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487" lockStructure="1"/>
  <bookViews>
    <workbookView xWindow="120" yWindow="810" windowWidth="14970" windowHeight="6735" tabRatio="690" activeTab="1"/>
  </bookViews>
  <sheets>
    <sheet name="McLagan Overview" sheetId="38" r:id="rId1"/>
    <sheet name="Select By McLagan Job" sheetId="20" r:id="rId2"/>
    <sheet name="Select By Your Job" sheetId="28" r:id="rId3"/>
    <sheet name="Reference" sheetId="22" state="veryHidden" r:id="rId4"/>
    <sheet name="Job List" sheetId="23" state="veryHidden" r:id="rId5"/>
    <sheet name="Job Desc" sheetId="30" state="veryHidden" r:id="rId6"/>
    <sheet name="Pivot Tables" sheetId="29" state="veryHidden" r:id="rId7"/>
    <sheet name="Extract - All" sheetId="33" state="veryHidden" r:id="rId8"/>
    <sheet name="Extract - Asset" sheetId="34" state="veryHidden" r:id="rId9"/>
    <sheet name="Participant List" sheetId="40" r:id="rId10"/>
  </sheets>
  <externalReferences>
    <externalReference r:id="rId11"/>
  </externalReferences>
  <definedNames>
    <definedName name="_xlnm._FilterDatabase" localSheetId="7" hidden="1">'Extract - All'!$A$7:$EC$3594</definedName>
    <definedName name="_xlnm._FilterDatabase" localSheetId="8" hidden="1">'Extract - Asset'!$A$7:$EC$3678</definedName>
    <definedName name="_xlnm._FilterDatabase" localSheetId="5" hidden="1">'Job Desc'!$A$3:$M$978</definedName>
    <definedName name="_xlnm._FilterDatabase" localSheetId="4" hidden="1">'Job List'!$AO$4:$AU$1013</definedName>
    <definedName name="_xlnm._FilterDatabase" localSheetId="3" hidden="1">Reference!$BD$2:$BD$774</definedName>
    <definedName name="ClientIDs" localSheetId="9">INDIRECT("Reference!$AA$6:$AA$"&amp;7+[1]Reference!$AA$1507)</definedName>
    <definedName name="ClientIDs">INDIRECT("Reference!$AA$6:$AA$"&amp;7+Reference!$AA$1507)</definedName>
    <definedName name="ClientJobs" localSheetId="9">INDIRECT("Reference!$BC$3:$BC$"&amp;[1]Reference!$BC$2+2)</definedName>
    <definedName name="ClientJobs">INDIRECT("Reference!$BC$3:$BC$"&amp;Reference!$BC$2+2)</definedName>
    <definedName name="ClientTitleIDs" localSheetId="9">INDIRECT("Reference!$BA$3:$BA$"&amp;[1]Reference!$BA$2+3)</definedName>
    <definedName name="ClientTitleIDs">INDIRECT("Reference!$BA$3:$BA$"&amp;Reference!$BA$2+3)</definedName>
    <definedName name="ClientTitles" localSheetId="9">INDIRECT("Reference!$W$6:$W$"&amp;7+[1]Reference!$W$115)</definedName>
    <definedName name="ClientTitles">INDIRECT("Reference!$W$6:$W$"&amp;7+Reference!$W$115)</definedName>
    <definedName name="Extract_All" localSheetId="9">'[1]Extract - All'!$A$8:$FN$40000</definedName>
    <definedName name="Extract_All">'Extract - All'!$A$8:$EC$12391</definedName>
    <definedName name="Extract_Asset" localSheetId="9">'[1]Extract - Asset'!$A$8:$FN$40000</definedName>
    <definedName name="Extract_Asset">'Extract - Asset'!$A$8:$EC$26426</definedName>
    <definedName name="Extract_Custom1">'[1]Extract - Custom1'!$A$8:$FN$40000</definedName>
    <definedName name="Extract_Custom2">'[1]Extract - Custom2'!$A$8:$FN$40000</definedName>
    <definedName name="Extract_Custom3">'[1]Extract - Custom3'!$A$8:$FN$40000</definedName>
    <definedName name="_xlnm.Print_Area" localSheetId="0">'McLagan Overview'!$B$4:$O$37,'McLagan Overview'!$B$39:$O$72,'McLagan Overview'!$B$106:$O$139</definedName>
    <definedName name="_xlnm.Print_Area" localSheetId="9">'Participant List'!$A$1:$Q$98</definedName>
    <definedName name="_xlnm.Print_Area" localSheetId="1">'Select By McLagan Job'!$A$1:$Z$68</definedName>
    <definedName name="_xlnm.Print_Area" localSheetId="2">'Select By Your Job'!$A$1:$Z$68</definedName>
    <definedName name="_xlnm.Print_Titles" localSheetId="9">'Participant List'!$1:$2</definedName>
    <definedName name="TypedClientID">Reference!$AD$37</definedName>
  </definedNames>
  <calcPr calcId="145621"/>
  <pivotCaches>
    <pivotCache cacheId="0" r:id="rId12"/>
    <pivotCache cacheId="1" r:id="rId13"/>
  </pivotCaches>
</workbook>
</file>

<file path=xl/calcChain.xml><?xml version="1.0" encoding="utf-8"?>
<calcChain xmlns="http://schemas.openxmlformats.org/spreadsheetml/2006/main">
  <c r="V808" i="23" l="1"/>
  <c r="W808" i="23"/>
  <c r="X808" i="23"/>
  <c r="Y808" i="23"/>
  <c r="Z808" i="23"/>
  <c r="V809" i="23"/>
  <c r="W809" i="23"/>
  <c r="X809" i="23"/>
  <c r="Y809" i="23"/>
  <c r="Z809" i="23"/>
  <c r="V810" i="23"/>
  <c r="W810" i="23"/>
  <c r="X810" i="23"/>
  <c r="Y810" i="23"/>
  <c r="Z810" i="23"/>
  <c r="V811" i="23"/>
  <c r="W811" i="23"/>
  <c r="X811" i="23"/>
  <c r="Y811" i="23"/>
  <c r="Z811" i="23"/>
  <c r="V812" i="23"/>
  <c r="W812" i="23"/>
  <c r="X812" i="23"/>
  <c r="Y812" i="23"/>
  <c r="Z812" i="23"/>
  <c r="V813" i="23"/>
  <c r="W813" i="23"/>
  <c r="X813" i="23"/>
  <c r="Y813" i="23"/>
  <c r="Z813" i="23"/>
  <c r="V814" i="23"/>
  <c r="W814" i="23"/>
  <c r="X814" i="23"/>
  <c r="Y814" i="23"/>
  <c r="Z814" i="23"/>
  <c r="V815" i="23"/>
  <c r="W815" i="23"/>
  <c r="X815" i="23"/>
  <c r="Y815" i="23"/>
  <c r="Z815" i="23"/>
  <c r="V816" i="23"/>
  <c r="W816" i="23"/>
  <c r="X816" i="23"/>
  <c r="Y816" i="23"/>
  <c r="Z816" i="23"/>
  <c r="V817" i="23"/>
  <c r="W817" i="23"/>
  <c r="X817" i="23"/>
  <c r="Y817" i="23"/>
  <c r="Z817" i="23"/>
  <c r="V818" i="23"/>
  <c r="W818" i="23"/>
  <c r="X818" i="23"/>
  <c r="Y818" i="23"/>
  <c r="Z818" i="23"/>
  <c r="V819" i="23"/>
  <c r="W819" i="23"/>
  <c r="X819" i="23"/>
  <c r="Y819" i="23"/>
  <c r="Z819" i="23"/>
  <c r="V820" i="23"/>
  <c r="W820" i="23"/>
  <c r="X820" i="23"/>
  <c r="Y820" i="23"/>
  <c r="Z820" i="23"/>
  <c r="V821" i="23"/>
  <c r="W821" i="23"/>
  <c r="X821" i="23"/>
  <c r="Y821" i="23"/>
  <c r="Z821" i="23"/>
  <c r="V822" i="23"/>
  <c r="W822" i="23"/>
  <c r="X822" i="23"/>
  <c r="Y822" i="23"/>
  <c r="Z822" i="23"/>
  <c r="V823" i="23"/>
  <c r="W823" i="23"/>
  <c r="X823" i="23"/>
  <c r="Y823" i="23"/>
  <c r="Z823" i="23"/>
  <c r="V824" i="23"/>
  <c r="W824" i="23"/>
  <c r="X824" i="23"/>
  <c r="Y824" i="23"/>
  <c r="Z824" i="23"/>
  <c r="H816" i="23"/>
  <c r="E816" i="23" s="1"/>
  <c r="J816" i="23"/>
  <c r="L816" i="23"/>
  <c r="N816" i="23"/>
  <c r="H817" i="23"/>
  <c r="G817" i="23" s="1"/>
  <c r="J817" i="23"/>
  <c r="L817" i="23"/>
  <c r="N817" i="23"/>
  <c r="H818" i="23"/>
  <c r="J818" i="23"/>
  <c r="L818" i="23"/>
  <c r="N818" i="23"/>
  <c r="H819" i="23"/>
  <c r="J819" i="23"/>
  <c r="L819" i="23"/>
  <c r="N819" i="23"/>
  <c r="H820" i="23"/>
  <c r="J820" i="23"/>
  <c r="L820" i="23"/>
  <c r="N820" i="23"/>
  <c r="H821" i="23"/>
  <c r="G821" i="23" s="1"/>
  <c r="J821" i="23"/>
  <c r="L821" i="23"/>
  <c r="N821" i="23"/>
  <c r="H822" i="23"/>
  <c r="J822" i="23"/>
  <c r="L822" i="23"/>
  <c r="N822" i="23"/>
  <c r="H823" i="23"/>
  <c r="J823" i="23"/>
  <c r="L823" i="23"/>
  <c r="N823" i="23"/>
  <c r="AS820" i="23"/>
  <c r="AR820" i="23"/>
  <c r="AQ820" i="23"/>
  <c r="AP820" i="23"/>
  <c r="AT820" i="23" s="1"/>
  <c r="AN820" i="23"/>
  <c r="AO820" i="23" s="1"/>
  <c r="AU820" i="23" s="1"/>
  <c r="S820" i="23"/>
  <c r="R820" i="23"/>
  <c r="Q820" i="23"/>
  <c r="P820" i="23"/>
  <c r="H773" i="23"/>
  <c r="J773" i="23"/>
  <c r="L773" i="23"/>
  <c r="N773" i="23"/>
  <c r="H774" i="23"/>
  <c r="G774" i="23" s="1"/>
  <c r="J774" i="23"/>
  <c r="L774" i="23"/>
  <c r="N774" i="23"/>
  <c r="H775" i="23"/>
  <c r="J775" i="23"/>
  <c r="L775" i="23"/>
  <c r="N775" i="23"/>
  <c r="H776" i="23"/>
  <c r="J776" i="23"/>
  <c r="L776" i="23"/>
  <c r="N776" i="23"/>
  <c r="H777" i="23"/>
  <c r="J777" i="23"/>
  <c r="L777" i="23"/>
  <c r="N777" i="23"/>
  <c r="H778" i="23"/>
  <c r="G778" i="23" s="1"/>
  <c r="J778" i="23"/>
  <c r="L778" i="23"/>
  <c r="N778" i="23"/>
  <c r="H779" i="23"/>
  <c r="J779" i="23"/>
  <c r="L779" i="23"/>
  <c r="N779" i="23"/>
  <c r="H780" i="23"/>
  <c r="J780" i="23"/>
  <c r="L780" i="23"/>
  <c r="N780" i="23"/>
  <c r="H781" i="23"/>
  <c r="J781" i="23"/>
  <c r="L781" i="23"/>
  <c r="N781" i="23"/>
  <c r="H782" i="23"/>
  <c r="G782" i="23" s="1"/>
  <c r="J782" i="23"/>
  <c r="L782" i="23"/>
  <c r="N782" i="23"/>
  <c r="H783" i="23"/>
  <c r="J783" i="23"/>
  <c r="L783" i="23"/>
  <c r="N783" i="23"/>
  <c r="H784" i="23"/>
  <c r="J784" i="23"/>
  <c r="L784" i="23"/>
  <c r="N784" i="23"/>
  <c r="H785" i="23"/>
  <c r="J785" i="23"/>
  <c r="L785" i="23"/>
  <c r="N785" i="23"/>
  <c r="AS781" i="23"/>
  <c r="AR781" i="23"/>
  <c r="AQ781" i="23"/>
  <c r="AP781" i="23"/>
  <c r="AN781" i="23"/>
  <c r="AO781" i="23" s="1"/>
  <c r="AU781" i="23" s="1"/>
  <c r="Z781" i="23"/>
  <c r="Y781" i="23"/>
  <c r="X781" i="23"/>
  <c r="W781" i="23"/>
  <c r="S781" i="23"/>
  <c r="R781" i="23"/>
  <c r="Q781" i="23"/>
  <c r="P781" i="23"/>
  <c r="V781" i="23" s="1"/>
  <c r="AS773" i="23"/>
  <c r="AR773" i="23"/>
  <c r="AQ773" i="23"/>
  <c r="AP773" i="23"/>
  <c r="AT773" i="23" s="1"/>
  <c r="AO773" i="23"/>
  <c r="AU773" i="23" s="1"/>
  <c r="AN773" i="23"/>
  <c r="Z773" i="23"/>
  <c r="Y773" i="23"/>
  <c r="X773" i="23"/>
  <c r="W773" i="23"/>
  <c r="S773" i="23"/>
  <c r="R773" i="23"/>
  <c r="Q773" i="23"/>
  <c r="P773" i="23"/>
  <c r="AS777" i="23"/>
  <c r="AR777" i="23"/>
  <c r="AQ777" i="23"/>
  <c r="AP777" i="23"/>
  <c r="AN777" i="23"/>
  <c r="AO777" i="23" s="1"/>
  <c r="AU777" i="23" s="1"/>
  <c r="Z777" i="23"/>
  <c r="Y777" i="23"/>
  <c r="X777" i="23"/>
  <c r="W777" i="23"/>
  <c r="S777" i="23"/>
  <c r="R777" i="23"/>
  <c r="Q777" i="23"/>
  <c r="P777" i="23"/>
  <c r="H769" i="23"/>
  <c r="J769" i="23"/>
  <c r="L769" i="23"/>
  <c r="N769" i="23"/>
  <c r="H770" i="23"/>
  <c r="J770" i="23"/>
  <c r="L770" i="23"/>
  <c r="N770" i="23"/>
  <c r="H771" i="23"/>
  <c r="J771" i="23"/>
  <c r="L771" i="23"/>
  <c r="N771" i="23"/>
  <c r="H772" i="23"/>
  <c r="J772" i="23"/>
  <c r="L772" i="23"/>
  <c r="N772" i="23"/>
  <c r="AS769" i="23"/>
  <c r="AR769" i="23"/>
  <c r="AQ769" i="23"/>
  <c r="AP769" i="23"/>
  <c r="AN769" i="23"/>
  <c r="AO769" i="23" s="1"/>
  <c r="AU769" i="23" s="1"/>
  <c r="Z769" i="23"/>
  <c r="Y769" i="23"/>
  <c r="X769" i="23"/>
  <c r="W769" i="23"/>
  <c r="S769" i="23"/>
  <c r="R769" i="23"/>
  <c r="Q769" i="23"/>
  <c r="P769" i="23"/>
  <c r="H980" i="23"/>
  <c r="J980" i="23"/>
  <c r="L980" i="23"/>
  <c r="N980" i="23"/>
  <c r="H981" i="23"/>
  <c r="J981" i="23"/>
  <c r="L981" i="23"/>
  <c r="N981" i="23"/>
  <c r="H982" i="23"/>
  <c r="J982" i="23"/>
  <c r="F982" i="23" s="1"/>
  <c r="L982" i="23"/>
  <c r="N982" i="23"/>
  <c r="H983" i="23"/>
  <c r="J983" i="23"/>
  <c r="L983" i="23"/>
  <c r="N983" i="23"/>
  <c r="AS981" i="23"/>
  <c r="AR981" i="23"/>
  <c r="AQ981" i="23"/>
  <c r="AP981" i="23"/>
  <c r="AN981" i="23"/>
  <c r="AO981" i="23" s="1"/>
  <c r="AU981" i="23" s="1"/>
  <c r="Z981" i="23"/>
  <c r="Y981" i="23"/>
  <c r="X981" i="23"/>
  <c r="W981" i="23"/>
  <c r="S981" i="23"/>
  <c r="R981" i="23"/>
  <c r="Q981" i="23"/>
  <c r="P981" i="23"/>
  <c r="H684" i="23"/>
  <c r="J684" i="23"/>
  <c r="L684" i="23"/>
  <c r="N684" i="23"/>
  <c r="H685" i="23"/>
  <c r="J685" i="23"/>
  <c r="L685" i="23"/>
  <c r="N685" i="23"/>
  <c r="H686" i="23"/>
  <c r="E686" i="23" s="1"/>
  <c r="J686" i="23"/>
  <c r="L686" i="23"/>
  <c r="N686" i="23"/>
  <c r="H687" i="23"/>
  <c r="J687" i="23"/>
  <c r="L687" i="23"/>
  <c r="N687" i="23"/>
  <c r="AS685" i="23"/>
  <c r="AR685" i="23"/>
  <c r="AQ685" i="23"/>
  <c r="AP685" i="23"/>
  <c r="AN685" i="23"/>
  <c r="AO685" i="23" s="1"/>
  <c r="AU685" i="23" s="1"/>
  <c r="Z685" i="23"/>
  <c r="Y685" i="23"/>
  <c r="X685" i="23"/>
  <c r="W685" i="23"/>
  <c r="S685" i="23"/>
  <c r="R685" i="23"/>
  <c r="Q685" i="23"/>
  <c r="P685" i="23"/>
  <c r="AS684" i="23"/>
  <c r="AR684" i="23"/>
  <c r="AQ684" i="23"/>
  <c r="AP684" i="23"/>
  <c r="AN684" i="23"/>
  <c r="AO684" i="23" s="1"/>
  <c r="AU684" i="23" s="1"/>
  <c r="Z684" i="23"/>
  <c r="Y684" i="23"/>
  <c r="X684" i="23"/>
  <c r="W684" i="23"/>
  <c r="S684" i="23"/>
  <c r="R684" i="23"/>
  <c r="Q684" i="23"/>
  <c r="P684" i="23"/>
  <c r="H637" i="23"/>
  <c r="J637" i="23"/>
  <c r="L637" i="23"/>
  <c r="N637" i="23"/>
  <c r="H638" i="23"/>
  <c r="J638" i="23"/>
  <c r="L638" i="23"/>
  <c r="N638" i="23"/>
  <c r="AS637" i="23"/>
  <c r="AR637" i="23"/>
  <c r="AQ637" i="23"/>
  <c r="AP637" i="23"/>
  <c r="AT637" i="23" s="1"/>
  <c r="AN637" i="23"/>
  <c r="AO637" i="23" s="1"/>
  <c r="AU637" i="23" s="1"/>
  <c r="Z637" i="23"/>
  <c r="Y637" i="23"/>
  <c r="X637" i="23"/>
  <c r="W637" i="23"/>
  <c r="S637" i="23"/>
  <c r="R637" i="23"/>
  <c r="Q637" i="23"/>
  <c r="P637" i="23"/>
  <c r="H609" i="23"/>
  <c r="J609" i="23"/>
  <c r="L609" i="23"/>
  <c r="N609" i="23"/>
  <c r="H610" i="23"/>
  <c r="J610" i="23"/>
  <c r="L610" i="23"/>
  <c r="N610" i="23"/>
  <c r="H611" i="23"/>
  <c r="J611" i="23"/>
  <c r="L611" i="23"/>
  <c r="N611" i="23"/>
  <c r="H612" i="23"/>
  <c r="J612" i="23"/>
  <c r="L612" i="23"/>
  <c r="N612" i="23"/>
  <c r="H613" i="23"/>
  <c r="E613" i="23" s="1"/>
  <c r="J613" i="23"/>
  <c r="L613" i="23"/>
  <c r="N613" i="23"/>
  <c r="H614" i="23"/>
  <c r="J614" i="23"/>
  <c r="L614" i="23"/>
  <c r="N614" i="23"/>
  <c r="H615" i="23"/>
  <c r="J615" i="23"/>
  <c r="L615" i="23"/>
  <c r="N615" i="23"/>
  <c r="AS612" i="23"/>
  <c r="AR612" i="23"/>
  <c r="AQ612" i="23"/>
  <c r="AP612" i="23"/>
  <c r="AN612" i="23"/>
  <c r="AO612" i="23" s="1"/>
  <c r="AU612" i="23" s="1"/>
  <c r="Z612" i="23"/>
  <c r="Y612" i="23"/>
  <c r="X612" i="23"/>
  <c r="W612" i="23"/>
  <c r="S612" i="23"/>
  <c r="R612" i="23"/>
  <c r="Q612" i="23"/>
  <c r="P612" i="23"/>
  <c r="AS611" i="23"/>
  <c r="AR611" i="23"/>
  <c r="AQ611" i="23"/>
  <c r="AP611" i="23"/>
  <c r="AN611" i="23"/>
  <c r="AO611" i="23" s="1"/>
  <c r="AU611" i="23" s="1"/>
  <c r="Z611" i="23"/>
  <c r="Y611" i="23"/>
  <c r="X611" i="23"/>
  <c r="W611" i="23"/>
  <c r="S611" i="23"/>
  <c r="R611" i="23"/>
  <c r="Q611" i="23"/>
  <c r="P611" i="23"/>
  <c r="AS610" i="23"/>
  <c r="AR610" i="23"/>
  <c r="AQ610" i="23"/>
  <c r="AP610" i="23"/>
  <c r="AN610" i="23"/>
  <c r="AO610" i="23" s="1"/>
  <c r="AU610" i="23" s="1"/>
  <c r="Z610" i="23"/>
  <c r="Y610" i="23"/>
  <c r="X610" i="23"/>
  <c r="W610" i="23"/>
  <c r="S610" i="23"/>
  <c r="R610" i="23"/>
  <c r="Q610" i="23"/>
  <c r="P610" i="23"/>
  <c r="H600" i="23"/>
  <c r="J600" i="23"/>
  <c r="L600" i="23"/>
  <c r="N600" i="23"/>
  <c r="H601" i="23"/>
  <c r="J601" i="23"/>
  <c r="L601" i="23"/>
  <c r="N601" i="23"/>
  <c r="H602" i="23"/>
  <c r="J602" i="23"/>
  <c r="L602" i="23"/>
  <c r="N602" i="23"/>
  <c r="H603" i="23"/>
  <c r="J603" i="23"/>
  <c r="L603" i="23"/>
  <c r="N603" i="23"/>
  <c r="H604" i="23"/>
  <c r="J604" i="23"/>
  <c r="L604" i="23"/>
  <c r="N604" i="23"/>
  <c r="H605" i="23"/>
  <c r="J605" i="23"/>
  <c r="L605" i="23"/>
  <c r="N605" i="23"/>
  <c r="AS601" i="23"/>
  <c r="AR601" i="23"/>
  <c r="AQ601" i="23"/>
  <c r="AP601" i="23"/>
  <c r="AN601" i="23"/>
  <c r="AO601" i="23" s="1"/>
  <c r="AU601" i="23" s="1"/>
  <c r="Z601" i="23"/>
  <c r="Y601" i="23"/>
  <c r="X601" i="23"/>
  <c r="W601" i="23"/>
  <c r="S601" i="23"/>
  <c r="R601" i="23"/>
  <c r="Q601" i="23"/>
  <c r="P601" i="23"/>
  <c r="AS600" i="23"/>
  <c r="AR600" i="23"/>
  <c r="AQ600" i="23"/>
  <c r="AP600" i="23"/>
  <c r="AN600" i="23"/>
  <c r="AO600" i="23" s="1"/>
  <c r="AU600" i="23" s="1"/>
  <c r="Z600" i="23"/>
  <c r="Y600" i="23"/>
  <c r="X600" i="23"/>
  <c r="W600" i="23"/>
  <c r="S600" i="23"/>
  <c r="R600" i="23"/>
  <c r="Q600" i="23"/>
  <c r="P600" i="23"/>
  <c r="AS599" i="23"/>
  <c r="AR599" i="23"/>
  <c r="AQ599" i="23"/>
  <c r="AP599" i="23"/>
  <c r="AN599" i="23"/>
  <c r="AO599" i="23" s="1"/>
  <c r="AU599" i="23" s="1"/>
  <c r="Z599" i="23"/>
  <c r="Y599" i="23"/>
  <c r="X599" i="23"/>
  <c r="W599" i="23"/>
  <c r="S599" i="23"/>
  <c r="R599" i="23"/>
  <c r="Q599" i="23"/>
  <c r="P599" i="23"/>
  <c r="N599" i="23"/>
  <c r="L599" i="23"/>
  <c r="J599" i="23"/>
  <c r="H599" i="23"/>
  <c r="H586" i="23"/>
  <c r="J586" i="23"/>
  <c r="L586" i="23"/>
  <c r="N586" i="23"/>
  <c r="H587" i="23"/>
  <c r="J587" i="23"/>
  <c r="L587" i="23"/>
  <c r="N587" i="23"/>
  <c r="H588" i="23"/>
  <c r="J588" i="23"/>
  <c r="L588" i="23"/>
  <c r="N588" i="23"/>
  <c r="H589" i="23"/>
  <c r="J589" i="23"/>
  <c r="L589" i="23"/>
  <c r="N589" i="23"/>
  <c r="H590" i="23"/>
  <c r="J590" i="23"/>
  <c r="L590" i="23"/>
  <c r="N590" i="23"/>
  <c r="H591" i="23"/>
  <c r="J591" i="23"/>
  <c r="L591" i="23"/>
  <c r="N591" i="23"/>
  <c r="H592" i="23"/>
  <c r="J592" i="23"/>
  <c r="L592" i="23"/>
  <c r="N592" i="23"/>
  <c r="H593" i="23"/>
  <c r="J593" i="23"/>
  <c r="L593" i="23"/>
  <c r="N593" i="23"/>
  <c r="AS590" i="23"/>
  <c r="AR590" i="23"/>
  <c r="AQ590" i="23"/>
  <c r="AP590" i="23"/>
  <c r="AN590" i="23"/>
  <c r="AO590" i="23" s="1"/>
  <c r="AU590" i="23" s="1"/>
  <c r="Z590" i="23"/>
  <c r="Y590" i="23"/>
  <c r="X590" i="23"/>
  <c r="W590" i="23"/>
  <c r="S590" i="23"/>
  <c r="R590" i="23"/>
  <c r="Q590" i="23"/>
  <c r="P590" i="23"/>
  <c r="AS589" i="23"/>
  <c r="AR589" i="23"/>
  <c r="AQ589" i="23"/>
  <c r="AP589" i="23"/>
  <c r="AN589" i="23"/>
  <c r="AO589" i="23" s="1"/>
  <c r="AU589" i="23" s="1"/>
  <c r="Z589" i="23"/>
  <c r="Y589" i="23"/>
  <c r="X589" i="23"/>
  <c r="W589" i="23"/>
  <c r="S589" i="23"/>
  <c r="R589" i="23"/>
  <c r="Q589" i="23"/>
  <c r="P589" i="23"/>
  <c r="AS588" i="23"/>
  <c r="AR588" i="23"/>
  <c r="AQ588" i="23"/>
  <c r="AP588" i="23"/>
  <c r="AN588" i="23"/>
  <c r="AO588" i="23" s="1"/>
  <c r="AU588" i="23" s="1"/>
  <c r="Z588" i="23"/>
  <c r="Y588" i="23"/>
  <c r="X588" i="23"/>
  <c r="W588" i="23"/>
  <c r="S588" i="23"/>
  <c r="R588" i="23"/>
  <c r="Q588" i="23"/>
  <c r="P588" i="23"/>
  <c r="H576" i="23"/>
  <c r="J576" i="23"/>
  <c r="L576" i="23"/>
  <c r="N576" i="23"/>
  <c r="H577" i="23"/>
  <c r="J577" i="23"/>
  <c r="L577" i="23"/>
  <c r="N577" i="23"/>
  <c r="H578" i="23"/>
  <c r="J578" i="23"/>
  <c r="L578" i="23"/>
  <c r="N578" i="23"/>
  <c r="H579" i="23"/>
  <c r="J579" i="23"/>
  <c r="L579" i="23"/>
  <c r="N579" i="23"/>
  <c r="H580" i="23"/>
  <c r="J580" i="23"/>
  <c r="L580" i="23"/>
  <c r="N580" i="23"/>
  <c r="H581" i="23"/>
  <c r="J581" i="23"/>
  <c r="L581" i="23"/>
  <c r="N581" i="23"/>
  <c r="H582" i="23"/>
  <c r="J582" i="23"/>
  <c r="L582" i="23"/>
  <c r="N582" i="23"/>
  <c r="H583" i="23"/>
  <c r="J583" i="23"/>
  <c r="L583" i="23"/>
  <c r="N583" i="23"/>
  <c r="AS579" i="23"/>
  <c r="AR579" i="23"/>
  <c r="AQ579" i="23"/>
  <c r="AP579" i="23"/>
  <c r="AN579" i="23"/>
  <c r="AO579" i="23" s="1"/>
  <c r="AU579" i="23" s="1"/>
  <c r="Z579" i="23"/>
  <c r="Y579" i="23"/>
  <c r="X579" i="23"/>
  <c r="W579" i="23"/>
  <c r="S579" i="23"/>
  <c r="R579" i="23"/>
  <c r="Q579" i="23"/>
  <c r="P579" i="23"/>
  <c r="AS578" i="23"/>
  <c r="AR578" i="23"/>
  <c r="AQ578" i="23"/>
  <c r="AP578" i="23"/>
  <c r="AN578" i="23"/>
  <c r="AO578" i="23" s="1"/>
  <c r="AU578" i="23" s="1"/>
  <c r="Z578" i="23"/>
  <c r="Y578" i="23"/>
  <c r="X578" i="23"/>
  <c r="W578" i="23"/>
  <c r="S578" i="23"/>
  <c r="R578" i="23"/>
  <c r="Q578" i="23"/>
  <c r="P578" i="23"/>
  <c r="AS577" i="23"/>
  <c r="AR577" i="23"/>
  <c r="AQ577" i="23"/>
  <c r="AP577" i="23"/>
  <c r="AN577" i="23"/>
  <c r="AO577" i="23" s="1"/>
  <c r="AU577" i="23" s="1"/>
  <c r="Z577" i="23"/>
  <c r="Y577" i="23"/>
  <c r="X577" i="23"/>
  <c r="W577" i="23"/>
  <c r="S577" i="23"/>
  <c r="R577" i="23"/>
  <c r="Q577" i="23"/>
  <c r="P577" i="23"/>
  <c r="H508" i="23"/>
  <c r="J508" i="23"/>
  <c r="L508" i="23"/>
  <c r="N508" i="23"/>
  <c r="H509" i="23"/>
  <c r="J509" i="23"/>
  <c r="L509" i="23"/>
  <c r="N509" i="23"/>
  <c r="H510" i="23"/>
  <c r="J510" i="23"/>
  <c r="L510" i="23"/>
  <c r="N510" i="23"/>
  <c r="H511" i="23"/>
  <c r="J511" i="23"/>
  <c r="L511" i="23"/>
  <c r="N511" i="23"/>
  <c r="H512" i="23"/>
  <c r="J512" i="23"/>
  <c r="L512" i="23"/>
  <c r="N512" i="23"/>
  <c r="AS510" i="23"/>
  <c r="AR510" i="23"/>
  <c r="AQ510" i="23"/>
  <c r="AP510" i="23"/>
  <c r="AN510" i="23"/>
  <c r="AO510" i="23" s="1"/>
  <c r="AU510" i="23" s="1"/>
  <c r="Z510" i="23"/>
  <c r="Y510" i="23"/>
  <c r="X510" i="23"/>
  <c r="W510" i="23"/>
  <c r="S510" i="23"/>
  <c r="R510" i="23"/>
  <c r="Q510" i="23"/>
  <c r="P510" i="23"/>
  <c r="AS509" i="23"/>
  <c r="AR509" i="23"/>
  <c r="AQ509" i="23"/>
  <c r="AP509" i="23"/>
  <c r="AN509" i="23"/>
  <c r="AO509" i="23" s="1"/>
  <c r="AU509" i="23" s="1"/>
  <c r="Z509" i="23"/>
  <c r="Y509" i="23"/>
  <c r="X509" i="23"/>
  <c r="W509" i="23"/>
  <c r="S509" i="23"/>
  <c r="R509" i="23"/>
  <c r="Q509" i="23"/>
  <c r="P509" i="23"/>
  <c r="AS508" i="23"/>
  <c r="AR508" i="23"/>
  <c r="AQ508" i="23"/>
  <c r="AP508" i="23"/>
  <c r="AN508" i="23"/>
  <c r="AO508" i="23" s="1"/>
  <c r="AU508" i="23" s="1"/>
  <c r="Z508" i="23"/>
  <c r="Y508" i="23"/>
  <c r="X508" i="23"/>
  <c r="W508" i="23"/>
  <c r="S508" i="23"/>
  <c r="R508" i="23"/>
  <c r="Q508" i="23"/>
  <c r="P508" i="23"/>
  <c r="W478" i="23"/>
  <c r="X478" i="23"/>
  <c r="Y478" i="23"/>
  <c r="Z478" i="23"/>
  <c r="W479" i="23"/>
  <c r="X479" i="23"/>
  <c r="Y479" i="23"/>
  <c r="Z479" i="23"/>
  <c r="W480" i="23"/>
  <c r="X480" i="23"/>
  <c r="Y480" i="23"/>
  <c r="Z480" i="23"/>
  <c r="W481" i="23"/>
  <c r="X481" i="23"/>
  <c r="Y481" i="23"/>
  <c r="Z481" i="23"/>
  <c r="W482" i="23"/>
  <c r="X482" i="23"/>
  <c r="Y482" i="23"/>
  <c r="Z482" i="23"/>
  <c r="W483" i="23"/>
  <c r="X483" i="23"/>
  <c r="Y483" i="23"/>
  <c r="Z483" i="23"/>
  <c r="W484" i="23"/>
  <c r="X484" i="23"/>
  <c r="Y484" i="23"/>
  <c r="Z484" i="23"/>
  <c r="W485" i="23"/>
  <c r="X485" i="23"/>
  <c r="Y485" i="23"/>
  <c r="Z485" i="23"/>
  <c r="W486" i="23"/>
  <c r="X486" i="23"/>
  <c r="Y486" i="23"/>
  <c r="Z486" i="23"/>
  <c r="W487" i="23"/>
  <c r="X487" i="23"/>
  <c r="Y487" i="23"/>
  <c r="Z487" i="23"/>
  <c r="W488" i="23"/>
  <c r="X488" i="23"/>
  <c r="Y488" i="23"/>
  <c r="Z488" i="23"/>
  <c r="W489" i="23"/>
  <c r="X489" i="23"/>
  <c r="Y489" i="23"/>
  <c r="Z489" i="23"/>
  <c r="W490" i="23"/>
  <c r="X490" i="23"/>
  <c r="Y490" i="23"/>
  <c r="Z490" i="23"/>
  <c r="W491" i="23"/>
  <c r="X491" i="23"/>
  <c r="Y491" i="23"/>
  <c r="Z491" i="23"/>
  <c r="H482" i="23"/>
  <c r="J482" i="23"/>
  <c r="L482" i="23"/>
  <c r="N482" i="23"/>
  <c r="H483" i="23"/>
  <c r="J483" i="23"/>
  <c r="L483" i="23"/>
  <c r="N483" i="23"/>
  <c r="H484" i="23"/>
  <c r="J484" i="23"/>
  <c r="L484" i="23"/>
  <c r="N484" i="23"/>
  <c r="H485" i="23"/>
  <c r="J485" i="23"/>
  <c r="L485" i="23"/>
  <c r="N485" i="23"/>
  <c r="H486" i="23"/>
  <c r="J486" i="23"/>
  <c r="L486" i="23"/>
  <c r="N486" i="23"/>
  <c r="H487" i="23"/>
  <c r="J487" i="23"/>
  <c r="L487" i="23"/>
  <c r="N487" i="23"/>
  <c r="H488" i="23"/>
  <c r="J488" i="23"/>
  <c r="L488" i="23"/>
  <c r="N488" i="23"/>
  <c r="H489" i="23"/>
  <c r="J489" i="23"/>
  <c r="L489" i="23"/>
  <c r="N489" i="23"/>
  <c r="H490" i="23"/>
  <c r="J490" i="23"/>
  <c r="L490" i="23"/>
  <c r="N490" i="23"/>
  <c r="H491" i="23"/>
  <c r="J491" i="23"/>
  <c r="L491" i="23"/>
  <c r="N491" i="23"/>
  <c r="AS486" i="23"/>
  <c r="AR486" i="23"/>
  <c r="AQ486" i="23"/>
  <c r="AP486" i="23"/>
  <c r="AN486" i="23"/>
  <c r="AO486" i="23" s="1"/>
  <c r="AU486" i="23" s="1"/>
  <c r="S486" i="23"/>
  <c r="R486" i="23"/>
  <c r="Q486" i="23"/>
  <c r="P486" i="23"/>
  <c r="AS485" i="23"/>
  <c r="AR485" i="23"/>
  <c r="AQ485" i="23"/>
  <c r="AP485" i="23"/>
  <c r="AN485" i="23"/>
  <c r="AO485" i="23" s="1"/>
  <c r="AU485" i="23" s="1"/>
  <c r="S485" i="23"/>
  <c r="R485" i="23"/>
  <c r="Q485" i="23"/>
  <c r="P485" i="23"/>
  <c r="AS484" i="23"/>
  <c r="AR484" i="23"/>
  <c r="AQ484" i="23"/>
  <c r="AP484" i="23"/>
  <c r="AN484" i="23"/>
  <c r="AO484" i="23" s="1"/>
  <c r="AU484" i="23" s="1"/>
  <c r="S484" i="23"/>
  <c r="R484" i="23"/>
  <c r="Q484" i="23"/>
  <c r="P484" i="23"/>
  <c r="W471" i="23"/>
  <c r="X471" i="23"/>
  <c r="Y471" i="23"/>
  <c r="Z471" i="23"/>
  <c r="W472" i="23"/>
  <c r="X472" i="23"/>
  <c r="Y472" i="23"/>
  <c r="Z472" i="23"/>
  <c r="W473" i="23"/>
  <c r="X473" i="23"/>
  <c r="Y473" i="23"/>
  <c r="Z473" i="23"/>
  <c r="W474" i="23"/>
  <c r="X474" i="23"/>
  <c r="Y474" i="23"/>
  <c r="Z474" i="23"/>
  <c r="W475" i="23"/>
  <c r="X475" i="23"/>
  <c r="Y475" i="23"/>
  <c r="Z475" i="23"/>
  <c r="W476" i="23"/>
  <c r="X476" i="23"/>
  <c r="Y476" i="23"/>
  <c r="Z476" i="23"/>
  <c r="W477" i="23"/>
  <c r="X477" i="23"/>
  <c r="Y477" i="23"/>
  <c r="Z477" i="23"/>
  <c r="H472" i="23"/>
  <c r="J472" i="23"/>
  <c r="L472" i="23"/>
  <c r="N472" i="23"/>
  <c r="H473" i="23"/>
  <c r="J473" i="23"/>
  <c r="L473" i="23"/>
  <c r="N473" i="23"/>
  <c r="H474" i="23"/>
  <c r="J474" i="23"/>
  <c r="L474" i="23"/>
  <c r="N474" i="23"/>
  <c r="H475" i="23"/>
  <c r="J475" i="23"/>
  <c r="L475" i="23"/>
  <c r="N475" i="23"/>
  <c r="H476" i="23"/>
  <c r="J476" i="23"/>
  <c r="L476" i="23"/>
  <c r="N476" i="23"/>
  <c r="H477" i="23"/>
  <c r="J477" i="23"/>
  <c r="L477" i="23"/>
  <c r="N477" i="23"/>
  <c r="H478" i="23"/>
  <c r="J478" i="23"/>
  <c r="L478" i="23"/>
  <c r="N478" i="23"/>
  <c r="H479" i="23"/>
  <c r="J479" i="23"/>
  <c r="L479" i="23"/>
  <c r="N479" i="23"/>
  <c r="AS475" i="23"/>
  <c r="AR475" i="23"/>
  <c r="AQ475" i="23"/>
  <c r="AP475" i="23"/>
  <c r="AN475" i="23"/>
  <c r="AO475" i="23" s="1"/>
  <c r="AU475" i="23" s="1"/>
  <c r="S475" i="23"/>
  <c r="R475" i="23"/>
  <c r="Q475" i="23"/>
  <c r="P475" i="23"/>
  <c r="AS474" i="23"/>
  <c r="AR474" i="23"/>
  <c r="AQ474" i="23"/>
  <c r="AP474" i="23"/>
  <c r="AN474" i="23"/>
  <c r="AO474" i="23" s="1"/>
  <c r="AU474" i="23" s="1"/>
  <c r="S474" i="23"/>
  <c r="R474" i="23"/>
  <c r="Q474" i="23"/>
  <c r="P474" i="23"/>
  <c r="AS473" i="23"/>
  <c r="AR473" i="23"/>
  <c r="AQ473" i="23"/>
  <c r="AP473" i="23"/>
  <c r="AN473" i="23"/>
  <c r="AO473" i="23" s="1"/>
  <c r="AU473" i="23" s="1"/>
  <c r="S473" i="23"/>
  <c r="R473" i="23"/>
  <c r="Q473" i="23"/>
  <c r="P473" i="23"/>
  <c r="W362" i="23"/>
  <c r="X362" i="23"/>
  <c r="Y362" i="23"/>
  <c r="Z362" i="23"/>
  <c r="W363" i="23"/>
  <c r="X363" i="23"/>
  <c r="Y363" i="23"/>
  <c r="Z363" i="23"/>
  <c r="W364" i="23"/>
  <c r="X364" i="23"/>
  <c r="Y364" i="23"/>
  <c r="Z364" i="23"/>
  <c r="W365" i="23"/>
  <c r="X365" i="23"/>
  <c r="Y365" i="23"/>
  <c r="Z365" i="23"/>
  <c r="W366" i="23"/>
  <c r="X366" i="23"/>
  <c r="Y366" i="23"/>
  <c r="Z366" i="23"/>
  <c r="W367" i="23"/>
  <c r="X367" i="23"/>
  <c r="Y367" i="23"/>
  <c r="Z367" i="23"/>
  <c r="W368" i="23"/>
  <c r="X368" i="23"/>
  <c r="Y368" i="23"/>
  <c r="Z368" i="23"/>
  <c r="W369" i="23"/>
  <c r="X369" i="23"/>
  <c r="Y369" i="23"/>
  <c r="Z369" i="23"/>
  <c r="W370" i="23"/>
  <c r="X370" i="23"/>
  <c r="Y370" i="23"/>
  <c r="Z370" i="23"/>
  <c r="W371" i="23"/>
  <c r="X371" i="23"/>
  <c r="Y371" i="23"/>
  <c r="Z371" i="23"/>
  <c r="W372" i="23"/>
  <c r="X372" i="23"/>
  <c r="Y372" i="23"/>
  <c r="Z372" i="23"/>
  <c r="W373" i="23"/>
  <c r="X373" i="23"/>
  <c r="Y373" i="23"/>
  <c r="Z373" i="23"/>
  <c r="W374" i="23"/>
  <c r="X374" i="23"/>
  <c r="Y374" i="23"/>
  <c r="Z374" i="23"/>
  <c r="W375" i="23"/>
  <c r="X375" i="23"/>
  <c r="Y375" i="23"/>
  <c r="Z375" i="23"/>
  <c r="W376" i="23"/>
  <c r="X376" i="23"/>
  <c r="Y376" i="23"/>
  <c r="Z376" i="23"/>
  <c r="W377" i="23"/>
  <c r="X377" i="23"/>
  <c r="Y377" i="23"/>
  <c r="Z377" i="23"/>
  <c r="W378" i="23"/>
  <c r="X378" i="23"/>
  <c r="Y378" i="23"/>
  <c r="Z378" i="23"/>
  <c r="W379" i="23"/>
  <c r="X379" i="23"/>
  <c r="Y379" i="23"/>
  <c r="Z379" i="23"/>
  <c r="W380" i="23"/>
  <c r="X380" i="23"/>
  <c r="Y380" i="23"/>
  <c r="Z380" i="23"/>
  <c r="W381" i="23"/>
  <c r="X381" i="23"/>
  <c r="Y381" i="23"/>
  <c r="Z381" i="23"/>
  <c r="W382" i="23"/>
  <c r="X382" i="23"/>
  <c r="Y382" i="23"/>
  <c r="Z382" i="23"/>
  <c r="W383" i="23"/>
  <c r="X383" i="23"/>
  <c r="Y383" i="23"/>
  <c r="Z383" i="23"/>
  <c r="W384" i="23"/>
  <c r="X384" i="23"/>
  <c r="Y384" i="23"/>
  <c r="Z384" i="23"/>
  <c r="W385" i="23"/>
  <c r="X385" i="23"/>
  <c r="Y385" i="23"/>
  <c r="Z385" i="23"/>
  <c r="H363" i="23"/>
  <c r="J363" i="23"/>
  <c r="L363" i="23"/>
  <c r="N363" i="23"/>
  <c r="H364" i="23"/>
  <c r="J364" i="23"/>
  <c r="L364" i="23"/>
  <c r="N364" i="23"/>
  <c r="H365" i="23"/>
  <c r="J365" i="23"/>
  <c r="L365" i="23"/>
  <c r="N365" i="23"/>
  <c r="H366" i="23"/>
  <c r="J366" i="23"/>
  <c r="L366" i="23"/>
  <c r="N366" i="23"/>
  <c r="H367" i="23"/>
  <c r="J367" i="23"/>
  <c r="L367" i="23"/>
  <c r="N367" i="23"/>
  <c r="H368" i="23"/>
  <c r="J368" i="23"/>
  <c r="L368" i="23"/>
  <c r="N368" i="23"/>
  <c r="H369" i="23"/>
  <c r="J369" i="23"/>
  <c r="L369" i="23"/>
  <c r="N369" i="23"/>
  <c r="H370" i="23"/>
  <c r="J370" i="23"/>
  <c r="L370" i="23"/>
  <c r="N370" i="23"/>
  <c r="H371" i="23"/>
  <c r="J371" i="23"/>
  <c r="L371" i="23"/>
  <c r="N371" i="23"/>
  <c r="H372" i="23"/>
  <c r="J372" i="23"/>
  <c r="L372" i="23"/>
  <c r="N372" i="23"/>
  <c r="H373" i="23"/>
  <c r="J373" i="23"/>
  <c r="L373" i="23"/>
  <c r="N373" i="23"/>
  <c r="AS371" i="23"/>
  <c r="AR371" i="23"/>
  <c r="AQ371" i="23"/>
  <c r="AP371" i="23"/>
  <c r="AN371" i="23"/>
  <c r="AO371" i="23" s="1"/>
  <c r="AU371" i="23" s="1"/>
  <c r="S371" i="23"/>
  <c r="R371" i="23"/>
  <c r="Q371" i="23"/>
  <c r="P371" i="23"/>
  <c r="AS370" i="23"/>
  <c r="AR370" i="23"/>
  <c r="AQ370" i="23"/>
  <c r="AP370" i="23"/>
  <c r="AN370" i="23"/>
  <c r="AO370" i="23" s="1"/>
  <c r="AU370" i="23" s="1"/>
  <c r="S370" i="23"/>
  <c r="R370" i="23"/>
  <c r="Q370" i="23"/>
  <c r="P370" i="23"/>
  <c r="AN139" i="23"/>
  <c r="AO139" i="23" s="1"/>
  <c r="AU139" i="23" s="1"/>
  <c r="AP139" i="23"/>
  <c r="AQ139" i="23"/>
  <c r="AR139" i="23"/>
  <c r="AS139" i="23"/>
  <c r="AN140" i="23"/>
  <c r="AO140" i="23" s="1"/>
  <c r="AU140" i="23" s="1"/>
  <c r="AP140" i="23"/>
  <c r="AQ140" i="23"/>
  <c r="AR140" i="23"/>
  <c r="AS140" i="23"/>
  <c r="AN141" i="23"/>
  <c r="AO141" i="23" s="1"/>
  <c r="AU141" i="23" s="1"/>
  <c r="AP141" i="23"/>
  <c r="AQ141" i="23"/>
  <c r="AR141" i="23"/>
  <c r="AS141" i="23"/>
  <c r="AN142" i="23"/>
  <c r="AO142" i="23" s="1"/>
  <c r="AU142" i="23" s="1"/>
  <c r="AP142" i="23"/>
  <c r="AQ142" i="23"/>
  <c r="AR142" i="23"/>
  <c r="AS142" i="23"/>
  <c r="AN143" i="23"/>
  <c r="AO143" i="23" s="1"/>
  <c r="AU143" i="23" s="1"/>
  <c r="AP143" i="23"/>
  <c r="AQ143" i="23"/>
  <c r="AR143" i="23"/>
  <c r="AS143" i="23"/>
  <c r="AN144" i="23"/>
  <c r="AO144" i="23" s="1"/>
  <c r="AU144" i="23" s="1"/>
  <c r="AP144" i="23"/>
  <c r="AQ144" i="23"/>
  <c r="AR144" i="23"/>
  <c r="AS144" i="23"/>
  <c r="AN145" i="23"/>
  <c r="AO145" i="23" s="1"/>
  <c r="AU145" i="23" s="1"/>
  <c r="AP145" i="23"/>
  <c r="AQ145" i="23"/>
  <c r="AR145" i="23"/>
  <c r="AS145" i="23"/>
  <c r="AN146" i="23"/>
  <c r="AO146" i="23" s="1"/>
  <c r="AU146" i="23" s="1"/>
  <c r="AP146" i="23"/>
  <c r="AQ146" i="23"/>
  <c r="AR146" i="23"/>
  <c r="AS146" i="23"/>
  <c r="AN147" i="23"/>
  <c r="AO147" i="23" s="1"/>
  <c r="AU147" i="23" s="1"/>
  <c r="AP147" i="23"/>
  <c r="AQ147" i="23"/>
  <c r="AR147" i="23"/>
  <c r="AS147" i="23"/>
  <c r="AN148" i="23"/>
  <c r="AO148" i="23" s="1"/>
  <c r="AU148" i="23" s="1"/>
  <c r="AP148" i="23"/>
  <c r="AQ148" i="23"/>
  <c r="AR148" i="23"/>
  <c r="AS148" i="23"/>
  <c r="AN149" i="23"/>
  <c r="AO149" i="23" s="1"/>
  <c r="AU149" i="23" s="1"/>
  <c r="AP149" i="23"/>
  <c r="AQ149" i="23"/>
  <c r="AR149" i="23"/>
  <c r="AS149" i="23"/>
  <c r="AN150" i="23"/>
  <c r="AO150" i="23" s="1"/>
  <c r="AU150" i="23" s="1"/>
  <c r="AP150" i="23"/>
  <c r="AQ150" i="23"/>
  <c r="AR150" i="23"/>
  <c r="AS150" i="23"/>
  <c r="AN151" i="23"/>
  <c r="AO151" i="23" s="1"/>
  <c r="AU151" i="23" s="1"/>
  <c r="AP151" i="23"/>
  <c r="AQ151" i="23"/>
  <c r="AR151" i="23"/>
  <c r="AS151" i="23"/>
  <c r="W143" i="23"/>
  <c r="X143" i="23"/>
  <c r="Y143" i="23"/>
  <c r="Z143" i="23"/>
  <c r="W144" i="23"/>
  <c r="X144" i="23"/>
  <c r="Y144" i="23"/>
  <c r="Z144" i="23"/>
  <c r="W145" i="23"/>
  <c r="X145" i="23"/>
  <c r="Y145" i="23"/>
  <c r="Z145" i="23"/>
  <c r="H144" i="23"/>
  <c r="J144" i="23"/>
  <c r="L144" i="23"/>
  <c r="N144" i="23"/>
  <c r="H145" i="23"/>
  <c r="J145" i="23"/>
  <c r="L145" i="23"/>
  <c r="N145" i="23"/>
  <c r="H146" i="23"/>
  <c r="J146" i="23"/>
  <c r="L146" i="23"/>
  <c r="N146" i="23"/>
  <c r="H147" i="23"/>
  <c r="J147" i="23"/>
  <c r="L147" i="23"/>
  <c r="N147" i="23"/>
  <c r="S145" i="23"/>
  <c r="R145" i="23"/>
  <c r="Q145" i="23"/>
  <c r="P145" i="23"/>
  <c r="S144" i="23"/>
  <c r="R144" i="23"/>
  <c r="Q144" i="23"/>
  <c r="P144" i="23"/>
  <c r="F822" i="23" l="1"/>
  <c r="G823" i="23"/>
  <c r="M823" i="23" s="1"/>
  <c r="E818" i="23"/>
  <c r="E819" i="23" s="1"/>
  <c r="F823" i="23"/>
  <c r="K823" i="23" s="1"/>
  <c r="F821" i="23"/>
  <c r="F817" i="23"/>
  <c r="F818" i="23" s="1"/>
  <c r="K822" i="23"/>
  <c r="G822" i="23"/>
  <c r="M821" i="23"/>
  <c r="G818" i="23"/>
  <c r="G819" i="23" s="1"/>
  <c r="M817" i="23"/>
  <c r="I817" i="23"/>
  <c r="E817" i="23"/>
  <c r="G816" i="23"/>
  <c r="F816" i="23"/>
  <c r="K816" i="23" s="1"/>
  <c r="M822" i="23"/>
  <c r="K821" i="23"/>
  <c r="M818" i="23"/>
  <c r="M816" i="23"/>
  <c r="I816" i="23"/>
  <c r="AT781" i="23"/>
  <c r="F782" i="23"/>
  <c r="F783" i="23" s="1"/>
  <c r="F774" i="23"/>
  <c r="F775" i="23" s="1"/>
  <c r="G783" i="23"/>
  <c r="G784" i="23" s="1"/>
  <c r="M782" i="23"/>
  <c r="E782" i="23"/>
  <c r="E783" i="23" s="1"/>
  <c r="G781" i="23"/>
  <c r="M781" i="23" s="1"/>
  <c r="G779" i="23"/>
  <c r="G780" i="23" s="1"/>
  <c r="M780" i="23" s="1"/>
  <c r="M778" i="23"/>
  <c r="G775" i="23"/>
  <c r="G776" i="23" s="1"/>
  <c r="M774" i="23"/>
  <c r="K782" i="23"/>
  <c r="M779" i="23"/>
  <c r="K774" i="23"/>
  <c r="AT777" i="23"/>
  <c r="V773" i="23"/>
  <c r="G770" i="23"/>
  <c r="G771" i="23" s="1"/>
  <c r="G772" i="23" s="1"/>
  <c r="V777" i="23"/>
  <c r="V769" i="23"/>
  <c r="AT769" i="23"/>
  <c r="V981" i="23"/>
  <c r="AT981" i="23"/>
  <c r="F983" i="23"/>
  <c r="K983" i="23" s="1"/>
  <c r="K982" i="23"/>
  <c r="G982" i="23"/>
  <c r="G983" i="23" s="1"/>
  <c r="M983" i="23" s="1"/>
  <c r="V685" i="23"/>
  <c r="V684" i="23"/>
  <c r="E687" i="23"/>
  <c r="I687" i="23" s="1"/>
  <c r="G686" i="23"/>
  <c r="M686" i="23" s="1"/>
  <c r="F686" i="23"/>
  <c r="F687" i="23" s="1"/>
  <c r="K687" i="23" s="1"/>
  <c r="I686" i="23"/>
  <c r="AT685" i="23"/>
  <c r="AT684" i="23"/>
  <c r="AT579" i="23"/>
  <c r="V588" i="23"/>
  <c r="AT599" i="23"/>
  <c r="V600" i="23"/>
  <c r="V612" i="23"/>
  <c r="G638" i="23"/>
  <c r="M638" i="23" s="1"/>
  <c r="V637" i="23"/>
  <c r="F638" i="23"/>
  <c r="K638" i="23" s="1"/>
  <c r="V610" i="23"/>
  <c r="AT612" i="23"/>
  <c r="V611" i="23"/>
  <c r="E614" i="23"/>
  <c r="E615" i="23" s="1"/>
  <c r="I615" i="23" s="1"/>
  <c r="G613" i="23"/>
  <c r="M613" i="23" s="1"/>
  <c r="F613" i="23"/>
  <c r="F614" i="23" s="1"/>
  <c r="I613" i="23"/>
  <c r="AT610" i="23"/>
  <c r="AT611" i="23"/>
  <c r="V601" i="23"/>
  <c r="V578" i="23"/>
  <c r="V590" i="23"/>
  <c r="AT601" i="23"/>
  <c r="G602" i="23"/>
  <c r="G603" i="23" s="1"/>
  <c r="F602" i="23"/>
  <c r="K602" i="23" s="1"/>
  <c r="V599" i="23"/>
  <c r="AT600" i="23"/>
  <c r="AT588" i="23"/>
  <c r="V589" i="23"/>
  <c r="F591" i="23"/>
  <c r="F592" i="23" s="1"/>
  <c r="F593" i="23" s="1"/>
  <c r="K593" i="23" s="1"/>
  <c r="G591" i="23"/>
  <c r="M591" i="23" s="1"/>
  <c r="AT590" i="23"/>
  <c r="AT589" i="23"/>
  <c r="V577" i="23"/>
  <c r="V579" i="23"/>
  <c r="G580" i="23"/>
  <c r="G581" i="23" s="1"/>
  <c r="F580" i="23"/>
  <c r="F581" i="23" s="1"/>
  <c r="AT577" i="23"/>
  <c r="AT578" i="23"/>
  <c r="V485" i="23"/>
  <c r="V486" i="23"/>
  <c r="V510" i="23"/>
  <c r="G511" i="23"/>
  <c r="M511" i="23" s="1"/>
  <c r="V475" i="23"/>
  <c r="V484" i="23"/>
  <c r="G487" i="23"/>
  <c r="G488" i="23" s="1"/>
  <c r="G489" i="23" s="1"/>
  <c r="AT510" i="23"/>
  <c r="V509" i="23"/>
  <c r="V508" i="23"/>
  <c r="F511" i="23"/>
  <c r="F512" i="23" s="1"/>
  <c r="K512" i="23" s="1"/>
  <c r="AT508" i="23"/>
  <c r="AT509" i="23"/>
  <c r="V371" i="23"/>
  <c r="G372" i="23"/>
  <c r="G373" i="23" s="1"/>
  <c r="M373" i="23" s="1"/>
  <c r="G364" i="23"/>
  <c r="G365" i="23" s="1"/>
  <c r="G366" i="23" s="1"/>
  <c r="AT486" i="23"/>
  <c r="V473" i="23"/>
  <c r="AT484" i="23"/>
  <c r="V474" i="23"/>
  <c r="AT485" i="23"/>
  <c r="V370" i="23"/>
  <c r="V144" i="23"/>
  <c r="V145" i="23"/>
  <c r="AT473" i="23"/>
  <c r="G476" i="23"/>
  <c r="G477" i="23" s="1"/>
  <c r="AT475" i="23"/>
  <c r="AT474" i="23"/>
  <c r="AT150" i="23"/>
  <c r="AT146" i="23"/>
  <c r="AT142" i="23"/>
  <c r="AT371" i="23"/>
  <c r="AT370" i="23"/>
  <c r="AT149" i="23"/>
  <c r="AT145" i="23"/>
  <c r="AT141" i="23"/>
  <c r="AT148" i="23"/>
  <c r="AT144" i="23"/>
  <c r="AT140" i="23"/>
  <c r="AT151" i="23"/>
  <c r="AT147" i="23"/>
  <c r="AT143" i="23"/>
  <c r="AT139" i="23"/>
  <c r="G146" i="23"/>
  <c r="G147" i="23" s="1"/>
  <c r="M147" i="23" s="1"/>
  <c r="F146" i="23"/>
  <c r="F147" i="23" s="1"/>
  <c r="K147" i="23" s="1"/>
  <c r="E820" i="23" l="1"/>
  <c r="I819" i="23"/>
  <c r="G820" i="23"/>
  <c r="M820" i="23" s="1"/>
  <c r="M819" i="23"/>
  <c r="K818" i="23"/>
  <c r="F819" i="23"/>
  <c r="K817" i="23"/>
  <c r="I818" i="23"/>
  <c r="M772" i="23"/>
  <c r="G773" i="23"/>
  <c r="M773" i="23" s="1"/>
  <c r="M770" i="23"/>
  <c r="G777" i="23"/>
  <c r="M777" i="23" s="1"/>
  <c r="M776" i="23"/>
  <c r="K775" i="23"/>
  <c r="F776" i="23"/>
  <c r="M784" i="23"/>
  <c r="G785" i="23"/>
  <c r="M785" i="23" s="1"/>
  <c r="E784" i="23"/>
  <c r="I783" i="23"/>
  <c r="F784" i="23"/>
  <c r="K783" i="23"/>
  <c r="M775" i="23"/>
  <c r="M783" i="23"/>
  <c r="I782" i="23"/>
  <c r="M771" i="23"/>
  <c r="M982" i="23"/>
  <c r="K686" i="23"/>
  <c r="G687" i="23"/>
  <c r="M687" i="23" s="1"/>
  <c r="G614" i="23"/>
  <c r="G615" i="23" s="1"/>
  <c r="M615" i="23" s="1"/>
  <c r="F615" i="23"/>
  <c r="K615" i="23" s="1"/>
  <c r="K614" i="23"/>
  <c r="I614" i="23"/>
  <c r="K613" i="23"/>
  <c r="M372" i="23"/>
  <c r="G592" i="23"/>
  <c r="G593" i="23" s="1"/>
  <c r="M593" i="23" s="1"/>
  <c r="G604" i="23"/>
  <c r="M603" i="23"/>
  <c r="M602" i="23"/>
  <c r="F603" i="23"/>
  <c r="M487" i="23"/>
  <c r="M580" i="23"/>
  <c r="K591" i="23"/>
  <c r="K592" i="23"/>
  <c r="G512" i="23"/>
  <c r="M512" i="23" s="1"/>
  <c r="F582" i="23"/>
  <c r="K581" i="23"/>
  <c r="G582" i="23"/>
  <c r="M581" i="23"/>
  <c r="K580" i="23"/>
  <c r="M364" i="23"/>
  <c r="K511" i="23"/>
  <c r="M488" i="23"/>
  <c r="G490" i="23"/>
  <c r="M489" i="23"/>
  <c r="M476" i="23"/>
  <c r="G478" i="23"/>
  <c r="M477" i="23"/>
  <c r="M366" i="23"/>
  <c r="G367" i="23"/>
  <c r="M365" i="23"/>
  <c r="M146" i="23"/>
  <c r="K146" i="23"/>
  <c r="F820" i="23" l="1"/>
  <c r="K820" i="23" s="1"/>
  <c r="K819" i="23"/>
  <c r="I820" i="23"/>
  <c r="E821" i="23"/>
  <c r="K784" i="23"/>
  <c r="F785" i="23"/>
  <c r="K785" i="23" s="1"/>
  <c r="K776" i="23"/>
  <c r="F777" i="23"/>
  <c r="E785" i="23"/>
  <c r="I785" i="23" s="1"/>
  <c r="I784" i="23"/>
  <c r="M614" i="23"/>
  <c r="M592" i="23"/>
  <c r="K603" i="23"/>
  <c r="F604" i="23"/>
  <c r="G605" i="23"/>
  <c r="M605" i="23" s="1"/>
  <c r="M604" i="23"/>
  <c r="G583" i="23"/>
  <c r="M583" i="23" s="1"/>
  <c r="M582" i="23"/>
  <c r="F583" i="23"/>
  <c r="K583" i="23" s="1"/>
  <c r="K582" i="23"/>
  <c r="G491" i="23"/>
  <c r="M491" i="23" s="1"/>
  <c r="M490" i="23"/>
  <c r="M478" i="23"/>
  <c r="G479" i="23"/>
  <c r="M479" i="23" s="1"/>
  <c r="G368" i="23"/>
  <c r="M367" i="23"/>
  <c r="E822" i="23" l="1"/>
  <c r="I821" i="23"/>
  <c r="K777" i="23"/>
  <c r="F778" i="23"/>
  <c r="F605" i="23"/>
  <c r="K605" i="23" s="1"/>
  <c r="K604" i="23"/>
  <c r="M368" i="23"/>
  <c r="G369" i="23"/>
  <c r="E823" i="23" l="1"/>
  <c r="I823" i="23" s="1"/>
  <c r="I822" i="23"/>
  <c r="F779" i="23"/>
  <c r="K778" i="23"/>
  <c r="G370" i="23"/>
  <c r="M369" i="23"/>
  <c r="F780" i="23" l="1"/>
  <c r="K779" i="23"/>
  <c r="G371" i="23"/>
  <c r="M371" i="23" s="1"/>
  <c r="M370" i="23"/>
  <c r="K780" i="23" l="1"/>
  <c r="F781" i="23"/>
  <c r="K781" i="23" s="1"/>
  <c r="AI21" i="23" l="1"/>
  <c r="AI17" i="23"/>
  <c r="AI18" i="23"/>
  <c r="AI19" i="23"/>
  <c r="AI20" i="23"/>
  <c r="AI15" i="23"/>
  <c r="AI16" i="23"/>
  <c r="AN55" i="23" l="1"/>
  <c r="AO55" i="23" s="1"/>
  <c r="AU55" i="23" s="1"/>
  <c r="AP55" i="23"/>
  <c r="AQ55" i="23"/>
  <c r="AR55" i="23"/>
  <c r="AS55" i="23"/>
  <c r="AN56" i="23"/>
  <c r="AO56" i="23" s="1"/>
  <c r="AU56" i="23" s="1"/>
  <c r="AP56" i="23"/>
  <c r="AQ56" i="23"/>
  <c r="AR56" i="23"/>
  <c r="AS56" i="23"/>
  <c r="AN57" i="23"/>
  <c r="AO57" i="23" s="1"/>
  <c r="AU57" i="23" s="1"/>
  <c r="AP57" i="23"/>
  <c r="AQ57" i="23"/>
  <c r="AR57" i="23"/>
  <c r="AS57" i="23"/>
  <c r="AN58" i="23"/>
  <c r="AO58" i="23" s="1"/>
  <c r="AU58" i="23" s="1"/>
  <c r="AP58" i="23"/>
  <c r="AQ58" i="23"/>
  <c r="AR58" i="23"/>
  <c r="AS58" i="23"/>
  <c r="AN59" i="23"/>
  <c r="AO59" i="23" s="1"/>
  <c r="AU59" i="23" s="1"/>
  <c r="AP59" i="23"/>
  <c r="AQ59" i="23"/>
  <c r="AR59" i="23"/>
  <c r="AS59" i="23"/>
  <c r="AN60" i="23"/>
  <c r="AO60" i="23" s="1"/>
  <c r="AU60" i="23" s="1"/>
  <c r="AP60" i="23"/>
  <c r="AQ60" i="23"/>
  <c r="AR60" i="23"/>
  <c r="AS60" i="23"/>
  <c r="AN61" i="23"/>
  <c r="AO61" i="23" s="1"/>
  <c r="AU61" i="23" s="1"/>
  <c r="AP61" i="23"/>
  <c r="AQ61" i="23"/>
  <c r="AR61" i="23"/>
  <c r="AS61" i="23"/>
  <c r="AN62" i="23"/>
  <c r="AO62" i="23" s="1"/>
  <c r="AU62" i="23" s="1"/>
  <c r="AP62" i="23"/>
  <c r="AQ62" i="23"/>
  <c r="AR62" i="23"/>
  <c r="AS62" i="23"/>
  <c r="AN63" i="23"/>
  <c r="AO63" i="23" s="1"/>
  <c r="AU63" i="23" s="1"/>
  <c r="AP63" i="23"/>
  <c r="AQ63" i="23"/>
  <c r="AR63" i="23"/>
  <c r="AS63" i="23"/>
  <c r="AN64" i="23"/>
  <c r="AO64" i="23" s="1"/>
  <c r="AU64" i="23" s="1"/>
  <c r="AP64" i="23"/>
  <c r="AQ64" i="23"/>
  <c r="AR64" i="23"/>
  <c r="AS64" i="23"/>
  <c r="AN65" i="23"/>
  <c r="AO65" i="23" s="1"/>
  <c r="AU65" i="23" s="1"/>
  <c r="AP65" i="23"/>
  <c r="AQ65" i="23"/>
  <c r="AR65" i="23"/>
  <c r="AS65" i="23"/>
  <c r="AN66" i="23"/>
  <c r="AO66" i="23" s="1"/>
  <c r="AU66" i="23" s="1"/>
  <c r="AP66" i="23"/>
  <c r="AQ66" i="23"/>
  <c r="AR66" i="23"/>
  <c r="AS66" i="23"/>
  <c r="AN67" i="23"/>
  <c r="AO67" i="23" s="1"/>
  <c r="AU67" i="23" s="1"/>
  <c r="AP67" i="23"/>
  <c r="AQ67" i="23"/>
  <c r="AR67" i="23"/>
  <c r="AS67" i="23"/>
  <c r="AN68" i="23"/>
  <c r="AO68" i="23" s="1"/>
  <c r="AU68" i="23" s="1"/>
  <c r="AP68" i="23"/>
  <c r="AQ68" i="23"/>
  <c r="AR68" i="23"/>
  <c r="AS68" i="23"/>
  <c r="AN69" i="23"/>
  <c r="AO69" i="23" s="1"/>
  <c r="AU69" i="23" s="1"/>
  <c r="AP69" i="23"/>
  <c r="AQ69" i="23"/>
  <c r="AR69" i="23"/>
  <c r="AS69" i="23"/>
  <c r="AN70" i="23"/>
  <c r="AO70" i="23" s="1"/>
  <c r="AU70" i="23" s="1"/>
  <c r="AP70" i="23"/>
  <c r="AQ70" i="23"/>
  <c r="AR70" i="23"/>
  <c r="AS70" i="23"/>
  <c r="AN71" i="23"/>
  <c r="AO71" i="23" s="1"/>
  <c r="AU71" i="23" s="1"/>
  <c r="AP71" i="23"/>
  <c r="AQ71" i="23"/>
  <c r="AR71" i="23"/>
  <c r="AS71" i="23"/>
  <c r="AN72" i="23"/>
  <c r="AO72" i="23" s="1"/>
  <c r="AU72" i="23" s="1"/>
  <c r="AP72" i="23"/>
  <c r="AQ72" i="23"/>
  <c r="AR72" i="23"/>
  <c r="AS72" i="23"/>
  <c r="AN73" i="23"/>
  <c r="AO73" i="23" s="1"/>
  <c r="AU73" i="23" s="1"/>
  <c r="AP73" i="23"/>
  <c r="AQ73" i="23"/>
  <c r="AR73" i="23"/>
  <c r="AS73" i="23"/>
  <c r="AN74" i="23"/>
  <c r="AO74" i="23" s="1"/>
  <c r="AU74" i="23" s="1"/>
  <c r="AP74" i="23"/>
  <c r="AQ74" i="23"/>
  <c r="AR74" i="23"/>
  <c r="AS74" i="23"/>
  <c r="AN75" i="23"/>
  <c r="AO75" i="23" s="1"/>
  <c r="AU75" i="23" s="1"/>
  <c r="AP75" i="23"/>
  <c r="AQ75" i="23"/>
  <c r="AR75" i="23"/>
  <c r="AS75" i="23"/>
  <c r="AN76" i="23"/>
  <c r="AO76" i="23" s="1"/>
  <c r="AU76" i="23" s="1"/>
  <c r="AP76" i="23"/>
  <c r="AQ76" i="23"/>
  <c r="AR76" i="23"/>
  <c r="AS76" i="23"/>
  <c r="AN77" i="23"/>
  <c r="AO77" i="23" s="1"/>
  <c r="AU77" i="23" s="1"/>
  <c r="AP77" i="23"/>
  <c r="AQ77" i="23"/>
  <c r="AR77" i="23"/>
  <c r="AS77" i="23"/>
  <c r="AN78" i="23"/>
  <c r="AO78" i="23" s="1"/>
  <c r="AU78" i="23" s="1"/>
  <c r="AP78" i="23"/>
  <c r="AQ78" i="23"/>
  <c r="AR78" i="23"/>
  <c r="AS78" i="23"/>
  <c r="AN79" i="23"/>
  <c r="AO79" i="23" s="1"/>
  <c r="AU79" i="23" s="1"/>
  <c r="AP79" i="23"/>
  <c r="AQ79" i="23"/>
  <c r="AR79" i="23"/>
  <c r="AS79" i="23"/>
  <c r="AN80" i="23"/>
  <c r="AO80" i="23" s="1"/>
  <c r="AU80" i="23" s="1"/>
  <c r="AP80" i="23"/>
  <c r="AQ80" i="23"/>
  <c r="AR80" i="23"/>
  <c r="AS80" i="23"/>
  <c r="AN81" i="23"/>
  <c r="AO81" i="23" s="1"/>
  <c r="AU81" i="23" s="1"/>
  <c r="AP81" i="23"/>
  <c r="AQ81" i="23"/>
  <c r="AR81" i="23"/>
  <c r="AS81" i="23"/>
  <c r="AN82" i="23"/>
  <c r="AO82" i="23" s="1"/>
  <c r="AU82" i="23" s="1"/>
  <c r="AP82" i="23"/>
  <c r="AQ82" i="23"/>
  <c r="AR82" i="23"/>
  <c r="AS82" i="23"/>
  <c r="AN83" i="23"/>
  <c r="AO83" i="23" s="1"/>
  <c r="AU83" i="23" s="1"/>
  <c r="AP83" i="23"/>
  <c r="AQ83" i="23"/>
  <c r="AR83" i="23"/>
  <c r="AS83" i="23"/>
  <c r="AN84" i="23"/>
  <c r="AO84" i="23" s="1"/>
  <c r="AU84" i="23" s="1"/>
  <c r="AP84" i="23"/>
  <c r="AQ84" i="23"/>
  <c r="AR84" i="23"/>
  <c r="AS84" i="23"/>
  <c r="AN85" i="23"/>
  <c r="AO85" i="23" s="1"/>
  <c r="AU85" i="23" s="1"/>
  <c r="AP85" i="23"/>
  <c r="AQ85" i="23"/>
  <c r="AR85" i="23"/>
  <c r="AS85" i="23"/>
  <c r="AN86" i="23"/>
  <c r="AO86" i="23" s="1"/>
  <c r="AU86" i="23" s="1"/>
  <c r="AP86" i="23"/>
  <c r="AQ86" i="23"/>
  <c r="AR86" i="23"/>
  <c r="AS86" i="23"/>
  <c r="AN87" i="23"/>
  <c r="AO87" i="23" s="1"/>
  <c r="AU87" i="23" s="1"/>
  <c r="AP87" i="23"/>
  <c r="AQ87" i="23"/>
  <c r="AR87" i="23"/>
  <c r="AS87" i="23"/>
  <c r="AN88" i="23"/>
  <c r="AO88" i="23" s="1"/>
  <c r="AU88" i="23" s="1"/>
  <c r="AP88" i="23"/>
  <c r="AQ88" i="23"/>
  <c r="AR88" i="23"/>
  <c r="AS88" i="23"/>
  <c r="AN89" i="23"/>
  <c r="AO89" i="23" s="1"/>
  <c r="AU89" i="23" s="1"/>
  <c r="AP89" i="23"/>
  <c r="AQ89" i="23"/>
  <c r="AR89" i="23"/>
  <c r="AS89" i="23"/>
  <c r="AN90" i="23"/>
  <c r="AO90" i="23" s="1"/>
  <c r="AU90" i="23" s="1"/>
  <c r="AP90" i="23"/>
  <c r="AQ90" i="23"/>
  <c r="AR90" i="23"/>
  <c r="AS90" i="23"/>
  <c r="AN91" i="23"/>
  <c r="AO91" i="23" s="1"/>
  <c r="AU91" i="23" s="1"/>
  <c r="AP91" i="23"/>
  <c r="AQ91" i="23"/>
  <c r="AR91" i="23"/>
  <c r="AS91" i="23"/>
  <c r="AN92" i="23"/>
  <c r="AO92" i="23" s="1"/>
  <c r="AU92" i="23" s="1"/>
  <c r="AP92" i="23"/>
  <c r="AQ92" i="23"/>
  <c r="AR92" i="23"/>
  <c r="AS92" i="23"/>
  <c r="AN93" i="23"/>
  <c r="AO93" i="23" s="1"/>
  <c r="AU93" i="23" s="1"/>
  <c r="AP93" i="23"/>
  <c r="AQ93" i="23"/>
  <c r="AR93" i="23"/>
  <c r="AS93" i="23"/>
  <c r="AN94" i="23"/>
  <c r="AO94" i="23" s="1"/>
  <c r="AU94" i="23" s="1"/>
  <c r="AP94" i="23"/>
  <c r="AQ94" i="23"/>
  <c r="AR94" i="23"/>
  <c r="AS94" i="23"/>
  <c r="AN95" i="23"/>
  <c r="AO95" i="23" s="1"/>
  <c r="AU95" i="23" s="1"/>
  <c r="AP95" i="23"/>
  <c r="AQ95" i="23"/>
  <c r="AR95" i="23"/>
  <c r="AS95" i="23"/>
  <c r="AN96" i="23"/>
  <c r="AO96" i="23" s="1"/>
  <c r="AU96" i="23" s="1"/>
  <c r="AP96" i="23"/>
  <c r="AQ96" i="23"/>
  <c r="AR96" i="23"/>
  <c r="AS96" i="23"/>
  <c r="AN97" i="23"/>
  <c r="AO97" i="23" s="1"/>
  <c r="AU97" i="23" s="1"/>
  <c r="AP97" i="23"/>
  <c r="AQ97" i="23"/>
  <c r="AR97" i="23"/>
  <c r="AS97" i="23"/>
  <c r="AN98" i="23"/>
  <c r="AO98" i="23" s="1"/>
  <c r="AU98" i="23" s="1"/>
  <c r="AP98" i="23"/>
  <c r="AQ98" i="23"/>
  <c r="AR98" i="23"/>
  <c r="AS98" i="23"/>
  <c r="AN99" i="23"/>
  <c r="AO99" i="23" s="1"/>
  <c r="AU99" i="23" s="1"/>
  <c r="AP99" i="23"/>
  <c r="AQ99" i="23"/>
  <c r="AR99" i="23"/>
  <c r="AS99" i="23"/>
  <c r="AN100" i="23"/>
  <c r="AO100" i="23" s="1"/>
  <c r="AU100" i="23" s="1"/>
  <c r="AP100" i="23"/>
  <c r="AQ100" i="23"/>
  <c r="AR100" i="23"/>
  <c r="AS100" i="23"/>
  <c r="AN101" i="23"/>
  <c r="AO101" i="23" s="1"/>
  <c r="AU101" i="23" s="1"/>
  <c r="AP101" i="23"/>
  <c r="AQ101" i="23"/>
  <c r="AR101" i="23"/>
  <c r="AS101" i="23"/>
  <c r="AN102" i="23"/>
  <c r="AO102" i="23" s="1"/>
  <c r="AU102" i="23" s="1"/>
  <c r="AP102" i="23"/>
  <c r="AQ102" i="23"/>
  <c r="AR102" i="23"/>
  <c r="AS102" i="23"/>
  <c r="AN103" i="23"/>
  <c r="AO103" i="23" s="1"/>
  <c r="AU103" i="23" s="1"/>
  <c r="AP103" i="23"/>
  <c r="AQ103" i="23"/>
  <c r="AR103" i="23"/>
  <c r="AS103" i="23"/>
  <c r="AN104" i="23"/>
  <c r="AO104" i="23" s="1"/>
  <c r="AU104" i="23" s="1"/>
  <c r="AP104" i="23"/>
  <c r="AQ104" i="23"/>
  <c r="AR104" i="23"/>
  <c r="AS104" i="23"/>
  <c r="AN105" i="23"/>
  <c r="AO105" i="23" s="1"/>
  <c r="AU105" i="23" s="1"/>
  <c r="AP105" i="23"/>
  <c r="AQ105" i="23"/>
  <c r="AR105" i="23"/>
  <c r="AS105" i="23"/>
  <c r="AN106" i="23"/>
  <c r="AO106" i="23" s="1"/>
  <c r="AU106" i="23" s="1"/>
  <c r="AP106" i="23"/>
  <c r="AQ106" i="23"/>
  <c r="AR106" i="23"/>
  <c r="AS106" i="23"/>
  <c r="AN107" i="23"/>
  <c r="AO107" i="23" s="1"/>
  <c r="AU107" i="23" s="1"/>
  <c r="AP107" i="23"/>
  <c r="AQ107" i="23"/>
  <c r="AR107" i="23"/>
  <c r="AS107" i="23"/>
  <c r="AN108" i="23"/>
  <c r="AO108" i="23" s="1"/>
  <c r="AU108" i="23" s="1"/>
  <c r="AP108" i="23"/>
  <c r="AQ108" i="23"/>
  <c r="AR108" i="23"/>
  <c r="AS108" i="23"/>
  <c r="AN109" i="23"/>
  <c r="AO109" i="23" s="1"/>
  <c r="AU109" i="23" s="1"/>
  <c r="AP109" i="23"/>
  <c r="AQ109" i="23"/>
  <c r="AR109" i="23"/>
  <c r="AS109" i="23"/>
  <c r="AN110" i="23"/>
  <c r="AO110" i="23" s="1"/>
  <c r="AU110" i="23" s="1"/>
  <c r="AP110" i="23"/>
  <c r="AQ110" i="23"/>
  <c r="AR110" i="23"/>
  <c r="AS110" i="23"/>
  <c r="AN111" i="23"/>
  <c r="AO111" i="23" s="1"/>
  <c r="AU111" i="23" s="1"/>
  <c r="AP111" i="23"/>
  <c r="AQ111" i="23"/>
  <c r="AR111" i="23"/>
  <c r="AS111" i="23"/>
  <c r="AN112" i="23"/>
  <c r="AO112" i="23" s="1"/>
  <c r="AU112" i="23" s="1"/>
  <c r="AP112" i="23"/>
  <c r="AQ112" i="23"/>
  <c r="AR112" i="23"/>
  <c r="AS112" i="23"/>
  <c r="AN113" i="23"/>
  <c r="AO113" i="23" s="1"/>
  <c r="AU113" i="23" s="1"/>
  <c r="AP113" i="23"/>
  <c r="AQ113" i="23"/>
  <c r="AR113" i="23"/>
  <c r="AS113" i="23"/>
  <c r="AN114" i="23"/>
  <c r="AO114" i="23" s="1"/>
  <c r="AU114" i="23" s="1"/>
  <c r="AP114" i="23"/>
  <c r="AQ114" i="23"/>
  <c r="AR114" i="23"/>
  <c r="AS114" i="23"/>
  <c r="AN115" i="23"/>
  <c r="AO115" i="23" s="1"/>
  <c r="AU115" i="23" s="1"/>
  <c r="AP115" i="23"/>
  <c r="AQ115" i="23"/>
  <c r="AR115" i="23"/>
  <c r="AS115" i="23"/>
  <c r="AN116" i="23"/>
  <c r="AO116" i="23" s="1"/>
  <c r="AU116" i="23" s="1"/>
  <c r="AP116" i="23"/>
  <c r="AQ116" i="23"/>
  <c r="AR116" i="23"/>
  <c r="AS116" i="23"/>
  <c r="AN117" i="23"/>
  <c r="AO117" i="23" s="1"/>
  <c r="AU117" i="23" s="1"/>
  <c r="AP117" i="23"/>
  <c r="AQ117" i="23"/>
  <c r="AR117" i="23"/>
  <c r="AS117" i="23"/>
  <c r="AN118" i="23"/>
  <c r="AO118" i="23" s="1"/>
  <c r="AU118" i="23" s="1"/>
  <c r="AP118" i="23"/>
  <c r="AQ118" i="23"/>
  <c r="AR118" i="23"/>
  <c r="AS118" i="23"/>
  <c r="AN119" i="23"/>
  <c r="AO119" i="23" s="1"/>
  <c r="AU119" i="23" s="1"/>
  <c r="AP119" i="23"/>
  <c r="AQ119" i="23"/>
  <c r="AR119" i="23"/>
  <c r="AS119" i="23"/>
  <c r="AN120" i="23"/>
  <c r="AO120" i="23" s="1"/>
  <c r="AU120" i="23" s="1"/>
  <c r="AP120" i="23"/>
  <c r="AQ120" i="23"/>
  <c r="AR120" i="23"/>
  <c r="AS120" i="23"/>
  <c r="AN121" i="23"/>
  <c r="AO121" i="23" s="1"/>
  <c r="AU121" i="23" s="1"/>
  <c r="AP121" i="23"/>
  <c r="AQ121" i="23"/>
  <c r="AR121" i="23"/>
  <c r="AS121" i="23"/>
  <c r="AN122" i="23"/>
  <c r="AO122" i="23" s="1"/>
  <c r="AU122" i="23" s="1"/>
  <c r="AP122" i="23"/>
  <c r="AQ122" i="23"/>
  <c r="AR122" i="23"/>
  <c r="AS122" i="23"/>
  <c r="AN123" i="23"/>
  <c r="AO123" i="23" s="1"/>
  <c r="AU123" i="23" s="1"/>
  <c r="AP123" i="23"/>
  <c r="AQ123" i="23"/>
  <c r="AR123" i="23"/>
  <c r="AS123" i="23"/>
  <c r="AN124" i="23"/>
  <c r="AO124" i="23" s="1"/>
  <c r="AU124" i="23" s="1"/>
  <c r="AP124" i="23"/>
  <c r="AQ124" i="23"/>
  <c r="AR124" i="23"/>
  <c r="AS124" i="23"/>
  <c r="AN125" i="23"/>
  <c r="AO125" i="23" s="1"/>
  <c r="AU125" i="23" s="1"/>
  <c r="AP125" i="23"/>
  <c r="AQ125" i="23"/>
  <c r="AR125" i="23"/>
  <c r="AS125" i="23"/>
  <c r="AN126" i="23"/>
  <c r="AO126" i="23" s="1"/>
  <c r="AU126" i="23" s="1"/>
  <c r="AP126" i="23"/>
  <c r="AQ126" i="23"/>
  <c r="AR126" i="23"/>
  <c r="AS126" i="23"/>
  <c r="AN127" i="23"/>
  <c r="AO127" i="23" s="1"/>
  <c r="AU127" i="23" s="1"/>
  <c r="AP127" i="23"/>
  <c r="AQ127" i="23"/>
  <c r="AR127" i="23"/>
  <c r="AS127" i="23"/>
  <c r="AN128" i="23"/>
  <c r="AO128" i="23" s="1"/>
  <c r="AU128" i="23" s="1"/>
  <c r="AP128" i="23"/>
  <c r="AQ128" i="23"/>
  <c r="AR128" i="23"/>
  <c r="AS128" i="23"/>
  <c r="AN129" i="23"/>
  <c r="AO129" i="23" s="1"/>
  <c r="AU129" i="23" s="1"/>
  <c r="AP129" i="23"/>
  <c r="AQ129" i="23"/>
  <c r="AR129" i="23"/>
  <c r="AS129" i="23"/>
  <c r="AN130" i="23"/>
  <c r="AO130" i="23" s="1"/>
  <c r="AU130" i="23" s="1"/>
  <c r="AP130" i="23"/>
  <c r="AQ130" i="23"/>
  <c r="AR130" i="23"/>
  <c r="AS130" i="23"/>
  <c r="AN131" i="23"/>
  <c r="AO131" i="23" s="1"/>
  <c r="AU131" i="23" s="1"/>
  <c r="AP131" i="23"/>
  <c r="AQ131" i="23"/>
  <c r="AR131" i="23"/>
  <c r="AS131" i="23"/>
  <c r="AN132" i="23"/>
  <c r="AO132" i="23" s="1"/>
  <c r="AU132" i="23" s="1"/>
  <c r="AP132" i="23"/>
  <c r="AQ132" i="23"/>
  <c r="AR132" i="23"/>
  <c r="AS132" i="23"/>
  <c r="AN133" i="23"/>
  <c r="AO133" i="23" s="1"/>
  <c r="AU133" i="23" s="1"/>
  <c r="AP133" i="23"/>
  <c r="AQ133" i="23"/>
  <c r="AR133" i="23"/>
  <c r="AS133" i="23"/>
  <c r="AN134" i="23"/>
  <c r="AO134" i="23" s="1"/>
  <c r="AU134" i="23" s="1"/>
  <c r="AP134" i="23"/>
  <c r="AQ134" i="23"/>
  <c r="AR134" i="23"/>
  <c r="AS134" i="23"/>
  <c r="AN135" i="23"/>
  <c r="AO135" i="23" s="1"/>
  <c r="AU135" i="23" s="1"/>
  <c r="AP135" i="23"/>
  <c r="AQ135" i="23"/>
  <c r="AR135" i="23"/>
  <c r="AS135" i="23"/>
  <c r="AN136" i="23"/>
  <c r="AO136" i="23" s="1"/>
  <c r="AU136" i="23" s="1"/>
  <c r="AP136" i="23"/>
  <c r="AQ136" i="23"/>
  <c r="AR136" i="23"/>
  <c r="AS136" i="23"/>
  <c r="AN137" i="23"/>
  <c r="AO137" i="23" s="1"/>
  <c r="AU137" i="23" s="1"/>
  <c r="AP137" i="23"/>
  <c r="AQ137" i="23"/>
  <c r="AR137" i="23"/>
  <c r="AS137" i="23"/>
  <c r="AN138" i="23"/>
  <c r="AO138" i="23" s="1"/>
  <c r="AU138" i="23" s="1"/>
  <c r="AP138" i="23"/>
  <c r="AQ138" i="23"/>
  <c r="AR138" i="23"/>
  <c r="AS138" i="23"/>
  <c r="AN152" i="23"/>
  <c r="AO152" i="23" s="1"/>
  <c r="AU152" i="23" s="1"/>
  <c r="AP152" i="23"/>
  <c r="AQ152" i="23"/>
  <c r="AR152" i="23"/>
  <c r="AS152" i="23"/>
  <c r="AN153" i="23"/>
  <c r="AO153" i="23" s="1"/>
  <c r="AU153" i="23" s="1"/>
  <c r="AP153" i="23"/>
  <c r="AQ153" i="23"/>
  <c r="AR153" i="23"/>
  <c r="AS153" i="23"/>
  <c r="AN154" i="23"/>
  <c r="AO154" i="23" s="1"/>
  <c r="AU154" i="23" s="1"/>
  <c r="AP154" i="23"/>
  <c r="AQ154" i="23"/>
  <c r="AR154" i="23"/>
  <c r="AS154" i="23"/>
  <c r="AN155" i="23"/>
  <c r="AO155" i="23" s="1"/>
  <c r="AU155" i="23" s="1"/>
  <c r="AP155" i="23"/>
  <c r="AQ155" i="23"/>
  <c r="AR155" i="23"/>
  <c r="AS155" i="23"/>
  <c r="AN156" i="23"/>
  <c r="AO156" i="23" s="1"/>
  <c r="AU156" i="23" s="1"/>
  <c r="AP156" i="23"/>
  <c r="AQ156" i="23"/>
  <c r="AR156" i="23"/>
  <c r="AS156" i="23"/>
  <c r="AN157" i="23"/>
  <c r="AO157" i="23" s="1"/>
  <c r="AU157" i="23" s="1"/>
  <c r="AP157" i="23"/>
  <c r="AQ157" i="23"/>
  <c r="AR157" i="23"/>
  <c r="AS157" i="23"/>
  <c r="AN158" i="23"/>
  <c r="AO158" i="23" s="1"/>
  <c r="AU158" i="23" s="1"/>
  <c r="AP158" i="23"/>
  <c r="AQ158" i="23"/>
  <c r="AR158" i="23"/>
  <c r="AS158" i="23"/>
  <c r="AN159" i="23"/>
  <c r="AO159" i="23" s="1"/>
  <c r="AU159" i="23" s="1"/>
  <c r="AP159" i="23"/>
  <c r="AQ159" i="23"/>
  <c r="AR159" i="23"/>
  <c r="AS159" i="23"/>
  <c r="AN160" i="23"/>
  <c r="AO160" i="23" s="1"/>
  <c r="AU160" i="23" s="1"/>
  <c r="AP160" i="23"/>
  <c r="AQ160" i="23"/>
  <c r="AR160" i="23"/>
  <c r="AS160" i="23"/>
  <c r="AN161" i="23"/>
  <c r="AO161" i="23" s="1"/>
  <c r="AU161" i="23" s="1"/>
  <c r="AP161" i="23"/>
  <c r="AQ161" i="23"/>
  <c r="AR161" i="23"/>
  <c r="AS161" i="23"/>
  <c r="AN162" i="23"/>
  <c r="AO162" i="23" s="1"/>
  <c r="AU162" i="23" s="1"/>
  <c r="AP162" i="23"/>
  <c r="AQ162" i="23"/>
  <c r="AR162" i="23"/>
  <c r="AS162" i="23"/>
  <c r="AN163" i="23"/>
  <c r="AO163" i="23" s="1"/>
  <c r="AU163" i="23" s="1"/>
  <c r="AP163" i="23"/>
  <c r="AQ163" i="23"/>
  <c r="AR163" i="23"/>
  <c r="AS163" i="23"/>
  <c r="AN164" i="23"/>
  <c r="AO164" i="23" s="1"/>
  <c r="AU164" i="23" s="1"/>
  <c r="AP164" i="23"/>
  <c r="AQ164" i="23"/>
  <c r="AR164" i="23"/>
  <c r="AS164" i="23"/>
  <c r="AN165" i="23"/>
  <c r="AO165" i="23" s="1"/>
  <c r="AU165" i="23" s="1"/>
  <c r="AP165" i="23"/>
  <c r="AQ165" i="23"/>
  <c r="AR165" i="23"/>
  <c r="AS165" i="23"/>
  <c r="AN166" i="23"/>
  <c r="AO166" i="23" s="1"/>
  <c r="AU166" i="23" s="1"/>
  <c r="AP166" i="23"/>
  <c r="AQ166" i="23"/>
  <c r="AR166" i="23"/>
  <c r="AS166" i="23"/>
  <c r="AN167" i="23"/>
  <c r="AO167" i="23" s="1"/>
  <c r="AU167" i="23" s="1"/>
  <c r="AP167" i="23"/>
  <c r="AQ167" i="23"/>
  <c r="AR167" i="23"/>
  <c r="AS167" i="23"/>
  <c r="AN168" i="23"/>
  <c r="AO168" i="23" s="1"/>
  <c r="AU168" i="23" s="1"/>
  <c r="AP168" i="23"/>
  <c r="AQ168" i="23"/>
  <c r="AR168" i="23"/>
  <c r="AS168" i="23"/>
  <c r="AN169" i="23"/>
  <c r="AO169" i="23" s="1"/>
  <c r="AU169" i="23" s="1"/>
  <c r="AP169" i="23"/>
  <c r="AQ169" i="23"/>
  <c r="AR169" i="23"/>
  <c r="AS169" i="23"/>
  <c r="AN170" i="23"/>
  <c r="AO170" i="23" s="1"/>
  <c r="AU170" i="23" s="1"/>
  <c r="AP170" i="23"/>
  <c r="AQ170" i="23"/>
  <c r="AR170" i="23"/>
  <c r="AS170" i="23"/>
  <c r="AN171" i="23"/>
  <c r="AO171" i="23" s="1"/>
  <c r="AU171" i="23" s="1"/>
  <c r="AP171" i="23"/>
  <c r="AQ171" i="23"/>
  <c r="AR171" i="23"/>
  <c r="AS171" i="23"/>
  <c r="AN172" i="23"/>
  <c r="AO172" i="23" s="1"/>
  <c r="AU172" i="23" s="1"/>
  <c r="AP172" i="23"/>
  <c r="AQ172" i="23"/>
  <c r="AR172" i="23"/>
  <c r="AS172" i="23"/>
  <c r="AN173" i="23"/>
  <c r="AO173" i="23" s="1"/>
  <c r="AU173" i="23" s="1"/>
  <c r="AP173" i="23"/>
  <c r="AQ173" i="23"/>
  <c r="AR173" i="23"/>
  <c r="AS173" i="23"/>
  <c r="AN174" i="23"/>
  <c r="AO174" i="23" s="1"/>
  <c r="AU174" i="23" s="1"/>
  <c r="AP174" i="23"/>
  <c r="AQ174" i="23"/>
  <c r="AR174" i="23"/>
  <c r="AS174" i="23"/>
  <c r="AN175" i="23"/>
  <c r="AO175" i="23" s="1"/>
  <c r="AU175" i="23" s="1"/>
  <c r="AP175" i="23"/>
  <c r="AQ175" i="23"/>
  <c r="AR175" i="23"/>
  <c r="AS175" i="23"/>
  <c r="AN176" i="23"/>
  <c r="AO176" i="23" s="1"/>
  <c r="AU176" i="23" s="1"/>
  <c r="AP176" i="23"/>
  <c r="AQ176" i="23"/>
  <c r="AR176" i="23"/>
  <c r="AS176" i="23"/>
  <c r="AN177" i="23"/>
  <c r="AO177" i="23" s="1"/>
  <c r="AU177" i="23" s="1"/>
  <c r="AP177" i="23"/>
  <c r="AQ177" i="23"/>
  <c r="AR177" i="23"/>
  <c r="AS177" i="23"/>
  <c r="AN178" i="23"/>
  <c r="AO178" i="23" s="1"/>
  <c r="AU178" i="23" s="1"/>
  <c r="AP178" i="23"/>
  <c r="AQ178" i="23"/>
  <c r="AR178" i="23"/>
  <c r="AS178" i="23"/>
  <c r="AN179" i="23"/>
  <c r="AO179" i="23" s="1"/>
  <c r="AU179" i="23" s="1"/>
  <c r="AP179" i="23"/>
  <c r="AQ179" i="23"/>
  <c r="AR179" i="23"/>
  <c r="AS179" i="23"/>
  <c r="AN180" i="23"/>
  <c r="AO180" i="23" s="1"/>
  <c r="AU180" i="23" s="1"/>
  <c r="AP180" i="23"/>
  <c r="AQ180" i="23"/>
  <c r="AR180" i="23"/>
  <c r="AS180" i="23"/>
  <c r="AN181" i="23"/>
  <c r="AO181" i="23" s="1"/>
  <c r="AU181" i="23" s="1"/>
  <c r="AP181" i="23"/>
  <c r="AQ181" i="23"/>
  <c r="AR181" i="23"/>
  <c r="AS181" i="23"/>
  <c r="AN182" i="23"/>
  <c r="AO182" i="23" s="1"/>
  <c r="AU182" i="23" s="1"/>
  <c r="AP182" i="23"/>
  <c r="AQ182" i="23"/>
  <c r="AR182" i="23"/>
  <c r="AS182" i="23"/>
  <c r="AN183" i="23"/>
  <c r="AO183" i="23" s="1"/>
  <c r="AU183" i="23" s="1"/>
  <c r="AP183" i="23"/>
  <c r="AQ183" i="23"/>
  <c r="AR183" i="23"/>
  <c r="AS183" i="23"/>
  <c r="AN184" i="23"/>
  <c r="AO184" i="23" s="1"/>
  <c r="AU184" i="23" s="1"/>
  <c r="AP184" i="23"/>
  <c r="AQ184" i="23"/>
  <c r="AR184" i="23"/>
  <c r="AS184" i="23"/>
  <c r="AN185" i="23"/>
  <c r="AO185" i="23" s="1"/>
  <c r="AU185" i="23" s="1"/>
  <c r="AP185" i="23"/>
  <c r="AQ185" i="23"/>
  <c r="AR185" i="23"/>
  <c r="AS185" i="23"/>
  <c r="AN186" i="23"/>
  <c r="AO186" i="23" s="1"/>
  <c r="AU186" i="23" s="1"/>
  <c r="AP186" i="23"/>
  <c r="AQ186" i="23"/>
  <c r="AR186" i="23"/>
  <c r="AS186" i="23"/>
  <c r="AN187" i="23"/>
  <c r="AO187" i="23" s="1"/>
  <c r="AU187" i="23" s="1"/>
  <c r="AP187" i="23"/>
  <c r="AQ187" i="23"/>
  <c r="AR187" i="23"/>
  <c r="AS187" i="23"/>
  <c r="AN188" i="23"/>
  <c r="AO188" i="23" s="1"/>
  <c r="AU188" i="23" s="1"/>
  <c r="AP188" i="23"/>
  <c r="AQ188" i="23"/>
  <c r="AR188" i="23"/>
  <c r="AS188" i="23"/>
  <c r="AN189" i="23"/>
  <c r="AO189" i="23" s="1"/>
  <c r="AU189" i="23" s="1"/>
  <c r="AP189" i="23"/>
  <c r="AQ189" i="23"/>
  <c r="AR189" i="23"/>
  <c r="AS189" i="23"/>
  <c r="AN190" i="23"/>
  <c r="AO190" i="23" s="1"/>
  <c r="AU190" i="23" s="1"/>
  <c r="AP190" i="23"/>
  <c r="AQ190" i="23"/>
  <c r="AR190" i="23"/>
  <c r="AS190" i="23"/>
  <c r="AN191" i="23"/>
  <c r="AO191" i="23" s="1"/>
  <c r="AU191" i="23" s="1"/>
  <c r="AP191" i="23"/>
  <c r="AQ191" i="23"/>
  <c r="AR191" i="23"/>
  <c r="AS191" i="23"/>
  <c r="AN192" i="23"/>
  <c r="AO192" i="23" s="1"/>
  <c r="AU192" i="23" s="1"/>
  <c r="AP192" i="23"/>
  <c r="AQ192" i="23"/>
  <c r="AR192" i="23"/>
  <c r="AS192" i="23"/>
  <c r="AN193" i="23"/>
  <c r="AO193" i="23" s="1"/>
  <c r="AU193" i="23" s="1"/>
  <c r="AP193" i="23"/>
  <c r="AQ193" i="23"/>
  <c r="AR193" i="23"/>
  <c r="AS193" i="23"/>
  <c r="AN194" i="23"/>
  <c r="AO194" i="23" s="1"/>
  <c r="AU194" i="23" s="1"/>
  <c r="AP194" i="23"/>
  <c r="AQ194" i="23"/>
  <c r="AR194" i="23"/>
  <c r="AS194" i="23"/>
  <c r="AN195" i="23"/>
  <c r="AO195" i="23" s="1"/>
  <c r="AU195" i="23" s="1"/>
  <c r="AP195" i="23"/>
  <c r="AQ195" i="23"/>
  <c r="AR195" i="23"/>
  <c r="AS195" i="23"/>
  <c r="AN196" i="23"/>
  <c r="AO196" i="23" s="1"/>
  <c r="AU196" i="23" s="1"/>
  <c r="AP196" i="23"/>
  <c r="AQ196" i="23"/>
  <c r="AR196" i="23"/>
  <c r="AS196" i="23"/>
  <c r="AN197" i="23"/>
  <c r="AO197" i="23" s="1"/>
  <c r="AU197" i="23" s="1"/>
  <c r="AP197" i="23"/>
  <c r="AQ197" i="23"/>
  <c r="AR197" i="23"/>
  <c r="AS197" i="23"/>
  <c r="AN198" i="23"/>
  <c r="AO198" i="23" s="1"/>
  <c r="AU198" i="23" s="1"/>
  <c r="AP198" i="23"/>
  <c r="AQ198" i="23"/>
  <c r="AR198" i="23"/>
  <c r="AS198" i="23"/>
  <c r="AN199" i="23"/>
  <c r="AO199" i="23" s="1"/>
  <c r="AU199" i="23" s="1"/>
  <c r="AP199" i="23"/>
  <c r="AQ199" i="23"/>
  <c r="AR199" i="23"/>
  <c r="AS199" i="23"/>
  <c r="AN200" i="23"/>
  <c r="AO200" i="23" s="1"/>
  <c r="AU200" i="23" s="1"/>
  <c r="AP200" i="23"/>
  <c r="AQ200" i="23"/>
  <c r="AR200" i="23"/>
  <c r="AS200" i="23"/>
  <c r="AN201" i="23"/>
  <c r="AO201" i="23" s="1"/>
  <c r="AU201" i="23" s="1"/>
  <c r="AP201" i="23"/>
  <c r="AQ201" i="23"/>
  <c r="AR201" i="23"/>
  <c r="AS201" i="23"/>
  <c r="AN202" i="23"/>
  <c r="AO202" i="23" s="1"/>
  <c r="AU202" i="23" s="1"/>
  <c r="AP202" i="23"/>
  <c r="AQ202" i="23"/>
  <c r="AR202" i="23"/>
  <c r="AS202" i="23"/>
  <c r="AN203" i="23"/>
  <c r="AO203" i="23" s="1"/>
  <c r="AU203" i="23" s="1"/>
  <c r="AP203" i="23"/>
  <c r="AQ203" i="23"/>
  <c r="AR203" i="23"/>
  <c r="AS203" i="23"/>
  <c r="AN204" i="23"/>
  <c r="AO204" i="23" s="1"/>
  <c r="AU204" i="23" s="1"/>
  <c r="AP204" i="23"/>
  <c r="AQ204" i="23"/>
  <c r="AR204" i="23"/>
  <c r="AS204" i="23"/>
  <c r="AN205" i="23"/>
  <c r="AO205" i="23" s="1"/>
  <c r="AU205" i="23" s="1"/>
  <c r="AP205" i="23"/>
  <c r="AQ205" i="23"/>
  <c r="AR205" i="23"/>
  <c r="AS205" i="23"/>
  <c r="AN206" i="23"/>
  <c r="AO206" i="23" s="1"/>
  <c r="AU206" i="23" s="1"/>
  <c r="AP206" i="23"/>
  <c r="AQ206" i="23"/>
  <c r="AR206" i="23"/>
  <c r="AS206" i="23"/>
  <c r="AN207" i="23"/>
  <c r="AO207" i="23" s="1"/>
  <c r="AU207" i="23" s="1"/>
  <c r="AP207" i="23"/>
  <c r="AQ207" i="23"/>
  <c r="AR207" i="23"/>
  <c r="AS207" i="23"/>
  <c r="AN208" i="23"/>
  <c r="AO208" i="23" s="1"/>
  <c r="AU208" i="23" s="1"/>
  <c r="AP208" i="23"/>
  <c r="AQ208" i="23"/>
  <c r="AR208" i="23"/>
  <c r="AS208" i="23"/>
  <c r="AN209" i="23"/>
  <c r="AO209" i="23" s="1"/>
  <c r="AU209" i="23" s="1"/>
  <c r="AP209" i="23"/>
  <c r="AQ209" i="23"/>
  <c r="AR209" i="23"/>
  <c r="AS209" i="23"/>
  <c r="AN210" i="23"/>
  <c r="AO210" i="23" s="1"/>
  <c r="AU210" i="23" s="1"/>
  <c r="AP210" i="23"/>
  <c r="AQ210" i="23"/>
  <c r="AR210" i="23"/>
  <c r="AS210" i="23"/>
  <c r="AN211" i="23"/>
  <c r="AO211" i="23" s="1"/>
  <c r="AU211" i="23" s="1"/>
  <c r="AP211" i="23"/>
  <c r="AQ211" i="23"/>
  <c r="AR211" i="23"/>
  <c r="AS211" i="23"/>
  <c r="AN212" i="23"/>
  <c r="AO212" i="23" s="1"/>
  <c r="AU212" i="23" s="1"/>
  <c r="AP212" i="23"/>
  <c r="AQ212" i="23"/>
  <c r="AR212" i="23"/>
  <c r="AS212" i="23"/>
  <c r="AN213" i="23"/>
  <c r="AO213" i="23" s="1"/>
  <c r="AU213" i="23" s="1"/>
  <c r="AP213" i="23"/>
  <c r="AQ213" i="23"/>
  <c r="AR213" i="23"/>
  <c r="AS213" i="23"/>
  <c r="AN214" i="23"/>
  <c r="AO214" i="23" s="1"/>
  <c r="AU214" i="23" s="1"/>
  <c r="AP214" i="23"/>
  <c r="AQ214" i="23"/>
  <c r="AR214" i="23"/>
  <c r="AS214" i="23"/>
  <c r="AN215" i="23"/>
  <c r="AO215" i="23" s="1"/>
  <c r="AU215" i="23" s="1"/>
  <c r="AP215" i="23"/>
  <c r="AQ215" i="23"/>
  <c r="AR215" i="23"/>
  <c r="AS215" i="23"/>
  <c r="AN216" i="23"/>
  <c r="AO216" i="23" s="1"/>
  <c r="AU216" i="23" s="1"/>
  <c r="AP216" i="23"/>
  <c r="AQ216" i="23"/>
  <c r="AR216" i="23"/>
  <c r="AS216" i="23"/>
  <c r="AN217" i="23"/>
  <c r="AO217" i="23" s="1"/>
  <c r="AU217" i="23" s="1"/>
  <c r="AP217" i="23"/>
  <c r="AQ217" i="23"/>
  <c r="AR217" i="23"/>
  <c r="AS217" i="23"/>
  <c r="AN218" i="23"/>
  <c r="AO218" i="23" s="1"/>
  <c r="AU218" i="23" s="1"/>
  <c r="AP218" i="23"/>
  <c r="AQ218" i="23"/>
  <c r="AR218" i="23"/>
  <c r="AS218" i="23"/>
  <c r="AN219" i="23"/>
  <c r="AO219" i="23" s="1"/>
  <c r="AU219" i="23" s="1"/>
  <c r="AP219" i="23"/>
  <c r="AQ219" i="23"/>
  <c r="AR219" i="23"/>
  <c r="AS219" i="23"/>
  <c r="AN220" i="23"/>
  <c r="AO220" i="23" s="1"/>
  <c r="AU220" i="23" s="1"/>
  <c r="AP220" i="23"/>
  <c r="AQ220" i="23"/>
  <c r="AR220" i="23"/>
  <c r="AS220" i="23"/>
  <c r="AN221" i="23"/>
  <c r="AO221" i="23" s="1"/>
  <c r="AU221" i="23" s="1"/>
  <c r="AP221" i="23"/>
  <c r="AQ221" i="23"/>
  <c r="AR221" i="23"/>
  <c r="AS221" i="23"/>
  <c r="AN222" i="23"/>
  <c r="AO222" i="23" s="1"/>
  <c r="AU222" i="23" s="1"/>
  <c r="AP222" i="23"/>
  <c r="AQ222" i="23"/>
  <c r="AR222" i="23"/>
  <c r="AS222" i="23"/>
  <c r="AN223" i="23"/>
  <c r="AO223" i="23" s="1"/>
  <c r="AU223" i="23" s="1"/>
  <c r="AP223" i="23"/>
  <c r="AQ223" i="23"/>
  <c r="AR223" i="23"/>
  <c r="AS223" i="23"/>
  <c r="AN224" i="23"/>
  <c r="AO224" i="23" s="1"/>
  <c r="AU224" i="23" s="1"/>
  <c r="AP224" i="23"/>
  <c r="AQ224" i="23"/>
  <c r="AR224" i="23"/>
  <c r="AS224" i="23"/>
  <c r="AN225" i="23"/>
  <c r="AO225" i="23" s="1"/>
  <c r="AU225" i="23" s="1"/>
  <c r="AP225" i="23"/>
  <c r="AQ225" i="23"/>
  <c r="AR225" i="23"/>
  <c r="AS225" i="23"/>
  <c r="AN226" i="23"/>
  <c r="AO226" i="23" s="1"/>
  <c r="AU226" i="23" s="1"/>
  <c r="AP226" i="23"/>
  <c r="AQ226" i="23"/>
  <c r="AR226" i="23"/>
  <c r="AS226" i="23"/>
  <c r="AN227" i="23"/>
  <c r="AO227" i="23" s="1"/>
  <c r="AU227" i="23" s="1"/>
  <c r="AP227" i="23"/>
  <c r="AQ227" i="23"/>
  <c r="AR227" i="23"/>
  <c r="AS227" i="23"/>
  <c r="AN228" i="23"/>
  <c r="AO228" i="23" s="1"/>
  <c r="AU228" i="23" s="1"/>
  <c r="AP228" i="23"/>
  <c r="AQ228" i="23"/>
  <c r="AR228" i="23"/>
  <c r="AS228" i="23"/>
  <c r="AN229" i="23"/>
  <c r="AO229" i="23" s="1"/>
  <c r="AU229" i="23" s="1"/>
  <c r="AP229" i="23"/>
  <c r="AQ229" i="23"/>
  <c r="AR229" i="23"/>
  <c r="AS229" i="23"/>
  <c r="AN230" i="23"/>
  <c r="AO230" i="23" s="1"/>
  <c r="AU230" i="23" s="1"/>
  <c r="AP230" i="23"/>
  <c r="AQ230" i="23"/>
  <c r="AR230" i="23"/>
  <c r="AS230" i="23"/>
  <c r="AN231" i="23"/>
  <c r="AO231" i="23" s="1"/>
  <c r="AU231" i="23" s="1"/>
  <c r="AP231" i="23"/>
  <c r="AQ231" i="23"/>
  <c r="AR231" i="23"/>
  <c r="AS231" i="23"/>
  <c r="AN232" i="23"/>
  <c r="AO232" i="23" s="1"/>
  <c r="AU232" i="23" s="1"/>
  <c r="AP232" i="23"/>
  <c r="AQ232" i="23"/>
  <c r="AR232" i="23"/>
  <c r="AS232" i="23"/>
  <c r="AN233" i="23"/>
  <c r="AO233" i="23" s="1"/>
  <c r="AU233" i="23" s="1"/>
  <c r="AP233" i="23"/>
  <c r="AQ233" i="23"/>
  <c r="AR233" i="23"/>
  <c r="AS233" i="23"/>
  <c r="AN234" i="23"/>
  <c r="AO234" i="23" s="1"/>
  <c r="AU234" i="23" s="1"/>
  <c r="AP234" i="23"/>
  <c r="AQ234" i="23"/>
  <c r="AR234" i="23"/>
  <c r="AS234" i="23"/>
  <c r="AN235" i="23"/>
  <c r="AO235" i="23" s="1"/>
  <c r="AU235" i="23" s="1"/>
  <c r="AP235" i="23"/>
  <c r="AQ235" i="23"/>
  <c r="AR235" i="23"/>
  <c r="AS235" i="23"/>
  <c r="AN236" i="23"/>
  <c r="AO236" i="23" s="1"/>
  <c r="AU236" i="23" s="1"/>
  <c r="AP236" i="23"/>
  <c r="AQ236" i="23"/>
  <c r="AR236" i="23"/>
  <c r="AS236" i="23"/>
  <c r="AN237" i="23"/>
  <c r="AO237" i="23" s="1"/>
  <c r="AU237" i="23" s="1"/>
  <c r="AP237" i="23"/>
  <c r="AQ237" i="23"/>
  <c r="AR237" i="23"/>
  <c r="AS237" i="23"/>
  <c r="AN238" i="23"/>
  <c r="AO238" i="23" s="1"/>
  <c r="AU238" i="23" s="1"/>
  <c r="AP238" i="23"/>
  <c r="AQ238" i="23"/>
  <c r="AR238" i="23"/>
  <c r="AS238" i="23"/>
  <c r="AN239" i="23"/>
  <c r="AO239" i="23" s="1"/>
  <c r="AU239" i="23" s="1"/>
  <c r="AP239" i="23"/>
  <c r="AQ239" i="23"/>
  <c r="AR239" i="23"/>
  <c r="AS239" i="23"/>
  <c r="AN240" i="23"/>
  <c r="AO240" i="23" s="1"/>
  <c r="AU240" i="23" s="1"/>
  <c r="AP240" i="23"/>
  <c r="AQ240" i="23"/>
  <c r="AR240" i="23"/>
  <c r="AS240" i="23"/>
  <c r="AN241" i="23"/>
  <c r="AO241" i="23" s="1"/>
  <c r="AU241" i="23" s="1"/>
  <c r="AP241" i="23"/>
  <c r="AQ241" i="23"/>
  <c r="AR241" i="23"/>
  <c r="AS241" i="23"/>
  <c r="AN242" i="23"/>
  <c r="AO242" i="23" s="1"/>
  <c r="AU242" i="23" s="1"/>
  <c r="AP242" i="23"/>
  <c r="AQ242" i="23"/>
  <c r="AR242" i="23"/>
  <c r="AS242" i="23"/>
  <c r="AN243" i="23"/>
  <c r="AO243" i="23" s="1"/>
  <c r="AU243" i="23" s="1"/>
  <c r="AP243" i="23"/>
  <c r="AQ243" i="23"/>
  <c r="AR243" i="23"/>
  <c r="AS243" i="23"/>
  <c r="AN244" i="23"/>
  <c r="AO244" i="23" s="1"/>
  <c r="AU244" i="23" s="1"/>
  <c r="AP244" i="23"/>
  <c r="AQ244" i="23"/>
  <c r="AR244" i="23"/>
  <c r="AS244" i="23"/>
  <c r="AN245" i="23"/>
  <c r="AO245" i="23" s="1"/>
  <c r="AU245" i="23" s="1"/>
  <c r="AP245" i="23"/>
  <c r="AQ245" i="23"/>
  <c r="AR245" i="23"/>
  <c r="AS245" i="23"/>
  <c r="AN246" i="23"/>
  <c r="AO246" i="23" s="1"/>
  <c r="AU246" i="23" s="1"/>
  <c r="AP246" i="23"/>
  <c r="AQ246" i="23"/>
  <c r="AR246" i="23"/>
  <c r="AS246" i="23"/>
  <c r="AN247" i="23"/>
  <c r="AO247" i="23" s="1"/>
  <c r="AU247" i="23" s="1"/>
  <c r="AP247" i="23"/>
  <c r="AQ247" i="23"/>
  <c r="AR247" i="23"/>
  <c r="AS247" i="23"/>
  <c r="AN248" i="23"/>
  <c r="AO248" i="23" s="1"/>
  <c r="AU248" i="23" s="1"/>
  <c r="AP248" i="23"/>
  <c r="AQ248" i="23"/>
  <c r="AR248" i="23"/>
  <c r="AS248" i="23"/>
  <c r="AN249" i="23"/>
  <c r="AO249" i="23" s="1"/>
  <c r="AU249" i="23" s="1"/>
  <c r="AP249" i="23"/>
  <c r="AQ249" i="23"/>
  <c r="AR249" i="23"/>
  <c r="AS249" i="23"/>
  <c r="AN250" i="23"/>
  <c r="AO250" i="23" s="1"/>
  <c r="AU250" i="23" s="1"/>
  <c r="AP250" i="23"/>
  <c r="AQ250" i="23"/>
  <c r="AR250" i="23"/>
  <c r="AS250" i="23"/>
  <c r="AN251" i="23"/>
  <c r="AO251" i="23" s="1"/>
  <c r="AU251" i="23" s="1"/>
  <c r="AP251" i="23"/>
  <c r="AQ251" i="23"/>
  <c r="AR251" i="23"/>
  <c r="AS251" i="23"/>
  <c r="AN252" i="23"/>
  <c r="AO252" i="23" s="1"/>
  <c r="AU252" i="23" s="1"/>
  <c r="AP252" i="23"/>
  <c r="AQ252" i="23"/>
  <c r="AR252" i="23"/>
  <c r="AS252" i="23"/>
  <c r="AN253" i="23"/>
  <c r="AO253" i="23" s="1"/>
  <c r="AU253" i="23" s="1"/>
  <c r="AP253" i="23"/>
  <c r="AQ253" i="23"/>
  <c r="AR253" i="23"/>
  <c r="AS253" i="23"/>
  <c r="AN254" i="23"/>
  <c r="AO254" i="23" s="1"/>
  <c r="AU254" i="23" s="1"/>
  <c r="AP254" i="23"/>
  <c r="AQ254" i="23"/>
  <c r="AR254" i="23"/>
  <c r="AS254" i="23"/>
  <c r="AN255" i="23"/>
  <c r="AO255" i="23" s="1"/>
  <c r="AU255" i="23" s="1"/>
  <c r="AP255" i="23"/>
  <c r="AQ255" i="23"/>
  <c r="AR255" i="23"/>
  <c r="AS255" i="23"/>
  <c r="AN256" i="23"/>
  <c r="AO256" i="23" s="1"/>
  <c r="AU256" i="23" s="1"/>
  <c r="AP256" i="23"/>
  <c r="AQ256" i="23"/>
  <c r="AR256" i="23"/>
  <c r="AS256" i="23"/>
  <c r="AN257" i="23"/>
  <c r="AO257" i="23" s="1"/>
  <c r="AU257" i="23" s="1"/>
  <c r="AP257" i="23"/>
  <c r="AQ257" i="23"/>
  <c r="AR257" i="23"/>
  <c r="AS257" i="23"/>
  <c r="AN258" i="23"/>
  <c r="AO258" i="23" s="1"/>
  <c r="AU258" i="23" s="1"/>
  <c r="AP258" i="23"/>
  <c r="AQ258" i="23"/>
  <c r="AR258" i="23"/>
  <c r="AS258" i="23"/>
  <c r="AN259" i="23"/>
  <c r="AO259" i="23" s="1"/>
  <c r="AU259" i="23" s="1"/>
  <c r="AP259" i="23"/>
  <c r="AQ259" i="23"/>
  <c r="AR259" i="23"/>
  <c r="AS259" i="23"/>
  <c r="AN260" i="23"/>
  <c r="AO260" i="23" s="1"/>
  <c r="AU260" i="23" s="1"/>
  <c r="AP260" i="23"/>
  <c r="AQ260" i="23"/>
  <c r="AR260" i="23"/>
  <c r="AS260" i="23"/>
  <c r="AN261" i="23"/>
  <c r="AO261" i="23" s="1"/>
  <c r="AU261" i="23" s="1"/>
  <c r="AP261" i="23"/>
  <c r="AQ261" i="23"/>
  <c r="AR261" i="23"/>
  <c r="AS261" i="23"/>
  <c r="AN262" i="23"/>
  <c r="AO262" i="23" s="1"/>
  <c r="AU262" i="23" s="1"/>
  <c r="AP262" i="23"/>
  <c r="AQ262" i="23"/>
  <c r="AR262" i="23"/>
  <c r="AS262" i="23"/>
  <c r="AN263" i="23"/>
  <c r="AO263" i="23" s="1"/>
  <c r="AU263" i="23" s="1"/>
  <c r="AP263" i="23"/>
  <c r="AQ263" i="23"/>
  <c r="AR263" i="23"/>
  <c r="AS263" i="23"/>
  <c r="AN264" i="23"/>
  <c r="AO264" i="23" s="1"/>
  <c r="AU264" i="23" s="1"/>
  <c r="AP264" i="23"/>
  <c r="AQ264" i="23"/>
  <c r="AR264" i="23"/>
  <c r="AS264" i="23"/>
  <c r="AN265" i="23"/>
  <c r="AO265" i="23" s="1"/>
  <c r="AU265" i="23" s="1"/>
  <c r="AP265" i="23"/>
  <c r="AQ265" i="23"/>
  <c r="AR265" i="23"/>
  <c r="AS265" i="23"/>
  <c r="AN266" i="23"/>
  <c r="AO266" i="23" s="1"/>
  <c r="AU266" i="23" s="1"/>
  <c r="AP266" i="23"/>
  <c r="AQ266" i="23"/>
  <c r="AR266" i="23"/>
  <c r="AS266" i="23"/>
  <c r="AN267" i="23"/>
  <c r="AO267" i="23" s="1"/>
  <c r="AU267" i="23" s="1"/>
  <c r="AP267" i="23"/>
  <c r="AQ267" i="23"/>
  <c r="AR267" i="23"/>
  <c r="AS267" i="23"/>
  <c r="AN268" i="23"/>
  <c r="AO268" i="23" s="1"/>
  <c r="AU268" i="23" s="1"/>
  <c r="AP268" i="23"/>
  <c r="AQ268" i="23"/>
  <c r="AR268" i="23"/>
  <c r="AS268" i="23"/>
  <c r="AN269" i="23"/>
  <c r="AO269" i="23" s="1"/>
  <c r="AU269" i="23" s="1"/>
  <c r="AP269" i="23"/>
  <c r="AQ269" i="23"/>
  <c r="AR269" i="23"/>
  <c r="AS269" i="23"/>
  <c r="AN270" i="23"/>
  <c r="AO270" i="23" s="1"/>
  <c r="AU270" i="23" s="1"/>
  <c r="AP270" i="23"/>
  <c r="AQ270" i="23"/>
  <c r="AR270" i="23"/>
  <c r="AS270" i="23"/>
  <c r="AN271" i="23"/>
  <c r="AO271" i="23" s="1"/>
  <c r="AU271" i="23" s="1"/>
  <c r="AP271" i="23"/>
  <c r="AQ271" i="23"/>
  <c r="AR271" i="23"/>
  <c r="AS271" i="23"/>
  <c r="AN272" i="23"/>
  <c r="AO272" i="23" s="1"/>
  <c r="AU272" i="23" s="1"/>
  <c r="AP272" i="23"/>
  <c r="AQ272" i="23"/>
  <c r="AR272" i="23"/>
  <c r="AS272" i="23"/>
  <c r="AN273" i="23"/>
  <c r="AO273" i="23" s="1"/>
  <c r="AU273" i="23" s="1"/>
  <c r="AP273" i="23"/>
  <c r="AQ273" i="23"/>
  <c r="AR273" i="23"/>
  <c r="AS273" i="23"/>
  <c r="AN274" i="23"/>
  <c r="AO274" i="23" s="1"/>
  <c r="AU274" i="23" s="1"/>
  <c r="AP274" i="23"/>
  <c r="AQ274" i="23"/>
  <c r="AR274" i="23"/>
  <c r="AS274" i="23"/>
  <c r="AN275" i="23"/>
  <c r="AO275" i="23" s="1"/>
  <c r="AU275" i="23" s="1"/>
  <c r="AP275" i="23"/>
  <c r="AQ275" i="23"/>
  <c r="AR275" i="23"/>
  <c r="AS275" i="23"/>
  <c r="AN276" i="23"/>
  <c r="AO276" i="23" s="1"/>
  <c r="AU276" i="23" s="1"/>
  <c r="AP276" i="23"/>
  <c r="AQ276" i="23"/>
  <c r="AR276" i="23"/>
  <c r="AS276" i="23"/>
  <c r="AN277" i="23"/>
  <c r="AO277" i="23" s="1"/>
  <c r="AU277" i="23" s="1"/>
  <c r="AP277" i="23"/>
  <c r="AQ277" i="23"/>
  <c r="AR277" i="23"/>
  <c r="AS277" i="23"/>
  <c r="AN278" i="23"/>
  <c r="AO278" i="23" s="1"/>
  <c r="AU278" i="23" s="1"/>
  <c r="AP278" i="23"/>
  <c r="AQ278" i="23"/>
  <c r="AR278" i="23"/>
  <c r="AS278" i="23"/>
  <c r="AN279" i="23"/>
  <c r="AO279" i="23" s="1"/>
  <c r="AU279" i="23" s="1"/>
  <c r="AP279" i="23"/>
  <c r="AQ279" i="23"/>
  <c r="AR279" i="23"/>
  <c r="AS279" i="23"/>
  <c r="AN280" i="23"/>
  <c r="AO280" i="23" s="1"/>
  <c r="AU280" i="23" s="1"/>
  <c r="AP280" i="23"/>
  <c r="AQ280" i="23"/>
  <c r="AR280" i="23"/>
  <c r="AS280" i="23"/>
  <c r="AN281" i="23"/>
  <c r="AO281" i="23" s="1"/>
  <c r="AU281" i="23" s="1"/>
  <c r="AP281" i="23"/>
  <c r="AQ281" i="23"/>
  <c r="AR281" i="23"/>
  <c r="AS281" i="23"/>
  <c r="AN282" i="23"/>
  <c r="AO282" i="23" s="1"/>
  <c r="AU282" i="23" s="1"/>
  <c r="AP282" i="23"/>
  <c r="AQ282" i="23"/>
  <c r="AR282" i="23"/>
  <c r="AS282" i="23"/>
  <c r="AN283" i="23"/>
  <c r="AO283" i="23" s="1"/>
  <c r="AU283" i="23" s="1"/>
  <c r="AP283" i="23"/>
  <c r="AQ283" i="23"/>
  <c r="AR283" i="23"/>
  <c r="AS283" i="23"/>
  <c r="AN284" i="23"/>
  <c r="AO284" i="23" s="1"/>
  <c r="AU284" i="23" s="1"/>
  <c r="AP284" i="23"/>
  <c r="AQ284" i="23"/>
  <c r="AR284" i="23"/>
  <c r="AS284" i="23"/>
  <c r="AN285" i="23"/>
  <c r="AO285" i="23" s="1"/>
  <c r="AU285" i="23" s="1"/>
  <c r="AP285" i="23"/>
  <c r="AQ285" i="23"/>
  <c r="AR285" i="23"/>
  <c r="AS285" i="23"/>
  <c r="AN286" i="23"/>
  <c r="AO286" i="23" s="1"/>
  <c r="AU286" i="23" s="1"/>
  <c r="AP286" i="23"/>
  <c r="AQ286" i="23"/>
  <c r="AR286" i="23"/>
  <c r="AS286" i="23"/>
  <c r="AN287" i="23"/>
  <c r="AO287" i="23" s="1"/>
  <c r="AU287" i="23" s="1"/>
  <c r="AP287" i="23"/>
  <c r="AQ287" i="23"/>
  <c r="AR287" i="23"/>
  <c r="AS287" i="23"/>
  <c r="AN288" i="23"/>
  <c r="AO288" i="23" s="1"/>
  <c r="AU288" i="23" s="1"/>
  <c r="AP288" i="23"/>
  <c r="AQ288" i="23"/>
  <c r="AR288" i="23"/>
  <c r="AS288" i="23"/>
  <c r="AN289" i="23"/>
  <c r="AO289" i="23" s="1"/>
  <c r="AU289" i="23" s="1"/>
  <c r="AP289" i="23"/>
  <c r="AQ289" i="23"/>
  <c r="AR289" i="23"/>
  <c r="AS289" i="23"/>
  <c r="AN290" i="23"/>
  <c r="AO290" i="23" s="1"/>
  <c r="AU290" i="23" s="1"/>
  <c r="AP290" i="23"/>
  <c r="AQ290" i="23"/>
  <c r="AR290" i="23"/>
  <c r="AS290" i="23"/>
  <c r="AN291" i="23"/>
  <c r="AO291" i="23" s="1"/>
  <c r="AU291" i="23" s="1"/>
  <c r="AP291" i="23"/>
  <c r="AQ291" i="23"/>
  <c r="AR291" i="23"/>
  <c r="AS291" i="23"/>
  <c r="AN292" i="23"/>
  <c r="AO292" i="23" s="1"/>
  <c r="AU292" i="23" s="1"/>
  <c r="AP292" i="23"/>
  <c r="AQ292" i="23"/>
  <c r="AR292" i="23"/>
  <c r="AS292" i="23"/>
  <c r="AN293" i="23"/>
  <c r="AO293" i="23" s="1"/>
  <c r="AU293" i="23" s="1"/>
  <c r="AP293" i="23"/>
  <c r="AQ293" i="23"/>
  <c r="AR293" i="23"/>
  <c r="AS293" i="23"/>
  <c r="AN294" i="23"/>
  <c r="AO294" i="23" s="1"/>
  <c r="AU294" i="23" s="1"/>
  <c r="AP294" i="23"/>
  <c r="AQ294" i="23"/>
  <c r="AR294" i="23"/>
  <c r="AS294" i="23"/>
  <c r="AN295" i="23"/>
  <c r="AO295" i="23" s="1"/>
  <c r="AU295" i="23" s="1"/>
  <c r="AP295" i="23"/>
  <c r="AQ295" i="23"/>
  <c r="AR295" i="23"/>
  <c r="AS295" i="23"/>
  <c r="AN296" i="23"/>
  <c r="AO296" i="23" s="1"/>
  <c r="AU296" i="23" s="1"/>
  <c r="AP296" i="23"/>
  <c r="AQ296" i="23"/>
  <c r="AR296" i="23"/>
  <c r="AS296" i="23"/>
  <c r="AN297" i="23"/>
  <c r="AO297" i="23" s="1"/>
  <c r="AU297" i="23" s="1"/>
  <c r="AP297" i="23"/>
  <c r="AQ297" i="23"/>
  <c r="AR297" i="23"/>
  <c r="AS297" i="23"/>
  <c r="AN298" i="23"/>
  <c r="AO298" i="23" s="1"/>
  <c r="AU298" i="23" s="1"/>
  <c r="AP298" i="23"/>
  <c r="AQ298" i="23"/>
  <c r="AR298" i="23"/>
  <c r="AS298" i="23"/>
  <c r="AN299" i="23"/>
  <c r="AO299" i="23" s="1"/>
  <c r="AU299" i="23" s="1"/>
  <c r="AP299" i="23"/>
  <c r="AQ299" i="23"/>
  <c r="AR299" i="23"/>
  <c r="AS299" i="23"/>
  <c r="AN300" i="23"/>
  <c r="AO300" i="23" s="1"/>
  <c r="AU300" i="23" s="1"/>
  <c r="AP300" i="23"/>
  <c r="AQ300" i="23"/>
  <c r="AR300" i="23"/>
  <c r="AS300" i="23"/>
  <c r="AN301" i="23"/>
  <c r="AO301" i="23" s="1"/>
  <c r="AU301" i="23" s="1"/>
  <c r="AP301" i="23"/>
  <c r="AQ301" i="23"/>
  <c r="AR301" i="23"/>
  <c r="AS301" i="23"/>
  <c r="AN302" i="23"/>
  <c r="AO302" i="23" s="1"/>
  <c r="AU302" i="23" s="1"/>
  <c r="AP302" i="23"/>
  <c r="AQ302" i="23"/>
  <c r="AR302" i="23"/>
  <c r="AS302" i="23"/>
  <c r="AN303" i="23"/>
  <c r="AO303" i="23" s="1"/>
  <c r="AU303" i="23" s="1"/>
  <c r="AP303" i="23"/>
  <c r="AQ303" i="23"/>
  <c r="AR303" i="23"/>
  <c r="AS303" i="23"/>
  <c r="AN304" i="23"/>
  <c r="AO304" i="23" s="1"/>
  <c r="AU304" i="23" s="1"/>
  <c r="AP304" i="23"/>
  <c r="AQ304" i="23"/>
  <c r="AR304" i="23"/>
  <c r="AS304" i="23"/>
  <c r="AN305" i="23"/>
  <c r="AO305" i="23" s="1"/>
  <c r="AU305" i="23" s="1"/>
  <c r="AP305" i="23"/>
  <c r="AQ305" i="23"/>
  <c r="AR305" i="23"/>
  <c r="AS305" i="23"/>
  <c r="AN306" i="23"/>
  <c r="AO306" i="23" s="1"/>
  <c r="AU306" i="23" s="1"/>
  <c r="AP306" i="23"/>
  <c r="AQ306" i="23"/>
  <c r="AR306" i="23"/>
  <c r="AS306" i="23"/>
  <c r="AN307" i="23"/>
  <c r="AO307" i="23" s="1"/>
  <c r="AU307" i="23" s="1"/>
  <c r="AP307" i="23"/>
  <c r="AQ307" i="23"/>
  <c r="AR307" i="23"/>
  <c r="AS307" i="23"/>
  <c r="AN308" i="23"/>
  <c r="AO308" i="23" s="1"/>
  <c r="AU308" i="23" s="1"/>
  <c r="AP308" i="23"/>
  <c r="AQ308" i="23"/>
  <c r="AR308" i="23"/>
  <c r="AS308" i="23"/>
  <c r="AN309" i="23"/>
  <c r="AO309" i="23" s="1"/>
  <c r="AU309" i="23" s="1"/>
  <c r="AP309" i="23"/>
  <c r="AQ309" i="23"/>
  <c r="AR309" i="23"/>
  <c r="AS309" i="23"/>
  <c r="AN310" i="23"/>
  <c r="AO310" i="23" s="1"/>
  <c r="AU310" i="23" s="1"/>
  <c r="AP310" i="23"/>
  <c r="AQ310" i="23"/>
  <c r="AR310" i="23"/>
  <c r="AS310" i="23"/>
  <c r="AN311" i="23"/>
  <c r="AO311" i="23" s="1"/>
  <c r="AU311" i="23" s="1"/>
  <c r="AP311" i="23"/>
  <c r="AQ311" i="23"/>
  <c r="AR311" i="23"/>
  <c r="AS311" i="23"/>
  <c r="AN312" i="23"/>
  <c r="AO312" i="23" s="1"/>
  <c r="AU312" i="23" s="1"/>
  <c r="AP312" i="23"/>
  <c r="AQ312" i="23"/>
  <c r="AR312" i="23"/>
  <c r="AS312" i="23"/>
  <c r="AN313" i="23"/>
  <c r="AO313" i="23" s="1"/>
  <c r="AU313" i="23" s="1"/>
  <c r="AP313" i="23"/>
  <c r="AQ313" i="23"/>
  <c r="AR313" i="23"/>
  <c r="AS313" i="23"/>
  <c r="AN314" i="23"/>
  <c r="AO314" i="23" s="1"/>
  <c r="AU314" i="23" s="1"/>
  <c r="AP314" i="23"/>
  <c r="AQ314" i="23"/>
  <c r="AR314" i="23"/>
  <c r="AS314" i="23"/>
  <c r="AN315" i="23"/>
  <c r="AO315" i="23" s="1"/>
  <c r="AU315" i="23" s="1"/>
  <c r="AP315" i="23"/>
  <c r="AQ315" i="23"/>
  <c r="AR315" i="23"/>
  <c r="AS315" i="23"/>
  <c r="AN316" i="23"/>
  <c r="AO316" i="23" s="1"/>
  <c r="AU316" i="23" s="1"/>
  <c r="AP316" i="23"/>
  <c r="AQ316" i="23"/>
  <c r="AR316" i="23"/>
  <c r="AS316" i="23"/>
  <c r="AN317" i="23"/>
  <c r="AO317" i="23" s="1"/>
  <c r="AU317" i="23" s="1"/>
  <c r="AP317" i="23"/>
  <c r="AQ317" i="23"/>
  <c r="AR317" i="23"/>
  <c r="AS317" i="23"/>
  <c r="AN318" i="23"/>
  <c r="AO318" i="23" s="1"/>
  <c r="AU318" i="23" s="1"/>
  <c r="AP318" i="23"/>
  <c r="AQ318" i="23"/>
  <c r="AR318" i="23"/>
  <c r="AS318" i="23"/>
  <c r="AN319" i="23"/>
  <c r="AO319" i="23" s="1"/>
  <c r="AU319" i="23" s="1"/>
  <c r="AP319" i="23"/>
  <c r="AQ319" i="23"/>
  <c r="AR319" i="23"/>
  <c r="AS319" i="23"/>
  <c r="AN320" i="23"/>
  <c r="AO320" i="23" s="1"/>
  <c r="AU320" i="23" s="1"/>
  <c r="AP320" i="23"/>
  <c r="AQ320" i="23"/>
  <c r="AR320" i="23"/>
  <c r="AS320" i="23"/>
  <c r="AN321" i="23"/>
  <c r="AO321" i="23" s="1"/>
  <c r="AU321" i="23" s="1"/>
  <c r="AP321" i="23"/>
  <c r="AQ321" i="23"/>
  <c r="AR321" i="23"/>
  <c r="AS321" i="23"/>
  <c r="AN322" i="23"/>
  <c r="AO322" i="23" s="1"/>
  <c r="AU322" i="23" s="1"/>
  <c r="AP322" i="23"/>
  <c r="AQ322" i="23"/>
  <c r="AR322" i="23"/>
  <c r="AS322" i="23"/>
  <c r="AN323" i="23"/>
  <c r="AO323" i="23" s="1"/>
  <c r="AU323" i="23" s="1"/>
  <c r="AP323" i="23"/>
  <c r="AQ323" i="23"/>
  <c r="AR323" i="23"/>
  <c r="AS323" i="23"/>
  <c r="AN324" i="23"/>
  <c r="AO324" i="23" s="1"/>
  <c r="AU324" i="23" s="1"/>
  <c r="AP324" i="23"/>
  <c r="AQ324" i="23"/>
  <c r="AR324" i="23"/>
  <c r="AS324" i="23"/>
  <c r="AN325" i="23"/>
  <c r="AO325" i="23" s="1"/>
  <c r="AU325" i="23" s="1"/>
  <c r="AP325" i="23"/>
  <c r="AQ325" i="23"/>
  <c r="AR325" i="23"/>
  <c r="AS325" i="23"/>
  <c r="AN326" i="23"/>
  <c r="AO326" i="23" s="1"/>
  <c r="AU326" i="23" s="1"/>
  <c r="AP326" i="23"/>
  <c r="AQ326" i="23"/>
  <c r="AR326" i="23"/>
  <c r="AS326" i="23"/>
  <c r="AN327" i="23"/>
  <c r="AO327" i="23" s="1"/>
  <c r="AU327" i="23" s="1"/>
  <c r="AP327" i="23"/>
  <c r="AQ327" i="23"/>
  <c r="AR327" i="23"/>
  <c r="AS327" i="23"/>
  <c r="AN328" i="23"/>
  <c r="AO328" i="23" s="1"/>
  <c r="AU328" i="23" s="1"/>
  <c r="AP328" i="23"/>
  <c r="AQ328" i="23"/>
  <c r="AR328" i="23"/>
  <c r="AS328" i="23"/>
  <c r="AN329" i="23"/>
  <c r="AO329" i="23" s="1"/>
  <c r="AU329" i="23" s="1"/>
  <c r="AP329" i="23"/>
  <c r="AQ329" i="23"/>
  <c r="AR329" i="23"/>
  <c r="AS329" i="23"/>
  <c r="AN330" i="23"/>
  <c r="AO330" i="23" s="1"/>
  <c r="AU330" i="23" s="1"/>
  <c r="AP330" i="23"/>
  <c r="AQ330" i="23"/>
  <c r="AR330" i="23"/>
  <c r="AS330" i="23"/>
  <c r="AN331" i="23"/>
  <c r="AO331" i="23" s="1"/>
  <c r="AU331" i="23" s="1"/>
  <c r="AP331" i="23"/>
  <c r="AQ331" i="23"/>
  <c r="AR331" i="23"/>
  <c r="AS331" i="23"/>
  <c r="AN332" i="23"/>
  <c r="AO332" i="23" s="1"/>
  <c r="AU332" i="23" s="1"/>
  <c r="AP332" i="23"/>
  <c r="AQ332" i="23"/>
  <c r="AR332" i="23"/>
  <c r="AS332" i="23"/>
  <c r="AN333" i="23"/>
  <c r="AO333" i="23" s="1"/>
  <c r="AU333" i="23" s="1"/>
  <c r="AP333" i="23"/>
  <c r="AQ333" i="23"/>
  <c r="AR333" i="23"/>
  <c r="AS333" i="23"/>
  <c r="AN334" i="23"/>
  <c r="AO334" i="23" s="1"/>
  <c r="AU334" i="23" s="1"/>
  <c r="AP334" i="23"/>
  <c r="AQ334" i="23"/>
  <c r="AR334" i="23"/>
  <c r="AS334" i="23"/>
  <c r="AN335" i="23"/>
  <c r="AO335" i="23" s="1"/>
  <c r="AU335" i="23" s="1"/>
  <c r="AP335" i="23"/>
  <c r="AQ335" i="23"/>
  <c r="AR335" i="23"/>
  <c r="AS335" i="23"/>
  <c r="AN336" i="23"/>
  <c r="AO336" i="23" s="1"/>
  <c r="AU336" i="23" s="1"/>
  <c r="AP336" i="23"/>
  <c r="AQ336" i="23"/>
  <c r="AR336" i="23"/>
  <c r="AS336" i="23"/>
  <c r="AN337" i="23"/>
  <c r="AO337" i="23" s="1"/>
  <c r="AU337" i="23" s="1"/>
  <c r="AP337" i="23"/>
  <c r="AQ337" i="23"/>
  <c r="AR337" i="23"/>
  <c r="AS337" i="23"/>
  <c r="AN338" i="23"/>
  <c r="AO338" i="23" s="1"/>
  <c r="AU338" i="23" s="1"/>
  <c r="AP338" i="23"/>
  <c r="AQ338" i="23"/>
  <c r="AR338" i="23"/>
  <c r="AS338" i="23"/>
  <c r="AN339" i="23"/>
  <c r="AO339" i="23" s="1"/>
  <c r="AU339" i="23" s="1"/>
  <c r="AP339" i="23"/>
  <c r="AQ339" i="23"/>
  <c r="AR339" i="23"/>
  <c r="AS339" i="23"/>
  <c r="AN340" i="23"/>
  <c r="AO340" i="23" s="1"/>
  <c r="AU340" i="23" s="1"/>
  <c r="AP340" i="23"/>
  <c r="AQ340" i="23"/>
  <c r="AR340" i="23"/>
  <c r="AS340" i="23"/>
  <c r="AN341" i="23"/>
  <c r="AO341" i="23" s="1"/>
  <c r="AU341" i="23" s="1"/>
  <c r="AP341" i="23"/>
  <c r="AQ341" i="23"/>
  <c r="AR341" i="23"/>
  <c r="AS341" i="23"/>
  <c r="AN342" i="23"/>
  <c r="AO342" i="23" s="1"/>
  <c r="AU342" i="23" s="1"/>
  <c r="AP342" i="23"/>
  <c r="AQ342" i="23"/>
  <c r="AR342" i="23"/>
  <c r="AS342" i="23"/>
  <c r="AN343" i="23"/>
  <c r="AO343" i="23" s="1"/>
  <c r="AU343" i="23" s="1"/>
  <c r="AP343" i="23"/>
  <c r="AQ343" i="23"/>
  <c r="AR343" i="23"/>
  <c r="AS343" i="23"/>
  <c r="AN344" i="23"/>
  <c r="AO344" i="23" s="1"/>
  <c r="AU344" i="23" s="1"/>
  <c r="AP344" i="23"/>
  <c r="AQ344" i="23"/>
  <c r="AR344" i="23"/>
  <c r="AS344" i="23"/>
  <c r="AN345" i="23"/>
  <c r="AO345" i="23" s="1"/>
  <c r="AU345" i="23" s="1"/>
  <c r="AP345" i="23"/>
  <c r="AQ345" i="23"/>
  <c r="AR345" i="23"/>
  <c r="AS345" i="23"/>
  <c r="AN346" i="23"/>
  <c r="AO346" i="23" s="1"/>
  <c r="AU346" i="23" s="1"/>
  <c r="AP346" i="23"/>
  <c r="AQ346" i="23"/>
  <c r="AR346" i="23"/>
  <c r="AS346" i="23"/>
  <c r="AN347" i="23"/>
  <c r="AO347" i="23" s="1"/>
  <c r="AU347" i="23" s="1"/>
  <c r="AP347" i="23"/>
  <c r="AQ347" i="23"/>
  <c r="AR347" i="23"/>
  <c r="AS347" i="23"/>
  <c r="AN348" i="23"/>
  <c r="AO348" i="23" s="1"/>
  <c r="AU348" i="23" s="1"/>
  <c r="AP348" i="23"/>
  <c r="AQ348" i="23"/>
  <c r="AR348" i="23"/>
  <c r="AS348" i="23"/>
  <c r="AN349" i="23"/>
  <c r="AO349" i="23" s="1"/>
  <c r="AU349" i="23" s="1"/>
  <c r="AP349" i="23"/>
  <c r="AQ349" i="23"/>
  <c r="AR349" i="23"/>
  <c r="AS349" i="23"/>
  <c r="AN350" i="23"/>
  <c r="AO350" i="23" s="1"/>
  <c r="AU350" i="23" s="1"/>
  <c r="AP350" i="23"/>
  <c r="AQ350" i="23"/>
  <c r="AR350" i="23"/>
  <c r="AS350" i="23"/>
  <c r="AN351" i="23"/>
  <c r="AO351" i="23" s="1"/>
  <c r="AU351" i="23" s="1"/>
  <c r="AP351" i="23"/>
  <c r="AQ351" i="23"/>
  <c r="AR351" i="23"/>
  <c r="AS351" i="23"/>
  <c r="AN352" i="23"/>
  <c r="AO352" i="23" s="1"/>
  <c r="AU352" i="23" s="1"/>
  <c r="AP352" i="23"/>
  <c r="AQ352" i="23"/>
  <c r="AR352" i="23"/>
  <c r="AS352" i="23"/>
  <c r="AN353" i="23"/>
  <c r="AO353" i="23" s="1"/>
  <c r="AU353" i="23" s="1"/>
  <c r="AP353" i="23"/>
  <c r="AQ353" i="23"/>
  <c r="AR353" i="23"/>
  <c r="AS353" i="23"/>
  <c r="AN354" i="23"/>
  <c r="AO354" i="23" s="1"/>
  <c r="AU354" i="23" s="1"/>
  <c r="AP354" i="23"/>
  <c r="AQ354" i="23"/>
  <c r="AR354" i="23"/>
  <c r="AS354" i="23"/>
  <c r="AN355" i="23"/>
  <c r="AO355" i="23" s="1"/>
  <c r="AU355" i="23" s="1"/>
  <c r="AP355" i="23"/>
  <c r="AQ355" i="23"/>
  <c r="AR355" i="23"/>
  <c r="AS355" i="23"/>
  <c r="AN356" i="23"/>
  <c r="AO356" i="23" s="1"/>
  <c r="AU356" i="23" s="1"/>
  <c r="AP356" i="23"/>
  <c r="AQ356" i="23"/>
  <c r="AR356" i="23"/>
  <c r="AS356" i="23"/>
  <c r="AN357" i="23"/>
  <c r="AO357" i="23" s="1"/>
  <c r="AU357" i="23" s="1"/>
  <c r="AP357" i="23"/>
  <c r="AQ357" i="23"/>
  <c r="AR357" i="23"/>
  <c r="AS357" i="23"/>
  <c r="AN358" i="23"/>
  <c r="AO358" i="23" s="1"/>
  <c r="AU358" i="23" s="1"/>
  <c r="AP358" i="23"/>
  <c r="AQ358" i="23"/>
  <c r="AR358" i="23"/>
  <c r="AS358" i="23"/>
  <c r="AN359" i="23"/>
  <c r="AO359" i="23" s="1"/>
  <c r="AU359" i="23" s="1"/>
  <c r="AP359" i="23"/>
  <c r="AQ359" i="23"/>
  <c r="AR359" i="23"/>
  <c r="AS359" i="23"/>
  <c r="AN360" i="23"/>
  <c r="AO360" i="23" s="1"/>
  <c r="AU360" i="23" s="1"/>
  <c r="AP360" i="23"/>
  <c r="AQ360" i="23"/>
  <c r="AR360" i="23"/>
  <c r="AS360" i="23"/>
  <c r="AN361" i="23"/>
  <c r="AO361" i="23" s="1"/>
  <c r="AU361" i="23" s="1"/>
  <c r="AP361" i="23"/>
  <c r="AQ361" i="23"/>
  <c r="AR361" i="23"/>
  <c r="AS361" i="23"/>
  <c r="AN362" i="23"/>
  <c r="AO362" i="23" s="1"/>
  <c r="AU362" i="23" s="1"/>
  <c r="AP362" i="23"/>
  <c r="AQ362" i="23"/>
  <c r="AR362" i="23"/>
  <c r="AS362" i="23"/>
  <c r="AN363" i="23"/>
  <c r="AO363" i="23" s="1"/>
  <c r="AU363" i="23" s="1"/>
  <c r="AP363" i="23"/>
  <c r="AQ363" i="23"/>
  <c r="AR363" i="23"/>
  <c r="AS363" i="23"/>
  <c r="AN364" i="23"/>
  <c r="AO364" i="23" s="1"/>
  <c r="AU364" i="23" s="1"/>
  <c r="AP364" i="23"/>
  <c r="AQ364" i="23"/>
  <c r="AR364" i="23"/>
  <c r="AS364" i="23"/>
  <c r="AN365" i="23"/>
  <c r="AO365" i="23" s="1"/>
  <c r="AU365" i="23" s="1"/>
  <c r="AP365" i="23"/>
  <c r="AQ365" i="23"/>
  <c r="AR365" i="23"/>
  <c r="AS365" i="23"/>
  <c r="AN366" i="23"/>
  <c r="AO366" i="23" s="1"/>
  <c r="AU366" i="23" s="1"/>
  <c r="AP366" i="23"/>
  <c r="AQ366" i="23"/>
  <c r="AR366" i="23"/>
  <c r="AS366" i="23"/>
  <c r="AN367" i="23"/>
  <c r="AO367" i="23" s="1"/>
  <c r="AU367" i="23" s="1"/>
  <c r="AP367" i="23"/>
  <c r="AQ367" i="23"/>
  <c r="AR367" i="23"/>
  <c r="AS367" i="23"/>
  <c r="AN368" i="23"/>
  <c r="AO368" i="23" s="1"/>
  <c r="AU368" i="23" s="1"/>
  <c r="AP368" i="23"/>
  <c r="AQ368" i="23"/>
  <c r="AR368" i="23"/>
  <c r="AS368" i="23"/>
  <c r="AN369" i="23"/>
  <c r="AO369" i="23" s="1"/>
  <c r="AU369" i="23" s="1"/>
  <c r="AP369" i="23"/>
  <c r="AQ369" i="23"/>
  <c r="AR369" i="23"/>
  <c r="AS369" i="23"/>
  <c r="AN372" i="23"/>
  <c r="AO372" i="23" s="1"/>
  <c r="AU372" i="23" s="1"/>
  <c r="AP372" i="23"/>
  <c r="AQ372" i="23"/>
  <c r="AR372" i="23"/>
  <c r="AS372" i="23"/>
  <c r="AN373" i="23"/>
  <c r="AO373" i="23" s="1"/>
  <c r="AU373" i="23" s="1"/>
  <c r="AP373" i="23"/>
  <c r="AQ373" i="23"/>
  <c r="AR373" i="23"/>
  <c r="AS373" i="23"/>
  <c r="AN374" i="23"/>
  <c r="AO374" i="23" s="1"/>
  <c r="AU374" i="23" s="1"/>
  <c r="AP374" i="23"/>
  <c r="AQ374" i="23"/>
  <c r="AR374" i="23"/>
  <c r="AS374" i="23"/>
  <c r="AN375" i="23"/>
  <c r="AO375" i="23" s="1"/>
  <c r="AU375" i="23" s="1"/>
  <c r="AP375" i="23"/>
  <c r="AQ375" i="23"/>
  <c r="AR375" i="23"/>
  <c r="AS375" i="23"/>
  <c r="AN376" i="23"/>
  <c r="AO376" i="23" s="1"/>
  <c r="AU376" i="23" s="1"/>
  <c r="AP376" i="23"/>
  <c r="AQ376" i="23"/>
  <c r="AR376" i="23"/>
  <c r="AS376" i="23"/>
  <c r="AN377" i="23"/>
  <c r="AO377" i="23" s="1"/>
  <c r="AU377" i="23" s="1"/>
  <c r="AP377" i="23"/>
  <c r="AQ377" i="23"/>
  <c r="AR377" i="23"/>
  <c r="AS377" i="23"/>
  <c r="AN378" i="23"/>
  <c r="AO378" i="23" s="1"/>
  <c r="AU378" i="23" s="1"/>
  <c r="AP378" i="23"/>
  <c r="AQ378" i="23"/>
  <c r="AR378" i="23"/>
  <c r="AS378" i="23"/>
  <c r="AN379" i="23"/>
  <c r="AO379" i="23" s="1"/>
  <c r="AU379" i="23" s="1"/>
  <c r="AP379" i="23"/>
  <c r="AQ379" i="23"/>
  <c r="AR379" i="23"/>
  <c r="AS379" i="23"/>
  <c r="AN380" i="23"/>
  <c r="AO380" i="23" s="1"/>
  <c r="AU380" i="23" s="1"/>
  <c r="AP380" i="23"/>
  <c r="AQ380" i="23"/>
  <c r="AR380" i="23"/>
  <c r="AS380" i="23"/>
  <c r="AN381" i="23"/>
  <c r="AO381" i="23" s="1"/>
  <c r="AU381" i="23" s="1"/>
  <c r="AP381" i="23"/>
  <c r="AQ381" i="23"/>
  <c r="AR381" i="23"/>
  <c r="AS381" i="23"/>
  <c r="AN382" i="23"/>
  <c r="AO382" i="23" s="1"/>
  <c r="AU382" i="23" s="1"/>
  <c r="AP382" i="23"/>
  <c r="AQ382" i="23"/>
  <c r="AR382" i="23"/>
  <c r="AS382" i="23"/>
  <c r="AN383" i="23"/>
  <c r="AO383" i="23" s="1"/>
  <c r="AU383" i="23" s="1"/>
  <c r="AP383" i="23"/>
  <c r="AQ383" i="23"/>
  <c r="AR383" i="23"/>
  <c r="AS383" i="23"/>
  <c r="AN384" i="23"/>
  <c r="AO384" i="23" s="1"/>
  <c r="AU384" i="23" s="1"/>
  <c r="AP384" i="23"/>
  <c r="AQ384" i="23"/>
  <c r="AR384" i="23"/>
  <c r="AS384" i="23"/>
  <c r="AN385" i="23"/>
  <c r="AO385" i="23" s="1"/>
  <c r="AU385" i="23" s="1"/>
  <c r="AP385" i="23"/>
  <c r="AQ385" i="23"/>
  <c r="AR385" i="23"/>
  <c r="AS385" i="23"/>
  <c r="AN386" i="23"/>
  <c r="AO386" i="23" s="1"/>
  <c r="AU386" i="23" s="1"/>
  <c r="AP386" i="23"/>
  <c r="AQ386" i="23"/>
  <c r="AR386" i="23"/>
  <c r="AS386" i="23"/>
  <c r="AN387" i="23"/>
  <c r="AO387" i="23" s="1"/>
  <c r="AU387" i="23" s="1"/>
  <c r="AP387" i="23"/>
  <c r="AQ387" i="23"/>
  <c r="AR387" i="23"/>
  <c r="AS387" i="23"/>
  <c r="AN388" i="23"/>
  <c r="AO388" i="23" s="1"/>
  <c r="AU388" i="23" s="1"/>
  <c r="AP388" i="23"/>
  <c r="AQ388" i="23"/>
  <c r="AR388" i="23"/>
  <c r="AS388" i="23"/>
  <c r="AN389" i="23"/>
  <c r="AO389" i="23" s="1"/>
  <c r="AU389" i="23" s="1"/>
  <c r="AP389" i="23"/>
  <c r="AQ389" i="23"/>
  <c r="AR389" i="23"/>
  <c r="AS389" i="23"/>
  <c r="AN390" i="23"/>
  <c r="AO390" i="23" s="1"/>
  <c r="AU390" i="23" s="1"/>
  <c r="AP390" i="23"/>
  <c r="AQ390" i="23"/>
  <c r="AR390" i="23"/>
  <c r="AS390" i="23"/>
  <c r="AN391" i="23"/>
  <c r="AO391" i="23" s="1"/>
  <c r="AU391" i="23" s="1"/>
  <c r="AP391" i="23"/>
  <c r="AQ391" i="23"/>
  <c r="AR391" i="23"/>
  <c r="AS391" i="23"/>
  <c r="AN392" i="23"/>
  <c r="AO392" i="23" s="1"/>
  <c r="AU392" i="23" s="1"/>
  <c r="AP392" i="23"/>
  <c r="AQ392" i="23"/>
  <c r="AR392" i="23"/>
  <c r="AS392" i="23"/>
  <c r="AN393" i="23"/>
  <c r="AO393" i="23" s="1"/>
  <c r="AU393" i="23" s="1"/>
  <c r="AP393" i="23"/>
  <c r="AQ393" i="23"/>
  <c r="AR393" i="23"/>
  <c r="AS393" i="23"/>
  <c r="AN394" i="23"/>
  <c r="AO394" i="23" s="1"/>
  <c r="AU394" i="23" s="1"/>
  <c r="AP394" i="23"/>
  <c r="AQ394" i="23"/>
  <c r="AR394" i="23"/>
  <c r="AS394" i="23"/>
  <c r="AN395" i="23"/>
  <c r="AO395" i="23" s="1"/>
  <c r="AU395" i="23" s="1"/>
  <c r="AP395" i="23"/>
  <c r="AQ395" i="23"/>
  <c r="AR395" i="23"/>
  <c r="AS395" i="23"/>
  <c r="AN396" i="23"/>
  <c r="AO396" i="23" s="1"/>
  <c r="AU396" i="23" s="1"/>
  <c r="AP396" i="23"/>
  <c r="AQ396" i="23"/>
  <c r="AR396" i="23"/>
  <c r="AS396" i="23"/>
  <c r="AN397" i="23"/>
  <c r="AO397" i="23" s="1"/>
  <c r="AU397" i="23" s="1"/>
  <c r="AP397" i="23"/>
  <c r="AQ397" i="23"/>
  <c r="AR397" i="23"/>
  <c r="AS397" i="23"/>
  <c r="AN398" i="23"/>
  <c r="AO398" i="23" s="1"/>
  <c r="AU398" i="23" s="1"/>
  <c r="AP398" i="23"/>
  <c r="AQ398" i="23"/>
  <c r="AR398" i="23"/>
  <c r="AS398" i="23"/>
  <c r="AN399" i="23"/>
  <c r="AO399" i="23" s="1"/>
  <c r="AU399" i="23" s="1"/>
  <c r="AP399" i="23"/>
  <c r="AQ399" i="23"/>
  <c r="AR399" i="23"/>
  <c r="AS399" i="23"/>
  <c r="AN400" i="23"/>
  <c r="AO400" i="23" s="1"/>
  <c r="AU400" i="23" s="1"/>
  <c r="AP400" i="23"/>
  <c r="AQ400" i="23"/>
  <c r="AR400" i="23"/>
  <c r="AS400" i="23"/>
  <c r="AN401" i="23"/>
  <c r="AO401" i="23" s="1"/>
  <c r="AU401" i="23" s="1"/>
  <c r="AP401" i="23"/>
  <c r="AQ401" i="23"/>
  <c r="AR401" i="23"/>
  <c r="AS401" i="23"/>
  <c r="AN402" i="23"/>
  <c r="AO402" i="23" s="1"/>
  <c r="AU402" i="23" s="1"/>
  <c r="AP402" i="23"/>
  <c r="AQ402" i="23"/>
  <c r="AR402" i="23"/>
  <c r="AS402" i="23"/>
  <c r="AN403" i="23"/>
  <c r="AO403" i="23" s="1"/>
  <c r="AU403" i="23" s="1"/>
  <c r="AP403" i="23"/>
  <c r="AQ403" i="23"/>
  <c r="AR403" i="23"/>
  <c r="AS403" i="23"/>
  <c r="AN404" i="23"/>
  <c r="AO404" i="23" s="1"/>
  <c r="AU404" i="23" s="1"/>
  <c r="AP404" i="23"/>
  <c r="AQ404" i="23"/>
  <c r="AR404" i="23"/>
  <c r="AS404" i="23"/>
  <c r="AN405" i="23"/>
  <c r="AO405" i="23" s="1"/>
  <c r="AU405" i="23" s="1"/>
  <c r="AP405" i="23"/>
  <c r="AQ405" i="23"/>
  <c r="AR405" i="23"/>
  <c r="AS405" i="23"/>
  <c r="AN406" i="23"/>
  <c r="AO406" i="23" s="1"/>
  <c r="AU406" i="23" s="1"/>
  <c r="AP406" i="23"/>
  <c r="AQ406" i="23"/>
  <c r="AR406" i="23"/>
  <c r="AS406" i="23"/>
  <c r="AN407" i="23"/>
  <c r="AO407" i="23" s="1"/>
  <c r="AU407" i="23" s="1"/>
  <c r="AP407" i="23"/>
  <c r="AQ407" i="23"/>
  <c r="AR407" i="23"/>
  <c r="AS407" i="23"/>
  <c r="AN408" i="23"/>
  <c r="AO408" i="23" s="1"/>
  <c r="AU408" i="23" s="1"/>
  <c r="AP408" i="23"/>
  <c r="AQ408" i="23"/>
  <c r="AR408" i="23"/>
  <c r="AS408" i="23"/>
  <c r="AN409" i="23"/>
  <c r="AO409" i="23" s="1"/>
  <c r="AU409" i="23" s="1"/>
  <c r="AP409" i="23"/>
  <c r="AQ409" i="23"/>
  <c r="AR409" i="23"/>
  <c r="AS409" i="23"/>
  <c r="AN410" i="23"/>
  <c r="AO410" i="23" s="1"/>
  <c r="AU410" i="23" s="1"/>
  <c r="AP410" i="23"/>
  <c r="AQ410" i="23"/>
  <c r="AR410" i="23"/>
  <c r="AS410" i="23"/>
  <c r="AN411" i="23"/>
  <c r="AO411" i="23" s="1"/>
  <c r="AU411" i="23" s="1"/>
  <c r="AP411" i="23"/>
  <c r="AQ411" i="23"/>
  <c r="AR411" i="23"/>
  <c r="AS411" i="23"/>
  <c r="AN412" i="23"/>
  <c r="AO412" i="23" s="1"/>
  <c r="AU412" i="23" s="1"/>
  <c r="AP412" i="23"/>
  <c r="AQ412" i="23"/>
  <c r="AR412" i="23"/>
  <c r="AS412" i="23"/>
  <c r="AN413" i="23"/>
  <c r="AO413" i="23" s="1"/>
  <c r="AU413" i="23" s="1"/>
  <c r="AP413" i="23"/>
  <c r="AQ413" i="23"/>
  <c r="AR413" i="23"/>
  <c r="AS413" i="23"/>
  <c r="AN414" i="23"/>
  <c r="AO414" i="23" s="1"/>
  <c r="AU414" i="23" s="1"/>
  <c r="AP414" i="23"/>
  <c r="AQ414" i="23"/>
  <c r="AR414" i="23"/>
  <c r="AS414" i="23"/>
  <c r="AN415" i="23"/>
  <c r="AO415" i="23" s="1"/>
  <c r="AU415" i="23" s="1"/>
  <c r="AP415" i="23"/>
  <c r="AQ415" i="23"/>
  <c r="AR415" i="23"/>
  <c r="AS415" i="23"/>
  <c r="AN416" i="23"/>
  <c r="AO416" i="23" s="1"/>
  <c r="AU416" i="23" s="1"/>
  <c r="AP416" i="23"/>
  <c r="AQ416" i="23"/>
  <c r="AR416" i="23"/>
  <c r="AS416" i="23"/>
  <c r="AN417" i="23"/>
  <c r="AO417" i="23" s="1"/>
  <c r="AU417" i="23" s="1"/>
  <c r="AP417" i="23"/>
  <c r="AQ417" i="23"/>
  <c r="AR417" i="23"/>
  <c r="AS417" i="23"/>
  <c r="AN418" i="23"/>
  <c r="AO418" i="23" s="1"/>
  <c r="AU418" i="23" s="1"/>
  <c r="AP418" i="23"/>
  <c r="AQ418" i="23"/>
  <c r="AR418" i="23"/>
  <c r="AS418" i="23"/>
  <c r="AN419" i="23"/>
  <c r="AO419" i="23" s="1"/>
  <c r="AU419" i="23" s="1"/>
  <c r="AP419" i="23"/>
  <c r="AQ419" i="23"/>
  <c r="AR419" i="23"/>
  <c r="AS419" i="23"/>
  <c r="AN420" i="23"/>
  <c r="AO420" i="23" s="1"/>
  <c r="AU420" i="23" s="1"/>
  <c r="AP420" i="23"/>
  <c r="AQ420" i="23"/>
  <c r="AR420" i="23"/>
  <c r="AS420" i="23"/>
  <c r="AN421" i="23"/>
  <c r="AO421" i="23" s="1"/>
  <c r="AU421" i="23" s="1"/>
  <c r="AP421" i="23"/>
  <c r="AQ421" i="23"/>
  <c r="AR421" i="23"/>
  <c r="AS421" i="23"/>
  <c r="AN422" i="23"/>
  <c r="AO422" i="23" s="1"/>
  <c r="AU422" i="23" s="1"/>
  <c r="AP422" i="23"/>
  <c r="AQ422" i="23"/>
  <c r="AR422" i="23"/>
  <c r="AS422" i="23"/>
  <c r="AN423" i="23"/>
  <c r="AO423" i="23" s="1"/>
  <c r="AU423" i="23" s="1"/>
  <c r="AP423" i="23"/>
  <c r="AQ423" i="23"/>
  <c r="AR423" i="23"/>
  <c r="AS423" i="23"/>
  <c r="AN424" i="23"/>
  <c r="AO424" i="23" s="1"/>
  <c r="AU424" i="23" s="1"/>
  <c r="AP424" i="23"/>
  <c r="AQ424" i="23"/>
  <c r="AR424" i="23"/>
  <c r="AS424" i="23"/>
  <c r="AN425" i="23"/>
  <c r="AO425" i="23" s="1"/>
  <c r="AU425" i="23" s="1"/>
  <c r="AP425" i="23"/>
  <c r="AQ425" i="23"/>
  <c r="AR425" i="23"/>
  <c r="AS425" i="23"/>
  <c r="AN426" i="23"/>
  <c r="AO426" i="23" s="1"/>
  <c r="AU426" i="23" s="1"/>
  <c r="AP426" i="23"/>
  <c r="AQ426" i="23"/>
  <c r="AR426" i="23"/>
  <c r="AS426" i="23"/>
  <c r="AN427" i="23"/>
  <c r="AO427" i="23" s="1"/>
  <c r="AU427" i="23" s="1"/>
  <c r="AP427" i="23"/>
  <c r="AQ427" i="23"/>
  <c r="AR427" i="23"/>
  <c r="AS427" i="23"/>
  <c r="AN428" i="23"/>
  <c r="AO428" i="23" s="1"/>
  <c r="AU428" i="23" s="1"/>
  <c r="AP428" i="23"/>
  <c r="AQ428" i="23"/>
  <c r="AR428" i="23"/>
  <c r="AS428" i="23"/>
  <c r="AN429" i="23"/>
  <c r="AO429" i="23" s="1"/>
  <c r="AU429" i="23" s="1"/>
  <c r="AP429" i="23"/>
  <c r="AQ429" i="23"/>
  <c r="AR429" i="23"/>
  <c r="AS429" i="23"/>
  <c r="AN430" i="23"/>
  <c r="AO430" i="23" s="1"/>
  <c r="AU430" i="23" s="1"/>
  <c r="AP430" i="23"/>
  <c r="AQ430" i="23"/>
  <c r="AR430" i="23"/>
  <c r="AS430" i="23"/>
  <c r="AN431" i="23"/>
  <c r="AO431" i="23" s="1"/>
  <c r="AU431" i="23" s="1"/>
  <c r="AP431" i="23"/>
  <c r="AQ431" i="23"/>
  <c r="AR431" i="23"/>
  <c r="AS431" i="23"/>
  <c r="AN432" i="23"/>
  <c r="AO432" i="23" s="1"/>
  <c r="AU432" i="23" s="1"/>
  <c r="AP432" i="23"/>
  <c r="AQ432" i="23"/>
  <c r="AR432" i="23"/>
  <c r="AS432" i="23"/>
  <c r="AN433" i="23"/>
  <c r="AO433" i="23" s="1"/>
  <c r="AU433" i="23" s="1"/>
  <c r="AP433" i="23"/>
  <c r="AQ433" i="23"/>
  <c r="AR433" i="23"/>
  <c r="AS433" i="23"/>
  <c r="AN434" i="23"/>
  <c r="AO434" i="23" s="1"/>
  <c r="AU434" i="23" s="1"/>
  <c r="AP434" i="23"/>
  <c r="AQ434" i="23"/>
  <c r="AR434" i="23"/>
  <c r="AS434" i="23"/>
  <c r="AN435" i="23"/>
  <c r="AO435" i="23" s="1"/>
  <c r="AU435" i="23" s="1"/>
  <c r="AP435" i="23"/>
  <c r="AQ435" i="23"/>
  <c r="AR435" i="23"/>
  <c r="AS435" i="23"/>
  <c r="AN436" i="23"/>
  <c r="AO436" i="23" s="1"/>
  <c r="AU436" i="23" s="1"/>
  <c r="AP436" i="23"/>
  <c r="AQ436" i="23"/>
  <c r="AR436" i="23"/>
  <c r="AS436" i="23"/>
  <c r="AN437" i="23"/>
  <c r="AO437" i="23" s="1"/>
  <c r="AU437" i="23" s="1"/>
  <c r="AP437" i="23"/>
  <c r="AQ437" i="23"/>
  <c r="AR437" i="23"/>
  <c r="AS437" i="23"/>
  <c r="AN438" i="23"/>
  <c r="AO438" i="23" s="1"/>
  <c r="AU438" i="23" s="1"/>
  <c r="AP438" i="23"/>
  <c r="AQ438" i="23"/>
  <c r="AR438" i="23"/>
  <c r="AS438" i="23"/>
  <c r="AN439" i="23"/>
  <c r="AO439" i="23" s="1"/>
  <c r="AU439" i="23" s="1"/>
  <c r="AP439" i="23"/>
  <c r="AQ439" i="23"/>
  <c r="AR439" i="23"/>
  <c r="AS439" i="23"/>
  <c r="AN440" i="23"/>
  <c r="AO440" i="23" s="1"/>
  <c r="AU440" i="23" s="1"/>
  <c r="AP440" i="23"/>
  <c r="AQ440" i="23"/>
  <c r="AR440" i="23"/>
  <c r="AS440" i="23"/>
  <c r="AN441" i="23"/>
  <c r="AO441" i="23" s="1"/>
  <c r="AU441" i="23" s="1"/>
  <c r="AP441" i="23"/>
  <c r="AQ441" i="23"/>
  <c r="AR441" i="23"/>
  <c r="AS441" i="23"/>
  <c r="AN442" i="23"/>
  <c r="AO442" i="23" s="1"/>
  <c r="AU442" i="23" s="1"/>
  <c r="AP442" i="23"/>
  <c r="AQ442" i="23"/>
  <c r="AR442" i="23"/>
  <c r="AS442" i="23"/>
  <c r="AN443" i="23"/>
  <c r="AO443" i="23" s="1"/>
  <c r="AU443" i="23" s="1"/>
  <c r="AP443" i="23"/>
  <c r="AQ443" i="23"/>
  <c r="AR443" i="23"/>
  <c r="AS443" i="23"/>
  <c r="AN444" i="23"/>
  <c r="AO444" i="23" s="1"/>
  <c r="AU444" i="23" s="1"/>
  <c r="AP444" i="23"/>
  <c r="AQ444" i="23"/>
  <c r="AR444" i="23"/>
  <c r="AS444" i="23"/>
  <c r="AN445" i="23"/>
  <c r="AO445" i="23" s="1"/>
  <c r="AU445" i="23" s="1"/>
  <c r="AP445" i="23"/>
  <c r="AQ445" i="23"/>
  <c r="AR445" i="23"/>
  <c r="AS445" i="23"/>
  <c r="AN446" i="23"/>
  <c r="AO446" i="23" s="1"/>
  <c r="AU446" i="23" s="1"/>
  <c r="AP446" i="23"/>
  <c r="AQ446" i="23"/>
  <c r="AR446" i="23"/>
  <c r="AS446" i="23"/>
  <c r="AN447" i="23"/>
  <c r="AO447" i="23" s="1"/>
  <c r="AU447" i="23" s="1"/>
  <c r="AP447" i="23"/>
  <c r="AQ447" i="23"/>
  <c r="AR447" i="23"/>
  <c r="AS447" i="23"/>
  <c r="AN448" i="23"/>
  <c r="AO448" i="23" s="1"/>
  <c r="AU448" i="23" s="1"/>
  <c r="AP448" i="23"/>
  <c r="AQ448" i="23"/>
  <c r="AR448" i="23"/>
  <c r="AS448" i="23"/>
  <c r="AN449" i="23"/>
  <c r="AO449" i="23" s="1"/>
  <c r="AU449" i="23" s="1"/>
  <c r="AP449" i="23"/>
  <c r="AQ449" i="23"/>
  <c r="AR449" i="23"/>
  <c r="AS449" i="23"/>
  <c r="AN450" i="23"/>
  <c r="AO450" i="23" s="1"/>
  <c r="AU450" i="23" s="1"/>
  <c r="AP450" i="23"/>
  <c r="AQ450" i="23"/>
  <c r="AR450" i="23"/>
  <c r="AS450" i="23"/>
  <c r="AN451" i="23"/>
  <c r="AO451" i="23" s="1"/>
  <c r="AU451" i="23" s="1"/>
  <c r="AP451" i="23"/>
  <c r="AQ451" i="23"/>
  <c r="AR451" i="23"/>
  <c r="AS451" i="23"/>
  <c r="AN452" i="23"/>
  <c r="AO452" i="23" s="1"/>
  <c r="AU452" i="23" s="1"/>
  <c r="AP452" i="23"/>
  <c r="AQ452" i="23"/>
  <c r="AR452" i="23"/>
  <c r="AS452" i="23"/>
  <c r="AN453" i="23"/>
  <c r="AO453" i="23" s="1"/>
  <c r="AU453" i="23" s="1"/>
  <c r="AP453" i="23"/>
  <c r="AQ453" i="23"/>
  <c r="AR453" i="23"/>
  <c r="AS453" i="23"/>
  <c r="AN454" i="23"/>
  <c r="AO454" i="23" s="1"/>
  <c r="AU454" i="23" s="1"/>
  <c r="AP454" i="23"/>
  <c r="AQ454" i="23"/>
  <c r="AR454" i="23"/>
  <c r="AS454" i="23"/>
  <c r="AN455" i="23"/>
  <c r="AO455" i="23" s="1"/>
  <c r="AU455" i="23" s="1"/>
  <c r="AP455" i="23"/>
  <c r="AQ455" i="23"/>
  <c r="AR455" i="23"/>
  <c r="AS455" i="23"/>
  <c r="AN456" i="23"/>
  <c r="AO456" i="23" s="1"/>
  <c r="AU456" i="23" s="1"/>
  <c r="AP456" i="23"/>
  <c r="AQ456" i="23"/>
  <c r="AR456" i="23"/>
  <c r="AS456" i="23"/>
  <c r="AN457" i="23"/>
  <c r="AO457" i="23" s="1"/>
  <c r="AU457" i="23" s="1"/>
  <c r="AP457" i="23"/>
  <c r="AQ457" i="23"/>
  <c r="AR457" i="23"/>
  <c r="AS457" i="23"/>
  <c r="AN458" i="23"/>
  <c r="AO458" i="23" s="1"/>
  <c r="AU458" i="23" s="1"/>
  <c r="AP458" i="23"/>
  <c r="AQ458" i="23"/>
  <c r="AR458" i="23"/>
  <c r="AS458" i="23"/>
  <c r="AN459" i="23"/>
  <c r="AO459" i="23" s="1"/>
  <c r="AU459" i="23" s="1"/>
  <c r="AP459" i="23"/>
  <c r="AQ459" i="23"/>
  <c r="AR459" i="23"/>
  <c r="AS459" i="23"/>
  <c r="AN460" i="23"/>
  <c r="AO460" i="23" s="1"/>
  <c r="AU460" i="23" s="1"/>
  <c r="AP460" i="23"/>
  <c r="AQ460" i="23"/>
  <c r="AR460" i="23"/>
  <c r="AS460" i="23"/>
  <c r="AN461" i="23"/>
  <c r="AO461" i="23" s="1"/>
  <c r="AU461" i="23" s="1"/>
  <c r="AP461" i="23"/>
  <c r="AQ461" i="23"/>
  <c r="AR461" i="23"/>
  <c r="AS461" i="23"/>
  <c r="AN462" i="23"/>
  <c r="AO462" i="23" s="1"/>
  <c r="AU462" i="23" s="1"/>
  <c r="AP462" i="23"/>
  <c r="AQ462" i="23"/>
  <c r="AR462" i="23"/>
  <c r="AS462" i="23"/>
  <c r="AN463" i="23"/>
  <c r="AO463" i="23" s="1"/>
  <c r="AU463" i="23" s="1"/>
  <c r="AP463" i="23"/>
  <c r="AQ463" i="23"/>
  <c r="AR463" i="23"/>
  <c r="AS463" i="23"/>
  <c r="AN464" i="23"/>
  <c r="AO464" i="23" s="1"/>
  <c r="AU464" i="23" s="1"/>
  <c r="AP464" i="23"/>
  <c r="AQ464" i="23"/>
  <c r="AR464" i="23"/>
  <c r="AS464" i="23"/>
  <c r="AN465" i="23"/>
  <c r="AO465" i="23" s="1"/>
  <c r="AU465" i="23" s="1"/>
  <c r="AP465" i="23"/>
  <c r="AQ465" i="23"/>
  <c r="AR465" i="23"/>
  <c r="AS465" i="23"/>
  <c r="AN466" i="23"/>
  <c r="AO466" i="23" s="1"/>
  <c r="AU466" i="23" s="1"/>
  <c r="AP466" i="23"/>
  <c r="AQ466" i="23"/>
  <c r="AR466" i="23"/>
  <c r="AS466" i="23"/>
  <c r="AN467" i="23"/>
  <c r="AO467" i="23" s="1"/>
  <c r="AU467" i="23" s="1"/>
  <c r="AP467" i="23"/>
  <c r="AQ467" i="23"/>
  <c r="AR467" i="23"/>
  <c r="AS467" i="23"/>
  <c r="AN468" i="23"/>
  <c r="AO468" i="23" s="1"/>
  <c r="AU468" i="23" s="1"/>
  <c r="AP468" i="23"/>
  <c r="AQ468" i="23"/>
  <c r="AR468" i="23"/>
  <c r="AS468" i="23"/>
  <c r="AN469" i="23"/>
  <c r="AO469" i="23" s="1"/>
  <c r="AU469" i="23" s="1"/>
  <c r="AP469" i="23"/>
  <c r="AQ469" i="23"/>
  <c r="AR469" i="23"/>
  <c r="AS469" i="23"/>
  <c r="AN470" i="23"/>
  <c r="AO470" i="23" s="1"/>
  <c r="AU470" i="23" s="1"/>
  <c r="AP470" i="23"/>
  <c r="AQ470" i="23"/>
  <c r="AR470" i="23"/>
  <c r="AS470" i="23"/>
  <c r="AN471" i="23"/>
  <c r="AO471" i="23" s="1"/>
  <c r="AU471" i="23" s="1"/>
  <c r="AP471" i="23"/>
  <c r="AQ471" i="23"/>
  <c r="AR471" i="23"/>
  <c r="AS471" i="23"/>
  <c r="AN472" i="23"/>
  <c r="AO472" i="23" s="1"/>
  <c r="AU472" i="23" s="1"/>
  <c r="AP472" i="23"/>
  <c r="AQ472" i="23"/>
  <c r="AR472" i="23"/>
  <c r="AS472" i="23"/>
  <c r="AN476" i="23"/>
  <c r="AO476" i="23" s="1"/>
  <c r="AU476" i="23" s="1"/>
  <c r="AP476" i="23"/>
  <c r="AQ476" i="23"/>
  <c r="AR476" i="23"/>
  <c r="AS476" i="23"/>
  <c r="AN477" i="23"/>
  <c r="AO477" i="23" s="1"/>
  <c r="AU477" i="23" s="1"/>
  <c r="AP477" i="23"/>
  <c r="AQ477" i="23"/>
  <c r="AR477" i="23"/>
  <c r="AS477" i="23"/>
  <c r="AN478" i="23"/>
  <c r="AO478" i="23" s="1"/>
  <c r="AU478" i="23" s="1"/>
  <c r="AP478" i="23"/>
  <c r="AQ478" i="23"/>
  <c r="AR478" i="23"/>
  <c r="AS478" i="23"/>
  <c r="AN479" i="23"/>
  <c r="AO479" i="23" s="1"/>
  <c r="AU479" i="23" s="1"/>
  <c r="AP479" i="23"/>
  <c r="AQ479" i="23"/>
  <c r="AR479" i="23"/>
  <c r="AS479" i="23"/>
  <c r="AN480" i="23"/>
  <c r="AO480" i="23" s="1"/>
  <c r="AU480" i="23" s="1"/>
  <c r="AP480" i="23"/>
  <c r="AQ480" i="23"/>
  <c r="AR480" i="23"/>
  <c r="AS480" i="23"/>
  <c r="AN481" i="23"/>
  <c r="AO481" i="23" s="1"/>
  <c r="AU481" i="23" s="1"/>
  <c r="AP481" i="23"/>
  <c r="AQ481" i="23"/>
  <c r="AR481" i="23"/>
  <c r="AS481" i="23"/>
  <c r="AN482" i="23"/>
  <c r="AO482" i="23" s="1"/>
  <c r="AU482" i="23" s="1"/>
  <c r="AP482" i="23"/>
  <c r="AQ482" i="23"/>
  <c r="AR482" i="23"/>
  <c r="AS482" i="23"/>
  <c r="AN483" i="23"/>
  <c r="AO483" i="23" s="1"/>
  <c r="AU483" i="23" s="1"/>
  <c r="AP483" i="23"/>
  <c r="AQ483" i="23"/>
  <c r="AR483" i="23"/>
  <c r="AS483" i="23"/>
  <c r="AN487" i="23"/>
  <c r="AO487" i="23" s="1"/>
  <c r="AU487" i="23" s="1"/>
  <c r="AP487" i="23"/>
  <c r="AQ487" i="23"/>
  <c r="AR487" i="23"/>
  <c r="AS487" i="23"/>
  <c r="AN488" i="23"/>
  <c r="AO488" i="23" s="1"/>
  <c r="AU488" i="23" s="1"/>
  <c r="AP488" i="23"/>
  <c r="AQ488" i="23"/>
  <c r="AR488" i="23"/>
  <c r="AS488" i="23"/>
  <c r="AN489" i="23"/>
  <c r="AO489" i="23" s="1"/>
  <c r="AU489" i="23" s="1"/>
  <c r="AP489" i="23"/>
  <c r="AQ489" i="23"/>
  <c r="AR489" i="23"/>
  <c r="AS489" i="23"/>
  <c r="AN490" i="23"/>
  <c r="AO490" i="23" s="1"/>
  <c r="AU490" i="23" s="1"/>
  <c r="AP490" i="23"/>
  <c r="AQ490" i="23"/>
  <c r="AR490" i="23"/>
  <c r="AS490" i="23"/>
  <c r="AN491" i="23"/>
  <c r="AO491" i="23" s="1"/>
  <c r="AU491" i="23" s="1"/>
  <c r="AP491" i="23"/>
  <c r="AQ491" i="23"/>
  <c r="AR491" i="23"/>
  <c r="AS491" i="23"/>
  <c r="AN492" i="23"/>
  <c r="AO492" i="23" s="1"/>
  <c r="AU492" i="23" s="1"/>
  <c r="AP492" i="23"/>
  <c r="AQ492" i="23"/>
  <c r="AR492" i="23"/>
  <c r="AS492" i="23"/>
  <c r="AN493" i="23"/>
  <c r="AO493" i="23" s="1"/>
  <c r="AU493" i="23" s="1"/>
  <c r="AP493" i="23"/>
  <c r="AQ493" i="23"/>
  <c r="AR493" i="23"/>
  <c r="AS493" i="23"/>
  <c r="AN494" i="23"/>
  <c r="AO494" i="23" s="1"/>
  <c r="AU494" i="23" s="1"/>
  <c r="AP494" i="23"/>
  <c r="AQ494" i="23"/>
  <c r="AR494" i="23"/>
  <c r="AS494" i="23"/>
  <c r="AN495" i="23"/>
  <c r="AO495" i="23" s="1"/>
  <c r="AU495" i="23" s="1"/>
  <c r="AP495" i="23"/>
  <c r="AQ495" i="23"/>
  <c r="AR495" i="23"/>
  <c r="AS495" i="23"/>
  <c r="AN496" i="23"/>
  <c r="AO496" i="23" s="1"/>
  <c r="AU496" i="23" s="1"/>
  <c r="AP496" i="23"/>
  <c r="AQ496" i="23"/>
  <c r="AR496" i="23"/>
  <c r="AS496" i="23"/>
  <c r="AN497" i="23"/>
  <c r="AO497" i="23" s="1"/>
  <c r="AU497" i="23" s="1"/>
  <c r="AP497" i="23"/>
  <c r="AQ497" i="23"/>
  <c r="AR497" i="23"/>
  <c r="AS497" i="23"/>
  <c r="AN498" i="23"/>
  <c r="AO498" i="23" s="1"/>
  <c r="AU498" i="23" s="1"/>
  <c r="AP498" i="23"/>
  <c r="AQ498" i="23"/>
  <c r="AR498" i="23"/>
  <c r="AS498" i="23"/>
  <c r="AN499" i="23"/>
  <c r="AO499" i="23" s="1"/>
  <c r="AU499" i="23" s="1"/>
  <c r="AP499" i="23"/>
  <c r="AQ499" i="23"/>
  <c r="AR499" i="23"/>
  <c r="AS499" i="23"/>
  <c r="AN500" i="23"/>
  <c r="AO500" i="23" s="1"/>
  <c r="AU500" i="23" s="1"/>
  <c r="AP500" i="23"/>
  <c r="AQ500" i="23"/>
  <c r="AR500" i="23"/>
  <c r="AS500" i="23"/>
  <c r="AN501" i="23"/>
  <c r="AO501" i="23" s="1"/>
  <c r="AU501" i="23" s="1"/>
  <c r="AP501" i="23"/>
  <c r="AQ501" i="23"/>
  <c r="AR501" i="23"/>
  <c r="AS501" i="23"/>
  <c r="AN502" i="23"/>
  <c r="AO502" i="23" s="1"/>
  <c r="AU502" i="23" s="1"/>
  <c r="AP502" i="23"/>
  <c r="AQ502" i="23"/>
  <c r="AR502" i="23"/>
  <c r="AS502" i="23"/>
  <c r="AN503" i="23"/>
  <c r="AO503" i="23" s="1"/>
  <c r="AU503" i="23" s="1"/>
  <c r="AP503" i="23"/>
  <c r="AQ503" i="23"/>
  <c r="AR503" i="23"/>
  <c r="AS503" i="23"/>
  <c r="AN504" i="23"/>
  <c r="AO504" i="23" s="1"/>
  <c r="AU504" i="23" s="1"/>
  <c r="AP504" i="23"/>
  <c r="AQ504" i="23"/>
  <c r="AR504" i="23"/>
  <c r="AS504" i="23"/>
  <c r="AN505" i="23"/>
  <c r="AO505" i="23" s="1"/>
  <c r="AU505" i="23" s="1"/>
  <c r="AP505" i="23"/>
  <c r="AQ505" i="23"/>
  <c r="AR505" i="23"/>
  <c r="AS505" i="23"/>
  <c r="AN506" i="23"/>
  <c r="AO506" i="23" s="1"/>
  <c r="AU506" i="23" s="1"/>
  <c r="AP506" i="23"/>
  <c r="AQ506" i="23"/>
  <c r="AR506" i="23"/>
  <c r="AS506" i="23"/>
  <c r="AN507" i="23"/>
  <c r="AO507" i="23" s="1"/>
  <c r="AU507" i="23" s="1"/>
  <c r="AP507" i="23"/>
  <c r="AQ507" i="23"/>
  <c r="AR507" i="23"/>
  <c r="AS507" i="23"/>
  <c r="AN511" i="23"/>
  <c r="AO511" i="23" s="1"/>
  <c r="AU511" i="23" s="1"/>
  <c r="AP511" i="23"/>
  <c r="AQ511" i="23"/>
  <c r="AR511" i="23"/>
  <c r="AS511" i="23"/>
  <c r="AN512" i="23"/>
  <c r="AO512" i="23" s="1"/>
  <c r="AU512" i="23" s="1"/>
  <c r="AP512" i="23"/>
  <c r="AQ512" i="23"/>
  <c r="AR512" i="23"/>
  <c r="AS512" i="23"/>
  <c r="AN513" i="23"/>
  <c r="AO513" i="23" s="1"/>
  <c r="AU513" i="23" s="1"/>
  <c r="AP513" i="23"/>
  <c r="AQ513" i="23"/>
  <c r="AR513" i="23"/>
  <c r="AS513" i="23"/>
  <c r="AN514" i="23"/>
  <c r="AO514" i="23" s="1"/>
  <c r="AU514" i="23" s="1"/>
  <c r="AP514" i="23"/>
  <c r="AQ514" i="23"/>
  <c r="AR514" i="23"/>
  <c r="AS514" i="23"/>
  <c r="AN515" i="23"/>
  <c r="AO515" i="23" s="1"/>
  <c r="AU515" i="23" s="1"/>
  <c r="AP515" i="23"/>
  <c r="AQ515" i="23"/>
  <c r="AR515" i="23"/>
  <c r="AS515" i="23"/>
  <c r="AN516" i="23"/>
  <c r="AO516" i="23" s="1"/>
  <c r="AU516" i="23" s="1"/>
  <c r="AP516" i="23"/>
  <c r="AQ516" i="23"/>
  <c r="AR516" i="23"/>
  <c r="AS516" i="23"/>
  <c r="AN517" i="23"/>
  <c r="AO517" i="23" s="1"/>
  <c r="AU517" i="23" s="1"/>
  <c r="AP517" i="23"/>
  <c r="AQ517" i="23"/>
  <c r="AR517" i="23"/>
  <c r="AS517" i="23"/>
  <c r="AN518" i="23"/>
  <c r="AO518" i="23" s="1"/>
  <c r="AU518" i="23" s="1"/>
  <c r="AP518" i="23"/>
  <c r="AQ518" i="23"/>
  <c r="AR518" i="23"/>
  <c r="AS518" i="23"/>
  <c r="AN519" i="23"/>
  <c r="AO519" i="23" s="1"/>
  <c r="AU519" i="23" s="1"/>
  <c r="AP519" i="23"/>
  <c r="AQ519" i="23"/>
  <c r="AR519" i="23"/>
  <c r="AS519" i="23"/>
  <c r="AN520" i="23"/>
  <c r="AO520" i="23" s="1"/>
  <c r="AU520" i="23" s="1"/>
  <c r="AP520" i="23"/>
  <c r="AQ520" i="23"/>
  <c r="AR520" i="23"/>
  <c r="AS520" i="23"/>
  <c r="AN521" i="23"/>
  <c r="AO521" i="23" s="1"/>
  <c r="AU521" i="23" s="1"/>
  <c r="AP521" i="23"/>
  <c r="AQ521" i="23"/>
  <c r="AR521" i="23"/>
  <c r="AS521" i="23"/>
  <c r="AN522" i="23"/>
  <c r="AO522" i="23" s="1"/>
  <c r="AU522" i="23" s="1"/>
  <c r="AP522" i="23"/>
  <c r="AQ522" i="23"/>
  <c r="AR522" i="23"/>
  <c r="AS522" i="23"/>
  <c r="AN523" i="23"/>
  <c r="AO523" i="23" s="1"/>
  <c r="AU523" i="23" s="1"/>
  <c r="AP523" i="23"/>
  <c r="AQ523" i="23"/>
  <c r="AR523" i="23"/>
  <c r="AS523" i="23"/>
  <c r="AN524" i="23"/>
  <c r="AO524" i="23" s="1"/>
  <c r="AU524" i="23" s="1"/>
  <c r="AP524" i="23"/>
  <c r="AQ524" i="23"/>
  <c r="AR524" i="23"/>
  <c r="AS524" i="23"/>
  <c r="AN525" i="23"/>
  <c r="AO525" i="23" s="1"/>
  <c r="AU525" i="23" s="1"/>
  <c r="AP525" i="23"/>
  <c r="AQ525" i="23"/>
  <c r="AR525" i="23"/>
  <c r="AS525" i="23"/>
  <c r="AN526" i="23"/>
  <c r="AO526" i="23" s="1"/>
  <c r="AU526" i="23" s="1"/>
  <c r="AP526" i="23"/>
  <c r="AQ526" i="23"/>
  <c r="AR526" i="23"/>
  <c r="AS526" i="23"/>
  <c r="AN527" i="23"/>
  <c r="AO527" i="23" s="1"/>
  <c r="AU527" i="23" s="1"/>
  <c r="AP527" i="23"/>
  <c r="AQ527" i="23"/>
  <c r="AR527" i="23"/>
  <c r="AS527" i="23"/>
  <c r="AN528" i="23"/>
  <c r="AO528" i="23" s="1"/>
  <c r="AU528" i="23" s="1"/>
  <c r="AP528" i="23"/>
  <c r="AQ528" i="23"/>
  <c r="AR528" i="23"/>
  <c r="AS528" i="23"/>
  <c r="AN529" i="23"/>
  <c r="AO529" i="23" s="1"/>
  <c r="AU529" i="23" s="1"/>
  <c r="AP529" i="23"/>
  <c r="AQ529" i="23"/>
  <c r="AR529" i="23"/>
  <c r="AS529" i="23"/>
  <c r="AN530" i="23"/>
  <c r="AO530" i="23" s="1"/>
  <c r="AU530" i="23" s="1"/>
  <c r="AP530" i="23"/>
  <c r="AQ530" i="23"/>
  <c r="AR530" i="23"/>
  <c r="AS530" i="23"/>
  <c r="AN531" i="23"/>
  <c r="AO531" i="23" s="1"/>
  <c r="AU531" i="23" s="1"/>
  <c r="AP531" i="23"/>
  <c r="AQ531" i="23"/>
  <c r="AR531" i="23"/>
  <c r="AS531" i="23"/>
  <c r="AN532" i="23"/>
  <c r="AO532" i="23" s="1"/>
  <c r="AU532" i="23" s="1"/>
  <c r="AP532" i="23"/>
  <c r="AQ532" i="23"/>
  <c r="AR532" i="23"/>
  <c r="AS532" i="23"/>
  <c r="AN533" i="23"/>
  <c r="AO533" i="23" s="1"/>
  <c r="AU533" i="23" s="1"/>
  <c r="AP533" i="23"/>
  <c r="AQ533" i="23"/>
  <c r="AR533" i="23"/>
  <c r="AS533" i="23"/>
  <c r="AN534" i="23"/>
  <c r="AO534" i="23" s="1"/>
  <c r="AU534" i="23" s="1"/>
  <c r="AP534" i="23"/>
  <c r="AQ534" i="23"/>
  <c r="AR534" i="23"/>
  <c r="AS534" i="23"/>
  <c r="AN535" i="23"/>
  <c r="AO535" i="23" s="1"/>
  <c r="AU535" i="23" s="1"/>
  <c r="AP535" i="23"/>
  <c r="AQ535" i="23"/>
  <c r="AR535" i="23"/>
  <c r="AS535" i="23"/>
  <c r="AN536" i="23"/>
  <c r="AO536" i="23" s="1"/>
  <c r="AU536" i="23" s="1"/>
  <c r="AP536" i="23"/>
  <c r="AQ536" i="23"/>
  <c r="AR536" i="23"/>
  <c r="AS536" i="23"/>
  <c r="AN537" i="23"/>
  <c r="AO537" i="23" s="1"/>
  <c r="AU537" i="23" s="1"/>
  <c r="AP537" i="23"/>
  <c r="AQ537" i="23"/>
  <c r="AR537" i="23"/>
  <c r="AS537" i="23"/>
  <c r="AN538" i="23"/>
  <c r="AO538" i="23" s="1"/>
  <c r="AU538" i="23" s="1"/>
  <c r="AP538" i="23"/>
  <c r="AQ538" i="23"/>
  <c r="AR538" i="23"/>
  <c r="AS538" i="23"/>
  <c r="AN539" i="23"/>
  <c r="AO539" i="23" s="1"/>
  <c r="AU539" i="23" s="1"/>
  <c r="AP539" i="23"/>
  <c r="AQ539" i="23"/>
  <c r="AR539" i="23"/>
  <c r="AS539" i="23"/>
  <c r="AN540" i="23"/>
  <c r="AO540" i="23" s="1"/>
  <c r="AU540" i="23" s="1"/>
  <c r="AP540" i="23"/>
  <c r="AQ540" i="23"/>
  <c r="AR540" i="23"/>
  <c r="AS540" i="23"/>
  <c r="AN541" i="23"/>
  <c r="AO541" i="23" s="1"/>
  <c r="AU541" i="23" s="1"/>
  <c r="AP541" i="23"/>
  <c r="AQ541" i="23"/>
  <c r="AR541" i="23"/>
  <c r="AS541" i="23"/>
  <c r="AN542" i="23"/>
  <c r="AO542" i="23" s="1"/>
  <c r="AU542" i="23" s="1"/>
  <c r="AP542" i="23"/>
  <c r="AQ542" i="23"/>
  <c r="AR542" i="23"/>
  <c r="AS542" i="23"/>
  <c r="AN543" i="23"/>
  <c r="AO543" i="23" s="1"/>
  <c r="AU543" i="23" s="1"/>
  <c r="AP543" i="23"/>
  <c r="AQ543" i="23"/>
  <c r="AR543" i="23"/>
  <c r="AS543" i="23"/>
  <c r="AN544" i="23"/>
  <c r="AO544" i="23" s="1"/>
  <c r="AU544" i="23" s="1"/>
  <c r="AP544" i="23"/>
  <c r="AQ544" i="23"/>
  <c r="AR544" i="23"/>
  <c r="AS544" i="23"/>
  <c r="AN545" i="23"/>
  <c r="AO545" i="23" s="1"/>
  <c r="AU545" i="23" s="1"/>
  <c r="AP545" i="23"/>
  <c r="AQ545" i="23"/>
  <c r="AR545" i="23"/>
  <c r="AS545" i="23"/>
  <c r="AN546" i="23"/>
  <c r="AO546" i="23" s="1"/>
  <c r="AU546" i="23" s="1"/>
  <c r="AP546" i="23"/>
  <c r="AQ546" i="23"/>
  <c r="AR546" i="23"/>
  <c r="AS546" i="23"/>
  <c r="AN547" i="23"/>
  <c r="AO547" i="23" s="1"/>
  <c r="AU547" i="23" s="1"/>
  <c r="AP547" i="23"/>
  <c r="AQ547" i="23"/>
  <c r="AR547" i="23"/>
  <c r="AS547" i="23"/>
  <c r="AN548" i="23"/>
  <c r="AO548" i="23" s="1"/>
  <c r="AU548" i="23" s="1"/>
  <c r="AP548" i="23"/>
  <c r="AQ548" i="23"/>
  <c r="AR548" i="23"/>
  <c r="AS548" i="23"/>
  <c r="AN549" i="23"/>
  <c r="AO549" i="23" s="1"/>
  <c r="AU549" i="23" s="1"/>
  <c r="AP549" i="23"/>
  <c r="AQ549" i="23"/>
  <c r="AR549" i="23"/>
  <c r="AS549" i="23"/>
  <c r="AN550" i="23"/>
  <c r="AO550" i="23" s="1"/>
  <c r="AU550" i="23" s="1"/>
  <c r="AP550" i="23"/>
  <c r="AQ550" i="23"/>
  <c r="AR550" i="23"/>
  <c r="AS550" i="23"/>
  <c r="AN551" i="23"/>
  <c r="AO551" i="23" s="1"/>
  <c r="AU551" i="23" s="1"/>
  <c r="AP551" i="23"/>
  <c r="AQ551" i="23"/>
  <c r="AR551" i="23"/>
  <c r="AS551" i="23"/>
  <c r="AN552" i="23"/>
  <c r="AO552" i="23" s="1"/>
  <c r="AU552" i="23" s="1"/>
  <c r="AP552" i="23"/>
  <c r="AQ552" i="23"/>
  <c r="AR552" i="23"/>
  <c r="AS552" i="23"/>
  <c r="AN553" i="23"/>
  <c r="AO553" i="23" s="1"/>
  <c r="AU553" i="23" s="1"/>
  <c r="AP553" i="23"/>
  <c r="AQ553" i="23"/>
  <c r="AR553" i="23"/>
  <c r="AS553" i="23"/>
  <c r="AN554" i="23"/>
  <c r="AO554" i="23" s="1"/>
  <c r="AU554" i="23" s="1"/>
  <c r="AP554" i="23"/>
  <c r="AQ554" i="23"/>
  <c r="AR554" i="23"/>
  <c r="AS554" i="23"/>
  <c r="AN555" i="23"/>
  <c r="AO555" i="23" s="1"/>
  <c r="AU555" i="23" s="1"/>
  <c r="AP555" i="23"/>
  <c r="AQ555" i="23"/>
  <c r="AR555" i="23"/>
  <c r="AS555" i="23"/>
  <c r="AN556" i="23"/>
  <c r="AO556" i="23" s="1"/>
  <c r="AU556" i="23" s="1"/>
  <c r="AP556" i="23"/>
  <c r="AQ556" i="23"/>
  <c r="AR556" i="23"/>
  <c r="AS556" i="23"/>
  <c r="AN557" i="23"/>
  <c r="AO557" i="23" s="1"/>
  <c r="AU557" i="23" s="1"/>
  <c r="AP557" i="23"/>
  <c r="AQ557" i="23"/>
  <c r="AR557" i="23"/>
  <c r="AS557" i="23"/>
  <c r="AN558" i="23"/>
  <c r="AO558" i="23" s="1"/>
  <c r="AU558" i="23" s="1"/>
  <c r="AP558" i="23"/>
  <c r="AQ558" i="23"/>
  <c r="AR558" i="23"/>
  <c r="AS558" i="23"/>
  <c r="AN559" i="23"/>
  <c r="AO559" i="23" s="1"/>
  <c r="AU559" i="23" s="1"/>
  <c r="AP559" i="23"/>
  <c r="AQ559" i="23"/>
  <c r="AR559" i="23"/>
  <c r="AS559" i="23"/>
  <c r="AN560" i="23"/>
  <c r="AO560" i="23" s="1"/>
  <c r="AU560" i="23" s="1"/>
  <c r="AP560" i="23"/>
  <c r="AQ560" i="23"/>
  <c r="AR560" i="23"/>
  <c r="AS560" i="23"/>
  <c r="AN561" i="23"/>
  <c r="AO561" i="23" s="1"/>
  <c r="AU561" i="23" s="1"/>
  <c r="AP561" i="23"/>
  <c r="AQ561" i="23"/>
  <c r="AR561" i="23"/>
  <c r="AS561" i="23"/>
  <c r="AN562" i="23"/>
  <c r="AO562" i="23" s="1"/>
  <c r="AU562" i="23" s="1"/>
  <c r="AP562" i="23"/>
  <c r="AQ562" i="23"/>
  <c r="AR562" i="23"/>
  <c r="AS562" i="23"/>
  <c r="AN563" i="23"/>
  <c r="AO563" i="23" s="1"/>
  <c r="AU563" i="23" s="1"/>
  <c r="AP563" i="23"/>
  <c r="AQ563" i="23"/>
  <c r="AR563" i="23"/>
  <c r="AS563" i="23"/>
  <c r="AN564" i="23"/>
  <c r="AO564" i="23" s="1"/>
  <c r="AU564" i="23" s="1"/>
  <c r="AP564" i="23"/>
  <c r="AQ564" i="23"/>
  <c r="AR564" i="23"/>
  <c r="AS564" i="23"/>
  <c r="AN565" i="23"/>
  <c r="AO565" i="23" s="1"/>
  <c r="AU565" i="23" s="1"/>
  <c r="AP565" i="23"/>
  <c r="AQ565" i="23"/>
  <c r="AR565" i="23"/>
  <c r="AS565" i="23"/>
  <c r="AN566" i="23"/>
  <c r="AO566" i="23" s="1"/>
  <c r="AU566" i="23" s="1"/>
  <c r="AP566" i="23"/>
  <c r="AQ566" i="23"/>
  <c r="AR566" i="23"/>
  <c r="AS566" i="23"/>
  <c r="AN567" i="23"/>
  <c r="AO567" i="23" s="1"/>
  <c r="AU567" i="23" s="1"/>
  <c r="AP567" i="23"/>
  <c r="AQ567" i="23"/>
  <c r="AR567" i="23"/>
  <c r="AS567" i="23"/>
  <c r="AN568" i="23"/>
  <c r="AO568" i="23" s="1"/>
  <c r="AU568" i="23" s="1"/>
  <c r="AP568" i="23"/>
  <c r="AQ568" i="23"/>
  <c r="AR568" i="23"/>
  <c r="AS568" i="23"/>
  <c r="AN569" i="23"/>
  <c r="AO569" i="23" s="1"/>
  <c r="AU569" i="23" s="1"/>
  <c r="AP569" i="23"/>
  <c r="AQ569" i="23"/>
  <c r="AR569" i="23"/>
  <c r="AS569" i="23"/>
  <c r="AN570" i="23"/>
  <c r="AO570" i="23" s="1"/>
  <c r="AU570" i="23" s="1"/>
  <c r="AP570" i="23"/>
  <c r="AQ570" i="23"/>
  <c r="AR570" i="23"/>
  <c r="AS570" i="23"/>
  <c r="AN571" i="23"/>
  <c r="AO571" i="23" s="1"/>
  <c r="AU571" i="23" s="1"/>
  <c r="AP571" i="23"/>
  <c r="AQ571" i="23"/>
  <c r="AR571" i="23"/>
  <c r="AS571" i="23"/>
  <c r="AN572" i="23"/>
  <c r="AO572" i="23" s="1"/>
  <c r="AU572" i="23" s="1"/>
  <c r="AP572" i="23"/>
  <c r="AQ572" i="23"/>
  <c r="AR572" i="23"/>
  <c r="AS572" i="23"/>
  <c r="AN573" i="23"/>
  <c r="AO573" i="23" s="1"/>
  <c r="AU573" i="23" s="1"/>
  <c r="AP573" i="23"/>
  <c r="AQ573" i="23"/>
  <c r="AR573" i="23"/>
  <c r="AS573" i="23"/>
  <c r="AN574" i="23"/>
  <c r="AO574" i="23" s="1"/>
  <c r="AU574" i="23" s="1"/>
  <c r="AP574" i="23"/>
  <c r="AQ574" i="23"/>
  <c r="AR574" i="23"/>
  <c r="AS574" i="23"/>
  <c r="AN575" i="23"/>
  <c r="AO575" i="23" s="1"/>
  <c r="AU575" i="23" s="1"/>
  <c r="AP575" i="23"/>
  <c r="AQ575" i="23"/>
  <c r="AR575" i="23"/>
  <c r="AS575" i="23"/>
  <c r="AN576" i="23"/>
  <c r="AO576" i="23" s="1"/>
  <c r="AU576" i="23" s="1"/>
  <c r="AP576" i="23"/>
  <c r="AQ576" i="23"/>
  <c r="AR576" i="23"/>
  <c r="AS576" i="23"/>
  <c r="AN580" i="23"/>
  <c r="AO580" i="23" s="1"/>
  <c r="AU580" i="23" s="1"/>
  <c r="AP580" i="23"/>
  <c r="AQ580" i="23"/>
  <c r="AR580" i="23"/>
  <c r="AS580" i="23"/>
  <c r="AN581" i="23"/>
  <c r="AO581" i="23" s="1"/>
  <c r="AU581" i="23" s="1"/>
  <c r="AP581" i="23"/>
  <c r="AQ581" i="23"/>
  <c r="AR581" i="23"/>
  <c r="AS581" i="23"/>
  <c r="AN582" i="23"/>
  <c r="AO582" i="23" s="1"/>
  <c r="AU582" i="23" s="1"/>
  <c r="AP582" i="23"/>
  <c r="AQ582" i="23"/>
  <c r="AR582" i="23"/>
  <c r="AS582" i="23"/>
  <c r="AN583" i="23"/>
  <c r="AO583" i="23" s="1"/>
  <c r="AU583" i="23" s="1"/>
  <c r="AP583" i="23"/>
  <c r="AQ583" i="23"/>
  <c r="AR583" i="23"/>
  <c r="AS583" i="23"/>
  <c r="AN584" i="23"/>
  <c r="AO584" i="23" s="1"/>
  <c r="AU584" i="23" s="1"/>
  <c r="AP584" i="23"/>
  <c r="AQ584" i="23"/>
  <c r="AR584" i="23"/>
  <c r="AS584" i="23"/>
  <c r="AN585" i="23"/>
  <c r="AO585" i="23" s="1"/>
  <c r="AU585" i="23" s="1"/>
  <c r="AP585" i="23"/>
  <c r="AQ585" i="23"/>
  <c r="AR585" i="23"/>
  <c r="AS585" i="23"/>
  <c r="AN586" i="23"/>
  <c r="AO586" i="23" s="1"/>
  <c r="AU586" i="23" s="1"/>
  <c r="AP586" i="23"/>
  <c r="AQ586" i="23"/>
  <c r="AR586" i="23"/>
  <c r="AS586" i="23"/>
  <c r="AN587" i="23"/>
  <c r="AO587" i="23" s="1"/>
  <c r="AU587" i="23" s="1"/>
  <c r="AP587" i="23"/>
  <c r="AQ587" i="23"/>
  <c r="AR587" i="23"/>
  <c r="AS587" i="23"/>
  <c r="AN591" i="23"/>
  <c r="AO591" i="23" s="1"/>
  <c r="AU591" i="23" s="1"/>
  <c r="AP591" i="23"/>
  <c r="AQ591" i="23"/>
  <c r="AR591" i="23"/>
  <c r="AS591" i="23"/>
  <c r="AN592" i="23"/>
  <c r="AO592" i="23" s="1"/>
  <c r="AU592" i="23" s="1"/>
  <c r="AP592" i="23"/>
  <c r="AQ592" i="23"/>
  <c r="AR592" i="23"/>
  <c r="AS592" i="23"/>
  <c r="AN593" i="23"/>
  <c r="AO593" i="23" s="1"/>
  <c r="AU593" i="23" s="1"/>
  <c r="AP593" i="23"/>
  <c r="AQ593" i="23"/>
  <c r="AR593" i="23"/>
  <c r="AS593" i="23"/>
  <c r="AN594" i="23"/>
  <c r="AO594" i="23" s="1"/>
  <c r="AU594" i="23" s="1"/>
  <c r="AP594" i="23"/>
  <c r="AQ594" i="23"/>
  <c r="AR594" i="23"/>
  <c r="AS594" i="23"/>
  <c r="AN595" i="23"/>
  <c r="AO595" i="23" s="1"/>
  <c r="AU595" i="23" s="1"/>
  <c r="AP595" i="23"/>
  <c r="AQ595" i="23"/>
  <c r="AR595" i="23"/>
  <c r="AS595" i="23"/>
  <c r="AN596" i="23"/>
  <c r="AO596" i="23" s="1"/>
  <c r="AU596" i="23" s="1"/>
  <c r="AP596" i="23"/>
  <c r="AQ596" i="23"/>
  <c r="AR596" i="23"/>
  <c r="AS596" i="23"/>
  <c r="AN597" i="23"/>
  <c r="AO597" i="23" s="1"/>
  <c r="AU597" i="23" s="1"/>
  <c r="AP597" i="23"/>
  <c r="AQ597" i="23"/>
  <c r="AR597" i="23"/>
  <c r="AS597" i="23"/>
  <c r="AN598" i="23"/>
  <c r="AO598" i="23" s="1"/>
  <c r="AU598" i="23" s="1"/>
  <c r="AP598" i="23"/>
  <c r="AQ598" i="23"/>
  <c r="AR598" i="23"/>
  <c r="AS598" i="23"/>
  <c r="AN602" i="23"/>
  <c r="AO602" i="23" s="1"/>
  <c r="AU602" i="23" s="1"/>
  <c r="AP602" i="23"/>
  <c r="AQ602" i="23"/>
  <c r="AR602" i="23"/>
  <c r="AS602" i="23"/>
  <c r="AN603" i="23"/>
  <c r="AO603" i="23" s="1"/>
  <c r="AU603" i="23" s="1"/>
  <c r="AP603" i="23"/>
  <c r="AQ603" i="23"/>
  <c r="AR603" i="23"/>
  <c r="AS603" i="23"/>
  <c r="AN604" i="23"/>
  <c r="AO604" i="23" s="1"/>
  <c r="AU604" i="23" s="1"/>
  <c r="AP604" i="23"/>
  <c r="AQ604" i="23"/>
  <c r="AR604" i="23"/>
  <c r="AS604" i="23"/>
  <c r="AN605" i="23"/>
  <c r="AO605" i="23" s="1"/>
  <c r="AU605" i="23" s="1"/>
  <c r="AP605" i="23"/>
  <c r="AQ605" i="23"/>
  <c r="AR605" i="23"/>
  <c r="AS605" i="23"/>
  <c r="AN606" i="23"/>
  <c r="AO606" i="23" s="1"/>
  <c r="AU606" i="23" s="1"/>
  <c r="AP606" i="23"/>
  <c r="AQ606" i="23"/>
  <c r="AR606" i="23"/>
  <c r="AS606" i="23"/>
  <c r="AN607" i="23"/>
  <c r="AO607" i="23" s="1"/>
  <c r="AU607" i="23" s="1"/>
  <c r="AP607" i="23"/>
  <c r="AQ607" i="23"/>
  <c r="AR607" i="23"/>
  <c r="AS607" i="23"/>
  <c r="AN608" i="23"/>
  <c r="AO608" i="23" s="1"/>
  <c r="AU608" i="23" s="1"/>
  <c r="AP608" i="23"/>
  <c r="AQ608" i="23"/>
  <c r="AR608" i="23"/>
  <c r="AS608" i="23"/>
  <c r="AN609" i="23"/>
  <c r="AO609" i="23" s="1"/>
  <c r="AU609" i="23" s="1"/>
  <c r="AP609" i="23"/>
  <c r="AQ609" i="23"/>
  <c r="AR609" i="23"/>
  <c r="AS609" i="23"/>
  <c r="AN613" i="23"/>
  <c r="AO613" i="23" s="1"/>
  <c r="AU613" i="23" s="1"/>
  <c r="AP613" i="23"/>
  <c r="AQ613" i="23"/>
  <c r="AR613" i="23"/>
  <c r="AS613" i="23"/>
  <c r="AN614" i="23"/>
  <c r="AO614" i="23" s="1"/>
  <c r="AU614" i="23" s="1"/>
  <c r="AP614" i="23"/>
  <c r="AQ614" i="23"/>
  <c r="AR614" i="23"/>
  <c r="AS614" i="23"/>
  <c r="AN615" i="23"/>
  <c r="AO615" i="23" s="1"/>
  <c r="AU615" i="23" s="1"/>
  <c r="AP615" i="23"/>
  <c r="AQ615" i="23"/>
  <c r="AR615" i="23"/>
  <c r="AS615" i="23"/>
  <c r="AN616" i="23"/>
  <c r="AO616" i="23" s="1"/>
  <c r="AU616" i="23" s="1"/>
  <c r="AP616" i="23"/>
  <c r="AQ616" i="23"/>
  <c r="AR616" i="23"/>
  <c r="AS616" i="23"/>
  <c r="AN617" i="23"/>
  <c r="AO617" i="23" s="1"/>
  <c r="AU617" i="23" s="1"/>
  <c r="AP617" i="23"/>
  <c r="AQ617" i="23"/>
  <c r="AR617" i="23"/>
  <c r="AS617" i="23"/>
  <c r="AN618" i="23"/>
  <c r="AO618" i="23" s="1"/>
  <c r="AU618" i="23" s="1"/>
  <c r="AP618" i="23"/>
  <c r="AQ618" i="23"/>
  <c r="AR618" i="23"/>
  <c r="AS618" i="23"/>
  <c r="AN619" i="23"/>
  <c r="AO619" i="23" s="1"/>
  <c r="AU619" i="23" s="1"/>
  <c r="AP619" i="23"/>
  <c r="AQ619" i="23"/>
  <c r="AR619" i="23"/>
  <c r="AS619" i="23"/>
  <c r="AN620" i="23"/>
  <c r="AO620" i="23" s="1"/>
  <c r="AU620" i="23" s="1"/>
  <c r="AP620" i="23"/>
  <c r="AQ620" i="23"/>
  <c r="AR620" i="23"/>
  <c r="AS620" i="23"/>
  <c r="AN621" i="23"/>
  <c r="AO621" i="23" s="1"/>
  <c r="AU621" i="23" s="1"/>
  <c r="AP621" i="23"/>
  <c r="AQ621" i="23"/>
  <c r="AR621" i="23"/>
  <c r="AS621" i="23"/>
  <c r="AN622" i="23"/>
  <c r="AO622" i="23" s="1"/>
  <c r="AU622" i="23" s="1"/>
  <c r="AP622" i="23"/>
  <c r="AQ622" i="23"/>
  <c r="AR622" i="23"/>
  <c r="AS622" i="23"/>
  <c r="AN623" i="23"/>
  <c r="AO623" i="23" s="1"/>
  <c r="AU623" i="23" s="1"/>
  <c r="AP623" i="23"/>
  <c r="AQ623" i="23"/>
  <c r="AR623" i="23"/>
  <c r="AS623" i="23"/>
  <c r="AN624" i="23"/>
  <c r="AO624" i="23" s="1"/>
  <c r="AU624" i="23" s="1"/>
  <c r="AP624" i="23"/>
  <c r="AQ624" i="23"/>
  <c r="AR624" i="23"/>
  <c r="AS624" i="23"/>
  <c r="AN625" i="23"/>
  <c r="AO625" i="23" s="1"/>
  <c r="AU625" i="23" s="1"/>
  <c r="AP625" i="23"/>
  <c r="AQ625" i="23"/>
  <c r="AR625" i="23"/>
  <c r="AS625" i="23"/>
  <c r="AN626" i="23"/>
  <c r="AO626" i="23" s="1"/>
  <c r="AU626" i="23" s="1"/>
  <c r="AP626" i="23"/>
  <c r="AQ626" i="23"/>
  <c r="AR626" i="23"/>
  <c r="AS626" i="23"/>
  <c r="AN627" i="23"/>
  <c r="AO627" i="23" s="1"/>
  <c r="AU627" i="23" s="1"/>
  <c r="AP627" i="23"/>
  <c r="AQ627" i="23"/>
  <c r="AR627" i="23"/>
  <c r="AS627" i="23"/>
  <c r="AN628" i="23"/>
  <c r="AO628" i="23" s="1"/>
  <c r="AU628" i="23" s="1"/>
  <c r="AP628" i="23"/>
  <c r="AQ628" i="23"/>
  <c r="AR628" i="23"/>
  <c r="AS628" i="23"/>
  <c r="AN629" i="23"/>
  <c r="AO629" i="23" s="1"/>
  <c r="AU629" i="23" s="1"/>
  <c r="AP629" i="23"/>
  <c r="AQ629" i="23"/>
  <c r="AR629" i="23"/>
  <c r="AS629" i="23"/>
  <c r="AN630" i="23"/>
  <c r="AO630" i="23" s="1"/>
  <c r="AU630" i="23" s="1"/>
  <c r="AP630" i="23"/>
  <c r="AQ630" i="23"/>
  <c r="AR630" i="23"/>
  <c r="AS630" i="23"/>
  <c r="AN631" i="23"/>
  <c r="AO631" i="23" s="1"/>
  <c r="AU631" i="23" s="1"/>
  <c r="AP631" i="23"/>
  <c r="AQ631" i="23"/>
  <c r="AR631" i="23"/>
  <c r="AS631" i="23"/>
  <c r="AN632" i="23"/>
  <c r="AO632" i="23" s="1"/>
  <c r="AU632" i="23" s="1"/>
  <c r="AP632" i="23"/>
  <c r="AQ632" i="23"/>
  <c r="AR632" i="23"/>
  <c r="AS632" i="23"/>
  <c r="AN633" i="23"/>
  <c r="AO633" i="23" s="1"/>
  <c r="AU633" i="23" s="1"/>
  <c r="AP633" i="23"/>
  <c r="AQ633" i="23"/>
  <c r="AR633" i="23"/>
  <c r="AS633" i="23"/>
  <c r="AN634" i="23"/>
  <c r="AO634" i="23" s="1"/>
  <c r="AU634" i="23" s="1"/>
  <c r="AP634" i="23"/>
  <c r="AQ634" i="23"/>
  <c r="AR634" i="23"/>
  <c r="AS634" i="23"/>
  <c r="AN635" i="23"/>
  <c r="AO635" i="23" s="1"/>
  <c r="AU635" i="23" s="1"/>
  <c r="AP635" i="23"/>
  <c r="AQ635" i="23"/>
  <c r="AR635" i="23"/>
  <c r="AS635" i="23"/>
  <c r="AN636" i="23"/>
  <c r="AO636" i="23" s="1"/>
  <c r="AU636" i="23" s="1"/>
  <c r="AP636" i="23"/>
  <c r="AQ636" i="23"/>
  <c r="AR636" i="23"/>
  <c r="AS636" i="23"/>
  <c r="AN638" i="23"/>
  <c r="AO638" i="23" s="1"/>
  <c r="AU638" i="23" s="1"/>
  <c r="AP638" i="23"/>
  <c r="AQ638" i="23"/>
  <c r="AR638" i="23"/>
  <c r="AS638" i="23"/>
  <c r="AN639" i="23"/>
  <c r="AO639" i="23" s="1"/>
  <c r="AU639" i="23" s="1"/>
  <c r="AP639" i="23"/>
  <c r="AQ639" i="23"/>
  <c r="AR639" i="23"/>
  <c r="AS639" i="23"/>
  <c r="AN640" i="23"/>
  <c r="AO640" i="23" s="1"/>
  <c r="AU640" i="23" s="1"/>
  <c r="AP640" i="23"/>
  <c r="AQ640" i="23"/>
  <c r="AR640" i="23"/>
  <c r="AS640" i="23"/>
  <c r="AN641" i="23"/>
  <c r="AO641" i="23" s="1"/>
  <c r="AU641" i="23" s="1"/>
  <c r="AP641" i="23"/>
  <c r="AQ641" i="23"/>
  <c r="AR641" i="23"/>
  <c r="AS641" i="23"/>
  <c r="AN642" i="23"/>
  <c r="AO642" i="23" s="1"/>
  <c r="AU642" i="23" s="1"/>
  <c r="AP642" i="23"/>
  <c r="AQ642" i="23"/>
  <c r="AR642" i="23"/>
  <c r="AS642" i="23"/>
  <c r="AN643" i="23"/>
  <c r="AO643" i="23" s="1"/>
  <c r="AU643" i="23" s="1"/>
  <c r="AP643" i="23"/>
  <c r="AQ643" i="23"/>
  <c r="AR643" i="23"/>
  <c r="AS643" i="23"/>
  <c r="AN644" i="23"/>
  <c r="AO644" i="23" s="1"/>
  <c r="AU644" i="23" s="1"/>
  <c r="AP644" i="23"/>
  <c r="AQ644" i="23"/>
  <c r="AR644" i="23"/>
  <c r="AS644" i="23"/>
  <c r="AN645" i="23"/>
  <c r="AO645" i="23" s="1"/>
  <c r="AU645" i="23" s="1"/>
  <c r="AP645" i="23"/>
  <c r="AQ645" i="23"/>
  <c r="AR645" i="23"/>
  <c r="AS645" i="23"/>
  <c r="AN646" i="23"/>
  <c r="AO646" i="23" s="1"/>
  <c r="AU646" i="23" s="1"/>
  <c r="AP646" i="23"/>
  <c r="AQ646" i="23"/>
  <c r="AR646" i="23"/>
  <c r="AS646" i="23"/>
  <c r="AN647" i="23"/>
  <c r="AO647" i="23" s="1"/>
  <c r="AU647" i="23" s="1"/>
  <c r="AP647" i="23"/>
  <c r="AQ647" i="23"/>
  <c r="AR647" i="23"/>
  <c r="AS647" i="23"/>
  <c r="AN648" i="23"/>
  <c r="AO648" i="23" s="1"/>
  <c r="AU648" i="23" s="1"/>
  <c r="AP648" i="23"/>
  <c r="AQ648" i="23"/>
  <c r="AR648" i="23"/>
  <c r="AS648" i="23"/>
  <c r="AN649" i="23"/>
  <c r="AO649" i="23" s="1"/>
  <c r="AU649" i="23" s="1"/>
  <c r="AP649" i="23"/>
  <c r="AQ649" i="23"/>
  <c r="AR649" i="23"/>
  <c r="AS649" i="23"/>
  <c r="AN650" i="23"/>
  <c r="AO650" i="23" s="1"/>
  <c r="AU650" i="23" s="1"/>
  <c r="AP650" i="23"/>
  <c r="AQ650" i="23"/>
  <c r="AR650" i="23"/>
  <c r="AS650" i="23"/>
  <c r="AN651" i="23"/>
  <c r="AO651" i="23" s="1"/>
  <c r="AU651" i="23" s="1"/>
  <c r="AP651" i="23"/>
  <c r="AQ651" i="23"/>
  <c r="AR651" i="23"/>
  <c r="AS651" i="23"/>
  <c r="AN652" i="23"/>
  <c r="AO652" i="23" s="1"/>
  <c r="AU652" i="23" s="1"/>
  <c r="AP652" i="23"/>
  <c r="AQ652" i="23"/>
  <c r="AR652" i="23"/>
  <c r="AS652" i="23"/>
  <c r="AN653" i="23"/>
  <c r="AO653" i="23" s="1"/>
  <c r="AU653" i="23" s="1"/>
  <c r="AP653" i="23"/>
  <c r="AQ653" i="23"/>
  <c r="AR653" i="23"/>
  <c r="AS653" i="23"/>
  <c r="AN654" i="23"/>
  <c r="AO654" i="23" s="1"/>
  <c r="AU654" i="23" s="1"/>
  <c r="AP654" i="23"/>
  <c r="AQ654" i="23"/>
  <c r="AR654" i="23"/>
  <c r="AS654" i="23"/>
  <c r="AN655" i="23"/>
  <c r="AO655" i="23" s="1"/>
  <c r="AU655" i="23" s="1"/>
  <c r="AP655" i="23"/>
  <c r="AQ655" i="23"/>
  <c r="AR655" i="23"/>
  <c r="AS655" i="23"/>
  <c r="AN656" i="23"/>
  <c r="AO656" i="23" s="1"/>
  <c r="AU656" i="23" s="1"/>
  <c r="AP656" i="23"/>
  <c r="AQ656" i="23"/>
  <c r="AR656" i="23"/>
  <c r="AS656" i="23"/>
  <c r="AN657" i="23"/>
  <c r="AO657" i="23" s="1"/>
  <c r="AU657" i="23" s="1"/>
  <c r="AP657" i="23"/>
  <c r="AQ657" i="23"/>
  <c r="AR657" i="23"/>
  <c r="AS657" i="23"/>
  <c r="AN658" i="23"/>
  <c r="AO658" i="23" s="1"/>
  <c r="AU658" i="23" s="1"/>
  <c r="AP658" i="23"/>
  <c r="AQ658" i="23"/>
  <c r="AR658" i="23"/>
  <c r="AS658" i="23"/>
  <c r="AN659" i="23"/>
  <c r="AO659" i="23" s="1"/>
  <c r="AU659" i="23" s="1"/>
  <c r="AP659" i="23"/>
  <c r="AQ659" i="23"/>
  <c r="AR659" i="23"/>
  <c r="AS659" i="23"/>
  <c r="AN660" i="23"/>
  <c r="AO660" i="23" s="1"/>
  <c r="AU660" i="23" s="1"/>
  <c r="AP660" i="23"/>
  <c r="AQ660" i="23"/>
  <c r="AR660" i="23"/>
  <c r="AS660" i="23"/>
  <c r="AN661" i="23"/>
  <c r="AO661" i="23" s="1"/>
  <c r="AU661" i="23" s="1"/>
  <c r="AP661" i="23"/>
  <c r="AQ661" i="23"/>
  <c r="AR661" i="23"/>
  <c r="AS661" i="23"/>
  <c r="AN662" i="23"/>
  <c r="AO662" i="23" s="1"/>
  <c r="AU662" i="23" s="1"/>
  <c r="AP662" i="23"/>
  <c r="AQ662" i="23"/>
  <c r="AR662" i="23"/>
  <c r="AS662" i="23"/>
  <c r="AN663" i="23"/>
  <c r="AO663" i="23" s="1"/>
  <c r="AU663" i="23" s="1"/>
  <c r="AP663" i="23"/>
  <c r="AQ663" i="23"/>
  <c r="AR663" i="23"/>
  <c r="AS663" i="23"/>
  <c r="AN664" i="23"/>
  <c r="AO664" i="23" s="1"/>
  <c r="AU664" i="23" s="1"/>
  <c r="AP664" i="23"/>
  <c r="AQ664" i="23"/>
  <c r="AR664" i="23"/>
  <c r="AS664" i="23"/>
  <c r="AN665" i="23"/>
  <c r="AO665" i="23" s="1"/>
  <c r="AU665" i="23" s="1"/>
  <c r="AP665" i="23"/>
  <c r="AQ665" i="23"/>
  <c r="AR665" i="23"/>
  <c r="AS665" i="23"/>
  <c r="AN666" i="23"/>
  <c r="AO666" i="23" s="1"/>
  <c r="AU666" i="23" s="1"/>
  <c r="AP666" i="23"/>
  <c r="AQ666" i="23"/>
  <c r="AR666" i="23"/>
  <c r="AS666" i="23"/>
  <c r="AN667" i="23"/>
  <c r="AO667" i="23" s="1"/>
  <c r="AU667" i="23" s="1"/>
  <c r="AP667" i="23"/>
  <c r="AQ667" i="23"/>
  <c r="AR667" i="23"/>
  <c r="AS667" i="23"/>
  <c r="AN668" i="23"/>
  <c r="AO668" i="23" s="1"/>
  <c r="AU668" i="23" s="1"/>
  <c r="AP668" i="23"/>
  <c r="AQ668" i="23"/>
  <c r="AR668" i="23"/>
  <c r="AS668" i="23"/>
  <c r="AN669" i="23"/>
  <c r="AO669" i="23" s="1"/>
  <c r="AU669" i="23" s="1"/>
  <c r="AP669" i="23"/>
  <c r="AQ669" i="23"/>
  <c r="AR669" i="23"/>
  <c r="AS669" i="23"/>
  <c r="AN670" i="23"/>
  <c r="AO670" i="23" s="1"/>
  <c r="AU670" i="23" s="1"/>
  <c r="AP670" i="23"/>
  <c r="AQ670" i="23"/>
  <c r="AR670" i="23"/>
  <c r="AS670" i="23"/>
  <c r="AN671" i="23"/>
  <c r="AO671" i="23" s="1"/>
  <c r="AU671" i="23" s="1"/>
  <c r="AP671" i="23"/>
  <c r="AQ671" i="23"/>
  <c r="AR671" i="23"/>
  <c r="AS671" i="23"/>
  <c r="AN672" i="23"/>
  <c r="AO672" i="23" s="1"/>
  <c r="AU672" i="23" s="1"/>
  <c r="AP672" i="23"/>
  <c r="AQ672" i="23"/>
  <c r="AR672" i="23"/>
  <c r="AS672" i="23"/>
  <c r="AN673" i="23"/>
  <c r="AO673" i="23" s="1"/>
  <c r="AU673" i="23" s="1"/>
  <c r="AP673" i="23"/>
  <c r="AQ673" i="23"/>
  <c r="AR673" i="23"/>
  <c r="AS673" i="23"/>
  <c r="AN674" i="23"/>
  <c r="AO674" i="23" s="1"/>
  <c r="AU674" i="23" s="1"/>
  <c r="AP674" i="23"/>
  <c r="AQ674" i="23"/>
  <c r="AR674" i="23"/>
  <c r="AS674" i="23"/>
  <c r="AN675" i="23"/>
  <c r="AO675" i="23" s="1"/>
  <c r="AU675" i="23" s="1"/>
  <c r="AP675" i="23"/>
  <c r="AQ675" i="23"/>
  <c r="AR675" i="23"/>
  <c r="AS675" i="23"/>
  <c r="AN676" i="23"/>
  <c r="AO676" i="23" s="1"/>
  <c r="AU676" i="23" s="1"/>
  <c r="AP676" i="23"/>
  <c r="AQ676" i="23"/>
  <c r="AR676" i="23"/>
  <c r="AS676" i="23"/>
  <c r="AN677" i="23"/>
  <c r="AO677" i="23" s="1"/>
  <c r="AU677" i="23" s="1"/>
  <c r="AP677" i="23"/>
  <c r="AQ677" i="23"/>
  <c r="AR677" i="23"/>
  <c r="AS677" i="23"/>
  <c r="AN678" i="23"/>
  <c r="AO678" i="23" s="1"/>
  <c r="AU678" i="23" s="1"/>
  <c r="AP678" i="23"/>
  <c r="AQ678" i="23"/>
  <c r="AR678" i="23"/>
  <c r="AS678" i="23"/>
  <c r="AN679" i="23"/>
  <c r="AO679" i="23" s="1"/>
  <c r="AU679" i="23" s="1"/>
  <c r="AP679" i="23"/>
  <c r="AQ679" i="23"/>
  <c r="AR679" i="23"/>
  <c r="AS679" i="23"/>
  <c r="AN680" i="23"/>
  <c r="AO680" i="23" s="1"/>
  <c r="AU680" i="23" s="1"/>
  <c r="AP680" i="23"/>
  <c r="AQ680" i="23"/>
  <c r="AR680" i="23"/>
  <c r="AS680" i="23"/>
  <c r="AN681" i="23"/>
  <c r="AO681" i="23" s="1"/>
  <c r="AU681" i="23" s="1"/>
  <c r="AP681" i="23"/>
  <c r="AQ681" i="23"/>
  <c r="AR681" i="23"/>
  <c r="AS681" i="23"/>
  <c r="AN682" i="23"/>
  <c r="AO682" i="23" s="1"/>
  <c r="AU682" i="23" s="1"/>
  <c r="AP682" i="23"/>
  <c r="AQ682" i="23"/>
  <c r="AR682" i="23"/>
  <c r="AS682" i="23"/>
  <c r="AN683" i="23"/>
  <c r="AO683" i="23" s="1"/>
  <c r="AU683" i="23" s="1"/>
  <c r="AP683" i="23"/>
  <c r="AQ683" i="23"/>
  <c r="AR683" i="23"/>
  <c r="AS683" i="23"/>
  <c r="AN686" i="23"/>
  <c r="AO686" i="23" s="1"/>
  <c r="AU686" i="23" s="1"/>
  <c r="AP686" i="23"/>
  <c r="AQ686" i="23"/>
  <c r="AR686" i="23"/>
  <c r="AS686" i="23"/>
  <c r="AN687" i="23"/>
  <c r="AO687" i="23" s="1"/>
  <c r="AU687" i="23" s="1"/>
  <c r="AP687" i="23"/>
  <c r="AQ687" i="23"/>
  <c r="AR687" i="23"/>
  <c r="AS687" i="23"/>
  <c r="AN688" i="23"/>
  <c r="AO688" i="23" s="1"/>
  <c r="AU688" i="23" s="1"/>
  <c r="AP688" i="23"/>
  <c r="AQ688" i="23"/>
  <c r="AR688" i="23"/>
  <c r="AS688" i="23"/>
  <c r="AN689" i="23"/>
  <c r="AO689" i="23" s="1"/>
  <c r="AU689" i="23" s="1"/>
  <c r="AP689" i="23"/>
  <c r="AQ689" i="23"/>
  <c r="AR689" i="23"/>
  <c r="AS689" i="23"/>
  <c r="AN690" i="23"/>
  <c r="AO690" i="23" s="1"/>
  <c r="AU690" i="23" s="1"/>
  <c r="AP690" i="23"/>
  <c r="AQ690" i="23"/>
  <c r="AR690" i="23"/>
  <c r="AS690" i="23"/>
  <c r="AN691" i="23"/>
  <c r="AO691" i="23" s="1"/>
  <c r="AU691" i="23" s="1"/>
  <c r="AP691" i="23"/>
  <c r="AQ691" i="23"/>
  <c r="AR691" i="23"/>
  <c r="AS691" i="23"/>
  <c r="AN692" i="23"/>
  <c r="AO692" i="23" s="1"/>
  <c r="AU692" i="23" s="1"/>
  <c r="AP692" i="23"/>
  <c r="AQ692" i="23"/>
  <c r="AR692" i="23"/>
  <c r="AS692" i="23"/>
  <c r="AN693" i="23"/>
  <c r="AO693" i="23" s="1"/>
  <c r="AU693" i="23" s="1"/>
  <c r="AP693" i="23"/>
  <c r="AQ693" i="23"/>
  <c r="AR693" i="23"/>
  <c r="AS693" i="23"/>
  <c r="AN694" i="23"/>
  <c r="AO694" i="23" s="1"/>
  <c r="AU694" i="23" s="1"/>
  <c r="AP694" i="23"/>
  <c r="AQ694" i="23"/>
  <c r="AR694" i="23"/>
  <c r="AS694" i="23"/>
  <c r="AN695" i="23"/>
  <c r="AO695" i="23" s="1"/>
  <c r="AU695" i="23" s="1"/>
  <c r="AP695" i="23"/>
  <c r="AQ695" i="23"/>
  <c r="AR695" i="23"/>
  <c r="AS695" i="23"/>
  <c r="AN696" i="23"/>
  <c r="AO696" i="23" s="1"/>
  <c r="AU696" i="23" s="1"/>
  <c r="AP696" i="23"/>
  <c r="AQ696" i="23"/>
  <c r="AR696" i="23"/>
  <c r="AS696" i="23"/>
  <c r="AN697" i="23"/>
  <c r="AO697" i="23" s="1"/>
  <c r="AU697" i="23" s="1"/>
  <c r="AP697" i="23"/>
  <c r="AQ697" i="23"/>
  <c r="AR697" i="23"/>
  <c r="AS697" i="23"/>
  <c r="AN698" i="23"/>
  <c r="AO698" i="23" s="1"/>
  <c r="AU698" i="23" s="1"/>
  <c r="AP698" i="23"/>
  <c r="AQ698" i="23"/>
  <c r="AR698" i="23"/>
  <c r="AS698" i="23"/>
  <c r="AN699" i="23"/>
  <c r="AO699" i="23" s="1"/>
  <c r="AU699" i="23" s="1"/>
  <c r="AP699" i="23"/>
  <c r="AQ699" i="23"/>
  <c r="AR699" i="23"/>
  <c r="AS699" i="23"/>
  <c r="AN700" i="23"/>
  <c r="AO700" i="23" s="1"/>
  <c r="AU700" i="23" s="1"/>
  <c r="AP700" i="23"/>
  <c r="AQ700" i="23"/>
  <c r="AR700" i="23"/>
  <c r="AS700" i="23"/>
  <c r="AN701" i="23"/>
  <c r="AO701" i="23" s="1"/>
  <c r="AU701" i="23" s="1"/>
  <c r="AP701" i="23"/>
  <c r="AQ701" i="23"/>
  <c r="AR701" i="23"/>
  <c r="AS701" i="23"/>
  <c r="AN702" i="23"/>
  <c r="AO702" i="23" s="1"/>
  <c r="AU702" i="23" s="1"/>
  <c r="AP702" i="23"/>
  <c r="AQ702" i="23"/>
  <c r="AR702" i="23"/>
  <c r="AS702" i="23"/>
  <c r="AN703" i="23"/>
  <c r="AO703" i="23" s="1"/>
  <c r="AU703" i="23" s="1"/>
  <c r="AP703" i="23"/>
  <c r="AQ703" i="23"/>
  <c r="AR703" i="23"/>
  <c r="AS703" i="23"/>
  <c r="AN704" i="23"/>
  <c r="AO704" i="23" s="1"/>
  <c r="AU704" i="23" s="1"/>
  <c r="AP704" i="23"/>
  <c r="AQ704" i="23"/>
  <c r="AR704" i="23"/>
  <c r="AS704" i="23"/>
  <c r="AN705" i="23"/>
  <c r="AO705" i="23" s="1"/>
  <c r="AU705" i="23" s="1"/>
  <c r="AP705" i="23"/>
  <c r="AQ705" i="23"/>
  <c r="AR705" i="23"/>
  <c r="AS705" i="23"/>
  <c r="AN706" i="23"/>
  <c r="AO706" i="23" s="1"/>
  <c r="AU706" i="23" s="1"/>
  <c r="AP706" i="23"/>
  <c r="AQ706" i="23"/>
  <c r="AR706" i="23"/>
  <c r="AS706" i="23"/>
  <c r="AN707" i="23"/>
  <c r="AO707" i="23" s="1"/>
  <c r="AU707" i="23" s="1"/>
  <c r="AP707" i="23"/>
  <c r="AQ707" i="23"/>
  <c r="AR707" i="23"/>
  <c r="AS707" i="23"/>
  <c r="AN708" i="23"/>
  <c r="AO708" i="23" s="1"/>
  <c r="AU708" i="23" s="1"/>
  <c r="AP708" i="23"/>
  <c r="AQ708" i="23"/>
  <c r="AR708" i="23"/>
  <c r="AS708" i="23"/>
  <c r="AN709" i="23"/>
  <c r="AO709" i="23" s="1"/>
  <c r="AU709" i="23" s="1"/>
  <c r="AP709" i="23"/>
  <c r="AQ709" i="23"/>
  <c r="AR709" i="23"/>
  <c r="AS709" i="23"/>
  <c r="AN710" i="23"/>
  <c r="AO710" i="23" s="1"/>
  <c r="AU710" i="23" s="1"/>
  <c r="AP710" i="23"/>
  <c r="AQ710" i="23"/>
  <c r="AR710" i="23"/>
  <c r="AS710" i="23"/>
  <c r="AN711" i="23"/>
  <c r="AO711" i="23" s="1"/>
  <c r="AU711" i="23" s="1"/>
  <c r="AP711" i="23"/>
  <c r="AQ711" i="23"/>
  <c r="AR711" i="23"/>
  <c r="AS711" i="23"/>
  <c r="AN712" i="23"/>
  <c r="AO712" i="23" s="1"/>
  <c r="AU712" i="23" s="1"/>
  <c r="AP712" i="23"/>
  <c r="AQ712" i="23"/>
  <c r="AR712" i="23"/>
  <c r="AS712" i="23"/>
  <c r="AN713" i="23"/>
  <c r="AO713" i="23" s="1"/>
  <c r="AU713" i="23" s="1"/>
  <c r="AP713" i="23"/>
  <c r="AQ713" i="23"/>
  <c r="AR713" i="23"/>
  <c r="AS713" i="23"/>
  <c r="AN714" i="23"/>
  <c r="AO714" i="23" s="1"/>
  <c r="AU714" i="23" s="1"/>
  <c r="AP714" i="23"/>
  <c r="AQ714" i="23"/>
  <c r="AR714" i="23"/>
  <c r="AS714" i="23"/>
  <c r="AN715" i="23"/>
  <c r="AO715" i="23" s="1"/>
  <c r="AU715" i="23" s="1"/>
  <c r="AP715" i="23"/>
  <c r="AQ715" i="23"/>
  <c r="AR715" i="23"/>
  <c r="AS715" i="23"/>
  <c r="AN716" i="23"/>
  <c r="AO716" i="23" s="1"/>
  <c r="AU716" i="23" s="1"/>
  <c r="AP716" i="23"/>
  <c r="AQ716" i="23"/>
  <c r="AR716" i="23"/>
  <c r="AS716" i="23"/>
  <c r="AN717" i="23"/>
  <c r="AO717" i="23" s="1"/>
  <c r="AU717" i="23" s="1"/>
  <c r="AP717" i="23"/>
  <c r="AQ717" i="23"/>
  <c r="AR717" i="23"/>
  <c r="AS717" i="23"/>
  <c r="AN718" i="23"/>
  <c r="AO718" i="23" s="1"/>
  <c r="AU718" i="23" s="1"/>
  <c r="AP718" i="23"/>
  <c r="AQ718" i="23"/>
  <c r="AR718" i="23"/>
  <c r="AS718" i="23"/>
  <c r="AN719" i="23"/>
  <c r="AO719" i="23" s="1"/>
  <c r="AU719" i="23" s="1"/>
  <c r="AP719" i="23"/>
  <c r="AQ719" i="23"/>
  <c r="AR719" i="23"/>
  <c r="AS719" i="23"/>
  <c r="AN720" i="23"/>
  <c r="AO720" i="23" s="1"/>
  <c r="AU720" i="23" s="1"/>
  <c r="AP720" i="23"/>
  <c r="AQ720" i="23"/>
  <c r="AR720" i="23"/>
  <c r="AS720" i="23"/>
  <c r="AN721" i="23"/>
  <c r="AO721" i="23" s="1"/>
  <c r="AU721" i="23" s="1"/>
  <c r="AP721" i="23"/>
  <c r="AQ721" i="23"/>
  <c r="AR721" i="23"/>
  <c r="AS721" i="23"/>
  <c r="AN722" i="23"/>
  <c r="AO722" i="23" s="1"/>
  <c r="AU722" i="23" s="1"/>
  <c r="AP722" i="23"/>
  <c r="AQ722" i="23"/>
  <c r="AR722" i="23"/>
  <c r="AS722" i="23"/>
  <c r="AN723" i="23"/>
  <c r="AO723" i="23" s="1"/>
  <c r="AU723" i="23" s="1"/>
  <c r="AP723" i="23"/>
  <c r="AQ723" i="23"/>
  <c r="AR723" i="23"/>
  <c r="AS723" i="23"/>
  <c r="AN724" i="23"/>
  <c r="AO724" i="23" s="1"/>
  <c r="AU724" i="23" s="1"/>
  <c r="AP724" i="23"/>
  <c r="AQ724" i="23"/>
  <c r="AR724" i="23"/>
  <c r="AS724" i="23"/>
  <c r="AN725" i="23"/>
  <c r="AO725" i="23" s="1"/>
  <c r="AU725" i="23" s="1"/>
  <c r="AP725" i="23"/>
  <c r="AQ725" i="23"/>
  <c r="AR725" i="23"/>
  <c r="AS725" i="23"/>
  <c r="AN726" i="23"/>
  <c r="AO726" i="23" s="1"/>
  <c r="AU726" i="23" s="1"/>
  <c r="AP726" i="23"/>
  <c r="AQ726" i="23"/>
  <c r="AR726" i="23"/>
  <c r="AS726" i="23"/>
  <c r="AN727" i="23"/>
  <c r="AO727" i="23" s="1"/>
  <c r="AU727" i="23" s="1"/>
  <c r="AP727" i="23"/>
  <c r="AQ727" i="23"/>
  <c r="AR727" i="23"/>
  <c r="AS727" i="23"/>
  <c r="AN728" i="23"/>
  <c r="AO728" i="23" s="1"/>
  <c r="AU728" i="23" s="1"/>
  <c r="AP728" i="23"/>
  <c r="AQ728" i="23"/>
  <c r="AR728" i="23"/>
  <c r="AS728" i="23"/>
  <c r="AN729" i="23"/>
  <c r="AO729" i="23" s="1"/>
  <c r="AU729" i="23" s="1"/>
  <c r="AP729" i="23"/>
  <c r="AQ729" i="23"/>
  <c r="AR729" i="23"/>
  <c r="AS729" i="23"/>
  <c r="AN730" i="23"/>
  <c r="AO730" i="23" s="1"/>
  <c r="AU730" i="23" s="1"/>
  <c r="AP730" i="23"/>
  <c r="AQ730" i="23"/>
  <c r="AR730" i="23"/>
  <c r="AS730" i="23"/>
  <c r="AN731" i="23"/>
  <c r="AO731" i="23" s="1"/>
  <c r="AU731" i="23" s="1"/>
  <c r="AP731" i="23"/>
  <c r="AQ731" i="23"/>
  <c r="AR731" i="23"/>
  <c r="AS731" i="23"/>
  <c r="AN732" i="23"/>
  <c r="AO732" i="23" s="1"/>
  <c r="AU732" i="23" s="1"/>
  <c r="AP732" i="23"/>
  <c r="AQ732" i="23"/>
  <c r="AR732" i="23"/>
  <c r="AS732" i="23"/>
  <c r="AN733" i="23"/>
  <c r="AO733" i="23" s="1"/>
  <c r="AU733" i="23" s="1"/>
  <c r="AP733" i="23"/>
  <c r="AQ733" i="23"/>
  <c r="AR733" i="23"/>
  <c r="AS733" i="23"/>
  <c r="AN734" i="23"/>
  <c r="AO734" i="23" s="1"/>
  <c r="AU734" i="23" s="1"/>
  <c r="AP734" i="23"/>
  <c r="AQ734" i="23"/>
  <c r="AR734" i="23"/>
  <c r="AS734" i="23"/>
  <c r="AN735" i="23"/>
  <c r="AO735" i="23" s="1"/>
  <c r="AU735" i="23" s="1"/>
  <c r="AP735" i="23"/>
  <c r="AQ735" i="23"/>
  <c r="AR735" i="23"/>
  <c r="AS735" i="23"/>
  <c r="AN736" i="23"/>
  <c r="AO736" i="23" s="1"/>
  <c r="AU736" i="23" s="1"/>
  <c r="AP736" i="23"/>
  <c r="AQ736" i="23"/>
  <c r="AR736" i="23"/>
  <c r="AS736" i="23"/>
  <c r="AN737" i="23"/>
  <c r="AO737" i="23" s="1"/>
  <c r="AU737" i="23" s="1"/>
  <c r="AP737" i="23"/>
  <c r="AQ737" i="23"/>
  <c r="AR737" i="23"/>
  <c r="AS737" i="23"/>
  <c r="AN738" i="23"/>
  <c r="AO738" i="23" s="1"/>
  <c r="AU738" i="23" s="1"/>
  <c r="AP738" i="23"/>
  <c r="AQ738" i="23"/>
  <c r="AR738" i="23"/>
  <c r="AS738" i="23"/>
  <c r="AN739" i="23"/>
  <c r="AO739" i="23" s="1"/>
  <c r="AU739" i="23" s="1"/>
  <c r="AP739" i="23"/>
  <c r="AQ739" i="23"/>
  <c r="AR739" i="23"/>
  <c r="AS739" i="23"/>
  <c r="AN740" i="23"/>
  <c r="AO740" i="23" s="1"/>
  <c r="AU740" i="23" s="1"/>
  <c r="AP740" i="23"/>
  <c r="AQ740" i="23"/>
  <c r="AR740" i="23"/>
  <c r="AS740" i="23"/>
  <c r="AN741" i="23"/>
  <c r="AO741" i="23" s="1"/>
  <c r="AU741" i="23" s="1"/>
  <c r="AP741" i="23"/>
  <c r="AQ741" i="23"/>
  <c r="AR741" i="23"/>
  <c r="AS741" i="23"/>
  <c r="AN742" i="23"/>
  <c r="AO742" i="23" s="1"/>
  <c r="AU742" i="23" s="1"/>
  <c r="AP742" i="23"/>
  <c r="AQ742" i="23"/>
  <c r="AR742" i="23"/>
  <c r="AS742" i="23"/>
  <c r="AN743" i="23"/>
  <c r="AO743" i="23" s="1"/>
  <c r="AU743" i="23" s="1"/>
  <c r="AP743" i="23"/>
  <c r="AQ743" i="23"/>
  <c r="AR743" i="23"/>
  <c r="AS743" i="23"/>
  <c r="AN744" i="23"/>
  <c r="AO744" i="23" s="1"/>
  <c r="AU744" i="23" s="1"/>
  <c r="AP744" i="23"/>
  <c r="AQ744" i="23"/>
  <c r="AR744" i="23"/>
  <c r="AS744" i="23"/>
  <c r="AN745" i="23"/>
  <c r="AO745" i="23" s="1"/>
  <c r="AU745" i="23" s="1"/>
  <c r="AP745" i="23"/>
  <c r="AQ745" i="23"/>
  <c r="AR745" i="23"/>
  <c r="AS745" i="23"/>
  <c r="AN746" i="23"/>
  <c r="AO746" i="23" s="1"/>
  <c r="AU746" i="23" s="1"/>
  <c r="AP746" i="23"/>
  <c r="AQ746" i="23"/>
  <c r="AR746" i="23"/>
  <c r="AS746" i="23"/>
  <c r="AN747" i="23"/>
  <c r="AO747" i="23" s="1"/>
  <c r="AU747" i="23" s="1"/>
  <c r="AP747" i="23"/>
  <c r="AQ747" i="23"/>
  <c r="AR747" i="23"/>
  <c r="AS747" i="23"/>
  <c r="AN748" i="23"/>
  <c r="AO748" i="23" s="1"/>
  <c r="AU748" i="23" s="1"/>
  <c r="AP748" i="23"/>
  <c r="AQ748" i="23"/>
  <c r="AR748" i="23"/>
  <c r="AS748" i="23"/>
  <c r="AN749" i="23"/>
  <c r="AO749" i="23" s="1"/>
  <c r="AU749" i="23" s="1"/>
  <c r="AP749" i="23"/>
  <c r="AQ749" i="23"/>
  <c r="AR749" i="23"/>
  <c r="AS749" i="23"/>
  <c r="AN750" i="23"/>
  <c r="AO750" i="23" s="1"/>
  <c r="AU750" i="23" s="1"/>
  <c r="AP750" i="23"/>
  <c r="AQ750" i="23"/>
  <c r="AR750" i="23"/>
  <c r="AS750" i="23"/>
  <c r="AN751" i="23"/>
  <c r="AO751" i="23" s="1"/>
  <c r="AU751" i="23" s="1"/>
  <c r="AP751" i="23"/>
  <c r="AQ751" i="23"/>
  <c r="AR751" i="23"/>
  <c r="AS751" i="23"/>
  <c r="AN752" i="23"/>
  <c r="AO752" i="23" s="1"/>
  <c r="AU752" i="23" s="1"/>
  <c r="AP752" i="23"/>
  <c r="AQ752" i="23"/>
  <c r="AR752" i="23"/>
  <c r="AS752" i="23"/>
  <c r="AN753" i="23"/>
  <c r="AO753" i="23" s="1"/>
  <c r="AU753" i="23" s="1"/>
  <c r="AP753" i="23"/>
  <c r="AQ753" i="23"/>
  <c r="AR753" i="23"/>
  <c r="AS753" i="23"/>
  <c r="AN754" i="23"/>
  <c r="AO754" i="23" s="1"/>
  <c r="AU754" i="23" s="1"/>
  <c r="AP754" i="23"/>
  <c r="AQ754" i="23"/>
  <c r="AR754" i="23"/>
  <c r="AS754" i="23"/>
  <c r="AN755" i="23"/>
  <c r="AO755" i="23" s="1"/>
  <c r="AU755" i="23" s="1"/>
  <c r="AP755" i="23"/>
  <c r="AQ755" i="23"/>
  <c r="AR755" i="23"/>
  <c r="AS755" i="23"/>
  <c r="AN756" i="23"/>
  <c r="AO756" i="23" s="1"/>
  <c r="AU756" i="23" s="1"/>
  <c r="AP756" i="23"/>
  <c r="AQ756" i="23"/>
  <c r="AR756" i="23"/>
  <c r="AS756" i="23"/>
  <c r="AN757" i="23"/>
  <c r="AO757" i="23" s="1"/>
  <c r="AU757" i="23" s="1"/>
  <c r="AP757" i="23"/>
  <c r="AQ757" i="23"/>
  <c r="AR757" i="23"/>
  <c r="AS757" i="23"/>
  <c r="AN758" i="23"/>
  <c r="AO758" i="23" s="1"/>
  <c r="AU758" i="23" s="1"/>
  <c r="AP758" i="23"/>
  <c r="AQ758" i="23"/>
  <c r="AR758" i="23"/>
  <c r="AS758" i="23"/>
  <c r="AN759" i="23"/>
  <c r="AO759" i="23" s="1"/>
  <c r="AU759" i="23" s="1"/>
  <c r="AP759" i="23"/>
  <c r="AQ759" i="23"/>
  <c r="AR759" i="23"/>
  <c r="AS759" i="23"/>
  <c r="AN760" i="23"/>
  <c r="AO760" i="23" s="1"/>
  <c r="AU760" i="23" s="1"/>
  <c r="AP760" i="23"/>
  <c r="AQ760" i="23"/>
  <c r="AR760" i="23"/>
  <c r="AS760" i="23"/>
  <c r="AN761" i="23"/>
  <c r="AO761" i="23" s="1"/>
  <c r="AU761" i="23" s="1"/>
  <c r="AP761" i="23"/>
  <c r="AQ761" i="23"/>
  <c r="AR761" i="23"/>
  <c r="AS761" i="23"/>
  <c r="AN762" i="23"/>
  <c r="AO762" i="23" s="1"/>
  <c r="AU762" i="23" s="1"/>
  <c r="AP762" i="23"/>
  <c r="AQ762" i="23"/>
  <c r="AR762" i="23"/>
  <c r="AS762" i="23"/>
  <c r="AN763" i="23"/>
  <c r="AO763" i="23" s="1"/>
  <c r="AU763" i="23" s="1"/>
  <c r="AP763" i="23"/>
  <c r="AQ763" i="23"/>
  <c r="AR763" i="23"/>
  <c r="AS763" i="23"/>
  <c r="AN764" i="23"/>
  <c r="AO764" i="23" s="1"/>
  <c r="AU764" i="23" s="1"/>
  <c r="AP764" i="23"/>
  <c r="AQ764" i="23"/>
  <c r="AR764" i="23"/>
  <c r="AS764" i="23"/>
  <c r="AN765" i="23"/>
  <c r="AO765" i="23" s="1"/>
  <c r="AU765" i="23" s="1"/>
  <c r="AP765" i="23"/>
  <c r="AQ765" i="23"/>
  <c r="AR765" i="23"/>
  <c r="AS765" i="23"/>
  <c r="AN766" i="23"/>
  <c r="AO766" i="23" s="1"/>
  <c r="AU766" i="23" s="1"/>
  <c r="AP766" i="23"/>
  <c r="AQ766" i="23"/>
  <c r="AR766" i="23"/>
  <c r="AS766" i="23"/>
  <c r="AN767" i="23"/>
  <c r="AO767" i="23" s="1"/>
  <c r="AU767" i="23" s="1"/>
  <c r="AP767" i="23"/>
  <c r="AQ767" i="23"/>
  <c r="AR767" i="23"/>
  <c r="AS767" i="23"/>
  <c r="AN768" i="23"/>
  <c r="AO768" i="23" s="1"/>
  <c r="AU768" i="23" s="1"/>
  <c r="AP768" i="23"/>
  <c r="AQ768" i="23"/>
  <c r="AR768" i="23"/>
  <c r="AS768" i="23"/>
  <c r="AN770" i="23"/>
  <c r="AO770" i="23" s="1"/>
  <c r="AU770" i="23" s="1"/>
  <c r="AP770" i="23"/>
  <c r="AQ770" i="23"/>
  <c r="AR770" i="23"/>
  <c r="AS770" i="23"/>
  <c r="AN771" i="23"/>
  <c r="AO771" i="23" s="1"/>
  <c r="AU771" i="23" s="1"/>
  <c r="AP771" i="23"/>
  <c r="AQ771" i="23"/>
  <c r="AR771" i="23"/>
  <c r="AS771" i="23"/>
  <c r="AN772" i="23"/>
  <c r="AO772" i="23" s="1"/>
  <c r="AU772" i="23" s="1"/>
  <c r="AP772" i="23"/>
  <c r="AQ772" i="23"/>
  <c r="AR772" i="23"/>
  <c r="AS772" i="23"/>
  <c r="AN774" i="23"/>
  <c r="AO774" i="23" s="1"/>
  <c r="AU774" i="23" s="1"/>
  <c r="AP774" i="23"/>
  <c r="AQ774" i="23"/>
  <c r="AR774" i="23"/>
  <c r="AS774" i="23"/>
  <c r="AN775" i="23"/>
  <c r="AO775" i="23" s="1"/>
  <c r="AU775" i="23" s="1"/>
  <c r="AP775" i="23"/>
  <c r="AQ775" i="23"/>
  <c r="AR775" i="23"/>
  <c r="AS775" i="23"/>
  <c r="AN776" i="23"/>
  <c r="AO776" i="23" s="1"/>
  <c r="AU776" i="23" s="1"/>
  <c r="AP776" i="23"/>
  <c r="AQ776" i="23"/>
  <c r="AR776" i="23"/>
  <c r="AS776" i="23"/>
  <c r="AN778" i="23"/>
  <c r="AO778" i="23" s="1"/>
  <c r="AU778" i="23" s="1"/>
  <c r="AP778" i="23"/>
  <c r="AQ778" i="23"/>
  <c r="AR778" i="23"/>
  <c r="AS778" i="23"/>
  <c r="AN779" i="23"/>
  <c r="AO779" i="23" s="1"/>
  <c r="AU779" i="23" s="1"/>
  <c r="AP779" i="23"/>
  <c r="AQ779" i="23"/>
  <c r="AR779" i="23"/>
  <c r="AS779" i="23"/>
  <c r="AN780" i="23"/>
  <c r="AO780" i="23" s="1"/>
  <c r="AU780" i="23" s="1"/>
  <c r="AP780" i="23"/>
  <c r="AQ780" i="23"/>
  <c r="AR780" i="23"/>
  <c r="AS780" i="23"/>
  <c r="AN782" i="23"/>
  <c r="AO782" i="23" s="1"/>
  <c r="AU782" i="23" s="1"/>
  <c r="AP782" i="23"/>
  <c r="AQ782" i="23"/>
  <c r="AR782" i="23"/>
  <c r="AS782" i="23"/>
  <c r="AN783" i="23"/>
  <c r="AO783" i="23" s="1"/>
  <c r="AU783" i="23" s="1"/>
  <c r="AP783" i="23"/>
  <c r="AQ783" i="23"/>
  <c r="AR783" i="23"/>
  <c r="AS783" i="23"/>
  <c r="AN784" i="23"/>
  <c r="AO784" i="23" s="1"/>
  <c r="AU784" i="23" s="1"/>
  <c r="AP784" i="23"/>
  <c r="AQ784" i="23"/>
  <c r="AR784" i="23"/>
  <c r="AS784" i="23"/>
  <c r="AN785" i="23"/>
  <c r="AO785" i="23" s="1"/>
  <c r="AU785" i="23" s="1"/>
  <c r="AP785" i="23"/>
  <c r="AQ785" i="23"/>
  <c r="AR785" i="23"/>
  <c r="AS785" i="23"/>
  <c r="AN786" i="23"/>
  <c r="AO786" i="23" s="1"/>
  <c r="AU786" i="23" s="1"/>
  <c r="AP786" i="23"/>
  <c r="AQ786" i="23"/>
  <c r="AR786" i="23"/>
  <c r="AS786" i="23"/>
  <c r="AN787" i="23"/>
  <c r="AO787" i="23" s="1"/>
  <c r="AU787" i="23" s="1"/>
  <c r="AP787" i="23"/>
  <c r="AQ787" i="23"/>
  <c r="AR787" i="23"/>
  <c r="AS787" i="23"/>
  <c r="AN788" i="23"/>
  <c r="AO788" i="23" s="1"/>
  <c r="AU788" i="23" s="1"/>
  <c r="AP788" i="23"/>
  <c r="AQ788" i="23"/>
  <c r="AR788" i="23"/>
  <c r="AS788" i="23"/>
  <c r="AN789" i="23"/>
  <c r="AO789" i="23" s="1"/>
  <c r="AU789" i="23" s="1"/>
  <c r="AP789" i="23"/>
  <c r="AQ789" i="23"/>
  <c r="AR789" i="23"/>
  <c r="AS789" i="23"/>
  <c r="AN790" i="23"/>
  <c r="AO790" i="23" s="1"/>
  <c r="AU790" i="23" s="1"/>
  <c r="AP790" i="23"/>
  <c r="AQ790" i="23"/>
  <c r="AR790" i="23"/>
  <c r="AS790" i="23"/>
  <c r="AN791" i="23"/>
  <c r="AO791" i="23" s="1"/>
  <c r="AU791" i="23" s="1"/>
  <c r="AP791" i="23"/>
  <c r="AQ791" i="23"/>
  <c r="AR791" i="23"/>
  <c r="AS791" i="23"/>
  <c r="AN792" i="23"/>
  <c r="AO792" i="23" s="1"/>
  <c r="AU792" i="23" s="1"/>
  <c r="AP792" i="23"/>
  <c r="AQ792" i="23"/>
  <c r="AR792" i="23"/>
  <c r="AS792" i="23"/>
  <c r="AN793" i="23"/>
  <c r="AO793" i="23" s="1"/>
  <c r="AU793" i="23" s="1"/>
  <c r="AP793" i="23"/>
  <c r="AQ793" i="23"/>
  <c r="AR793" i="23"/>
  <c r="AS793" i="23"/>
  <c r="AN794" i="23"/>
  <c r="AO794" i="23" s="1"/>
  <c r="AU794" i="23" s="1"/>
  <c r="AP794" i="23"/>
  <c r="AQ794" i="23"/>
  <c r="AR794" i="23"/>
  <c r="AS794" i="23"/>
  <c r="AN795" i="23"/>
  <c r="AO795" i="23" s="1"/>
  <c r="AU795" i="23" s="1"/>
  <c r="AP795" i="23"/>
  <c r="AQ795" i="23"/>
  <c r="AR795" i="23"/>
  <c r="AS795" i="23"/>
  <c r="AN796" i="23"/>
  <c r="AO796" i="23" s="1"/>
  <c r="AU796" i="23" s="1"/>
  <c r="AP796" i="23"/>
  <c r="AQ796" i="23"/>
  <c r="AR796" i="23"/>
  <c r="AS796" i="23"/>
  <c r="AN797" i="23"/>
  <c r="AO797" i="23" s="1"/>
  <c r="AU797" i="23" s="1"/>
  <c r="AP797" i="23"/>
  <c r="AQ797" i="23"/>
  <c r="AR797" i="23"/>
  <c r="AS797" i="23"/>
  <c r="AN798" i="23"/>
  <c r="AO798" i="23" s="1"/>
  <c r="AU798" i="23" s="1"/>
  <c r="AP798" i="23"/>
  <c r="AQ798" i="23"/>
  <c r="AR798" i="23"/>
  <c r="AS798" i="23"/>
  <c r="AN799" i="23"/>
  <c r="AO799" i="23" s="1"/>
  <c r="AU799" i="23" s="1"/>
  <c r="AP799" i="23"/>
  <c r="AQ799" i="23"/>
  <c r="AR799" i="23"/>
  <c r="AS799" i="23"/>
  <c r="AN800" i="23"/>
  <c r="AO800" i="23" s="1"/>
  <c r="AU800" i="23" s="1"/>
  <c r="AP800" i="23"/>
  <c r="AQ800" i="23"/>
  <c r="AR800" i="23"/>
  <c r="AS800" i="23"/>
  <c r="AN801" i="23"/>
  <c r="AO801" i="23" s="1"/>
  <c r="AU801" i="23" s="1"/>
  <c r="AP801" i="23"/>
  <c r="AQ801" i="23"/>
  <c r="AR801" i="23"/>
  <c r="AS801" i="23"/>
  <c r="AN802" i="23"/>
  <c r="AO802" i="23" s="1"/>
  <c r="AU802" i="23" s="1"/>
  <c r="AP802" i="23"/>
  <c r="AQ802" i="23"/>
  <c r="AR802" i="23"/>
  <c r="AS802" i="23"/>
  <c r="AN803" i="23"/>
  <c r="AO803" i="23" s="1"/>
  <c r="AU803" i="23" s="1"/>
  <c r="AP803" i="23"/>
  <c r="AQ803" i="23"/>
  <c r="AR803" i="23"/>
  <c r="AS803" i="23"/>
  <c r="AN804" i="23"/>
  <c r="AO804" i="23" s="1"/>
  <c r="AU804" i="23" s="1"/>
  <c r="AP804" i="23"/>
  <c r="AQ804" i="23"/>
  <c r="AR804" i="23"/>
  <c r="AS804" i="23"/>
  <c r="AN805" i="23"/>
  <c r="AO805" i="23" s="1"/>
  <c r="AU805" i="23" s="1"/>
  <c r="AP805" i="23"/>
  <c r="AQ805" i="23"/>
  <c r="AR805" i="23"/>
  <c r="AS805" i="23"/>
  <c r="AN806" i="23"/>
  <c r="AO806" i="23" s="1"/>
  <c r="AU806" i="23" s="1"/>
  <c r="AP806" i="23"/>
  <c r="AQ806" i="23"/>
  <c r="AR806" i="23"/>
  <c r="AS806" i="23"/>
  <c r="AN807" i="23"/>
  <c r="AO807" i="23" s="1"/>
  <c r="AU807" i="23" s="1"/>
  <c r="AP807" i="23"/>
  <c r="AQ807" i="23"/>
  <c r="AR807" i="23"/>
  <c r="AS807" i="23"/>
  <c r="AN808" i="23"/>
  <c r="AO808" i="23" s="1"/>
  <c r="AU808" i="23" s="1"/>
  <c r="AP808" i="23"/>
  <c r="AQ808" i="23"/>
  <c r="AR808" i="23"/>
  <c r="AS808" i="23"/>
  <c r="AN809" i="23"/>
  <c r="AO809" i="23" s="1"/>
  <c r="AU809" i="23" s="1"/>
  <c r="AP809" i="23"/>
  <c r="AQ809" i="23"/>
  <c r="AR809" i="23"/>
  <c r="AS809" i="23"/>
  <c r="AN810" i="23"/>
  <c r="AO810" i="23" s="1"/>
  <c r="AU810" i="23" s="1"/>
  <c r="AP810" i="23"/>
  <c r="AQ810" i="23"/>
  <c r="AR810" i="23"/>
  <c r="AS810" i="23"/>
  <c r="AN811" i="23"/>
  <c r="AO811" i="23" s="1"/>
  <c r="AU811" i="23" s="1"/>
  <c r="AP811" i="23"/>
  <c r="AQ811" i="23"/>
  <c r="AR811" i="23"/>
  <c r="AS811" i="23"/>
  <c r="AN812" i="23"/>
  <c r="AO812" i="23" s="1"/>
  <c r="AU812" i="23" s="1"/>
  <c r="AP812" i="23"/>
  <c r="AQ812" i="23"/>
  <c r="AR812" i="23"/>
  <c r="AS812" i="23"/>
  <c r="AN813" i="23"/>
  <c r="AO813" i="23" s="1"/>
  <c r="AU813" i="23" s="1"/>
  <c r="AP813" i="23"/>
  <c r="AQ813" i="23"/>
  <c r="AR813" i="23"/>
  <c r="AS813" i="23"/>
  <c r="AN814" i="23"/>
  <c r="AO814" i="23" s="1"/>
  <c r="AU814" i="23" s="1"/>
  <c r="AP814" i="23"/>
  <c r="AQ814" i="23"/>
  <c r="AR814" i="23"/>
  <c r="AS814" i="23"/>
  <c r="AN815" i="23"/>
  <c r="AO815" i="23" s="1"/>
  <c r="AU815" i="23" s="1"/>
  <c r="AP815" i="23"/>
  <c r="AQ815" i="23"/>
  <c r="AR815" i="23"/>
  <c r="AS815" i="23"/>
  <c r="AN816" i="23"/>
  <c r="AO816" i="23" s="1"/>
  <c r="AU816" i="23" s="1"/>
  <c r="AP816" i="23"/>
  <c r="AQ816" i="23"/>
  <c r="AR816" i="23"/>
  <c r="AS816" i="23"/>
  <c r="AN817" i="23"/>
  <c r="AO817" i="23" s="1"/>
  <c r="AU817" i="23" s="1"/>
  <c r="AP817" i="23"/>
  <c r="AQ817" i="23"/>
  <c r="AR817" i="23"/>
  <c r="AS817" i="23"/>
  <c r="AN818" i="23"/>
  <c r="AO818" i="23" s="1"/>
  <c r="AU818" i="23" s="1"/>
  <c r="AP818" i="23"/>
  <c r="AQ818" i="23"/>
  <c r="AR818" i="23"/>
  <c r="AS818" i="23"/>
  <c r="AN819" i="23"/>
  <c r="AO819" i="23" s="1"/>
  <c r="AU819" i="23" s="1"/>
  <c r="AP819" i="23"/>
  <c r="AQ819" i="23"/>
  <c r="AR819" i="23"/>
  <c r="AS819" i="23"/>
  <c r="AN821" i="23"/>
  <c r="AO821" i="23" s="1"/>
  <c r="AU821" i="23" s="1"/>
  <c r="AP821" i="23"/>
  <c r="AQ821" i="23"/>
  <c r="AR821" i="23"/>
  <c r="AS821" i="23"/>
  <c r="AN822" i="23"/>
  <c r="AO822" i="23" s="1"/>
  <c r="AU822" i="23" s="1"/>
  <c r="AP822" i="23"/>
  <c r="AQ822" i="23"/>
  <c r="AR822" i="23"/>
  <c r="AS822" i="23"/>
  <c r="AN823" i="23"/>
  <c r="AO823" i="23" s="1"/>
  <c r="AU823" i="23" s="1"/>
  <c r="AP823" i="23"/>
  <c r="AQ823" i="23"/>
  <c r="AR823" i="23"/>
  <c r="AS823" i="23"/>
  <c r="AN824" i="23"/>
  <c r="AO824" i="23" s="1"/>
  <c r="AU824" i="23" s="1"/>
  <c r="AP824" i="23"/>
  <c r="AQ824" i="23"/>
  <c r="AR824" i="23"/>
  <c r="AS824" i="23"/>
  <c r="AN825" i="23"/>
  <c r="AO825" i="23" s="1"/>
  <c r="AU825" i="23" s="1"/>
  <c r="AP825" i="23"/>
  <c r="AQ825" i="23"/>
  <c r="AR825" i="23"/>
  <c r="AS825" i="23"/>
  <c r="AN826" i="23"/>
  <c r="AO826" i="23" s="1"/>
  <c r="AU826" i="23" s="1"/>
  <c r="AP826" i="23"/>
  <c r="AQ826" i="23"/>
  <c r="AR826" i="23"/>
  <c r="AS826" i="23"/>
  <c r="AN827" i="23"/>
  <c r="AO827" i="23" s="1"/>
  <c r="AU827" i="23" s="1"/>
  <c r="AP827" i="23"/>
  <c r="AQ827" i="23"/>
  <c r="AR827" i="23"/>
  <c r="AS827" i="23"/>
  <c r="AN828" i="23"/>
  <c r="AO828" i="23" s="1"/>
  <c r="AU828" i="23" s="1"/>
  <c r="AP828" i="23"/>
  <c r="AQ828" i="23"/>
  <c r="AR828" i="23"/>
  <c r="AS828" i="23"/>
  <c r="AN829" i="23"/>
  <c r="AO829" i="23" s="1"/>
  <c r="AU829" i="23" s="1"/>
  <c r="AP829" i="23"/>
  <c r="AQ829" i="23"/>
  <c r="AR829" i="23"/>
  <c r="AS829" i="23"/>
  <c r="AN830" i="23"/>
  <c r="AO830" i="23" s="1"/>
  <c r="AU830" i="23" s="1"/>
  <c r="AP830" i="23"/>
  <c r="AQ830" i="23"/>
  <c r="AR830" i="23"/>
  <c r="AS830" i="23"/>
  <c r="AN831" i="23"/>
  <c r="AO831" i="23" s="1"/>
  <c r="AU831" i="23" s="1"/>
  <c r="AP831" i="23"/>
  <c r="AQ831" i="23"/>
  <c r="AR831" i="23"/>
  <c r="AS831" i="23"/>
  <c r="AN832" i="23"/>
  <c r="AO832" i="23" s="1"/>
  <c r="AU832" i="23" s="1"/>
  <c r="AP832" i="23"/>
  <c r="AQ832" i="23"/>
  <c r="AR832" i="23"/>
  <c r="AS832" i="23"/>
  <c r="AN833" i="23"/>
  <c r="AO833" i="23" s="1"/>
  <c r="AU833" i="23" s="1"/>
  <c r="AP833" i="23"/>
  <c r="AQ833" i="23"/>
  <c r="AR833" i="23"/>
  <c r="AS833" i="23"/>
  <c r="AN834" i="23"/>
  <c r="AO834" i="23" s="1"/>
  <c r="AU834" i="23" s="1"/>
  <c r="AP834" i="23"/>
  <c r="AQ834" i="23"/>
  <c r="AR834" i="23"/>
  <c r="AS834" i="23"/>
  <c r="AN835" i="23"/>
  <c r="AO835" i="23" s="1"/>
  <c r="AU835" i="23" s="1"/>
  <c r="AP835" i="23"/>
  <c r="AQ835" i="23"/>
  <c r="AR835" i="23"/>
  <c r="AS835" i="23"/>
  <c r="AN836" i="23"/>
  <c r="AO836" i="23" s="1"/>
  <c r="AU836" i="23" s="1"/>
  <c r="AP836" i="23"/>
  <c r="AQ836" i="23"/>
  <c r="AR836" i="23"/>
  <c r="AS836" i="23"/>
  <c r="AN837" i="23"/>
  <c r="AO837" i="23" s="1"/>
  <c r="AU837" i="23" s="1"/>
  <c r="AP837" i="23"/>
  <c r="AQ837" i="23"/>
  <c r="AR837" i="23"/>
  <c r="AS837" i="23"/>
  <c r="AN838" i="23"/>
  <c r="AO838" i="23" s="1"/>
  <c r="AU838" i="23" s="1"/>
  <c r="AP838" i="23"/>
  <c r="AQ838" i="23"/>
  <c r="AR838" i="23"/>
  <c r="AS838" i="23"/>
  <c r="AN839" i="23"/>
  <c r="AO839" i="23" s="1"/>
  <c r="AU839" i="23" s="1"/>
  <c r="AP839" i="23"/>
  <c r="AQ839" i="23"/>
  <c r="AR839" i="23"/>
  <c r="AS839" i="23"/>
  <c r="AN840" i="23"/>
  <c r="AO840" i="23" s="1"/>
  <c r="AU840" i="23" s="1"/>
  <c r="AP840" i="23"/>
  <c r="AQ840" i="23"/>
  <c r="AR840" i="23"/>
  <c r="AS840" i="23"/>
  <c r="AN841" i="23"/>
  <c r="AO841" i="23" s="1"/>
  <c r="AU841" i="23" s="1"/>
  <c r="AP841" i="23"/>
  <c r="AQ841" i="23"/>
  <c r="AR841" i="23"/>
  <c r="AS841" i="23"/>
  <c r="AN842" i="23"/>
  <c r="AO842" i="23" s="1"/>
  <c r="AU842" i="23" s="1"/>
  <c r="AP842" i="23"/>
  <c r="AQ842" i="23"/>
  <c r="AR842" i="23"/>
  <c r="AS842" i="23"/>
  <c r="AN843" i="23"/>
  <c r="AO843" i="23" s="1"/>
  <c r="AU843" i="23" s="1"/>
  <c r="AP843" i="23"/>
  <c r="AQ843" i="23"/>
  <c r="AR843" i="23"/>
  <c r="AS843" i="23"/>
  <c r="AN844" i="23"/>
  <c r="AO844" i="23" s="1"/>
  <c r="AU844" i="23" s="1"/>
  <c r="AP844" i="23"/>
  <c r="AQ844" i="23"/>
  <c r="AR844" i="23"/>
  <c r="AS844" i="23"/>
  <c r="AN845" i="23"/>
  <c r="AO845" i="23" s="1"/>
  <c r="AU845" i="23" s="1"/>
  <c r="AP845" i="23"/>
  <c r="AQ845" i="23"/>
  <c r="AR845" i="23"/>
  <c r="AS845" i="23"/>
  <c r="AN846" i="23"/>
  <c r="AO846" i="23" s="1"/>
  <c r="AU846" i="23" s="1"/>
  <c r="AP846" i="23"/>
  <c r="AQ846" i="23"/>
  <c r="AR846" i="23"/>
  <c r="AS846" i="23"/>
  <c r="AN847" i="23"/>
  <c r="AO847" i="23" s="1"/>
  <c r="AU847" i="23" s="1"/>
  <c r="AP847" i="23"/>
  <c r="AQ847" i="23"/>
  <c r="AR847" i="23"/>
  <c r="AS847" i="23"/>
  <c r="AN848" i="23"/>
  <c r="AO848" i="23" s="1"/>
  <c r="AU848" i="23" s="1"/>
  <c r="AP848" i="23"/>
  <c r="AQ848" i="23"/>
  <c r="AR848" i="23"/>
  <c r="AS848" i="23"/>
  <c r="AN849" i="23"/>
  <c r="AO849" i="23" s="1"/>
  <c r="AU849" i="23" s="1"/>
  <c r="AP849" i="23"/>
  <c r="AQ849" i="23"/>
  <c r="AR849" i="23"/>
  <c r="AS849" i="23"/>
  <c r="AN850" i="23"/>
  <c r="AO850" i="23" s="1"/>
  <c r="AU850" i="23" s="1"/>
  <c r="AP850" i="23"/>
  <c r="AQ850" i="23"/>
  <c r="AR850" i="23"/>
  <c r="AS850" i="23"/>
  <c r="AN851" i="23"/>
  <c r="AO851" i="23" s="1"/>
  <c r="AU851" i="23" s="1"/>
  <c r="AP851" i="23"/>
  <c r="AQ851" i="23"/>
  <c r="AR851" i="23"/>
  <c r="AS851" i="23"/>
  <c r="AN852" i="23"/>
  <c r="AO852" i="23" s="1"/>
  <c r="AU852" i="23" s="1"/>
  <c r="AP852" i="23"/>
  <c r="AQ852" i="23"/>
  <c r="AR852" i="23"/>
  <c r="AS852" i="23"/>
  <c r="AN853" i="23"/>
  <c r="AO853" i="23" s="1"/>
  <c r="AU853" i="23" s="1"/>
  <c r="AP853" i="23"/>
  <c r="AQ853" i="23"/>
  <c r="AR853" i="23"/>
  <c r="AS853" i="23"/>
  <c r="AN854" i="23"/>
  <c r="AO854" i="23" s="1"/>
  <c r="AU854" i="23" s="1"/>
  <c r="AP854" i="23"/>
  <c r="AQ854" i="23"/>
  <c r="AR854" i="23"/>
  <c r="AS854" i="23"/>
  <c r="AN855" i="23"/>
  <c r="AO855" i="23" s="1"/>
  <c r="AU855" i="23" s="1"/>
  <c r="AP855" i="23"/>
  <c r="AQ855" i="23"/>
  <c r="AR855" i="23"/>
  <c r="AS855" i="23"/>
  <c r="AN856" i="23"/>
  <c r="AO856" i="23" s="1"/>
  <c r="AU856" i="23" s="1"/>
  <c r="AP856" i="23"/>
  <c r="AQ856" i="23"/>
  <c r="AR856" i="23"/>
  <c r="AS856" i="23"/>
  <c r="AN857" i="23"/>
  <c r="AO857" i="23" s="1"/>
  <c r="AU857" i="23" s="1"/>
  <c r="AP857" i="23"/>
  <c r="AQ857" i="23"/>
  <c r="AR857" i="23"/>
  <c r="AS857" i="23"/>
  <c r="AN858" i="23"/>
  <c r="AO858" i="23" s="1"/>
  <c r="AU858" i="23" s="1"/>
  <c r="AP858" i="23"/>
  <c r="AQ858" i="23"/>
  <c r="AR858" i="23"/>
  <c r="AS858" i="23"/>
  <c r="AN859" i="23"/>
  <c r="AO859" i="23" s="1"/>
  <c r="AU859" i="23" s="1"/>
  <c r="AP859" i="23"/>
  <c r="AQ859" i="23"/>
  <c r="AR859" i="23"/>
  <c r="AS859" i="23"/>
  <c r="AN860" i="23"/>
  <c r="AO860" i="23" s="1"/>
  <c r="AU860" i="23" s="1"/>
  <c r="AP860" i="23"/>
  <c r="AQ860" i="23"/>
  <c r="AR860" i="23"/>
  <c r="AS860" i="23"/>
  <c r="AN861" i="23"/>
  <c r="AO861" i="23" s="1"/>
  <c r="AU861" i="23" s="1"/>
  <c r="AP861" i="23"/>
  <c r="AQ861" i="23"/>
  <c r="AR861" i="23"/>
  <c r="AS861" i="23"/>
  <c r="AN862" i="23"/>
  <c r="AO862" i="23" s="1"/>
  <c r="AU862" i="23" s="1"/>
  <c r="AP862" i="23"/>
  <c r="AQ862" i="23"/>
  <c r="AR862" i="23"/>
  <c r="AS862" i="23"/>
  <c r="AN863" i="23"/>
  <c r="AO863" i="23" s="1"/>
  <c r="AU863" i="23" s="1"/>
  <c r="AP863" i="23"/>
  <c r="AQ863" i="23"/>
  <c r="AR863" i="23"/>
  <c r="AS863" i="23"/>
  <c r="AN864" i="23"/>
  <c r="AO864" i="23" s="1"/>
  <c r="AU864" i="23" s="1"/>
  <c r="AP864" i="23"/>
  <c r="AQ864" i="23"/>
  <c r="AR864" i="23"/>
  <c r="AS864" i="23"/>
  <c r="AN865" i="23"/>
  <c r="AO865" i="23" s="1"/>
  <c r="AU865" i="23" s="1"/>
  <c r="AP865" i="23"/>
  <c r="AQ865" i="23"/>
  <c r="AR865" i="23"/>
  <c r="AS865" i="23"/>
  <c r="AN866" i="23"/>
  <c r="AO866" i="23" s="1"/>
  <c r="AU866" i="23" s="1"/>
  <c r="AP866" i="23"/>
  <c r="AQ866" i="23"/>
  <c r="AR866" i="23"/>
  <c r="AS866" i="23"/>
  <c r="AN867" i="23"/>
  <c r="AO867" i="23" s="1"/>
  <c r="AU867" i="23" s="1"/>
  <c r="AP867" i="23"/>
  <c r="AQ867" i="23"/>
  <c r="AR867" i="23"/>
  <c r="AS867" i="23"/>
  <c r="AN868" i="23"/>
  <c r="AO868" i="23" s="1"/>
  <c r="AU868" i="23" s="1"/>
  <c r="AP868" i="23"/>
  <c r="AQ868" i="23"/>
  <c r="AR868" i="23"/>
  <c r="AS868" i="23"/>
  <c r="AN869" i="23"/>
  <c r="AO869" i="23" s="1"/>
  <c r="AU869" i="23" s="1"/>
  <c r="AP869" i="23"/>
  <c r="AQ869" i="23"/>
  <c r="AR869" i="23"/>
  <c r="AS869" i="23"/>
  <c r="AN870" i="23"/>
  <c r="AO870" i="23" s="1"/>
  <c r="AU870" i="23" s="1"/>
  <c r="AP870" i="23"/>
  <c r="AQ870" i="23"/>
  <c r="AR870" i="23"/>
  <c r="AS870" i="23"/>
  <c r="AN871" i="23"/>
  <c r="AO871" i="23" s="1"/>
  <c r="AU871" i="23" s="1"/>
  <c r="AP871" i="23"/>
  <c r="AQ871" i="23"/>
  <c r="AR871" i="23"/>
  <c r="AS871" i="23"/>
  <c r="AN872" i="23"/>
  <c r="AO872" i="23" s="1"/>
  <c r="AU872" i="23" s="1"/>
  <c r="AP872" i="23"/>
  <c r="AQ872" i="23"/>
  <c r="AR872" i="23"/>
  <c r="AS872" i="23"/>
  <c r="AN873" i="23"/>
  <c r="AO873" i="23" s="1"/>
  <c r="AU873" i="23" s="1"/>
  <c r="AP873" i="23"/>
  <c r="AQ873" i="23"/>
  <c r="AR873" i="23"/>
  <c r="AS873" i="23"/>
  <c r="AN874" i="23"/>
  <c r="AO874" i="23" s="1"/>
  <c r="AU874" i="23" s="1"/>
  <c r="AP874" i="23"/>
  <c r="AQ874" i="23"/>
  <c r="AR874" i="23"/>
  <c r="AS874" i="23"/>
  <c r="AN875" i="23"/>
  <c r="AO875" i="23" s="1"/>
  <c r="AU875" i="23" s="1"/>
  <c r="AP875" i="23"/>
  <c r="AQ875" i="23"/>
  <c r="AR875" i="23"/>
  <c r="AS875" i="23"/>
  <c r="AN876" i="23"/>
  <c r="AO876" i="23" s="1"/>
  <c r="AU876" i="23" s="1"/>
  <c r="AP876" i="23"/>
  <c r="AQ876" i="23"/>
  <c r="AR876" i="23"/>
  <c r="AS876" i="23"/>
  <c r="AN877" i="23"/>
  <c r="AO877" i="23" s="1"/>
  <c r="AU877" i="23" s="1"/>
  <c r="AP877" i="23"/>
  <c r="AQ877" i="23"/>
  <c r="AR877" i="23"/>
  <c r="AS877" i="23"/>
  <c r="AN878" i="23"/>
  <c r="AO878" i="23" s="1"/>
  <c r="AU878" i="23" s="1"/>
  <c r="AP878" i="23"/>
  <c r="AQ878" i="23"/>
  <c r="AR878" i="23"/>
  <c r="AS878" i="23"/>
  <c r="AN879" i="23"/>
  <c r="AO879" i="23" s="1"/>
  <c r="AU879" i="23" s="1"/>
  <c r="AP879" i="23"/>
  <c r="AQ879" i="23"/>
  <c r="AR879" i="23"/>
  <c r="AS879" i="23"/>
  <c r="AN880" i="23"/>
  <c r="AO880" i="23" s="1"/>
  <c r="AU880" i="23" s="1"/>
  <c r="AP880" i="23"/>
  <c r="AQ880" i="23"/>
  <c r="AR880" i="23"/>
  <c r="AS880" i="23"/>
  <c r="AN881" i="23"/>
  <c r="AO881" i="23" s="1"/>
  <c r="AU881" i="23" s="1"/>
  <c r="AP881" i="23"/>
  <c r="AQ881" i="23"/>
  <c r="AR881" i="23"/>
  <c r="AS881" i="23"/>
  <c r="AN882" i="23"/>
  <c r="AO882" i="23" s="1"/>
  <c r="AU882" i="23" s="1"/>
  <c r="AP882" i="23"/>
  <c r="AQ882" i="23"/>
  <c r="AR882" i="23"/>
  <c r="AS882" i="23"/>
  <c r="AN883" i="23"/>
  <c r="AO883" i="23" s="1"/>
  <c r="AU883" i="23" s="1"/>
  <c r="AP883" i="23"/>
  <c r="AQ883" i="23"/>
  <c r="AR883" i="23"/>
  <c r="AS883" i="23"/>
  <c r="AN884" i="23"/>
  <c r="AO884" i="23" s="1"/>
  <c r="AU884" i="23" s="1"/>
  <c r="AP884" i="23"/>
  <c r="AQ884" i="23"/>
  <c r="AR884" i="23"/>
  <c r="AS884" i="23"/>
  <c r="AN885" i="23"/>
  <c r="AO885" i="23" s="1"/>
  <c r="AU885" i="23" s="1"/>
  <c r="AP885" i="23"/>
  <c r="AQ885" i="23"/>
  <c r="AR885" i="23"/>
  <c r="AS885" i="23"/>
  <c r="AN886" i="23"/>
  <c r="AO886" i="23" s="1"/>
  <c r="AU886" i="23" s="1"/>
  <c r="AP886" i="23"/>
  <c r="AQ886" i="23"/>
  <c r="AR886" i="23"/>
  <c r="AS886" i="23"/>
  <c r="AN887" i="23"/>
  <c r="AO887" i="23" s="1"/>
  <c r="AU887" i="23" s="1"/>
  <c r="AP887" i="23"/>
  <c r="AQ887" i="23"/>
  <c r="AR887" i="23"/>
  <c r="AS887" i="23"/>
  <c r="AN888" i="23"/>
  <c r="AO888" i="23" s="1"/>
  <c r="AU888" i="23" s="1"/>
  <c r="AP888" i="23"/>
  <c r="AQ888" i="23"/>
  <c r="AR888" i="23"/>
  <c r="AS888" i="23"/>
  <c r="AN889" i="23"/>
  <c r="AO889" i="23" s="1"/>
  <c r="AU889" i="23" s="1"/>
  <c r="AP889" i="23"/>
  <c r="AQ889" i="23"/>
  <c r="AR889" i="23"/>
  <c r="AS889" i="23"/>
  <c r="AN890" i="23"/>
  <c r="AO890" i="23" s="1"/>
  <c r="AU890" i="23" s="1"/>
  <c r="AP890" i="23"/>
  <c r="AQ890" i="23"/>
  <c r="AR890" i="23"/>
  <c r="AS890" i="23"/>
  <c r="AN891" i="23"/>
  <c r="AO891" i="23" s="1"/>
  <c r="AU891" i="23" s="1"/>
  <c r="AP891" i="23"/>
  <c r="AQ891" i="23"/>
  <c r="AR891" i="23"/>
  <c r="AS891" i="23"/>
  <c r="AN892" i="23"/>
  <c r="AO892" i="23" s="1"/>
  <c r="AU892" i="23" s="1"/>
  <c r="AP892" i="23"/>
  <c r="AQ892" i="23"/>
  <c r="AR892" i="23"/>
  <c r="AS892" i="23"/>
  <c r="AN893" i="23"/>
  <c r="AO893" i="23" s="1"/>
  <c r="AU893" i="23" s="1"/>
  <c r="AP893" i="23"/>
  <c r="AQ893" i="23"/>
  <c r="AR893" i="23"/>
  <c r="AS893" i="23"/>
  <c r="AN894" i="23"/>
  <c r="AO894" i="23" s="1"/>
  <c r="AU894" i="23" s="1"/>
  <c r="AP894" i="23"/>
  <c r="AQ894" i="23"/>
  <c r="AR894" i="23"/>
  <c r="AS894" i="23"/>
  <c r="AN895" i="23"/>
  <c r="AO895" i="23" s="1"/>
  <c r="AU895" i="23" s="1"/>
  <c r="AP895" i="23"/>
  <c r="AQ895" i="23"/>
  <c r="AR895" i="23"/>
  <c r="AS895" i="23"/>
  <c r="AN896" i="23"/>
  <c r="AO896" i="23" s="1"/>
  <c r="AU896" i="23" s="1"/>
  <c r="AP896" i="23"/>
  <c r="AQ896" i="23"/>
  <c r="AR896" i="23"/>
  <c r="AS896" i="23"/>
  <c r="AN897" i="23"/>
  <c r="AO897" i="23" s="1"/>
  <c r="AU897" i="23" s="1"/>
  <c r="AP897" i="23"/>
  <c r="AQ897" i="23"/>
  <c r="AR897" i="23"/>
  <c r="AS897" i="23"/>
  <c r="AN898" i="23"/>
  <c r="AO898" i="23" s="1"/>
  <c r="AU898" i="23" s="1"/>
  <c r="AP898" i="23"/>
  <c r="AQ898" i="23"/>
  <c r="AR898" i="23"/>
  <c r="AS898" i="23"/>
  <c r="AN899" i="23"/>
  <c r="AO899" i="23" s="1"/>
  <c r="AU899" i="23" s="1"/>
  <c r="AP899" i="23"/>
  <c r="AQ899" i="23"/>
  <c r="AR899" i="23"/>
  <c r="AS899" i="23"/>
  <c r="AN900" i="23"/>
  <c r="AO900" i="23" s="1"/>
  <c r="AU900" i="23" s="1"/>
  <c r="AP900" i="23"/>
  <c r="AQ900" i="23"/>
  <c r="AR900" i="23"/>
  <c r="AS900" i="23"/>
  <c r="AN901" i="23"/>
  <c r="AO901" i="23" s="1"/>
  <c r="AU901" i="23" s="1"/>
  <c r="AP901" i="23"/>
  <c r="AQ901" i="23"/>
  <c r="AR901" i="23"/>
  <c r="AS901" i="23"/>
  <c r="AN902" i="23"/>
  <c r="AO902" i="23" s="1"/>
  <c r="AU902" i="23" s="1"/>
  <c r="AP902" i="23"/>
  <c r="AQ902" i="23"/>
  <c r="AR902" i="23"/>
  <c r="AS902" i="23"/>
  <c r="AN903" i="23"/>
  <c r="AO903" i="23" s="1"/>
  <c r="AU903" i="23" s="1"/>
  <c r="AP903" i="23"/>
  <c r="AQ903" i="23"/>
  <c r="AR903" i="23"/>
  <c r="AS903" i="23"/>
  <c r="AN904" i="23"/>
  <c r="AO904" i="23" s="1"/>
  <c r="AU904" i="23" s="1"/>
  <c r="AP904" i="23"/>
  <c r="AQ904" i="23"/>
  <c r="AR904" i="23"/>
  <c r="AS904" i="23"/>
  <c r="AN905" i="23"/>
  <c r="AO905" i="23" s="1"/>
  <c r="AU905" i="23" s="1"/>
  <c r="AP905" i="23"/>
  <c r="AQ905" i="23"/>
  <c r="AR905" i="23"/>
  <c r="AS905" i="23"/>
  <c r="AN906" i="23"/>
  <c r="AO906" i="23" s="1"/>
  <c r="AU906" i="23" s="1"/>
  <c r="AP906" i="23"/>
  <c r="AQ906" i="23"/>
  <c r="AR906" i="23"/>
  <c r="AS906" i="23"/>
  <c r="AN907" i="23"/>
  <c r="AO907" i="23" s="1"/>
  <c r="AU907" i="23" s="1"/>
  <c r="AP907" i="23"/>
  <c r="AQ907" i="23"/>
  <c r="AR907" i="23"/>
  <c r="AS907" i="23"/>
  <c r="AN908" i="23"/>
  <c r="AO908" i="23" s="1"/>
  <c r="AU908" i="23" s="1"/>
  <c r="AP908" i="23"/>
  <c r="AQ908" i="23"/>
  <c r="AR908" i="23"/>
  <c r="AS908" i="23"/>
  <c r="AN909" i="23"/>
  <c r="AO909" i="23" s="1"/>
  <c r="AU909" i="23" s="1"/>
  <c r="AP909" i="23"/>
  <c r="AQ909" i="23"/>
  <c r="AR909" i="23"/>
  <c r="AS909" i="23"/>
  <c r="AN910" i="23"/>
  <c r="AO910" i="23" s="1"/>
  <c r="AU910" i="23" s="1"/>
  <c r="AP910" i="23"/>
  <c r="AQ910" i="23"/>
  <c r="AR910" i="23"/>
  <c r="AS910" i="23"/>
  <c r="AN911" i="23"/>
  <c r="AO911" i="23" s="1"/>
  <c r="AU911" i="23" s="1"/>
  <c r="AP911" i="23"/>
  <c r="AQ911" i="23"/>
  <c r="AR911" i="23"/>
  <c r="AS911" i="23"/>
  <c r="AN912" i="23"/>
  <c r="AO912" i="23" s="1"/>
  <c r="AU912" i="23" s="1"/>
  <c r="AP912" i="23"/>
  <c r="AQ912" i="23"/>
  <c r="AR912" i="23"/>
  <c r="AS912" i="23"/>
  <c r="AN913" i="23"/>
  <c r="AO913" i="23" s="1"/>
  <c r="AU913" i="23" s="1"/>
  <c r="AP913" i="23"/>
  <c r="AQ913" i="23"/>
  <c r="AR913" i="23"/>
  <c r="AS913" i="23"/>
  <c r="AN914" i="23"/>
  <c r="AO914" i="23" s="1"/>
  <c r="AU914" i="23" s="1"/>
  <c r="AP914" i="23"/>
  <c r="AQ914" i="23"/>
  <c r="AR914" i="23"/>
  <c r="AS914" i="23"/>
  <c r="AN915" i="23"/>
  <c r="AO915" i="23" s="1"/>
  <c r="AU915" i="23" s="1"/>
  <c r="AP915" i="23"/>
  <c r="AQ915" i="23"/>
  <c r="AR915" i="23"/>
  <c r="AS915" i="23"/>
  <c r="AN916" i="23"/>
  <c r="AO916" i="23" s="1"/>
  <c r="AU916" i="23" s="1"/>
  <c r="AP916" i="23"/>
  <c r="AQ916" i="23"/>
  <c r="AR916" i="23"/>
  <c r="AS916" i="23"/>
  <c r="AN917" i="23"/>
  <c r="AO917" i="23" s="1"/>
  <c r="AU917" i="23" s="1"/>
  <c r="AP917" i="23"/>
  <c r="AQ917" i="23"/>
  <c r="AR917" i="23"/>
  <c r="AS917" i="23"/>
  <c r="AN918" i="23"/>
  <c r="AO918" i="23" s="1"/>
  <c r="AU918" i="23" s="1"/>
  <c r="AP918" i="23"/>
  <c r="AQ918" i="23"/>
  <c r="AR918" i="23"/>
  <c r="AS918" i="23"/>
  <c r="AN919" i="23"/>
  <c r="AO919" i="23" s="1"/>
  <c r="AU919" i="23" s="1"/>
  <c r="AP919" i="23"/>
  <c r="AQ919" i="23"/>
  <c r="AR919" i="23"/>
  <c r="AS919" i="23"/>
  <c r="AN920" i="23"/>
  <c r="AO920" i="23" s="1"/>
  <c r="AU920" i="23" s="1"/>
  <c r="AP920" i="23"/>
  <c r="AQ920" i="23"/>
  <c r="AR920" i="23"/>
  <c r="AS920" i="23"/>
  <c r="AN921" i="23"/>
  <c r="AO921" i="23" s="1"/>
  <c r="AU921" i="23" s="1"/>
  <c r="AP921" i="23"/>
  <c r="AQ921" i="23"/>
  <c r="AR921" i="23"/>
  <c r="AS921" i="23"/>
  <c r="AN922" i="23"/>
  <c r="AO922" i="23" s="1"/>
  <c r="AU922" i="23" s="1"/>
  <c r="AP922" i="23"/>
  <c r="AQ922" i="23"/>
  <c r="AR922" i="23"/>
  <c r="AS922" i="23"/>
  <c r="AN923" i="23"/>
  <c r="AO923" i="23" s="1"/>
  <c r="AU923" i="23" s="1"/>
  <c r="AP923" i="23"/>
  <c r="AQ923" i="23"/>
  <c r="AR923" i="23"/>
  <c r="AS923" i="23"/>
  <c r="AN924" i="23"/>
  <c r="AO924" i="23" s="1"/>
  <c r="AU924" i="23" s="1"/>
  <c r="AP924" i="23"/>
  <c r="AQ924" i="23"/>
  <c r="AR924" i="23"/>
  <c r="AS924" i="23"/>
  <c r="AN925" i="23"/>
  <c r="AO925" i="23" s="1"/>
  <c r="AU925" i="23" s="1"/>
  <c r="AP925" i="23"/>
  <c r="AQ925" i="23"/>
  <c r="AR925" i="23"/>
  <c r="AS925" i="23"/>
  <c r="AN926" i="23"/>
  <c r="AO926" i="23" s="1"/>
  <c r="AU926" i="23" s="1"/>
  <c r="AP926" i="23"/>
  <c r="AQ926" i="23"/>
  <c r="AR926" i="23"/>
  <c r="AS926" i="23"/>
  <c r="AN927" i="23"/>
  <c r="AO927" i="23" s="1"/>
  <c r="AU927" i="23" s="1"/>
  <c r="AP927" i="23"/>
  <c r="AQ927" i="23"/>
  <c r="AR927" i="23"/>
  <c r="AS927" i="23"/>
  <c r="AN928" i="23"/>
  <c r="AO928" i="23" s="1"/>
  <c r="AU928" i="23" s="1"/>
  <c r="AP928" i="23"/>
  <c r="AQ928" i="23"/>
  <c r="AR928" i="23"/>
  <c r="AS928" i="23"/>
  <c r="AN929" i="23"/>
  <c r="AO929" i="23" s="1"/>
  <c r="AU929" i="23" s="1"/>
  <c r="AP929" i="23"/>
  <c r="AQ929" i="23"/>
  <c r="AR929" i="23"/>
  <c r="AS929" i="23"/>
  <c r="AN930" i="23"/>
  <c r="AO930" i="23" s="1"/>
  <c r="AU930" i="23" s="1"/>
  <c r="AP930" i="23"/>
  <c r="AQ930" i="23"/>
  <c r="AR930" i="23"/>
  <c r="AS930" i="23"/>
  <c r="AN931" i="23"/>
  <c r="AO931" i="23" s="1"/>
  <c r="AU931" i="23" s="1"/>
  <c r="AP931" i="23"/>
  <c r="AQ931" i="23"/>
  <c r="AR931" i="23"/>
  <c r="AS931" i="23"/>
  <c r="AN932" i="23"/>
  <c r="AO932" i="23" s="1"/>
  <c r="AU932" i="23" s="1"/>
  <c r="AP932" i="23"/>
  <c r="AQ932" i="23"/>
  <c r="AR932" i="23"/>
  <c r="AS932" i="23"/>
  <c r="AN933" i="23"/>
  <c r="AO933" i="23" s="1"/>
  <c r="AU933" i="23" s="1"/>
  <c r="AP933" i="23"/>
  <c r="AQ933" i="23"/>
  <c r="AR933" i="23"/>
  <c r="AS933" i="23"/>
  <c r="AN934" i="23"/>
  <c r="AO934" i="23" s="1"/>
  <c r="AU934" i="23" s="1"/>
  <c r="AP934" i="23"/>
  <c r="AQ934" i="23"/>
  <c r="AR934" i="23"/>
  <c r="AS934" i="23"/>
  <c r="AN935" i="23"/>
  <c r="AO935" i="23" s="1"/>
  <c r="AU935" i="23" s="1"/>
  <c r="AP935" i="23"/>
  <c r="AQ935" i="23"/>
  <c r="AR935" i="23"/>
  <c r="AS935" i="23"/>
  <c r="AN936" i="23"/>
  <c r="AO936" i="23" s="1"/>
  <c r="AU936" i="23" s="1"/>
  <c r="AP936" i="23"/>
  <c r="AQ936" i="23"/>
  <c r="AR936" i="23"/>
  <c r="AS936" i="23"/>
  <c r="AN937" i="23"/>
  <c r="AO937" i="23" s="1"/>
  <c r="AU937" i="23" s="1"/>
  <c r="AP937" i="23"/>
  <c r="AQ937" i="23"/>
  <c r="AR937" i="23"/>
  <c r="AS937" i="23"/>
  <c r="AN938" i="23"/>
  <c r="AO938" i="23" s="1"/>
  <c r="AU938" i="23" s="1"/>
  <c r="AP938" i="23"/>
  <c r="AQ938" i="23"/>
  <c r="AR938" i="23"/>
  <c r="AS938" i="23"/>
  <c r="AN939" i="23"/>
  <c r="AO939" i="23" s="1"/>
  <c r="AU939" i="23" s="1"/>
  <c r="AP939" i="23"/>
  <c r="AQ939" i="23"/>
  <c r="AR939" i="23"/>
  <c r="AS939" i="23"/>
  <c r="AN940" i="23"/>
  <c r="AO940" i="23" s="1"/>
  <c r="AU940" i="23" s="1"/>
  <c r="AP940" i="23"/>
  <c r="AQ940" i="23"/>
  <c r="AR940" i="23"/>
  <c r="AS940" i="23"/>
  <c r="AN941" i="23"/>
  <c r="AO941" i="23" s="1"/>
  <c r="AU941" i="23" s="1"/>
  <c r="AP941" i="23"/>
  <c r="AQ941" i="23"/>
  <c r="AR941" i="23"/>
  <c r="AS941" i="23"/>
  <c r="AN942" i="23"/>
  <c r="AO942" i="23" s="1"/>
  <c r="AU942" i="23" s="1"/>
  <c r="AP942" i="23"/>
  <c r="AQ942" i="23"/>
  <c r="AR942" i="23"/>
  <c r="AS942" i="23"/>
  <c r="AN943" i="23"/>
  <c r="AO943" i="23" s="1"/>
  <c r="AU943" i="23" s="1"/>
  <c r="AP943" i="23"/>
  <c r="AQ943" i="23"/>
  <c r="AR943" i="23"/>
  <c r="AS943" i="23"/>
  <c r="AN944" i="23"/>
  <c r="AO944" i="23" s="1"/>
  <c r="AU944" i="23" s="1"/>
  <c r="AP944" i="23"/>
  <c r="AQ944" i="23"/>
  <c r="AR944" i="23"/>
  <c r="AS944" i="23"/>
  <c r="AN945" i="23"/>
  <c r="AO945" i="23" s="1"/>
  <c r="AU945" i="23" s="1"/>
  <c r="AP945" i="23"/>
  <c r="AQ945" i="23"/>
  <c r="AR945" i="23"/>
  <c r="AS945" i="23"/>
  <c r="AN946" i="23"/>
  <c r="AO946" i="23" s="1"/>
  <c r="AU946" i="23" s="1"/>
  <c r="AP946" i="23"/>
  <c r="AQ946" i="23"/>
  <c r="AR946" i="23"/>
  <c r="AS946" i="23"/>
  <c r="AN947" i="23"/>
  <c r="AO947" i="23" s="1"/>
  <c r="AU947" i="23" s="1"/>
  <c r="AP947" i="23"/>
  <c r="AQ947" i="23"/>
  <c r="AR947" i="23"/>
  <c r="AS947" i="23"/>
  <c r="AN948" i="23"/>
  <c r="AO948" i="23" s="1"/>
  <c r="AU948" i="23" s="1"/>
  <c r="AP948" i="23"/>
  <c r="AQ948" i="23"/>
  <c r="AR948" i="23"/>
  <c r="AS948" i="23"/>
  <c r="AN949" i="23"/>
  <c r="AO949" i="23" s="1"/>
  <c r="AU949" i="23" s="1"/>
  <c r="AP949" i="23"/>
  <c r="AQ949" i="23"/>
  <c r="AR949" i="23"/>
  <c r="AS949" i="23"/>
  <c r="AN950" i="23"/>
  <c r="AO950" i="23" s="1"/>
  <c r="AU950" i="23" s="1"/>
  <c r="AP950" i="23"/>
  <c r="AQ950" i="23"/>
  <c r="AR950" i="23"/>
  <c r="AS950" i="23"/>
  <c r="AN951" i="23"/>
  <c r="AO951" i="23" s="1"/>
  <c r="AU951" i="23" s="1"/>
  <c r="AP951" i="23"/>
  <c r="AQ951" i="23"/>
  <c r="AR951" i="23"/>
  <c r="AS951" i="23"/>
  <c r="AN952" i="23"/>
  <c r="AO952" i="23" s="1"/>
  <c r="AU952" i="23" s="1"/>
  <c r="AP952" i="23"/>
  <c r="AQ952" i="23"/>
  <c r="AR952" i="23"/>
  <c r="AS952" i="23"/>
  <c r="AN953" i="23"/>
  <c r="AO953" i="23" s="1"/>
  <c r="AU953" i="23" s="1"/>
  <c r="AP953" i="23"/>
  <c r="AQ953" i="23"/>
  <c r="AR953" i="23"/>
  <c r="AS953" i="23"/>
  <c r="AN954" i="23"/>
  <c r="AO954" i="23" s="1"/>
  <c r="AU954" i="23" s="1"/>
  <c r="AP954" i="23"/>
  <c r="AQ954" i="23"/>
  <c r="AR954" i="23"/>
  <c r="AS954" i="23"/>
  <c r="AN955" i="23"/>
  <c r="AO955" i="23" s="1"/>
  <c r="AU955" i="23" s="1"/>
  <c r="AP955" i="23"/>
  <c r="AQ955" i="23"/>
  <c r="AR955" i="23"/>
  <c r="AS955" i="23"/>
  <c r="AN956" i="23"/>
  <c r="AO956" i="23" s="1"/>
  <c r="AU956" i="23" s="1"/>
  <c r="AP956" i="23"/>
  <c r="AQ956" i="23"/>
  <c r="AR956" i="23"/>
  <c r="AS956" i="23"/>
  <c r="AN957" i="23"/>
  <c r="AO957" i="23" s="1"/>
  <c r="AU957" i="23" s="1"/>
  <c r="AP957" i="23"/>
  <c r="AQ957" i="23"/>
  <c r="AR957" i="23"/>
  <c r="AS957" i="23"/>
  <c r="AN958" i="23"/>
  <c r="AO958" i="23" s="1"/>
  <c r="AU958" i="23" s="1"/>
  <c r="AP958" i="23"/>
  <c r="AQ958" i="23"/>
  <c r="AR958" i="23"/>
  <c r="AS958" i="23"/>
  <c r="AN959" i="23"/>
  <c r="AO959" i="23" s="1"/>
  <c r="AU959" i="23" s="1"/>
  <c r="AP959" i="23"/>
  <c r="AQ959" i="23"/>
  <c r="AR959" i="23"/>
  <c r="AS959" i="23"/>
  <c r="AN960" i="23"/>
  <c r="AO960" i="23" s="1"/>
  <c r="AU960" i="23" s="1"/>
  <c r="AP960" i="23"/>
  <c r="AQ960" i="23"/>
  <c r="AR960" i="23"/>
  <c r="AS960" i="23"/>
  <c r="AN961" i="23"/>
  <c r="AO961" i="23" s="1"/>
  <c r="AU961" i="23" s="1"/>
  <c r="AP961" i="23"/>
  <c r="AQ961" i="23"/>
  <c r="AR961" i="23"/>
  <c r="AS961" i="23"/>
  <c r="AN962" i="23"/>
  <c r="AO962" i="23" s="1"/>
  <c r="AU962" i="23" s="1"/>
  <c r="AP962" i="23"/>
  <c r="AQ962" i="23"/>
  <c r="AR962" i="23"/>
  <c r="AS962" i="23"/>
  <c r="AN963" i="23"/>
  <c r="AO963" i="23" s="1"/>
  <c r="AU963" i="23" s="1"/>
  <c r="AP963" i="23"/>
  <c r="AQ963" i="23"/>
  <c r="AR963" i="23"/>
  <c r="AS963" i="23"/>
  <c r="AN964" i="23"/>
  <c r="AO964" i="23" s="1"/>
  <c r="AU964" i="23" s="1"/>
  <c r="AP964" i="23"/>
  <c r="AQ964" i="23"/>
  <c r="AR964" i="23"/>
  <c r="AS964" i="23"/>
  <c r="AN965" i="23"/>
  <c r="AO965" i="23" s="1"/>
  <c r="AU965" i="23" s="1"/>
  <c r="AP965" i="23"/>
  <c r="AQ965" i="23"/>
  <c r="AR965" i="23"/>
  <c r="AS965" i="23"/>
  <c r="AN966" i="23"/>
  <c r="AO966" i="23" s="1"/>
  <c r="AU966" i="23" s="1"/>
  <c r="AP966" i="23"/>
  <c r="AQ966" i="23"/>
  <c r="AR966" i="23"/>
  <c r="AS966" i="23"/>
  <c r="AN967" i="23"/>
  <c r="AO967" i="23" s="1"/>
  <c r="AU967" i="23" s="1"/>
  <c r="AP967" i="23"/>
  <c r="AQ967" i="23"/>
  <c r="AR967" i="23"/>
  <c r="AS967" i="23"/>
  <c r="AN968" i="23"/>
  <c r="AO968" i="23" s="1"/>
  <c r="AU968" i="23" s="1"/>
  <c r="AP968" i="23"/>
  <c r="AQ968" i="23"/>
  <c r="AR968" i="23"/>
  <c r="AS968" i="23"/>
  <c r="AN969" i="23"/>
  <c r="AO969" i="23" s="1"/>
  <c r="AU969" i="23" s="1"/>
  <c r="AP969" i="23"/>
  <c r="AQ969" i="23"/>
  <c r="AR969" i="23"/>
  <c r="AS969" i="23"/>
  <c r="AN970" i="23"/>
  <c r="AO970" i="23" s="1"/>
  <c r="AU970" i="23" s="1"/>
  <c r="AP970" i="23"/>
  <c r="AQ970" i="23"/>
  <c r="AR970" i="23"/>
  <c r="AS970" i="23"/>
  <c r="AN971" i="23"/>
  <c r="AO971" i="23" s="1"/>
  <c r="AU971" i="23" s="1"/>
  <c r="AP971" i="23"/>
  <c r="AQ971" i="23"/>
  <c r="AR971" i="23"/>
  <c r="AS971" i="23"/>
  <c r="AN972" i="23"/>
  <c r="AO972" i="23" s="1"/>
  <c r="AU972" i="23" s="1"/>
  <c r="AP972" i="23"/>
  <c r="AQ972" i="23"/>
  <c r="AR972" i="23"/>
  <c r="AS972" i="23"/>
  <c r="AN973" i="23"/>
  <c r="AO973" i="23" s="1"/>
  <c r="AU973" i="23" s="1"/>
  <c r="AP973" i="23"/>
  <c r="AQ973" i="23"/>
  <c r="AR973" i="23"/>
  <c r="AS973" i="23"/>
  <c r="AN974" i="23"/>
  <c r="AO974" i="23" s="1"/>
  <c r="AU974" i="23" s="1"/>
  <c r="AP974" i="23"/>
  <c r="AQ974" i="23"/>
  <c r="AR974" i="23"/>
  <c r="AS974" i="23"/>
  <c r="AN975" i="23"/>
  <c r="AO975" i="23" s="1"/>
  <c r="AU975" i="23" s="1"/>
  <c r="AP975" i="23"/>
  <c r="AQ975" i="23"/>
  <c r="AR975" i="23"/>
  <c r="AS975" i="23"/>
  <c r="AN976" i="23"/>
  <c r="AO976" i="23" s="1"/>
  <c r="AU976" i="23" s="1"/>
  <c r="AP976" i="23"/>
  <c r="AQ976" i="23"/>
  <c r="AR976" i="23"/>
  <c r="AS976" i="23"/>
  <c r="AN977" i="23"/>
  <c r="AO977" i="23" s="1"/>
  <c r="AU977" i="23" s="1"/>
  <c r="AP977" i="23"/>
  <c r="AQ977" i="23"/>
  <c r="AR977" i="23"/>
  <c r="AS977" i="23"/>
  <c r="AN978" i="23"/>
  <c r="AO978" i="23" s="1"/>
  <c r="AU978" i="23" s="1"/>
  <c r="AP978" i="23"/>
  <c r="AQ978" i="23"/>
  <c r="AR978" i="23"/>
  <c r="AS978" i="23"/>
  <c r="AN979" i="23"/>
  <c r="AO979" i="23" s="1"/>
  <c r="AU979" i="23" s="1"/>
  <c r="AP979" i="23"/>
  <c r="AQ979" i="23"/>
  <c r="AR979" i="23"/>
  <c r="AS979" i="23"/>
  <c r="AN980" i="23"/>
  <c r="AO980" i="23" s="1"/>
  <c r="AU980" i="23" s="1"/>
  <c r="AP980" i="23"/>
  <c r="AQ980" i="23"/>
  <c r="AR980" i="23"/>
  <c r="AS980" i="23"/>
  <c r="AN982" i="23"/>
  <c r="AO982" i="23" s="1"/>
  <c r="AU982" i="23" s="1"/>
  <c r="AP982" i="23"/>
  <c r="AQ982" i="23"/>
  <c r="AR982" i="23"/>
  <c r="AS982" i="23"/>
  <c r="AN983" i="23"/>
  <c r="AO983" i="23" s="1"/>
  <c r="AU983" i="23" s="1"/>
  <c r="AP983" i="23"/>
  <c r="AQ983" i="23"/>
  <c r="AR983" i="23"/>
  <c r="AS983" i="23"/>
  <c r="AN984" i="23"/>
  <c r="AO984" i="23" s="1"/>
  <c r="AU984" i="23" s="1"/>
  <c r="AP984" i="23"/>
  <c r="AQ984" i="23"/>
  <c r="AR984" i="23"/>
  <c r="AS984" i="23"/>
  <c r="AN985" i="23"/>
  <c r="AO985" i="23" s="1"/>
  <c r="AU985" i="23" s="1"/>
  <c r="AP985" i="23"/>
  <c r="AQ985" i="23"/>
  <c r="AR985" i="23"/>
  <c r="AS985" i="23"/>
  <c r="AN986" i="23"/>
  <c r="AO986" i="23" s="1"/>
  <c r="AU986" i="23" s="1"/>
  <c r="AP986" i="23"/>
  <c r="AQ986" i="23"/>
  <c r="AR986" i="23"/>
  <c r="AS986" i="23"/>
  <c r="AN987" i="23"/>
  <c r="AO987" i="23" s="1"/>
  <c r="AU987" i="23" s="1"/>
  <c r="AP987" i="23"/>
  <c r="AQ987" i="23"/>
  <c r="AR987" i="23"/>
  <c r="AS987" i="23"/>
  <c r="AN988" i="23"/>
  <c r="AO988" i="23" s="1"/>
  <c r="AU988" i="23" s="1"/>
  <c r="AP988" i="23"/>
  <c r="AQ988" i="23"/>
  <c r="AR988" i="23"/>
  <c r="AS988" i="23"/>
  <c r="AN989" i="23"/>
  <c r="AO989" i="23" s="1"/>
  <c r="AU989" i="23" s="1"/>
  <c r="AP989" i="23"/>
  <c r="AQ989" i="23"/>
  <c r="AR989" i="23"/>
  <c r="AS989" i="23"/>
  <c r="AN990" i="23"/>
  <c r="AO990" i="23" s="1"/>
  <c r="AU990" i="23" s="1"/>
  <c r="AP990" i="23"/>
  <c r="AQ990" i="23"/>
  <c r="AR990" i="23"/>
  <c r="AS990" i="23"/>
  <c r="AN991" i="23"/>
  <c r="AO991" i="23" s="1"/>
  <c r="AU991" i="23" s="1"/>
  <c r="AP991" i="23"/>
  <c r="AQ991" i="23"/>
  <c r="AR991" i="23"/>
  <c r="AS991" i="23"/>
  <c r="AN992" i="23"/>
  <c r="AO992" i="23" s="1"/>
  <c r="AU992" i="23" s="1"/>
  <c r="AP992" i="23"/>
  <c r="AQ992" i="23"/>
  <c r="AR992" i="23"/>
  <c r="AS992" i="23"/>
  <c r="AN993" i="23"/>
  <c r="AO993" i="23" s="1"/>
  <c r="AU993" i="23" s="1"/>
  <c r="AP993" i="23"/>
  <c r="AQ993" i="23"/>
  <c r="AR993" i="23"/>
  <c r="AS993" i="23"/>
  <c r="AN994" i="23"/>
  <c r="AO994" i="23" s="1"/>
  <c r="AU994" i="23" s="1"/>
  <c r="AP994" i="23"/>
  <c r="AQ994" i="23"/>
  <c r="AR994" i="23"/>
  <c r="AS994" i="23"/>
  <c r="AN995" i="23"/>
  <c r="AO995" i="23" s="1"/>
  <c r="AU995" i="23" s="1"/>
  <c r="AP995" i="23"/>
  <c r="AQ995" i="23"/>
  <c r="AR995" i="23"/>
  <c r="AS995" i="23"/>
  <c r="AN996" i="23"/>
  <c r="AO996" i="23" s="1"/>
  <c r="AU996" i="23" s="1"/>
  <c r="AP996" i="23"/>
  <c r="AQ996" i="23"/>
  <c r="AR996" i="23"/>
  <c r="AS996" i="23"/>
  <c r="AN997" i="23"/>
  <c r="AO997" i="23"/>
  <c r="AU997" i="23" s="1"/>
  <c r="AP997" i="23"/>
  <c r="AQ997" i="23"/>
  <c r="AR997" i="23"/>
  <c r="AS997" i="23"/>
  <c r="AN998" i="23"/>
  <c r="AO998" i="23" s="1"/>
  <c r="AU998" i="23" s="1"/>
  <c r="AP998" i="23"/>
  <c r="AQ998" i="23"/>
  <c r="AR998" i="23"/>
  <c r="AS998" i="23"/>
  <c r="AN999" i="23"/>
  <c r="AO999" i="23" s="1"/>
  <c r="AU999" i="23" s="1"/>
  <c r="AP999" i="23"/>
  <c r="AQ999" i="23"/>
  <c r="AR999" i="23"/>
  <c r="AS999" i="23"/>
  <c r="AN1000" i="23"/>
  <c r="AO1000" i="23" s="1"/>
  <c r="AU1000" i="23" s="1"/>
  <c r="AP1000" i="23"/>
  <c r="AQ1000" i="23"/>
  <c r="AR1000" i="23"/>
  <c r="AS1000" i="23"/>
  <c r="AN1001" i="23"/>
  <c r="AO1001" i="23" s="1"/>
  <c r="AU1001" i="23" s="1"/>
  <c r="AP1001" i="23"/>
  <c r="AQ1001" i="23"/>
  <c r="AR1001" i="23"/>
  <c r="AS1001" i="23"/>
  <c r="AN1002" i="23"/>
  <c r="AO1002" i="23" s="1"/>
  <c r="AU1002" i="23" s="1"/>
  <c r="AP1002" i="23"/>
  <c r="AQ1002" i="23"/>
  <c r="AR1002" i="23"/>
  <c r="AS1002" i="23"/>
  <c r="AN1003" i="23"/>
  <c r="AO1003" i="23" s="1"/>
  <c r="AU1003" i="23" s="1"/>
  <c r="AP1003" i="23"/>
  <c r="AQ1003" i="23"/>
  <c r="AR1003" i="23"/>
  <c r="AS1003" i="23"/>
  <c r="AN1004" i="23"/>
  <c r="AO1004" i="23" s="1"/>
  <c r="AU1004" i="23" s="1"/>
  <c r="AP1004" i="23"/>
  <c r="AQ1004" i="23"/>
  <c r="AR1004" i="23"/>
  <c r="AS1004" i="23"/>
  <c r="AN1005" i="23"/>
  <c r="AO1005" i="23" s="1"/>
  <c r="AU1005" i="23" s="1"/>
  <c r="AP1005" i="23"/>
  <c r="AQ1005" i="23"/>
  <c r="AR1005" i="23"/>
  <c r="AS1005" i="23"/>
  <c r="AN1006" i="23"/>
  <c r="AO1006" i="23" s="1"/>
  <c r="AU1006" i="23" s="1"/>
  <c r="AP1006" i="23"/>
  <c r="AQ1006" i="23"/>
  <c r="AR1006" i="23"/>
  <c r="AS1006" i="23"/>
  <c r="AN1007" i="23"/>
  <c r="AO1007" i="23" s="1"/>
  <c r="AU1007" i="23" s="1"/>
  <c r="AP1007" i="23"/>
  <c r="AQ1007" i="23"/>
  <c r="AR1007" i="23"/>
  <c r="AS1007" i="23"/>
  <c r="AN1008" i="23"/>
  <c r="AO1008" i="23" s="1"/>
  <c r="AU1008" i="23" s="1"/>
  <c r="AP1008" i="23"/>
  <c r="AQ1008" i="23"/>
  <c r="AR1008" i="23"/>
  <c r="AS1008" i="23"/>
  <c r="AN1009" i="23"/>
  <c r="AO1009" i="23" s="1"/>
  <c r="AU1009" i="23" s="1"/>
  <c r="AP1009" i="23"/>
  <c r="AQ1009" i="23"/>
  <c r="AR1009" i="23"/>
  <c r="AS1009" i="23"/>
  <c r="AN1010" i="23"/>
  <c r="AO1010" i="23" s="1"/>
  <c r="AU1010" i="23" s="1"/>
  <c r="AP1010" i="23"/>
  <c r="AQ1010" i="23"/>
  <c r="AR1010" i="23"/>
  <c r="AS1010" i="23"/>
  <c r="AN1011" i="23"/>
  <c r="AO1011" i="23" s="1"/>
  <c r="AU1011" i="23" s="1"/>
  <c r="AP1011" i="23"/>
  <c r="AQ1011" i="23"/>
  <c r="AR1011" i="23"/>
  <c r="AS1011" i="23"/>
  <c r="AN1012" i="23"/>
  <c r="AO1012" i="23" s="1"/>
  <c r="AU1012" i="23" s="1"/>
  <c r="AP1012" i="23"/>
  <c r="AQ1012" i="23"/>
  <c r="AR1012" i="23"/>
  <c r="AS1012" i="23"/>
  <c r="AN1013" i="23"/>
  <c r="AO1013" i="23" s="1"/>
  <c r="AU1013" i="23" s="1"/>
  <c r="AP1013" i="23"/>
  <c r="AQ1013" i="23"/>
  <c r="AR1013" i="23"/>
  <c r="AS1013" i="23"/>
  <c r="P58" i="23"/>
  <c r="Q58" i="23"/>
  <c r="R58" i="23"/>
  <c r="S58" i="23"/>
  <c r="W59" i="23"/>
  <c r="X58" i="23"/>
  <c r="Y59" i="23"/>
  <c r="Z58" i="23"/>
  <c r="P59" i="23"/>
  <c r="Q59" i="23"/>
  <c r="R59" i="23"/>
  <c r="S59" i="23"/>
  <c r="W60" i="23"/>
  <c r="X59" i="23"/>
  <c r="Y60" i="23"/>
  <c r="Z59" i="23"/>
  <c r="P60" i="23"/>
  <c r="Q60" i="23"/>
  <c r="R60" i="23"/>
  <c r="S60" i="23"/>
  <c r="W61" i="23"/>
  <c r="X60" i="23"/>
  <c r="Y61" i="23"/>
  <c r="Z60" i="23"/>
  <c r="P61" i="23"/>
  <c r="Q61" i="23"/>
  <c r="R61" i="23"/>
  <c r="S61" i="23"/>
  <c r="W62" i="23"/>
  <c r="X61" i="23"/>
  <c r="Y62" i="23"/>
  <c r="Z61" i="23"/>
  <c r="P62" i="23"/>
  <c r="Q62" i="23"/>
  <c r="R62" i="23"/>
  <c r="S62" i="23"/>
  <c r="W63" i="23"/>
  <c r="X62" i="23"/>
  <c r="Y63" i="23"/>
  <c r="Z62" i="23"/>
  <c r="P63" i="23"/>
  <c r="Q63" i="23"/>
  <c r="R63" i="23"/>
  <c r="S63" i="23"/>
  <c r="W64" i="23"/>
  <c r="X63" i="23"/>
  <c r="Y64" i="23"/>
  <c r="Z63" i="23"/>
  <c r="P64" i="23"/>
  <c r="Q64" i="23"/>
  <c r="R64" i="23"/>
  <c r="S64" i="23"/>
  <c r="W65" i="23"/>
  <c r="X64" i="23"/>
  <c r="Y65" i="23"/>
  <c r="Z64" i="23"/>
  <c r="P65" i="23"/>
  <c r="Q65" i="23"/>
  <c r="R65" i="23"/>
  <c r="S65" i="23"/>
  <c r="W66" i="23"/>
  <c r="X65" i="23"/>
  <c r="Y66" i="23"/>
  <c r="Z65" i="23"/>
  <c r="P66" i="23"/>
  <c r="Q66" i="23"/>
  <c r="R66" i="23"/>
  <c r="S66" i="23"/>
  <c r="W67" i="23"/>
  <c r="X66" i="23"/>
  <c r="Y67" i="23"/>
  <c r="Z66" i="23"/>
  <c r="P67" i="23"/>
  <c r="Q67" i="23"/>
  <c r="R67" i="23"/>
  <c r="S67" i="23"/>
  <c r="W68" i="23"/>
  <c r="X67" i="23"/>
  <c r="Y68" i="23"/>
  <c r="Z67" i="23"/>
  <c r="P68" i="23"/>
  <c r="Q68" i="23"/>
  <c r="R68" i="23"/>
  <c r="S68" i="23"/>
  <c r="W69" i="23"/>
  <c r="X68" i="23"/>
  <c r="Y69" i="23"/>
  <c r="Z68" i="23"/>
  <c r="P69" i="23"/>
  <c r="Q69" i="23"/>
  <c r="R69" i="23"/>
  <c r="S69" i="23"/>
  <c r="W70" i="23"/>
  <c r="X69" i="23"/>
  <c r="Y70" i="23"/>
  <c r="Z69" i="23"/>
  <c r="P70" i="23"/>
  <c r="Q70" i="23"/>
  <c r="R70" i="23"/>
  <c r="S70" i="23"/>
  <c r="W71" i="23"/>
  <c r="X70" i="23"/>
  <c r="Y71" i="23"/>
  <c r="Z70" i="23"/>
  <c r="P71" i="23"/>
  <c r="Q71" i="23"/>
  <c r="R71" i="23"/>
  <c r="S71" i="23"/>
  <c r="W72" i="23"/>
  <c r="X71" i="23"/>
  <c r="Y72" i="23"/>
  <c r="Z71" i="23"/>
  <c r="P72" i="23"/>
  <c r="Q72" i="23"/>
  <c r="R72" i="23"/>
  <c r="S72" i="23"/>
  <c r="W73" i="23"/>
  <c r="X72" i="23"/>
  <c r="Y73" i="23"/>
  <c r="Z72" i="23"/>
  <c r="P73" i="23"/>
  <c r="Q73" i="23"/>
  <c r="R73" i="23"/>
  <c r="S73" i="23"/>
  <c r="W74" i="23"/>
  <c r="X73" i="23"/>
  <c r="Y74" i="23"/>
  <c r="Z73" i="23"/>
  <c r="P74" i="23"/>
  <c r="Q74" i="23"/>
  <c r="R74" i="23"/>
  <c r="S74" i="23"/>
  <c r="W75" i="23"/>
  <c r="X74" i="23"/>
  <c r="Y75" i="23"/>
  <c r="Z74" i="23"/>
  <c r="P75" i="23"/>
  <c r="Q75" i="23"/>
  <c r="R75" i="23"/>
  <c r="S75" i="23"/>
  <c r="W76" i="23"/>
  <c r="X75" i="23"/>
  <c r="Y76" i="23"/>
  <c r="Z75" i="23"/>
  <c r="P76" i="23"/>
  <c r="Q76" i="23"/>
  <c r="R76" i="23"/>
  <c r="S76" i="23"/>
  <c r="W77" i="23"/>
  <c r="X76" i="23"/>
  <c r="Y77" i="23"/>
  <c r="Z76" i="23"/>
  <c r="P77" i="23"/>
  <c r="Q77" i="23"/>
  <c r="R77" i="23"/>
  <c r="S77" i="23"/>
  <c r="W78" i="23"/>
  <c r="X77" i="23"/>
  <c r="Y78" i="23"/>
  <c r="Z77" i="23"/>
  <c r="P78" i="23"/>
  <c r="Q78" i="23"/>
  <c r="R78" i="23"/>
  <c r="S78" i="23"/>
  <c r="W79" i="23"/>
  <c r="X78" i="23"/>
  <c r="Y79" i="23"/>
  <c r="Z78" i="23"/>
  <c r="P79" i="23"/>
  <c r="Q79" i="23"/>
  <c r="R79" i="23"/>
  <c r="S79" i="23"/>
  <c r="W80" i="23"/>
  <c r="X79" i="23"/>
  <c r="Y80" i="23"/>
  <c r="Z79" i="23"/>
  <c r="P80" i="23"/>
  <c r="Q80" i="23"/>
  <c r="R80" i="23"/>
  <c r="S80" i="23"/>
  <c r="W81" i="23"/>
  <c r="X80" i="23"/>
  <c r="Y81" i="23"/>
  <c r="Z80" i="23"/>
  <c r="P81" i="23"/>
  <c r="Q81" i="23"/>
  <c r="R81" i="23"/>
  <c r="S81" i="23"/>
  <c r="W82" i="23"/>
  <c r="X81" i="23"/>
  <c r="Y82" i="23"/>
  <c r="Z81" i="23"/>
  <c r="P82" i="23"/>
  <c r="Q82" i="23"/>
  <c r="R82" i="23"/>
  <c r="S82" i="23"/>
  <c r="W83" i="23"/>
  <c r="X82" i="23"/>
  <c r="Y83" i="23"/>
  <c r="Z82" i="23"/>
  <c r="P83" i="23"/>
  <c r="Q83" i="23"/>
  <c r="R83" i="23"/>
  <c r="S83" i="23"/>
  <c r="W84" i="23"/>
  <c r="X83" i="23"/>
  <c r="Y84" i="23"/>
  <c r="Z83" i="23"/>
  <c r="P84" i="23"/>
  <c r="Q84" i="23"/>
  <c r="R84" i="23"/>
  <c r="S84" i="23"/>
  <c r="W85" i="23"/>
  <c r="X84" i="23"/>
  <c r="Y85" i="23"/>
  <c r="Z84" i="23"/>
  <c r="P85" i="23"/>
  <c r="Q85" i="23"/>
  <c r="R85" i="23"/>
  <c r="S85" i="23"/>
  <c r="W86" i="23"/>
  <c r="X85" i="23"/>
  <c r="Y86" i="23"/>
  <c r="Z85" i="23"/>
  <c r="P86" i="23"/>
  <c r="Q86" i="23"/>
  <c r="R86" i="23"/>
  <c r="S86" i="23"/>
  <c r="W87" i="23"/>
  <c r="X86" i="23"/>
  <c r="Y87" i="23"/>
  <c r="Z86" i="23"/>
  <c r="P87" i="23"/>
  <c r="Q87" i="23"/>
  <c r="R87" i="23"/>
  <c r="S87" i="23"/>
  <c r="W88" i="23"/>
  <c r="X87" i="23"/>
  <c r="Y88" i="23"/>
  <c r="Z87" i="23"/>
  <c r="P88" i="23"/>
  <c r="Q88" i="23"/>
  <c r="R88" i="23"/>
  <c r="S88" i="23"/>
  <c r="W89" i="23"/>
  <c r="X88" i="23"/>
  <c r="Y89" i="23"/>
  <c r="Z88" i="23"/>
  <c r="P89" i="23"/>
  <c r="Q89" i="23"/>
  <c r="R89" i="23"/>
  <c r="S89" i="23"/>
  <c r="W90" i="23"/>
  <c r="X89" i="23"/>
  <c r="Y90" i="23"/>
  <c r="Z89" i="23"/>
  <c r="P90" i="23"/>
  <c r="Q90" i="23"/>
  <c r="R90" i="23"/>
  <c r="S90" i="23"/>
  <c r="W91" i="23"/>
  <c r="X90" i="23"/>
  <c r="Y91" i="23"/>
  <c r="Z90" i="23"/>
  <c r="P91" i="23"/>
  <c r="Q91" i="23"/>
  <c r="R91" i="23"/>
  <c r="S91" i="23"/>
  <c r="W92" i="23"/>
  <c r="X91" i="23"/>
  <c r="Y92" i="23"/>
  <c r="Z91" i="23"/>
  <c r="P92" i="23"/>
  <c r="Q92" i="23"/>
  <c r="R92" i="23"/>
  <c r="S92" i="23"/>
  <c r="W93" i="23"/>
  <c r="X92" i="23"/>
  <c r="Y93" i="23"/>
  <c r="Z92" i="23"/>
  <c r="P93" i="23"/>
  <c r="Q93" i="23"/>
  <c r="R93" i="23"/>
  <c r="S93" i="23"/>
  <c r="W94" i="23"/>
  <c r="X93" i="23"/>
  <c r="Y94" i="23"/>
  <c r="Z93" i="23"/>
  <c r="P94" i="23"/>
  <c r="Q94" i="23"/>
  <c r="R94" i="23"/>
  <c r="S94" i="23"/>
  <c r="W95" i="23"/>
  <c r="X94" i="23"/>
  <c r="Y95" i="23"/>
  <c r="Z94" i="23"/>
  <c r="P95" i="23"/>
  <c r="Q95" i="23"/>
  <c r="R95" i="23"/>
  <c r="S95" i="23"/>
  <c r="W96" i="23"/>
  <c r="X95" i="23"/>
  <c r="Y96" i="23"/>
  <c r="Z95" i="23"/>
  <c r="P96" i="23"/>
  <c r="Q96" i="23"/>
  <c r="R96" i="23"/>
  <c r="S96" i="23"/>
  <c r="W97" i="23"/>
  <c r="X96" i="23"/>
  <c r="Y97" i="23"/>
  <c r="Z96" i="23"/>
  <c r="P97" i="23"/>
  <c r="Q97" i="23"/>
  <c r="R97" i="23"/>
  <c r="S97" i="23"/>
  <c r="W98" i="23"/>
  <c r="X97" i="23"/>
  <c r="Y98" i="23"/>
  <c r="Z97" i="23"/>
  <c r="P98" i="23"/>
  <c r="Q98" i="23"/>
  <c r="R98" i="23"/>
  <c r="S98" i="23"/>
  <c r="W99" i="23"/>
  <c r="X98" i="23"/>
  <c r="Y99" i="23"/>
  <c r="Z98" i="23"/>
  <c r="P99" i="23"/>
  <c r="Q99" i="23"/>
  <c r="R99" i="23"/>
  <c r="S99" i="23"/>
  <c r="W100" i="23"/>
  <c r="X99" i="23"/>
  <c r="Y100" i="23"/>
  <c r="Z99" i="23"/>
  <c r="P100" i="23"/>
  <c r="Q100" i="23"/>
  <c r="R100" i="23"/>
  <c r="S100" i="23"/>
  <c r="W101" i="23"/>
  <c r="X100" i="23"/>
  <c r="Y101" i="23"/>
  <c r="Z100" i="23"/>
  <c r="P101" i="23"/>
  <c r="Q101" i="23"/>
  <c r="R101" i="23"/>
  <c r="S101" i="23"/>
  <c r="W102" i="23"/>
  <c r="X101" i="23"/>
  <c r="Y102" i="23"/>
  <c r="Z101" i="23"/>
  <c r="P102" i="23"/>
  <c r="Q102" i="23"/>
  <c r="R102" i="23"/>
  <c r="S102" i="23"/>
  <c r="W103" i="23"/>
  <c r="X102" i="23"/>
  <c r="Y103" i="23"/>
  <c r="Z102" i="23"/>
  <c r="P103" i="23"/>
  <c r="Q103" i="23"/>
  <c r="R103" i="23"/>
  <c r="S103" i="23"/>
  <c r="W104" i="23"/>
  <c r="X103" i="23"/>
  <c r="Y104" i="23"/>
  <c r="Z103" i="23"/>
  <c r="P104" i="23"/>
  <c r="Q104" i="23"/>
  <c r="R104" i="23"/>
  <c r="S104" i="23"/>
  <c r="W105" i="23"/>
  <c r="X104" i="23"/>
  <c r="Y105" i="23"/>
  <c r="Z104" i="23"/>
  <c r="P105" i="23"/>
  <c r="Q105" i="23"/>
  <c r="R105" i="23"/>
  <c r="S105" i="23"/>
  <c r="W106" i="23"/>
  <c r="X105" i="23"/>
  <c r="Y106" i="23"/>
  <c r="Z105" i="23"/>
  <c r="P106" i="23"/>
  <c r="Q106" i="23"/>
  <c r="R106" i="23"/>
  <c r="S106" i="23"/>
  <c r="W107" i="23"/>
  <c r="X106" i="23"/>
  <c r="Y107" i="23"/>
  <c r="Z106" i="23"/>
  <c r="P107" i="23"/>
  <c r="Q107" i="23"/>
  <c r="R107" i="23"/>
  <c r="S107" i="23"/>
  <c r="W108" i="23"/>
  <c r="X107" i="23"/>
  <c r="Y108" i="23"/>
  <c r="Z107" i="23"/>
  <c r="P108" i="23"/>
  <c r="Q108" i="23"/>
  <c r="R108" i="23"/>
  <c r="S108" i="23"/>
  <c r="W109" i="23"/>
  <c r="X108" i="23"/>
  <c r="Y109" i="23"/>
  <c r="Z108" i="23"/>
  <c r="P109" i="23"/>
  <c r="Q109" i="23"/>
  <c r="R109" i="23"/>
  <c r="S109" i="23"/>
  <c r="W110" i="23"/>
  <c r="X109" i="23"/>
  <c r="Y110" i="23"/>
  <c r="Z109" i="23"/>
  <c r="P110" i="23"/>
  <c r="Q110" i="23"/>
  <c r="R110" i="23"/>
  <c r="S110" i="23"/>
  <c r="W111" i="23"/>
  <c r="X110" i="23"/>
  <c r="Y111" i="23"/>
  <c r="Z110" i="23"/>
  <c r="P111" i="23"/>
  <c r="Q111" i="23"/>
  <c r="R111" i="23"/>
  <c r="S111" i="23"/>
  <c r="W112" i="23"/>
  <c r="X111" i="23"/>
  <c r="Y112" i="23"/>
  <c r="Z111" i="23"/>
  <c r="P112" i="23"/>
  <c r="Q112" i="23"/>
  <c r="R112" i="23"/>
  <c r="S112" i="23"/>
  <c r="W113" i="23"/>
  <c r="X112" i="23"/>
  <c r="Y113" i="23"/>
  <c r="Z112" i="23"/>
  <c r="P113" i="23"/>
  <c r="Q113" i="23"/>
  <c r="R113" i="23"/>
  <c r="S113" i="23"/>
  <c r="W114" i="23"/>
  <c r="X113" i="23"/>
  <c r="Y114" i="23"/>
  <c r="Z113" i="23"/>
  <c r="P114" i="23"/>
  <c r="Q114" i="23"/>
  <c r="R114" i="23"/>
  <c r="S114" i="23"/>
  <c r="W115" i="23"/>
  <c r="X114" i="23"/>
  <c r="Y115" i="23"/>
  <c r="Z114" i="23"/>
  <c r="P115" i="23"/>
  <c r="Q115" i="23"/>
  <c r="R115" i="23"/>
  <c r="S115" i="23"/>
  <c r="W116" i="23"/>
  <c r="X115" i="23"/>
  <c r="Y116" i="23"/>
  <c r="Z115" i="23"/>
  <c r="P116" i="23"/>
  <c r="Q116" i="23"/>
  <c r="R116" i="23"/>
  <c r="S116" i="23"/>
  <c r="W117" i="23"/>
  <c r="X116" i="23"/>
  <c r="Y117" i="23"/>
  <c r="Z116" i="23"/>
  <c r="P117" i="23"/>
  <c r="Q117" i="23"/>
  <c r="R117" i="23"/>
  <c r="S117" i="23"/>
  <c r="W118" i="23"/>
  <c r="X117" i="23"/>
  <c r="Y118" i="23"/>
  <c r="Z117" i="23"/>
  <c r="P118" i="23"/>
  <c r="Q118" i="23"/>
  <c r="R118" i="23"/>
  <c r="S118" i="23"/>
  <c r="W119" i="23"/>
  <c r="X118" i="23"/>
  <c r="Y119" i="23"/>
  <c r="Z118" i="23"/>
  <c r="P119" i="23"/>
  <c r="Q119" i="23"/>
  <c r="R119" i="23"/>
  <c r="S119" i="23"/>
  <c r="W120" i="23"/>
  <c r="X119" i="23"/>
  <c r="Y120" i="23"/>
  <c r="Z119" i="23"/>
  <c r="P120" i="23"/>
  <c r="Q120" i="23"/>
  <c r="R120" i="23"/>
  <c r="S120" i="23"/>
  <c r="W121" i="23"/>
  <c r="X120" i="23"/>
  <c r="Y121" i="23"/>
  <c r="Z120" i="23"/>
  <c r="P121" i="23"/>
  <c r="Q121" i="23"/>
  <c r="R121" i="23"/>
  <c r="S121" i="23"/>
  <c r="W122" i="23"/>
  <c r="X121" i="23"/>
  <c r="Y122" i="23"/>
  <c r="Z121" i="23"/>
  <c r="P122" i="23"/>
  <c r="Q122" i="23"/>
  <c r="R122" i="23"/>
  <c r="S122" i="23"/>
  <c r="W123" i="23"/>
  <c r="X122" i="23"/>
  <c r="Y123" i="23"/>
  <c r="Z122" i="23"/>
  <c r="P123" i="23"/>
  <c r="Q123" i="23"/>
  <c r="R123" i="23"/>
  <c r="S123" i="23"/>
  <c r="W124" i="23"/>
  <c r="X123" i="23"/>
  <c r="Y124" i="23"/>
  <c r="Z123" i="23"/>
  <c r="P124" i="23"/>
  <c r="Q124" i="23"/>
  <c r="R124" i="23"/>
  <c r="S124" i="23"/>
  <c r="W125" i="23"/>
  <c r="X124" i="23"/>
  <c r="Y125" i="23"/>
  <c r="Z124" i="23"/>
  <c r="P125" i="23"/>
  <c r="Q125" i="23"/>
  <c r="R125" i="23"/>
  <c r="S125" i="23"/>
  <c r="W126" i="23"/>
  <c r="X125" i="23"/>
  <c r="Y126" i="23"/>
  <c r="Z125" i="23"/>
  <c r="P126" i="23"/>
  <c r="Q126" i="23"/>
  <c r="R126" i="23"/>
  <c r="S126" i="23"/>
  <c r="W127" i="23"/>
  <c r="X126" i="23"/>
  <c r="Y127" i="23"/>
  <c r="Z126" i="23"/>
  <c r="P127" i="23"/>
  <c r="Q127" i="23"/>
  <c r="R127" i="23"/>
  <c r="S127" i="23"/>
  <c r="W128" i="23"/>
  <c r="X127" i="23"/>
  <c r="Y128" i="23"/>
  <c r="Z127" i="23"/>
  <c r="P128" i="23"/>
  <c r="Q128" i="23"/>
  <c r="R128" i="23"/>
  <c r="S128" i="23"/>
  <c r="W129" i="23"/>
  <c r="X128" i="23"/>
  <c r="Y129" i="23"/>
  <c r="Z128" i="23"/>
  <c r="P129" i="23"/>
  <c r="Q129" i="23"/>
  <c r="R129" i="23"/>
  <c r="S129" i="23"/>
  <c r="W130" i="23"/>
  <c r="X129" i="23"/>
  <c r="Y130" i="23"/>
  <c r="Z129" i="23"/>
  <c r="P130" i="23"/>
  <c r="Q130" i="23"/>
  <c r="R130" i="23"/>
  <c r="S130" i="23"/>
  <c r="W131" i="23"/>
  <c r="X130" i="23"/>
  <c r="Y131" i="23"/>
  <c r="Z130" i="23"/>
  <c r="P131" i="23"/>
  <c r="Q131" i="23"/>
  <c r="R131" i="23"/>
  <c r="S131" i="23"/>
  <c r="W132" i="23"/>
  <c r="X131" i="23"/>
  <c r="Y132" i="23"/>
  <c r="Z131" i="23"/>
  <c r="P132" i="23"/>
  <c r="Q132" i="23"/>
  <c r="R132" i="23"/>
  <c r="S132" i="23"/>
  <c r="W133" i="23"/>
  <c r="X132" i="23"/>
  <c r="Y133" i="23"/>
  <c r="Z132" i="23"/>
  <c r="P133" i="23"/>
  <c r="Q133" i="23"/>
  <c r="R133" i="23"/>
  <c r="S133" i="23"/>
  <c r="W134" i="23"/>
  <c r="X133" i="23"/>
  <c r="Y134" i="23"/>
  <c r="Z133" i="23"/>
  <c r="P134" i="23"/>
  <c r="Q134" i="23"/>
  <c r="R134" i="23"/>
  <c r="S134" i="23"/>
  <c r="W135" i="23"/>
  <c r="X134" i="23"/>
  <c r="Y135" i="23"/>
  <c r="Z134" i="23"/>
  <c r="P135" i="23"/>
  <c r="Q135" i="23"/>
  <c r="R135" i="23"/>
  <c r="S135" i="23"/>
  <c r="W136" i="23"/>
  <c r="X135" i="23"/>
  <c r="Y136" i="23"/>
  <c r="Z135" i="23"/>
  <c r="P136" i="23"/>
  <c r="Q136" i="23"/>
  <c r="R136" i="23"/>
  <c r="S136" i="23"/>
  <c r="W137" i="23"/>
  <c r="X136" i="23"/>
  <c r="Y137" i="23"/>
  <c r="Z136" i="23"/>
  <c r="P137" i="23"/>
  <c r="Q137" i="23"/>
  <c r="R137" i="23"/>
  <c r="S137" i="23"/>
  <c r="W138" i="23"/>
  <c r="X137" i="23"/>
  <c r="Y138" i="23"/>
  <c r="Z137" i="23"/>
  <c r="P138" i="23"/>
  <c r="Q138" i="23"/>
  <c r="R138" i="23"/>
  <c r="S138" i="23"/>
  <c r="W139" i="23"/>
  <c r="X138" i="23"/>
  <c r="Y139" i="23"/>
  <c r="Z138" i="23"/>
  <c r="P139" i="23"/>
  <c r="Q139" i="23"/>
  <c r="R139" i="23"/>
  <c r="S139" i="23"/>
  <c r="W140" i="23"/>
  <c r="X139" i="23"/>
  <c r="Y140" i="23"/>
  <c r="Z139" i="23"/>
  <c r="P140" i="23"/>
  <c r="Q140" i="23"/>
  <c r="R140" i="23"/>
  <c r="S140" i="23"/>
  <c r="W141" i="23"/>
  <c r="X140" i="23"/>
  <c r="Y141" i="23"/>
  <c r="Z140" i="23"/>
  <c r="P141" i="23"/>
  <c r="Q141" i="23"/>
  <c r="R141" i="23"/>
  <c r="S141" i="23"/>
  <c r="W142" i="23"/>
  <c r="X141" i="23"/>
  <c r="Y142" i="23"/>
  <c r="Z141" i="23"/>
  <c r="P142" i="23"/>
  <c r="Q142" i="23"/>
  <c r="R142" i="23"/>
  <c r="S142" i="23"/>
  <c r="X142" i="23"/>
  <c r="Z142" i="23"/>
  <c r="P143" i="23"/>
  <c r="Q143" i="23"/>
  <c r="R143" i="23"/>
  <c r="S143" i="23"/>
  <c r="W146" i="23"/>
  <c r="Y146" i="23"/>
  <c r="P146" i="23"/>
  <c r="Q146" i="23"/>
  <c r="R146" i="23"/>
  <c r="S146" i="23"/>
  <c r="W147" i="23"/>
  <c r="X146" i="23"/>
  <c r="Y147" i="23"/>
  <c r="Z146" i="23"/>
  <c r="P147" i="23"/>
  <c r="Q147" i="23"/>
  <c r="R147" i="23"/>
  <c r="S147" i="23"/>
  <c r="W148" i="23"/>
  <c r="X147" i="23"/>
  <c r="Y148" i="23"/>
  <c r="Z147" i="23"/>
  <c r="P148" i="23"/>
  <c r="Q148" i="23"/>
  <c r="R148" i="23"/>
  <c r="S148" i="23"/>
  <c r="W149" i="23"/>
  <c r="X148" i="23"/>
  <c r="Y149" i="23"/>
  <c r="Z148" i="23"/>
  <c r="P149" i="23"/>
  <c r="Q149" i="23"/>
  <c r="R149" i="23"/>
  <c r="S149" i="23"/>
  <c r="W150" i="23"/>
  <c r="X149" i="23"/>
  <c r="Y150" i="23"/>
  <c r="Z149" i="23"/>
  <c r="P150" i="23"/>
  <c r="Q150" i="23"/>
  <c r="R150" i="23"/>
  <c r="S150" i="23"/>
  <c r="W151" i="23"/>
  <c r="X150" i="23"/>
  <c r="Y151" i="23"/>
  <c r="Z150" i="23"/>
  <c r="P151" i="23"/>
  <c r="Q151" i="23"/>
  <c r="R151" i="23"/>
  <c r="S151" i="23"/>
  <c r="W152" i="23"/>
  <c r="X151" i="23"/>
  <c r="Y152" i="23"/>
  <c r="Z151" i="23"/>
  <c r="P152" i="23"/>
  <c r="Q152" i="23"/>
  <c r="R152" i="23"/>
  <c r="S152" i="23"/>
  <c r="W153" i="23"/>
  <c r="X152" i="23"/>
  <c r="Y153" i="23"/>
  <c r="Z152" i="23"/>
  <c r="P153" i="23"/>
  <c r="Q153" i="23"/>
  <c r="R153" i="23"/>
  <c r="S153" i="23"/>
  <c r="W154" i="23"/>
  <c r="X153" i="23"/>
  <c r="Y154" i="23"/>
  <c r="Z153" i="23"/>
  <c r="P154" i="23"/>
  <c r="Q154" i="23"/>
  <c r="R154" i="23"/>
  <c r="S154" i="23"/>
  <c r="W155" i="23"/>
  <c r="X154" i="23"/>
  <c r="Y155" i="23"/>
  <c r="Z154" i="23"/>
  <c r="P155" i="23"/>
  <c r="Q155" i="23"/>
  <c r="R155" i="23"/>
  <c r="S155" i="23"/>
  <c r="W156" i="23"/>
  <c r="X155" i="23"/>
  <c r="Y156" i="23"/>
  <c r="Z155" i="23"/>
  <c r="P156" i="23"/>
  <c r="Q156" i="23"/>
  <c r="R156" i="23"/>
  <c r="S156" i="23"/>
  <c r="W157" i="23"/>
  <c r="X156" i="23"/>
  <c r="Y157" i="23"/>
  <c r="Z156" i="23"/>
  <c r="P157" i="23"/>
  <c r="Q157" i="23"/>
  <c r="R157" i="23"/>
  <c r="S157" i="23"/>
  <c r="W158" i="23"/>
  <c r="X157" i="23"/>
  <c r="Y158" i="23"/>
  <c r="Z157" i="23"/>
  <c r="P158" i="23"/>
  <c r="Q158" i="23"/>
  <c r="R158" i="23"/>
  <c r="S158" i="23"/>
  <c r="W159" i="23"/>
  <c r="X158" i="23"/>
  <c r="Y159" i="23"/>
  <c r="Z158" i="23"/>
  <c r="P159" i="23"/>
  <c r="Q159" i="23"/>
  <c r="R159" i="23"/>
  <c r="S159" i="23"/>
  <c r="W160" i="23"/>
  <c r="X159" i="23"/>
  <c r="Y160" i="23"/>
  <c r="Z159" i="23"/>
  <c r="P160" i="23"/>
  <c r="Q160" i="23"/>
  <c r="R160" i="23"/>
  <c r="S160" i="23"/>
  <c r="W161" i="23"/>
  <c r="X160" i="23"/>
  <c r="Y161" i="23"/>
  <c r="Z160" i="23"/>
  <c r="P161" i="23"/>
  <c r="Q161" i="23"/>
  <c r="R161" i="23"/>
  <c r="S161" i="23"/>
  <c r="W162" i="23"/>
  <c r="X161" i="23"/>
  <c r="Y162" i="23"/>
  <c r="Z161" i="23"/>
  <c r="P162" i="23"/>
  <c r="Q162" i="23"/>
  <c r="R162" i="23"/>
  <c r="S162" i="23"/>
  <c r="W163" i="23"/>
  <c r="X162" i="23"/>
  <c r="Y163" i="23"/>
  <c r="Z162" i="23"/>
  <c r="P163" i="23"/>
  <c r="Q163" i="23"/>
  <c r="R163" i="23"/>
  <c r="S163" i="23"/>
  <c r="W164" i="23"/>
  <c r="X163" i="23"/>
  <c r="Y164" i="23"/>
  <c r="Z163" i="23"/>
  <c r="P164" i="23"/>
  <c r="Q164" i="23"/>
  <c r="R164" i="23"/>
  <c r="S164" i="23"/>
  <c r="W165" i="23"/>
  <c r="X164" i="23"/>
  <c r="Y165" i="23"/>
  <c r="Z164" i="23"/>
  <c r="P165" i="23"/>
  <c r="Q165" i="23"/>
  <c r="R165" i="23"/>
  <c r="S165" i="23"/>
  <c r="W166" i="23"/>
  <c r="X165" i="23"/>
  <c r="Y166" i="23"/>
  <c r="Z165" i="23"/>
  <c r="P166" i="23"/>
  <c r="Q166" i="23"/>
  <c r="R166" i="23"/>
  <c r="S166" i="23"/>
  <c r="W167" i="23"/>
  <c r="X166" i="23"/>
  <c r="Y167" i="23"/>
  <c r="Z166" i="23"/>
  <c r="P167" i="23"/>
  <c r="Q167" i="23"/>
  <c r="R167" i="23"/>
  <c r="S167" i="23"/>
  <c r="W168" i="23"/>
  <c r="X167" i="23"/>
  <c r="Y168" i="23"/>
  <c r="Z167" i="23"/>
  <c r="P168" i="23"/>
  <c r="Q168" i="23"/>
  <c r="R168" i="23"/>
  <c r="S168" i="23"/>
  <c r="W169" i="23"/>
  <c r="X168" i="23"/>
  <c r="Y169" i="23"/>
  <c r="Z168" i="23"/>
  <c r="P169" i="23"/>
  <c r="Q169" i="23"/>
  <c r="R169" i="23"/>
  <c r="S169" i="23"/>
  <c r="W170" i="23"/>
  <c r="X169" i="23"/>
  <c r="Y170" i="23"/>
  <c r="Z169" i="23"/>
  <c r="P170" i="23"/>
  <c r="Q170" i="23"/>
  <c r="R170" i="23"/>
  <c r="S170" i="23"/>
  <c r="W171" i="23"/>
  <c r="X170" i="23"/>
  <c r="Y171" i="23"/>
  <c r="Z170" i="23"/>
  <c r="P171" i="23"/>
  <c r="Q171" i="23"/>
  <c r="R171" i="23"/>
  <c r="S171" i="23"/>
  <c r="W172" i="23"/>
  <c r="X171" i="23"/>
  <c r="Y172" i="23"/>
  <c r="Z171" i="23"/>
  <c r="P172" i="23"/>
  <c r="Q172" i="23"/>
  <c r="R172" i="23"/>
  <c r="S172" i="23"/>
  <c r="W173" i="23"/>
  <c r="X172" i="23"/>
  <c r="Y173" i="23"/>
  <c r="Z172" i="23"/>
  <c r="P173" i="23"/>
  <c r="Q173" i="23"/>
  <c r="R173" i="23"/>
  <c r="S173" i="23"/>
  <c r="W174" i="23"/>
  <c r="X173" i="23"/>
  <c r="Y174" i="23"/>
  <c r="Z173" i="23"/>
  <c r="P174" i="23"/>
  <c r="Q174" i="23"/>
  <c r="R174" i="23"/>
  <c r="S174" i="23"/>
  <c r="W175" i="23"/>
  <c r="X174" i="23"/>
  <c r="Y175" i="23"/>
  <c r="Z174" i="23"/>
  <c r="P175" i="23"/>
  <c r="Q175" i="23"/>
  <c r="R175" i="23"/>
  <c r="S175" i="23"/>
  <c r="W176" i="23"/>
  <c r="X175" i="23"/>
  <c r="Y176" i="23"/>
  <c r="Z175" i="23"/>
  <c r="P176" i="23"/>
  <c r="Q176" i="23"/>
  <c r="R176" i="23"/>
  <c r="S176" i="23"/>
  <c r="W177" i="23"/>
  <c r="X176" i="23"/>
  <c r="Y177" i="23"/>
  <c r="Z176" i="23"/>
  <c r="P177" i="23"/>
  <c r="Q177" i="23"/>
  <c r="R177" i="23"/>
  <c r="S177" i="23"/>
  <c r="W178" i="23"/>
  <c r="X177" i="23"/>
  <c r="Y178" i="23"/>
  <c r="Z177" i="23"/>
  <c r="P178" i="23"/>
  <c r="Q178" i="23"/>
  <c r="R178" i="23"/>
  <c r="S178" i="23"/>
  <c r="W179" i="23"/>
  <c r="X178" i="23"/>
  <c r="Y179" i="23"/>
  <c r="Z178" i="23"/>
  <c r="P179" i="23"/>
  <c r="Q179" i="23"/>
  <c r="R179" i="23"/>
  <c r="S179" i="23"/>
  <c r="W180" i="23"/>
  <c r="X179" i="23"/>
  <c r="Y180" i="23"/>
  <c r="Z179" i="23"/>
  <c r="P180" i="23"/>
  <c r="Q180" i="23"/>
  <c r="R180" i="23"/>
  <c r="S180" i="23"/>
  <c r="W181" i="23"/>
  <c r="X180" i="23"/>
  <c r="Y181" i="23"/>
  <c r="Z180" i="23"/>
  <c r="P181" i="23"/>
  <c r="Q181" i="23"/>
  <c r="R181" i="23"/>
  <c r="S181" i="23"/>
  <c r="W182" i="23"/>
  <c r="X181" i="23"/>
  <c r="Y182" i="23"/>
  <c r="Z181" i="23"/>
  <c r="P182" i="23"/>
  <c r="Q182" i="23"/>
  <c r="R182" i="23"/>
  <c r="S182" i="23"/>
  <c r="W183" i="23"/>
  <c r="X182" i="23"/>
  <c r="Y183" i="23"/>
  <c r="Z182" i="23"/>
  <c r="P183" i="23"/>
  <c r="Q183" i="23"/>
  <c r="R183" i="23"/>
  <c r="S183" i="23"/>
  <c r="W184" i="23"/>
  <c r="X183" i="23"/>
  <c r="Y184" i="23"/>
  <c r="Z183" i="23"/>
  <c r="P184" i="23"/>
  <c r="Q184" i="23"/>
  <c r="R184" i="23"/>
  <c r="S184" i="23"/>
  <c r="W185" i="23"/>
  <c r="X184" i="23"/>
  <c r="Y185" i="23"/>
  <c r="Z184" i="23"/>
  <c r="P185" i="23"/>
  <c r="Q185" i="23"/>
  <c r="R185" i="23"/>
  <c r="S185" i="23"/>
  <c r="W186" i="23"/>
  <c r="X185" i="23"/>
  <c r="Y186" i="23"/>
  <c r="Z185" i="23"/>
  <c r="P186" i="23"/>
  <c r="Q186" i="23"/>
  <c r="R186" i="23"/>
  <c r="S186" i="23"/>
  <c r="W187" i="23"/>
  <c r="X186" i="23"/>
  <c r="Y187" i="23"/>
  <c r="Z186" i="23"/>
  <c r="P187" i="23"/>
  <c r="Q187" i="23"/>
  <c r="R187" i="23"/>
  <c r="S187" i="23"/>
  <c r="W188" i="23"/>
  <c r="X187" i="23"/>
  <c r="Y188" i="23"/>
  <c r="Z187" i="23"/>
  <c r="P188" i="23"/>
  <c r="Q188" i="23"/>
  <c r="R188" i="23"/>
  <c r="S188" i="23"/>
  <c r="W189" i="23"/>
  <c r="X188" i="23"/>
  <c r="Y189" i="23"/>
  <c r="Z188" i="23"/>
  <c r="P189" i="23"/>
  <c r="Q189" i="23"/>
  <c r="R189" i="23"/>
  <c r="S189" i="23"/>
  <c r="W190" i="23"/>
  <c r="X189" i="23"/>
  <c r="Y190" i="23"/>
  <c r="Z189" i="23"/>
  <c r="P190" i="23"/>
  <c r="Q190" i="23"/>
  <c r="R190" i="23"/>
  <c r="S190" i="23"/>
  <c r="W191" i="23"/>
  <c r="X190" i="23"/>
  <c r="Y191" i="23"/>
  <c r="Z190" i="23"/>
  <c r="P191" i="23"/>
  <c r="Q191" i="23"/>
  <c r="R191" i="23"/>
  <c r="S191" i="23"/>
  <c r="W192" i="23"/>
  <c r="X191" i="23"/>
  <c r="Y192" i="23"/>
  <c r="Z191" i="23"/>
  <c r="P192" i="23"/>
  <c r="Q192" i="23"/>
  <c r="R192" i="23"/>
  <c r="S192" i="23"/>
  <c r="W193" i="23"/>
  <c r="X192" i="23"/>
  <c r="Y193" i="23"/>
  <c r="Z192" i="23"/>
  <c r="P193" i="23"/>
  <c r="Q193" i="23"/>
  <c r="R193" i="23"/>
  <c r="S193" i="23"/>
  <c r="W194" i="23"/>
  <c r="X193" i="23"/>
  <c r="Y194" i="23"/>
  <c r="Z193" i="23"/>
  <c r="P194" i="23"/>
  <c r="Q194" i="23"/>
  <c r="R194" i="23"/>
  <c r="S194" i="23"/>
  <c r="W195" i="23"/>
  <c r="X194" i="23"/>
  <c r="Y195" i="23"/>
  <c r="Z194" i="23"/>
  <c r="P195" i="23"/>
  <c r="Q195" i="23"/>
  <c r="R195" i="23"/>
  <c r="S195" i="23"/>
  <c r="W196" i="23"/>
  <c r="X195" i="23"/>
  <c r="Y196" i="23"/>
  <c r="Z195" i="23"/>
  <c r="P196" i="23"/>
  <c r="Q196" i="23"/>
  <c r="R196" i="23"/>
  <c r="S196" i="23"/>
  <c r="W197" i="23"/>
  <c r="X196" i="23"/>
  <c r="Y197" i="23"/>
  <c r="Z196" i="23"/>
  <c r="P197" i="23"/>
  <c r="Q197" i="23"/>
  <c r="R197" i="23"/>
  <c r="S197" i="23"/>
  <c r="W198" i="23"/>
  <c r="X197" i="23"/>
  <c r="Y198" i="23"/>
  <c r="Z197" i="23"/>
  <c r="P198" i="23"/>
  <c r="Q198" i="23"/>
  <c r="R198" i="23"/>
  <c r="S198" i="23"/>
  <c r="W199" i="23"/>
  <c r="X198" i="23"/>
  <c r="Y199" i="23"/>
  <c r="Z198" i="23"/>
  <c r="P199" i="23"/>
  <c r="Q199" i="23"/>
  <c r="R199" i="23"/>
  <c r="S199" i="23"/>
  <c r="W200" i="23"/>
  <c r="X199" i="23"/>
  <c r="Y200" i="23"/>
  <c r="Z199" i="23"/>
  <c r="P200" i="23"/>
  <c r="Q200" i="23"/>
  <c r="R200" i="23"/>
  <c r="S200" i="23"/>
  <c r="W201" i="23"/>
  <c r="X200" i="23"/>
  <c r="Y201" i="23"/>
  <c r="Z200" i="23"/>
  <c r="P201" i="23"/>
  <c r="Q201" i="23"/>
  <c r="R201" i="23"/>
  <c r="S201" i="23"/>
  <c r="W202" i="23"/>
  <c r="X201" i="23"/>
  <c r="Y202" i="23"/>
  <c r="Z201" i="23"/>
  <c r="P202" i="23"/>
  <c r="Q202" i="23"/>
  <c r="R202" i="23"/>
  <c r="S202" i="23"/>
  <c r="W203" i="23"/>
  <c r="X202" i="23"/>
  <c r="Y203" i="23"/>
  <c r="Z202" i="23"/>
  <c r="P203" i="23"/>
  <c r="Q203" i="23"/>
  <c r="R203" i="23"/>
  <c r="S203" i="23"/>
  <c r="W204" i="23"/>
  <c r="X203" i="23"/>
  <c r="Y204" i="23"/>
  <c r="Z203" i="23"/>
  <c r="P204" i="23"/>
  <c r="Q204" i="23"/>
  <c r="R204" i="23"/>
  <c r="S204" i="23"/>
  <c r="W205" i="23"/>
  <c r="X204" i="23"/>
  <c r="Y205" i="23"/>
  <c r="Z204" i="23"/>
  <c r="P205" i="23"/>
  <c r="Q205" i="23"/>
  <c r="R205" i="23"/>
  <c r="S205" i="23"/>
  <c r="W206" i="23"/>
  <c r="X205" i="23"/>
  <c r="Y206" i="23"/>
  <c r="Z205" i="23"/>
  <c r="P206" i="23"/>
  <c r="Q206" i="23"/>
  <c r="R206" i="23"/>
  <c r="S206" i="23"/>
  <c r="W207" i="23"/>
  <c r="X206" i="23"/>
  <c r="Y207" i="23"/>
  <c r="Z206" i="23"/>
  <c r="P207" i="23"/>
  <c r="Q207" i="23"/>
  <c r="R207" i="23"/>
  <c r="S207" i="23"/>
  <c r="W208" i="23"/>
  <c r="X207" i="23"/>
  <c r="Y208" i="23"/>
  <c r="Z207" i="23"/>
  <c r="P208" i="23"/>
  <c r="Q208" i="23"/>
  <c r="R208" i="23"/>
  <c r="S208" i="23"/>
  <c r="W209" i="23"/>
  <c r="X208" i="23"/>
  <c r="Y209" i="23"/>
  <c r="Z208" i="23"/>
  <c r="P209" i="23"/>
  <c r="Q209" i="23"/>
  <c r="R209" i="23"/>
  <c r="S209" i="23"/>
  <c r="W210" i="23"/>
  <c r="X209" i="23"/>
  <c r="Y210" i="23"/>
  <c r="Z209" i="23"/>
  <c r="P210" i="23"/>
  <c r="Q210" i="23"/>
  <c r="R210" i="23"/>
  <c r="S210" i="23"/>
  <c r="W211" i="23"/>
  <c r="X210" i="23"/>
  <c r="Y211" i="23"/>
  <c r="Z210" i="23"/>
  <c r="P211" i="23"/>
  <c r="Q211" i="23"/>
  <c r="R211" i="23"/>
  <c r="S211" i="23"/>
  <c r="W212" i="23"/>
  <c r="X211" i="23"/>
  <c r="Y212" i="23"/>
  <c r="Z211" i="23"/>
  <c r="P212" i="23"/>
  <c r="Q212" i="23"/>
  <c r="R212" i="23"/>
  <c r="S212" i="23"/>
  <c r="W213" i="23"/>
  <c r="X212" i="23"/>
  <c r="Y213" i="23"/>
  <c r="Z212" i="23"/>
  <c r="P213" i="23"/>
  <c r="Q213" i="23"/>
  <c r="R213" i="23"/>
  <c r="S213" i="23"/>
  <c r="W214" i="23"/>
  <c r="X213" i="23"/>
  <c r="Y214" i="23"/>
  <c r="Z213" i="23"/>
  <c r="P214" i="23"/>
  <c r="Q214" i="23"/>
  <c r="R214" i="23"/>
  <c r="S214" i="23"/>
  <c r="W215" i="23"/>
  <c r="X214" i="23"/>
  <c r="Y215" i="23"/>
  <c r="Z214" i="23"/>
  <c r="P215" i="23"/>
  <c r="Q215" i="23"/>
  <c r="R215" i="23"/>
  <c r="S215" i="23"/>
  <c r="W216" i="23"/>
  <c r="X215" i="23"/>
  <c r="Y216" i="23"/>
  <c r="Z215" i="23"/>
  <c r="P216" i="23"/>
  <c r="Q216" i="23"/>
  <c r="R216" i="23"/>
  <c r="S216" i="23"/>
  <c r="W217" i="23"/>
  <c r="X216" i="23"/>
  <c r="Y217" i="23"/>
  <c r="Z216" i="23"/>
  <c r="P217" i="23"/>
  <c r="Q217" i="23"/>
  <c r="R217" i="23"/>
  <c r="S217" i="23"/>
  <c r="W218" i="23"/>
  <c r="X217" i="23"/>
  <c r="Y218" i="23"/>
  <c r="Z217" i="23"/>
  <c r="P218" i="23"/>
  <c r="Q218" i="23"/>
  <c r="R218" i="23"/>
  <c r="S218" i="23"/>
  <c r="W219" i="23"/>
  <c r="X218" i="23"/>
  <c r="Y219" i="23"/>
  <c r="Z218" i="23"/>
  <c r="P219" i="23"/>
  <c r="Q219" i="23"/>
  <c r="R219" i="23"/>
  <c r="S219" i="23"/>
  <c r="W220" i="23"/>
  <c r="X219" i="23"/>
  <c r="Y220" i="23"/>
  <c r="Z219" i="23"/>
  <c r="P220" i="23"/>
  <c r="Q220" i="23"/>
  <c r="R220" i="23"/>
  <c r="S220" i="23"/>
  <c r="W221" i="23"/>
  <c r="X220" i="23"/>
  <c r="Y221" i="23"/>
  <c r="Z220" i="23"/>
  <c r="P221" i="23"/>
  <c r="Q221" i="23"/>
  <c r="R221" i="23"/>
  <c r="S221" i="23"/>
  <c r="W222" i="23"/>
  <c r="X221" i="23"/>
  <c r="Y222" i="23"/>
  <c r="Z221" i="23"/>
  <c r="P222" i="23"/>
  <c r="Q222" i="23"/>
  <c r="R222" i="23"/>
  <c r="S222" i="23"/>
  <c r="W223" i="23"/>
  <c r="X222" i="23"/>
  <c r="Y223" i="23"/>
  <c r="Z222" i="23"/>
  <c r="P223" i="23"/>
  <c r="Q223" i="23"/>
  <c r="R223" i="23"/>
  <c r="S223" i="23"/>
  <c r="W224" i="23"/>
  <c r="X223" i="23"/>
  <c r="Y224" i="23"/>
  <c r="Z223" i="23"/>
  <c r="P224" i="23"/>
  <c r="Q224" i="23"/>
  <c r="R224" i="23"/>
  <c r="S224" i="23"/>
  <c r="W225" i="23"/>
  <c r="X224" i="23"/>
  <c r="Y225" i="23"/>
  <c r="Z224" i="23"/>
  <c r="P225" i="23"/>
  <c r="Q225" i="23"/>
  <c r="R225" i="23"/>
  <c r="S225" i="23"/>
  <c r="W226" i="23"/>
  <c r="X225" i="23"/>
  <c r="Y226" i="23"/>
  <c r="Z225" i="23"/>
  <c r="P226" i="23"/>
  <c r="Q226" i="23"/>
  <c r="R226" i="23"/>
  <c r="S226" i="23"/>
  <c r="W227" i="23"/>
  <c r="X226" i="23"/>
  <c r="Y227" i="23"/>
  <c r="Z226" i="23"/>
  <c r="P227" i="23"/>
  <c r="Q227" i="23"/>
  <c r="R227" i="23"/>
  <c r="S227" i="23"/>
  <c r="W228" i="23"/>
  <c r="X227" i="23"/>
  <c r="Y228" i="23"/>
  <c r="Z227" i="23"/>
  <c r="P228" i="23"/>
  <c r="Q228" i="23"/>
  <c r="R228" i="23"/>
  <c r="S228" i="23"/>
  <c r="W229" i="23"/>
  <c r="X228" i="23"/>
  <c r="Y229" i="23"/>
  <c r="Z228" i="23"/>
  <c r="P229" i="23"/>
  <c r="Q229" i="23"/>
  <c r="R229" i="23"/>
  <c r="S229" i="23"/>
  <c r="W230" i="23"/>
  <c r="X229" i="23"/>
  <c r="Y230" i="23"/>
  <c r="Z229" i="23"/>
  <c r="P230" i="23"/>
  <c r="Q230" i="23"/>
  <c r="R230" i="23"/>
  <c r="S230" i="23"/>
  <c r="W231" i="23"/>
  <c r="X230" i="23"/>
  <c r="Y231" i="23"/>
  <c r="Z230" i="23"/>
  <c r="P231" i="23"/>
  <c r="Q231" i="23"/>
  <c r="R231" i="23"/>
  <c r="S231" i="23"/>
  <c r="W232" i="23"/>
  <c r="X231" i="23"/>
  <c r="Y232" i="23"/>
  <c r="Z231" i="23"/>
  <c r="P232" i="23"/>
  <c r="Q232" i="23"/>
  <c r="R232" i="23"/>
  <c r="S232" i="23"/>
  <c r="W233" i="23"/>
  <c r="X232" i="23"/>
  <c r="Y233" i="23"/>
  <c r="Z232" i="23"/>
  <c r="P233" i="23"/>
  <c r="Q233" i="23"/>
  <c r="R233" i="23"/>
  <c r="S233" i="23"/>
  <c r="W234" i="23"/>
  <c r="X233" i="23"/>
  <c r="Y234" i="23"/>
  <c r="Z233" i="23"/>
  <c r="P234" i="23"/>
  <c r="Q234" i="23"/>
  <c r="R234" i="23"/>
  <c r="S234" i="23"/>
  <c r="W235" i="23"/>
  <c r="X234" i="23"/>
  <c r="Y235" i="23"/>
  <c r="Z234" i="23"/>
  <c r="P235" i="23"/>
  <c r="Q235" i="23"/>
  <c r="R235" i="23"/>
  <c r="S235" i="23"/>
  <c r="W236" i="23"/>
  <c r="X235" i="23"/>
  <c r="Y236" i="23"/>
  <c r="Z235" i="23"/>
  <c r="P236" i="23"/>
  <c r="Q236" i="23"/>
  <c r="R236" i="23"/>
  <c r="S236" i="23"/>
  <c r="W237" i="23"/>
  <c r="X236" i="23"/>
  <c r="Y237" i="23"/>
  <c r="Z236" i="23"/>
  <c r="P237" i="23"/>
  <c r="Q237" i="23"/>
  <c r="R237" i="23"/>
  <c r="S237" i="23"/>
  <c r="W238" i="23"/>
  <c r="X237" i="23"/>
  <c r="Y238" i="23"/>
  <c r="Z237" i="23"/>
  <c r="P238" i="23"/>
  <c r="Q238" i="23"/>
  <c r="R238" i="23"/>
  <c r="S238" i="23"/>
  <c r="W239" i="23"/>
  <c r="X238" i="23"/>
  <c r="Y239" i="23"/>
  <c r="Z238" i="23"/>
  <c r="P239" i="23"/>
  <c r="Q239" i="23"/>
  <c r="R239" i="23"/>
  <c r="S239" i="23"/>
  <c r="W240" i="23"/>
  <c r="X239" i="23"/>
  <c r="Y240" i="23"/>
  <c r="Z239" i="23"/>
  <c r="P240" i="23"/>
  <c r="Q240" i="23"/>
  <c r="R240" i="23"/>
  <c r="S240" i="23"/>
  <c r="W241" i="23"/>
  <c r="X240" i="23"/>
  <c r="Y241" i="23"/>
  <c r="Z240" i="23"/>
  <c r="P241" i="23"/>
  <c r="Q241" i="23"/>
  <c r="R241" i="23"/>
  <c r="S241" i="23"/>
  <c r="W242" i="23"/>
  <c r="X241" i="23"/>
  <c r="Y242" i="23"/>
  <c r="Z241" i="23"/>
  <c r="P242" i="23"/>
  <c r="Q242" i="23"/>
  <c r="R242" i="23"/>
  <c r="S242" i="23"/>
  <c r="W243" i="23"/>
  <c r="X242" i="23"/>
  <c r="Y243" i="23"/>
  <c r="Z242" i="23"/>
  <c r="P243" i="23"/>
  <c r="Q243" i="23"/>
  <c r="R243" i="23"/>
  <c r="S243" i="23"/>
  <c r="W244" i="23"/>
  <c r="X243" i="23"/>
  <c r="Y244" i="23"/>
  <c r="Z243" i="23"/>
  <c r="P244" i="23"/>
  <c r="Q244" i="23"/>
  <c r="R244" i="23"/>
  <c r="S244" i="23"/>
  <c r="W245" i="23"/>
  <c r="X244" i="23"/>
  <c r="Y245" i="23"/>
  <c r="Z244" i="23"/>
  <c r="P245" i="23"/>
  <c r="Q245" i="23"/>
  <c r="R245" i="23"/>
  <c r="S245" i="23"/>
  <c r="W246" i="23"/>
  <c r="X245" i="23"/>
  <c r="Y246" i="23"/>
  <c r="Z245" i="23"/>
  <c r="P246" i="23"/>
  <c r="Q246" i="23"/>
  <c r="R246" i="23"/>
  <c r="S246" i="23"/>
  <c r="W247" i="23"/>
  <c r="X246" i="23"/>
  <c r="Y247" i="23"/>
  <c r="Z246" i="23"/>
  <c r="P247" i="23"/>
  <c r="Q247" i="23"/>
  <c r="R247" i="23"/>
  <c r="S247" i="23"/>
  <c r="W248" i="23"/>
  <c r="X247" i="23"/>
  <c r="Y248" i="23"/>
  <c r="Z247" i="23"/>
  <c r="P248" i="23"/>
  <c r="Q248" i="23"/>
  <c r="R248" i="23"/>
  <c r="S248" i="23"/>
  <c r="W249" i="23"/>
  <c r="X248" i="23"/>
  <c r="Y249" i="23"/>
  <c r="Z248" i="23"/>
  <c r="P249" i="23"/>
  <c r="Q249" i="23"/>
  <c r="R249" i="23"/>
  <c r="S249" i="23"/>
  <c r="W250" i="23"/>
  <c r="X249" i="23"/>
  <c r="Y250" i="23"/>
  <c r="Z249" i="23"/>
  <c r="P250" i="23"/>
  <c r="Q250" i="23"/>
  <c r="R250" i="23"/>
  <c r="S250" i="23"/>
  <c r="W251" i="23"/>
  <c r="X250" i="23"/>
  <c r="Y251" i="23"/>
  <c r="Z250" i="23"/>
  <c r="P251" i="23"/>
  <c r="Q251" i="23"/>
  <c r="R251" i="23"/>
  <c r="S251" i="23"/>
  <c r="W252" i="23"/>
  <c r="X251" i="23"/>
  <c r="Y252" i="23"/>
  <c r="Z251" i="23"/>
  <c r="P252" i="23"/>
  <c r="Q252" i="23"/>
  <c r="R252" i="23"/>
  <c r="S252" i="23"/>
  <c r="W253" i="23"/>
  <c r="X252" i="23"/>
  <c r="Y253" i="23"/>
  <c r="Z252" i="23"/>
  <c r="P253" i="23"/>
  <c r="Q253" i="23"/>
  <c r="R253" i="23"/>
  <c r="S253" i="23"/>
  <c r="W254" i="23"/>
  <c r="X253" i="23"/>
  <c r="Y254" i="23"/>
  <c r="Z253" i="23"/>
  <c r="P254" i="23"/>
  <c r="Q254" i="23"/>
  <c r="R254" i="23"/>
  <c r="S254" i="23"/>
  <c r="W255" i="23"/>
  <c r="X254" i="23"/>
  <c r="Y255" i="23"/>
  <c r="Z254" i="23"/>
  <c r="P255" i="23"/>
  <c r="Q255" i="23"/>
  <c r="R255" i="23"/>
  <c r="S255" i="23"/>
  <c r="W256" i="23"/>
  <c r="X255" i="23"/>
  <c r="Y256" i="23"/>
  <c r="Z255" i="23"/>
  <c r="P256" i="23"/>
  <c r="Q256" i="23"/>
  <c r="R256" i="23"/>
  <c r="S256" i="23"/>
  <c r="W257" i="23"/>
  <c r="X256" i="23"/>
  <c r="Y257" i="23"/>
  <c r="Z256" i="23"/>
  <c r="P257" i="23"/>
  <c r="Q257" i="23"/>
  <c r="R257" i="23"/>
  <c r="S257" i="23"/>
  <c r="W258" i="23"/>
  <c r="X257" i="23"/>
  <c r="Y258" i="23"/>
  <c r="Z257" i="23"/>
  <c r="P258" i="23"/>
  <c r="Q258" i="23"/>
  <c r="R258" i="23"/>
  <c r="S258" i="23"/>
  <c r="W259" i="23"/>
  <c r="X258" i="23"/>
  <c r="Y259" i="23"/>
  <c r="Z258" i="23"/>
  <c r="P259" i="23"/>
  <c r="Q259" i="23"/>
  <c r="R259" i="23"/>
  <c r="S259" i="23"/>
  <c r="W260" i="23"/>
  <c r="X259" i="23"/>
  <c r="Y260" i="23"/>
  <c r="Z259" i="23"/>
  <c r="P260" i="23"/>
  <c r="Q260" i="23"/>
  <c r="R260" i="23"/>
  <c r="S260" i="23"/>
  <c r="W261" i="23"/>
  <c r="X260" i="23"/>
  <c r="Y261" i="23"/>
  <c r="Z260" i="23"/>
  <c r="P261" i="23"/>
  <c r="Q261" i="23"/>
  <c r="R261" i="23"/>
  <c r="S261" i="23"/>
  <c r="W262" i="23"/>
  <c r="X261" i="23"/>
  <c r="Y262" i="23"/>
  <c r="Z261" i="23"/>
  <c r="P262" i="23"/>
  <c r="Q262" i="23"/>
  <c r="R262" i="23"/>
  <c r="S262" i="23"/>
  <c r="W263" i="23"/>
  <c r="X262" i="23"/>
  <c r="Y263" i="23"/>
  <c r="Z262" i="23"/>
  <c r="P263" i="23"/>
  <c r="Q263" i="23"/>
  <c r="R263" i="23"/>
  <c r="S263" i="23"/>
  <c r="W264" i="23"/>
  <c r="X263" i="23"/>
  <c r="Y264" i="23"/>
  <c r="Z263" i="23"/>
  <c r="P264" i="23"/>
  <c r="Q264" i="23"/>
  <c r="R264" i="23"/>
  <c r="S264" i="23"/>
  <c r="W265" i="23"/>
  <c r="X264" i="23"/>
  <c r="Y265" i="23"/>
  <c r="Z264" i="23"/>
  <c r="P265" i="23"/>
  <c r="Q265" i="23"/>
  <c r="R265" i="23"/>
  <c r="S265" i="23"/>
  <c r="W266" i="23"/>
  <c r="X265" i="23"/>
  <c r="Y266" i="23"/>
  <c r="Z265" i="23"/>
  <c r="P266" i="23"/>
  <c r="Q266" i="23"/>
  <c r="R266" i="23"/>
  <c r="S266" i="23"/>
  <c r="W267" i="23"/>
  <c r="X266" i="23"/>
  <c r="Y267" i="23"/>
  <c r="Z266" i="23"/>
  <c r="P267" i="23"/>
  <c r="Q267" i="23"/>
  <c r="R267" i="23"/>
  <c r="S267" i="23"/>
  <c r="W268" i="23"/>
  <c r="X267" i="23"/>
  <c r="Y268" i="23"/>
  <c r="Z267" i="23"/>
  <c r="P268" i="23"/>
  <c r="Q268" i="23"/>
  <c r="R268" i="23"/>
  <c r="S268" i="23"/>
  <c r="W269" i="23"/>
  <c r="X268" i="23"/>
  <c r="Y269" i="23"/>
  <c r="Z268" i="23"/>
  <c r="P269" i="23"/>
  <c r="Q269" i="23"/>
  <c r="R269" i="23"/>
  <c r="S269" i="23"/>
  <c r="W270" i="23"/>
  <c r="X269" i="23"/>
  <c r="Y270" i="23"/>
  <c r="Z269" i="23"/>
  <c r="P270" i="23"/>
  <c r="Q270" i="23"/>
  <c r="R270" i="23"/>
  <c r="S270" i="23"/>
  <c r="W271" i="23"/>
  <c r="X270" i="23"/>
  <c r="Y271" i="23"/>
  <c r="Z270" i="23"/>
  <c r="P271" i="23"/>
  <c r="Q271" i="23"/>
  <c r="R271" i="23"/>
  <c r="S271" i="23"/>
  <c r="W272" i="23"/>
  <c r="X271" i="23"/>
  <c r="Y272" i="23"/>
  <c r="Z271" i="23"/>
  <c r="P272" i="23"/>
  <c r="Q272" i="23"/>
  <c r="R272" i="23"/>
  <c r="S272" i="23"/>
  <c r="W273" i="23"/>
  <c r="X272" i="23"/>
  <c r="Y273" i="23"/>
  <c r="Z272" i="23"/>
  <c r="P273" i="23"/>
  <c r="Q273" i="23"/>
  <c r="R273" i="23"/>
  <c r="S273" i="23"/>
  <c r="W274" i="23"/>
  <c r="X273" i="23"/>
  <c r="Y274" i="23"/>
  <c r="Z273" i="23"/>
  <c r="P274" i="23"/>
  <c r="Q274" i="23"/>
  <c r="R274" i="23"/>
  <c r="S274" i="23"/>
  <c r="W275" i="23"/>
  <c r="X274" i="23"/>
  <c r="Y275" i="23"/>
  <c r="Z274" i="23"/>
  <c r="P275" i="23"/>
  <c r="Q275" i="23"/>
  <c r="R275" i="23"/>
  <c r="S275" i="23"/>
  <c r="W276" i="23"/>
  <c r="X275" i="23"/>
  <c r="Y276" i="23"/>
  <c r="Z275" i="23"/>
  <c r="P276" i="23"/>
  <c r="Q276" i="23"/>
  <c r="R276" i="23"/>
  <c r="S276" i="23"/>
  <c r="W277" i="23"/>
  <c r="X276" i="23"/>
  <c r="Y277" i="23"/>
  <c r="Z276" i="23"/>
  <c r="P277" i="23"/>
  <c r="Q277" i="23"/>
  <c r="R277" i="23"/>
  <c r="S277" i="23"/>
  <c r="W278" i="23"/>
  <c r="X277" i="23"/>
  <c r="Y278" i="23"/>
  <c r="Z277" i="23"/>
  <c r="P278" i="23"/>
  <c r="Q278" i="23"/>
  <c r="R278" i="23"/>
  <c r="S278" i="23"/>
  <c r="W279" i="23"/>
  <c r="X278" i="23"/>
  <c r="Y279" i="23"/>
  <c r="Z278" i="23"/>
  <c r="P279" i="23"/>
  <c r="Q279" i="23"/>
  <c r="R279" i="23"/>
  <c r="S279" i="23"/>
  <c r="W280" i="23"/>
  <c r="X279" i="23"/>
  <c r="Y280" i="23"/>
  <c r="Z279" i="23"/>
  <c r="P280" i="23"/>
  <c r="Q280" i="23"/>
  <c r="R280" i="23"/>
  <c r="S280" i="23"/>
  <c r="W281" i="23"/>
  <c r="X280" i="23"/>
  <c r="Y281" i="23"/>
  <c r="Z280" i="23"/>
  <c r="P281" i="23"/>
  <c r="Q281" i="23"/>
  <c r="R281" i="23"/>
  <c r="S281" i="23"/>
  <c r="W282" i="23"/>
  <c r="X281" i="23"/>
  <c r="Y282" i="23"/>
  <c r="Z281" i="23"/>
  <c r="P282" i="23"/>
  <c r="Q282" i="23"/>
  <c r="R282" i="23"/>
  <c r="S282" i="23"/>
  <c r="W283" i="23"/>
  <c r="X282" i="23"/>
  <c r="Y283" i="23"/>
  <c r="Z282" i="23"/>
  <c r="P283" i="23"/>
  <c r="Q283" i="23"/>
  <c r="R283" i="23"/>
  <c r="S283" i="23"/>
  <c r="W284" i="23"/>
  <c r="X283" i="23"/>
  <c r="Y284" i="23"/>
  <c r="Z283" i="23"/>
  <c r="P284" i="23"/>
  <c r="Q284" i="23"/>
  <c r="R284" i="23"/>
  <c r="S284" i="23"/>
  <c r="W285" i="23"/>
  <c r="X284" i="23"/>
  <c r="Y285" i="23"/>
  <c r="Z284" i="23"/>
  <c r="P285" i="23"/>
  <c r="Q285" i="23"/>
  <c r="R285" i="23"/>
  <c r="S285" i="23"/>
  <c r="W286" i="23"/>
  <c r="X285" i="23"/>
  <c r="Y286" i="23"/>
  <c r="Z285" i="23"/>
  <c r="P286" i="23"/>
  <c r="Q286" i="23"/>
  <c r="R286" i="23"/>
  <c r="S286" i="23"/>
  <c r="W287" i="23"/>
  <c r="X286" i="23"/>
  <c r="Y287" i="23"/>
  <c r="Z286" i="23"/>
  <c r="P287" i="23"/>
  <c r="Q287" i="23"/>
  <c r="R287" i="23"/>
  <c r="S287" i="23"/>
  <c r="W288" i="23"/>
  <c r="X287" i="23"/>
  <c r="Y288" i="23"/>
  <c r="Z287" i="23"/>
  <c r="P288" i="23"/>
  <c r="Q288" i="23"/>
  <c r="R288" i="23"/>
  <c r="S288" i="23"/>
  <c r="W289" i="23"/>
  <c r="X288" i="23"/>
  <c r="Y289" i="23"/>
  <c r="Z288" i="23"/>
  <c r="P289" i="23"/>
  <c r="Q289" i="23"/>
  <c r="R289" i="23"/>
  <c r="S289" i="23"/>
  <c r="W290" i="23"/>
  <c r="X289" i="23"/>
  <c r="Y290" i="23"/>
  <c r="Z289" i="23"/>
  <c r="P290" i="23"/>
  <c r="Q290" i="23"/>
  <c r="R290" i="23"/>
  <c r="S290" i="23"/>
  <c r="W291" i="23"/>
  <c r="X290" i="23"/>
  <c r="Y291" i="23"/>
  <c r="Z290" i="23"/>
  <c r="P291" i="23"/>
  <c r="Q291" i="23"/>
  <c r="R291" i="23"/>
  <c r="S291" i="23"/>
  <c r="W292" i="23"/>
  <c r="X291" i="23"/>
  <c r="Y292" i="23"/>
  <c r="Z291" i="23"/>
  <c r="P292" i="23"/>
  <c r="Q292" i="23"/>
  <c r="R292" i="23"/>
  <c r="S292" i="23"/>
  <c r="W293" i="23"/>
  <c r="X292" i="23"/>
  <c r="Y293" i="23"/>
  <c r="Z292" i="23"/>
  <c r="P293" i="23"/>
  <c r="Q293" i="23"/>
  <c r="R293" i="23"/>
  <c r="S293" i="23"/>
  <c r="W294" i="23"/>
  <c r="X293" i="23"/>
  <c r="Y294" i="23"/>
  <c r="Z293" i="23"/>
  <c r="P294" i="23"/>
  <c r="Q294" i="23"/>
  <c r="R294" i="23"/>
  <c r="S294" i="23"/>
  <c r="W295" i="23"/>
  <c r="X294" i="23"/>
  <c r="Y295" i="23"/>
  <c r="Z294" i="23"/>
  <c r="P295" i="23"/>
  <c r="Q295" i="23"/>
  <c r="R295" i="23"/>
  <c r="S295" i="23"/>
  <c r="W296" i="23"/>
  <c r="X295" i="23"/>
  <c r="Y296" i="23"/>
  <c r="Z295" i="23"/>
  <c r="P296" i="23"/>
  <c r="Q296" i="23"/>
  <c r="R296" i="23"/>
  <c r="S296" i="23"/>
  <c r="W297" i="23"/>
  <c r="X296" i="23"/>
  <c r="Y297" i="23"/>
  <c r="Z296" i="23"/>
  <c r="P297" i="23"/>
  <c r="Q297" i="23"/>
  <c r="R297" i="23"/>
  <c r="S297" i="23"/>
  <c r="W298" i="23"/>
  <c r="X297" i="23"/>
  <c r="Y298" i="23"/>
  <c r="Z297" i="23"/>
  <c r="P298" i="23"/>
  <c r="Q298" i="23"/>
  <c r="R298" i="23"/>
  <c r="S298" i="23"/>
  <c r="W299" i="23"/>
  <c r="X298" i="23"/>
  <c r="Y299" i="23"/>
  <c r="Z298" i="23"/>
  <c r="P299" i="23"/>
  <c r="Q299" i="23"/>
  <c r="R299" i="23"/>
  <c r="S299" i="23"/>
  <c r="W300" i="23"/>
  <c r="X299" i="23"/>
  <c r="Y300" i="23"/>
  <c r="Z299" i="23"/>
  <c r="P300" i="23"/>
  <c r="Q300" i="23"/>
  <c r="R300" i="23"/>
  <c r="S300" i="23"/>
  <c r="W301" i="23"/>
  <c r="X300" i="23"/>
  <c r="Y301" i="23"/>
  <c r="Z300" i="23"/>
  <c r="P301" i="23"/>
  <c r="Q301" i="23"/>
  <c r="R301" i="23"/>
  <c r="S301" i="23"/>
  <c r="W302" i="23"/>
  <c r="X301" i="23"/>
  <c r="Y302" i="23"/>
  <c r="Z301" i="23"/>
  <c r="P302" i="23"/>
  <c r="Q302" i="23"/>
  <c r="R302" i="23"/>
  <c r="S302" i="23"/>
  <c r="W303" i="23"/>
  <c r="X302" i="23"/>
  <c r="Y303" i="23"/>
  <c r="Z302" i="23"/>
  <c r="P303" i="23"/>
  <c r="Q303" i="23"/>
  <c r="R303" i="23"/>
  <c r="S303" i="23"/>
  <c r="W304" i="23"/>
  <c r="X303" i="23"/>
  <c r="Y304" i="23"/>
  <c r="Z303" i="23"/>
  <c r="P304" i="23"/>
  <c r="Q304" i="23"/>
  <c r="R304" i="23"/>
  <c r="S304" i="23"/>
  <c r="W305" i="23"/>
  <c r="X304" i="23"/>
  <c r="Y305" i="23"/>
  <c r="Z304" i="23"/>
  <c r="P305" i="23"/>
  <c r="Q305" i="23"/>
  <c r="R305" i="23"/>
  <c r="S305" i="23"/>
  <c r="W306" i="23"/>
  <c r="X305" i="23"/>
  <c r="Y306" i="23"/>
  <c r="Z305" i="23"/>
  <c r="P306" i="23"/>
  <c r="Q306" i="23"/>
  <c r="R306" i="23"/>
  <c r="S306" i="23"/>
  <c r="W307" i="23"/>
  <c r="X306" i="23"/>
  <c r="Y307" i="23"/>
  <c r="Z306" i="23"/>
  <c r="P307" i="23"/>
  <c r="Q307" i="23"/>
  <c r="R307" i="23"/>
  <c r="S307" i="23"/>
  <c r="W308" i="23"/>
  <c r="X307" i="23"/>
  <c r="Y308" i="23"/>
  <c r="Z307" i="23"/>
  <c r="P308" i="23"/>
  <c r="Q308" i="23"/>
  <c r="R308" i="23"/>
  <c r="S308" i="23"/>
  <c r="W309" i="23"/>
  <c r="X308" i="23"/>
  <c r="Y309" i="23"/>
  <c r="Z308" i="23"/>
  <c r="P309" i="23"/>
  <c r="Q309" i="23"/>
  <c r="R309" i="23"/>
  <c r="S309" i="23"/>
  <c r="W310" i="23"/>
  <c r="X309" i="23"/>
  <c r="Y310" i="23"/>
  <c r="Z309" i="23"/>
  <c r="P310" i="23"/>
  <c r="Q310" i="23"/>
  <c r="R310" i="23"/>
  <c r="S310" i="23"/>
  <c r="W311" i="23"/>
  <c r="X310" i="23"/>
  <c r="Y311" i="23"/>
  <c r="Z310" i="23"/>
  <c r="P311" i="23"/>
  <c r="Q311" i="23"/>
  <c r="R311" i="23"/>
  <c r="S311" i="23"/>
  <c r="W312" i="23"/>
  <c r="X311" i="23"/>
  <c r="Y312" i="23"/>
  <c r="Z311" i="23"/>
  <c r="P312" i="23"/>
  <c r="Q312" i="23"/>
  <c r="R312" i="23"/>
  <c r="S312" i="23"/>
  <c r="W313" i="23"/>
  <c r="X312" i="23"/>
  <c r="Y313" i="23"/>
  <c r="Z312" i="23"/>
  <c r="P313" i="23"/>
  <c r="Q313" i="23"/>
  <c r="R313" i="23"/>
  <c r="S313" i="23"/>
  <c r="W314" i="23"/>
  <c r="X313" i="23"/>
  <c r="Y314" i="23"/>
  <c r="Z313" i="23"/>
  <c r="P314" i="23"/>
  <c r="Q314" i="23"/>
  <c r="R314" i="23"/>
  <c r="S314" i="23"/>
  <c r="W315" i="23"/>
  <c r="X314" i="23"/>
  <c r="Y315" i="23"/>
  <c r="Z314" i="23"/>
  <c r="P315" i="23"/>
  <c r="Q315" i="23"/>
  <c r="R315" i="23"/>
  <c r="S315" i="23"/>
  <c r="W316" i="23"/>
  <c r="X315" i="23"/>
  <c r="Y316" i="23"/>
  <c r="Z315" i="23"/>
  <c r="P316" i="23"/>
  <c r="Q316" i="23"/>
  <c r="R316" i="23"/>
  <c r="S316" i="23"/>
  <c r="W317" i="23"/>
  <c r="X316" i="23"/>
  <c r="Y317" i="23"/>
  <c r="Z316" i="23"/>
  <c r="P317" i="23"/>
  <c r="Q317" i="23"/>
  <c r="R317" i="23"/>
  <c r="S317" i="23"/>
  <c r="W318" i="23"/>
  <c r="X317" i="23"/>
  <c r="Y318" i="23"/>
  <c r="Z317" i="23"/>
  <c r="P318" i="23"/>
  <c r="Q318" i="23"/>
  <c r="R318" i="23"/>
  <c r="S318" i="23"/>
  <c r="W319" i="23"/>
  <c r="X318" i="23"/>
  <c r="Y319" i="23"/>
  <c r="Z318" i="23"/>
  <c r="P319" i="23"/>
  <c r="Q319" i="23"/>
  <c r="R319" i="23"/>
  <c r="S319" i="23"/>
  <c r="W320" i="23"/>
  <c r="X319" i="23"/>
  <c r="Y320" i="23"/>
  <c r="Z319" i="23"/>
  <c r="P320" i="23"/>
  <c r="Q320" i="23"/>
  <c r="R320" i="23"/>
  <c r="S320" i="23"/>
  <c r="W321" i="23"/>
  <c r="X320" i="23"/>
  <c r="Y321" i="23"/>
  <c r="Z320" i="23"/>
  <c r="P321" i="23"/>
  <c r="Q321" i="23"/>
  <c r="R321" i="23"/>
  <c r="S321" i="23"/>
  <c r="W322" i="23"/>
  <c r="X321" i="23"/>
  <c r="Y322" i="23"/>
  <c r="Z321" i="23"/>
  <c r="P322" i="23"/>
  <c r="Q322" i="23"/>
  <c r="R322" i="23"/>
  <c r="S322" i="23"/>
  <c r="W323" i="23"/>
  <c r="X322" i="23"/>
  <c r="Y323" i="23"/>
  <c r="Z322" i="23"/>
  <c r="P323" i="23"/>
  <c r="Q323" i="23"/>
  <c r="R323" i="23"/>
  <c r="S323" i="23"/>
  <c r="W324" i="23"/>
  <c r="X323" i="23"/>
  <c r="Y324" i="23"/>
  <c r="Z323" i="23"/>
  <c r="P324" i="23"/>
  <c r="Q324" i="23"/>
  <c r="R324" i="23"/>
  <c r="S324" i="23"/>
  <c r="W325" i="23"/>
  <c r="X324" i="23"/>
  <c r="Y325" i="23"/>
  <c r="Z324" i="23"/>
  <c r="P325" i="23"/>
  <c r="Q325" i="23"/>
  <c r="R325" i="23"/>
  <c r="S325" i="23"/>
  <c r="W326" i="23"/>
  <c r="X325" i="23"/>
  <c r="Y326" i="23"/>
  <c r="Z325" i="23"/>
  <c r="P326" i="23"/>
  <c r="Q326" i="23"/>
  <c r="R326" i="23"/>
  <c r="S326" i="23"/>
  <c r="W327" i="23"/>
  <c r="X326" i="23"/>
  <c r="Y327" i="23"/>
  <c r="Z326" i="23"/>
  <c r="P327" i="23"/>
  <c r="Q327" i="23"/>
  <c r="R327" i="23"/>
  <c r="S327" i="23"/>
  <c r="W328" i="23"/>
  <c r="X327" i="23"/>
  <c r="Y328" i="23"/>
  <c r="Z327" i="23"/>
  <c r="P328" i="23"/>
  <c r="Q328" i="23"/>
  <c r="R328" i="23"/>
  <c r="S328" i="23"/>
  <c r="W329" i="23"/>
  <c r="X328" i="23"/>
  <c r="Y329" i="23"/>
  <c r="Z328" i="23"/>
  <c r="P329" i="23"/>
  <c r="Q329" i="23"/>
  <c r="R329" i="23"/>
  <c r="S329" i="23"/>
  <c r="W330" i="23"/>
  <c r="X329" i="23"/>
  <c r="Y330" i="23"/>
  <c r="Z329" i="23"/>
  <c r="P330" i="23"/>
  <c r="Q330" i="23"/>
  <c r="R330" i="23"/>
  <c r="S330" i="23"/>
  <c r="W331" i="23"/>
  <c r="X330" i="23"/>
  <c r="Y331" i="23"/>
  <c r="Z330" i="23"/>
  <c r="P331" i="23"/>
  <c r="Q331" i="23"/>
  <c r="R331" i="23"/>
  <c r="S331" i="23"/>
  <c r="W332" i="23"/>
  <c r="X331" i="23"/>
  <c r="Y332" i="23"/>
  <c r="Z331" i="23"/>
  <c r="P332" i="23"/>
  <c r="Q332" i="23"/>
  <c r="R332" i="23"/>
  <c r="S332" i="23"/>
  <c r="W333" i="23"/>
  <c r="X332" i="23"/>
  <c r="Y333" i="23"/>
  <c r="Z332" i="23"/>
  <c r="P333" i="23"/>
  <c r="Q333" i="23"/>
  <c r="R333" i="23"/>
  <c r="S333" i="23"/>
  <c r="W334" i="23"/>
  <c r="X333" i="23"/>
  <c r="Y334" i="23"/>
  <c r="Z333" i="23"/>
  <c r="P334" i="23"/>
  <c r="Q334" i="23"/>
  <c r="R334" i="23"/>
  <c r="S334" i="23"/>
  <c r="W335" i="23"/>
  <c r="X334" i="23"/>
  <c r="Y335" i="23"/>
  <c r="Z334" i="23"/>
  <c r="P335" i="23"/>
  <c r="Q335" i="23"/>
  <c r="R335" i="23"/>
  <c r="S335" i="23"/>
  <c r="W336" i="23"/>
  <c r="X335" i="23"/>
  <c r="Y336" i="23"/>
  <c r="Z335" i="23"/>
  <c r="P336" i="23"/>
  <c r="Q336" i="23"/>
  <c r="R336" i="23"/>
  <c r="S336" i="23"/>
  <c r="W337" i="23"/>
  <c r="X336" i="23"/>
  <c r="Y337" i="23"/>
  <c r="Z336" i="23"/>
  <c r="P337" i="23"/>
  <c r="Q337" i="23"/>
  <c r="R337" i="23"/>
  <c r="S337" i="23"/>
  <c r="W338" i="23"/>
  <c r="X337" i="23"/>
  <c r="Y338" i="23"/>
  <c r="Z337" i="23"/>
  <c r="P338" i="23"/>
  <c r="Q338" i="23"/>
  <c r="R338" i="23"/>
  <c r="S338" i="23"/>
  <c r="W339" i="23"/>
  <c r="X338" i="23"/>
  <c r="Y339" i="23"/>
  <c r="Z338" i="23"/>
  <c r="P339" i="23"/>
  <c r="Q339" i="23"/>
  <c r="R339" i="23"/>
  <c r="S339" i="23"/>
  <c r="W340" i="23"/>
  <c r="X339" i="23"/>
  <c r="Y340" i="23"/>
  <c r="Z339" i="23"/>
  <c r="P340" i="23"/>
  <c r="Q340" i="23"/>
  <c r="R340" i="23"/>
  <c r="S340" i="23"/>
  <c r="W341" i="23"/>
  <c r="X340" i="23"/>
  <c r="Y341" i="23"/>
  <c r="Z340" i="23"/>
  <c r="P341" i="23"/>
  <c r="Q341" i="23"/>
  <c r="R341" i="23"/>
  <c r="S341" i="23"/>
  <c r="W342" i="23"/>
  <c r="X341" i="23"/>
  <c r="Y342" i="23"/>
  <c r="Z341" i="23"/>
  <c r="P342" i="23"/>
  <c r="Q342" i="23"/>
  <c r="R342" i="23"/>
  <c r="S342" i="23"/>
  <c r="W343" i="23"/>
  <c r="X342" i="23"/>
  <c r="Y343" i="23"/>
  <c r="Z342" i="23"/>
  <c r="P343" i="23"/>
  <c r="Q343" i="23"/>
  <c r="R343" i="23"/>
  <c r="S343" i="23"/>
  <c r="W344" i="23"/>
  <c r="X343" i="23"/>
  <c r="Y344" i="23"/>
  <c r="Z343" i="23"/>
  <c r="P344" i="23"/>
  <c r="Q344" i="23"/>
  <c r="R344" i="23"/>
  <c r="S344" i="23"/>
  <c r="W345" i="23"/>
  <c r="X344" i="23"/>
  <c r="Y345" i="23"/>
  <c r="Z344" i="23"/>
  <c r="P345" i="23"/>
  <c r="Q345" i="23"/>
  <c r="R345" i="23"/>
  <c r="S345" i="23"/>
  <c r="W346" i="23"/>
  <c r="X345" i="23"/>
  <c r="Y346" i="23"/>
  <c r="Z345" i="23"/>
  <c r="P346" i="23"/>
  <c r="Q346" i="23"/>
  <c r="R346" i="23"/>
  <c r="S346" i="23"/>
  <c r="W347" i="23"/>
  <c r="X346" i="23"/>
  <c r="Y347" i="23"/>
  <c r="Z346" i="23"/>
  <c r="P347" i="23"/>
  <c r="Q347" i="23"/>
  <c r="R347" i="23"/>
  <c r="S347" i="23"/>
  <c r="W348" i="23"/>
  <c r="X347" i="23"/>
  <c r="Y348" i="23"/>
  <c r="Z347" i="23"/>
  <c r="P348" i="23"/>
  <c r="Q348" i="23"/>
  <c r="R348" i="23"/>
  <c r="S348" i="23"/>
  <c r="W349" i="23"/>
  <c r="X348" i="23"/>
  <c r="Y349" i="23"/>
  <c r="Z348" i="23"/>
  <c r="P349" i="23"/>
  <c r="Q349" i="23"/>
  <c r="R349" i="23"/>
  <c r="S349" i="23"/>
  <c r="W350" i="23"/>
  <c r="X349" i="23"/>
  <c r="Y350" i="23"/>
  <c r="Z349" i="23"/>
  <c r="P350" i="23"/>
  <c r="Q350" i="23"/>
  <c r="R350" i="23"/>
  <c r="S350" i="23"/>
  <c r="W351" i="23"/>
  <c r="X350" i="23"/>
  <c r="Y351" i="23"/>
  <c r="Z350" i="23"/>
  <c r="P351" i="23"/>
  <c r="Q351" i="23"/>
  <c r="R351" i="23"/>
  <c r="S351" i="23"/>
  <c r="W352" i="23"/>
  <c r="X351" i="23"/>
  <c r="Y352" i="23"/>
  <c r="Z351" i="23"/>
  <c r="P352" i="23"/>
  <c r="Q352" i="23"/>
  <c r="R352" i="23"/>
  <c r="S352" i="23"/>
  <c r="W353" i="23"/>
  <c r="X352" i="23"/>
  <c r="Y353" i="23"/>
  <c r="Z352" i="23"/>
  <c r="P353" i="23"/>
  <c r="Q353" i="23"/>
  <c r="R353" i="23"/>
  <c r="S353" i="23"/>
  <c r="W354" i="23"/>
  <c r="X353" i="23"/>
  <c r="Y354" i="23"/>
  <c r="Z353" i="23"/>
  <c r="P354" i="23"/>
  <c r="Q354" i="23"/>
  <c r="R354" i="23"/>
  <c r="S354" i="23"/>
  <c r="W355" i="23"/>
  <c r="X354" i="23"/>
  <c r="Y355" i="23"/>
  <c r="Z354" i="23"/>
  <c r="P355" i="23"/>
  <c r="Q355" i="23"/>
  <c r="R355" i="23"/>
  <c r="S355" i="23"/>
  <c r="W356" i="23"/>
  <c r="X355" i="23"/>
  <c r="Y356" i="23"/>
  <c r="Z355" i="23"/>
  <c r="P356" i="23"/>
  <c r="Q356" i="23"/>
  <c r="R356" i="23"/>
  <c r="S356" i="23"/>
  <c r="W357" i="23"/>
  <c r="X356" i="23"/>
  <c r="Y357" i="23"/>
  <c r="Z356" i="23"/>
  <c r="P357" i="23"/>
  <c r="Q357" i="23"/>
  <c r="R357" i="23"/>
  <c r="S357" i="23"/>
  <c r="W358" i="23"/>
  <c r="X357" i="23"/>
  <c r="Y358" i="23"/>
  <c r="Z357" i="23"/>
  <c r="P358" i="23"/>
  <c r="Q358" i="23"/>
  <c r="R358" i="23"/>
  <c r="S358" i="23"/>
  <c r="W359" i="23"/>
  <c r="X358" i="23"/>
  <c r="Y359" i="23"/>
  <c r="Z358" i="23"/>
  <c r="P359" i="23"/>
  <c r="Q359" i="23"/>
  <c r="R359" i="23"/>
  <c r="S359" i="23"/>
  <c r="W360" i="23"/>
  <c r="X359" i="23"/>
  <c r="Y360" i="23"/>
  <c r="Z359" i="23"/>
  <c r="P360" i="23"/>
  <c r="Q360" i="23"/>
  <c r="R360" i="23"/>
  <c r="S360" i="23"/>
  <c r="W361" i="23"/>
  <c r="X360" i="23"/>
  <c r="Y361" i="23"/>
  <c r="Z360" i="23"/>
  <c r="P361" i="23"/>
  <c r="Q361" i="23"/>
  <c r="R361" i="23"/>
  <c r="S361" i="23"/>
  <c r="X361" i="23"/>
  <c r="Z361" i="23"/>
  <c r="P362" i="23"/>
  <c r="Q362" i="23"/>
  <c r="R362" i="23"/>
  <c r="S362" i="23"/>
  <c r="P363" i="23"/>
  <c r="Q363" i="23"/>
  <c r="R363" i="23"/>
  <c r="S363" i="23"/>
  <c r="P364" i="23"/>
  <c r="Q364" i="23"/>
  <c r="R364" i="23"/>
  <c r="S364" i="23"/>
  <c r="P365" i="23"/>
  <c r="Q365" i="23"/>
  <c r="R365" i="23"/>
  <c r="S365" i="23"/>
  <c r="P366" i="23"/>
  <c r="Q366" i="23"/>
  <c r="R366" i="23"/>
  <c r="S366" i="23"/>
  <c r="P367" i="23"/>
  <c r="Q367" i="23"/>
  <c r="R367" i="23"/>
  <c r="S367" i="23"/>
  <c r="P368" i="23"/>
  <c r="Q368" i="23"/>
  <c r="R368" i="23"/>
  <c r="S368" i="23"/>
  <c r="P369" i="23"/>
  <c r="Q369" i="23"/>
  <c r="R369" i="23"/>
  <c r="S369" i="23"/>
  <c r="P372" i="23"/>
  <c r="Q372" i="23"/>
  <c r="R372" i="23"/>
  <c r="S372" i="23"/>
  <c r="P373" i="23"/>
  <c r="Q373" i="23"/>
  <c r="R373" i="23"/>
  <c r="S373" i="23"/>
  <c r="P374" i="23"/>
  <c r="Q374" i="23"/>
  <c r="R374" i="23"/>
  <c r="S374" i="23"/>
  <c r="P375" i="23"/>
  <c r="Q375" i="23"/>
  <c r="R375" i="23"/>
  <c r="S375" i="23"/>
  <c r="P376" i="23"/>
  <c r="Q376" i="23"/>
  <c r="R376" i="23"/>
  <c r="S376" i="23"/>
  <c r="P377" i="23"/>
  <c r="Q377" i="23"/>
  <c r="R377" i="23"/>
  <c r="S377" i="23"/>
  <c r="P378" i="23"/>
  <c r="Q378" i="23"/>
  <c r="R378" i="23"/>
  <c r="S378" i="23"/>
  <c r="P379" i="23"/>
  <c r="Q379" i="23"/>
  <c r="R379" i="23"/>
  <c r="S379" i="23"/>
  <c r="P380" i="23"/>
  <c r="Q380" i="23"/>
  <c r="R380" i="23"/>
  <c r="S380" i="23"/>
  <c r="P381" i="23"/>
  <c r="Q381" i="23"/>
  <c r="R381" i="23"/>
  <c r="S381" i="23"/>
  <c r="P382" i="23"/>
  <c r="Q382" i="23"/>
  <c r="R382" i="23"/>
  <c r="S382" i="23"/>
  <c r="P383" i="23"/>
  <c r="Q383" i="23"/>
  <c r="R383" i="23"/>
  <c r="S383" i="23"/>
  <c r="P384" i="23"/>
  <c r="Q384" i="23"/>
  <c r="R384" i="23"/>
  <c r="S384" i="23"/>
  <c r="P385" i="23"/>
  <c r="Q385" i="23"/>
  <c r="R385" i="23"/>
  <c r="S385" i="23"/>
  <c r="W386" i="23"/>
  <c r="Y386" i="23"/>
  <c r="P386" i="23"/>
  <c r="Q386" i="23"/>
  <c r="R386" i="23"/>
  <c r="S386" i="23"/>
  <c r="W387" i="23"/>
  <c r="X386" i="23"/>
  <c r="Y387" i="23"/>
  <c r="Z386" i="23"/>
  <c r="P387" i="23"/>
  <c r="Q387" i="23"/>
  <c r="R387" i="23"/>
  <c r="S387" i="23"/>
  <c r="W388" i="23"/>
  <c r="X387" i="23"/>
  <c r="Y388" i="23"/>
  <c r="Z387" i="23"/>
  <c r="P388" i="23"/>
  <c r="Q388" i="23"/>
  <c r="R388" i="23"/>
  <c r="S388" i="23"/>
  <c r="W389" i="23"/>
  <c r="X388" i="23"/>
  <c r="Y389" i="23"/>
  <c r="Z388" i="23"/>
  <c r="P389" i="23"/>
  <c r="Q389" i="23"/>
  <c r="R389" i="23"/>
  <c r="S389" i="23"/>
  <c r="W390" i="23"/>
  <c r="X389" i="23"/>
  <c r="Y390" i="23"/>
  <c r="Z389" i="23"/>
  <c r="P390" i="23"/>
  <c r="Q390" i="23"/>
  <c r="R390" i="23"/>
  <c r="S390" i="23"/>
  <c r="W391" i="23"/>
  <c r="X390" i="23"/>
  <c r="Y391" i="23"/>
  <c r="Z390" i="23"/>
  <c r="P391" i="23"/>
  <c r="Q391" i="23"/>
  <c r="R391" i="23"/>
  <c r="S391" i="23"/>
  <c r="W392" i="23"/>
  <c r="X391" i="23"/>
  <c r="Y392" i="23"/>
  <c r="Z391" i="23"/>
  <c r="P392" i="23"/>
  <c r="Q392" i="23"/>
  <c r="R392" i="23"/>
  <c r="S392" i="23"/>
  <c r="W393" i="23"/>
  <c r="X392" i="23"/>
  <c r="Y393" i="23"/>
  <c r="Z392" i="23"/>
  <c r="P393" i="23"/>
  <c r="Q393" i="23"/>
  <c r="R393" i="23"/>
  <c r="S393" i="23"/>
  <c r="W394" i="23"/>
  <c r="X393" i="23"/>
  <c r="Y394" i="23"/>
  <c r="Z393" i="23"/>
  <c r="P394" i="23"/>
  <c r="Q394" i="23"/>
  <c r="R394" i="23"/>
  <c r="S394" i="23"/>
  <c r="W395" i="23"/>
  <c r="X394" i="23"/>
  <c r="Y395" i="23"/>
  <c r="Z394" i="23"/>
  <c r="P395" i="23"/>
  <c r="Q395" i="23"/>
  <c r="R395" i="23"/>
  <c r="S395" i="23"/>
  <c r="W396" i="23"/>
  <c r="X395" i="23"/>
  <c r="Y396" i="23"/>
  <c r="Z395" i="23"/>
  <c r="P396" i="23"/>
  <c r="Q396" i="23"/>
  <c r="R396" i="23"/>
  <c r="S396" i="23"/>
  <c r="W397" i="23"/>
  <c r="X396" i="23"/>
  <c r="Y397" i="23"/>
  <c r="Z396" i="23"/>
  <c r="P397" i="23"/>
  <c r="Q397" i="23"/>
  <c r="R397" i="23"/>
  <c r="S397" i="23"/>
  <c r="W398" i="23"/>
  <c r="X397" i="23"/>
  <c r="Y398" i="23"/>
  <c r="Z397" i="23"/>
  <c r="P398" i="23"/>
  <c r="Q398" i="23"/>
  <c r="R398" i="23"/>
  <c r="S398" i="23"/>
  <c r="W399" i="23"/>
  <c r="X398" i="23"/>
  <c r="Y399" i="23"/>
  <c r="Z398" i="23"/>
  <c r="P399" i="23"/>
  <c r="Q399" i="23"/>
  <c r="R399" i="23"/>
  <c r="S399" i="23"/>
  <c r="W400" i="23"/>
  <c r="X399" i="23"/>
  <c r="Y400" i="23"/>
  <c r="Z399" i="23"/>
  <c r="P400" i="23"/>
  <c r="Q400" i="23"/>
  <c r="R400" i="23"/>
  <c r="S400" i="23"/>
  <c r="W401" i="23"/>
  <c r="X400" i="23"/>
  <c r="Y401" i="23"/>
  <c r="Z400" i="23"/>
  <c r="P401" i="23"/>
  <c r="Q401" i="23"/>
  <c r="R401" i="23"/>
  <c r="S401" i="23"/>
  <c r="W402" i="23"/>
  <c r="X401" i="23"/>
  <c r="Y402" i="23"/>
  <c r="Z401" i="23"/>
  <c r="P402" i="23"/>
  <c r="Q402" i="23"/>
  <c r="R402" i="23"/>
  <c r="S402" i="23"/>
  <c r="W403" i="23"/>
  <c r="X402" i="23"/>
  <c r="Y403" i="23"/>
  <c r="Z402" i="23"/>
  <c r="P403" i="23"/>
  <c r="Q403" i="23"/>
  <c r="R403" i="23"/>
  <c r="S403" i="23"/>
  <c r="W404" i="23"/>
  <c r="X403" i="23"/>
  <c r="Y404" i="23"/>
  <c r="Z403" i="23"/>
  <c r="P404" i="23"/>
  <c r="Q404" i="23"/>
  <c r="R404" i="23"/>
  <c r="S404" i="23"/>
  <c r="W405" i="23"/>
  <c r="X404" i="23"/>
  <c r="Y405" i="23"/>
  <c r="Z404" i="23"/>
  <c r="P405" i="23"/>
  <c r="Q405" i="23"/>
  <c r="R405" i="23"/>
  <c r="S405" i="23"/>
  <c r="W406" i="23"/>
  <c r="X405" i="23"/>
  <c r="Y406" i="23"/>
  <c r="Z405" i="23"/>
  <c r="P406" i="23"/>
  <c r="Q406" i="23"/>
  <c r="R406" i="23"/>
  <c r="S406" i="23"/>
  <c r="W407" i="23"/>
  <c r="X406" i="23"/>
  <c r="Y407" i="23"/>
  <c r="Z406" i="23"/>
  <c r="P407" i="23"/>
  <c r="Q407" i="23"/>
  <c r="R407" i="23"/>
  <c r="S407" i="23"/>
  <c r="W408" i="23"/>
  <c r="X407" i="23"/>
  <c r="Y408" i="23"/>
  <c r="Z407" i="23"/>
  <c r="P408" i="23"/>
  <c r="Q408" i="23"/>
  <c r="R408" i="23"/>
  <c r="S408" i="23"/>
  <c r="W409" i="23"/>
  <c r="X408" i="23"/>
  <c r="Y409" i="23"/>
  <c r="Z408" i="23"/>
  <c r="P409" i="23"/>
  <c r="Q409" i="23"/>
  <c r="R409" i="23"/>
  <c r="S409" i="23"/>
  <c r="W410" i="23"/>
  <c r="X409" i="23"/>
  <c r="Y410" i="23"/>
  <c r="Z409" i="23"/>
  <c r="P410" i="23"/>
  <c r="Q410" i="23"/>
  <c r="R410" i="23"/>
  <c r="S410" i="23"/>
  <c r="W411" i="23"/>
  <c r="X410" i="23"/>
  <c r="Y411" i="23"/>
  <c r="Z410" i="23"/>
  <c r="P411" i="23"/>
  <c r="Q411" i="23"/>
  <c r="R411" i="23"/>
  <c r="S411" i="23"/>
  <c r="W412" i="23"/>
  <c r="X411" i="23"/>
  <c r="Y412" i="23"/>
  <c r="Z411" i="23"/>
  <c r="P412" i="23"/>
  <c r="Q412" i="23"/>
  <c r="R412" i="23"/>
  <c r="S412" i="23"/>
  <c r="W413" i="23"/>
  <c r="X412" i="23"/>
  <c r="Y413" i="23"/>
  <c r="Z412" i="23"/>
  <c r="P413" i="23"/>
  <c r="Q413" i="23"/>
  <c r="R413" i="23"/>
  <c r="S413" i="23"/>
  <c r="W414" i="23"/>
  <c r="X413" i="23"/>
  <c r="Y414" i="23"/>
  <c r="Z413" i="23"/>
  <c r="P414" i="23"/>
  <c r="Q414" i="23"/>
  <c r="R414" i="23"/>
  <c r="S414" i="23"/>
  <c r="W415" i="23"/>
  <c r="X414" i="23"/>
  <c r="Y415" i="23"/>
  <c r="Z414" i="23"/>
  <c r="P415" i="23"/>
  <c r="Q415" i="23"/>
  <c r="R415" i="23"/>
  <c r="S415" i="23"/>
  <c r="W416" i="23"/>
  <c r="X415" i="23"/>
  <c r="Y416" i="23"/>
  <c r="Z415" i="23"/>
  <c r="P416" i="23"/>
  <c r="Q416" i="23"/>
  <c r="R416" i="23"/>
  <c r="S416" i="23"/>
  <c r="W417" i="23"/>
  <c r="X416" i="23"/>
  <c r="Y417" i="23"/>
  <c r="Z416" i="23"/>
  <c r="P417" i="23"/>
  <c r="Q417" i="23"/>
  <c r="R417" i="23"/>
  <c r="S417" i="23"/>
  <c r="W418" i="23"/>
  <c r="X417" i="23"/>
  <c r="Y418" i="23"/>
  <c r="Z417" i="23"/>
  <c r="P418" i="23"/>
  <c r="Q418" i="23"/>
  <c r="R418" i="23"/>
  <c r="S418" i="23"/>
  <c r="W419" i="23"/>
  <c r="X418" i="23"/>
  <c r="Y419" i="23"/>
  <c r="Z418" i="23"/>
  <c r="P419" i="23"/>
  <c r="Q419" i="23"/>
  <c r="R419" i="23"/>
  <c r="S419" i="23"/>
  <c r="W420" i="23"/>
  <c r="X419" i="23"/>
  <c r="Y420" i="23"/>
  <c r="Z419" i="23"/>
  <c r="P420" i="23"/>
  <c r="Q420" i="23"/>
  <c r="R420" i="23"/>
  <c r="S420" i="23"/>
  <c r="W421" i="23"/>
  <c r="X420" i="23"/>
  <c r="Y421" i="23"/>
  <c r="Z420" i="23"/>
  <c r="P421" i="23"/>
  <c r="Q421" i="23"/>
  <c r="R421" i="23"/>
  <c r="S421" i="23"/>
  <c r="W422" i="23"/>
  <c r="X421" i="23"/>
  <c r="Y422" i="23"/>
  <c r="Z421" i="23"/>
  <c r="P422" i="23"/>
  <c r="Q422" i="23"/>
  <c r="R422" i="23"/>
  <c r="S422" i="23"/>
  <c r="W423" i="23"/>
  <c r="X422" i="23"/>
  <c r="Y423" i="23"/>
  <c r="Z422" i="23"/>
  <c r="P423" i="23"/>
  <c r="Q423" i="23"/>
  <c r="R423" i="23"/>
  <c r="S423" i="23"/>
  <c r="W424" i="23"/>
  <c r="X423" i="23"/>
  <c r="Y424" i="23"/>
  <c r="Z423" i="23"/>
  <c r="P424" i="23"/>
  <c r="Q424" i="23"/>
  <c r="R424" i="23"/>
  <c r="S424" i="23"/>
  <c r="W425" i="23"/>
  <c r="X424" i="23"/>
  <c r="Y425" i="23"/>
  <c r="Z424" i="23"/>
  <c r="P425" i="23"/>
  <c r="Q425" i="23"/>
  <c r="R425" i="23"/>
  <c r="S425" i="23"/>
  <c r="W426" i="23"/>
  <c r="X425" i="23"/>
  <c r="Y426" i="23"/>
  <c r="Z425" i="23"/>
  <c r="P426" i="23"/>
  <c r="Q426" i="23"/>
  <c r="R426" i="23"/>
  <c r="S426" i="23"/>
  <c r="W427" i="23"/>
  <c r="X426" i="23"/>
  <c r="Y427" i="23"/>
  <c r="Z426" i="23"/>
  <c r="P427" i="23"/>
  <c r="Q427" i="23"/>
  <c r="R427" i="23"/>
  <c r="S427" i="23"/>
  <c r="W428" i="23"/>
  <c r="X427" i="23"/>
  <c r="Y428" i="23"/>
  <c r="Z427" i="23"/>
  <c r="P428" i="23"/>
  <c r="Q428" i="23"/>
  <c r="R428" i="23"/>
  <c r="S428" i="23"/>
  <c r="W429" i="23"/>
  <c r="X428" i="23"/>
  <c r="Y429" i="23"/>
  <c r="Z428" i="23"/>
  <c r="P429" i="23"/>
  <c r="Q429" i="23"/>
  <c r="R429" i="23"/>
  <c r="S429" i="23"/>
  <c r="W430" i="23"/>
  <c r="X429" i="23"/>
  <c r="Y430" i="23"/>
  <c r="Z429" i="23"/>
  <c r="P430" i="23"/>
  <c r="Q430" i="23"/>
  <c r="R430" i="23"/>
  <c r="S430" i="23"/>
  <c r="W431" i="23"/>
  <c r="X430" i="23"/>
  <c r="Y431" i="23"/>
  <c r="Z430" i="23"/>
  <c r="P431" i="23"/>
  <c r="Q431" i="23"/>
  <c r="R431" i="23"/>
  <c r="S431" i="23"/>
  <c r="W432" i="23"/>
  <c r="X431" i="23"/>
  <c r="Y432" i="23"/>
  <c r="Z431" i="23"/>
  <c r="P432" i="23"/>
  <c r="Q432" i="23"/>
  <c r="R432" i="23"/>
  <c r="S432" i="23"/>
  <c r="W433" i="23"/>
  <c r="X432" i="23"/>
  <c r="Y433" i="23"/>
  <c r="Z432" i="23"/>
  <c r="P433" i="23"/>
  <c r="Q433" i="23"/>
  <c r="R433" i="23"/>
  <c r="S433" i="23"/>
  <c r="W434" i="23"/>
  <c r="X433" i="23"/>
  <c r="Y434" i="23"/>
  <c r="Z433" i="23"/>
  <c r="P434" i="23"/>
  <c r="Q434" i="23"/>
  <c r="R434" i="23"/>
  <c r="S434" i="23"/>
  <c r="W435" i="23"/>
  <c r="X434" i="23"/>
  <c r="Y435" i="23"/>
  <c r="Z434" i="23"/>
  <c r="P435" i="23"/>
  <c r="Q435" i="23"/>
  <c r="R435" i="23"/>
  <c r="S435" i="23"/>
  <c r="W436" i="23"/>
  <c r="X435" i="23"/>
  <c r="Y436" i="23"/>
  <c r="Z435" i="23"/>
  <c r="P436" i="23"/>
  <c r="Q436" i="23"/>
  <c r="R436" i="23"/>
  <c r="S436" i="23"/>
  <c r="W437" i="23"/>
  <c r="X436" i="23"/>
  <c r="Y437" i="23"/>
  <c r="Z436" i="23"/>
  <c r="P437" i="23"/>
  <c r="Q437" i="23"/>
  <c r="R437" i="23"/>
  <c r="S437" i="23"/>
  <c r="W438" i="23"/>
  <c r="X437" i="23"/>
  <c r="Y438" i="23"/>
  <c r="Z437" i="23"/>
  <c r="P438" i="23"/>
  <c r="Q438" i="23"/>
  <c r="R438" i="23"/>
  <c r="S438" i="23"/>
  <c r="W439" i="23"/>
  <c r="X438" i="23"/>
  <c r="Y439" i="23"/>
  <c r="Z438" i="23"/>
  <c r="P439" i="23"/>
  <c r="Q439" i="23"/>
  <c r="R439" i="23"/>
  <c r="S439" i="23"/>
  <c r="W440" i="23"/>
  <c r="X439" i="23"/>
  <c r="Y440" i="23"/>
  <c r="Z439" i="23"/>
  <c r="P440" i="23"/>
  <c r="Q440" i="23"/>
  <c r="R440" i="23"/>
  <c r="S440" i="23"/>
  <c r="W441" i="23"/>
  <c r="X440" i="23"/>
  <c r="Y441" i="23"/>
  <c r="Z440" i="23"/>
  <c r="P441" i="23"/>
  <c r="Q441" i="23"/>
  <c r="R441" i="23"/>
  <c r="S441" i="23"/>
  <c r="W442" i="23"/>
  <c r="X441" i="23"/>
  <c r="Y442" i="23"/>
  <c r="Z441" i="23"/>
  <c r="P442" i="23"/>
  <c r="Q442" i="23"/>
  <c r="R442" i="23"/>
  <c r="S442" i="23"/>
  <c r="W443" i="23"/>
  <c r="X442" i="23"/>
  <c r="Y443" i="23"/>
  <c r="Z442" i="23"/>
  <c r="P443" i="23"/>
  <c r="Q443" i="23"/>
  <c r="R443" i="23"/>
  <c r="S443" i="23"/>
  <c r="W444" i="23"/>
  <c r="X443" i="23"/>
  <c r="Y444" i="23"/>
  <c r="Z443" i="23"/>
  <c r="P444" i="23"/>
  <c r="Q444" i="23"/>
  <c r="R444" i="23"/>
  <c r="S444" i="23"/>
  <c r="W445" i="23"/>
  <c r="X444" i="23"/>
  <c r="Y445" i="23"/>
  <c r="Z444" i="23"/>
  <c r="P445" i="23"/>
  <c r="Q445" i="23"/>
  <c r="R445" i="23"/>
  <c r="S445" i="23"/>
  <c r="W446" i="23"/>
  <c r="X445" i="23"/>
  <c r="Y446" i="23"/>
  <c r="Z445" i="23"/>
  <c r="P446" i="23"/>
  <c r="Q446" i="23"/>
  <c r="R446" i="23"/>
  <c r="S446" i="23"/>
  <c r="W447" i="23"/>
  <c r="X446" i="23"/>
  <c r="Y447" i="23"/>
  <c r="Z446" i="23"/>
  <c r="P447" i="23"/>
  <c r="Q447" i="23"/>
  <c r="R447" i="23"/>
  <c r="S447" i="23"/>
  <c r="W448" i="23"/>
  <c r="X447" i="23"/>
  <c r="Y448" i="23"/>
  <c r="Z447" i="23"/>
  <c r="P448" i="23"/>
  <c r="Q448" i="23"/>
  <c r="R448" i="23"/>
  <c r="S448" i="23"/>
  <c r="W449" i="23"/>
  <c r="X448" i="23"/>
  <c r="Y449" i="23"/>
  <c r="Z448" i="23"/>
  <c r="P449" i="23"/>
  <c r="Q449" i="23"/>
  <c r="R449" i="23"/>
  <c r="S449" i="23"/>
  <c r="W450" i="23"/>
  <c r="X449" i="23"/>
  <c r="Y450" i="23"/>
  <c r="Z449" i="23"/>
  <c r="P450" i="23"/>
  <c r="Q450" i="23"/>
  <c r="R450" i="23"/>
  <c r="S450" i="23"/>
  <c r="W451" i="23"/>
  <c r="X450" i="23"/>
  <c r="Y451" i="23"/>
  <c r="Z450" i="23"/>
  <c r="P451" i="23"/>
  <c r="Q451" i="23"/>
  <c r="R451" i="23"/>
  <c r="S451" i="23"/>
  <c r="W452" i="23"/>
  <c r="X451" i="23"/>
  <c r="Y452" i="23"/>
  <c r="Z451" i="23"/>
  <c r="P452" i="23"/>
  <c r="Q452" i="23"/>
  <c r="R452" i="23"/>
  <c r="S452" i="23"/>
  <c r="W453" i="23"/>
  <c r="X452" i="23"/>
  <c r="Y453" i="23"/>
  <c r="Z452" i="23"/>
  <c r="P453" i="23"/>
  <c r="Q453" i="23"/>
  <c r="R453" i="23"/>
  <c r="S453" i="23"/>
  <c r="W454" i="23"/>
  <c r="X453" i="23"/>
  <c r="Y454" i="23"/>
  <c r="Z453" i="23"/>
  <c r="P454" i="23"/>
  <c r="Q454" i="23"/>
  <c r="R454" i="23"/>
  <c r="S454" i="23"/>
  <c r="W455" i="23"/>
  <c r="X454" i="23"/>
  <c r="Y455" i="23"/>
  <c r="Z454" i="23"/>
  <c r="P455" i="23"/>
  <c r="Q455" i="23"/>
  <c r="R455" i="23"/>
  <c r="S455" i="23"/>
  <c r="W456" i="23"/>
  <c r="X455" i="23"/>
  <c r="Y456" i="23"/>
  <c r="Z455" i="23"/>
  <c r="P456" i="23"/>
  <c r="Q456" i="23"/>
  <c r="R456" i="23"/>
  <c r="S456" i="23"/>
  <c r="W457" i="23"/>
  <c r="X456" i="23"/>
  <c r="Y457" i="23"/>
  <c r="Z456" i="23"/>
  <c r="P457" i="23"/>
  <c r="Q457" i="23"/>
  <c r="R457" i="23"/>
  <c r="S457" i="23"/>
  <c r="W458" i="23"/>
  <c r="X457" i="23"/>
  <c r="Y458" i="23"/>
  <c r="Z457" i="23"/>
  <c r="P458" i="23"/>
  <c r="Q458" i="23"/>
  <c r="R458" i="23"/>
  <c r="S458" i="23"/>
  <c r="W459" i="23"/>
  <c r="X458" i="23"/>
  <c r="Y459" i="23"/>
  <c r="Z458" i="23"/>
  <c r="P459" i="23"/>
  <c r="Q459" i="23"/>
  <c r="R459" i="23"/>
  <c r="S459" i="23"/>
  <c r="W460" i="23"/>
  <c r="X459" i="23"/>
  <c r="Y460" i="23"/>
  <c r="Z459" i="23"/>
  <c r="P460" i="23"/>
  <c r="Q460" i="23"/>
  <c r="R460" i="23"/>
  <c r="S460" i="23"/>
  <c r="W461" i="23"/>
  <c r="X460" i="23"/>
  <c r="Y461" i="23"/>
  <c r="Z460" i="23"/>
  <c r="P461" i="23"/>
  <c r="Q461" i="23"/>
  <c r="R461" i="23"/>
  <c r="S461" i="23"/>
  <c r="W462" i="23"/>
  <c r="X461" i="23"/>
  <c r="Y462" i="23"/>
  <c r="Z461" i="23"/>
  <c r="P462" i="23"/>
  <c r="Q462" i="23"/>
  <c r="R462" i="23"/>
  <c r="S462" i="23"/>
  <c r="W463" i="23"/>
  <c r="X462" i="23"/>
  <c r="Y463" i="23"/>
  <c r="Z462" i="23"/>
  <c r="P463" i="23"/>
  <c r="Q463" i="23"/>
  <c r="R463" i="23"/>
  <c r="S463" i="23"/>
  <c r="W464" i="23"/>
  <c r="X463" i="23"/>
  <c r="Y464" i="23"/>
  <c r="Z463" i="23"/>
  <c r="P464" i="23"/>
  <c r="Q464" i="23"/>
  <c r="R464" i="23"/>
  <c r="S464" i="23"/>
  <c r="W465" i="23"/>
  <c r="X464" i="23"/>
  <c r="Y465" i="23"/>
  <c r="Z464" i="23"/>
  <c r="P465" i="23"/>
  <c r="Q465" i="23"/>
  <c r="R465" i="23"/>
  <c r="S465" i="23"/>
  <c r="W466" i="23"/>
  <c r="X465" i="23"/>
  <c r="Y466" i="23"/>
  <c r="Z465" i="23"/>
  <c r="P466" i="23"/>
  <c r="Q466" i="23"/>
  <c r="R466" i="23"/>
  <c r="S466" i="23"/>
  <c r="W467" i="23"/>
  <c r="X466" i="23"/>
  <c r="Y467" i="23"/>
  <c r="Z466" i="23"/>
  <c r="P467" i="23"/>
  <c r="Q467" i="23"/>
  <c r="R467" i="23"/>
  <c r="S467" i="23"/>
  <c r="W468" i="23"/>
  <c r="X467" i="23"/>
  <c r="Y468" i="23"/>
  <c r="Z467" i="23"/>
  <c r="P468" i="23"/>
  <c r="Q468" i="23"/>
  <c r="R468" i="23"/>
  <c r="S468" i="23"/>
  <c r="W469" i="23"/>
  <c r="X468" i="23"/>
  <c r="Y469" i="23"/>
  <c r="Z468" i="23"/>
  <c r="P469" i="23"/>
  <c r="Q469" i="23"/>
  <c r="R469" i="23"/>
  <c r="S469" i="23"/>
  <c r="W470" i="23"/>
  <c r="X469" i="23"/>
  <c r="Y470" i="23"/>
  <c r="Z469" i="23"/>
  <c r="P470" i="23"/>
  <c r="Q470" i="23"/>
  <c r="R470" i="23"/>
  <c r="S470" i="23"/>
  <c r="X470" i="23"/>
  <c r="Z470" i="23"/>
  <c r="P471" i="23"/>
  <c r="Q471" i="23"/>
  <c r="R471" i="23"/>
  <c r="S471" i="23"/>
  <c r="P472" i="23"/>
  <c r="Q472" i="23"/>
  <c r="R472" i="23"/>
  <c r="S472" i="23"/>
  <c r="P476" i="23"/>
  <c r="Q476" i="23"/>
  <c r="R476" i="23"/>
  <c r="S476" i="23"/>
  <c r="P477" i="23"/>
  <c r="Q477" i="23"/>
  <c r="R477" i="23"/>
  <c r="S477" i="23"/>
  <c r="P478" i="23"/>
  <c r="Q478" i="23"/>
  <c r="R478" i="23"/>
  <c r="S478" i="23"/>
  <c r="P479" i="23"/>
  <c r="Q479" i="23"/>
  <c r="R479" i="23"/>
  <c r="S479" i="23"/>
  <c r="P480" i="23"/>
  <c r="Q480" i="23"/>
  <c r="R480" i="23"/>
  <c r="S480" i="23"/>
  <c r="P481" i="23"/>
  <c r="Q481" i="23"/>
  <c r="R481" i="23"/>
  <c r="S481" i="23"/>
  <c r="P482" i="23"/>
  <c r="Q482" i="23"/>
  <c r="R482" i="23"/>
  <c r="S482" i="23"/>
  <c r="P483" i="23"/>
  <c r="Q483" i="23"/>
  <c r="R483" i="23"/>
  <c r="S483" i="23"/>
  <c r="P487" i="23"/>
  <c r="Q487" i="23"/>
  <c r="R487" i="23"/>
  <c r="S487" i="23"/>
  <c r="P488" i="23"/>
  <c r="Q488" i="23"/>
  <c r="R488" i="23"/>
  <c r="S488" i="23"/>
  <c r="P489" i="23"/>
  <c r="Q489" i="23"/>
  <c r="R489" i="23"/>
  <c r="S489" i="23"/>
  <c r="P490" i="23"/>
  <c r="Q490" i="23"/>
  <c r="R490" i="23"/>
  <c r="S490" i="23"/>
  <c r="P491" i="23"/>
  <c r="Q491" i="23"/>
  <c r="R491" i="23"/>
  <c r="S491" i="23"/>
  <c r="W492" i="23"/>
  <c r="Y492" i="23"/>
  <c r="P492" i="23"/>
  <c r="Q492" i="23"/>
  <c r="R492" i="23"/>
  <c r="S492" i="23"/>
  <c r="W493" i="23"/>
  <c r="X492" i="23"/>
  <c r="Y493" i="23"/>
  <c r="Z492" i="23"/>
  <c r="P493" i="23"/>
  <c r="Q493" i="23"/>
  <c r="R493" i="23"/>
  <c r="S493" i="23"/>
  <c r="W494" i="23"/>
  <c r="X493" i="23"/>
  <c r="Y494" i="23"/>
  <c r="Z493" i="23"/>
  <c r="P494" i="23"/>
  <c r="Q494" i="23"/>
  <c r="R494" i="23"/>
  <c r="S494" i="23"/>
  <c r="W495" i="23"/>
  <c r="X494" i="23"/>
  <c r="Y495" i="23"/>
  <c r="Z494" i="23"/>
  <c r="P495" i="23"/>
  <c r="Q495" i="23"/>
  <c r="R495" i="23"/>
  <c r="S495" i="23"/>
  <c r="W496" i="23"/>
  <c r="X495" i="23"/>
  <c r="Y496" i="23"/>
  <c r="Z495" i="23"/>
  <c r="P496" i="23"/>
  <c r="Q496" i="23"/>
  <c r="R496" i="23"/>
  <c r="S496" i="23"/>
  <c r="W497" i="23"/>
  <c r="X496" i="23"/>
  <c r="Y497" i="23"/>
  <c r="Z496" i="23"/>
  <c r="P497" i="23"/>
  <c r="Q497" i="23"/>
  <c r="R497" i="23"/>
  <c r="S497" i="23"/>
  <c r="W498" i="23"/>
  <c r="X497" i="23"/>
  <c r="Y498" i="23"/>
  <c r="Z497" i="23"/>
  <c r="P498" i="23"/>
  <c r="Q498" i="23"/>
  <c r="R498" i="23"/>
  <c r="S498" i="23"/>
  <c r="W499" i="23"/>
  <c r="X498" i="23"/>
  <c r="Y499" i="23"/>
  <c r="Z498" i="23"/>
  <c r="P499" i="23"/>
  <c r="Q499" i="23"/>
  <c r="R499" i="23"/>
  <c r="S499" i="23"/>
  <c r="W500" i="23"/>
  <c r="X499" i="23"/>
  <c r="Y500" i="23"/>
  <c r="Z499" i="23"/>
  <c r="P500" i="23"/>
  <c r="Q500" i="23"/>
  <c r="R500" i="23"/>
  <c r="S500" i="23"/>
  <c r="W501" i="23"/>
  <c r="X500" i="23"/>
  <c r="Y501" i="23"/>
  <c r="Z500" i="23"/>
  <c r="P501" i="23"/>
  <c r="Q501" i="23"/>
  <c r="R501" i="23"/>
  <c r="S501" i="23"/>
  <c r="W502" i="23"/>
  <c r="X501" i="23"/>
  <c r="Y502" i="23"/>
  <c r="Z501" i="23"/>
  <c r="P502" i="23"/>
  <c r="Q502" i="23"/>
  <c r="R502" i="23"/>
  <c r="S502" i="23"/>
  <c r="W503" i="23"/>
  <c r="X502" i="23"/>
  <c r="Y503" i="23"/>
  <c r="Z502" i="23"/>
  <c r="P503" i="23"/>
  <c r="Q503" i="23"/>
  <c r="R503" i="23"/>
  <c r="S503" i="23"/>
  <c r="W504" i="23"/>
  <c r="X503" i="23"/>
  <c r="Y504" i="23"/>
  <c r="Z503" i="23"/>
  <c r="P504" i="23"/>
  <c r="Q504" i="23"/>
  <c r="R504" i="23"/>
  <c r="S504" i="23"/>
  <c r="W505" i="23"/>
  <c r="X504" i="23"/>
  <c r="Y505" i="23"/>
  <c r="Z504" i="23"/>
  <c r="P505" i="23"/>
  <c r="Q505" i="23"/>
  <c r="R505" i="23"/>
  <c r="S505" i="23"/>
  <c r="W506" i="23"/>
  <c r="X505" i="23"/>
  <c r="Y506" i="23"/>
  <c r="Z505" i="23"/>
  <c r="P506" i="23"/>
  <c r="Q506" i="23"/>
  <c r="R506" i="23"/>
  <c r="S506" i="23"/>
  <c r="W507" i="23"/>
  <c r="X506" i="23"/>
  <c r="Y507" i="23"/>
  <c r="Z506" i="23"/>
  <c r="P507" i="23"/>
  <c r="Q507" i="23"/>
  <c r="R507" i="23"/>
  <c r="S507" i="23"/>
  <c r="W511" i="23"/>
  <c r="X507" i="23"/>
  <c r="Y511" i="23"/>
  <c r="Z507" i="23"/>
  <c r="P511" i="23"/>
  <c r="Q511" i="23"/>
  <c r="R511" i="23"/>
  <c r="S511" i="23"/>
  <c r="W512" i="23"/>
  <c r="X511" i="23"/>
  <c r="Y512" i="23"/>
  <c r="Z511" i="23"/>
  <c r="P512" i="23"/>
  <c r="Q512" i="23"/>
  <c r="R512" i="23"/>
  <c r="S512" i="23"/>
  <c r="W513" i="23"/>
  <c r="X512" i="23"/>
  <c r="Y513" i="23"/>
  <c r="Z512" i="23"/>
  <c r="P513" i="23"/>
  <c r="Q513" i="23"/>
  <c r="R513" i="23"/>
  <c r="S513" i="23"/>
  <c r="W514" i="23"/>
  <c r="X513" i="23"/>
  <c r="Y514" i="23"/>
  <c r="Z513" i="23"/>
  <c r="P514" i="23"/>
  <c r="Q514" i="23"/>
  <c r="R514" i="23"/>
  <c r="S514" i="23"/>
  <c r="W515" i="23"/>
  <c r="X514" i="23"/>
  <c r="Y515" i="23"/>
  <c r="Z514" i="23"/>
  <c r="P515" i="23"/>
  <c r="Q515" i="23"/>
  <c r="R515" i="23"/>
  <c r="S515" i="23"/>
  <c r="W516" i="23"/>
  <c r="X515" i="23"/>
  <c r="Y516" i="23"/>
  <c r="Z515" i="23"/>
  <c r="P516" i="23"/>
  <c r="Q516" i="23"/>
  <c r="R516" i="23"/>
  <c r="S516" i="23"/>
  <c r="W517" i="23"/>
  <c r="X516" i="23"/>
  <c r="Y517" i="23"/>
  <c r="Z516" i="23"/>
  <c r="P517" i="23"/>
  <c r="Q517" i="23"/>
  <c r="R517" i="23"/>
  <c r="S517" i="23"/>
  <c r="W518" i="23"/>
  <c r="X517" i="23"/>
  <c r="Y518" i="23"/>
  <c r="Z517" i="23"/>
  <c r="P518" i="23"/>
  <c r="Q518" i="23"/>
  <c r="R518" i="23"/>
  <c r="S518" i="23"/>
  <c r="W519" i="23"/>
  <c r="X518" i="23"/>
  <c r="Y519" i="23"/>
  <c r="Z518" i="23"/>
  <c r="P519" i="23"/>
  <c r="Q519" i="23"/>
  <c r="R519" i="23"/>
  <c r="S519" i="23"/>
  <c r="W520" i="23"/>
  <c r="X519" i="23"/>
  <c r="Y520" i="23"/>
  <c r="Z519" i="23"/>
  <c r="P520" i="23"/>
  <c r="Q520" i="23"/>
  <c r="R520" i="23"/>
  <c r="S520" i="23"/>
  <c r="W521" i="23"/>
  <c r="X520" i="23"/>
  <c r="Y521" i="23"/>
  <c r="Z520" i="23"/>
  <c r="P521" i="23"/>
  <c r="Q521" i="23"/>
  <c r="R521" i="23"/>
  <c r="S521" i="23"/>
  <c r="W522" i="23"/>
  <c r="X521" i="23"/>
  <c r="Y522" i="23"/>
  <c r="Z521" i="23"/>
  <c r="P522" i="23"/>
  <c r="Q522" i="23"/>
  <c r="R522" i="23"/>
  <c r="S522" i="23"/>
  <c r="W523" i="23"/>
  <c r="X522" i="23"/>
  <c r="Y523" i="23"/>
  <c r="Z522" i="23"/>
  <c r="P523" i="23"/>
  <c r="Q523" i="23"/>
  <c r="R523" i="23"/>
  <c r="S523" i="23"/>
  <c r="W524" i="23"/>
  <c r="X523" i="23"/>
  <c r="Y524" i="23"/>
  <c r="Z523" i="23"/>
  <c r="P524" i="23"/>
  <c r="Q524" i="23"/>
  <c r="R524" i="23"/>
  <c r="S524" i="23"/>
  <c r="W525" i="23"/>
  <c r="X524" i="23"/>
  <c r="Y525" i="23"/>
  <c r="Z524" i="23"/>
  <c r="P525" i="23"/>
  <c r="Q525" i="23"/>
  <c r="R525" i="23"/>
  <c r="S525" i="23"/>
  <c r="W526" i="23"/>
  <c r="X525" i="23"/>
  <c r="Y526" i="23"/>
  <c r="Z525" i="23"/>
  <c r="P526" i="23"/>
  <c r="Q526" i="23"/>
  <c r="R526" i="23"/>
  <c r="S526" i="23"/>
  <c r="W527" i="23"/>
  <c r="X526" i="23"/>
  <c r="Y527" i="23"/>
  <c r="Z526" i="23"/>
  <c r="P527" i="23"/>
  <c r="Q527" i="23"/>
  <c r="R527" i="23"/>
  <c r="S527" i="23"/>
  <c r="W528" i="23"/>
  <c r="X527" i="23"/>
  <c r="Y528" i="23"/>
  <c r="Z527" i="23"/>
  <c r="P528" i="23"/>
  <c r="Q528" i="23"/>
  <c r="R528" i="23"/>
  <c r="S528" i="23"/>
  <c r="W529" i="23"/>
  <c r="X528" i="23"/>
  <c r="Y529" i="23"/>
  <c r="Z528" i="23"/>
  <c r="P529" i="23"/>
  <c r="Q529" i="23"/>
  <c r="R529" i="23"/>
  <c r="S529" i="23"/>
  <c r="W530" i="23"/>
  <c r="X529" i="23"/>
  <c r="Y530" i="23"/>
  <c r="Z529" i="23"/>
  <c r="P530" i="23"/>
  <c r="Q530" i="23"/>
  <c r="R530" i="23"/>
  <c r="S530" i="23"/>
  <c r="W531" i="23"/>
  <c r="X530" i="23"/>
  <c r="Y531" i="23"/>
  <c r="Z530" i="23"/>
  <c r="P531" i="23"/>
  <c r="Q531" i="23"/>
  <c r="R531" i="23"/>
  <c r="S531" i="23"/>
  <c r="W532" i="23"/>
  <c r="X531" i="23"/>
  <c r="Y532" i="23"/>
  <c r="Z531" i="23"/>
  <c r="P532" i="23"/>
  <c r="Q532" i="23"/>
  <c r="R532" i="23"/>
  <c r="S532" i="23"/>
  <c r="W533" i="23"/>
  <c r="X532" i="23"/>
  <c r="Y533" i="23"/>
  <c r="Z532" i="23"/>
  <c r="P533" i="23"/>
  <c r="Q533" i="23"/>
  <c r="R533" i="23"/>
  <c r="S533" i="23"/>
  <c r="W534" i="23"/>
  <c r="X533" i="23"/>
  <c r="Y534" i="23"/>
  <c r="Z533" i="23"/>
  <c r="P534" i="23"/>
  <c r="Q534" i="23"/>
  <c r="R534" i="23"/>
  <c r="S534" i="23"/>
  <c r="W535" i="23"/>
  <c r="X534" i="23"/>
  <c r="Y535" i="23"/>
  <c r="Z534" i="23"/>
  <c r="P535" i="23"/>
  <c r="Q535" i="23"/>
  <c r="R535" i="23"/>
  <c r="S535" i="23"/>
  <c r="W536" i="23"/>
  <c r="X535" i="23"/>
  <c r="Y536" i="23"/>
  <c r="Z535" i="23"/>
  <c r="P536" i="23"/>
  <c r="Q536" i="23"/>
  <c r="R536" i="23"/>
  <c r="S536" i="23"/>
  <c r="W537" i="23"/>
  <c r="X536" i="23"/>
  <c r="Y537" i="23"/>
  <c r="Z536" i="23"/>
  <c r="P537" i="23"/>
  <c r="Q537" i="23"/>
  <c r="R537" i="23"/>
  <c r="S537" i="23"/>
  <c r="W538" i="23"/>
  <c r="X537" i="23"/>
  <c r="Y538" i="23"/>
  <c r="Z537" i="23"/>
  <c r="P538" i="23"/>
  <c r="Q538" i="23"/>
  <c r="R538" i="23"/>
  <c r="S538" i="23"/>
  <c r="W539" i="23"/>
  <c r="X538" i="23"/>
  <c r="Y539" i="23"/>
  <c r="Z538" i="23"/>
  <c r="P539" i="23"/>
  <c r="Q539" i="23"/>
  <c r="R539" i="23"/>
  <c r="S539" i="23"/>
  <c r="W540" i="23"/>
  <c r="X539" i="23"/>
  <c r="Y540" i="23"/>
  <c r="Z539" i="23"/>
  <c r="P540" i="23"/>
  <c r="Q540" i="23"/>
  <c r="R540" i="23"/>
  <c r="S540" i="23"/>
  <c r="W541" i="23"/>
  <c r="X540" i="23"/>
  <c r="Y541" i="23"/>
  <c r="Z540" i="23"/>
  <c r="P541" i="23"/>
  <c r="Q541" i="23"/>
  <c r="R541" i="23"/>
  <c r="S541" i="23"/>
  <c r="W542" i="23"/>
  <c r="X541" i="23"/>
  <c r="Y542" i="23"/>
  <c r="Z541" i="23"/>
  <c r="P542" i="23"/>
  <c r="Q542" i="23"/>
  <c r="R542" i="23"/>
  <c r="S542" i="23"/>
  <c r="W543" i="23"/>
  <c r="X542" i="23"/>
  <c r="Y543" i="23"/>
  <c r="Z542" i="23"/>
  <c r="P543" i="23"/>
  <c r="Q543" i="23"/>
  <c r="R543" i="23"/>
  <c r="S543" i="23"/>
  <c r="W544" i="23"/>
  <c r="X543" i="23"/>
  <c r="Y544" i="23"/>
  <c r="Z543" i="23"/>
  <c r="P544" i="23"/>
  <c r="Q544" i="23"/>
  <c r="R544" i="23"/>
  <c r="S544" i="23"/>
  <c r="W545" i="23"/>
  <c r="X544" i="23"/>
  <c r="Y545" i="23"/>
  <c r="Z544" i="23"/>
  <c r="P545" i="23"/>
  <c r="Q545" i="23"/>
  <c r="R545" i="23"/>
  <c r="S545" i="23"/>
  <c r="W546" i="23"/>
  <c r="X545" i="23"/>
  <c r="Y546" i="23"/>
  <c r="Z545" i="23"/>
  <c r="P546" i="23"/>
  <c r="Q546" i="23"/>
  <c r="R546" i="23"/>
  <c r="S546" i="23"/>
  <c r="W547" i="23"/>
  <c r="X546" i="23"/>
  <c r="Y547" i="23"/>
  <c r="Z546" i="23"/>
  <c r="P547" i="23"/>
  <c r="Q547" i="23"/>
  <c r="R547" i="23"/>
  <c r="S547" i="23"/>
  <c r="W548" i="23"/>
  <c r="X547" i="23"/>
  <c r="Y548" i="23"/>
  <c r="Z547" i="23"/>
  <c r="P548" i="23"/>
  <c r="Q548" i="23"/>
  <c r="R548" i="23"/>
  <c r="S548" i="23"/>
  <c r="W549" i="23"/>
  <c r="X548" i="23"/>
  <c r="Y549" i="23"/>
  <c r="Z548" i="23"/>
  <c r="P549" i="23"/>
  <c r="Q549" i="23"/>
  <c r="R549" i="23"/>
  <c r="S549" i="23"/>
  <c r="W550" i="23"/>
  <c r="X549" i="23"/>
  <c r="Y550" i="23"/>
  <c r="Z549" i="23"/>
  <c r="P550" i="23"/>
  <c r="Q550" i="23"/>
  <c r="R550" i="23"/>
  <c r="S550" i="23"/>
  <c r="W551" i="23"/>
  <c r="X550" i="23"/>
  <c r="Y551" i="23"/>
  <c r="Z550" i="23"/>
  <c r="P551" i="23"/>
  <c r="Q551" i="23"/>
  <c r="R551" i="23"/>
  <c r="S551" i="23"/>
  <c r="W552" i="23"/>
  <c r="X551" i="23"/>
  <c r="Y552" i="23"/>
  <c r="Z551" i="23"/>
  <c r="P552" i="23"/>
  <c r="Q552" i="23"/>
  <c r="R552" i="23"/>
  <c r="S552" i="23"/>
  <c r="W553" i="23"/>
  <c r="X552" i="23"/>
  <c r="Y553" i="23"/>
  <c r="Z552" i="23"/>
  <c r="P553" i="23"/>
  <c r="Q553" i="23"/>
  <c r="R553" i="23"/>
  <c r="S553" i="23"/>
  <c r="W554" i="23"/>
  <c r="X553" i="23"/>
  <c r="Y554" i="23"/>
  <c r="Z553" i="23"/>
  <c r="P554" i="23"/>
  <c r="Q554" i="23"/>
  <c r="R554" i="23"/>
  <c r="S554" i="23"/>
  <c r="W555" i="23"/>
  <c r="X554" i="23"/>
  <c r="Y555" i="23"/>
  <c r="Z554" i="23"/>
  <c r="P555" i="23"/>
  <c r="Q555" i="23"/>
  <c r="R555" i="23"/>
  <c r="S555" i="23"/>
  <c r="W556" i="23"/>
  <c r="X555" i="23"/>
  <c r="Y556" i="23"/>
  <c r="Z555" i="23"/>
  <c r="P556" i="23"/>
  <c r="Q556" i="23"/>
  <c r="R556" i="23"/>
  <c r="S556" i="23"/>
  <c r="W557" i="23"/>
  <c r="X556" i="23"/>
  <c r="Y557" i="23"/>
  <c r="Z556" i="23"/>
  <c r="P557" i="23"/>
  <c r="Q557" i="23"/>
  <c r="R557" i="23"/>
  <c r="S557" i="23"/>
  <c r="W558" i="23"/>
  <c r="X557" i="23"/>
  <c r="Y558" i="23"/>
  <c r="Z557" i="23"/>
  <c r="P558" i="23"/>
  <c r="Q558" i="23"/>
  <c r="R558" i="23"/>
  <c r="S558" i="23"/>
  <c r="W559" i="23"/>
  <c r="X558" i="23"/>
  <c r="Y559" i="23"/>
  <c r="Z558" i="23"/>
  <c r="P559" i="23"/>
  <c r="Q559" i="23"/>
  <c r="R559" i="23"/>
  <c r="S559" i="23"/>
  <c r="W560" i="23"/>
  <c r="X559" i="23"/>
  <c r="Y560" i="23"/>
  <c r="Z559" i="23"/>
  <c r="P560" i="23"/>
  <c r="Q560" i="23"/>
  <c r="R560" i="23"/>
  <c r="S560" i="23"/>
  <c r="W561" i="23"/>
  <c r="X560" i="23"/>
  <c r="Y561" i="23"/>
  <c r="Z560" i="23"/>
  <c r="P561" i="23"/>
  <c r="Q561" i="23"/>
  <c r="R561" i="23"/>
  <c r="S561" i="23"/>
  <c r="W562" i="23"/>
  <c r="X561" i="23"/>
  <c r="Y562" i="23"/>
  <c r="Z561" i="23"/>
  <c r="P562" i="23"/>
  <c r="Q562" i="23"/>
  <c r="R562" i="23"/>
  <c r="S562" i="23"/>
  <c r="W563" i="23"/>
  <c r="X562" i="23"/>
  <c r="Y563" i="23"/>
  <c r="Z562" i="23"/>
  <c r="P563" i="23"/>
  <c r="Q563" i="23"/>
  <c r="R563" i="23"/>
  <c r="S563" i="23"/>
  <c r="W564" i="23"/>
  <c r="X563" i="23"/>
  <c r="Y564" i="23"/>
  <c r="Z563" i="23"/>
  <c r="P564" i="23"/>
  <c r="Q564" i="23"/>
  <c r="R564" i="23"/>
  <c r="S564" i="23"/>
  <c r="W565" i="23"/>
  <c r="X564" i="23"/>
  <c r="Y565" i="23"/>
  <c r="Z564" i="23"/>
  <c r="P565" i="23"/>
  <c r="Q565" i="23"/>
  <c r="R565" i="23"/>
  <c r="S565" i="23"/>
  <c r="W566" i="23"/>
  <c r="X565" i="23"/>
  <c r="Y566" i="23"/>
  <c r="Z565" i="23"/>
  <c r="P566" i="23"/>
  <c r="Q566" i="23"/>
  <c r="R566" i="23"/>
  <c r="S566" i="23"/>
  <c r="W567" i="23"/>
  <c r="X566" i="23"/>
  <c r="Y567" i="23"/>
  <c r="Z566" i="23"/>
  <c r="P567" i="23"/>
  <c r="Q567" i="23"/>
  <c r="R567" i="23"/>
  <c r="S567" i="23"/>
  <c r="W568" i="23"/>
  <c r="X567" i="23"/>
  <c r="Y568" i="23"/>
  <c r="Z567" i="23"/>
  <c r="P568" i="23"/>
  <c r="Q568" i="23"/>
  <c r="R568" i="23"/>
  <c r="S568" i="23"/>
  <c r="W569" i="23"/>
  <c r="X568" i="23"/>
  <c r="Y569" i="23"/>
  <c r="Z568" i="23"/>
  <c r="P569" i="23"/>
  <c r="Q569" i="23"/>
  <c r="R569" i="23"/>
  <c r="S569" i="23"/>
  <c r="W570" i="23"/>
  <c r="X569" i="23"/>
  <c r="Y570" i="23"/>
  <c r="Z569" i="23"/>
  <c r="P570" i="23"/>
  <c r="Q570" i="23"/>
  <c r="R570" i="23"/>
  <c r="S570" i="23"/>
  <c r="W571" i="23"/>
  <c r="X570" i="23"/>
  <c r="Y571" i="23"/>
  <c r="Z570" i="23"/>
  <c r="P571" i="23"/>
  <c r="Q571" i="23"/>
  <c r="R571" i="23"/>
  <c r="S571" i="23"/>
  <c r="W572" i="23"/>
  <c r="X571" i="23"/>
  <c r="Y572" i="23"/>
  <c r="Z571" i="23"/>
  <c r="P572" i="23"/>
  <c r="Q572" i="23"/>
  <c r="R572" i="23"/>
  <c r="S572" i="23"/>
  <c r="W573" i="23"/>
  <c r="X572" i="23"/>
  <c r="Y573" i="23"/>
  <c r="Z572" i="23"/>
  <c r="P573" i="23"/>
  <c r="Q573" i="23"/>
  <c r="R573" i="23"/>
  <c r="S573" i="23"/>
  <c r="W574" i="23"/>
  <c r="X573" i="23"/>
  <c r="Y574" i="23"/>
  <c r="Z573" i="23"/>
  <c r="P574" i="23"/>
  <c r="Q574" i="23"/>
  <c r="R574" i="23"/>
  <c r="S574" i="23"/>
  <c r="W575" i="23"/>
  <c r="X574" i="23"/>
  <c r="Y575" i="23"/>
  <c r="Z574" i="23"/>
  <c r="P575" i="23"/>
  <c r="Q575" i="23"/>
  <c r="R575" i="23"/>
  <c r="S575" i="23"/>
  <c r="W576" i="23"/>
  <c r="X575" i="23"/>
  <c r="Y576" i="23"/>
  <c r="Z575" i="23"/>
  <c r="P576" i="23"/>
  <c r="Q576" i="23"/>
  <c r="R576" i="23"/>
  <c r="S576" i="23"/>
  <c r="W580" i="23"/>
  <c r="X576" i="23"/>
  <c r="Y580" i="23"/>
  <c r="Z576" i="23"/>
  <c r="P580" i="23"/>
  <c r="Q580" i="23"/>
  <c r="R580" i="23"/>
  <c r="S580" i="23"/>
  <c r="W581" i="23"/>
  <c r="X580" i="23"/>
  <c r="Y581" i="23"/>
  <c r="Z580" i="23"/>
  <c r="P581" i="23"/>
  <c r="Q581" i="23"/>
  <c r="R581" i="23"/>
  <c r="S581" i="23"/>
  <c r="W582" i="23"/>
  <c r="X581" i="23"/>
  <c r="Y582" i="23"/>
  <c r="Z581" i="23"/>
  <c r="P582" i="23"/>
  <c r="Q582" i="23"/>
  <c r="R582" i="23"/>
  <c r="S582" i="23"/>
  <c r="W583" i="23"/>
  <c r="X582" i="23"/>
  <c r="Y583" i="23"/>
  <c r="Z582" i="23"/>
  <c r="P583" i="23"/>
  <c r="Q583" i="23"/>
  <c r="R583" i="23"/>
  <c r="S583" i="23"/>
  <c r="W584" i="23"/>
  <c r="X583" i="23"/>
  <c r="Y584" i="23"/>
  <c r="Z583" i="23"/>
  <c r="P584" i="23"/>
  <c r="Q584" i="23"/>
  <c r="R584" i="23"/>
  <c r="S584" i="23"/>
  <c r="W585" i="23"/>
  <c r="X584" i="23"/>
  <c r="Y585" i="23"/>
  <c r="Z584" i="23"/>
  <c r="P585" i="23"/>
  <c r="Q585" i="23"/>
  <c r="R585" i="23"/>
  <c r="S585" i="23"/>
  <c r="W586" i="23"/>
  <c r="X585" i="23"/>
  <c r="Y586" i="23"/>
  <c r="Z585" i="23"/>
  <c r="P586" i="23"/>
  <c r="Q586" i="23"/>
  <c r="R586" i="23"/>
  <c r="S586" i="23"/>
  <c r="W587" i="23"/>
  <c r="X586" i="23"/>
  <c r="Y587" i="23"/>
  <c r="Z586" i="23"/>
  <c r="P587" i="23"/>
  <c r="Q587" i="23"/>
  <c r="R587" i="23"/>
  <c r="S587" i="23"/>
  <c r="W591" i="23"/>
  <c r="X587" i="23"/>
  <c r="Y591" i="23"/>
  <c r="Z587" i="23"/>
  <c r="P591" i="23"/>
  <c r="Q591" i="23"/>
  <c r="R591" i="23"/>
  <c r="S591" i="23"/>
  <c r="W592" i="23"/>
  <c r="X591" i="23"/>
  <c r="Y592" i="23"/>
  <c r="Z591" i="23"/>
  <c r="P592" i="23"/>
  <c r="Q592" i="23"/>
  <c r="R592" i="23"/>
  <c r="S592" i="23"/>
  <c r="W593" i="23"/>
  <c r="X592" i="23"/>
  <c r="Y593" i="23"/>
  <c r="Z592" i="23"/>
  <c r="P593" i="23"/>
  <c r="Q593" i="23"/>
  <c r="R593" i="23"/>
  <c r="S593" i="23"/>
  <c r="W594" i="23"/>
  <c r="X593" i="23"/>
  <c r="Y594" i="23"/>
  <c r="Z593" i="23"/>
  <c r="P594" i="23"/>
  <c r="Q594" i="23"/>
  <c r="R594" i="23"/>
  <c r="S594" i="23"/>
  <c r="W595" i="23"/>
  <c r="X594" i="23"/>
  <c r="Y595" i="23"/>
  <c r="Z594" i="23"/>
  <c r="P595" i="23"/>
  <c r="Q595" i="23"/>
  <c r="R595" i="23"/>
  <c r="S595" i="23"/>
  <c r="W596" i="23"/>
  <c r="X595" i="23"/>
  <c r="Y596" i="23"/>
  <c r="Z595" i="23"/>
  <c r="P596" i="23"/>
  <c r="Q596" i="23"/>
  <c r="R596" i="23"/>
  <c r="S596" i="23"/>
  <c r="W597" i="23"/>
  <c r="X596" i="23"/>
  <c r="Y597" i="23"/>
  <c r="Z596" i="23"/>
  <c r="P597" i="23"/>
  <c r="Q597" i="23"/>
  <c r="R597" i="23"/>
  <c r="S597" i="23"/>
  <c r="W598" i="23"/>
  <c r="X597" i="23"/>
  <c r="Y598" i="23"/>
  <c r="Z597" i="23"/>
  <c r="P598" i="23"/>
  <c r="Q598" i="23"/>
  <c r="R598" i="23"/>
  <c r="S598" i="23"/>
  <c r="W602" i="23"/>
  <c r="X598" i="23"/>
  <c r="Y602" i="23"/>
  <c r="Z598" i="23"/>
  <c r="P602" i="23"/>
  <c r="Q602" i="23"/>
  <c r="R602" i="23"/>
  <c r="S602" i="23"/>
  <c r="W603" i="23"/>
  <c r="X602" i="23"/>
  <c r="Y603" i="23"/>
  <c r="Z602" i="23"/>
  <c r="P603" i="23"/>
  <c r="Q603" i="23"/>
  <c r="R603" i="23"/>
  <c r="S603" i="23"/>
  <c r="W604" i="23"/>
  <c r="X603" i="23"/>
  <c r="Y604" i="23"/>
  <c r="Z603" i="23"/>
  <c r="P604" i="23"/>
  <c r="Q604" i="23"/>
  <c r="R604" i="23"/>
  <c r="S604" i="23"/>
  <c r="W605" i="23"/>
  <c r="X604" i="23"/>
  <c r="Y605" i="23"/>
  <c r="Z604" i="23"/>
  <c r="P605" i="23"/>
  <c r="Q605" i="23"/>
  <c r="R605" i="23"/>
  <c r="S605" i="23"/>
  <c r="W606" i="23"/>
  <c r="X605" i="23"/>
  <c r="Y606" i="23"/>
  <c r="Z605" i="23"/>
  <c r="P606" i="23"/>
  <c r="Q606" i="23"/>
  <c r="R606" i="23"/>
  <c r="S606" i="23"/>
  <c r="W607" i="23"/>
  <c r="X606" i="23"/>
  <c r="Y607" i="23"/>
  <c r="Z606" i="23"/>
  <c r="P607" i="23"/>
  <c r="Q607" i="23"/>
  <c r="R607" i="23"/>
  <c r="S607" i="23"/>
  <c r="W608" i="23"/>
  <c r="X607" i="23"/>
  <c r="Y608" i="23"/>
  <c r="Z607" i="23"/>
  <c r="P608" i="23"/>
  <c r="Q608" i="23"/>
  <c r="R608" i="23"/>
  <c r="S608" i="23"/>
  <c r="W609" i="23"/>
  <c r="X608" i="23"/>
  <c r="Y609" i="23"/>
  <c r="Z608" i="23"/>
  <c r="P609" i="23"/>
  <c r="Q609" i="23"/>
  <c r="R609" i="23"/>
  <c r="S609" i="23"/>
  <c r="W613" i="23"/>
  <c r="X609" i="23"/>
  <c r="Y613" i="23"/>
  <c r="Z609" i="23"/>
  <c r="P613" i="23"/>
  <c r="Q613" i="23"/>
  <c r="R613" i="23"/>
  <c r="S613" i="23"/>
  <c r="W614" i="23"/>
  <c r="X613" i="23"/>
  <c r="Y614" i="23"/>
  <c r="Z613" i="23"/>
  <c r="P614" i="23"/>
  <c r="Q614" i="23"/>
  <c r="R614" i="23"/>
  <c r="S614" i="23"/>
  <c r="W615" i="23"/>
  <c r="X614" i="23"/>
  <c r="Y615" i="23"/>
  <c r="Z614" i="23"/>
  <c r="P615" i="23"/>
  <c r="Q615" i="23"/>
  <c r="R615" i="23"/>
  <c r="S615" i="23"/>
  <c r="W616" i="23"/>
  <c r="X615" i="23"/>
  <c r="Y616" i="23"/>
  <c r="Z615" i="23"/>
  <c r="P616" i="23"/>
  <c r="Q616" i="23"/>
  <c r="R616" i="23"/>
  <c r="S616" i="23"/>
  <c r="W617" i="23"/>
  <c r="X616" i="23"/>
  <c r="Y617" i="23"/>
  <c r="Z616" i="23"/>
  <c r="P617" i="23"/>
  <c r="Q617" i="23"/>
  <c r="R617" i="23"/>
  <c r="S617" i="23"/>
  <c r="W618" i="23"/>
  <c r="X617" i="23"/>
  <c r="Y618" i="23"/>
  <c r="Z617" i="23"/>
  <c r="P618" i="23"/>
  <c r="Q618" i="23"/>
  <c r="R618" i="23"/>
  <c r="S618" i="23"/>
  <c r="W619" i="23"/>
  <c r="X618" i="23"/>
  <c r="Y619" i="23"/>
  <c r="Z618" i="23"/>
  <c r="P619" i="23"/>
  <c r="Q619" i="23"/>
  <c r="R619" i="23"/>
  <c r="S619" i="23"/>
  <c r="W620" i="23"/>
  <c r="X619" i="23"/>
  <c r="Y620" i="23"/>
  <c r="Z619" i="23"/>
  <c r="P620" i="23"/>
  <c r="Q620" i="23"/>
  <c r="R620" i="23"/>
  <c r="S620" i="23"/>
  <c r="W621" i="23"/>
  <c r="X620" i="23"/>
  <c r="Y621" i="23"/>
  <c r="Z620" i="23"/>
  <c r="P621" i="23"/>
  <c r="Q621" i="23"/>
  <c r="R621" i="23"/>
  <c r="S621" i="23"/>
  <c r="W622" i="23"/>
  <c r="X621" i="23"/>
  <c r="Y622" i="23"/>
  <c r="Z621" i="23"/>
  <c r="P622" i="23"/>
  <c r="Q622" i="23"/>
  <c r="R622" i="23"/>
  <c r="S622" i="23"/>
  <c r="W623" i="23"/>
  <c r="X622" i="23"/>
  <c r="Y623" i="23"/>
  <c r="Z622" i="23"/>
  <c r="P623" i="23"/>
  <c r="Q623" i="23"/>
  <c r="R623" i="23"/>
  <c r="S623" i="23"/>
  <c r="W624" i="23"/>
  <c r="X623" i="23"/>
  <c r="Y624" i="23"/>
  <c r="Z623" i="23"/>
  <c r="P624" i="23"/>
  <c r="Q624" i="23"/>
  <c r="R624" i="23"/>
  <c r="S624" i="23"/>
  <c r="W625" i="23"/>
  <c r="X624" i="23"/>
  <c r="Y625" i="23"/>
  <c r="Z624" i="23"/>
  <c r="P625" i="23"/>
  <c r="Q625" i="23"/>
  <c r="R625" i="23"/>
  <c r="S625" i="23"/>
  <c r="W626" i="23"/>
  <c r="X625" i="23"/>
  <c r="Y626" i="23"/>
  <c r="Z625" i="23"/>
  <c r="P626" i="23"/>
  <c r="Q626" i="23"/>
  <c r="R626" i="23"/>
  <c r="S626" i="23"/>
  <c r="W627" i="23"/>
  <c r="X626" i="23"/>
  <c r="Y627" i="23"/>
  <c r="Z626" i="23"/>
  <c r="P627" i="23"/>
  <c r="Q627" i="23"/>
  <c r="R627" i="23"/>
  <c r="S627" i="23"/>
  <c r="W628" i="23"/>
  <c r="X627" i="23"/>
  <c r="Y628" i="23"/>
  <c r="Z627" i="23"/>
  <c r="P628" i="23"/>
  <c r="Q628" i="23"/>
  <c r="R628" i="23"/>
  <c r="S628" i="23"/>
  <c r="W629" i="23"/>
  <c r="X628" i="23"/>
  <c r="Y629" i="23"/>
  <c r="Z628" i="23"/>
  <c r="P629" i="23"/>
  <c r="Q629" i="23"/>
  <c r="R629" i="23"/>
  <c r="S629" i="23"/>
  <c r="W630" i="23"/>
  <c r="X629" i="23"/>
  <c r="Y630" i="23"/>
  <c r="Z629" i="23"/>
  <c r="P630" i="23"/>
  <c r="Q630" i="23"/>
  <c r="R630" i="23"/>
  <c r="S630" i="23"/>
  <c r="W631" i="23"/>
  <c r="X630" i="23"/>
  <c r="Y631" i="23"/>
  <c r="Z630" i="23"/>
  <c r="P631" i="23"/>
  <c r="Q631" i="23"/>
  <c r="R631" i="23"/>
  <c r="S631" i="23"/>
  <c r="W632" i="23"/>
  <c r="X631" i="23"/>
  <c r="Y632" i="23"/>
  <c r="Z631" i="23"/>
  <c r="P632" i="23"/>
  <c r="Q632" i="23"/>
  <c r="R632" i="23"/>
  <c r="S632" i="23"/>
  <c r="W633" i="23"/>
  <c r="X632" i="23"/>
  <c r="Y633" i="23"/>
  <c r="Z632" i="23"/>
  <c r="P633" i="23"/>
  <c r="Q633" i="23"/>
  <c r="R633" i="23"/>
  <c r="S633" i="23"/>
  <c r="W634" i="23"/>
  <c r="X633" i="23"/>
  <c r="Y634" i="23"/>
  <c r="Z633" i="23"/>
  <c r="P634" i="23"/>
  <c r="Q634" i="23"/>
  <c r="R634" i="23"/>
  <c r="S634" i="23"/>
  <c r="W635" i="23"/>
  <c r="X634" i="23"/>
  <c r="Y635" i="23"/>
  <c r="Z634" i="23"/>
  <c r="P635" i="23"/>
  <c r="Q635" i="23"/>
  <c r="R635" i="23"/>
  <c r="S635" i="23"/>
  <c r="W636" i="23"/>
  <c r="X635" i="23"/>
  <c r="Y636" i="23"/>
  <c r="Z635" i="23"/>
  <c r="P636" i="23"/>
  <c r="Q636" i="23"/>
  <c r="R636" i="23"/>
  <c r="S636" i="23"/>
  <c r="W638" i="23"/>
  <c r="X636" i="23"/>
  <c r="Y638" i="23"/>
  <c r="Z636" i="23"/>
  <c r="P638" i="23"/>
  <c r="Q638" i="23"/>
  <c r="R638" i="23"/>
  <c r="S638" i="23"/>
  <c r="W639" i="23"/>
  <c r="X638" i="23"/>
  <c r="Y639" i="23"/>
  <c r="Z638" i="23"/>
  <c r="P639" i="23"/>
  <c r="Q639" i="23"/>
  <c r="R639" i="23"/>
  <c r="S639" i="23"/>
  <c r="W640" i="23"/>
  <c r="X639" i="23"/>
  <c r="Y640" i="23"/>
  <c r="Z639" i="23"/>
  <c r="P640" i="23"/>
  <c r="Q640" i="23"/>
  <c r="R640" i="23"/>
  <c r="S640" i="23"/>
  <c r="W641" i="23"/>
  <c r="X640" i="23"/>
  <c r="Y641" i="23"/>
  <c r="Z640" i="23"/>
  <c r="P641" i="23"/>
  <c r="Q641" i="23"/>
  <c r="R641" i="23"/>
  <c r="S641" i="23"/>
  <c r="W642" i="23"/>
  <c r="X641" i="23"/>
  <c r="Y642" i="23"/>
  <c r="Z641" i="23"/>
  <c r="P642" i="23"/>
  <c r="Q642" i="23"/>
  <c r="R642" i="23"/>
  <c r="S642" i="23"/>
  <c r="W643" i="23"/>
  <c r="X642" i="23"/>
  <c r="Y643" i="23"/>
  <c r="Z642" i="23"/>
  <c r="P643" i="23"/>
  <c r="Q643" i="23"/>
  <c r="R643" i="23"/>
  <c r="S643" i="23"/>
  <c r="W644" i="23"/>
  <c r="X643" i="23"/>
  <c r="Y644" i="23"/>
  <c r="Z643" i="23"/>
  <c r="P644" i="23"/>
  <c r="Q644" i="23"/>
  <c r="R644" i="23"/>
  <c r="S644" i="23"/>
  <c r="W645" i="23"/>
  <c r="X644" i="23"/>
  <c r="Y645" i="23"/>
  <c r="Z644" i="23"/>
  <c r="P645" i="23"/>
  <c r="Q645" i="23"/>
  <c r="R645" i="23"/>
  <c r="S645" i="23"/>
  <c r="W646" i="23"/>
  <c r="X645" i="23"/>
  <c r="Y646" i="23"/>
  <c r="Z645" i="23"/>
  <c r="P646" i="23"/>
  <c r="Q646" i="23"/>
  <c r="R646" i="23"/>
  <c r="S646" i="23"/>
  <c r="W647" i="23"/>
  <c r="X646" i="23"/>
  <c r="Y647" i="23"/>
  <c r="Z646" i="23"/>
  <c r="P647" i="23"/>
  <c r="Q647" i="23"/>
  <c r="R647" i="23"/>
  <c r="S647" i="23"/>
  <c r="W648" i="23"/>
  <c r="X647" i="23"/>
  <c r="Y648" i="23"/>
  <c r="Z647" i="23"/>
  <c r="P648" i="23"/>
  <c r="Q648" i="23"/>
  <c r="R648" i="23"/>
  <c r="S648" i="23"/>
  <c r="W649" i="23"/>
  <c r="X648" i="23"/>
  <c r="Y649" i="23"/>
  <c r="Z648" i="23"/>
  <c r="P649" i="23"/>
  <c r="Q649" i="23"/>
  <c r="R649" i="23"/>
  <c r="S649" i="23"/>
  <c r="W650" i="23"/>
  <c r="X649" i="23"/>
  <c r="Y650" i="23"/>
  <c r="Z649" i="23"/>
  <c r="P650" i="23"/>
  <c r="Q650" i="23"/>
  <c r="R650" i="23"/>
  <c r="S650" i="23"/>
  <c r="W651" i="23"/>
  <c r="X650" i="23"/>
  <c r="Y651" i="23"/>
  <c r="Z650" i="23"/>
  <c r="P651" i="23"/>
  <c r="Q651" i="23"/>
  <c r="R651" i="23"/>
  <c r="S651" i="23"/>
  <c r="W652" i="23"/>
  <c r="X651" i="23"/>
  <c r="Y652" i="23"/>
  <c r="Z651" i="23"/>
  <c r="P652" i="23"/>
  <c r="Q652" i="23"/>
  <c r="R652" i="23"/>
  <c r="S652" i="23"/>
  <c r="W653" i="23"/>
  <c r="X652" i="23"/>
  <c r="Y653" i="23"/>
  <c r="Z652" i="23"/>
  <c r="P653" i="23"/>
  <c r="Q653" i="23"/>
  <c r="R653" i="23"/>
  <c r="S653" i="23"/>
  <c r="W654" i="23"/>
  <c r="X653" i="23"/>
  <c r="Y654" i="23"/>
  <c r="Z653" i="23"/>
  <c r="P654" i="23"/>
  <c r="Q654" i="23"/>
  <c r="R654" i="23"/>
  <c r="S654" i="23"/>
  <c r="W655" i="23"/>
  <c r="X654" i="23"/>
  <c r="Y655" i="23"/>
  <c r="Z654" i="23"/>
  <c r="P655" i="23"/>
  <c r="Q655" i="23"/>
  <c r="R655" i="23"/>
  <c r="S655" i="23"/>
  <c r="W656" i="23"/>
  <c r="X655" i="23"/>
  <c r="Y656" i="23"/>
  <c r="Z655" i="23"/>
  <c r="P656" i="23"/>
  <c r="Q656" i="23"/>
  <c r="R656" i="23"/>
  <c r="S656" i="23"/>
  <c r="W657" i="23"/>
  <c r="X656" i="23"/>
  <c r="Y657" i="23"/>
  <c r="Z656" i="23"/>
  <c r="P657" i="23"/>
  <c r="Q657" i="23"/>
  <c r="R657" i="23"/>
  <c r="S657" i="23"/>
  <c r="W658" i="23"/>
  <c r="X657" i="23"/>
  <c r="Y658" i="23"/>
  <c r="Z657" i="23"/>
  <c r="P658" i="23"/>
  <c r="Q658" i="23"/>
  <c r="R658" i="23"/>
  <c r="S658" i="23"/>
  <c r="W659" i="23"/>
  <c r="X658" i="23"/>
  <c r="Y659" i="23"/>
  <c r="Z658" i="23"/>
  <c r="P659" i="23"/>
  <c r="Q659" i="23"/>
  <c r="R659" i="23"/>
  <c r="S659" i="23"/>
  <c r="W660" i="23"/>
  <c r="X659" i="23"/>
  <c r="Y660" i="23"/>
  <c r="Z659" i="23"/>
  <c r="P660" i="23"/>
  <c r="Q660" i="23"/>
  <c r="R660" i="23"/>
  <c r="S660" i="23"/>
  <c r="W661" i="23"/>
  <c r="X660" i="23"/>
  <c r="Y661" i="23"/>
  <c r="Z660" i="23"/>
  <c r="P661" i="23"/>
  <c r="Q661" i="23"/>
  <c r="R661" i="23"/>
  <c r="S661" i="23"/>
  <c r="W662" i="23"/>
  <c r="X661" i="23"/>
  <c r="Y662" i="23"/>
  <c r="Z661" i="23"/>
  <c r="P662" i="23"/>
  <c r="Q662" i="23"/>
  <c r="R662" i="23"/>
  <c r="S662" i="23"/>
  <c r="W663" i="23"/>
  <c r="X662" i="23"/>
  <c r="Y663" i="23"/>
  <c r="Z662" i="23"/>
  <c r="P663" i="23"/>
  <c r="Q663" i="23"/>
  <c r="R663" i="23"/>
  <c r="S663" i="23"/>
  <c r="W664" i="23"/>
  <c r="X663" i="23"/>
  <c r="Y664" i="23"/>
  <c r="Z663" i="23"/>
  <c r="P664" i="23"/>
  <c r="Q664" i="23"/>
  <c r="R664" i="23"/>
  <c r="S664" i="23"/>
  <c r="W665" i="23"/>
  <c r="X664" i="23"/>
  <c r="Y665" i="23"/>
  <c r="Z664" i="23"/>
  <c r="P665" i="23"/>
  <c r="Q665" i="23"/>
  <c r="R665" i="23"/>
  <c r="S665" i="23"/>
  <c r="W666" i="23"/>
  <c r="X665" i="23"/>
  <c r="Y666" i="23"/>
  <c r="Z665" i="23"/>
  <c r="P666" i="23"/>
  <c r="Q666" i="23"/>
  <c r="R666" i="23"/>
  <c r="S666" i="23"/>
  <c r="W667" i="23"/>
  <c r="X666" i="23"/>
  <c r="Y667" i="23"/>
  <c r="Z666" i="23"/>
  <c r="P667" i="23"/>
  <c r="Q667" i="23"/>
  <c r="R667" i="23"/>
  <c r="S667" i="23"/>
  <c r="W668" i="23"/>
  <c r="X667" i="23"/>
  <c r="Y668" i="23"/>
  <c r="Z667" i="23"/>
  <c r="P668" i="23"/>
  <c r="Q668" i="23"/>
  <c r="R668" i="23"/>
  <c r="S668" i="23"/>
  <c r="W669" i="23"/>
  <c r="X668" i="23"/>
  <c r="Y669" i="23"/>
  <c r="Z668" i="23"/>
  <c r="P669" i="23"/>
  <c r="Q669" i="23"/>
  <c r="R669" i="23"/>
  <c r="S669" i="23"/>
  <c r="W670" i="23"/>
  <c r="X669" i="23"/>
  <c r="Y670" i="23"/>
  <c r="Z669" i="23"/>
  <c r="P670" i="23"/>
  <c r="Q670" i="23"/>
  <c r="R670" i="23"/>
  <c r="S670" i="23"/>
  <c r="W671" i="23"/>
  <c r="X670" i="23"/>
  <c r="Y671" i="23"/>
  <c r="Z670" i="23"/>
  <c r="P671" i="23"/>
  <c r="Q671" i="23"/>
  <c r="R671" i="23"/>
  <c r="S671" i="23"/>
  <c r="W672" i="23"/>
  <c r="X671" i="23"/>
  <c r="Y672" i="23"/>
  <c r="Z671" i="23"/>
  <c r="P672" i="23"/>
  <c r="Q672" i="23"/>
  <c r="R672" i="23"/>
  <c r="S672" i="23"/>
  <c r="W673" i="23"/>
  <c r="X672" i="23"/>
  <c r="Y673" i="23"/>
  <c r="Z672" i="23"/>
  <c r="P673" i="23"/>
  <c r="Q673" i="23"/>
  <c r="R673" i="23"/>
  <c r="S673" i="23"/>
  <c r="W674" i="23"/>
  <c r="X673" i="23"/>
  <c r="Y674" i="23"/>
  <c r="Z673" i="23"/>
  <c r="P674" i="23"/>
  <c r="Q674" i="23"/>
  <c r="R674" i="23"/>
  <c r="S674" i="23"/>
  <c r="W675" i="23"/>
  <c r="X674" i="23"/>
  <c r="Y675" i="23"/>
  <c r="Z674" i="23"/>
  <c r="P675" i="23"/>
  <c r="Q675" i="23"/>
  <c r="R675" i="23"/>
  <c r="S675" i="23"/>
  <c r="W676" i="23"/>
  <c r="X675" i="23"/>
  <c r="Y676" i="23"/>
  <c r="Z675" i="23"/>
  <c r="P676" i="23"/>
  <c r="Q676" i="23"/>
  <c r="R676" i="23"/>
  <c r="S676" i="23"/>
  <c r="W677" i="23"/>
  <c r="X676" i="23"/>
  <c r="Y677" i="23"/>
  <c r="Z676" i="23"/>
  <c r="P677" i="23"/>
  <c r="Q677" i="23"/>
  <c r="R677" i="23"/>
  <c r="S677" i="23"/>
  <c r="W678" i="23"/>
  <c r="X677" i="23"/>
  <c r="Y678" i="23"/>
  <c r="Z677" i="23"/>
  <c r="P678" i="23"/>
  <c r="Q678" i="23"/>
  <c r="R678" i="23"/>
  <c r="S678" i="23"/>
  <c r="W679" i="23"/>
  <c r="X678" i="23"/>
  <c r="Y679" i="23"/>
  <c r="Z678" i="23"/>
  <c r="P679" i="23"/>
  <c r="Q679" i="23"/>
  <c r="R679" i="23"/>
  <c r="S679" i="23"/>
  <c r="W680" i="23"/>
  <c r="X679" i="23"/>
  <c r="Y680" i="23"/>
  <c r="Z679" i="23"/>
  <c r="P680" i="23"/>
  <c r="Q680" i="23"/>
  <c r="R680" i="23"/>
  <c r="S680" i="23"/>
  <c r="W681" i="23"/>
  <c r="X680" i="23"/>
  <c r="Y681" i="23"/>
  <c r="Z680" i="23"/>
  <c r="P681" i="23"/>
  <c r="Q681" i="23"/>
  <c r="R681" i="23"/>
  <c r="S681" i="23"/>
  <c r="W682" i="23"/>
  <c r="X681" i="23"/>
  <c r="Y682" i="23"/>
  <c r="Z681" i="23"/>
  <c r="P682" i="23"/>
  <c r="Q682" i="23"/>
  <c r="R682" i="23"/>
  <c r="S682" i="23"/>
  <c r="W683" i="23"/>
  <c r="X682" i="23"/>
  <c r="Y683" i="23"/>
  <c r="Z682" i="23"/>
  <c r="P683" i="23"/>
  <c r="Q683" i="23"/>
  <c r="R683" i="23"/>
  <c r="S683" i="23"/>
  <c r="W686" i="23"/>
  <c r="X683" i="23"/>
  <c r="Y686" i="23"/>
  <c r="Z683" i="23"/>
  <c r="P686" i="23"/>
  <c r="Q686" i="23"/>
  <c r="R686" i="23"/>
  <c r="S686" i="23"/>
  <c r="W687" i="23"/>
  <c r="X686" i="23"/>
  <c r="Y687" i="23"/>
  <c r="Z686" i="23"/>
  <c r="P687" i="23"/>
  <c r="Q687" i="23"/>
  <c r="R687" i="23"/>
  <c r="S687" i="23"/>
  <c r="W688" i="23"/>
  <c r="X687" i="23"/>
  <c r="Y688" i="23"/>
  <c r="Z687" i="23"/>
  <c r="P688" i="23"/>
  <c r="Q688" i="23"/>
  <c r="R688" i="23"/>
  <c r="S688" i="23"/>
  <c r="W689" i="23"/>
  <c r="X688" i="23"/>
  <c r="Y689" i="23"/>
  <c r="Z688" i="23"/>
  <c r="P689" i="23"/>
  <c r="Q689" i="23"/>
  <c r="R689" i="23"/>
  <c r="S689" i="23"/>
  <c r="W690" i="23"/>
  <c r="X689" i="23"/>
  <c r="Y690" i="23"/>
  <c r="Z689" i="23"/>
  <c r="P690" i="23"/>
  <c r="Q690" i="23"/>
  <c r="R690" i="23"/>
  <c r="S690" i="23"/>
  <c r="W691" i="23"/>
  <c r="X690" i="23"/>
  <c r="Y691" i="23"/>
  <c r="Z690" i="23"/>
  <c r="P691" i="23"/>
  <c r="Q691" i="23"/>
  <c r="R691" i="23"/>
  <c r="S691" i="23"/>
  <c r="W692" i="23"/>
  <c r="X691" i="23"/>
  <c r="Y692" i="23"/>
  <c r="Z691" i="23"/>
  <c r="P692" i="23"/>
  <c r="Q692" i="23"/>
  <c r="R692" i="23"/>
  <c r="S692" i="23"/>
  <c r="W693" i="23"/>
  <c r="X692" i="23"/>
  <c r="Y693" i="23"/>
  <c r="Z692" i="23"/>
  <c r="P693" i="23"/>
  <c r="Q693" i="23"/>
  <c r="R693" i="23"/>
  <c r="S693" i="23"/>
  <c r="W694" i="23"/>
  <c r="X693" i="23"/>
  <c r="Y694" i="23"/>
  <c r="Z693" i="23"/>
  <c r="P694" i="23"/>
  <c r="Q694" i="23"/>
  <c r="R694" i="23"/>
  <c r="S694" i="23"/>
  <c r="W695" i="23"/>
  <c r="X694" i="23"/>
  <c r="Y695" i="23"/>
  <c r="Z694" i="23"/>
  <c r="P695" i="23"/>
  <c r="Q695" i="23"/>
  <c r="R695" i="23"/>
  <c r="S695" i="23"/>
  <c r="W696" i="23"/>
  <c r="X695" i="23"/>
  <c r="Y696" i="23"/>
  <c r="Z695" i="23"/>
  <c r="P696" i="23"/>
  <c r="Q696" i="23"/>
  <c r="R696" i="23"/>
  <c r="S696" i="23"/>
  <c r="W697" i="23"/>
  <c r="X696" i="23"/>
  <c r="Y697" i="23"/>
  <c r="Z696" i="23"/>
  <c r="P697" i="23"/>
  <c r="Q697" i="23"/>
  <c r="R697" i="23"/>
  <c r="S697" i="23"/>
  <c r="W698" i="23"/>
  <c r="X697" i="23"/>
  <c r="Y698" i="23"/>
  <c r="Z697" i="23"/>
  <c r="P698" i="23"/>
  <c r="Q698" i="23"/>
  <c r="R698" i="23"/>
  <c r="S698" i="23"/>
  <c r="W699" i="23"/>
  <c r="X698" i="23"/>
  <c r="Y699" i="23"/>
  <c r="Z698" i="23"/>
  <c r="P699" i="23"/>
  <c r="Q699" i="23"/>
  <c r="R699" i="23"/>
  <c r="S699" i="23"/>
  <c r="W700" i="23"/>
  <c r="X699" i="23"/>
  <c r="Y700" i="23"/>
  <c r="Z699" i="23"/>
  <c r="P700" i="23"/>
  <c r="Q700" i="23"/>
  <c r="R700" i="23"/>
  <c r="S700" i="23"/>
  <c r="W701" i="23"/>
  <c r="X700" i="23"/>
  <c r="Y701" i="23"/>
  <c r="Z700" i="23"/>
  <c r="P701" i="23"/>
  <c r="Q701" i="23"/>
  <c r="R701" i="23"/>
  <c r="S701" i="23"/>
  <c r="W702" i="23"/>
  <c r="X701" i="23"/>
  <c r="Y702" i="23"/>
  <c r="Z701" i="23"/>
  <c r="P702" i="23"/>
  <c r="Q702" i="23"/>
  <c r="R702" i="23"/>
  <c r="S702" i="23"/>
  <c r="W703" i="23"/>
  <c r="X702" i="23"/>
  <c r="Y703" i="23"/>
  <c r="Z702" i="23"/>
  <c r="P703" i="23"/>
  <c r="Q703" i="23"/>
  <c r="R703" i="23"/>
  <c r="S703" i="23"/>
  <c r="W704" i="23"/>
  <c r="X703" i="23"/>
  <c r="Y704" i="23"/>
  <c r="Z703" i="23"/>
  <c r="P704" i="23"/>
  <c r="Q704" i="23"/>
  <c r="R704" i="23"/>
  <c r="S704" i="23"/>
  <c r="W705" i="23"/>
  <c r="X704" i="23"/>
  <c r="Y705" i="23"/>
  <c r="Z704" i="23"/>
  <c r="P705" i="23"/>
  <c r="Q705" i="23"/>
  <c r="R705" i="23"/>
  <c r="S705" i="23"/>
  <c r="W706" i="23"/>
  <c r="X705" i="23"/>
  <c r="Y706" i="23"/>
  <c r="Z705" i="23"/>
  <c r="P706" i="23"/>
  <c r="Q706" i="23"/>
  <c r="R706" i="23"/>
  <c r="S706" i="23"/>
  <c r="W707" i="23"/>
  <c r="X706" i="23"/>
  <c r="Y707" i="23"/>
  <c r="Z706" i="23"/>
  <c r="P707" i="23"/>
  <c r="Q707" i="23"/>
  <c r="R707" i="23"/>
  <c r="S707" i="23"/>
  <c r="W708" i="23"/>
  <c r="X707" i="23"/>
  <c r="Y708" i="23"/>
  <c r="Z707" i="23"/>
  <c r="P708" i="23"/>
  <c r="Q708" i="23"/>
  <c r="R708" i="23"/>
  <c r="S708" i="23"/>
  <c r="W709" i="23"/>
  <c r="X708" i="23"/>
  <c r="Y709" i="23"/>
  <c r="Z708" i="23"/>
  <c r="P709" i="23"/>
  <c r="Q709" i="23"/>
  <c r="R709" i="23"/>
  <c r="S709" i="23"/>
  <c r="W710" i="23"/>
  <c r="X709" i="23"/>
  <c r="Y710" i="23"/>
  <c r="Z709" i="23"/>
  <c r="P710" i="23"/>
  <c r="Q710" i="23"/>
  <c r="R710" i="23"/>
  <c r="S710" i="23"/>
  <c r="W711" i="23"/>
  <c r="X710" i="23"/>
  <c r="Y711" i="23"/>
  <c r="Z710" i="23"/>
  <c r="P711" i="23"/>
  <c r="Q711" i="23"/>
  <c r="R711" i="23"/>
  <c r="S711" i="23"/>
  <c r="W712" i="23"/>
  <c r="X711" i="23"/>
  <c r="Y712" i="23"/>
  <c r="Z711" i="23"/>
  <c r="P712" i="23"/>
  <c r="Q712" i="23"/>
  <c r="R712" i="23"/>
  <c r="S712" i="23"/>
  <c r="W713" i="23"/>
  <c r="X712" i="23"/>
  <c r="Y713" i="23"/>
  <c r="Z712" i="23"/>
  <c r="P713" i="23"/>
  <c r="Q713" i="23"/>
  <c r="R713" i="23"/>
  <c r="S713" i="23"/>
  <c r="W714" i="23"/>
  <c r="X713" i="23"/>
  <c r="Y714" i="23"/>
  <c r="Z713" i="23"/>
  <c r="P714" i="23"/>
  <c r="Q714" i="23"/>
  <c r="R714" i="23"/>
  <c r="S714" i="23"/>
  <c r="W715" i="23"/>
  <c r="X714" i="23"/>
  <c r="Y715" i="23"/>
  <c r="Z714" i="23"/>
  <c r="P715" i="23"/>
  <c r="Q715" i="23"/>
  <c r="R715" i="23"/>
  <c r="S715" i="23"/>
  <c r="W716" i="23"/>
  <c r="X715" i="23"/>
  <c r="Y716" i="23"/>
  <c r="Z715" i="23"/>
  <c r="P716" i="23"/>
  <c r="Q716" i="23"/>
  <c r="R716" i="23"/>
  <c r="S716" i="23"/>
  <c r="W717" i="23"/>
  <c r="X716" i="23"/>
  <c r="Y717" i="23"/>
  <c r="Z716" i="23"/>
  <c r="P717" i="23"/>
  <c r="Q717" i="23"/>
  <c r="R717" i="23"/>
  <c r="S717" i="23"/>
  <c r="W718" i="23"/>
  <c r="X717" i="23"/>
  <c r="Y718" i="23"/>
  <c r="Z717" i="23"/>
  <c r="P718" i="23"/>
  <c r="Q718" i="23"/>
  <c r="R718" i="23"/>
  <c r="S718" i="23"/>
  <c r="W719" i="23"/>
  <c r="X718" i="23"/>
  <c r="Y719" i="23"/>
  <c r="Z718" i="23"/>
  <c r="P719" i="23"/>
  <c r="Q719" i="23"/>
  <c r="R719" i="23"/>
  <c r="S719" i="23"/>
  <c r="W720" i="23"/>
  <c r="X719" i="23"/>
  <c r="Y720" i="23"/>
  <c r="Z719" i="23"/>
  <c r="P720" i="23"/>
  <c r="Q720" i="23"/>
  <c r="R720" i="23"/>
  <c r="S720" i="23"/>
  <c r="W721" i="23"/>
  <c r="X720" i="23"/>
  <c r="Y721" i="23"/>
  <c r="Z720" i="23"/>
  <c r="P721" i="23"/>
  <c r="Q721" i="23"/>
  <c r="R721" i="23"/>
  <c r="S721" i="23"/>
  <c r="W722" i="23"/>
  <c r="X721" i="23"/>
  <c r="Y722" i="23"/>
  <c r="Z721" i="23"/>
  <c r="P722" i="23"/>
  <c r="Q722" i="23"/>
  <c r="R722" i="23"/>
  <c r="S722" i="23"/>
  <c r="W723" i="23"/>
  <c r="X722" i="23"/>
  <c r="Y723" i="23"/>
  <c r="Z722" i="23"/>
  <c r="P723" i="23"/>
  <c r="Q723" i="23"/>
  <c r="R723" i="23"/>
  <c r="S723" i="23"/>
  <c r="W724" i="23"/>
  <c r="X723" i="23"/>
  <c r="Y724" i="23"/>
  <c r="Z723" i="23"/>
  <c r="P724" i="23"/>
  <c r="Q724" i="23"/>
  <c r="R724" i="23"/>
  <c r="S724" i="23"/>
  <c r="W725" i="23"/>
  <c r="X724" i="23"/>
  <c r="Y725" i="23"/>
  <c r="Z724" i="23"/>
  <c r="P725" i="23"/>
  <c r="Q725" i="23"/>
  <c r="R725" i="23"/>
  <c r="S725" i="23"/>
  <c r="W726" i="23"/>
  <c r="X725" i="23"/>
  <c r="Y726" i="23"/>
  <c r="Z725" i="23"/>
  <c r="P726" i="23"/>
  <c r="Q726" i="23"/>
  <c r="R726" i="23"/>
  <c r="S726" i="23"/>
  <c r="W727" i="23"/>
  <c r="X726" i="23"/>
  <c r="Y727" i="23"/>
  <c r="Z726" i="23"/>
  <c r="P727" i="23"/>
  <c r="Q727" i="23"/>
  <c r="R727" i="23"/>
  <c r="S727" i="23"/>
  <c r="W728" i="23"/>
  <c r="X727" i="23"/>
  <c r="Y728" i="23"/>
  <c r="Z727" i="23"/>
  <c r="P728" i="23"/>
  <c r="Q728" i="23"/>
  <c r="R728" i="23"/>
  <c r="S728" i="23"/>
  <c r="W729" i="23"/>
  <c r="X728" i="23"/>
  <c r="Y729" i="23"/>
  <c r="Z728" i="23"/>
  <c r="P729" i="23"/>
  <c r="Q729" i="23"/>
  <c r="R729" i="23"/>
  <c r="S729" i="23"/>
  <c r="W730" i="23"/>
  <c r="X729" i="23"/>
  <c r="Y730" i="23"/>
  <c r="Z729" i="23"/>
  <c r="P730" i="23"/>
  <c r="Q730" i="23"/>
  <c r="R730" i="23"/>
  <c r="S730" i="23"/>
  <c r="W731" i="23"/>
  <c r="X730" i="23"/>
  <c r="Y731" i="23"/>
  <c r="Z730" i="23"/>
  <c r="P731" i="23"/>
  <c r="Q731" i="23"/>
  <c r="R731" i="23"/>
  <c r="S731" i="23"/>
  <c r="W732" i="23"/>
  <c r="X731" i="23"/>
  <c r="Y732" i="23"/>
  <c r="Z731" i="23"/>
  <c r="P732" i="23"/>
  <c r="Q732" i="23"/>
  <c r="R732" i="23"/>
  <c r="S732" i="23"/>
  <c r="W733" i="23"/>
  <c r="X732" i="23"/>
  <c r="Y733" i="23"/>
  <c r="Z732" i="23"/>
  <c r="P733" i="23"/>
  <c r="Q733" i="23"/>
  <c r="R733" i="23"/>
  <c r="S733" i="23"/>
  <c r="W734" i="23"/>
  <c r="X733" i="23"/>
  <c r="Y734" i="23"/>
  <c r="Z733" i="23"/>
  <c r="P734" i="23"/>
  <c r="Q734" i="23"/>
  <c r="R734" i="23"/>
  <c r="S734" i="23"/>
  <c r="W735" i="23"/>
  <c r="X734" i="23"/>
  <c r="Y735" i="23"/>
  <c r="Z734" i="23"/>
  <c r="P735" i="23"/>
  <c r="Q735" i="23"/>
  <c r="R735" i="23"/>
  <c r="S735" i="23"/>
  <c r="W736" i="23"/>
  <c r="X735" i="23"/>
  <c r="Y736" i="23"/>
  <c r="Z735" i="23"/>
  <c r="P736" i="23"/>
  <c r="Q736" i="23"/>
  <c r="R736" i="23"/>
  <c r="S736" i="23"/>
  <c r="W737" i="23"/>
  <c r="X736" i="23"/>
  <c r="Y737" i="23"/>
  <c r="Z736" i="23"/>
  <c r="P737" i="23"/>
  <c r="Q737" i="23"/>
  <c r="R737" i="23"/>
  <c r="S737" i="23"/>
  <c r="W738" i="23"/>
  <c r="X737" i="23"/>
  <c r="Y738" i="23"/>
  <c r="Z737" i="23"/>
  <c r="P738" i="23"/>
  <c r="Q738" i="23"/>
  <c r="R738" i="23"/>
  <c r="S738" i="23"/>
  <c r="W739" i="23"/>
  <c r="X738" i="23"/>
  <c r="Y739" i="23"/>
  <c r="Z738" i="23"/>
  <c r="P739" i="23"/>
  <c r="Q739" i="23"/>
  <c r="R739" i="23"/>
  <c r="S739" i="23"/>
  <c r="W740" i="23"/>
  <c r="X739" i="23"/>
  <c r="Y740" i="23"/>
  <c r="Z739" i="23"/>
  <c r="P740" i="23"/>
  <c r="Q740" i="23"/>
  <c r="R740" i="23"/>
  <c r="S740" i="23"/>
  <c r="W741" i="23"/>
  <c r="X740" i="23"/>
  <c r="Y741" i="23"/>
  <c r="Z740" i="23"/>
  <c r="P741" i="23"/>
  <c r="Q741" i="23"/>
  <c r="R741" i="23"/>
  <c r="S741" i="23"/>
  <c r="W742" i="23"/>
  <c r="X741" i="23"/>
  <c r="Y742" i="23"/>
  <c r="Z741" i="23"/>
  <c r="P742" i="23"/>
  <c r="Q742" i="23"/>
  <c r="R742" i="23"/>
  <c r="S742" i="23"/>
  <c r="W743" i="23"/>
  <c r="X742" i="23"/>
  <c r="Y743" i="23"/>
  <c r="Z742" i="23"/>
  <c r="P743" i="23"/>
  <c r="Q743" i="23"/>
  <c r="R743" i="23"/>
  <c r="S743" i="23"/>
  <c r="W744" i="23"/>
  <c r="X743" i="23"/>
  <c r="Y744" i="23"/>
  <c r="Z743" i="23"/>
  <c r="P744" i="23"/>
  <c r="Q744" i="23"/>
  <c r="R744" i="23"/>
  <c r="S744" i="23"/>
  <c r="W745" i="23"/>
  <c r="X744" i="23"/>
  <c r="Y745" i="23"/>
  <c r="Z744" i="23"/>
  <c r="P745" i="23"/>
  <c r="Q745" i="23"/>
  <c r="R745" i="23"/>
  <c r="S745" i="23"/>
  <c r="W746" i="23"/>
  <c r="X745" i="23"/>
  <c r="Y746" i="23"/>
  <c r="Z745" i="23"/>
  <c r="P746" i="23"/>
  <c r="Q746" i="23"/>
  <c r="R746" i="23"/>
  <c r="S746" i="23"/>
  <c r="W747" i="23"/>
  <c r="X746" i="23"/>
  <c r="Y747" i="23"/>
  <c r="Z746" i="23"/>
  <c r="P747" i="23"/>
  <c r="Q747" i="23"/>
  <c r="R747" i="23"/>
  <c r="S747" i="23"/>
  <c r="W748" i="23"/>
  <c r="X747" i="23"/>
  <c r="Y748" i="23"/>
  <c r="Z747" i="23"/>
  <c r="P748" i="23"/>
  <c r="Q748" i="23"/>
  <c r="R748" i="23"/>
  <c r="S748" i="23"/>
  <c r="W749" i="23"/>
  <c r="X748" i="23"/>
  <c r="Y749" i="23"/>
  <c r="Z748" i="23"/>
  <c r="P749" i="23"/>
  <c r="Q749" i="23"/>
  <c r="R749" i="23"/>
  <c r="S749" i="23"/>
  <c r="W750" i="23"/>
  <c r="X749" i="23"/>
  <c r="Y750" i="23"/>
  <c r="Z749" i="23"/>
  <c r="P750" i="23"/>
  <c r="Q750" i="23"/>
  <c r="R750" i="23"/>
  <c r="S750" i="23"/>
  <c r="W751" i="23"/>
  <c r="X750" i="23"/>
  <c r="Y751" i="23"/>
  <c r="Z750" i="23"/>
  <c r="P751" i="23"/>
  <c r="Q751" i="23"/>
  <c r="R751" i="23"/>
  <c r="S751" i="23"/>
  <c r="W752" i="23"/>
  <c r="X751" i="23"/>
  <c r="Y752" i="23"/>
  <c r="Z751" i="23"/>
  <c r="P752" i="23"/>
  <c r="Q752" i="23"/>
  <c r="R752" i="23"/>
  <c r="S752" i="23"/>
  <c r="W753" i="23"/>
  <c r="X752" i="23"/>
  <c r="Y753" i="23"/>
  <c r="Z752" i="23"/>
  <c r="P753" i="23"/>
  <c r="Q753" i="23"/>
  <c r="R753" i="23"/>
  <c r="S753" i="23"/>
  <c r="W754" i="23"/>
  <c r="X753" i="23"/>
  <c r="Y754" i="23"/>
  <c r="Z753" i="23"/>
  <c r="P754" i="23"/>
  <c r="Q754" i="23"/>
  <c r="R754" i="23"/>
  <c r="S754" i="23"/>
  <c r="W755" i="23"/>
  <c r="X754" i="23"/>
  <c r="Y755" i="23"/>
  <c r="Z754" i="23"/>
  <c r="P755" i="23"/>
  <c r="Q755" i="23"/>
  <c r="R755" i="23"/>
  <c r="S755" i="23"/>
  <c r="W756" i="23"/>
  <c r="X755" i="23"/>
  <c r="Y756" i="23"/>
  <c r="Z755" i="23"/>
  <c r="P756" i="23"/>
  <c r="Q756" i="23"/>
  <c r="R756" i="23"/>
  <c r="S756" i="23"/>
  <c r="W757" i="23"/>
  <c r="X756" i="23"/>
  <c r="Y757" i="23"/>
  <c r="Z756" i="23"/>
  <c r="P757" i="23"/>
  <c r="Q757" i="23"/>
  <c r="R757" i="23"/>
  <c r="S757" i="23"/>
  <c r="W758" i="23"/>
  <c r="X757" i="23"/>
  <c r="Y758" i="23"/>
  <c r="Z757" i="23"/>
  <c r="P758" i="23"/>
  <c r="Q758" i="23"/>
  <c r="R758" i="23"/>
  <c r="S758" i="23"/>
  <c r="W759" i="23"/>
  <c r="X758" i="23"/>
  <c r="Y759" i="23"/>
  <c r="Z758" i="23"/>
  <c r="P759" i="23"/>
  <c r="Q759" i="23"/>
  <c r="R759" i="23"/>
  <c r="S759" i="23"/>
  <c r="W760" i="23"/>
  <c r="X759" i="23"/>
  <c r="Y760" i="23"/>
  <c r="Z759" i="23"/>
  <c r="P760" i="23"/>
  <c r="Q760" i="23"/>
  <c r="R760" i="23"/>
  <c r="S760" i="23"/>
  <c r="W761" i="23"/>
  <c r="X760" i="23"/>
  <c r="Y761" i="23"/>
  <c r="Z760" i="23"/>
  <c r="P761" i="23"/>
  <c r="Q761" i="23"/>
  <c r="R761" i="23"/>
  <c r="S761" i="23"/>
  <c r="W762" i="23"/>
  <c r="X761" i="23"/>
  <c r="Y762" i="23"/>
  <c r="Z761" i="23"/>
  <c r="P762" i="23"/>
  <c r="Q762" i="23"/>
  <c r="R762" i="23"/>
  <c r="S762" i="23"/>
  <c r="W763" i="23"/>
  <c r="X762" i="23"/>
  <c r="Y763" i="23"/>
  <c r="Z762" i="23"/>
  <c r="P763" i="23"/>
  <c r="Q763" i="23"/>
  <c r="R763" i="23"/>
  <c r="S763" i="23"/>
  <c r="W764" i="23"/>
  <c r="X763" i="23"/>
  <c r="Y764" i="23"/>
  <c r="Z763" i="23"/>
  <c r="P764" i="23"/>
  <c r="Q764" i="23"/>
  <c r="R764" i="23"/>
  <c r="S764" i="23"/>
  <c r="W765" i="23"/>
  <c r="X764" i="23"/>
  <c r="Y765" i="23"/>
  <c r="Z764" i="23"/>
  <c r="P765" i="23"/>
  <c r="Q765" i="23"/>
  <c r="R765" i="23"/>
  <c r="S765" i="23"/>
  <c r="W766" i="23"/>
  <c r="X765" i="23"/>
  <c r="Y766" i="23"/>
  <c r="Z765" i="23"/>
  <c r="P766" i="23"/>
  <c r="Q766" i="23"/>
  <c r="R766" i="23"/>
  <c r="S766" i="23"/>
  <c r="W767" i="23"/>
  <c r="X766" i="23"/>
  <c r="Y767" i="23"/>
  <c r="Z766" i="23"/>
  <c r="P767" i="23"/>
  <c r="Q767" i="23"/>
  <c r="R767" i="23"/>
  <c r="S767" i="23"/>
  <c r="W768" i="23"/>
  <c r="X767" i="23"/>
  <c r="Y768" i="23"/>
  <c r="Z767" i="23"/>
  <c r="P768" i="23"/>
  <c r="Q768" i="23"/>
  <c r="R768" i="23"/>
  <c r="S768" i="23"/>
  <c r="W770" i="23"/>
  <c r="X768" i="23"/>
  <c r="Y770" i="23"/>
  <c r="Z768" i="23"/>
  <c r="P770" i="23"/>
  <c r="Q770" i="23"/>
  <c r="R770" i="23"/>
  <c r="S770" i="23"/>
  <c r="W771" i="23"/>
  <c r="X770" i="23"/>
  <c r="Y771" i="23"/>
  <c r="Z770" i="23"/>
  <c r="P771" i="23"/>
  <c r="Q771" i="23"/>
  <c r="R771" i="23"/>
  <c r="S771" i="23"/>
  <c r="W772" i="23"/>
  <c r="X771" i="23"/>
  <c r="Y772" i="23"/>
  <c r="Z771" i="23"/>
  <c r="P772" i="23"/>
  <c r="Q772" i="23"/>
  <c r="R772" i="23"/>
  <c r="S772" i="23"/>
  <c r="W774" i="23"/>
  <c r="X772" i="23"/>
  <c r="Y774" i="23"/>
  <c r="Z772" i="23"/>
  <c r="P774" i="23"/>
  <c r="Q774" i="23"/>
  <c r="R774" i="23"/>
  <c r="S774" i="23"/>
  <c r="W775" i="23"/>
  <c r="X774" i="23"/>
  <c r="Y775" i="23"/>
  <c r="Z774" i="23"/>
  <c r="P775" i="23"/>
  <c r="Q775" i="23"/>
  <c r="R775" i="23"/>
  <c r="S775" i="23"/>
  <c r="W776" i="23"/>
  <c r="X775" i="23"/>
  <c r="Y776" i="23"/>
  <c r="Z775" i="23"/>
  <c r="P776" i="23"/>
  <c r="Q776" i="23"/>
  <c r="R776" i="23"/>
  <c r="S776" i="23"/>
  <c r="W778" i="23"/>
  <c r="X776" i="23"/>
  <c r="Y778" i="23"/>
  <c r="Z776" i="23"/>
  <c r="P778" i="23"/>
  <c r="Q778" i="23"/>
  <c r="R778" i="23"/>
  <c r="S778" i="23"/>
  <c r="W779" i="23"/>
  <c r="X778" i="23"/>
  <c r="Y779" i="23"/>
  <c r="Z778" i="23"/>
  <c r="P779" i="23"/>
  <c r="Q779" i="23"/>
  <c r="R779" i="23"/>
  <c r="S779" i="23"/>
  <c r="W780" i="23"/>
  <c r="X779" i="23"/>
  <c r="Y780" i="23"/>
  <c r="Z779" i="23"/>
  <c r="P780" i="23"/>
  <c r="Q780" i="23"/>
  <c r="R780" i="23"/>
  <c r="S780" i="23"/>
  <c r="W782" i="23"/>
  <c r="X780" i="23"/>
  <c r="Y782" i="23"/>
  <c r="Z780" i="23"/>
  <c r="P782" i="23"/>
  <c r="Q782" i="23"/>
  <c r="R782" i="23"/>
  <c r="S782" i="23"/>
  <c r="W783" i="23"/>
  <c r="X782" i="23"/>
  <c r="Y783" i="23"/>
  <c r="Z782" i="23"/>
  <c r="P783" i="23"/>
  <c r="Q783" i="23"/>
  <c r="R783" i="23"/>
  <c r="S783" i="23"/>
  <c r="W784" i="23"/>
  <c r="X783" i="23"/>
  <c r="Y784" i="23"/>
  <c r="Z783" i="23"/>
  <c r="P784" i="23"/>
  <c r="Q784" i="23"/>
  <c r="R784" i="23"/>
  <c r="S784" i="23"/>
  <c r="W785" i="23"/>
  <c r="X784" i="23"/>
  <c r="Y785" i="23"/>
  <c r="Z784" i="23"/>
  <c r="P785" i="23"/>
  <c r="Q785" i="23"/>
  <c r="R785" i="23"/>
  <c r="S785" i="23"/>
  <c r="W786" i="23"/>
  <c r="X785" i="23"/>
  <c r="Y786" i="23"/>
  <c r="Z785" i="23"/>
  <c r="P786" i="23"/>
  <c r="Q786" i="23"/>
  <c r="R786" i="23"/>
  <c r="S786" i="23"/>
  <c r="W787" i="23"/>
  <c r="X786" i="23"/>
  <c r="Y787" i="23"/>
  <c r="Z786" i="23"/>
  <c r="P787" i="23"/>
  <c r="Q787" i="23"/>
  <c r="R787" i="23"/>
  <c r="S787" i="23"/>
  <c r="W788" i="23"/>
  <c r="X787" i="23"/>
  <c r="Y788" i="23"/>
  <c r="Z787" i="23"/>
  <c r="P788" i="23"/>
  <c r="Q788" i="23"/>
  <c r="R788" i="23"/>
  <c r="S788" i="23"/>
  <c r="W789" i="23"/>
  <c r="X788" i="23"/>
  <c r="Y789" i="23"/>
  <c r="Z788" i="23"/>
  <c r="P789" i="23"/>
  <c r="Q789" i="23"/>
  <c r="R789" i="23"/>
  <c r="S789" i="23"/>
  <c r="W790" i="23"/>
  <c r="X789" i="23"/>
  <c r="Y790" i="23"/>
  <c r="Z789" i="23"/>
  <c r="P790" i="23"/>
  <c r="Q790" i="23"/>
  <c r="R790" i="23"/>
  <c r="S790" i="23"/>
  <c r="W791" i="23"/>
  <c r="X790" i="23"/>
  <c r="Y791" i="23"/>
  <c r="Z790" i="23"/>
  <c r="P791" i="23"/>
  <c r="Q791" i="23"/>
  <c r="R791" i="23"/>
  <c r="S791" i="23"/>
  <c r="W792" i="23"/>
  <c r="X791" i="23"/>
  <c r="Y792" i="23"/>
  <c r="Z791" i="23"/>
  <c r="P792" i="23"/>
  <c r="Q792" i="23"/>
  <c r="R792" i="23"/>
  <c r="S792" i="23"/>
  <c r="W793" i="23"/>
  <c r="X792" i="23"/>
  <c r="Y793" i="23"/>
  <c r="Z792" i="23"/>
  <c r="P793" i="23"/>
  <c r="Q793" i="23"/>
  <c r="R793" i="23"/>
  <c r="S793" i="23"/>
  <c r="W794" i="23"/>
  <c r="X793" i="23"/>
  <c r="Y794" i="23"/>
  <c r="Z793" i="23"/>
  <c r="P794" i="23"/>
  <c r="Q794" i="23"/>
  <c r="R794" i="23"/>
  <c r="S794" i="23"/>
  <c r="W795" i="23"/>
  <c r="X794" i="23"/>
  <c r="Y795" i="23"/>
  <c r="Z794" i="23"/>
  <c r="P795" i="23"/>
  <c r="Q795" i="23"/>
  <c r="R795" i="23"/>
  <c r="S795" i="23"/>
  <c r="W796" i="23"/>
  <c r="X795" i="23"/>
  <c r="Y796" i="23"/>
  <c r="Z795" i="23"/>
  <c r="P796" i="23"/>
  <c r="Q796" i="23"/>
  <c r="R796" i="23"/>
  <c r="S796" i="23"/>
  <c r="W797" i="23"/>
  <c r="X796" i="23"/>
  <c r="Y797" i="23"/>
  <c r="Z796" i="23"/>
  <c r="P797" i="23"/>
  <c r="Q797" i="23"/>
  <c r="R797" i="23"/>
  <c r="S797" i="23"/>
  <c r="W798" i="23"/>
  <c r="X797" i="23"/>
  <c r="Y798" i="23"/>
  <c r="Z797" i="23"/>
  <c r="P798" i="23"/>
  <c r="Q798" i="23"/>
  <c r="R798" i="23"/>
  <c r="S798" i="23"/>
  <c r="W799" i="23"/>
  <c r="X798" i="23"/>
  <c r="Y799" i="23"/>
  <c r="Z798" i="23"/>
  <c r="P799" i="23"/>
  <c r="Q799" i="23"/>
  <c r="R799" i="23"/>
  <c r="S799" i="23"/>
  <c r="W800" i="23"/>
  <c r="X799" i="23"/>
  <c r="Y800" i="23"/>
  <c r="Z799" i="23"/>
  <c r="P800" i="23"/>
  <c r="Q800" i="23"/>
  <c r="R800" i="23"/>
  <c r="S800" i="23"/>
  <c r="W801" i="23"/>
  <c r="X800" i="23"/>
  <c r="Y801" i="23"/>
  <c r="Z800" i="23"/>
  <c r="P801" i="23"/>
  <c r="Q801" i="23"/>
  <c r="R801" i="23"/>
  <c r="S801" i="23"/>
  <c r="W802" i="23"/>
  <c r="X801" i="23"/>
  <c r="Y802" i="23"/>
  <c r="Z801" i="23"/>
  <c r="P802" i="23"/>
  <c r="Q802" i="23"/>
  <c r="R802" i="23"/>
  <c r="S802" i="23"/>
  <c r="W803" i="23"/>
  <c r="X802" i="23"/>
  <c r="Y803" i="23"/>
  <c r="Z802" i="23"/>
  <c r="P803" i="23"/>
  <c r="Q803" i="23"/>
  <c r="R803" i="23"/>
  <c r="S803" i="23"/>
  <c r="W804" i="23"/>
  <c r="X803" i="23"/>
  <c r="Y804" i="23"/>
  <c r="Z803" i="23"/>
  <c r="P804" i="23"/>
  <c r="Q804" i="23"/>
  <c r="R804" i="23"/>
  <c r="S804" i="23"/>
  <c r="W805" i="23"/>
  <c r="X804" i="23"/>
  <c r="Y805" i="23"/>
  <c r="Z804" i="23"/>
  <c r="P805" i="23"/>
  <c r="Q805" i="23"/>
  <c r="R805" i="23"/>
  <c r="S805" i="23"/>
  <c r="W806" i="23"/>
  <c r="X805" i="23"/>
  <c r="Y806" i="23"/>
  <c r="Z805" i="23"/>
  <c r="P806" i="23"/>
  <c r="Q806" i="23"/>
  <c r="R806" i="23"/>
  <c r="S806" i="23"/>
  <c r="W807" i="23"/>
  <c r="X806" i="23"/>
  <c r="Y807" i="23"/>
  <c r="Z806" i="23"/>
  <c r="P807" i="23"/>
  <c r="Q807" i="23"/>
  <c r="R807" i="23"/>
  <c r="S807" i="23"/>
  <c r="X807" i="23"/>
  <c r="Z807" i="23"/>
  <c r="P808" i="23"/>
  <c r="Q808" i="23"/>
  <c r="R808" i="23"/>
  <c r="S808" i="23"/>
  <c r="P809" i="23"/>
  <c r="Q809" i="23"/>
  <c r="R809" i="23"/>
  <c r="S809" i="23"/>
  <c r="P810" i="23"/>
  <c r="Q810" i="23"/>
  <c r="R810" i="23"/>
  <c r="S810" i="23"/>
  <c r="P811" i="23"/>
  <c r="Q811" i="23"/>
  <c r="R811" i="23"/>
  <c r="S811" i="23"/>
  <c r="P812" i="23"/>
  <c r="Q812" i="23"/>
  <c r="R812" i="23"/>
  <c r="S812" i="23"/>
  <c r="P813" i="23"/>
  <c r="Q813" i="23"/>
  <c r="R813" i="23"/>
  <c r="S813" i="23"/>
  <c r="P814" i="23"/>
  <c r="Q814" i="23"/>
  <c r="R814" i="23"/>
  <c r="S814" i="23"/>
  <c r="P815" i="23"/>
  <c r="Q815" i="23"/>
  <c r="R815" i="23"/>
  <c r="S815" i="23"/>
  <c r="P816" i="23"/>
  <c r="Q816" i="23"/>
  <c r="R816" i="23"/>
  <c r="S816" i="23"/>
  <c r="P817" i="23"/>
  <c r="Q817" i="23"/>
  <c r="R817" i="23"/>
  <c r="S817" i="23"/>
  <c r="P818" i="23"/>
  <c r="Q818" i="23"/>
  <c r="R818" i="23"/>
  <c r="S818" i="23"/>
  <c r="P819" i="23"/>
  <c r="Q819" i="23"/>
  <c r="R819" i="23"/>
  <c r="S819" i="23"/>
  <c r="P821" i="23"/>
  <c r="Q821" i="23"/>
  <c r="R821" i="23"/>
  <c r="S821" i="23"/>
  <c r="P822" i="23"/>
  <c r="Q822" i="23"/>
  <c r="R822" i="23"/>
  <c r="S822" i="23"/>
  <c r="P823" i="23"/>
  <c r="Q823" i="23"/>
  <c r="R823" i="23"/>
  <c r="S823" i="23"/>
  <c r="P824" i="23"/>
  <c r="Q824" i="23"/>
  <c r="R824" i="23"/>
  <c r="S824" i="23"/>
  <c r="W825" i="23"/>
  <c r="Y825" i="23"/>
  <c r="P825" i="23"/>
  <c r="Q825" i="23"/>
  <c r="R825" i="23"/>
  <c r="S825" i="23"/>
  <c r="W826" i="23"/>
  <c r="X825" i="23"/>
  <c r="Y826" i="23"/>
  <c r="Z825" i="23"/>
  <c r="P826" i="23"/>
  <c r="Q826" i="23"/>
  <c r="R826" i="23"/>
  <c r="S826" i="23"/>
  <c r="W827" i="23"/>
  <c r="X826" i="23"/>
  <c r="Y827" i="23"/>
  <c r="Z826" i="23"/>
  <c r="P827" i="23"/>
  <c r="Q827" i="23"/>
  <c r="R827" i="23"/>
  <c r="S827" i="23"/>
  <c r="W828" i="23"/>
  <c r="X827" i="23"/>
  <c r="Y828" i="23"/>
  <c r="Z827" i="23"/>
  <c r="P828" i="23"/>
  <c r="Q828" i="23"/>
  <c r="R828" i="23"/>
  <c r="S828" i="23"/>
  <c r="W829" i="23"/>
  <c r="X828" i="23"/>
  <c r="Y829" i="23"/>
  <c r="Z828" i="23"/>
  <c r="P829" i="23"/>
  <c r="Q829" i="23"/>
  <c r="R829" i="23"/>
  <c r="S829" i="23"/>
  <c r="W830" i="23"/>
  <c r="X829" i="23"/>
  <c r="Y830" i="23"/>
  <c r="Z829" i="23"/>
  <c r="P830" i="23"/>
  <c r="Q830" i="23"/>
  <c r="R830" i="23"/>
  <c r="S830" i="23"/>
  <c r="W831" i="23"/>
  <c r="X830" i="23"/>
  <c r="Y831" i="23"/>
  <c r="Z830" i="23"/>
  <c r="P831" i="23"/>
  <c r="Q831" i="23"/>
  <c r="R831" i="23"/>
  <c r="S831" i="23"/>
  <c r="W832" i="23"/>
  <c r="X831" i="23"/>
  <c r="Y832" i="23"/>
  <c r="Z831" i="23"/>
  <c r="P832" i="23"/>
  <c r="Q832" i="23"/>
  <c r="R832" i="23"/>
  <c r="S832" i="23"/>
  <c r="W833" i="23"/>
  <c r="X832" i="23"/>
  <c r="Y833" i="23"/>
  <c r="Z832" i="23"/>
  <c r="P833" i="23"/>
  <c r="Q833" i="23"/>
  <c r="R833" i="23"/>
  <c r="S833" i="23"/>
  <c r="W834" i="23"/>
  <c r="X833" i="23"/>
  <c r="Y834" i="23"/>
  <c r="Z833" i="23"/>
  <c r="P834" i="23"/>
  <c r="Q834" i="23"/>
  <c r="R834" i="23"/>
  <c r="S834" i="23"/>
  <c r="W835" i="23"/>
  <c r="X834" i="23"/>
  <c r="Y835" i="23"/>
  <c r="Z834" i="23"/>
  <c r="P835" i="23"/>
  <c r="Q835" i="23"/>
  <c r="R835" i="23"/>
  <c r="S835" i="23"/>
  <c r="W836" i="23"/>
  <c r="X835" i="23"/>
  <c r="Y836" i="23"/>
  <c r="Z835" i="23"/>
  <c r="P836" i="23"/>
  <c r="Q836" i="23"/>
  <c r="R836" i="23"/>
  <c r="S836" i="23"/>
  <c r="W837" i="23"/>
  <c r="X836" i="23"/>
  <c r="Y837" i="23"/>
  <c r="Z836" i="23"/>
  <c r="P837" i="23"/>
  <c r="Q837" i="23"/>
  <c r="R837" i="23"/>
  <c r="S837" i="23"/>
  <c r="W838" i="23"/>
  <c r="X837" i="23"/>
  <c r="Y838" i="23"/>
  <c r="Z837" i="23"/>
  <c r="P838" i="23"/>
  <c r="Q838" i="23"/>
  <c r="R838" i="23"/>
  <c r="S838" i="23"/>
  <c r="W839" i="23"/>
  <c r="X838" i="23"/>
  <c r="Y839" i="23"/>
  <c r="Z838" i="23"/>
  <c r="P839" i="23"/>
  <c r="Q839" i="23"/>
  <c r="R839" i="23"/>
  <c r="S839" i="23"/>
  <c r="W840" i="23"/>
  <c r="X839" i="23"/>
  <c r="Y840" i="23"/>
  <c r="Z839" i="23"/>
  <c r="P840" i="23"/>
  <c r="Q840" i="23"/>
  <c r="R840" i="23"/>
  <c r="S840" i="23"/>
  <c r="W841" i="23"/>
  <c r="X840" i="23"/>
  <c r="Y841" i="23"/>
  <c r="Z840" i="23"/>
  <c r="P841" i="23"/>
  <c r="Q841" i="23"/>
  <c r="R841" i="23"/>
  <c r="S841" i="23"/>
  <c r="W842" i="23"/>
  <c r="X841" i="23"/>
  <c r="Y842" i="23"/>
  <c r="Z841" i="23"/>
  <c r="P842" i="23"/>
  <c r="Q842" i="23"/>
  <c r="R842" i="23"/>
  <c r="S842" i="23"/>
  <c r="W843" i="23"/>
  <c r="X842" i="23"/>
  <c r="Y843" i="23"/>
  <c r="Z842" i="23"/>
  <c r="P843" i="23"/>
  <c r="Q843" i="23"/>
  <c r="R843" i="23"/>
  <c r="S843" i="23"/>
  <c r="W844" i="23"/>
  <c r="X843" i="23"/>
  <c r="Y844" i="23"/>
  <c r="Z843" i="23"/>
  <c r="P844" i="23"/>
  <c r="Q844" i="23"/>
  <c r="R844" i="23"/>
  <c r="S844" i="23"/>
  <c r="W845" i="23"/>
  <c r="X844" i="23"/>
  <c r="Y845" i="23"/>
  <c r="Z844" i="23"/>
  <c r="P845" i="23"/>
  <c r="Q845" i="23"/>
  <c r="R845" i="23"/>
  <c r="S845" i="23"/>
  <c r="W846" i="23"/>
  <c r="X845" i="23"/>
  <c r="Y846" i="23"/>
  <c r="Z845" i="23"/>
  <c r="P846" i="23"/>
  <c r="Q846" i="23"/>
  <c r="R846" i="23"/>
  <c r="S846" i="23"/>
  <c r="W847" i="23"/>
  <c r="X846" i="23"/>
  <c r="Y847" i="23"/>
  <c r="Z846" i="23"/>
  <c r="P847" i="23"/>
  <c r="Q847" i="23"/>
  <c r="R847" i="23"/>
  <c r="S847" i="23"/>
  <c r="W848" i="23"/>
  <c r="X847" i="23"/>
  <c r="Y848" i="23"/>
  <c r="Z847" i="23"/>
  <c r="P848" i="23"/>
  <c r="Q848" i="23"/>
  <c r="R848" i="23"/>
  <c r="S848" i="23"/>
  <c r="W849" i="23"/>
  <c r="X848" i="23"/>
  <c r="Y849" i="23"/>
  <c r="Z848" i="23"/>
  <c r="P849" i="23"/>
  <c r="Q849" i="23"/>
  <c r="R849" i="23"/>
  <c r="S849" i="23"/>
  <c r="W850" i="23"/>
  <c r="X849" i="23"/>
  <c r="Y850" i="23"/>
  <c r="Z849" i="23"/>
  <c r="P850" i="23"/>
  <c r="Q850" i="23"/>
  <c r="R850" i="23"/>
  <c r="S850" i="23"/>
  <c r="W851" i="23"/>
  <c r="X850" i="23"/>
  <c r="Y851" i="23"/>
  <c r="Z850" i="23"/>
  <c r="P851" i="23"/>
  <c r="Q851" i="23"/>
  <c r="R851" i="23"/>
  <c r="S851" i="23"/>
  <c r="W852" i="23"/>
  <c r="X851" i="23"/>
  <c r="Y852" i="23"/>
  <c r="Z851" i="23"/>
  <c r="P852" i="23"/>
  <c r="Q852" i="23"/>
  <c r="R852" i="23"/>
  <c r="S852" i="23"/>
  <c r="W853" i="23"/>
  <c r="X852" i="23"/>
  <c r="Y853" i="23"/>
  <c r="Z852" i="23"/>
  <c r="P853" i="23"/>
  <c r="Q853" i="23"/>
  <c r="R853" i="23"/>
  <c r="S853" i="23"/>
  <c r="W854" i="23"/>
  <c r="X853" i="23"/>
  <c r="Y854" i="23"/>
  <c r="Z853" i="23"/>
  <c r="P854" i="23"/>
  <c r="Q854" i="23"/>
  <c r="R854" i="23"/>
  <c r="S854" i="23"/>
  <c r="W855" i="23"/>
  <c r="X854" i="23"/>
  <c r="Y855" i="23"/>
  <c r="Z854" i="23"/>
  <c r="P855" i="23"/>
  <c r="Q855" i="23"/>
  <c r="R855" i="23"/>
  <c r="S855" i="23"/>
  <c r="W856" i="23"/>
  <c r="X855" i="23"/>
  <c r="Y856" i="23"/>
  <c r="Z855" i="23"/>
  <c r="P856" i="23"/>
  <c r="Q856" i="23"/>
  <c r="R856" i="23"/>
  <c r="S856" i="23"/>
  <c r="W857" i="23"/>
  <c r="X856" i="23"/>
  <c r="Y857" i="23"/>
  <c r="Z856" i="23"/>
  <c r="P857" i="23"/>
  <c r="Q857" i="23"/>
  <c r="R857" i="23"/>
  <c r="S857" i="23"/>
  <c r="W858" i="23"/>
  <c r="X857" i="23"/>
  <c r="Y858" i="23"/>
  <c r="Z857" i="23"/>
  <c r="P858" i="23"/>
  <c r="Q858" i="23"/>
  <c r="R858" i="23"/>
  <c r="S858" i="23"/>
  <c r="W859" i="23"/>
  <c r="X858" i="23"/>
  <c r="Y859" i="23"/>
  <c r="Z858" i="23"/>
  <c r="P859" i="23"/>
  <c r="Q859" i="23"/>
  <c r="R859" i="23"/>
  <c r="S859" i="23"/>
  <c r="W860" i="23"/>
  <c r="X859" i="23"/>
  <c r="Y860" i="23"/>
  <c r="Z859" i="23"/>
  <c r="P860" i="23"/>
  <c r="Q860" i="23"/>
  <c r="R860" i="23"/>
  <c r="S860" i="23"/>
  <c r="W861" i="23"/>
  <c r="X860" i="23"/>
  <c r="Y861" i="23"/>
  <c r="Z860" i="23"/>
  <c r="P861" i="23"/>
  <c r="Q861" i="23"/>
  <c r="R861" i="23"/>
  <c r="S861" i="23"/>
  <c r="W862" i="23"/>
  <c r="X861" i="23"/>
  <c r="Y862" i="23"/>
  <c r="Z861" i="23"/>
  <c r="P862" i="23"/>
  <c r="Q862" i="23"/>
  <c r="R862" i="23"/>
  <c r="S862" i="23"/>
  <c r="W863" i="23"/>
  <c r="X862" i="23"/>
  <c r="Y863" i="23"/>
  <c r="Z862" i="23"/>
  <c r="P863" i="23"/>
  <c r="Q863" i="23"/>
  <c r="R863" i="23"/>
  <c r="S863" i="23"/>
  <c r="W864" i="23"/>
  <c r="X863" i="23"/>
  <c r="Y864" i="23"/>
  <c r="Z863" i="23"/>
  <c r="P864" i="23"/>
  <c r="Q864" i="23"/>
  <c r="R864" i="23"/>
  <c r="S864" i="23"/>
  <c r="W865" i="23"/>
  <c r="X864" i="23"/>
  <c r="Y865" i="23"/>
  <c r="Z864" i="23"/>
  <c r="P865" i="23"/>
  <c r="Q865" i="23"/>
  <c r="R865" i="23"/>
  <c r="S865" i="23"/>
  <c r="W866" i="23"/>
  <c r="X865" i="23"/>
  <c r="Y866" i="23"/>
  <c r="Z865" i="23"/>
  <c r="P866" i="23"/>
  <c r="Q866" i="23"/>
  <c r="R866" i="23"/>
  <c r="S866" i="23"/>
  <c r="W867" i="23"/>
  <c r="X866" i="23"/>
  <c r="Y867" i="23"/>
  <c r="Z866" i="23"/>
  <c r="P867" i="23"/>
  <c r="Q867" i="23"/>
  <c r="R867" i="23"/>
  <c r="S867" i="23"/>
  <c r="W868" i="23"/>
  <c r="X867" i="23"/>
  <c r="Y868" i="23"/>
  <c r="Z867" i="23"/>
  <c r="P868" i="23"/>
  <c r="Q868" i="23"/>
  <c r="R868" i="23"/>
  <c r="S868" i="23"/>
  <c r="W869" i="23"/>
  <c r="X868" i="23"/>
  <c r="Y869" i="23"/>
  <c r="Z868" i="23"/>
  <c r="P869" i="23"/>
  <c r="Q869" i="23"/>
  <c r="R869" i="23"/>
  <c r="S869" i="23"/>
  <c r="W870" i="23"/>
  <c r="X869" i="23"/>
  <c r="Y870" i="23"/>
  <c r="Z869" i="23"/>
  <c r="P870" i="23"/>
  <c r="Q870" i="23"/>
  <c r="R870" i="23"/>
  <c r="S870" i="23"/>
  <c r="W871" i="23"/>
  <c r="X870" i="23"/>
  <c r="Y871" i="23"/>
  <c r="Z870" i="23"/>
  <c r="P871" i="23"/>
  <c r="Q871" i="23"/>
  <c r="R871" i="23"/>
  <c r="S871" i="23"/>
  <c r="W872" i="23"/>
  <c r="X871" i="23"/>
  <c r="Y872" i="23"/>
  <c r="Z871" i="23"/>
  <c r="P872" i="23"/>
  <c r="Q872" i="23"/>
  <c r="R872" i="23"/>
  <c r="S872" i="23"/>
  <c r="W873" i="23"/>
  <c r="X872" i="23"/>
  <c r="Y873" i="23"/>
  <c r="Z872" i="23"/>
  <c r="P873" i="23"/>
  <c r="Q873" i="23"/>
  <c r="R873" i="23"/>
  <c r="S873" i="23"/>
  <c r="W874" i="23"/>
  <c r="X873" i="23"/>
  <c r="Y874" i="23"/>
  <c r="Z873" i="23"/>
  <c r="P874" i="23"/>
  <c r="Q874" i="23"/>
  <c r="R874" i="23"/>
  <c r="S874" i="23"/>
  <c r="W875" i="23"/>
  <c r="X874" i="23"/>
  <c r="Y875" i="23"/>
  <c r="Z874" i="23"/>
  <c r="P875" i="23"/>
  <c r="Q875" i="23"/>
  <c r="R875" i="23"/>
  <c r="S875" i="23"/>
  <c r="W876" i="23"/>
  <c r="X875" i="23"/>
  <c r="Y876" i="23"/>
  <c r="Z875" i="23"/>
  <c r="P876" i="23"/>
  <c r="Q876" i="23"/>
  <c r="R876" i="23"/>
  <c r="S876" i="23"/>
  <c r="W877" i="23"/>
  <c r="X876" i="23"/>
  <c r="Y877" i="23"/>
  <c r="Z876" i="23"/>
  <c r="P877" i="23"/>
  <c r="Q877" i="23"/>
  <c r="R877" i="23"/>
  <c r="S877" i="23"/>
  <c r="W878" i="23"/>
  <c r="X877" i="23"/>
  <c r="Y878" i="23"/>
  <c r="Z877" i="23"/>
  <c r="P878" i="23"/>
  <c r="Q878" i="23"/>
  <c r="R878" i="23"/>
  <c r="S878" i="23"/>
  <c r="W879" i="23"/>
  <c r="X878" i="23"/>
  <c r="Y879" i="23"/>
  <c r="Z878" i="23"/>
  <c r="P879" i="23"/>
  <c r="Q879" i="23"/>
  <c r="R879" i="23"/>
  <c r="S879" i="23"/>
  <c r="W880" i="23"/>
  <c r="X879" i="23"/>
  <c r="Y880" i="23"/>
  <c r="Z879" i="23"/>
  <c r="P880" i="23"/>
  <c r="Q880" i="23"/>
  <c r="R880" i="23"/>
  <c r="S880" i="23"/>
  <c r="W881" i="23"/>
  <c r="X880" i="23"/>
  <c r="Y881" i="23"/>
  <c r="Z880" i="23"/>
  <c r="P881" i="23"/>
  <c r="Q881" i="23"/>
  <c r="R881" i="23"/>
  <c r="S881" i="23"/>
  <c r="W882" i="23"/>
  <c r="X881" i="23"/>
  <c r="Y882" i="23"/>
  <c r="Z881" i="23"/>
  <c r="P882" i="23"/>
  <c r="Q882" i="23"/>
  <c r="R882" i="23"/>
  <c r="S882" i="23"/>
  <c r="W883" i="23"/>
  <c r="X882" i="23"/>
  <c r="Y883" i="23"/>
  <c r="Z882" i="23"/>
  <c r="P883" i="23"/>
  <c r="Q883" i="23"/>
  <c r="R883" i="23"/>
  <c r="S883" i="23"/>
  <c r="W884" i="23"/>
  <c r="X883" i="23"/>
  <c r="Y884" i="23"/>
  <c r="Z883" i="23"/>
  <c r="P884" i="23"/>
  <c r="Q884" i="23"/>
  <c r="R884" i="23"/>
  <c r="S884" i="23"/>
  <c r="W885" i="23"/>
  <c r="X884" i="23"/>
  <c r="Y885" i="23"/>
  <c r="Z884" i="23"/>
  <c r="P885" i="23"/>
  <c r="Q885" i="23"/>
  <c r="R885" i="23"/>
  <c r="S885" i="23"/>
  <c r="W886" i="23"/>
  <c r="X885" i="23"/>
  <c r="Y886" i="23"/>
  <c r="Z885" i="23"/>
  <c r="P886" i="23"/>
  <c r="Q886" i="23"/>
  <c r="R886" i="23"/>
  <c r="S886" i="23"/>
  <c r="W887" i="23"/>
  <c r="X886" i="23"/>
  <c r="Y887" i="23"/>
  <c r="Z886" i="23"/>
  <c r="P887" i="23"/>
  <c r="Q887" i="23"/>
  <c r="R887" i="23"/>
  <c r="S887" i="23"/>
  <c r="W888" i="23"/>
  <c r="X887" i="23"/>
  <c r="Y888" i="23"/>
  <c r="Z887" i="23"/>
  <c r="P888" i="23"/>
  <c r="Q888" i="23"/>
  <c r="R888" i="23"/>
  <c r="S888" i="23"/>
  <c r="W889" i="23"/>
  <c r="X888" i="23"/>
  <c r="Y889" i="23"/>
  <c r="Z888" i="23"/>
  <c r="P889" i="23"/>
  <c r="Q889" i="23"/>
  <c r="R889" i="23"/>
  <c r="S889" i="23"/>
  <c r="W890" i="23"/>
  <c r="X889" i="23"/>
  <c r="Y890" i="23"/>
  <c r="Z889" i="23"/>
  <c r="P890" i="23"/>
  <c r="Q890" i="23"/>
  <c r="R890" i="23"/>
  <c r="S890" i="23"/>
  <c r="W891" i="23"/>
  <c r="X890" i="23"/>
  <c r="Y891" i="23"/>
  <c r="Z890" i="23"/>
  <c r="P891" i="23"/>
  <c r="Q891" i="23"/>
  <c r="R891" i="23"/>
  <c r="S891" i="23"/>
  <c r="W892" i="23"/>
  <c r="X891" i="23"/>
  <c r="Y892" i="23"/>
  <c r="Z891" i="23"/>
  <c r="P892" i="23"/>
  <c r="Q892" i="23"/>
  <c r="R892" i="23"/>
  <c r="S892" i="23"/>
  <c r="W893" i="23"/>
  <c r="X892" i="23"/>
  <c r="Y893" i="23"/>
  <c r="Z892" i="23"/>
  <c r="P893" i="23"/>
  <c r="Q893" i="23"/>
  <c r="R893" i="23"/>
  <c r="S893" i="23"/>
  <c r="W894" i="23"/>
  <c r="X893" i="23"/>
  <c r="Y894" i="23"/>
  <c r="Z893" i="23"/>
  <c r="P894" i="23"/>
  <c r="Q894" i="23"/>
  <c r="R894" i="23"/>
  <c r="S894" i="23"/>
  <c r="W895" i="23"/>
  <c r="X894" i="23"/>
  <c r="Y895" i="23"/>
  <c r="Z894" i="23"/>
  <c r="P895" i="23"/>
  <c r="Q895" i="23"/>
  <c r="R895" i="23"/>
  <c r="S895" i="23"/>
  <c r="W896" i="23"/>
  <c r="X895" i="23"/>
  <c r="Y896" i="23"/>
  <c r="Z895" i="23"/>
  <c r="P896" i="23"/>
  <c r="Q896" i="23"/>
  <c r="R896" i="23"/>
  <c r="S896" i="23"/>
  <c r="W897" i="23"/>
  <c r="X896" i="23"/>
  <c r="Y897" i="23"/>
  <c r="Z896" i="23"/>
  <c r="P897" i="23"/>
  <c r="Q897" i="23"/>
  <c r="R897" i="23"/>
  <c r="S897" i="23"/>
  <c r="W898" i="23"/>
  <c r="X897" i="23"/>
  <c r="Y898" i="23"/>
  <c r="Z897" i="23"/>
  <c r="P898" i="23"/>
  <c r="Q898" i="23"/>
  <c r="R898" i="23"/>
  <c r="S898" i="23"/>
  <c r="W899" i="23"/>
  <c r="X898" i="23"/>
  <c r="Y899" i="23"/>
  <c r="Z898" i="23"/>
  <c r="P899" i="23"/>
  <c r="Q899" i="23"/>
  <c r="R899" i="23"/>
  <c r="S899" i="23"/>
  <c r="W900" i="23"/>
  <c r="X899" i="23"/>
  <c r="Y900" i="23"/>
  <c r="Z899" i="23"/>
  <c r="P900" i="23"/>
  <c r="Q900" i="23"/>
  <c r="R900" i="23"/>
  <c r="S900" i="23"/>
  <c r="W901" i="23"/>
  <c r="X900" i="23"/>
  <c r="Y901" i="23"/>
  <c r="Z900" i="23"/>
  <c r="P901" i="23"/>
  <c r="Q901" i="23"/>
  <c r="R901" i="23"/>
  <c r="S901" i="23"/>
  <c r="W902" i="23"/>
  <c r="X901" i="23"/>
  <c r="Y902" i="23"/>
  <c r="Z901" i="23"/>
  <c r="P902" i="23"/>
  <c r="Q902" i="23"/>
  <c r="R902" i="23"/>
  <c r="S902" i="23"/>
  <c r="W903" i="23"/>
  <c r="X902" i="23"/>
  <c r="Y903" i="23"/>
  <c r="Z902" i="23"/>
  <c r="P903" i="23"/>
  <c r="Q903" i="23"/>
  <c r="R903" i="23"/>
  <c r="S903" i="23"/>
  <c r="W904" i="23"/>
  <c r="X903" i="23"/>
  <c r="Y904" i="23"/>
  <c r="Z903" i="23"/>
  <c r="P904" i="23"/>
  <c r="Q904" i="23"/>
  <c r="R904" i="23"/>
  <c r="S904" i="23"/>
  <c r="W905" i="23"/>
  <c r="X904" i="23"/>
  <c r="Y905" i="23"/>
  <c r="Z904" i="23"/>
  <c r="P905" i="23"/>
  <c r="Q905" i="23"/>
  <c r="R905" i="23"/>
  <c r="S905" i="23"/>
  <c r="W906" i="23"/>
  <c r="X905" i="23"/>
  <c r="Y906" i="23"/>
  <c r="Z905" i="23"/>
  <c r="P906" i="23"/>
  <c r="Q906" i="23"/>
  <c r="R906" i="23"/>
  <c r="S906" i="23"/>
  <c r="W907" i="23"/>
  <c r="X906" i="23"/>
  <c r="Y907" i="23"/>
  <c r="Z906" i="23"/>
  <c r="P907" i="23"/>
  <c r="Q907" i="23"/>
  <c r="R907" i="23"/>
  <c r="S907" i="23"/>
  <c r="W908" i="23"/>
  <c r="X907" i="23"/>
  <c r="Y908" i="23"/>
  <c r="Z907" i="23"/>
  <c r="P908" i="23"/>
  <c r="Q908" i="23"/>
  <c r="R908" i="23"/>
  <c r="S908" i="23"/>
  <c r="W909" i="23"/>
  <c r="X908" i="23"/>
  <c r="Y909" i="23"/>
  <c r="Z908" i="23"/>
  <c r="P909" i="23"/>
  <c r="Q909" i="23"/>
  <c r="R909" i="23"/>
  <c r="S909" i="23"/>
  <c r="W910" i="23"/>
  <c r="X909" i="23"/>
  <c r="Y910" i="23"/>
  <c r="Z909" i="23"/>
  <c r="P910" i="23"/>
  <c r="Q910" i="23"/>
  <c r="R910" i="23"/>
  <c r="S910" i="23"/>
  <c r="W911" i="23"/>
  <c r="X910" i="23"/>
  <c r="Y911" i="23"/>
  <c r="Z910" i="23"/>
  <c r="P911" i="23"/>
  <c r="Q911" i="23"/>
  <c r="R911" i="23"/>
  <c r="S911" i="23"/>
  <c r="W912" i="23"/>
  <c r="X911" i="23"/>
  <c r="Y912" i="23"/>
  <c r="Z911" i="23"/>
  <c r="P912" i="23"/>
  <c r="Q912" i="23"/>
  <c r="R912" i="23"/>
  <c r="S912" i="23"/>
  <c r="W913" i="23"/>
  <c r="X912" i="23"/>
  <c r="Y913" i="23"/>
  <c r="Z912" i="23"/>
  <c r="P913" i="23"/>
  <c r="Q913" i="23"/>
  <c r="R913" i="23"/>
  <c r="S913" i="23"/>
  <c r="W914" i="23"/>
  <c r="X913" i="23"/>
  <c r="Y914" i="23"/>
  <c r="Z913" i="23"/>
  <c r="P914" i="23"/>
  <c r="Q914" i="23"/>
  <c r="R914" i="23"/>
  <c r="S914" i="23"/>
  <c r="W915" i="23"/>
  <c r="X914" i="23"/>
  <c r="Y915" i="23"/>
  <c r="Z914" i="23"/>
  <c r="P915" i="23"/>
  <c r="Q915" i="23"/>
  <c r="R915" i="23"/>
  <c r="S915" i="23"/>
  <c r="W916" i="23"/>
  <c r="X915" i="23"/>
  <c r="Y916" i="23"/>
  <c r="Z915" i="23"/>
  <c r="P916" i="23"/>
  <c r="Q916" i="23"/>
  <c r="R916" i="23"/>
  <c r="S916" i="23"/>
  <c r="W917" i="23"/>
  <c r="X916" i="23"/>
  <c r="Y917" i="23"/>
  <c r="Z916" i="23"/>
  <c r="P917" i="23"/>
  <c r="Q917" i="23"/>
  <c r="R917" i="23"/>
  <c r="S917" i="23"/>
  <c r="W918" i="23"/>
  <c r="X917" i="23"/>
  <c r="Y918" i="23"/>
  <c r="Z917" i="23"/>
  <c r="P918" i="23"/>
  <c r="Q918" i="23"/>
  <c r="R918" i="23"/>
  <c r="S918" i="23"/>
  <c r="W919" i="23"/>
  <c r="X918" i="23"/>
  <c r="Y919" i="23"/>
  <c r="Z918" i="23"/>
  <c r="P919" i="23"/>
  <c r="Q919" i="23"/>
  <c r="R919" i="23"/>
  <c r="S919" i="23"/>
  <c r="W920" i="23"/>
  <c r="X919" i="23"/>
  <c r="Y920" i="23"/>
  <c r="Z919" i="23"/>
  <c r="P920" i="23"/>
  <c r="Q920" i="23"/>
  <c r="R920" i="23"/>
  <c r="S920" i="23"/>
  <c r="W921" i="23"/>
  <c r="X920" i="23"/>
  <c r="Y921" i="23"/>
  <c r="Z920" i="23"/>
  <c r="P921" i="23"/>
  <c r="Q921" i="23"/>
  <c r="R921" i="23"/>
  <c r="S921" i="23"/>
  <c r="W922" i="23"/>
  <c r="X921" i="23"/>
  <c r="Y922" i="23"/>
  <c r="Z921" i="23"/>
  <c r="P922" i="23"/>
  <c r="Q922" i="23"/>
  <c r="R922" i="23"/>
  <c r="S922" i="23"/>
  <c r="W923" i="23"/>
  <c r="X922" i="23"/>
  <c r="Y923" i="23"/>
  <c r="Z922" i="23"/>
  <c r="P923" i="23"/>
  <c r="Q923" i="23"/>
  <c r="R923" i="23"/>
  <c r="S923" i="23"/>
  <c r="W924" i="23"/>
  <c r="X923" i="23"/>
  <c r="Y924" i="23"/>
  <c r="Z923" i="23"/>
  <c r="P924" i="23"/>
  <c r="Q924" i="23"/>
  <c r="R924" i="23"/>
  <c r="S924" i="23"/>
  <c r="W925" i="23"/>
  <c r="X924" i="23"/>
  <c r="Y925" i="23"/>
  <c r="Z924" i="23"/>
  <c r="P925" i="23"/>
  <c r="Q925" i="23"/>
  <c r="R925" i="23"/>
  <c r="S925" i="23"/>
  <c r="W926" i="23"/>
  <c r="X925" i="23"/>
  <c r="Y926" i="23"/>
  <c r="Z925" i="23"/>
  <c r="P926" i="23"/>
  <c r="Q926" i="23"/>
  <c r="R926" i="23"/>
  <c r="S926" i="23"/>
  <c r="W927" i="23"/>
  <c r="X926" i="23"/>
  <c r="Y927" i="23"/>
  <c r="Z926" i="23"/>
  <c r="P927" i="23"/>
  <c r="Q927" i="23"/>
  <c r="R927" i="23"/>
  <c r="S927" i="23"/>
  <c r="W928" i="23"/>
  <c r="X927" i="23"/>
  <c r="Y928" i="23"/>
  <c r="Z927" i="23"/>
  <c r="P928" i="23"/>
  <c r="Q928" i="23"/>
  <c r="R928" i="23"/>
  <c r="S928" i="23"/>
  <c r="W929" i="23"/>
  <c r="X928" i="23"/>
  <c r="Y929" i="23"/>
  <c r="Z928" i="23"/>
  <c r="P929" i="23"/>
  <c r="Q929" i="23"/>
  <c r="R929" i="23"/>
  <c r="S929" i="23"/>
  <c r="W930" i="23"/>
  <c r="X929" i="23"/>
  <c r="Y930" i="23"/>
  <c r="Z929" i="23"/>
  <c r="P930" i="23"/>
  <c r="Q930" i="23"/>
  <c r="R930" i="23"/>
  <c r="S930" i="23"/>
  <c r="W931" i="23"/>
  <c r="X930" i="23"/>
  <c r="Y931" i="23"/>
  <c r="Z930" i="23"/>
  <c r="P931" i="23"/>
  <c r="Q931" i="23"/>
  <c r="R931" i="23"/>
  <c r="S931" i="23"/>
  <c r="W932" i="23"/>
  <c r="X931" i="23"/>
  <c r="Y932" i="23"/>
  <c r="Z931" i="23"/>
  <c r="P932" i="23"/>
  <c r="Q932" i="23"/>
  <c r="R932" i="23"/>
  <c r="S932" i="23"/>
  <c r="W933" i="23"/>
  <c r="X932" i="23"/>
  <c r="Y933" i="23"/>
  <c r="Z932" i="23"/>
  <c r="P933" i="23"/>
  <c r="Q933" i="23"/>
  <c r="R933" i="23"/>
  <c r="S933" i="23"/>
  <c r="W934" i="23"/>
  <c r="X933" i="23"/>
  <c r="Y934" i="23"/>
  <c r="Z933" i="23"/>
  <c r="P934" i="23"/>
  <c r="Q934" i="23"/>
  <c r="R934" i="23"/>
  <c r="S934" i="23"/>
  <c r="W935" i="23"/>
  <c r="X934" i="23"/>
  <c r="Y935" i="23"/>
  <c r="Z934" i="23"/>
  <c r="P935" i="23"/>
  <c r="Q935" i="23"/>
  <c r="R935" i="23"/>
  <c r="S935" i="23"/>
  <c r="W936" i="23"/>
  <c r="X935" i="23"/>
  <c r="Y936" i="23"/>
  <c r="Z935" i="23"/>
  <c r="P936" i="23"/>
  <c r="Q936" i="23"/>
  <c r="R936" i="23"/>
  <c r="S936" i="23"/>
  <c r="W937" i="23"/>
  <c r="X936" i="23"/>
  <c r="Y937" i="23"/>
  <c r="Z936" i="23"/>
  <c r="P937" i="23"/>
  <c r="Q937" i="23"/>
  <c r="R937" i="23"/>
  <c r="S937" i="23"/>
  <c r="W938" i="23"/>
  <c r="X937" i="23"/>
  <c r="Y938" i="23"/>
  <c r="Z937" i="23"/>
  <c r="P938" i="23"/>
  <c r="Q938" i="23"/>
  <c r="R938" i="23"/>
  <c r="S938" i="23"/>
  <c r="W939" i="23"/>
  <c r="X938" i="23"/>
  <c r="Y939" i="23"/>
  <c r="Z938" i="23"/>
  <c r="P939" i="23"/>
  <c r="Q939" i="23"/>
  <c r="R939" i="23"/>
  <c r="S939" i="23"/>
  <c r="W940" i="23"/>
  <c r="X939" i="23"/>
  <c r="Y940" i="23"/>
  <c r="Z939" i="23"/>
  <c r="P940" i="23"/>
  <c r="Q940" i="23"/>
  <c r="R940" i="23"/>
  <c r="S940" i="23"/>
  <c r="W941" i="23"/>
  <c r="X940" i="23"/>
  <c r="Y941" i="23"/>
  <c r="Z940" i="23"/>
  <c r="P941" i="23"/>
  <c r="Q941" i="23"/>
  <c r="R941" i="23"/>
  <c r="S941" i="23"/>
  <c r="W942" i="23"/>
  <c r="X941" i="23"/>
  <c r="Y942" i="23"/>
  <c r="Z941" i="23"/>
  <c r="P942" i="23"/>
  <c r="Q942" i="23"/>
  <c r="R942" i="23"/>
  <c r="S942" i="23"/>
  <c r="W943" i="23"/>
  <c r="X942" i="23"/>
  <c r="Y943" i="23"/>
  <c r="Z942" i="23"/>
  <c r="P943" i="23"/>
  <c r="Q943" i="23"/>
  <c r="R943" i="23"/>
  <c r="S943" i="23"/>
  <c r="W944" i="23"/>
  <c r="X943" i="23"/>
  <c r="Y944" i="23"/>
  <c r="Z943" i="23"/>
  <c r="P944" i="23"/>
  <c r="Q944" i="23"/>
  <c r="R944" i="23"/>
  <c r="S944" i="23"/>
  <c r="W945" i="23"/>
  <c r="X944" i="23"/>
  <c r="Y945" i="23"/>
  <c r="Z944" i="23"/>
  <c r="P945" i="23"/>
  <c r="Q945" i="23"/>
  <c r="R945" i="23"/>
  <c r="S945" i="23"/>
  <c r="W946" i="23"/>
  <c r="X945" i="23"/>
  <c r="Y946" i="23"/>
  <c r="Z945" i="23"/>
  <c r="P946" i="23"/>
  <c r="Q946" i="23"/>
  <c r="R946" i="23"/>
  <c r="S946" i="23"/>
  <c r="W947" i="23"/>
  <c r="X946" i="23"/>
  <c r="Y947" i="23"/>
  <c r="Z946" i="23"/>
  <c r="P947" i="23"/>
  <c r="Q947" i="23"/>
  <c r="R947" i="23"/>
  <c r="S947" i="23"/>
  <c r="W948" i="23"/>
  <c r="X947" i="23"/>
  <c r="Y948" i="23"/>
  <c r="Z947" i="23"/>
  <c r="P948" i="23"/>
  <c r="Q948" i="23"/>
  <c r="R948" i="23"/>
  <c r="S948" i="23"/>
  <c r="W949" i="23"/>
  <c r="X948" i="23"/>
  <c r="Y949" i="23"/>
  <c r="Z948" i="23"/>
  <c r="P949" i="23"/>
  <c r="Q949" i="23"/>
  <c r="R949" i="23"/>
  <c r="S949" i="23"/>
  <c r="W950" i="23"/>
  <c r="X949" i="23"/>
  <c r="Y950" i="23"/>
  <c r="Z949" i="23"/>
  <c r="P950" i="23"/>
  <c r="Q950" i="23"/>
  <c r="R950" i="23"/>
  <c r="S950" i="23"/>
  <c r="W951" i="23"/>
  <c r="X950" i="23"/>
  <c r="Y951" i="23"/>
  <c r="Z950" i="23"/>
  <c r="P951" i="23"/>
  <c r="Q951" i="23"/>
  <c r="R951" i="23"/>
  <c r="S951" i="23"/>
  <c r="W952" i="23"/>
  <c r="X951" i="23"/>
  <c r="Y952" i="23"/>
  <c r="Z951" i="23"/>
  <c r="P952" i="23"/>
  <c r="Q952" i="23"/>
  <c r="R952" i="23"/>
  <c r="S952" i="23"/>
  <c r="W953" i="23"/>
  <c r="X952" i="23"/>
  <c r="Y953" i="23"/>
  <c r="Z952" i="23"/>
  <c r="P953" i="23"/>
  <c r="Q953" i="23"/>
  <c r="R953" i="23"/>
  <c r="S953" i="23"/>
  <c r="W954" i="23"/>
  <c r="X953" i="23"/>
  <c r="Y954" i="23"/>
  <c r="Z953" i="23"/>
  <c r="P954" i="23"/>
  <c r="Q954" i="23"/>
  <c r="R954" i="23"/>
  <c r="S954" i="23"/>
  <c r="W955" i="23"/>
  <c r="X954" i="23"/>
  <c r="Y955" i="23"/>
  <c r="Z954" i="23"/>
  <c r="P955" i="23"/>
  <c r="Q955" i="23"/>
  <c r="R955" i="23"/>
  <c r="S955" i="23"/>
  <c r="W956" i="23"/>
  <c r="X955" i="23"/>
  <c r="Y956" i="23"/>
  <c r="Z955" i="23"/>
  <c r="P956" i="23"/>
  <c r="Q956" i="23"/>
  <c r="R956" i="23"/>
  <c r="S956" i="23"/>
  <c r="W957" i="23"/>
  <c r="X956" i="23"/>
  <c r="Y957" i="23"/>
  <c r="Z956" i="23"/>
  <c r="P957" i="23"/>
  <c r="Q957" i="23"/>
  <c r="R957" i="23"/>
  <c r="S957" i="23"/>
  <c r="W958" i="23"/>
  <c r="X957" i="23"/>
  <c r="Y958" i="23"/>
  <c r="Z957" i="23"/>
  <c r="P958" i="23"/>
  <c r="Q958" i="23"/>
  <c r="R958" i="23"/>
  <c r="S958" i="23"/>
  <c r="W959" i="23"/>
  <c r="X958" i="23"/>
  <c r="Y959" i="23"/>
  <c r="Z958" i="23"/>
  <c r="P959" i="23"/>
  <c r="Q959" i="23"/>
  <c r="R959" i="23"/>
  <c r="S959" i="23"/>
  <c r="W960" i="23"/>
  <c r="X959" i="23"/>
  <c r="Y960" i="23"/>
  <c r="Z959" i="23"/>
  <c r="P960" i="23"/>
  <c r="Q960" i="23"/>
  <c r="R960" i="23"/>
  <c r="S960" i="23"/>
  <c r="W961" i="23"/>
  <c r="X960" i="23"/>
  <c r="Y961" i="23"/>
  <c r="Z960" i="23"/>
  <c r="P961" i="23"/>
  <c r="Q961" i="23"/>
  <c r="R961" i="23"/>
  <c r="S961" i="23"/>
  <c r="W962" i="23"/>
  <c r="X961" i="23"/>
  <c r="Y962" i="23"/>
  <c r="Z961" i="23"/>
  <c r="P962" i="23"/>
  <c r="Q962" i="23"/>
  <c r="R962" i="23"/>
  <c r="S962" i="23"/>
  <c r="W963" i="23"/>
  <c r="X962" i="23"/>
  <c r="Y963" i="23"/>
  <c r="Z962" i="23"/>
  <c r="P963" i="23"/>
  <c r="Q963" i="23"/>
  <c r="R963" i="23"/>
  <c r="S963" i="23"/>
  <c r="W964" i="23"/>
  <c r="X963" i="23"/>
  <c r="Y964" i="23"/>
  <c r="Z963" i="23"/>
  <c r="P964" i="23"/>
  <c r="Q964" i="23"/>
  <c r="R964" i="23"/>
  <c r="S964" i="23"/>
  <c r="W965" i="23"/>
  <c r="X964" i="23"/>
  <c r="Y965" i="23"/>
  <c r="Z964" i="23"/>
  <c r="P965" i="23"/>
  <c r="Q965" i="23"/>
  <c r="R965" i="23"/>
  <c r="S965" i="23"/>
  <c r="W966" i="23"/>
  <c r="X965" i="23"/>
  <c r="Y966" i="23"/>
  <c r="Z965" i="23"/>
  <c r="P966" i="23"/>
  <c r="Q966" i="23"/>
  <c r="R966" i="23"/>
  <c r="S966" i="23"/>
  <c r="W967" i="23"/>
  <c r="X966" i="23"/>
  <c r="Y967" i="23"/>
  <c r="Z966" i="23"/>
  <c r="P967" i="23"/>
  <c r="Q967" i="23"/>
  <c r="R967" i="23"/>
  <c r="S967" i="23"/>
  <c r="W968" i="23"/>
  <c r="X967" i="23"/>
  <c r="Y968" i="23"/>
  <c r="Z967" i="23"/>
  <c r="P968" i="23"/>
  <c r="Q968" i="23"/>
  <c r="R968" i="23"/>
  <c r="S968" i="23"/>
  <c r="W969" i="23"/>
  <c r="X968" i="23"/>
  <c r="Y969" i="23"/>
  <c r="Z968" i="23"/>
  <c r="P969" i="23"/>
  <c r="Q969" i="23"/>
  <c r="R969" i="23"/>
  <c r="S969" i="23"/>
  <c r="W970" i="23"/>
  <c r="X969" i="23"/>
  <c r="Y970" i="23"/>
  <c r="Z969" i="23"/>
  <c r="P970" i="23"/>
  <c r="Q970" i="23"/>
  <c r="R970" i="23"/>
  <c r="S970" i="23"/>
  <c r="W971" i="23"/>
  <c r="X970" i="23"/>
  <c r="Y971" i="23"/>
  <c r="Z970" i="23"/>
  <c r="P971" i="23"/>
  <c r="Q971" i="23"/>
  <c r="R971" i="23"/>
  <c r="S971" i="23"/>
  <c r="W972" i="23"/>
  <c r="X971" i="23"/>
  <c r="Y972" i="23"/>
  <c r="Z971" i="23"/>
  <c r="P972" i="23"/>
  <c r="Q972" i="23"/>
  <c r="R972" i="23"/>
  <c r="S972" i="23"/>
  <c r="W973" i="23"/>
  <c r="X972" i="23"/>
  <c r="Y973" i="23"/>
  <c r="Z972" i="23"/>
  <c r="P973" i="23"/>
  <c r="Q973" i="23"/>
  <c r="R973" i="23"/>
  <c r="S973" i="23"/>
  <c r="W974" i="23"/>
  <c r="X973" i="23"/>
  <c r="Y974" i="23"/>
  <c r="Z973" i="23"/>
  <c r="P974" i="23"/>
  <c r="Q974" i="23"/>
  <c r="R974" i="23"/>
  <c r="S974" i="23"/>
  <c r="W975" i="23"/>
  <c r="X974" i="23"/>
  <c r="Y975" i="23"/>
  <c r="Z974" i="23"/>
  <c r="P975" i="23"/>
  <c r="Q975" i="23"/>
  <c r="R975" i="23"/>
  <c r="S975" i="23"/>
  <c r="W976" i="23"/>
  <c r="X975" i="23"/>
  <c r="Y976" i="23"/>
  <c r="Z975" i="23"/>
  <c r="P976" i="23"/>
  <c r="Q976" i="23"/>
  <c r="R976" i="23"/>
  <c r="S976" i="23"/>
  <c r="W977" i="23"/>
  <c r="X976" i="23"/>
  <c r="Y977" i="23"/>
  <c r="Z976" i="23"/>
  <c r="P977" i="23"/>
  <c r="Q977" i="23"/>
  <c r="R977" i="23"/>
  <c r="S977" i="23"/>
  <c r="W978" i="23"/>
  <c r="X977" i="23"/>
  <c r="Y978" i="23"/>
  <c r="Z977" i="23"/>
  <c r="P978" i="23"/>
  <c r="Q978" i="23"/>
  <c r="R978" i="23"/>
  <c r="S978" i="23"/>
  <c r="W979" i="23"/>
  <c r="X978" i="23"/>
  <c r="Y979" i="23"/>
  <c r="Z978" i="23"/>
  <c r="P979" i="23"/>
  <c r="Q979" i="23"/>
  <c r="R979" i="23"/>
  <c r="S979" i="23"/>
  <c r="W980" i="23"/>
  <c r="X979" i="23"/>
  <c r="Y980" i="23"/>
  <c r="Z979" i="23"/>
  <c r="P980" i="23"/>
  <c r="Q980" i="23"/>
  <c r="R980" i="23"/>
  <c r="S980" i="23"/>
  <c r="W982" i="23"/>
  <c r="X980" i="23"/>
  <c r="Y982" i="23"/>
  <c r="Z980" i="23"/>
  <c r="P982" i="23"/>
  <c r="Q982" i="23"/>
  <c r="R982" i="23"/>
  <c r="S982" i="23"/>
  <c r="W983" i="23"/>
  <c r="X982" i="23"/>
  <c r="Y983" i="23"/>
  <c r="Z982" i="23"/>
  <c r="P983" i="23"/>
  <c r="Q983" i="23"/>
  <c r="R983" i="23"/>
  <c r="S983" i="23"/>
  <c r="W984" i="23"/>
  <c r="X983" i="23"/>
  <c r="Y984" i="23"/>
  <c r="Z983" i="23"/>
  <c r="P984" i="23"/>
  <c r="Q984" i="23"/>
  <c r="R984" i="23"/>
  <c r="S984" i="23"/>
  <c r="W985" i="23"/>
  <c r="X984" i="23"/>
  <c r="Y985" i="23"/>
  <c r="Z984" i="23"/>
  <c r="P985" i="23"/>
  <c r="Q985" i="23"/>
  <c r="R985" i="23"/>
  <c r="S985" i="23"/>
  <c r="W986" i="23"/>
  <c r="X985" i="23"/>
  <c r="Y986" i="23"/>
  <c r="Z985" i="23"/>
  <c r="P986" i="23"/>
  <c r="Q986" i="23"/>
  <c r="R986" i="23"/>
  <c r="S986" i="23"/>
  <c r="W987" i="23"/>
  <c r="X986" i="23"/>
  <c r="Y987" i="23"/>
  <c r="Z986" i="23"/>
  <c r="P987" i="23"/>
  <c r="Q987" i="23"/>
  <c r="R987" i="23"/>
  <c r="S987" i="23"/>
  <c r="W988" i="23"/>
  <c r="X987" i="23"/>
  <c r="Y988" i="23"/>
  <c r="Z987" i="23"/>
  <c r="P988" i="23"/>
  <c r="Q988" i="23"/>
  <c r="R988" i="23"/>
  <c r="S988" i="23"/>
  <c r="W989" i="23"/>
  <c r="X988" i="23"/>
  <c r="Y989" i="23"/>
  <c r="Z988" i="23"/>
  <c r="P989" i="23"/>
  <c r="Q989" i="23"/>
  <c r="R989" i="23"/>
  <c r="S989" i="23"/>
  <c r="W990" i="23"/>
  <c r="X989" i="23"/>
  <c r="Y990" i="23"/>
  <c r="Z989" i="23"/>
  <c r="P990" i="23"/>
  <c r="Q990" i="23"/>
  <c r="R990" i="23"/>
  <c r="S990" i="23"/>
  <c r="W991" i="23"/>
  <c r="X990" i="23"/>
  <c r="Y991" i="23"/>
  <c r="Z990" i="23"/>
  <c r="P991" i="23"/>
  <c r="Q991" i="23"/>
  <c r="R991" i="23"/>
  <c r="S991" i="23"/>
  <c r="W992" i="23"/>
  <c r="X991" i="23"/>
  <c r="Y992" i="23"/>
  <c r="Z991" i="23"/>
  <c r="P992" i="23"/>
  <c r="Q992" i="23"/>
  <c r="R992" i="23"/>
  <c r="S992" i="23"/>
  <c r="W993" i="23"/>
  <c r="X992" i="23"/>
  <c r="Y993" i="23"/>
  <c r="Z992" i="23"/>
  <c r="P993" i="23"/>
  <c r="Q993" i="23"/>
  <c r="R993" i="23"/>
  <c r="S993" i="23"/>
  <c r="W994" i="23"/>
  <c r="X993" i="23"/>
  <c r="Y994" i="23"/>
  <c r="Z993" i="23"/>
  <c r="P994" i="23"/>
  <c r="Q994" i="23"/>
  <c r="R994" i="23"/>
  <c r="S994" i="23"/>
  <c r="W995" i="23"/>
  <c r="X994" i="23"/>
  <c r="Y995" i="23"/>
  <c r="Z994" i="23"/>
  <c r="P995" i="23"/>
  <c r="Q995" i="23"/>
  <c r="R995" i="23"/>
  <c r="S995" i="23"/>
  <c r="W996" i="23"/>
  <c r="X995" i="23"/>
  <c r="Y996" i="23"/>
  <c r="Z995" i="23"/>
  <c r="P996" i="23"/>
  <c r="Q996" i="23"/>
  <c r="R996" i="23"/>
  <c r="S996" i="23"/>
  <c r="W997" i="23"/>
  <c r="X996" i="23"/>
  <c r="Y997" i="23"/>
  <c r="Z996" i="23"/>
  <c r="P997" i="23"/>
  <c r="Q997" i="23"/>
  <c r="R997" i="23"/>
  <c r="S997" i="23"/>
  <c r="W998" i="23"/>
  <c r="X997" i="23"/>
  <c r="Y998" i="23"/>
  <c r="Z997" i="23"/>
  <c r="P998" i="23"/>
  <c r="Q998" i="23"/>
  <c r="R998" i="23"/>
  <c r="S998" i="23"/>
  <c r="W999" i="23"/>
  <c r="X998" i="23"/>
  <c r="Y999" i="23"/>
  <c r="Z998" i="23"/>
  <c r="P999" i="23"/>
  <c r="Q999" i="23"/>
  <c r="R999" i="23"/>
  <c r="S999" i="23"/>
  <c r="W1000" i="23"/>
  <c r="X999" i="23"/>
  <c r="Y1000" i="23"/>
  <c r="Z999" i="23"/>
  <c r="P1000" i="23"/>
  <c r="Q1000" i="23"/>
  <c r="R1000" i="23"/>
  <c r="S1000" i="23"/>
  <c r="W1001" i="23"/>
  <c r="X1000" i="23"/>
  <c r="Y1001" i="23"/>
  <c r="Z1000" i="23"/>
  <c r="P1001" i="23"/>
  <c r="Q1001" i="23"/>
  <c r="R1001" i="23"/>
  <c r="S1001" i="23"/>
  <c r="W1002" i="23"/>
  <c r="X1001" i="23"/>
  <c r="Y1002" i="23"/>
  <c r="Z1001" i="23"/>
  <c r="P1002" i="23"/>
  <c r="Q1002" i="23"/>
  <c r="R1002" i="23"/>
  <c r="S1002" i="23"/>
  <c r="W1003" i="23"/>
  <c r="X1002" i="23"/>
  <c r="Y1003" i="23"/>
  <c r="Z1002" i="23"/>
  <c r="P1003" i="23"/>
  <c r="Q1003" i="23"/>
  <c r="R1003" i="23"/>
  <c r="S1003" i="23"/>
  <c r="W1004" i="23"/>
  <c r="X1003" i="23"/>
  <c r="Y1004" i="23"/>
  <c r="Z1003" i="23"/>
  <c r="P1004" i="23"/>
  <c r="Q1004" i="23"/>
  <c r="R1004" i="23"/>
  <c r="S1004" i="23"/>
  <c r="W1005" i="23"/>
  <c r="X1004" i="23"/>
  <c r="Y1005" i="23"/>
  <c r="Z1004" i="23"/>
  <c r="P1005" i="23"/>
  <c r="Q1005" i="23"/>
  <c r="R1005" i="23"/>
  <c r="S1005" i="23"/>
  <c r="W1006" i="23"/>
  <c r="X1005" i="23"/>
  <c r="Y1006" i="23"/>
  <c r="Z1005" i="23"/>
  <c r="P1006" i="23"/>
  <c r="Q1006" i="23"/>
  <c r="R1006" i="23"/>
  <c r="S1006" i="23"/>
  <c r="W1007" i="23"/>
  <c r="X1006" i="23"/>
  <c r="Y1007" i="23"/>
  <c r="Z1006" i="23"/>
  <c r="P1007" i="23"/>
  <c r="Q1007" i="23"/>
  <c r="R1007" i="23"/>
  <c r="S1007" i="23"/>
  <c r="W1008" i="23"/>
  <c r="X1007" i="23"/>
  <c r="Y1008" i="23"/>
  <c r="Z1007" i="23"/>
  <c r="P1008" i="23"/>
  <c r="Q1008" i="23"/>
  <c r="R1008" i="23"/>
  <c r="S1008" i="23"/>
  <c r="W1009" i="23"/>
  <c r="X1008" i="23"/>
  <c r="Y1009" i="23"/>
  <c r="Z1008" i="23"/>
  <c r="P1009" i="23"/>
  <c r="Q1009" i="23"/>
  <c r="R1009" i="23"/>
  <c r="S1009" i="23"/>
  <c r="W1010" i="23"/>
  <c r="X1009" i="23"/>
  <c r="Y1010" i="23"/>
  <c r="Z1009" i="23"/>
  <c r="P1010" i="23"/>
  <c r="Q1010" i="23"/>
  <c r="R1010" i="23"/>
  <c r="S1010" i="23"/>
  <c r="W1011" i="23"/>
  <c r="X1010" i="23"/>
  <c r="Y1011" i="23"/>
  <c r="Z1010" i="23"/>
  <c r="P1011" i="23"/>
  <c r="Q1011" i="23"/>
  <c r="R1011" i="23"/>
  <c r="S1011" i="23"/>
  <c r="W1012" i="23"/>
  <c r="X1011" i="23"/>
  <c r="Y1012" i="23"/>
  <c r="Z1011" i="23"/>
  <c r="P1012" i="23"/>
  <c r="Q1012" i="23"/>
  <c r="R1012" i="23"/>
  <c r="S1012" i="23"/>
  <c r="W1013" i="23"/>
  <c r="X1012" i="23"/>
  <c r="Y1013" i="23"/>
  <c r="Z1012" i="23"/>
  <c r="P1013" i="23"/>
  <c r="Q1013" i="23"/>
  <c r="R1013" i="23"/>
  <c r="S1013" i="23"/>
  <c r="W1014" i="23"/>
  <c r="X1013" i="23"/>
  <c r="Y1014" i="23"/>
  <c r="Z1013" i="23"/>
  <c r="H35" i="23"/>
  <c r="J35" i="23"/>
  <c r="L35" i="23"/>
  <c r="N35" i="23"/>
  <c r="H36" i="23"/>
  <c r="J36" i="23"/>
  <c r="L36" i="23"/>
  <c r="N36" i="23"/>
  <c r="H37" i="23"/>
  <c r="J37" i="23"/>
  <c r="L37" i="23"/>
  <c r="N37" i="23"/>
  <c r="H38" i="23"/>
  <c r="J38" i="23"/>
  <c r="L38" i="23"/>
  <c r="N38" i="23"/>
  <c r="H39" i="23"/>
  <c r="J39" i="23"/>
  <c r="L39" i="23"/>
  <c r="N39" i="23"/>
  <c r="H40" i="23"/>
  <c r="J40" i="23"/>
  <c r="L40" i="23"/>
  <c r="N40" i="23"/>
  <c r="H41" i="23"/>
  <c r="J41" i="23"/>
  <c r="L41" i="23"/>
  <c r="N41" i="23"/>
  <c r="H42" i="23"/>
  <c r="J42" i="23"/>
  <c r="L42" i="23"/>
  <c r="N42" i="23"/>
  <c r="H55" i="23"/>
  <c r="J55" i="23"/>
  <c r="L55" i="23"/>
  <c r="N55" i="23"/>
  <c r="H56" i="23"/>
  <c r="E56" i="23" s="1"/>
  <c r="I56" i="23" s="1"/>
  <c r="J56" i="23"/>
  <c r="L56" i="23"/>
  <c r="N56" i="23"/>
  <c r="H57" i="23"/>
  <c r="J57" i="23"/>
  <c r="L57" i="23"/>
  <c r="N57" i="23"/>
  <c r="H58" i="23"/>
  <c r="J58" i="23"/>
  <c r="L58" i="23"/>
  <c r="N58" i="23"/>
  <c r="H59" i="23"/>
  <c r="J59" i="23"/>
  <c r="L59" i="23"/>
  <c r="N59" i="23"/>
  <c r="H60" i="23"/>
  <c r="J60" i="23"/>
  <c r="L60" i="23"/>
  <c r="N60" i="23"/>
  <c r="H61" i="23"/>
  <c r="J61" i="23"/>
  <c r="L61" i="23"/>
  <c r="N61" i="23"/>
  <c r="H62" i="23"/>
  <c r="J62" i="23"/>
  <c r="L62" i="23"/>
  <c r="N62" i="23"/>
  <c r="H63" i="23"/>
  <c r="J63" i="23"/>
  <c r="L63" i="23"/>
  <c r="N63" i="23"/>
  <c r="H64" i="23"/>
  <c r="J64" i="23"/>
  <c r="L64" i="23"/>
  <c r="N64" i="23"/>
  <c r="H65" i="23"/>
  <c r="J65" i="23"/>
  <c r="L65" i="23"/>
  <c r="N65" i="23"/>
  <c r="H66" i="23"/>
  <c r="J66" i="23"/>
  <c r="L66" i="23"/>
  <c r="N66" i="23"/>
  <c r="H67" i="23"/>
  <c r="J67" i="23"/>
  <c r="L67" i="23"/>
  <c r="N67" i="23"/>
  <c r="H68" i="23"/>
  <c r="J68" i="23"/>
  <c r="L68" i="23"/>
  <c r="N68" i="23"/>
  <c r="H69" i="23"/>
  <c r="J69" i="23"/>
  <c r="L69" i="23"/>
  <c r="N69" i="23"/>
  <c r="H70" i="23"/>
  <c r="J70" i="23"/>
  <c r="L70" i="23"/>
  <c r="N70" i="23"/>
  <c r="H71" i="23"/>
  <c r="J71" i="23"/>
  <c r="L71" i="23"/>
  <c r="N71" i="23"/>
  <c r="H72" i="23"/>
  <c r="J72" i="23"/>
  <c r="L72" i="23"/>
  <c r="N72" i="23"/>
  <c r="H73" i="23"/>
  <c r="J73" i="23"/>
  <c r="L73" i="23"/>
  <c r="N73" i="23"/>
  <c r="H74" i="23"/>
  <c r="J74" i="23"/>
  <c r="L74" i="23"/>
  <c r="N74" i="23"/>
  <c r="H75" i="23"/>
  <c r="J75" i="23"/>
  <c r="L75" i="23"/>
  <c r="N75" i="23"/>
  <c r="H76" i="23"/>
  <c r="J76" i="23"/>
  <c r="L76" i="23"/>
  <c r="N76" i="23"/>
  <c r="H77" i="23"/>
  <c r="J77" i="23"/>
  <c r="L77" i="23"/>
  <c r="N77" i="23"/>
  <c r="H78" i="23"/>
  <c r="J78" i="23"/>
  <c r="L78" i="23"/>
  <c r="N78" i="23"/>
  <c r="H79" i="23"/>
  <c r="J79" i="23"/>
  <c r="L79" i="23"/>
  <c r="N79" i="23"/>
  <c r="H80" i="23"/>
  <c r="J80" i="23"/>
  <c r="L80" i="23"/>
  <c r="N80" i="23"/>
  <c r="H81" i="23"/>
  <c r="J81" i="23"/>
  <c r="L81" i="23"/>
  <c r="N81" i="23"/>
  <c r="H82" i="23"/>
  <c r="J82" i="23"/>
  <c r="L82" i="23"/>
  <c r="N82" i="23"/>
  <c r="H83" i="23"/>
  <c r="J83" i="23"/>
  <c r="L83" i="23"/>
  <c r="N83" i="23"/>
  <c r="H84" i="23"/>
  <c r="J84" i="23"/>
  <c r="L84" i="23"/>
  <c r="N84" i="23"/>
  <c r="H85" i="23"/>
  <c r="J85" i="23"/>
  <c r="L85" i="23"/>
  <c r="N85" i="23"/>
  <c r="H86" i="23"/>
  <c r="J86" i="23"/>
  <c r="L86" i="23"/>
  <c r="N86" i="23"/>
  <c r="H87" i="23"/>
  <c r="J87" i="23"/>
  <c r="L87" i="23"/>
  <c r="N87" i="23"/>
  <c r="H88" i="23"/>
  <c r="J88" i="23"/>
  <c r="L88" i="23"/>
  <c r="N88" i="23"/>
  <c r="H89" i="23"/>
  <c r="J89" i="23"/>
  <c r="L89" i="23"/>
  <c r="N89" i="23"/>
  <c r="H90" i="23"/>
  <c r="J90" i="23"/>
  <c r="L90" i="23"/>
  <c r="N90" i="23"/>
  <c r="H91" i="23"/>
  <c r="J91" i="23"/>
  <c r="L91" i="23"/>
  <c r="N91" i="23"/>
  <c r="H92" i="23"/>
  <c r="J92" i="23"/>
  <c r="L92" i="23"/>
  <c r="N92" i="23"/>
  <c r="H93" i="23"/>
  <c r="J93" i="23"/>
  <c r="L93" i="23"/>
  <c r="N93" i="23"/>
  <c r="H94" i="23"/>
  <c r="J94" i="23"/>
  <c r="L94" i="23"/>
  <c r="N94" i="23"/>
  <c r="H95" i="23"/>
  <c r="J95" i="23"/>
  <c r="L95" i="23"/>
  <c r="N95" i="23"/>
  <c r="H96" i="23"/>
  <c r="J96" i="23"/>
  <c r="L96" i="23"/>
  <c r="N96" i="23"/>
  <c r="H97" i="23"/>
  <c r="J97" i="23"/>
  <c r="L97" i="23"/>
  <c r="N97" i="23"/>
  <c r="H98" i="23"/>
  <c r="J98" i="23"/>
  <c r="L98" i="23"/>
  <c r="N98" i="23"/>
  <c r="H99" i="23"/>
  <c r="J99" i="23"/>
  <c r="L99" i="23"/>
  <c r="N99" i="23"/>
  <c r="H100" i="23"/>
  <c r="J100" i="23"/>
  <c r="L100" i="23"/>
  <c r="N100" i="23"/>
  <c r="H101" i="23"/>
  <c r="J101" i="23"/>
  <c r="L101" i="23"/>
  <c r="N101" i="23"/>
  <c r="H102" i="23"/>
  <c r="J102" i="23"/>
  <c r="L102" i="23"/>
  <c r="N102" i="23"/>
  <c r="H103" i="23"/>
  <c r="J103" i="23"/>
  <c r="L103" i="23"/>
  <c r="N103" i="23"/>
  <c r="H104" i="23"/>
  <c r="J104" i="23"/>
  <c r="L104" i="23"/>
  <c r="N104" i="23"/>
  <c r="H105" i="23"/>
  <c r="J105" i="23"/>
  <c r="L105" i="23"/>
  <c r="N105" i="23"/>
  <c r="H106" i="23"/>
  <c r="J106" i="23"/>
  <c r="L106" i="23"/>
  <c r="N106" i="23"/>
  <c r="H107" i="23"/>
  <c r="J107" i="23"/>
  <c r="L107" i="23"/>
  <c r="N107" i="23"/>
  <c r="H108" i="23"/>
  <c r="J108" i="23"/>
  <c r="L108" i="23"/>
  <c r="N108" i="23"/>
  <c r="H109" i="23"/>
  <c r="J109" i="23"/>
  <c r="L109" i="23"/>
  <c r="N109" i="23"/>
  <c r="H110" i="23"/>
  <c r="J110" i="23"/>
  <c r="L110" i="23"/>
  <c r="N110" i="23"/>
  <c r="H111" i="23"/>
  <c r="J111" i="23"/>
  <c r="L111" i="23"/>
  <c r="N111" i="23"/>
  <c r="H112" i="23"/>
  <c r="J112" i="23"/>
  <c r="L112" i="23"/>
  <c r="N112" i="23"/>
  <c r="H113" i="23"/>
  <c r="J113" i="23"/>
  <c r="L113" i="23"/>
  <c r="N113" i="23"/>
  <c r="H114" i="23"/>
  <c r="J114" i="23"/>
  <c r="L114" i="23"/>
  <c r="N114" i="23"/>
  <c r="H115" i="23"/>
  <c r="J115" i="23"/>
  <c r="L115" i="23"/>
  <c r="N115" i="23"/>
  <c r="H116" i="23"/>
  <c r="J116" i="23"/>
  <c r="L116" i="23"/>
  <c r="N116" i="23"/>
  <c r="H117" i="23"/>
  <c r="J117" i="23"/>
  <c r="L117" i="23"/>
  <c r="N117" i="23"/>
  <c r="H118" i="23"/>
  <c r="J118" i="23"/>
  <c r="L118" i="23"/>
  <c r="N118" i="23"/>
  <c r="H119" i="23"/>
  <c r="J119" i="23"/>
  <c r="L119" i="23"/>
  <c r="N119" i="23"/>
  <c r="H120" i="23"/>
  <c r="J120" i="23"/>
  <c r="L120" i="23"/>
  <c r="N120" i="23"/>
  <c r="H121" i="23"/>
  <c r="J121" i="23"/>
  <c r="L121" i="23"/>
  <c r="N121" i="23"/>
  <c r="H122" i="23"/>
  <c r="J122" i="23"/>
  <c r="L122" i="23"/>
  <c r="N122" i="23"/>
  <c r="H123" i="23"/>
  <c r="J123" i="23"/>
  <c r="L123" i="23"/>
  <c r="N123" i="23"/>
  <c r="H124" i="23"/>
  <c r="J124" i="23"/>
  <c r="L124" i="23"/>
  <c r="N124" i="23"/>
  <c r="H125" i="23"/>
  <c r="J125" i="23"/>
  <c r="L125" i="23"/>
  <c r="N125" i="23"/>
  <c r="H126" i="23"/>
  <c r="J126" i="23"/>
  <c r="L126" i="23"/>
  <c r="N126" i="23"/>
  <c r="H127" i="23"/>
  <c r="J127" i="23"/>
  <c r="L127" i="23"/>
  <c r="N127" i="23"/>
  <c r="H128" i="23"/>
  <c r="J128" i="23"/>
  <c r="L128" i="23"/>
  <c r="N128" i="23"/>
  <c r="H129" i="23"/>
  <c r="J129" i="23"/>
  <c r="L129" i="23"/>
  <c r="N129" i="23"/>
  <c r="H130" i="23"/>
  <c r="J130" i="23"/>
  <c r="L130" i="23"/>
  <c r="N130" i="23"/>
  <c r="H131" i="23"/>
  <c r="J131" i="23"/>
  <c r="L131" i="23"/>
  <c r="N131" i="23"/>
  <c r="H132" i="23"/>
  <c r="J132" i="23"/>
  <c r="L132" i="23"/>
  <c r="N132" i="23"/>
  <c r="H133" i="23"/>
  <c r="J133" i="23"/>
  <c r="L133" i="23"/>
  <c r="N133" i="23"/>
  <c r="H134" i="23"/>
  <c r="J134" i="23"/>
  <c r="L134" i="23"/>
  <c r="N134" i="23"/>
  <c r="H135" i="23"/>
  <c r="J135" i="23"/>
  <c r="L135" i="23"/>
  <c r="N135" i="23"/>
  <c r="H136" i="23"/>
  <c r="J136" i="23"/>
  <c r="L136" i="23"/>
  <c r="N136" i="23"/>
  <c r="H137" i="23"/>
  <c r="J137" i="23"/>
  <c r="L137" i="23"/>
  <c r="N137" i="23"/>
  <c r="H138" i="23"/>
  <c r="J138" i="23"/>
  <c r="L138" i="23"/>
  <c r="N138" i="23"/>
  <c r="H139" i="23"/>
  <c r="J139" i="23"/>
  <c r="L139" i="23"/>
  <c r="N139" i="23"/>
  <c r="H140" i="23"/>
  <c r="J140" i="23"/>
  <c r="L140" i="23"/>
  <c r="N140" i="23"/>
  <c r="H141" i="23"/>
  <c r="J141" i="23"/>
  <c r="L141" i="23"/>
  <c r="N141" i="23"/>
  <c r="H142" i="23"/>
  <c r="J142" i="23"/>
  <c r="L142" i="23"/>
  <c r="N142" i="23"/>
  <c r="H143" i="23"/>
  <c r="J143" i="23"/>
  <c r="L143" i="23"/>
  <c r="N143" i="23"/>
  <c r="H148" i="23"/>
  <c r="J148" i="23"/>
  <c r="L148" i="23"/>
  <c r="N148" i="23"/>
  <c r="H149" i="23"/>
  <c r="J149" i="23"/>
  <c r="L149" i="23"/>
  <c r="N149" i="23"/>
  <c r="H150" i="23"/>
  <c r="J150" i="23"/>
  <c r="L150" i="23"/>
  <c r="N150" i="23"/>
  <c r="H151" i="23"/>
  <c r="J151" i="23"/>
  <c r="L151" i="23"/>
  <c r="N151" i="23"/>
  <c r="H152" i="23"/>
  <c r="J152" i="23"/>
  <c r="L152" i="23"/>
  <c r="N152" i="23"/>
  <c r="H153" i="23"/>
  <c r="J153" i="23"/>
  <c r="L153" i="23"/>
  <c r="N153" i="23"/>
  <c r="H154" i="23"/>
  <c r="J154" i="23"/>
  <c r="L154" i="23"/>
  <c r="N154" i="23"/>
  <c r="H155" i="23"/>
  <c r="J155" i="23"/>
  <c r="L155" i="23"/>
  <c r="N155" i="23"/>
  <c r="H156" i="23"/>
  <c r="J156" i="23"/>
  <c r="L156" i="23"/>
  <c r="N156" i="23"/>
  <c r="H157" i="23"/>
  <c r="J157" i="23"/>
  <c r="L157" i="23"/>
  <c r="N157" i="23"/>
  <c r="H158" i="23"/>
  <c r="J158" i="23"/>
  <c r="L158" i="23"/>
  <c r="N158" i="23"/>
  <c r="H159" i="23"/>
  <c r="J159" i="23"/>
  <c r="L159" i="23"/>
  <c r="N159" i="23"/>
  <c r="H160" i="23"/>
  <c r="J160" i="23"/>
  <c r="L160" i="23"/>
  <c r="N160" i="23"/>
  <c r="H161" i="23"/>
  <c r="J161" i="23"/>
  <c r="L161" i="23"/>
  <c r="N161" i="23"/>
  <c r="H162" i="23"/>
  <c r="J162" i="23"/>
  <c r="L162" i="23"/>
  <c r="N162" i="23"/>
  <c r="H163" i="23"/>
  <c r="J163" i="23"/>
  <c r="L163" i="23"/>
  <c r="N163" i="23"/>
  <c r="H164" i="23"/>
  <c r="J164" i="23"/>
  <c r="L164" i="23"/>
  <c r="N164" i="23"/>
  <c r="H165" i="23"/>
  <c r="J165" i="23"/>
  <c r="L165" i="23"/>
  <c r="N165" i="23"/>
  <c r="H166" i="23"/>
  <c r="J166" i="23"/>
  <c r="L166" i="23"/>
  <c r="N166" i="23"/>
  <c r="H167" i="23"/>
  <c r="J167" i="23"/>
  <c r="L167" i="23"/>
  <c r="N167" i="23"/>
  <c r="H168" i="23"/>
  <c r="J168" i="23"/>
  <c r="L168" i="23"/>
  <c r="N168" i="23"/>
  <c r="H169" i="23"/>
  <c r="J169" i="23"/>
  <c r="L169" i="23"/>
  <c r="N169" i="23"/>
  <c r="H170" i="23"/>
  <c r="J170" i="23"/>
  <c r="L170" i="23"/>
  <c r="N170" i="23"/>
  <c r="H171" i="23"/>
  <c r="J171" i="23"/>
  <c r="L171" i="23"/>
  <c r="N171" i="23"/>
  <c r="H172" i="23"/>
  <c r="J172" i="23"/>
  <c r="L172" i="23"/>
  <c r="N172" i="23"/>
  <c r="H173" i="23"/>
  <c r="J173" i="23"/>
  <c r="L173" i="23"/>
  <c r="N173" i="23"/>
  <c r="H174" i="23"/>
  <c r="J174" i="23"/>
  <c r="L174" i="23"/>
  <c r="N174" i="23"/>
  <c r="H175" i="23"/>
  <c r="J175" i="23"/>
  <c r="L175" i="23"/>
  <c r="N175" i="23"/>
  <c r="H176" i="23"/>
  <c r="E176" i="23" s="1"/>
  <c r="I176" i="23" s="1"/>
  <c r="J176" i="23"/>
  <c r="L176" i="23"/>
  <c r="N176" i="23"/>
  <c r="H177" i="23"/>
  <c r="J177" i="23"/>
  <c r="L177" i="23"/>
  <c r="N177" i="23"/>
  <c r="H178" i="23"/>
  <c r="J178" i="23"/>
  <c r="L178" i="23"/>
  <c r="N178" i="23"/>
  <c r="H179" i="23"/>
  <c r="J179" i="23"/>
  <c r="L179" i="23"/>
  <c r="N179" i="23"/>
  <c r="H180" i="23"/>
  <c r="J180" i="23"/>
  <c r="L180" i="23"/>
  <c r="N180" i="23"/>
  <c r="H181" i="23"/>
  <c r="J181" i="23"/>
  <c r="L181" i="23"/>
  <c r="N181" i="23"/>
  <c r="H182" i="23"/>
  <c r="J182" i="23"/>
  <c r="L182" i="23"/>
  <c r="N182" i="23"/>
  <c r="H183" i="23"/>
  <c r="J183" i="23"/>
  <c r="L183" i="23"/>
  <c r="N183" i="23"/>
  <c r="H184" i="23"/>
  <c r="J184" i="23"/>
  <c r="L184" i="23"/>
  <c r="N184" i="23"/>
  <c r="H185" i="23"/>
  <c r="J185" i="23"/>
  <c r="L185" i="23"/>
  <c r="N185" i="23"/>
  <c r="H186" i="23"/>
  <c r="J186" i="23"/>
  <c r="L186" i="23"/>
  <c r="N186" i="23"/>
  <c r="H187" i="23"/>
  <c r="J187" i="23"/>
  <c r="L187" i="23"/>
  <c r="N187" i="23"/>
  <c r="H188" i="23"/>
  <c r="J188" i="23"/>
  <c r="L188" i="23"/>
  <c r="N188" i="23"/>
  <c r="H189" i="23"/>
  <c r="J189" i="23"/>
  <c r="L189" i="23"/>
  <c r="N189" i="23"/>
  <c r="H190" i="23"/>
  <c r="J190" i="23"/>
  <c r="L190" i="23"/>
  <c r="N190" i="23"/>
  <c r="H191" i="23"/>
  <c r="J191" i="23"/>
  <c r="L191" i="23"/>
  <c r="N191" i="23"/>
  <c r="H192" i="23"/>
  <c r="J192" i="23"/>
  <c r="L192" i="23"/>
  <c r="N192" i="23"/>
  <c r="H193" i="23"/>
  <c r="J193" i="23"/>
  <c r="L193" i="23"/>
  <c r="N193" i="23"/>
  <c r="H194" i="23"/>
  <c r="J194" i="23"/>
  <c r="L194" i="23"/>
  <c r="N194" i="23"/>
  <c r="H195" i="23"/>
  <c r="J195" i="23"/>
  <c r="L195" i="23"/>
  <c r="N195" i="23"/>
  <c r="H196" i="23"/>
  <c r="J196" i="23"/>
  <c r="L196" i="23"/>
  <c r="N196" i="23"/>
  <c r="H197" i="23"/>
  <c r="J197" i="23"/>
  <c r="L197" i="23"/>
  <c r="N197" i="23"/>
  <c r="H198" i="23"/>
  <c r="J198" i="23"/>
  <c r="L198" i="23"/>
  <c r="N198" i="23"/>
  <c r="H199" i="23"/>
  <c r="J199" i="23"/>
  <c r="L199" i="23"/>
  <c r="N199" i="23"/>
  <c r="H200" i="23"/>
  <c r="J200" i="23"/>
  <c r="L200" i="23"/>
  <c r="N200" i="23"/>
  <c r="H201" i="23"/>
  <c r="J201" i="23"/>
  <c r="L201" i="23"/>
  <c r="N201" i="23"/>
  <c r="H202" i="23"/>
  <c r="J202" i="23"/>
  <c r="L202" i="23"/>
  <c r="N202" i="23"/>
  <c r="H203" i="23"/>
  <c r="J203" i="23"/>
  <c r="L203" i="23"/>
  <c r="N203" i="23"/>
  <c r="H204" i="23"/>
  <c r="J204" i="23"/>
  <c r="L204" i="23"/>
  <c r="N204" i="23"/>
  <c r="H205" i="23"/>
  <c r="J205" i="23"/>
  <c r="L205" i="23"/>
  <c r="N205" i="23"/>
  <c r="H206" i="23"/>
  <c r="J206" i="23"/>
  <c r="L206" i="23"/>
  <c r="N206" i="23"/>
  <c r="H207" i="23"/>
  <c r="J207" i="23"/>
  <c r="L207" i="23"/>
  <c r="N207" i="23"/>
  <c r="H208" i="23"/>
  <c r="J208" i="23"/>
  <c r="L208" i="23"/>
  <c r="N208" i="23"/>
  <c r="H209" i="23"/>
  <c r="J209" i="23"/>
  <c r="L209" i="23"/>
  <c r="N209" i="23"/>
  <c r="H210" i="23"/>
  <c r="J210" i="23"/>
  <c r="L210" i="23"/>
  <c r="N210" i="23"/>
  <c r="H211" i="23"/>
  <c r="J211" i="23"/>
  <c r="L211" i="23"/>
  <c r="N211" i="23"/>
  <c r="H212" i="23"/>
  <c r="J212" i="23"/>
  <c r="L212" i="23"/>
  <c r="N212" i="23"/>
  <c r="H213" i="23"/>
  <c r="J213" i="23"/>
  <c r="L213" i="23"/>
  <c r="N213" i="23"/>
  <c r="H214" i="23"/>
  <c r="J214" i="23"/>
  <c r="L214" i="23"/>
  <c r="N214" i="23"/>
  <c r="H215" i="23"/>
  <c r="J215" i="23"/>
  <c r="L215" i="23"/>
  <c r="N215" i="23"/>
  <c r="H216" i="23"/>
  <c r="J216" i="23"/>
  <c r="L216" i="23"/>
  <c r="N216" i="23"/>
  <c r="H217" i="23"/>
  <c r="J217" i="23"/>
  <c r="L217" i="23"/>
  <c r="N217" i="23"/>
  <c r="H218" i="23"/>
  <c r="J218" i="23"/>
  <c r="L218" i="23"/>
  <c r="N218" i="23"/>
  <c r="H219" i="23"/>
  <c r="J219" i="23"/>
  <c r="L219" i="23"/>
  <c r="N219" i="23"/>
  <c r="H220" i="23"/>
  <c r="J220" i="23"/>
  <c r="L220" i="23"/>
  <c r="N220" i="23"/>
  <c r="H221" i="23"/>
  <c r="J221" i="23"/>
  <c r="L221" i="23"/>
  <c r="N221" i="23"/>
  <c r="H222" i="23"/>
  <c r="J222" i="23"/>
  <c r="L222" i="23"/>
  <c r="N222" i="23"/>
  <c r="H223" i="23"/>
  <c r="J223" i="23"/>
  <c r="L223" i="23"/>
  <c r="N223" i="23"/>
  <c r="H224" i="23"/>
  <c r="J224" i="23"/>
  <c r="L224" i="23"/>
  <c r="N224" i="23"/>
  <c r="H225" i="23"/>
  <c r="J225" i="23"/>
  <c r="L225" i="23"/>
  <c r="N225" i="23"/>
  <c r="H226" i="23"/>
  <c r="J226" i="23"/>
  <c r="L226" i="23"/>
  <c r="N226" i="23"/>
  <c r="H227" i="23"/>
  <c r="J227" i="23"/>
  <c r="L227" i="23"/>
  <c r="N227" i="23"/>
  <c r="H228" i="23"/>
  <c r="J228" i="23"/>
  <c r="L228" i="23"/>
  <c r="N228" i="23"/>
  <c r="H229" i="23"/>
  <c r="J229" i="23"/>
  <c r="L229" i="23"/>
  <c r="N229" i="23"/>
  <c r="H230" i="23"/>
  <c r="J230" i="23"/>
  <c r="L230" i="23"/>
  <c r="N230" i="23"/>
  <c r="H231" i="23"/>
  <c r="J231" i="23"/>
  <c r="L231" i="23"/>
  <c r="N231" i="23"/>
  <c r="H232" i="23"/>
  <c r="J232" i="23"/>
  <c r="L232" i="23"/>
  <c r="N232" i="23"/>
  <c r="H233" i="23"/>
  <c r="J233" i="23"/>
  <c r="L233" i="23"/>
  <c r="N233" i="23"/>
  <c r="H234" i="23"/>
  <c r="J234" i="23"/>
  <c r="L234" i="23"/>
  <c r="N234" i="23"/>
  <c r="H235" i="23"/>
  <c r="J235" i="23"/>
  <c r="L235" i="23"/>
  <c r="N235" i="23"/>
  <c r="H236" i="23"/>
  <c r="J236" i="23"/>
  <c r="L236" i="23"/>
  <c r="N236" i="23"/>
  <c r="H237" i="23"/>
  <c r="J237" i="23"/>
  <c r="L237" i="23"/>
  <c r="N237" i="23"/>
  <c r="H238" i="23"/>
  <c r="J238" i="23"/>
  <c r="L238" i="23"/>
  <c r="N238" i="23"/>
  <c r="H239" i="23"/>
  <c r="J239" i="23"/>
  <c r="L239" i="23"/>
  <c r="N239" i="23"/>
  <c r="H240" i="23"/>
  <c r="J240" i="23"/>
  <c r="L240" i="23"/>
  <c r="N240" i="23"/>
  <c r="H241" i="23"/>
  <c r="J241" i="23"/>
  <c r="L241" i="23"/>
  <c r="N241" i="23"/>
  <c r="H242" i="23"/>
  <c r="J242" i="23"/>
  <c r="L242" i="23"/>
  <c r="N242" i="23"/>
  <c r="H243" i="23"/>
  <c r="J243" i="23"/>
  <c r="L243" i="23"/>
  <c r="N243" i="23"/>
  <c r="H244" i="23"/>
  <c r="J244" i="23"/>
  <c r="L244" i="23"/>
  <c r="N244" i="23"/>
  <c r="H245" i="23"/>
  <c r="J245" i="23"/>
  <c r="L245" i="23"/>
  <c r="N245" i="23"/>
  <c r="H246" i="23"/>
  <c r="J246" i="23"/>
  <c r="L246" i="23"/>
  <c r="N246" i="23"/>
  <c r="H247" i="23"/>
  <c r="J247" i="23"/>
  <c r="L247" i="23"/>
  <c r="N247" i="23"/>
  <c r="H248" i="23"/>
  <c r="J248" i="23"/>
  <c r="L248" i="23"/>
  <c r="N248" i="23"/>
  <c r="H249" i="23"/>
  <c r="J249" i="23"/>
  <c r="L249" i="23"/>
  <c r="N249" i="23"/>
  <c r="H250" i="23"/>
  <c r="J250" i="23"/>
  <c r="L250" i="23"/>
  <c r="N250" i="23"/>
  <c r="H251" i="23"/>
  <c r="J251" i="23"/>
  <c r="L251" i="23"/>
  <c r="N251" i="23"/>
  <c r="H252" i="23"/>
  <c r="J252" i="23"/>
  <c r="L252" i="23"/>
  <c r="N252" i="23"/>
  <c r="H253" i="23"/>
  <c r="J253" i="23"/>
  <c r="L253" i="23"/>
  <c r="N253" i="23"/>
  <c r="H254" i="23"/>
  <c r="J254" i="23"/>
  <c r="L254" i="23"/>
  <c r="N254" i="23"/>
  <c r="H255" i="23"/>
  <c r="J255" i="23"/>
  <c r="L255" i="23"/>
  <c r="N255" i="23"/>
  <c r="H256" i="23"/>
  <c r="J256" i="23"/>
  <c r="L256" i="23"/>
  <c r="N256" i="23"/>
  <c r="H257" i="23"/>
  <c r="J257" i="23"/>
  <c r="L257" i="23"/>
  <c r="N257" i="23"/>
  <c r="H258" i="23"/>
  <c r="J258" i="23"/>
  <c r="L258" i="23"/>
  <c r="N258" i="23"/>
  <c r="H259" i="23"/>
  <c r="J259" i="23"/>
  <c r="L259" i="23"/>
  <c r="N259" i="23"/>
  <c r="H260" i="23"/>
  <c r="J260" i="23"/>
  <c r="L260" i="23"/>
  <c r="N260" i="23"/>
  <c r="H261" i="23"/>
  <c r="J261" i="23"/>
  <c r="L261" i="23"/>
  <c r="N261" i="23"/>
  <c r="H262" i="23"/>
  <c r="J262" i="23"/>
  <c r="L262" i="23"/>
  <c r="N262" i="23"/>
  <c r="H263" i="23"/>
  <c r="J263" i="23"/>
  <c r="L263" i="23"/>
  <c r="N263" i="23"/>
  <c r="H264" i="23"/>
  <c r="J264" i="23"/>
  <c r="L264" i="23"/>
  <c r="N264" i="23"/>
  <c r="H265" i="23"/>
  <c r="J265" i="23"/>
  <c r="L265" i="23"/>
  <c r="N265" i="23"/>
  <c r="H266" i="23"/>
  <c r="J266" i="23"/>
  <c r="L266" i="23"/>
  <c r="N266" i="23"/>
  <c r="H267" i="23"/>
  <c r="J267" i="23"/>
  <c r="L267" i="23"/>
  <c r="N267" i="23"/>
  <c r="H268" i="23"/>
  <c r="J268" i="23"/>
  <c r="L268" i="23"/>
  <c r="N268" i="23"/>
  <c r="H269" i="23"/>
  <c r="J269" i="23"/>
  <c r="L269" i="23"/>
  <c r="N269" i="23"/>
  <c r="H270" i="23"/>
  <c r="J270" i="23"/>
  <c r="L270" i="23"/>
  <c r="N270" i="23"/>
  <c r="H271" i="23"/>
  <c r="J271" i="23"/>
  <c r="L271" i="23"/>
  <c r="N271" i="23"/>
  <c r="H272" i="23"/>
  <c r="J272" i="23"/>
  <c r="L272" i="23"/>
  <c r="N272" i="23"/>
  <c r="H273" i="23"/>
  <c r="J273" i="23"/>
  <c r="L273" i="23"/>
  <c r="N273" i="23"/>
  <c r="H274" i="23"/>
  <c r="J274" i="23"/>
  <c r="L274" i="23"/>
  <c r="N274" i="23"/>
  <c r="H275" i="23"/>
  <c r="J275" i="23"/>
  <c r="L275" i="23"/>
  <c r="N275" i="23"/>
  <c r="H276" i="23"/>
  <c r="J276" i="23"/>
  <c r="L276" i="23"/>
  <c r="N276" i="23"/>
  <c r="H277" i="23"/>
  <c r="J277" i="23"/>
  <c r="L277" i="23"/>
  <c r="N277" i="23"/>
  <c r="H278" i="23"/>
  <c r="J278" i="23"/>
  <c r="L278" i="23"/>
  <c r="N278" i="23"/>
  <c r="H279" i="23"/>
  <c r="J279" i="23"/>
  <c r="L279" i="23"/>
  <c r="N279" i="23"/>
  <c r="H280" i="23"/>
  <c r="J280" i="23"/>
  <c r="L280" i="23"/>
  <c r="N280" i="23"/>
  <c r="H281" i="23"/>
  <c r="J281" i="23"/>
  <c r="L281" i="23"/>
  <c r="N281" i="23"/>
  <c r="H282" i="23"/>
  <c r="J282" i="23"/>
  <c r="L282" i="23"/>
  <c r="N282" i="23"/>
  <c r="H283" i="23"/>
  <c r="J283" i="23"/>
  <c r="L283" i="23"/>
  <c r="N283" i="23"/>
  <c r="H284" i="23"/>
  <c r="J284" i="23"/>
  <c r="L284" i="23"/>
  <c r="N284" i="23"/>
  <c r="H285" i="23"/>
  <c r="J285" i="23"/>
  <c r="L285" i="23"/>
  <c r="N285" i="23"/>
  <c r="H286" i="23"/>
  <c r="J286" i="23"/>
  <c r="L286" i="23"/>
  <c r="N286" i="23"/>
  <c r="H287" i="23"/>
  <c r="J287" i="23"/>
  <c r="L287" i="23"/>
  <c r="N287" i="23"/>
  <c r="H288" i="23"/>
  <c r="J288" i="23"/>
  <c r="L288" i="23"/>
  <c r="N288" i="23"/>
  <c r="H289" i="23"/>
  <c r="J289" i="23"/>
  <c r="L289" i="23"/>
  <c r="N289" i="23"/>
  <c r="H290" i="23"/>
  <c r="J290" i="23"/>
  <c r="L290" i="23"/>
  <c r="N290" i="23"/>
  <c r="H291" i="23"/>
  <c r="J291" i="23"/>
  <c r="L291" i="23"/>
  <c r="N291" i="23"/>
  <c r="H292" i="23"/>
  <c r="J292" i="23"/>
  <c r="L292" i="23"/>
  <c r="N292" i="23"/>
  <c r="H293" i="23"/>
  <c r="J293" i="23"/>
  <c r="L293" i="23"/>
  <c r="N293" i="23"/>
  <c r="H294" i="23"/>
  <c r="J294" i="23"/>
  <c r="L294" i="23"/>
  <c r="N294" i="23"/>
  <c r="H295" i="23"/>
  <c r="J295" i="23"/>
  <c r="L295" i="23"/>
  <c r="N295" i="23"/>
  <c r="H296" i="23"/>
  <c r="J296" i="23"/>
  <c r="L296" i="23"/>
  <c r="N296" i="23"/>
  <c r="H297" i="23"/>
  <c r="J297" i="23"/>
  <c r="L297" i="23"/>
  <c r="N297" i="23"/>
  <c r="H298" i="23"/>
  <c r="J298" i="23"/>
  <c r="L298" i="23"/>
  <c r="N298" i="23"/>
  <c r="H299" i="23"/>
  <c r="J299" i="23"/>
  <c r="L299" i="23"/>
  <c r="N299" i="23"/>
  <c r="H300" i="23"/>
  <c r="J300" i="23"/>
  <c r="L300" i="23"/>
  <c r="N300" i="23"/>
  <c r="H301" i="23"/>
  <c r="J301" i="23"/>
  <c r="L301" i="23"/>
  <c r="N301" i="23"/>
  <c r="H302" i="23"/>
  <c r="J302" i="23"/>
  <c r="L302" i="23"/>
  <c r="N302" i="23"/>
  <c r="H303" i="23"/>
  <c r="J303" i="23"/>
  <c r="L303" i="23"/>
  <c r="N303" i="23"/>
  <c r="H304" i="23"/>
  <c r="J304" i="23"/>
  <c r="L304" i="23"/>
  <c r="N304" i="23"/>
  <c r="H305" i="23"/>
  <c r="J305" i="23"/>
  <c r="L305" i="23"/>
  <c r="N305" i="23"/>
  <c r="H306" i="23"/>
  <c r="J306" i="23"/>
  <c r="L306" i="23"/>
  <c r="N306" i="23"/>
  <c r="H307" i="23"/>
  <c r="J307" i="23"/>
  <c r="L307" i="23"/>
  <c r="N307" i="23"/>
  <c r="H308" i="23"/>
  <c r="J308" i="23"/>
  <c r="L308" i="23"/>
  <c r="N308" i="23"/>
  <c r="H309" i="23"/>
  <c r="J309" i="23"/>
  <c r="L309" i="23"/>
  <c r="N309" i="23"/>
  <c r="H310" i="23"/>
  <c r="J310" i="23"/>
  <c r="L310" i="23"/>
  <c r="N310" i="23"/>
  <c r="H311" i="23"/>
  <c r="J311" i="23"/>
  <c r="L311" i="23"/>
  <c r="N311" i="23"/>
  <c r="H312" i="23"/>
  <c r="J312" i="23"/>
  <c r="L312" i="23"/>
  <c r="N312" i="23"/>
  <c r="H313" i="23"/>
  <c r="J313" i="23"/>
  <c r="L313" i="23"/>
  <c r="N313" i="23"/>
  <c r="H314" i="23"/>
  <c r="J314" i="23"/>
  <c r="L314" i="23"/>
  <c r="N314" i="23"/>
  <c r="H315" i="23"/>
  <c r="J315" i="23"/>
  <c r="L315" i="23"/>
  <c r="N315" i="23"/>
  <c r="H316" i="23"/>
  <c r="J316" i="23"/>
  <c r="L316" i="23"/>
  <c r="N316" i="23"/>
  <c r="H317" i="23"/>
  <c r="J317" i="23"/>
  <c r="L317" i="23"/>
  <c r="N317" i="23"/>
  <c r="H318" i="23"/>
  <c r="J318" i="23"/>
  <c r="L318" i="23"/>
  <c r="N318" i="23"/>
  <c r="H319" i="23"/>
  <c r="J319" i="23"/>
  <c r="L319" i="23"/>
  <c r="N319" i="23"/>
  <c r="H320" i="23"/>
  <c r="J320" i="23"/>
  <c r="L320" i="23"/>
  <c r="N320" i="23"/>
  <c r="H321" i="23"/>
  <c r="J321" i="23"/>
  <c r="L321" i="23"/>
  <c r="N321" i="23"/>
  <c r="H322" i="23"/>
  <c r="J322" i="23"/>
  <c r="L322" i="23"/>
  <c r="N322" i="23"/>
  <c r="H323" i="23"/>
  <c r="J323" i="23"/>
  <c r="L323" i="23"/>
  <c r="N323" i="23"/>
  <c r="H324" i="23"/>
  <c r="J324" i="23"/>
  <c r="L324" i="23"/>
  <c r="N324" i="23"/>
  <c r="H325" i="23"/>
  <c r="J325" i="23"/>
  <c r="L325" i="23"/>
  <c r="N325" i="23"/>
  <c r="H326" i="23"/>
  <c r="J326" i="23"/>
  <c r="L326" i="23"/>
  <c r="N326" i="23"/>
  <c r="H327" i="23"/>
  <c r="J327" i="23"/>
  <c r="L327" i="23"/>
  <c r="N327" i="23"/>
  <c r="H328" i="23"/>
  <c r="J328" i="23"/>
  <c r="L328" i="23"/>
  <c r="N328" i="23"/>
  <c r="H329" i="23"/>
  <c r="J329" i="23"/>
  <c r="L329" i="23"/>
  <c r="N329" i="23"/>
  <c r="H330" i="23"/>
  <c r="J330" i="23"/>
  <c r="L330" i="23"/>
  <c r="N330" i="23"/>
  <c r="H331" i="23"/>
  <c r="J331" i="23"/>
  <c r="L331" i="23"/>
  <c r="N331" i="23"/>
  <c r="H332" i="23"/>
  <c r="J332" i="23"/>
  <c r="L332" i="23"/>
  <c r="N332" i="23"/>
  <c r="H333" i="23"/>
  <c r="J333" i="23"/>
  <c r="L333" i="23"/>
  <c r="N333" i="23"/>
  <c r="H334" i="23"/>
  <c r="J334" i="23"/>
  <c r="L334" i="23"/>
  <c r="N334" i="23"/>
  <c r="H335" i="23"/>
  <c r="J335" i="23"/>
  <c r="L335" i="23"/>
  <c r="N335" i="23"/>
  <c r="H336" i="23"/>
  <c r="J336" i="23"/>
  <c r="L336" i="23"/>
  <c r="N336" i="23"/>
  <c r="H337" i="23"/>
  <c r="J337" i="23"/>
  <c r="L337" i="23"/>
  <c r="N337" i="23"/>
  <c r="H338" i="23"/>
  <c r="J338" i="23"/>
  <c r="L338" i="23"/>
  <c r="N338" i="23"/>
  <c r="H339" i="23"/>
  <c r="J339" i="23"/>
  <c r="L339" i="23"/>
  <c r="N339" i="23"/>
  <c r="H340" i="23"/>
  <c r="J340" i="23"/>
  <c r="L340" i="23"/>
  <c r="N340" i="23"/>
  <c r="H341" i="23"/>
  <c r="J341" i="23"/>
  <c r="L341" i="23"/>
  <c r="N341" i="23"/>
  <c r="H342" i="23"/>
  <c r="J342" i="23"/>
  <c r="L342" i="23"/>
  <c r="N342" i="23"/>
  <c r="H343" i="23"/>
  <c r="J343" i="23"/>
  <c r="L343" i="23"/>
  <c r="N343" i="23"/>
  <c r="H344" i="23"/>
  <c r="J344" i="23"/>
  <c r="L344" i="23"/>
  <c r="N344" i="23"/>
  <c r="H345" i="23"/>
  <c r="J345" i="23"/>
  <c r="L345" i="23"/>
  <c r="N345" i="23"/>
  <c r="H346" i="23"/>
  <c r="J346" i="23"/>
  <c r="L346" i="23"/>
  <c r="N346" i="23"/>
  <c r="H347" i="23"/>
  <c r="J347" i="23"/>
  <c r="L347" i="23"/>
  <c r="N347" i="23"/>
  <c r="H348" i="23"/>
  <c r="J348" i="23"/>
  <c r="L348" i="23"/>
  <c r="N348" i="23"/>
  <c r="H349" i="23"/>
  <c r="J349" i="23"/>
  <c r="L349" i="23"/>
  <c r="N349" i="23"/>
  <c r="H350" i="23"/>
  <c r="J350" i="23"/>
  <c r="L350" i="23"/>
  <c r="N350" i="23"/>
  <c r="H351" i="23"/>
  <c r="J351" i="23"/>
  <c r="L351" i="23"/>
  <c r="N351" i="23"/>
  <c r="H352" i="23"/>
  <c r="J352" i="23"/>
  <c r="L352" i="23"/>
  <c r="N352" i="23"/>
  <c r="H353" i="23"/>
  <c r="J353" i="23"/>
  <c r="L353" i="23"/>
  <c r="N353" i="23"/>
  <c r="H354" i="23"/>
  <c r="J354" i="23"/>
  <c r="L354" i="23"/>
  <c r="N354" i="23"/>
  <c r="H355" i="23"/>
  <c r="J355" i="23"/>
  <c r="L355" i="23"/>
  <c r="N355" i="23"/>
  <c r="H356" i="23"/>
  <c r="J356" i="23"/>
  <c r="L356" i="23"/>
  <c r="N356" i="23"/>
  <c r="H357" i="23"/>
  <c r="J357" i="23"/>
  <c r="L357" i="23"/>
  <c r="N357" i="23"/>
  <c r="H358" i="23"/>
  <c r="J358" i="23"/>
  <c r="L358" i="23"/>
  <c r="N358" i="23"/>
  <c r="H359" i="23"/>
  <c r="J359" i="23"/>
  <c r="L359" i="23"/>
  <c r="N359" i="23"/>
  <c r="H360" i="23"/>
  <c r="J360" i="23"/>
  <c r="L360" i="23"/>
  <c r="N360" i="23"/>
  <c r="H361" i="23"/>
  <c r="J361" i="23"/>
  <c r="L361" i="23"/>
  <c r="N361" i="23"/>
  <c r="H362" i="23"/>
  <c r="J362" i="23"/>
  <c r="L362" i="23"/>
  <c r="N362" i="23"/>
  <c r="H374" i="23"/>
  <c r="J374" i="23"/>
  <c r="L374" i="23"/>
  <c r="N374" i="23"/>
  <c r="H375" i="23"/>
  <c r="J375" i="23"/>
  <c r="L375" i="23"/>
  <c r="N375" i="23"/>
  <c r="H376" i="23"/>
  <c r="J376" i="23"/>
  <c r="L376" i="23"/>
  <c r="N376" i="23"/>
  <c r="H377" i="23"/>
  <c r="J377" i="23"/>
  <c r="L377" i="23"/>
  <c r="N377" i="23"/>
  <c r="H378" i="23"/>
  <c r="J378" i="23"/>
  <c r="L378" i="23"/>
  <c r="N378" i="23"/>
  <c r="H379" i="23"/>
  <c r="J379" i="23"/>
  <c r="L379" i="23"/>
  <c r="N379" i="23"/>
  <c r="H380" i="23"/>
  <c r="J380" i="23"/>
  <c r="L380" i="23"/>
  <c r="N380" i="23"/>
  <c r="H381" i="23"/>
  <c r="J381" i="23"/>
  <c r="L381" i="23"/>
  <c r="N381" i="23"/>
  <c r="H382" i="23"/>
  <c r="J382" i="23"/>
  <c r="L382" i="23"/>
  <c r="N382" i="23"/>
  <c r="H383" i="23"/>
  <c r="J383" i="23"/>
  <c r="L383" i="23"/>
  <c r="N383" i="23"/>
  <c r="H384" i="23"/>
  <c r="J384" i="23"/>
  <c r="L384" i="23"/>
  <c r="N384" i="23"/>
  <c r="H385" i="23"/>
  <c r="J385" i="23"/>
  <c r="L385" i="23"/>
  <c r="N385" i="23"/>
  <c r="H386" i="23"/>
  <c r="J386" i="23"/>
  <c r="L386" i="23"/>
  <c r="N386" i="23"/>
  <c r="H387" i="23"/>
  <c r="J387" i="23"/>
  <c r="L387" i="23"/>
  <c r="N387" i="23"/>
  <c r="H388" i="23"/>
  <c r="J388" i="23"/>
  <c r="L388" i="23"/>
  <c r="N388" i="23"/>
  <c r="H389" i="23"/>
  <c r="J389" i="23"/>
  <c r="L389" i="23"/>
  <c r="N389" i="23"/>
  <c r="H390" i="23"/>
  <c r="J390" i="23"/>
  <c r="L390" i="23"/>
  <c r="N390" i="23"/>
  <c r="H391" i="23"/>
  <c r="J391" i="23"/>
  <c r="L391" i="23"/>
  <c r="N391" i="23"/>
  <c r="H392" i="23"/>
  <c r="J392" i="23"/>
  <c r="L392" i="23"/>
  <c r="N392" i="23"/>
  <c r="H393" i="23"/>
  <c r="J393" i="23"/>
  <c r="L393" i="23"/>
  <c r="N393" i="23"/>
  <c r="H394" i="23"/>
  <c r="J394" i="23"/>
  <c r="L394" i="23"/>
  <c r="N394" i="23"/>
  <c r="H395" i="23"/>
  <c r="J395" i="23"/>
  <c r="L395" i="23"/>
  <c r="N395" i="23"/>
  <c r="H396" i="23"/>
  <c r="J396" i="23"/>
  <c r="L396" i="23"/>
  <c r="N396" i="23"/>
  <c r="H397" i="23"/>
  <c r="J397" i="23"/>
  <c r="L397" i="23"/>
  <c r="N397" i="23"/>
  <c r="H398" i="23"/>
  <c r="J398" i="23"/>
  <c r="L398" i="23"/>
  <c r="N398" i="23"/>
  <c r="H399" i="23"/>
  <c r="J399" i="23"/>
  <c r="L399" i="23"/>
  <c r="N399" i="23"/>
  <c r="H400" i="23"/>
  <c r="J400" i="23"/>
  <c r="L400" i="23"/>
  <c r="N400" i="23"/>
  <c r="H401" i="23"/>
  <c r="J401" i="23"/>
  <c r="L401" i="23"/>
  <c r="N401" i="23"/>
  <c r="H402" i="23"/>
  <c r="J402" i="23"/>
  <c r="L402" i="23"/>
  <c r="N402" i="23"/>
  <c r="H403" i="23"/>
  <c r="J403" i="23"/>
  <c r="L403" i="23"/>
  <c r="N403" i="23"/>
  <c r="H404" i="23"/>
  <c r="J404" i="23"/>
  <c r="L404" i="23"/>
  <c r="N404" i="23"/>
  <c r="H405" i="23"/>
  <c r="J405" i="23"/>
  <c r="L405" i="23"/>
  <c r="N405" i="23"/>
  <c r="H406" i="23"/>
  <c r="J406" i="23"/>
  <c r="L406" i="23"/>
  <c r="N406" i="23"/>
  <c r="H407" i="23"/>
  <c r="J407" i="23"/>
  <c r="L407" i="23"/>
  <c r="N407" i="23"/>
  <c r="H408" i="23"/>
  <c r="J408" i="23"/>
  <c r="L408" i="23"/>
  <c r="N408" i="23"/>
  <c r="H409" i="23"/>
  <c r="J409" i="23"/>
  <c r="L409" i="23"/>
  <c r="N409" i="23"/>
  <c r="H410" i="23"/>
  <c r="J410" i="23"/>
  <c r="L410" i="23"/>
  <c r="N410" i="23"/>
  <c r="H411" i="23"/>
  <c r="J411" i="23"/>
  <c r="L411" i="23"/>
  <c r="N411" i="23"/>
  <c r="H412" i="23"/>
  <c r="J412" i="23"/>
  <c r="L412" i="23"/>
  <c r="N412" i="23"/>
  <c r="H413" i="23"/>
  <c r="J413" i="23"/>
  <c r="L413" i="23"/>
  <c r="N413" i="23"/>
  <c r="H414" i="23"/>
  <c r="J414" i="23"/>
  <c r="L414" i="23"/>
  <c r="N414" i="23"/>
  <c r="H415" i="23"/>
  <c r="J415" i="23"/>
  <c r="L415" i="23"/>
  <c r="N415" i="23"/>
  <c r="H416" i="23"/>
  <c r="J416" i="23"/>
  <c r="L416" i="23"/>
  <c r="N416" i="23"/>
  <c r="H417" i="23"/>
  <c r="J417" i="23"/>
  <c r="L417" i="23"/>
  <c r="N417" i="23"/>
  <c r="H418" i="23"/>
  <c r="J418" i="23"/>
  <c r="L418" i="23"/>
  <c r="N418" i="23"/>
  <c r="H419" i="23"/>
  <c r="J419" i="23"/>
  <c r="L419" i="23"/>
  <c r="N419" i="23"/>
  <c r="H420" i="23"/>
  <c r="J420" i="23"/>
  <c r="L420" i="23"/>
  <c r="N420" i="23"/>
  <c r="H421" i="23"/>
  <c r="J421" i="23"/>
  <c r="L421" i="23"/>
  <c r="N421" i="23"/>
  <c r="H422" i="23"/>
  <c r="J422" i="23"/>
  <c r="L422" i="23"/>
  <c r="N422" i="23"/>
  <c r="H423" i="23"/>
  <c r="J423" i="23"/>
  <c r="L423" i="23"/>
  <c r="N423" i="23"/>
  <c r="H424" i="23"/>
  <c r="J424" i="23"/>
  <c r="L424" i="23"/>
  <c r="N424" i="23"/>
  <c r="H425" i="23"/>
  <c r="J425" i="23"/>
  <c r="L425" i="23"/>
  <c r="N425" i="23"/>
  <c r="H426" i="23"/>
  <c r="J426" i="23"/>
  <c r="L426" i="23"/>
  <c r="N426" i="23"/>
  <c r="H427" i="23"/>
  <c r="J427" i="23"/>
  <c r="L427" i="23"/>
  <c r="N427" i="23"/>
  <c r="H428" i="23"/>
  <c r="J428" i="23"/>
  <c r="L428" i="23"/>
  <c r="N428" i="23"/>
  <c r="H429" i="23"/>
  <c r="J429" i="23"/>
  <c r="L429" i="23"/>
  <c r="N429" i="23"/>
  <c r="H430" i="23"/>
  <c r="J430" i="23"/>
  <c r="L430" i="23"/>
  <c r="N430" i="23"/>
  <c r="H431" i="23"/>
  <c r="J431" i="23"/>
  <c r="L431" i="23"/>
  <c r="N431" i="23"/>
  <c r="H432" i="23"/>
  <c r="J432" i="23"/>
  <c r="L432" i="23"/>
  <c r="N432" i="23"/>
  <c r="H433" i="23"/>
  <c r="J433" i="23"/>
  <c r="L433" i="23"/>
  <c r="N433" i="23"/>
  <c r="H434" i="23"/>
  <c r="J434" i="23"/>
  <c r="L434" i="23"/>
  <c r="N434" i="23"/>
  <c r="H435" i="23"/>
  <c r="J435" i="23"/>
  <c r="L435" i="23"/>
  <c r="N435" i="23"/>
  <c r="H436" i="23"/>
  <c r="J436" i="23"/>
  <c r="L436" i="23"/>
  <c r="N436" i="23"/>
  <c r="H437" i="23"/>
  <c r="J437" i="23"/>
  <c r="L437" i="23"/>
  <c r="N437" i="23"/>
  <c r="H438" i="23"/>
  <c r="J438" i="23"/>
  <c r="L438" i="23"/>
  <c r="N438" i="23"/>
  <c r="H439" i="23"/>
  <c r="J439" i="23"/>
  <c r="L439" i="23"/>
  <c r="N439" i="23"/>
  <c r="H440" i="23"/>
  <c r="J440" i="23"/>
  <c r="L440" i="23"/>
  <c r="N440" i="23"/>
  <c r="H441" i="23"/>
  <c r="J441" i="23"/>
  <c r="L441" i="23"/>
  <c r="N441" i="23"/>
  <c r="H442" i="23"/>
  <c r="J442" i="23"/>
  <c r="L442" i="23"/>
  <c r="N442" i="23"/>
  <c r="H443" i="23"/>
  <c r="J443" i="23"/>
  <c r="L443" i="23"/>
  <c r="N443" i="23"/>
  <c r="H444" i="23"/>
  <c r="J444" i="23"/>
  <c r="L444" i="23"/>
  <c r="N444" i="23"/>
  <c r="H445" i="23"/>
  <c r="J445" i="23"/>
  <c r="L445" i="23"/>
  <c r="N445" i="23"/>
  <c r="H446" i="23"/>
  <c r="J446" i="23"/>
  <c r="L446" i="23"/>
  <c r="N446" i="23"/>
  <c r="H447" i="23"/>
  <c r="J447" i="23"/>
  <c r="L447" i="23"/>
  <c r="N447" i="23"/>
  <c r="H448" i="23"/>
  <c r="J448" i="23"/>
  <c r="L448" i="23"/>
  <c r="N448" i="23"/>
  <c r="H449" i="23"/>
  <c r="J449" i="23"/>
  <c r="L449" i="23"/>
  <c r="N449" i="23"/>
  <c r="H450" i="23"/>
  <c r="J450" i="23"/>
  <c r="L450" i="23"/>
  <c r="N450" i="23"/>
  <c r="H451" i="23"/>
  <c r="J451" i="23"/>
  <c r="L451" i="23"/>
  <c r="N451" i="23"/>
  <c r="H452" i="23"/>
  <c r="J452" i="23"/>
  <c r="L452" i="23"/>
  <c r="N452" i="23"/>
  <c r="H453" i="23"/>
  <c r="J453" i="23"/>
  <c r="L453" i="23"/>
  <c r="N453" i="23"/>
  <c r="H454" i="23"/>
  <c r="J454" i="23"/>
  <c r="L454" i="23"/>
  <c r="N454" i="23"/>
  <c r="H455" i="23"/>
  <c r="J455" i="23"/>
  <c r="L455" i="23"/>
  <c r="N455" i="23"/>
  <c r="H456" i="23"/>
  <c r="J456" i="23"/>
  <c r="L456" i="23"/>
  <c r="N456" i="23"/>
  <c r="H457" i="23"/>
  <c r="J457" i="23"/>
  <c r="L457" i="23"/>
  <c r="N457" i="23"/>
  <c r="H458" i="23"/>
  <c r="J458" i="23"/>
  <c r="L458" i="23"/>
  <c r="N458" i="23"/>
  <c r="H459" i="23"/>
  <c r="J459" i="23"/>
  <c r="L459" i="23"/>
  <c r="N459" i="23"/>
  <c r="H460" i="23"/>
  <c r="J460" i="23"/>
  <c r="L460" i="23"/>
  <c r="N460" i="23"/>
  <c r="H461" i="23"/>
  <c r="J461" i="23"/>
  <c r="L461" i="23"/>
  <c r="N461" i="23"/>
  <c r="H462" i="23"/>
  <c r="J462" i="23"/>
  <c r="L462" i="23"/>
  <c r="N462" i="23"/>
  <c r="H463" i="23"/>
  <c r="J463" i="23"/>
  <c r="L463" i="23"/>
  <c r="N463" i="23"/>
  <c r="H464" i="23"/>
  <c r="J464" i="23"/>
  <c r="L464" i="23"/>
  <c r="N464" i="23"/>
  <c r="H465" i="23"/>
  <c r="J465" i="23"/>
  <c r="L465" i="23"/>
  <c r="N465" i="23"/>
  <c r="H466" i="23"/>
  <c r="J466" i="23"/>
  <c r="L466" i="23"/>
  <c r="N466" i="23"/>
  <c r="H467" i="23"/>
  <c r="J467" i="23"/>
  <c r="L467" i="23"/>
  <c r="N467" i="23"/>
  <c r="H468" i="23"/>
  <c r="J468" i="23"/>
  <c r="L468" i="23"/>
  <c r="N468" i="23"/>
  <c r="H469" i="23"/>
  <c r="J469" i="23"/>
  <c r="L469" i="23"/>
  <c r="N469" i="23"/>
  <c r="H470" i="23"/>
  <c r="J470" i="23"/>
  <c r="L470" i="23"/>
  <c r="N470" i="23"/>
  <c r="H471" i="23"/>
  <c r="J471" i="23"/>
  <c r="L471" i="23"/>
  <c r="N471" i="23"/>
  <c r="H480" i="23"/>
  <c r="J480" i="23"/>
  <c r="L480" i="23"/>
  <c r="N480" i="23"/>
  <c r="H481" i="23"/>
  <c r="J481" i="23"/>
  <c r="L481" i="23"/>
  <c r="N481" i="23"/>
  <c r="H492" i="23"/>
  <c r="J492" i="23"/>
  <c r="L492" i="23"/>
  <c r="N492" i="23"/>
  <c r="H493" i="23"/>
  <c r="J493" i="23"/>
  <c r="L493" i="23"/>
  <c r="N493" i="23"/>
  <c r="H494" i="23"/>
  <c r="J494" i="23"/>
  <c r="L494" i="23"/>
  <c r="N494" i="23"/>
  <c r="H495" i="23"/>
  <c r="J495" i="23"/>
  <c r="L495" i="23"/>
  <c r="N495" i="23"/>
  <c r="H496" i="23"/>
  <c r="J496" i="23"/>
  <c r="L496" i="23"/>
  <c r="N496" i="23"/>
  <c r="H497" i="23"/>
  <c r="J497" i="23"/>
  <c r="L497" i="23"/>
  <c r="N497" i="23"/>
  <c r="H498" i="23"/>
  <c r="J498" i="23"/>
  <c r="L498" i="23"/>
  <c r="N498" i="23"/>
  <c r="H499" i="23"/>
  <c r="J499" i="23"/>
  <c r="L499" i="23"/>
  <c r="N499" i="23"/>
  <c r="H500" i="23"/>
  <c r="J500" i="23"/>
  <c r="L500" i="23"/>
  <c r="N500" i="23"/>
  <c r="H501" i="23"/>
  <c r="J501" i="23"/>
  <c r="L501" i="23"/>
  <c r="N501" i="23"/>
  <c r="H502" i="23"/>
  <c r="J502" i="23"/>
  <c r="L502" i="23"/>
  <c r="N502" i="23"/>
  <c r="H503" i="23"/>
  <c r="J503" i="23"/>
  <c r="L503" i="23"/>
  <c r="N503" i="23"/>
  <c r="H504" i="23"/>
  <c r="J504" i="23"/>
  <c r="L504" i="23"/>
  <c r="N504" i="23"/>
  <c r="H505" i="23"/>
  <c r="J505" i="23"/>
  <c r="L505" i="23"/>
  <c r="N505" i="23"/>
  <c r="H506" i="23"/>
  <c r="J506" i="23"/>
  <c r="L506" i="23"/>
  <c r="N506" i="23"/>
  <c r="H507" i="23"/>
  <c r="J507" i="23"/>
  <c r="L507" i="23"/>
  <c r="N507" i="23"/>
  <c r="H513" i="23"/>
  <c r="J513" i="23"/>
  <c r="L513" i="23"/>
  <c r="N513" i="23"/>
  <c r="H514" i="23"/>
  <c r="J514" i="23"/>
  <c r="L514" i="23"/>
  <c r="N514" i="23"/>
  <c r="H515" i="23"/>
  <c r="J515" i="23"/>
  <c r="L515" i="23"/>
  <c r="N515" i="23"/>
  <c r="H516" i="23"/>
  <c r="J516" i="23"/>
  <c r="L516" i="23"/>
  <c r="N516" i="23"/>
  <c r="H517" i="23"/>
  <c r="J517" i="23"/>
  <c r="L517" i="23"/>
  <c r="N517" i="23"/>
  <c r="H518" i="23"/>
  <c r="J518" i="23"/>
  <c r="L518" i="23"/>
  <c r="N518" i="23"/>
  <c r="H519" i="23"/>
  <c r="J519" i="23"/>
  <c r="L519" i="23"/>
  <c r="N519" i="23"/>
  <c r="H520" i="23"/>
  <c r="J520" i="23"/>
  <c r="L520" i="23"/>
  <c r="N520" i="23"/>
  <c r="H521" i="23"/>
  <c r="J521" i="23"/>
  <c r="L521" i="23"/>
  <c r="N521" i="23"/>
  <c r="H522" i="23"/>
  <c r="J522" i="23"/>
  <c r="L522" i="23"/>
  <c r="N522" i="23"/>
  <c r="H523" i="23"/>
  <c r="J523" i="23"/>
  <c r="L523" i="23"/>
  <c r="N523" i="23"/>
  <c r="H524" i="23"/>
  <c r="J524" i="23"/>
  <c r="L524" i="23"/>
  <c r="N524" i="23"/>
  <c r="H525" i="23"/>
  <c r="J525" i="23"/>
  <c r="L525" i="23"/>
  <c r="N525" i="23"/>
  <c r="H526" i="23"/>
  <c r="J526" i="23"/>
  <c r="L526" i="23"/>
  <c r="N526" i="23"/>
  <c r="H527" i="23"/>
  <c r="J527" i="23"/>
  <c r="L527" i="23"/>
  <c r="N527" i="23"/>
  <c r="H528" i="23"/>
  <c r="J528" i="23"/>
  <c r="L528" i="23"/>
  <c r="N528" i="23"/>
  <c r="H529" i="23"/>
  <c r="J529" i="23"/>
  <c r="L529" i="23"/>
  <c r="N529" i="23"/>
  <c r="H530" i="23"/>
  <c r="J530" i="23"/>
  <c r="L530" i="23"/>
  <c r="N530" i="23"/>
  <c r="H531" i="23"/>
  <c r="J531" i="23"/>
  <c r="L531" i="23"/>
  <c r="N531" i="23"/>
  <c r="H532" i="23"/>
  <c r="J532" i="23"/>
  <c r="L532" i="23"/>
  <c r="N532" i="23"/>
  <c r="H533" i="23"/>
  <c r="J533" i="23"/>
  <c r="L533" i="23"/>
  <c r="N533" i="23"/>
  <c r="H534" i="23"/>
  <c r="J534" i="23"/>
  <c r="L534" i="23"/>
  <c r="N534" i="23"/>
  <c r="H535" i="23"/>
  <c r="J535" i="23"/>
  <c r="L535" i="23"/>
  <c r="N535" i="23"/>
  <c r="H536" i="23"/>
  <c r="J536" i="23"/>
  <c r="L536" i="23"/>
  <c r="N536" i="23"/>
  <c r="H537" i="23"/>
  <c r="J537" i="23"/>
  <c r="L537" i="23"/>
  <c r="N537" i="23"/>
  <c r="H538" i="23"/>
  <c r="J538" i="23"/>
  <c r="L538" i="23"/>
  <c r="N538" i="23"/>
  <c r="H539" i="23"/>
  <c r="J539" i="23"/>
  <c r="L539" i="23"/>
  <c r="N539" i="23"/>
  <c r="H540" i="23"/>
  <c r="J540" i="23"/>
  <c r="L540" i="23"/>
  <c r="N540" i="23"/>
  <c r="H541" i="23"/>
  <c r="J541" i="23"/>
  <c r="L541" i="23"/>
  <c r="N541" i="23"/>
  <c r="H542" i="23"/>
  <c r="J542" i="23"/>
  <c r="L542" i="23"/>
  <c r="N542" i="23"/>
  <c r="H543" i="23"/>
  <c r="J543" i="23"/>
  <c r="L543" i="23"/>
  <c r="N543" i="23"/>
  <c r="H544" i="23"/>
  <c r="J544" i="23"/>
  <c r="L544" i="23"/>
  <c r="N544" i="23"/>
  <c r="H545" i="23"/>
  <c r="J545" i="23"/>
  <c r="L545" i="23"/>
  <c r="N545" i="23"/>
  <c r="H546" i="23"/>
  <c r="J546" i="23"/>
  <c r="L546" i="23"/>
  <c r="N546" i="23"/>
  <c r="H547" i="23"/>
  <c r="J547" i="23"/>
  <c r="L547" i="23"/>
  <c r="N547" i="23"/>
  <c r="H548" i="23"/>
  <c r="J548" i="23"/>
  <c r="L548" i="23"/>
  <c r="N548" i="23"/>
  <c r="H549" i="23"/>
  <c r="J549" i="23"/>
  <c r="L549" i="23"/>
  <c r="N549" i="23"/>
  <c r="H550" i="23"/>
  <c r="J550" i="23"/>
  <c r="L550" i="23"/>
  <c r="N550" i="23"/>
  <c r="H551" i="23"/>
  <c r="J551" i="23"/>
  <c r="L551" i="23"/>
  <c r="N551" i="23"/>
  <c r="H552" i="23"/>
  <c r="J552" i="23"/>
  <c r="L552" i="23"/>
  <c r="N552" i="23"/>
  <c r="H553" i="23"/>
  <c r="J553" i="23"/>
  <c r="L553" i="23"/>
  <c r="N553" i="23"/>
  <c r="H554" i="23"/>
  <c r="J554" i="23"/>
  <c r="L554" i="23"/>
  <c r="N554" i="23"/>
  <c r="H555" i="23"/>
  <c r="J555" i="23"/>
  <c r="L555" i="23"/>
  <c r="N555" i="23"/>
  <c r="H556" i="23"/>
  <c r="J556" i="23"/>
  <c r="L556" i="23"/>
  <c r="N556" i="23"/>
  <c r="H557" i="23"/>
  <c r="J557" i="23"/>
  <c r="L557" i="23"/>
  <c r="N557" i="23"/>
  <c r="H558" i="23"/>
  <c r="J558" i="23"/>
  <c r="L558" i="23"/>
  <c r="N558" i="23"/>
  <c r="H559" i="23"/>
  <c r="J559" i="23"/>
  <c r="L559" i="23"/>
  <c r="N559" i="23"/>
  <c r="H560" i="23"/>
  <c r="J560" i="23"/>
  <c r="L560" i="23"/>
  <c r="N560" i="23"/>
  <c r="H561" i="23"/>
  <c r="J561" i="23"/>
  <c r="L561" i="23"/>
  <c r="N561" i="23"/>
  <c r="H562" i="23"/>
  <c r="J562" i="23"/>
  <c r="L562" i="23"/>
  <c r="N562" i="23"/>
  <c r="H563" i="23"/>
  <c r="J563" i="23"/>
  <c r="L563" i="23"/>
  <c r="N563" i="23"/>
  <c r="H564" i="23"/>
  <c r="J564" i="23"/>
  <c r="L564" i="23"/>
  <c r="N564" i="23"/>
  <c r="H565" i="23"/>
  <c r="J565" i="23"/>
  <c r="L565" i="23"/>
  <c r="N565" i="23"/>
  <c r="H566" i="23"/>
  <c r="J566" i="23"/>
  <c r="L566" i="23"/>
  <c r="N566" i="23"/>
  <c r="H567" i="23"/>
  <c r="J567" i="23"/>
  <c r="L567" i="23"/>
  <c r="N567" i="23"/>
  <c r="H568" i="23"/>
  <c r="J568" i="23"/>
  <c r="L568" i="23"/>
  <c r="N568" i="23"/>
  <c r="H569" i="23"/>
  <c r="J569" i="23"/>
  <c r="L569" i="23"/>
  <c r="N569" i="23"/>
  <c r="H570" i="23"/>
  <c r="J570" i="23"/>
  <c r="L570" i="23"/>
  <c r="N570" i="23"/>
  <c r="H571" i="23"/>
  <c r="J571" i="23"/>
  <c r="L571" i="23"/>
  <c r="N571" i="23"/>
  <c r="H572" i="23"/>
  <c r="J572" i="23"/>
  <c r="L572" i="23"/>
  <c r="N572" i="23"/>
  <c r="H573" i="23"/>
  <c r="J573" i="23"/>
  <c r="L573" i="23"/>
  <c r="N573" i="23"/>
  <c r="H574" i="23"/>
  <c r="J574" i="23"/>
  <c r="L574" i="23"/>
  <c r="N574" i="23"/>
  <c r="H575" i="23"/>
  <c r="J575" i="23"/>
  <c r="L575" i="23"/>
  <c r="N575" i="23"/>
  <c r="H584" i="23"/>
  <c r="J584" i="23"/>
  <c r="L584" i="23"/>
  <c r="N584" i="23"/>
  <c r="H585" i="23"/>
  <c r="J585" i="23"/>
  <c r="L585" i="23"/>
  <c r="N585" i="23"/>
  <c r="H594" i="23"/>
  <c r="J594" i="23"/>
  <c r="L594" i="23"/>
  <c r="N594" i="23"/>
  <c r="H595" i="23"/>
  <c r="J595" i="23"/>
  <c r="L595" i="23"/>
  <c r="N595" i="23"/>
  <c r="H596" i="23"/>
  <c r="J596" i="23"/>
  <c r="L596" i="23"/>
  <c r="N596" i="23"/>
  <c r="H597" i="23"/>
  <c r="J597" i="23"/>
  <c r="L597" i="23"/>
  <c r="N597" i="23"/>
  <c r="H598" i="23"/>
  <c r="J598" i="23"/>
  <c r="L598" i="23"/>
  <c r="N598" i="23"/>
  <c r="H606" i="23"/>
  <c r="J606" i="23"/>
  <c r="L606" i="23"/>
  <c r="N606" i="23"/>
  <c r="H607" i="23"/>
  <c r="J607" i="23"/>
  <c r="L607" i="23"/>
  <c r="N607" i="23"/>
  <c r="H608" i="23"/>
  <c r="J608" i="23"/>
  <c r="L608" i="23"/>
  <c r="N608" i="23"/>
  <c r="H616" i="23"/>
  <c r="J616" i="23"/>
  <c r="L616" i="23"/>
  <c r="N616" i="23"/>
  <c r="H617" i="23"/>
  <c r="J617" i="23"/>
  <c r="L617" i="23"/>
  <c r="N617" i="23"/>
  <c r="H618" i="23"/>
  <c r="J618" i="23"/>
  <c r="L618" i="23"/>
  <c r="N618" i="23"/>
  <c r="H619" i="23"/>
  <c r="J619" i="23"/>
  <c r="L619" i="23"/>
  <c r="N619" i="23"/>
  <c r="H620" i="23"/>
  <c r="J620" i="23"/>
  <c r="L620" i="23"/>
  <c r="N620" i="23"/>
  <c r="H621" i="23"/>
  <c r="J621" i="23"/>
  <c r="L621" i="23"/>
  <c r="N621" i="23"/>
  <c r="H622" i="23"/>
  <c r="J622" i="23"/>
  <c r="L622" i="23"/>
  <c r="N622" i="23"/>
  <c r="H623" i="23"/>
  <c r="J623" i="23"/>
  <c r="L623" i="23"/>
  <c r="N623" i="23"/>
  <c r="H624" i="23"/>
  <c r="J624" i="23"/>
  <c r="L624" i="23"/>
  <c r="N624" i="23"/>
  <c r="H625" i="23"/>
  <c r="J625" i="23"/>
  <c r="L625" i="23"/>
  <c r="N625" i="23"/>
  <c r="H626" i="23"/>
  <c r="J626" i="23"/>
  <c r="L626" i="23"/>
  <c r="N626" i="23"/>
  <c r="H627" i="23"/>
  <c r="J627" i="23"/>
  <c r="L627" i="23"/>
  <c r="N627" i="23"/>
  <c r="H628" i="23"/>
  <c r="J628" i="23"/>
  <c r="L628" i="23"/>
  <c r="N628" i="23"/>
  <c r="H629" i="23"/>
  <c r="J629" i="23"/>
  <c r="L629" i="23"/>
  <c r="N629" i="23"/>
  <c r="H630" i="23"/>
  <c r="J630" i="23"/>
  <c r="L630" i="23"/>
  <c r="N630" i="23"/>
  <c r="H631" i="23"/>
  <c r="J631" i="23"/>
  <c r="L631" i="23"/>
  <c r="N631" i="23"/>
  <c r="H632" i="23"/>
  <c r="J632" i="23"/>
  <c r="L632" i="23"/>
  <c r="N632" i="23"/>
  <c r="H633" i="23"/>
  <c r="J633" i="23"/>
  <c r="L633" i="23"/>
  <c r="N633" i="23"/>
  <c r="H634" i="23"/>
  <c r="J634" i="23"/>
  <c r="L634" i="23"/>
  <c r="N634" i="23"/>
  <c r="H635" i="23"/>
  <c r="J635" i="23"/>
  <c r="L635" i="23"/>
  <c r="N635" i="23"/>
  <c r="H636" i="23"/>
  <c r="J636" i="23"/>
  <c r="L636" i="23"/>
  <c r="N636" i="23"/>
  <c r="H639" i="23"/>
  <c r="J639" i="23"/>
  <c r="L639" i="23"/>
  <c r="N639" i="23"/>
  <c r="H640" i="23"/>
  <c r="J640" i="23"/>
  <c r="L640" i="23"/>
  <c r="N640" i="23"/>
  <c r="H641" i="23"/>
  <c r="J641" i="23"/>
  <c r="L641" i="23"/>
  <c r="N641" i="23"/>
  <c r="H642" i="23"/>
  <c r="J642" i="23"/>
  <c r="L642" i="23"/>
  <c r="N642" i="23"/>
  <c r="H643" i="23"/>
  <c r="J643" i="23"/>
  <c r="L643" i="23"/>
  <c r="N643" i="23"/>
  <c r="H644" i="23"/>
  <c r="J644" i="23"/>
  <c r="L644" i="23"/>
  <c r="N644" i="23"/>
  <c r="H645" i="23"/>
  <c r="J645" i="23"/>
  <c r="L645" i="23"/>
  <c r="N645" i="23"/>
  <c r="H646" i="23"/>
  <c r="J646" i="23"/>
  <c r="L646" i="23"/>
  <c r="N646" i="23"/>
  <c r="H647" i="23"/>
  <c r="J647" i="23"/>
  <c r="L647" i="23"/>
  <c r="N647" i="23"/>
  <c r="H648" i="23"/>
  <c r="J648" i="23"/>
  <c r="L648" i="23"/>
  <c r="N648" i="23"/>
  <c r="H649" i="23"/>
  <c r="J649" i="23"/>
  <c r="L649" i="23"/>
  <c r="N649" i="23"/>
  <c r="H650" i="23"/>
  <c r="J650" i="23"/>
  <c r="L650" i="23"/>
  <c r="N650" i="23"/>
  <c r="H651" i="23"/>
  <c r="J651" i="23"/>
  <c r="L651" i="23"/>
  <c r="N651" i="23"/>
  <c r="H652" i="23"/>
  <c r="J652" i="23"/>
  <c r="L652" i="23"/>
  <c r="N652" i="23"/>
  <c r="H653" i="23"/>
  <c r="J653" i="23"/>
  <c r="L653" i="23"/>
  <c r="N653" i="23"/>
  <c r="H654" i="23"/>
  <c r="J654" i="23"/>
  <c r="L654" i="23"/>
  <c r="N654" i="23"/>
  <c r="H655" i="23"/>
  <c r="J655" i="23"/>
  <c r="L655" i="23"/>
  <c r="N655" i="23"/>
  <c r="H656" i="23"/>
  <c r="J656" i="23"/>
  <c r="L656" i="23"/>
  <c r="N656" i="23"/>
  <c r="H657" i="23"/>
  <c r="J657" i="23"/>
  <c r="L657" i="23"/>
  <c r="N657" i="23"/>
  <c r="H658" i="23"/>
  <c r="J658" i="23"/>
  <c r="L658" i="23"/>
  <c r="N658" i="23"/>
  <c r="H659" i="23"/>
  <c r="J659" i="23"/>
  <c r="L659" i="23"/>
  <c r="N659" i="23"/>
  <c r="H660" i="23"/>
  <c r="J660" i="23"/>
  <c r="L660" i="23"/>
  <c r="N660" i="23"/>
  <c r="H661" i="23"/>
  <c r="J661" i="23"/>
  <c r="L661" i="23"/>
  <c r="N661" i="23"/>
  <c r="H662" i="23"/>
  <c r="J662" i="23"/>
  <c r="L662" i="23"/>
  <c r="N662" i="23"/>
  <c r="H663" i="23"/>
  <c r="J663" i="23"/>
  <c r="L663" i="23"/>
  <c r="N663" i="23"/>
  <c r="H664" i="23"/>
  <c r="J664" i="23"/>
  <c r="L664" i="23"/>
  <c r="N664" i="23"/>
  <c r="H665" i="23"/>
  <c r="J665" i="23"/>
  <c r="L665" i="23"/>
  <c r="N665" i="23"/>
  <c r="H666" i="23"/>
  <c r="J666" i="23"/>
  <c r="L666" i="23"/>
  <c r="N666" i="23"/>
  <c r="H667" i="23"/>
  <c r="J667" i="23"/>
  <c r="L667" i="23"/>
  <c r="N667" i="23"/>
  <c r="H668" i="23"/>
  <c r="J668" i="23"/>
  <c r="L668" i="23"/>
  <c r="N668" i="23"/>
  <c r="H669" i="23"/>
  <c r="J669" i="23"/>
  <c r="L669" i="23"/>
  <c r="N669" i="23"/>
  <c r="H670" i="23"/>
  <c r="J670" i="23"/>
  <c r="L670" i="23"/>
  <c r="N670" i="23"/>
  <c r="H671" i="23"/>
  <c r="J671" i="23"/>
  <c r="L671" i="23"/>
  <c r="N671" i="23"/>
  <c r="H672" i="23"/>
  <c r="J672" i="23"/>
  <c r="L672" i="23"/>
  <c r="N672" i="23"/>
  <c r="H673" i="23"/>
  <c r="J673" i="23"/>
  <c r="L673" i="23"/>
  <c r="N673" i="23"/>
  <c r="H674" i="23"/>
  <c r="J674" i="23"/>
  <c r="L674" i="23"/>
  <c r="N674" i="23"/>
  <c r="H675" i="23"/>
  <c r="J675" i="23"/>
  <c r="L675" i="23"/>
  <c r="N675" i="23"/>
  <c r="H676" i="23"/>
  <c r="J676" i="23"/>
  <c r="L676" i="23"/>
  <c r="N676" i="23"/>
  <c r="H677" i="23"/>
  <c r="J677" i="23"/>
  <c r="L677" i="23"/>
  <c r="N677" i="23"/>
  <c r="H678" i="23"/>
  <c r="J678" i="23"/>
  <c r="L678" i="23"/>
  <c r="N678" i="23"/>
  <c r="H679" i="23"/>
  <c r="J679" i="23"/>
  <c r="L679" i="23"/>
  <c r="N679" i="23"/>
  <c r="H680" i="23"/>
  <c r="J680" i="23"/>
  <c r="L680" i="23"/>
  <c r="N680" i="23"/>
  <c r="H681" i="23"/>
  <c r="J681" i="23"/>
  <c r="L681" i="23"/>
  <c r="N681" i="23"/>
  <c r="H682" i="23"/>
  <c r="J682" i="23"/>
  <c r="L682" i="23"/>
  <c r="N682" i="23"/>
  <c r="H683" i="23"/>
  <c r="J683" i="23"/>
  <c r="L683" i="23"/>
  <c r="N683" i="23"/>
  <c r="H688" i="23"/>
  <c r="J688" i="23"/>
  <c r="L688" i="23"/>
  <c r="N688" i="23"/>
  <c r="H689" i="23"/>
  <c r="J689" i="23"/>
  <c r="L689" i="23"/>
  <c r="N689" i="23"/>
  <c r="H690" i="23"/>
  <c r="J690" i="23"/>
  <c r="L690" i="23"/>
  <c r="N690" i="23"/>
  <c r="H691" i="23"/>
  <c r="J691" i="23"/>
  <c r="L691" i="23"/>
  <c r="N691" i="23"/>
  <c r="H692" i="23"/>
  <c r="J692" i="23"/>
  <c r="L692" i="23"/>
  <c r="N692" i="23"/>
  <c r="H693" i="23"/>
  <c r="J693" i="23"/>
  <c r="L693" i="23"/>
  <c r="N693" i="23"/>
  <c r="H694" i="23"/>
  <c r="J694" i="23"/>
  <c r="L694" i="23"/>
  <c r="N694" i="23"/>
  <c r="H695" i="23"/>
  <c r="J695" i="23"/>
  <c r="L695" i="23"/>
  <c r="N695" i="23"/>
  <c r="H696" i="23"/>
  <c r="J696" i="23"/>
  <c r="L696" i="23"/>
  <c r="N696" i="23"/>
  <c r="H697" i="23"/>
  <c r="J697" i="23"/>
  <c r="L697" i="23"/>
  <c r="N697" i="23"/>
  <c r="H698" i="23"/>
  <c r="J698" i="23"/>
  <c r="L698" i="23"/>
  <c r="N698" i="23"/>
  <c r="H699" i="23"/>
  <c r="J699" i="23"/>
  <c r="L699" i="23"/>
  <c r="N699" i="23"/>
  <c r="H700" i="23"/>
  <c r="J700" i="23"/>
  <c r="L700" i="23"/>
  <c r="N700" i="23"/>
  <c r="H701" i="23"/>
  <c r="J701" i="23"/>
  <c r="L701" i="23"/>
  <c r="N701" i="23"/>
  <c r="H702" i="23"/>
  <c r="J702" i="23"/>
  <c r="L702" i="23"/>
  <c r="N702" i="23"/>
  <c r="H703" i="23"/>
  <c r="J703" i="23"/>
  <c r="L703" i="23"/>
  <c r="N703" i="23"/>
  <c r="H704" i="23"/>
  <c r="J704" i="23"/>
  <c r="L704" i="23"/>
  <c r="N704" i="23"/>
  <c r="H705" i="23"/>
  <c r="J705" i="23"/>
  <c r="L705" i="23"/>
  <c r="N705" i="23"/>
  <c r="H706" i="23"/>
  <c r="J706" i="23"/>
  <c r="L706" i="23"/>
  <c r="N706" i="23"/>
  <c r="H707" i="23"/>
  <c r="J707" i="23"/>
  <c r="L707" i="23"/>
  <c r="N707" i="23"/>
  <c r="H708" i="23"/>
  <c r="J708" i="23"/>
  <c r="L708" i="23"/>
  <c r="N708" i="23"/>
  <c r="H709" i="23"/>
  <c r="J709" i="23"/>
  <c r="L709" i="23"/>
  <c r="N709" i="23"/>
  <c r="H710" i="23"/>
  <c r="J710" i="23"/>
  <c r="L710" i="23"/>
  <c r="N710" i="23"/>
  <c r="H711" i="23"/>
  <c r="J711" i="23"/>
  <c r="L711" i="23"/>
  <c r="N711" i="23"/>
  <c r="H712" i="23"/>
  <c r="J712" i="23"/>
  <c r="L712" i="23"/>
  <c r="N712" i="23"/>
  <c r="H713" i="23"/>
  <c r="J713" i="23"/>
  <c r="L713" i="23"/>
  <c r="N713" i="23"/>
  <c r="H714" i="23"/>
  <c r="J714" i="23"/>
  <c r="L714" i="23"/>
  <c r="N714" i="23"/>
  <c r="H715" i="23"/>
  <c r="J715" i="23"/>
  <c r="L715" i="23"/>
  <c r="N715" i="23"/>
  <c r="H716" i="23"/>
  <c r="J716" i="23"/>
  <c r="L716" i="23"/>
  <c r="N716" i="23"/>
  <c r="H717" i="23"/>
  <c r="J717" i="23"/>
  <c r="L717" i="23"/>
  <c r="N717" i="23"/>
  <c r="H718" i="23"/>
  <c r="J718" i="23"/>
  <c r="L718" i="23"/>
  <c r="N718" i="23"/>
  <c r="H719" i="23"/>
  <c r="J719" i="23"/>
  <c r="L719" i="23"/>
  <c r="N719" i="23"/>
  <c r="H720" i="23"/>
  <c r="J720" i="23"/>
  <c r="L720" i="23"/>
  <c r="N720" i="23"/>
  <c r="H721" i="23"/>
  <c r="J721" i="23"/>
  <c r="L721" i="23"/>
  <c r="N721" i="23"/>
  <c r="H722" i="23"/>
  <c r="J722" i="23"/>
  <c r="L722" i="23"/>
  <c r="N722" i="23"/>
  <c r="H723" i="23"/>
  <c r="J723" i="23"/>
  <c r="L723" i="23"/>
  <c r="N723" i="23"/>
  <c r="H724" i="23"/>
  <c r="J724" i="23"/>
  <c r="L724" i="23"/>
  <c r="N724" i="23"/>
  <c r="H725" i="23"/>
  <c r="J725" i="23"/>
  <c r="L725" i="23"/>
  <c r="N725" i="23"/>
  <c r="H726" i="23"/>
  <c r="J726" i="23"/>
  <c r="L726" i="23"/>
  <c r="N726" i="23"/>
  <c r="H727" i="23"/>
  <c r="J727" i="23"/>
  <c r="L727" i="23"/>
  <c r="N727" i="23"/>
  <c r="H728" i="23"/>
  <c r="J728" i="23"/>
  <c r="L728" i="23"/>
  <c r="N728" i="23"/>
  <c r="H729" i="23"/>
  <c r="J729" i="23"/>
  <c r="L729" i="23"/>
  <c r="N729" i="23"/>
  <c r="H730" i="23"/>
  <c r="J730" i="23"/>
  <c r="L730" i="23"/>
  <c r="N730" i="23"/>
  <c r="H731" i="23"/>
  <c r="J731" i="23"/>
  <c r="L731" i="23"/>
  <c r="N731" i="23"/>
  <c r="H732" i="23"/>
  <c r="J732" i="23"/>
  <c r="L732" i="23"/>
  <c r="N732" i="23"/>
  <c r="H733" i="23"/>
  <c r="J733" i="23"/>
  <c r="L733" i="23"/>
  <c r="N733" i="23"/>
  <c r="H734" i="23"/>
  <c r="J734" i="23"/>
  <c r="L734" i="23"/>
  <c r="N734" i="23"/>
  <c r="H735" i="23"/>
  <c r="J735" i="23"/>
  <c r="L735" i="23"/>
  <c r="N735" i="23"/>
  <c r="H736" i="23"/>
  <c r="J736" i="23"/>
  <c r="L736" i="23"/>
  <c r="N736" i="23"/>
  <c r="H737" i="23"/>
  <c r="J737" i="23"/>
  <c r="L737" i="23"/>
  <c r="N737" i="23"/>
  <c r="H738" i="23"/>
  <c r="J738" i="23"/>
  <c r="L738" i="23"/>
  <c r="N738" i="23"/>
  <c r="H739" i="23"/>
  <c r="J739" i="23"/>
  <c r="L739" i="23"/>
  <c r="N739" i="23"/>
  <c r="H740" i="23"/>
  <c r="J740" i="23"/>
  <c r="L740" i="23"/>
  <c r="N740" i="23"/>
  <c r="H741" i="23"/>
  <c r="J741" i="23"/>
  <c r="L741" i="23"/>
  <c r="N741" i="23"/>
  <c r="H742" i="23"/>
  <c r="J742" i="23"/>
  <c r="L742" i="23"/>
  <c r="N742" i="23"/>
  <c r="H743" i="23"/>
  <c r="J743" i="23"/>
  <c r="L743" i="23"/>
  <c r="N743" i="23"/>
  <c r="H744" i="23"/>
  <c r="J744" i="23"/>
  <c r="L744" i="23"/>
  <c r="N744" i="23"/>
  <c r="H745" i="23"/>
  <c r="J745" i="23"/>
  <c r="L745" i="23"/>
  <c r="N745" i="23"/>
  <c r="H746" i="23"/>
  <c r="J746" i="23"/>
  <c r="L746" i="23"/>
  <c r="N746" i="23"/>
  <c r="H747" i="23"/>
  <c r="J747" i="23"/>
  <c r="L747" i="23"/>
  <c r="N747" i="23"/>
  <c r="H748" i="23"/>
  <c r="J748" i="23"/>
  <c r="L748" i="23"/>
  <c r="N748" i="23"/>
  <c r="H749" i="23"/>
  <c r="J749" i="23"/>
  <c r="L749" i="23"/>
  <c r="N749" i="23"/>
  <c r="H750" i="23"/>
  <c r="J750" i="23"/>
  <c r="L750" i="23"/>
  <c r="N750" i="23"/>
  <c r="H751" i="23"/>
  <c r="J751" i="23"/>
  <c r="L751" i="23"/>
  <c r="N751" i="23"/>
  <c r="H752" i="23"/>
  <c r="J752" i="23"/>
  <c r="L752" i="23"/>
  <c r="N752" i="23"/>
  <c r="H753" i="23"/>
  <c r="J753" i="23"/>
  <c r="L753" i="23"/>
  <c r="N753" i="23"/>
  <c r="H754" i="23"/>
  <c r="J754" i="23"/>
  <c r="L754" i="23"/>
  <c r="N754" i="23"/>
  <c r="H755" i="23"/>
  <c r="J755" i="23"/>
  <c r="L755" i="23"/>
  <c r="N755" i="23"/>
  <c r="H756" i="23"/>
  <c r="J756" i="23"/>
  <c r="L756" i="23"/>
  <c r="N756" i="23"/>
  <c r="H757" i="23"/>
  <c r="J757" i="23"/>
  <c r="L757" i="23"/>
  <c r="N757" i="23"/>
  <c r="H758" i="23"/>
  <c r="J758" i="23"/>
  <c r="L758" i="23"/>
  <c r="N758" i="23"/>
  <c r="H759" i="23"/>
  <c r="J759" i="23"/>
  <c r="L759" i="23"/>
  <c r="N759" i="23"/>
  <c r="H760" i="23"/>
  <c r="J760" i="23"/>
  <c r="L760" i="23"/>
  <c r="N760" i="23"/>
  <c r="H761" i="23"/>
  <c r="J761" i="23"/>
  <c r="L761" i="23"/>
  <c r="N761" i="23"/>
  <c r="H762" i="23"/>
  <c r="J762" i="23"/>
  <c r="L762" i="23"/>
  <c r="N762" i="23"/>
  <c r="H763" i="23"/>
  <c r="J763" i="23"/>
  <c r="L763" i="23"/>
  <c r="N763" i="23"/>
  <c r="H764" i="23"/>
  <c r="J764" i="23"/>
  <c r="L764" i="23"/>
  <c r="N764" i="23"/>
  <c r="H765" i="23"/>
  <c r="J765" i="23"/>
  <c r="L765" i="23"/>
  <c r="N765" i="23"/>
  <c r="H766" i="23"/>
  <c r="E766" i="23" s="1"/>
  <c r="I766" i="23" s="1"/>
  <c r="J766" i="23"/>
  <c r="L766" i="23"/>
  <c r="N766" i="23"/>
  <c r="H767" i="23"/>
  <c r="J767" i="23"/>
  <c r="L767" i="23"/>
  <c r="N767" i="23"/>
  <c r="H768" i="23"/>
  <c r="J768" i="23"/>
  <c r="L768" i="23"/>
  <c r="N768" i="23"/>
  <c r="H786" i="23"/>
  <c r="J786" i="23"/>
  <c r="L786" i="23"/>
  <c r="N786" i="23"/>
  <c r="H787" i="23"/>
  <c r="J787" i="23"/>
  <c r="L787" i="23"/>
  <c r="N787" i="23"/>
  <c r="H788" i="23"/>
  <c r="J788" i="23"/>
  <c r="L788" i="23"/>
  <c r="N788" i="23"/>
  <c r="H789" i="23"/>
  <c r="J789" i="23"/>
  <c r="L789" i="23"/>
  <c r="N789" i="23"/>
  <c r="H790" i="23"/>
  <c r="J790" i="23"/>
  <c r="L790" i="23"/>
  <c r="N790" i="23"/>
  <c r="H791" i="23"/>
  <c r="J791" i="23"/>
  <c r="L791" i="23"/>
  <c r="N791" i="23"/>
  <c r="H792" i="23"/>
  <c r="J792" i="23"/>
  <c r="L792" i="23"/>
  <c r="N792" i="23"/>
  <c r="H793" i="23"/>
  <c r="J793" i="23"/>
  <c r="L793" i="23"/>
  <c r="N793" i="23"/>
  <c r="H794" i="23"/>
  <c r="J794" i="23"/>
  <c r="L794" i="23"/>
  <c r="N794" i="23"/>
  <c r="H795" i="23"/>
  <c r="J795" i="23"/>
  <c r="L795" i="23"/>
  <c r="N795" i="23"/>
  <c r="H796" i="23"/>
  <c r="J796" i="23"/>
  <c r="L796" i="23"/>
  <c r="N796" i="23"/>
  <c r="H797" i="23"/>
  <c r="J797" i="23"/>
  <c r="L797" i="23"/>
  <c r="N797" i="23"/>
  <c r="H798" i="23"/>
  <c r="J798" i="23"/>
  <c r="L798" i="23"/>
  <c r="N798" i="23"/>
  <c r="H799" i="23"/>
  <c r="J799" i="23"/>
  <c r="L799" i="23"/>
  <c r="N799" i="23"/>
  <c r="H800" i="23"/>
  <c r="J800" i="23"/>
  <c r="L800" i="23"/>
  <c r="N800" i="23"/>
  <c r="H801" i="23"/>
  <c r="J801" i="23"/>
  <c r="L801" i="23"/>
  <c r="N801" i="23"/>
  <c r="H802" i="23"/>
  <c r="J802" i="23"/>
  <c r="L802" i="23"/>
  <c r="N802" i="23"/>
  <c r="H803" i="23"/>
  <c r="J803" i="23"/>
  <c r="L803" i="23"/>
  <c r="N803" i="23"/>
  <c r="H804" i="23"/>
  <c r="J804" i="23"/>
  <c r="L804" i="23"/>
  <c r="N804" i="23"/>
  <c r="H805" i="23"/>
  <c r="J805" i="23"/>
  <c r="L805" i="23"/>
  <c r="N805" i="23"/>
  <c r="H806" i="23"/>
  <c r="J806" i="23"/>
  <c r="L806" i="23"/>
  <c r="N806" i="23"/>
  <c r="H807" i="23"/>
  <c r="J807" i="23"/>
  <c r="L807" i="23"/>
  <c r="N807" i="23"/>
  <c r="H808" i="23"/>
  <c r="J808" i="23"/>
  <c r="L808" i="23"/>
  <c r="N808" i="23"/>
  <c r="H809" i="23"/>
  <c r="J809" i="23"/>
  <c r="L809" i="23"/>
  <c r="N809" i="23"/>
  <c r="H810" i="23"/>
  <c r="J810" i="23"/>
  <c r="L810" i="23"/>
  <c r="N810" i="23"/>
  <c r="H811" i="23"/>
  <c r="J811" i="23"/>
  <c r="L811" i="23"/>
  <c r="N811" i="23"/>
  <c r="H812" i="23"/>
  <c r="J812" i="23"/>
  <c r="L812" i="23"/>
  <c r="N812" i="23"/>
  <c r="H813" i="23"/>
  <c r="J813" i="23"/>
  <c r="L813" i="23"/>
  <c r="N813" i="23"/>
  <c r="H814" i="23"/>
  <c r="J814" i="23"/>
  <c r="L814" i="23"/>
  <c r="N814" i="23"/>
  <c r="H815" i="23"/>
  <c r="J815" i="23"/>
  <c r="L815" i="23"/>
  <c r="N815" i="23"/>
  <c r="H824" i="23"/>
  <c r="J824" i="23"/>
  <c r="L824" i="23"/>
  <c r="N824" i="23"/>
  <c r="H825" i="23"/>
  <c r="J825" i="23"/>
  <c r="L825" i="23"/>
  <c r="N825" i="23"/>
  <c r="H826" i="23"/>
  <c r="J826" i="23"/>
  <c r="L826" i="23"/>
  <c r="N826" i="23"/>
  <c r="H827" i="23"/>
  <c r="J827" i="23"/>
  <c r="L827" i="23"/>
  <c r="N827" i="23"/>
  <c r="H828" i="23"/>
  <c r="J828" i="23"/>
  <c r="L828" i="23"/>
  <c r="N828" i="23"/>
  <c r="H829" i="23"/>
  <c r="J829" i="23"/>
  <c r="L829" i="23"/>
  <c r="N829" i="23"/>
  <c r="H830" i="23"/>
  <c r="J830" i="23"/>
  <c r="L830" i="23"/>
  <c r="N830" i="23"/>
  <c r="H831" i="23"/>
  <c r="J831" i="23"/>
  <c r="L831" i="23"/>
  <c r="N831" i="23"/>
  <c r="H832" i="23"/>
  <c r="J832" i="23"/>
  <c r="L832" i="23"/>
  <c r="N832" i="23"/>
  <c r="H833" i="23"/>
  <c r="J833" i="23"/>
  <c r="L833" i="23"/>
  <c r="N833" i="23"/>
  <c r="H834" i="23"/>
  <c r="J834" i="23"/>
  <c r="L834" i="23"/>
  <c r="N834" i="23"/>
  <c r="H835" i="23"/>
  <c r="J835" i="23"/>
  <c r="L835" i="23"/>
  <c r="N835" i="23"/>
  <c r="H836" i="23"/>
  <c r="J836" i="23"/>
  <c r="L836" i="23"/>
  <c r="N836" i="23"/>
  <c r="H837" i="23"/>
  <c r="J837" i="23"/>
  <c r="L837" i="23"/>
  <c r="N837" i="23"/>
  <c r="H838" i="23"/>
  <c r="J838" i="23"/>
  <c r="L838" i="23"/>
  <c r="N838" i="23"/>
  <c r="H839" i="23"/>
  <c r="J839" i="23"/>
  <c r="L839" i="23"/>
  <c r="N839" i="23"/>
  <c r="H840" i="23"/>
  <c r="J840" i="23"/>
  <c r="L840" i="23"/>
  <c r="N840" i="23"/>
  <c r="H841" i="23"/>
  <c r="J841" i="23"/>
  <c r="L841" i="23"/>
  <c r="N841" i="23"/>
  <c r="H842" i="23"/>
  <c r="J842" i="23"/>
  <c r="L842" i="23"/>
  <c r="N842" i="23"/>
  <c r="H843" i="23"/>
  <c r="J843" i="23"/>
  <c r="L843" i="23"/>
  <c r="N843" i="23"/>
  <c r="H844" i="23"/>
  <c r="J844" i="23"/>
  <c r="L844" i="23"/>
  <c r="N844" i="23"/>
  <c r="H845" i="23"/>
  <c r="J845" i="23"/>
  <c r="L845" i="23"/>
  <c r="N845" i="23"/>
  <c r="H846" i="23"/>
  <c r="J846" i="23"/>
  <c r="L846" i="23"/>
  <c r="N846" i="23"/>
  <c r="H847" i="23"/>
  <c r="J847" i="23"/>
  <c r="L847" i="23"/>
  <c r="N847" i="23"/>
  <c r="H848" i="23"/>
  <c r="J848" i="23"/>
  <c r="L848" i="23"/>
  <c r="N848" i="23"/>
  <c r="H849" i="23"/>
  <c r="J849" i="23"/>
  <c r="L849" i="23"/>
  <c r="N849" i="23"/>
  <c r="H850" i="23"/>
  <c r="J850" i="23"/>
  <c r="L850" i="23"/>
  <c r="N850" i="23"/>
  <c r="H851" i="23"/>
  <c r="E851" i="23" s="1"/>
  <c r="I851" i="23" s="1"/>
  <c r="J851" i="23"/>
  <c r="L851" i="23"/>
  <c r="N851" i="23"/>
  <c r="H852" i="23"/>
  <c r="J852" i="23"/>
  <c r="L852" i="23"/>
  <c r="N852" i="23"/>
  <c r="H853" i="23"/>
  <c r="J853" i="23"/>
  <c r="L853" i="23"/>
  <c r="N853" i="23"/>
  <c r="H854" i="23"/>
  <c r="J854" i="23"/>
  <c r="L854" i="23"/>
  <c r="N854" i="23"/>
  <c r="H855" i="23"/>
  <c r="J855" i="23"/>
  <c r="L855" i="23"/>
  <c r="N855" i="23"/>
  <c r="H856" i="23"/>
  <c r="J856" i="23"/>
  <c r="L856" i="23"/>
  <c r="N856" i="23"/>
  <c r="H857" i="23"/>
  <c r="J857" i="23"/>
  <c r="L857" i="23"/>
  <c r="N857" i="23"/>
  <c r="H858" i="23"/>
  <c r="J858" i="23"/>
  <c r="L858" i="23"/>
  <c r="N858" i="23"/>
  <c r="H859" i="23"/>
  <c r="E859" i="23" s="1"/>
  <c r="I859" i="23" s="1"/>
  <c r="J859" i="23"/>
  <c r="L859" i="23"/>
  <c r="N859" i="23"/>
  <c r="H860" i="23"/>
  <c r="J860" i="23"/>
  <c r="L860" i="23"/>
  <c r="N860" i="23"/>
  <c r="H861" i="23"/>
  <c r="J861" i="23"/>
  <c r="L861" i="23"/>
  <c r="N861" i="23"/>
  <c r="H862" i="23"/>
  <c r="J862" i="23"/>
  <c r="L862" i="23"/>
  <c r="N862" i="23"/>
  <c r="H863" i="23"/>
  <c r="J863" i="23"/>
  <c r="L863" i="23"/>
  <c r="N863" i="23"/>
  <c r="H864" i="23"/>
  <c r="J864" i="23"/>
  <c r="L864" i="23"/>
  <c r="N864" i="23"/>
  <c r="H865" i="23"/>
  <c r="J865" i="23"/>
  <c r="L865" i="23"/>
  <c r="N865" i="23"/>
  <c r="H866" i="23"/>
  <c r="J866" i="23"/>
  <c r="L866" i="23"/>
  <c r="N866" i="23"/>
  <c r="H867" i="23"/>
  <c r="J867" i="23"/>
  <c r="L867" i="23"/>
  <c r="N867" i="23"/>
  <c r="H868" i="23"/>
  <c r="J868" i="23"/>
  <c r="L868" i="23"/>
  <c r="N868" i="23"/>
  <c r="H869" i="23"/>
  <c r="J869" i="23"/>
  <c r="L869" i="23"/>
  <c r="N869" i="23"/>
  <c r="H870" i="23"/>
  <c r="J870" i="23"/>
  <c r="L870" i="23"/>
  <c r="N870" i="23"/>
  <c r="H871" i="23"/>
  <c r="J871" i="23"/>
  <c r="L871" i="23"/>
  <c r="N871" i="23"/>
  <c r="H872" i="23"/>
  <c r="J872" i="23"/>
  <c r="L872" i="23"/>
  <c r="N872" i="23"/>
  <c r="H873" i="23"/>
  <c r="J873" i="23"/>
  <c r="L873" i="23"/>
  <c r="N873" i="23"/>
  <c r="H874" i="23"/>
  <c r="J874" i="23"/>
  <c r="L874" i="23"/>
  <c r="N874" i="23"/>
  <c r="H875" i="23"/>
  <c r="J875" i="23"/>
  <c r="L875" i="23"/>
  <c r="N875" i="23"/>
  <c r="H876" i="23"/>
  <c r="J876" i="23"/>
  <c r="L876" i="23"/>
  <c r="N876" i="23"/>
  <c r="H877" i="23"/>
  <c r="J877" i="23"/>
  <c r="L877" i="23"/>
  <c r="N877" i="23"/>
  <c r="H878" i="23"/>
  <c r="J878" i="23"/>
  <c r="L878" i="23"/>
  <c r="N878" i="23"/>
  <c r="H879" i="23"/>
  <c r="J879" i="23"/>
  <c r="L879" i="23"/>
  <c r="N879" i="23"/>
  <c r="H880" i="23"/>
  <c r="J880" i="23"/>
  <c r="L880" i="23"/>
  <c r="N880" i="23"/>
  <c r="H881" i="23"/>
  <c r="J881" i="23"/>
  <c r="L881" i="23"/>
  <c r="N881" i="23"/>
  <c r="H882" i="23"/>
  <c r="J882" i="23"/>
  <c r="L882" i="23"/>
  <c r="N882" i="23"/>
  <c r="H883" i="23"/>
  <c r="J883" i="23"/>
  <c r="L883" i="23"/>
  <c r="N883" i="23"/>
  <c r="H884" i="23"/>
  <c r="J884" i="23"/>
  <c r="L884" i="23"/>
  <c r="N884" i="23"/>
  <c r="H885" i="23"/>
  <c r="J885" i="23"/>
  <c r="L885" i="23"/>
  <c r="N885" i="23"/>
  <c r="H886" i="23"/>
  <c r="J886" i="23"/>
  <c r="L886" i="23"/>
  <c r="N886" i="23"/>
  <c r="H887" i="23"/>
  <c r="J887" i="23"/>
  <c r="L887" i="23"/>
  <c r="N887" i="23"/>
  <c r="H888" i="23"/>
  <c r="J888" i="23"/>
  <c r="L888" i="23"/>
  <c r="N888" i="23"/>
  <c r="H889" i="23"/>
  <c r="J889" i="23"/>
  <c r="L889" i="23"/>
  <c r="N889" i="23"/>
  <c r="H890" i="23"/>
  <c r="J890" i="23"/>
  <c r="L890" i="23"/>
  <c r="N890" i="23"/>
  <c r="H891" i="23"/>
  <c r="J891" i="23"/>
  <c r="L891" i="23"/>
  <c r="N891" i="23"/>
  <c r="H892" i="23"/>
  <c r="J892" i="23"/>
  <c r="L892" i="23"/>
  <c r="N892" i="23"/>
  <c r="H893" i="23"/>
  <c r="J893" i="23"/>
  <c r="L893" i="23"/>
  <c r="N893" i="23"/>
  <c r="H894" i="23"/>
  <c r="J894" i="23"/>
  <c r="L894" i="23"/>
  <c r="N894" i="23"/>
  <c r="H895" i="23"/>
  <c r="J895" i="23"/>
  <c r="L895" i="23"/>
  <c r="N895" i="23"/>
  <c r="H896" i="23"/>
  <c r="J896" i="23"/>
  <c r="L896" i="23"/>
  <c r="N896" i="23"/>
  <c r="H897" i="23"/>
  <c r="J897" i="23"/>
  <c r="L897" i="23"/>
  <c r="N897" i="23"/>
  <c r="H898" i="23"/>
  <c r="J898" i="23"/>
  <c r="L898" i="23"/>
  <c r="N898" i="23"/>
  <c r="H899" i="23"/>
  <c r="J899" i="23"/>
  <c r="L899" i="23"/>
  <c r="N899" i="23"/>
  <c r="H900" i="23"/>
  <c r="J900" i="23"/>
  <c r="L900" i="23"/>
  <c r="N900" i="23"/>
  <c r="H901" i="23"/>
  <c r="J901" i="23"/>
  <c r="L901" i="23"/>
  <c r="N901" i="23"/>
  <c r="H902" i="23"/>
  <c r="J902" i="23"/>
  <c r="L902" i="23"/>
  <c r="N902" i="23"/>
  <c r="H903" i="23"/>
  <c r="J903" i="23"/>
  <c r="L903" i="23"/>
  <c r="N903" i="23"/>
  <c r="H904" i="23"/>
  <c r="J904" i="23"/>
  <c r="L904" i="23"/>
  <c r="N904" i="23"/>
  <c r="H905" i="23"/>
  <c r="J905" i="23"/>
  <c r="L905" i="23"/>
  <c r="N905" i="23"/>
  <c r="H906" i="23"/>
  <c r="J906" i="23"/>
  <c r="L906" i="23"/>
  <c r="N906" i="23"/>
  <c r="H907" i="23"/>
  <c r="J907" i="23"/>
  <c r="L907" i="23"/>
  <c r="N907" i="23"/>
  <c r="H908" i="23"/>
  <c r="J908" i="23"/>
  <c r="L908" i="23"/>
  <c r="N908" i="23"/>
  <c r="H909" i="23"/>
  <c r="J909" i="23"/>
  <c r="L909" i="23"/>
  <c r="N909" i="23"/>
  <c r="H910" i="23"/>
  <c r="J910" i="23"/>
  <c r="L910" i="23"/>
  <c r="N910" i="23"/>
  <c r="H911" i="23"/>
  <c r="J911" i="23"/>
  <c r="L911" i="23"/>
  <c r="N911" i="23"/>
  <c r="H912" i="23"/>
  <c r="J912" i="23"/>
  <c r="L912" i="23"/>
  <c r="N912" i="23"/>
  <c r="H913" i="23"/>
  <c r="J913" i="23"/>
  <c r="L913" i="23"/>
  <c r="N913" i="23"/>
  <c r="H914" i="23"/>
  <c r="J914" i="23"/>
  <c r="L914" i="23"/>
  <c r="N914" i="23"/>
  <c r="H915" i="23"/>
  <c r="J915" i="23"/>
  <c r="L915" i="23"/>
  <c r="N915" i="23"/>
  <c r="H916" i="23"/>
  <c r="J916" i="23"/>
  <c r="L916" i="23"/>
  <c r="N916" i="23"/>
  <c r="H917" i="23"/>
  <c r="J917" i="23"/>
  <c r="L917" i="23"/>
  <c r="N917" i="23"/>
  <c r="H918" i="23"/>
  <c r="J918" i="23"/>
  <c r="L918" i="23"/>
  <c r="N918" i="23"/>
  <c r="H919" i="23"/>
  <c r="J919" i="23"/>
  <c r="L919" i="23"/>
  <c r="N919" i="23"/>
  <c r="H920" i="23"/>
  <c r="J920" i="23"/>
  <c r="L920" i="23"/>
  <c r="N920" i="23"/>
  <c r="H921" i="23"/>
  <c r="J921" i="23"/>
  <c r="L921" i="23"/>
  <c r="N921" i="23"/>
  <c r="H922" i="23"/>
  <c r="J922" i="23"/>
  <c r="L922" i="23"/>
  <c r="N922" i="23"/>
  <c r="H923" i="23"/>
  <c r="J923" i="23"/>
  <c r="L923" i="23"/>
  <c r="N923" i="23"/>
  <c r="H924" i="23"/>
  <c r="J924" i="23"/>
  <c r="L924" i="23"/>
  <c r="N924" i="23"/>
  <c r="H925" i="23"/>
  <c r="J925" i="23"/>
  <c r="L925" i="23"/>
  <c r="N925" i="23"/>
  <c r="H926" i="23"/>
  <c r="J926" i="23"/>
  <c r="L926" i="23"/>
  <c r="N926" i="23"/>
  <c r="H927" i="23"/>
  <c r="J927" i="23"/>
  <c r="L927" i="23"/>
  <c r="N927" i="23"/>
  <c r="H928" i="23"/>
  <c r="J928" i="23"/>
  <c r="L928" i="23"/>
  <c r="N928" i="23"/>
  <c r="H929" i="23"/>
  <c r="J929" i="23"/>
  <c r="L929" i="23"/>
  <c r="N929" i="23"/>
  <c r="H930" i="23"/>
  <c r="J930" i="23"/>
  <c r="L930" i="23"/>
  <c r="N930" i="23"/>
  <c r="H931" i="23"/>
  <c r="J931" i="23"/>
  <c r="L931" i="23"/>
  <c r="N931" i="23"/>
  <c r="H932" i="23"/>
  <c r="J932" i="23"/>
  <c r="L932" i="23"/>
  <c r="N932" i="23"/>
  <c r="H933" i="23"/>
  <c r="J933" i="23"/>
  <c r="L933" i="23"/>
  <c r="N933" i="23"/>
  <c r="H934" i="23"/>
  <c r="J934" i="23"/>
  <c r="L934" i="23"/>
  <c r="N934" i="23"/>
  <c r="H935" i="23"/>
  <c r="J935" i="23"/>
  <c r="L935" i="23"/>
  <c r="N935" i="23"/>
  <c r="H936" i="23"/>
  <c r="J936" i="23"/>
  <c r="L936" i="23"/>
  <c r="N936" i="23"/>
  <c r="H937" i="23"/>
  <c r="J937" i="23"/>
  <c r="L937" i="23"/>
  <c r="N937" i="23"/>
  <c r="H938" i="23"/>
  <c r="J938" i="23"/>
  <c r="L938" i="23"/>
  <c r="N938" i="23"/>
  <c r="H939" i="23"/>
  <c r="J939" i="23"/>
  <c r="L939" i="23"/>
  <c r="N939" i="23"/>
  <c r="H940" i="23"/>
  <c r="J940" i="23"/>
  <c r="L940" i="23"/>
  <c r="N940" i="23"/>
  <c r="H941" i="23"/>
  <c r="J941" i="23"/>
  <c r="L941" i="23"/>
  <c r="N941" i="23"/>
  <c r="H942" i="23"/>
  <c r="J942" i="23"/>
  <c r="L942" i="23"/>
  <c r="N942" i="23"/>
  <c r="H943" i="23"/>
  <c r="J943" i="23"/>
  <c r="L943" i="23"/>
  <c r="N943" i="23"/>
  <c r="H944" i="23"/>
  <c r="J944" i="23"/>
  <c r="L944" i="23"/>
  <c r="N944" i="23"/>
  <c r="H945" i="23"/>
  <c r="J945" i="23"/>
  <c r="L945" i="23"/>
  <c r="N945" i="23"/>
  <c r="H946" i="23"/>
  <c r="J946" i="23"/>
  <c r="L946" i="23"/>
  <c r="N946" i="23"/>
  <c r="H947" i="23"/>
  <c r="J947" i="23"/>
  <c r="L947" i="23"/>
  <c r="N947" i="23"/>
  <c r="H948" i="23"/>
  <c r="J948" i="23"/>
  <c r="L948" i="23"/>
  <c r="N948" i="23"/>
  <c r="H949" i="23"/>
  <c r="J949" i="23"/>
  <c r="L949" i="23"/>
  <c r="N949" i="23"/>
  <c r="H950" i="23"/>
  <c r="J950" i="23"/>
  <c r="L950" i="23"/>
  <c r="N950" i="23"/>
  <c r="H951" i="23"/>
  <c r="J951" i="23"/>
  <c r="L951" i="23"/>
  <c r="N951" i="23"/>
  <c r="H952" i="23"/>
  <c r="J952" i="23"/>
  <c r="L952" i="23"/>
  <c r="N952" i="23"/>
  <c r="H953" i="23"/>
  <c r="J953" i="23"/>
  <c r="L953" i="23"/>
  <c r="N953" i="23"/>
  <c r="H954" i="23"/>
  <c r="J954" i="23"/>
  <c r="L954" i="23"/>
  <c r="N954" i="23"/>
  <c r="H955" i="23"/>
  <c r="J955" i="23"/>
  <c r="L955" i="23"/>
  <c r="N955" i="23"/>
  <c r="H956" i="23"/>
  <c r="J956" i="23"/>
  <c r="L956" i="23"/>
  <c r="N956" i="23"/>
  <c r="H957" i="23"/>
  <c r="J957" i="23"/>
  <c r="L957" i="23"/>
  <c r="N957" i="23"/>
  <c r="H958" i="23"/>
  <c r="J958" i="23"/>
  <c r="L958" i="23"/>
  <c r="N958" i="23"/>
  <c r="H959" i="23"/>
  <c r="J959" i="23"/>
  <c r="L959" i="23"/>
  <c r="N959" i="23"/>
  <c r="H960" i="23"/>
  <c r="J960" i="23"/>
  <c r="L960" i="23"/>
  <c r="N960" i="23"/>
  <c r="H961" i="23"/>
  <c r="J961" i="23"/>
  <c r="L961" i="23"/>
  <c r="N961" i="23"/>
  <c r="H962" i="23"/>
  <c r="J962" i="23"/>
  <c r="L962" i="23"/>
  <c r="N962" i="23"/>
  <c r="H963" i="23"/>
  <c r="J963" i="23"/>
  <c r="L963" i="23"/>
  <c r="N963" i="23"/>
  <c r="H964" i="23"/>
  <c r="J964" i="23"/>
  <c r="L964" i="23"/>
  <c r="N964" i="23"/>
  <c r="H965" i="23"/>
  <c r="J965" i="23"/>
  <c r="L965" i="23"/>
  <c r="N965" i="23"/>
  <c r="H966" i="23"/>
  <c r="J966" i="23"/>
  <c r="L966" i="23"/>
  <c r="N966" i="23"/>
  <c r="H967" i="23"/>
  <c r="J967" i="23"/>
  <c r="L967" i="23"/>
  <c r="N967" i="23"/>
  <c r="H968" i="23"/>
  <c r="J968" i="23"/>
  <c r="L968" i="23"/>
  <c r="N968" i="23"/>
  <c r="H969" i="23"/>
  <c r="J969" i="23"/>
  <c r="L969" i="23"/>
  <c r="N969" i="23"/>
  <c r="H970" i="23"/>
  <c r="J970" i="23"/>
  <c r="L970" i="23"/>
  <c r="N970" i="23"/>
  <c r="H971" i="23"/>
  <c r="J971" i="23"/>
  <c r="L971" i="23"/>
  <c r="N971" i="23"/>
  <c r="H972" i="23"/>
  <c r="J972" i="23"/>
  <c r="L972" i="23"/>
  <c r="N972" i="23"/>
  <c r="H973" i="23"/>
  <c r="J973" i="23"/>
  <c r="L973" i="23"/>
  <c r="N973" i="23"/>
  <c r="H974" i="23"/>
  <c r="J974" i="23"/>
  <c r="L974" i="23"/>
  <c r="N974" i="23"/>
  <c r="H975" i="23"/>
  <c r="J975" i="23"/>
  <c r="L975" i="23"/>
  <c r="N975" i="23"/>
  <c r="H976" i="23"/>
  <c r="J976" i="23"/>
  <c r="L976" i="23"/>
  <c r="N976" i="23"/>
  <c r="H977" i="23"/>
  <c r="J977" i="23"/>
  <c r="L977" i="23"/>
  <c r="N977" i="23"/>
  <c r="H978" i="23"/>
  <c r="J978" i="23"/>
  <c r="L978" i="23"/>
  <c r="N978" i="23"/>
  <c r="H979" i="23"/>
  <c r="J979" i="23"/>
  <c r="L979" i="23"/>
  <c r="N979" i="23"/>
  <c r="H984" i="23"/>
  <c r="J984" i="23"/>
  <c r="L984" i="23"/>
  <c r="N984" i="23"/>
  <c r="H985" i="23"/>
  <c r="J985" i="23"/>
  <c r="L985" i="23"/>
  <c r="N985" i="23"/>
  <c r="H986" i="23"/>
  <c r="J986" i="23"/>
  <c r="L986" i="23"/>
  <c r="N986" i="23"/>
  <c r="H987" i="23"/>
  <c r="J987" i="23"/>
  <c r="L987" i="23"/>
  <c r="N987" i="23"/>
  <c r="H988" i="23"/>
  <c r="J988" i="23"/>
  <c r="L988" i="23"/>
  <c r="N988" i="23"/>
  <c r="H989" i="23"/>
  <c r="J989" i="23"/>
  <c r="L989" i="23"/>
  <c r="N989" i="23"/>
  <c r="H990" i="23"/>
  <c r="J990" i="23"/>
  <c r="L990" i="23"/>
  <c r="N990" i="23"/>
  <c r="H991" i="23"/>
  <c r="J991" i="23"/>
  <c r="L991" i="23"/>
  <c r="N991" i="23"/>
  <c r="H992" i="23"/>
  <c r="J992" i="23"/>
  <c r="L992" i="23"/>
  <c r="N992" i="23"/>
  <c r="H993" i="23"/>
  <c r="J993" i="23"/>
  <c r="L993" i="23"/>
  <c r="N993" i="23"/>
  <c r="H994" i="23"/>
  <c r="J994" i="23"/>
  <c r="L994" i="23"/>
  <c r="N994" i="23"/>
  <c r="H995" i="23"/>
  <c r="J995" i="23"/>
  <c r="L995" i="23"/>
  <c r="N995" i="23"/>
  <c r="H996" i="23"/>
  <c r="J996" i="23"/>
  <c r="L996" i="23"/>
  <c r="N996" i="23"/>
  <c r="H997" i="23"/>
  <c r="J997" i="23"/>
  <c r="L997" i="23"/>
  <c r="N997" i="23"/>
  <c r="H998" i="23"/>
  <c r="J998" i="23"/>
  <c r="L998" i="23"/>
  <c r="N998" i="23"/>
  <c r="H999" i="23"/>
  <c r="J999" i="23"/>
  <c r="L999" i="23"/>
  <c r="N999" i="23"/>
  <c r="H1000" i="23"/>
  <c r="J1000" i="23"/>
  <c r="L1000" i="23"/>
  <c r="N1000" i="23"/>
  <c r="H1001" i="23"/>
  <c r="J1001" i="23"/>
  <c r="L1001" i="23"/>
  <c r="N1001" i="23"/>
  <c r="H1002" i="23"/>
  <c r="J1002" i="23"/>
  <c r="L1002" i="23"/>
  <c r="N1002" i="23"/>
  <c r="H1003" i="23"/>
  <c r="J1003" i="23"/>
  <c r="L1003" i="23"/>
  <c r="N1003" i="23"/>
  <c r="H1004" i="23"/>
  <c r="J1004" i="23"/>
  <c r="L1004" i="23"/>
  <c r="N1004" i="23"/>
  <c r="H1005" i="23"/>
  <c r="J1005" i="23"/>
  <c r="L1005" i="23"/>
  <c r="N1005" i="23"/>
  <c r="H1006" i="23"/>
  <c r="J1006" i="23"/>
  <c r="L1006" i="23"/>
  <c r="N1006" i="23"/>
  <c r="H1007" i="23"/>
  <c r="J1007" i="23"/>
  <c r="L1007" i="23"/>
  <c r="N1007" i="23"/>
  <c r="H1008" i="23"/>
  <c r="J1008" i="23"/>
  <c r="L1008" i="23"/>
  <c r="N1008" i="23"/>
  <c r="H1009" i="23"/>
  <c r="J1009" i="23"/>
  <c r="L1009" i="23"/>
  <c r="N1009" i="23"/>
  <c r="H1010" i="23"/>
  <c r="J1010" i="23"/>
  <c r="L1010" i="23"/>
  <c r="N1010" i="23"/>
  <c r="H1011" i="23"/>
  <c r="J1011" i="23"/>
  <c r="L1011" i="23"/>
  <c r="N1011" i="23"/>
  <c r="H1012" i="23"/>
  <c r="J1012" i="23"/>
  <c r="L1012" i="23"/>
  <c r="N1012" i="23"/>
  <c r="H1013" i="23"/>
  <c r="J1013" i="23"/>
  <c r="L1013" i="23"/>
  <c r="N1013" i="23"/>
  <c r="AN11" i="23"/>
  <c r="AO11" i="23" s="1"/>
  <c r="AU11" i="23" s="1"/>
  <c r="AP11" i="23"/>
  <c r="AQ11" i="23"/>
  <c r="AR11" i="23"/>
  <c r="AS11" i="23"/>
  <c r="AN12" i="23"/>
  <c r="AO12" i="23" s="1"/>
  <c r="AU12" i="23" s="1"/>
  <c r="AP12" i="23"/>
  <c r="AQ12" i="23"/>
  <c r="AR12" i="23"/>
  <c r="AS12" i="23"/>
  <c r="AN13" i="23"/>
  <c r="AO13" i="23" s="1"/>
  <c r="AU13" i="23" s="1"/>
  <c r="AP13" i="23"/>
  <c r="AQ13" i="23"/>
  <c r="AR13" i="23"/>
  <c r="AS13" i="23"/>
  <c r="AN14" i="23"/>
  <c r="AO14" i="23" s="1"/>
  <c r="AU14" i="23" s="1"/>
  <c r="AP14" i="23"/>
  <c r="AQ14" i="23"/>
  <c r="AR14" i="23"/>
  <c r="AS14" i="23"/>
  <c r="AN15" i="23"/>
  <c r="AO15" i="23" s="1"/>
  <c r="AU15" i="23" s="1"/>
  <c r="AP15" i="23"/>
  <c r="AQ15" i="23"/>
  <c r="AR15" i="23"/>
  <c r="AS15" i="23"/>
  <c r="AN16" i="23"/>
  <c r="AO16" i="23" s="1"/>
  <c r="AU16" i="23" s="1"/>
  <c r="AP16" i="23"/>
  <c r="AQ16" i="23"/>
  <c r="AR16" i="23"/>
  <c r="AS16" i="23"/>
  <c r="AN17" i="23"/>
  <c r="AO17" i="23" s="1"/>
  <c r="AU17" i="23" s="1"/>
  <c r="AP17" i="23"/>
  <c r="AQ17" i="23"/>
  <c r="AR17" i="23"/>
  <c r="AS17" i="23"/>
  <c r="AN18" i="23"/>
  <c r="AO18" i="23" s="1"/>
  <c r="AU18" i="23" s="1"/>
  <c r="AP18" i="23"/>
  <c r="AQ18" i="23"/>
  <c r="AR18" i="23"/>
  <c r="AS18" i="23"/>
  <c r="AN19" i="23"/>
  <c r="AO19" i="23" s="1"/>
  <c r="AU19" i="23" s="1"/>
  <c r="AP19" i="23"/>
  <c r="AQ19" i="23"/>
  <c r="AR19" i="23"/>
  <c r="AS19" i="23"/>
  <c r="AN20" i="23"/>
  <c r="AO20" i="23" s="1"/>
  <c r="AU20" i="23" s="1"/>
  <c r="AP20" i="23"/>
  <c r="AQ20" i="23"/>
  <c r="AR20" i="23"/>
  <c r="AS20" i="23"/>
  <c r="AN21" i="23"/>
  <c r="AO21" i="23" s="1"/>
  <c r="AU21" i="23" s="1"/>
  <c r="AP21" i="23"/>
  <c r="AQ21" i="23"/>
  <c r="AR21" i="23"/>
  <c r="AS21" i="23"/>
  <c r="AN22" i="23"/>
  <c r="AO22" i="23" s="1"/>
  <c r="AU22" i="23" s="1"/>
  <c r="AP22" i="23"/>
  <c r="AQ22" i="23"/>
  <c r="AR22" i="23"/>
  <c r="AS22" i="23"/>
  <c r="AN23" i="23"/>
  <c r="AO23" i="23" s="1"/>
  <c r="AU23" i="23" s="1"/>
  <c r="AP23" i="23"/>
  <c r="AQ23" i="23"/>
  <c r="AR23" i="23"/>
  <c r="AS23" i="23"/>
  <c r="AN24" i="23"/>
  <c r="AO24" i="23" s="1"/>
  <c r="AU24" i="23" s="1"/>
  <c r="AP24" i="23"/>
  <c r="AQ24" i="23"/>
  <c r="AR24" i="23"/>
  <c r="AS24" i="23"/>
  <c r="AN25" i="23"/>
  <c r="AO25" i="23" s="1"/>
  <c r="AU25" i="23" s="1"/>
  <c r="AP25" i="23"/>
  <c r="AQ25" i="23"/>
  <c r="AR25" i="23"/>
  <c r="AS25" i="23"/>
  <c r="AN26" i="23"/>
  <c r="AO26" i="23" s="1"/>
  <c r="AU26" i="23" s="1"/>
  <c r="AP26" i="23"/>
  <c r="AQ26" i="23"/>
  <c r="AR26" i="23"/>
  <c r="AS26" i="23"/>
  <c r="AN27" i="23"/>
  <c r="AO27" i="23" s="1"/>
  <c r="AU27" i="23" s="1"/>
  <c r="AP27" i="23"/>
  <c r="AQ27" i="23"/>
  <c r="AR27" i="23"/>
  <c r="AS27" i="23"/>
  <c r="AN28" i="23"/>
  <c r="AO28" i="23" s="1"/>
  <c r="AU28" i="23" s="1"/>
  <c r="AP28" i="23"/>
  <c r="AQ28" i="23"/>
  <c r="AR28" i="23"/>
  <c r="AS28" i="23"/>
  <c r="AN29" i="23"/>
  <c r="AO29" i="23" s="1"/>
  <c r="AU29" i="23" s="1"/>
  <c r="AP29" i="23"/>
  <c r="AQ29" i="23"/>
  <c r="AR29" i="23"/>
  <c r="AS29" i="23"/>
  <c r="AN30" i="23"/>
  <c r="AO30" i="23" s="1"/>
  <c r="AU30" i="23" s="1"/>
  <c r="AP30" i="23"/>
  <c r="AQ30" i="23"/>
  <c r="AR30" i="23"/>
  <c r="AS30" i="23"/>
  <c r="AN31" i="23"/>
  <c r="AO31" i="23" s="1"/>
  <c r="AU31" i="23" s="1"/>
  <c r="AP31" i="23"/>
  <c r="AQ31" i="23"/>
  <c r="AR31" i="23"/>
  <c r="AS31" i="23"/>
  <c r="AN32" i="23"/>
  <c r="AO32" i="23" s="1"/>
  <c r="AU32" i="23" s="1"/>
  <c r="AP32" i="23"/>
  <c r="AQ32" i="23"/>
  <c r="AR32" i="23"/>
  <c r="AS32" i="23"/>
  <c r="AN33" i="23"/>
  <c r="AO33" i="23" s="1"/>
  <c r="AU33" i="23" s="1"/>
  <c r="AP33" i="23"/>
  <c r="AQ33" i="23"/>
  <c r="AR33" i="23"/>
  <c r="AS33" i="23"/>
  <c r="AN34" i="23"/>
  <c r="AO34" i="23" s="1"/>
  <c r="AU34" i="23" s="1"/>
  <c r="AP34" i="23"/>
  <c r="AQ34" i="23"/>
  <c r="AR34" i="23"/>
  <c r="AS34" i="23"/>
  <c r="AN35" i="23"/>
  <c r="AO35" i="23" s="1"/>
  <c r="AU35" i="23" s="1"/>
  <c r="AP35" i="23"/>
  <c r="AQ35" i="23"/>
  <c r="AR35" i="23"/>
  <c r="AS35" i="23"/>
  <c r="AN36" i="23"/>
  <c r="AO36" i="23" s="1"/>
  <c r="AU36" i="23" s="1"/>
  <c r="AP36" i="23"/>
  <c r="AQ36" i="23"/>
  <c r="AR36" i="23"/>
  <c r="AS36" i="23"/>
  <c r="AN37" i="23"/>
  <c r="AO37" i="23" s="1"/>
  <c r="AU37" i="23" s="1"/>
  <c r="AP37" i="23"/>
  <c r="AQ37" i="23"/>
  <c r="AR37" i="23"/>
  <c r="AS37" i="23"/>
  <c r="AN38" i="23"/>
  <c r="AO38" i="23" s="1"/>
  <c r="AU38" i="23" s="1"/>
  <c r="AP38" i="23"/>
  <c r="AQ38" i="23"/>
  <c r="AR38" i="23"/>
  <c r="AS38" i="23"/>
  <c r="AN39" i="23"/>
  <c r="AO39" i="23" s="1"/>
  <c r="AU39" i="23" s="1"/>
  <c r="AP39" i="23"/>
  <c r="AQ39" i="23"/>
  <c r="AR39" i="23"/>
  <c r="AS39" i="23"/>
  <c r="AN40" i="23"/>
  <c r="AO40" i="23" s="1"/>
  <c r="AU40" i="23" s="1"/>
  <c r="AP40" i="23"/>
  <c r="AQ40" i="23"/>
  <c r="AR40" i="23"/>
  <c r="AS40" i="23"/>
  <c r="AN41" i="23"/>
  <c r="AO41" i="23" s="1"/>
  <c r="AU41" i="23" s="1"/>
  <c r="AP41" i="23"/>
  <c r="AQ41" i="23"/>
  <c r="AR41" i="23"/>
  <c r="AS41" i="23"/>
  <c r="AN42" i="23"/>
  <c r="AO42" i="23" s="1"/>
  <c r="AU42" i="23" s="1"/>
  <c r="AP42" i="23"/>
  <c r="AQ42" i="23"/>
  <c r="AR42" i="23"/>
  <c r="AS42" i="23"/>
  <c r="AN43" i="23"/>
  <c r="AO43" i="23" s="1"/>
  <c r="AU43" i="23" s="1"/>
  <c r="AP43" i="23"/>
  <c r="AQ43" i="23"/>
  <c r="AR43" i="23"/>
  <c r="AS43" i="23"/>
  <c r="AN44" i="23"/>
  <c r="AO44" i="23" s="1"/>
  <c r="AU44" i="23" s="1"/>
  <c r="AP44" i="23"/>
  <c r="AQ44" i="23"/>
  <c r="AR44" i="23"/>
  <c r="AS44" i="23"/>
  <c r="AN45" i="23"/>
  <c r="AO45" i="23" s="1"/>
  <c r="AU45" i="23" s="1"/>
  <c r="AP45" i="23"/>
  <c r="AQ45" i="23"/>
  <c r="AR45" i="23"/>
  <c r="AS45" i="23"/>
  <c r="AN46" i="23"/>
  <c r="AO46" i="23" s="1"/>
  <c r="AU46" i="23" s="1"/>
  <c r="AP46" i="23"/>
  <c r="AQ46" i="23"/>
  <c r="AR46" i="23"/>
  <c r="AS46" i="23"/>
  <c r="AN47" i="23"/>
  <c r="AO47" i="23" s="1"/>
  <c r="AU47" i="23" s="1"/>
  <c r="AP47" i="23"/>
  <c r="AQ47" i="23"/>
  <c r="AR47" i="23"/>
  <c r="AS47" i="23"/>
  <c r="AN48" i="23"/>
  <c r="AO48" i="23" s="1"/>
  <c r="AU48" i="23" s="1"/>
  <c r="AP48" i="23"/>
  <c r="AQ48" i="23"/>
  <c r="AR48" i="23"/>
  <c r="AS48" i="23"/>
  <c r="AN49" i="23"/>
  <c r="AO49" i="23" s="1"/>
  <c r="AU49" i="23" s="1"/>
  <c r="AP49" i="23"/>
  <c r="AQ49" i="23"/>
  <c r="AR49" i="23"/>
  <c r="AS49" i="23"/>
  <c r="AN50" i="23"/>
  <c r="AO50" i="23" s="1"/>
  <c r="AU50" i="23" s="1"/>
  <c r="AP50" i="23"/>
  <c r="AQ50" i="23"/>
  <c r="AR50" i="23"/>
  <c r="AS50" i="23"/>
  <c r="AN51" i="23"/>
  <c r="AO51" i="23" s="1"/>
  <c r="AU51" i="23" s="1"/>
  <c r="AP51" i="23"/>
  <c r="AQ51" i="23"/>
  <c r="AR51" i="23"/>
  <c r="AS51" i="23"/>
  <c r="AN52" i="23"/>
  <c r="AO52" i="23" s="1"/>
  <c r="AU52" i="23" s="1"/>
  <c r="AP52" i="23"/>
  <c r="AQ52" i="23"/>
  <c r="AR52" i="23"/>
  <c r="AS52" i="23"/>
  <c r="AN53" i="23"/>
  <c r="AO53" i="23" s="1"/>
  <c r="AU53" i="23" s="1"/>
  <c r="AP53" i="23"/>
  <c r="AQ53" i="23"/>
  <c r="AR53" i="23"/>
  <c r="AS53" i="23"/>
  <c r="AN54" i="23"/>
  <c r="AO54" i="23" s="1"/>
  <c r="AU54" i="23" s="1"/>
  <c r="AP54" i="23"/>
  <c r="AQ54" i="23"/>
  <c r="AR54" i="23"/>
  <c r="AS54" i="23"/>
  <c r="AN9" i="23"/>
  <c r="AO9" i="23" s="1"/>
  <c r="AU9" i="23" s="1"/>
  <c r="AP9" i="23"/>
  <c r="AQ9" i="23"/>
  <c r="AR9" i="23"/>
  <c r="AS9" i="23"/>
  <c r="AN10" i="23"/>
  <c r="AO10" i="23" s="1"/>
  <c r="AU10" i="23" s="1"/>
  <c r="AP10" i="23"/>
  <c r="AQ10" i="23"/>
  <c r="AR10" i="23"/>
  <c r="AS10" i="23"/>
  <c r="AT8" i="23"/>
  <c r="AU8" i="23"/>
  <c r="AT5" i="23"/>
  <c r="AU5" i="23"/>
  <c r="AT6" i="23"/>
  <c r="AU6" i="23"/>
  <c r="AT7" i="23"/>
  <c r="AU7" i="23"/>
  <c r="P38" i="23"/>
  <c r="Q38" i="23"/>
  <c r="R38" i="23"/>
  <c r="S38" i="23"/>
  <c r="V491" i="23" l="1"/>
  <c r="V490" i="23"/>
  <c r="V489" i="23"/>
  <c r="V488" i="23"/>
  <c r="V487" i="23"/>
  <c r="V483" i="23"/>
  <c r="V482" i="23"/>
  <c r="V481" i="23"/>
  <c r="V480" i="23"/>
  <c r="V479" i="23"/>
  <c r="V478" i="23"/>
  <c r="V476" i="23"/>
  <c r="V471" i="23"/>
  <c r="V477" i="23"/>
  <c r="V472" i="23"/>
  <c r="V385" i="23"/>
  <c r="V384" i="23"/>
  <c r="V383" i="23"/>
  <c r="V382" i="23"/>
  <c r="V381" i="23"/>
  <c r="V380" i="23"/>
  <c r="V379" i="23"/>
  <c r="V378" i="23"/>
  <c r="V377" i="23"/>
  <c r="V376" i="23"/>
  <c r="V375" i="23"/>
  <c r="V374" i="23"/>
  <c r="V373" i="23"/>
  <c r="V372" i="23"/>
  <c r="V369" i="23"/>
  <c r="V368" i="23"/>
  <c r="V367" i="23"/>
  <c r="V366" i="23"/>
  <c r="V365" i="23"/>
  <c r="V364" i="23"/>
  <c r="V363" i="23"/>
  <c r="V362" i="23"/>
  <c r="V143" i="23"/>
  <c r="AT70" i="23"/>
  <c r="AT58" i="23"/>
  <c r="AT56" i="23"/>
  <c r="AT482" i="23"/>
  <c r="AT419" i="23"/>
  <c r="AT650" i="23"/>
  <c r="F806" i="23"/>
  <c r="F807" i="23" s="1"/>
  <c r="K807" i="23" s="1"/>
  <c r="F798" i="23"/>
  <c r="F799" i="23" s="1"/>
  <c r="K799" i="23" s="1"/>
  <c r="F760" i="23"/>
  <c r="F761" i="23" s="1"/>
  <c r="F646" i="23"/>
  <c r="K646" i="23" s="1"/>
  <c r="F65" i="23"/>
  <c r="K65" i="23" s="1"/>
  <c r="G37" i="23"/>
  <c r="M37" i="23" s="1"/>
  <c r="V182" i="23"/>
  <c r="AT973" i="23"/>
  <c r="V335" i="23"/>
  <c r="V206" i="23"/>
  <c r="AT654" i="23"/>
  <c r="AT651" i="23"/>
  <c r="AT638" i="23"/>
  <c r="AT594" i="23"/>
  <c r="AT548" i="23"/>
  <c r="AT284" i="23"/>
  <c r="V573" i="23"/>
  <c r="V570" i="23"/>
  <c r="V569" i="23"/>
  <c r="V565" i="23"/>
  <c r="V468" i="23"/>
  <c r="AT734" i="23"/>
  <c r="AT666" i="23"/>
  <c r="AT507" i="23"/>
  <c r="AT491" i="23"/>
  <c r="AT489" i="23"/>
  <c r="AT487" i="23"/>
  <c r="AT483" i="23"/>
  <c r="AT461" i="23"/>
  <c r="AT360" i="23"/>
  <c r="AT333" i="23"/>
  <c r="AT328" i="23"/>
  <c r="AT269" i="23"/>
  <c r="AT102" i="23"/>
  <c r="AT98" i="23"/>
  <c r="AT74" i="23"/>
  <c r="V954" i="23"/>
  <c r="V793" i="23"/>
  <c r="V643" i="23"/>
  <c r="V574" i="23"/>
  <c r="V116" i="23"/>
  <c r="V113" i="23"/>
  <c r="AT909" i="23"/>
  <c r="AT678" i="23"/>
  <c r="AT628" i="23"/>
  <c r="AT397" i="23"/>
  <c r="AT387" i="23"/>
  <c r="AT381" i="23"/>
  <c r="AT352" i="23"/>
  <c r="AT336" i="23"/>
  <c r="AT272" i="23"/>
  <c r="AT353" i="23"/>
  <c r="AT351" i="23"/>
  <c r="AT350" i="23"/>
  <c r="AT348" i="23"/>
  <c r="AT344" i="23"/>
  <c r="AT300" i="23"/>
  <c r="AT296" i="23"/>
  <c r="AT135" i="23"/>
  <c r="AT132" i="23"/>
  <c r="AT131" i="23"/>
  <c r="AT126" i="23"/>
  <c r="AT96" i="23"/>
  <c r="AT94" i="23"/>
  <c r="AT66" i="23"/>
  <c r="V865" i="23"/>
  <c r="V835" i="23"/>
  <c r="V833" i="23"/>
  <c r="V825" i="23"/>
  <c r="V700" i="23"/>
  <c r="V676" i="23"/>
  <c r="V674" i="23"/>
  <c r="V359" i="23"/>
  <c r="V259" i="23"/>
  <c r="V249" i="23"/>
  <c r="V248" i="23"/>
  <c r="V246" i="23"/>
  <c r="V234" i="23"/>
  <c r="V222" i="23"/>
  <c r="AT998" i="23"/>
  <c r="AT933" i="23"/>
  <c r="AT642" i="23"/>
  <c r="AT636" i="23"/>
  <c r="AT633" i="23"/>
  <c r="AT606" i="23"/>
  <c r="AT542" i="23"/>
  <c r="AT532" i="23"/>
  <c r="AT516" i="23"/>
  <c r="AT512" i="23"/>
  <c r="AT511" i="23"/>
  <c r="AT403" i="23"/>
  <c r="AT399" i="23"/>
  <c r="AT398" i="23"/>
  <c r="AT363" i="23"/>
  <c r="V921" i="23"/>
  <c r="V908" i="23"/>
  <c r="V905" i="23"/>
  <c r="V889" i="23"/>
  <c r="V764" i="23"/>
  <c r="V751" i="23"/>
  <c r="V748" i="23"/>
  <c r="V732" i="23"/>
  <c r="V719" i="23"/>
  <c r="V716" i="23"/>
  <c r="V666" i="23"/>
  <c r="V503" i="23"/>
  <c r="V339" i="23"/>
  <c r="V330" i="23"/>
  <c r="V270" i="23"/>
  <c r="V100" i="23"/>
  <c r="V96" i="23"/>
  <c r="V95" i="23"/>
  <c r="V94" i="23"/>
  <c r="V92" i="23"/>
  <c r="V77" i="23"/>
  <c r="V61" i="23"/>
  <c r="AT941" i="23"/>
  <c r="AT790" i="23"/>
  <c r="AT776" i="23"/>
  <c r="AT775" i="23"/>
  <c r="AT766" i="23"/>
  <c r="AT682" i="23"/>
  <c r="AT681" i="23"/>
  <c r="AT679" i="23"/>
  <c r="AT674" i="23"/>
  <c r="AT669" i="23"/>
  <c r="AT667" i="23"/>
  <c r="AT661" i="23"/>
  <c r="AT646" i="23"/>
  <c r="AT616" i="23"/>
  <c r="AT615" i="23"/>
  <c r="AT602" i="23"/>
  <c r="AT572" i="23"/>
  <c r="AT564" i="23"/>
  <c r="AT546" i="23"/>
  <c r="AT522" i="23"/>
  <c r="AT451" i="23"/>
  <c r="AT445" i="23"/>
  <c r="AT429" i="23"/>
  <c r="AT427" i="23"/>
  <c r="AT425" i="23"/>
  <c r="AT421" i="23"/>
  <c r="AT420" i="23"/>
  <c r="AT122" i="23"/>
  <c r="AT101" i="23"/>
  <c r="AT88" i="23"/>
  <c r="AT72" i="23"/>
  <c r="F990" i="23"/>
  <c r="K990" i="23" s="1"/>
  <c r="F910" i="23"/>
  <c r="K910" i="23" s="1"/>
  <c r="F737" i="23"/>
  <c r="K737" i="23" s="1"/>
  <c r="F670" i="23"/>
  <c r="F671" i="23" s="1"/>
  <c r="K671" i="23" s="1"/>
  <c r="F200" i="23"/>
  <c r="K200" i="23" s="1"/>
  <c r="V953" i="23"/>
  <c r="V950" i="23"/>
  <c r="V945" i="23"/>
  <c r="V792" i="23"/>
  <c r="V789" i="23"/>
  <c r="V788" i="23"/>
  <c r="V784" i="23"/>
  <c r="V642" i="23"/>
  <c r="V639" i="23"/>
  <c r="V638" i="23"/>
  <c r="V633" i="23"/>
  <c r="V541" i="23"/>
  <c r="V530" i="23"/>
  <c r="V522" i="23"/>
  <c r="V444" i="23"/>
  <c r="V432" i="23"/>
  <c r="V431" i="23"/>
  <c r="V428" i="23"/>
  <c r="V417" i="23"/>
  <c r="V407" i="23"/>
  <c r="V404" i="23"/>
  <c r="V393" i="23"/>
  <c r="V278" i="23"/>
  <c r="V275" i="23"/>
  <c r="V271" i="23"/>
  <c r="V198" i="23"/>
  <c r="V183" i="23"/>
  <c r="V178" i="23"/>
  <c r="V174" i="23"/>
  <c r="V112" i="23"/>
  <c r="AT965" i="23"/>
  <c r="AT901" i="23"/>
  <c r="AT819" i="23"/>
  <c r="AT812" i="23"/>
  <c r="AT754" i="23"/>
  <c r="AT751" i="23"/>
  <c r="AT692" i="23"/>
  <c r="AT688" i="23"/>
  <c r="AT620" i="23"/>
  <c r="AT580" i="23"/>
  <c r="AT553" i="23"/>
  <c r="AT467" i="23"/>
  <c r="AT463" i="23"/>
  <c r="AT462" i="23"/>
  <c r="AT320" i="23"/>
  <c r="AT90" i="23"/>
  <c r="AT80" i="23"/>
  <c r="AT78" i="23"/>
  <c r="F662" i="23"/>
  <c r="F663" i="23" s="1"/>
  <c r="K663" i="23" s="1"/>
  <c r="F654" i="23"/>
  <c r="F655" i="23" s="1"/>
  <c r="F639" i="23"/>
  <c r="K639" i="23" s="1"/>
  <c r="V1010" i="23"/>
  <c r="V1006" i="23"/>
  <c r="V1002" i="23"/>
  <c r="V998" i="23"/>
  <c r="V997" i="23"/>
  <c r="V922" i="23"/>
  <c r="V918" i="23"/>
  <c r="V917" i="23"/>
  <c r="V913" i="23"/>
  <c r="V876" i="23"/>
  <c r="V873" i="23"/>
  <c r="V857" i="23"/>
  <c r="V844" i="23"/>
  <c r="V841" i="23"/>
  <c r="V800" i="23"/>
  <c r="V765" i="23"/>
  <c r="V761" i="23"/>
  <c r="V756" i="23"/>
  <c r="V445" i="23"/>
  <c r="V441" i="23"/>
  <c r="V436" i="23"/>
  <c r="V282" i="23"/>
  <c r="V280" i="23"/>
  <c r="V254" i="23"/>
  <c r="V124" i="23"/>
  <c r="V101" i="23"/>
  <c r="V97" i="23"/>
  <c r="AT823" i="23"/>
  <c r="AT815" i="23"/>
  <c r="AT802" i="23"/>
  <c r="AT794" i="23"/>
  <c r="AT793" i="23"/>
  <c r="AT786" i="23"/>
  <c r="AT771" i="23"/>
  <c r="AT770" i="23"/>
  <c r="AT767" i="23"/>
  <c r="AT726" i="23"/>
  <c r="AT655" i="23"/>
  <c r="AT581" i="23"/>
  <c r="F967" i="23"/>
  <c r="K967" i="23" s="1"/>
  <c r="F563" i="23"/>
  <c r="K563" i="23" s="1"/>
  <c r="G267" i="23"/>
  <c r="G268" i="23" s="1"/>
  <c r="M268" i="23" s="1"/>
  <c r="V931" i="23"/>
  <c r="V929" i="23"/>
  <c r="V890" i="23"/>
  <c r="V886" i="23"/>
  <c r="V885" i="23"/>
  <c r="V881" i="23"/>
  <c r="V701" i="23"/>
  <c r="V697" i="23"/>
  <c r="V696" i="23"/>
  <c r="V692" i="23"/>
  <c r="V662" i="23"/>
  <c r="V661" i="23"/>
  <c r="V658" i="23"/>
  <c r="V619" i="23"/>
  <c r="V617" i="23"/>
  <c r="V586" i="23"/>
  <c r="V584" i="23"/>
  <c r="V542" i="23"/>
  <c r="V538" i="23"/>
  <c r="V537" i="23"/>
  <c r="V533" i="23"/>
  <c r="V517" i="23"/>
  <c r="V512" i="23"/>
  <c r="V506" i="23"/>
  <c r="V498" i="23"/>
  <c r="V493" i="23"/>
  <c r="V454" i="23"/>
  <c r="V329" i="23"/>
  <c r="V327" i="23"/>
  <c r="V326" i="23"/>
  <c r="V311" i="23"/>
  <c r="V294" i="23"/>
  <c r="V202" i="23"/>
  <c r="V199" i="23"/>
  <c r="V170" i="23"/>
  <c r="V169" i="23"/>
  <c r="V168" i="23"/>
  <c r="V154" i="23"/>
  <c r="V136" i="23"/>
  <c r="AT982" i="23"/>
  <c r="AT949" i="23"/>
  <c r="AT917" i="23"/>
  <c r="AT750" i="23"/>
  <c r="AT744" i="23"/>
  <c r="AT480" i="23"/>
  <c r="F926" i="23"/>
  <c r="F927" i="23" s="1"/>
  <c r="K927" i="23" s="1"/>
  <c r="G904" i="23"/>
  <c r="M904" i="23" s="1"/>
  <c r="G1001" i="23"/>
  <c r="G1002" i="23" s="1"/>
  <c r="G910" i="23"/>
  <c r="M910" i="23" s="1"/>
  <c r="F845" i="23"/>
  <c r="F846" i="23" s="1"/>
  <c r="K846" i="23" s="1"/>
  <c r="G92" i="23"/>
  <c r="M92" i="23" s="1"/>
  <c r="F83" i="23"/>
  <c r="K83" i="23" s="1"/>
  <c r="F74" i="23"/>
  <c r="F75" i="23" s="1"/>
  <c r="K75" i="23" s="1"/>
  <c r="V826" i="23"/>
  <c r="V778" i="23"/>
  <c r="V774" i="23"/>
  <c r="V740" i="23"/>
  <c r="V710" i="23"/>
  <c r="V708" i="23"/>
  <c r="V667" i="23"/>
  <c r="V663" i="23"/>
  <c r="V628" i="23"/>
  <c r="V625" i="23"/>
  <c r="V614" i="23"/>
  <c r="V598" i="23"/>
  <c r="V595" i="23"/>
  <c r="V551" i="23"/>
  <c r="V549" i="23"/>
  <c r="V398" i="23"/>
  <c r="V396" i="23"/>
  <c r="V66" i="23"/>
  <c r="AT990" i="23"/>
  <c r="AT957" i="23"/>
  <c r="AT925" i="23"/>
  <c r="AT893" i="23"/>
  <c r="AT758" i="23"/>
  <c r="AT757" i="23"/>
  <c r="AT641" i="23"/>
  <c r="AT552" i="23"/>
  <c r="AT544" i="23"/>
  <c r="AT543" i="23"/>
  <c r="AT259" i="23"/>
  <c r="AT255" i="23"/>
  <c r="AT251" i="23"/>
  <c r="AT247" i="23"/>
  <c r="AT243" i="23"/>
  <c r="AT239" i="23"/>
  <c r="AT235" i="23"/>
  <c r="AT231" i="23"/>
  <c r="AT227" i="23"/>
  <c r="AT223" i="23"/>
  <c r="AT77" i="23"/>
  <c r="V452" i="23"/>
  <c r="V416" i="23"/>
  <c r="V412" i="23"/>
  <c r="V348" i="23"/>
  <c r="V343" i="23"/>
  <c r="V314" i="23"/>
  <c r="V306" i="23"/>
  <c r="V290" i="23"/>
  <c r="V289" i="23"/>
  <c r="V288" i="23"/>
  <c r="V286" i="23"/>
  <c r="V264" i="23"/>
  <c r="V238" i="23"/>
  <c r="V235" i="23"/>
  <c r="V210" i="23"/>
  <c r="V209" i="23"/>
  <c r="V208" i="23"/>
  <c r="V158" i="23"/>
  <c r="V155" i="23"/>
  <c r="V129" i="23"/>
  <c r="V128" i="23"/>
  <c r="V127" i="23"/>
  <c r="V126" i="23"/>
  <c r="V81" i="23"/>
  <c r="V73" i="23"/>
  <c r="AT1008" i="23"/>
  <c r="AT810" i="23"/>
  <c r="AT809" i="23"/>
  <c r="AT710" i="23"/>
  <c r="AT695" i="23"/>
  <c r="AT683" i="23"/>
  <c r="AT675" i="23"/>
  <c r="AT673" i="23"/>
  <c r="AT670" i="23"/>
  <c r="AT662" i="23"/>
  <c r="AT595" i="23"/>
  <c r="AT587" i="23"/>
  <c r="AT556" i="23"/>
  <c r="AT435" i="23"/>
  <c r="AT431" i="23"/>
  <c r="AT430" i="23"/>
  <c r="AT413" i="23"/>
  <c r="AT359" i="23"/>
  <c r="AT358" i="23"/>
  <c r="AT321" i="23"/>
  <c r="AT319" i="23"/>
  <c r="AT318" i="23"/>
  <c r="AT208" i="23"/>
  <c r="AT204" i="23"/>
  <c r="AT200" i="23"/>
  <c r="AT196" i="23"/>
  <c r="AT192" i="23"/>
  <c r="AT188" i="23"/>
  <c r="AT184" i="23"/>
  <c r="AT180" i="23"/>
  <c r="AT176" i="23"/>
  <c r="AT172" i="23"/>
  <c r="AT168" i="23"/>
  <c r="AT164" i="23"/>
  <c r="AT160" i="23"/>
  <c r="AT156" i="23"/>
  <c r="AT152" i="23"/>
  <c r="AT138" i="23"/>
  <c r="AT107" i="23"/>
  <c r="AT82" i="23"/>
  <c r="AT62" i="23"/>
  <c r="AT60" i="23"/>
  <c r="G42" i="23"/>
  <c r="M42" i="23" s="1"/>
  <c r="G41" i="23"/>
  <c r="M41" i="23" s="1"/>
  <c r="G39" i="23"/>
  <c r="M39" i="23" s="1"/>
  <c r="V940" i="23"/>
  <c r="V937" i="23"/>
  <c r="V899" i="23"/>
  <c r="V897" i="23"/>
  <c r="V858" i="23"/>
  <c r="V854" i="23"/>
  <c r="V853" i="23"/>
  <c r="V849" i="23"/>
  <c r="V770" i="23"/>
  <c r="V733" i="23"/>
  <c r="V729" i="23"/>
  <c r="V728" i="23"/>
  <c r="V724" i="23"/>
  <c r="V687" i="23"/>
  <c r="V682" i="23"/>
  <c r="V652" i="23"/>
  <c r="V650" i="23"/>
  <c r="V613" i="23"/>
  <c r="V606" i="23"/>
  <c r="V561" i="23"/>
  <c r="V560" i="23"/>
  <c r="V557" i="23"/>
  <c r="V527" i="23"/>
  <c r="V525" i="23"/>
  <c r="V499" i="23"/>
  <c r="V495" i="23"/>
  <c r="V463" i="23"/>
  <c r="V460" i="23"/>
  <c r="V422" i="23"/>
  <c r="V420" i="23"/>
  <c r="V388" i="23"/>
  <c r="V358" i="23"/>
  <c r="V354" i="23"/>
  <c r="V322" i="23"/>
  <c r="V295" i="23"/>
  <c r="V291" i="23"/>
  <c r="V242" i="23"/>
  <c r="V223" i="23"/>
  <c r="V219" i="23"/>
  <c r="V218" i="23"/>
  <c r="V214" i="23"/>
  <c r="V166" i="23"/>
  <c r="V137" i="23"/>
  <c r="V132" i="23"/>
  <c r="V89" i="23"/>
  <c r="V87" i="23"/>
  <c r="V83" i="23"/>
  <c r="AT1010" i="23"/>
  <c r="AT1004" i="23"/>
  <c r="AT996" i="23"/>
  <c r="AT988" i="23"/>
  <c r="AT979" i="23"/>
  <c r="AT971" i="23"/>
  <c r="AT963" i="23"/>
  <c r="AT955" i="23"/>
  <c r="AT947" i="23"/>
  <c r="AT939" i="23"/>
  <c r="AT931" i="23"/>
  <c r="AT923" i="23"/>
  <c r="AT915" i="23"/>
  <c r="AT907" i="23"/>
  <c r="AT899" i="23"/>
  <c r="AT891" i="23"/>
  <c r="AT883" i="23"/>
  <c r="AT875" i="23"/>
  <c r="AT867" i="23"/>
  <c r="AT859" i="23"/>
  <c r="AT851" i="23"/>
  <c r="AT843" i="23"/>
  <c r="AT835" i="23"/>
  <c r="AT827" i="23"/>
  <c r="AT826" i="23"/>
  <c r="AT818" i="23"/>
  <c r="AT798" i="23"/>
  <c r="AT783" i="23"/>
  <c r="AT742" i="23"/>
  <c r="AT696" i="23"/>
  <c r="AT649" i="23"/>
  <c r="AT647" i="23"/>
  <c r="AT645" i="23"/>
  <c r="AT632" i="23"/>
  <c r="AT603" i="23"/>
  <c r="AT560" i="23"/>
  <c r="AT526" i="23"/>
  <c r="AT524" i="23"/>
  <c r="AT518" i="23"/>
  <c r="AT517" i="23"/>
  <c r="AT514" i="23"/>
  <c r="AT497" i="23"/>
  <c r="AT459" i="23"/>
  <c r="AT457" i="23"/>
  <c r="AT453" i="23"/>
  <c r="AT452" i="23"/>
  <c r="AT395" i="23"/>
  <c r="AT393" i="23"/>
  <c r="AT389" i="23"/>
  <c r="AT388" i="23"/>
  <c r="AT288" i="23"/>
  <c r="AT268" i="23"/>
  <c r="AT113" i="23"/>
  <c r="AT86" i="23"/>
  <c r="AT84" i="23"/>
  <c r="AT64" i="23"/>
  <c r="AT625" i="23"/>
  <c r="AT621" i="23"/>
  <c r="AT598" i="23"/>
  <c r="AT568" i="23"/>
  <c r="AT561" i="23"/>
  <c r="AT538" i="23"/>
  <c r="AT528" i="23"/>
  <c r="AT527" i="23"/>
  <c r="AT503" i="23"/>
  <c r="AT493" i="23"/>
  <c r="AT492" i="23"/>
  <c r="AT476" i="23"/>
  <c r="AT469" i="23"/>
  <c r="AT468" i="23"/>
  <c r="AT443" i="23"/>
  <c r="AT441" i="23"/>
  <c r="AT437" i="23"/>
  <c r="AT436" i="23"/>
  <c r="AT411" i="23"/>
  <c r="AT409" i="23"/>
  <c r="AT405" i="23"/>
  <c r="AT404" i="23"/>
  <c r="AT379" i="23"/>
  <c r="AT308" i="23"/>
  <c r="AT299" i="23"/>
  <c r="AT298" i="23"/>
  <c r="AT289" i="23"/>
  <c r="AT287" i="23"/>
  <c r="AT286" i="23"/>
  <c r="AT264" i="23"/>
  <c r="AT216" i="23"/>
  <c r="AT134" i="23"/>
  <c r="AT115" i="23"/>
  <c r="AT109" i="23"/>
  <c r="AT108" i="23"/>
  <c r="AT92" i="23"/>
  <c r="AT85" i="23"/>
  <c r="AT79" i="23"/>
  <c r="AT68" i="23"/>
  <c r="AT61" i="23"/>
  <c r="AT806" i="23"/>
  <c r="AT805" i="23"/>
  <c r="AT803" i="23"/>
  <c r="AT787" i="23"/>
  <c r="AT779" i="23"/>
  <c r="AT762" i="23"/>
  <c r="AT747" i="23"/>
  <c r="AT718" i="23"/>
  <c r="AT700" i="23"/>
  <c r="AT671" i="23"/>
  <c r="AT658" i="23"/>
  <c r="AT639" i="23"/>
  <c r="AT613" i="23"/>
  <c r="AT607" i="23"/>
  <c r="AT605" i="23"/>
  <c r="AT584" i="23"/>
  <c r="AT576" i="23"/>
  <c r="AT569" i="23"/>
  <c r="AT540" i="23"/>
  <c r="AT534" i="23"/>
  <c r="AT533" i="23"/>
  <c r="AT505" i="23"/>
  <c r="AT499" i="23"/>
  <c r="AT498" i="23"/>
  <c r="AT478" i="23"/>
  <c r="AT447" i="23"/>
  <c r="AT446" i="23"/>
  <c r="AT415" i="23"/>
  <c r="AT414" i="23"/>
  <c r="AT383" i="23"/>
  <c r="AT382" i="23"/>
  <c r="AT362" i="23"/>
  <c r="AT343" i="23"/>
  <c r="AT342" i="23"/>
  <c r="AT332" i="23"/>
  <c r="AT316" i="23"/>
  <c r="AT304" i="23"/>
  <c r="AT301" i="23"/>
  <c r="AT276" i="23"/>
  <c r="AT267" i="23"/>
  <c r="AT266" i="23"/>
  <c r="AT220" i="23"/>
  <c r="AT118" i="23"/>
  <c r="AT100" i="23"/>
  <c r="AT93" i="23"/>
  <c r="AT76" i="23"/>
  <c r="AT69" i="23"/>
  <c r="F399" i="23"/>
  <c r="K399" i="23" s="1"/>
  <c r="F391" i="23"/>
  <c r="F392" i="23" s="1"/>
  <c r="G40" i="23"/>
  <c r="M40" i="23" s="1"/>
  <c r="V1011" i="23"/>
  <c r="V994" i="23"/>
  <c r="V990" i="23"/>
  <c r="V965" i="23"/>
  <c r="V961" i="23"/>
  <c r="V946" i="23"/>
  <c r="V941" i="23"/>
  <c r="V932" i="23"/>
  <c r="V923" i="23"/>
  <c r="V914" i="23"/>
  <c r="V910" i="23"/>
  <c r="V891" i="23"/>
  <c r="V877" i="23"/>
  <c r="V868" i="23"/>
  <c r="V846" i="23"/>
  <c r="V836" i="23"/>
  <c r="V827" i="23"/>
  <c r="V803" i="23"/>
  <c r="V785" i="23"/>
  <c r="V779" i="23"/>
  <c r="V752" i="23"/>
  <c r="V720" i="23"/>
  <c r="V702" i="23"/>
  <c r="V688" i="23"/>
  <c r="V668" i="23"/>
  <c r="V653" i="23"/>
  <c r="V644" i="23"/>
  <c r="V634" i="23"/>
  <c r="V630" i="23"/>
  <c r="V629" i="23"/>
  <c r="V620" i="23"/>
  <c r="V603" i="23"/>
  <c r="V602" i="23"/>
  <c r="V587" i="23"/>
  <c r="V575" i="23"/>
  <c r="V562" i="23"/>
  <c r="V552" i="23"/>
  <c r="V543" i="23"/>
  <c r="V534" i="23"/>
  <c r="V528" i="23"/>
  <c r="V518" i="23"/>
  <c r="V513" i="23"/>
  <c r="V500" i="23"/>
  <c r="V494" i="23"/>
  <c r="V469" i="23"/>
  <c r="V465" i="23"/>
  <c r="V455" i="23"/>
  <c r="V413" i="23"/>
  <c r="V409" i="23"/>
  <c r="V399" i="23"/>
  <c r="V389" i="23"/>
  <c r="V353" i="23"/>
  <c r="V349" i="23"/>
  <c r="V345" i="23"/>
  <c r="V331" i="23"/>
  <c r="V298" i="23"/>
  <c r="V262" i="23"/>
  <c r="V250" i="23"/>
  <c r="V227" i="23"/>
  <c r="V190" i="23"/>
  <c r="V140" i="23"/>
  <c r="V133" i="23"/>
  <c r="V104" i="23"/>
  <c r="V65" i="23"/>
  <c r="AT677" i="23"/>
  <c r="AT591" i="23"/>
  <c r="AT55" i="23"/>
  <c r="G950" i="23"/>
  <c r="M950" i="23" s="1"/>
  <c r="G934" i="23"/>
  <c r="G935" i="23" s="1"/>
  <c r="G936" i="23" s="1"/>
  <c r="M936" i="23" s="1"/>
  <c r="G926" i="23"/>
  <c r="M926" i="23" s="1"/>
  <c r="F678" i="23"/>
  <c r="F679" i="23" s="1"/>
  <c r="K679" i="23" s="1"/>
  <c r="G563" i="23"/>
  <c r="M563" i="23" s="1"/>
  <c r="G185" i="23"/>
  <c r="G186" i="23" s="1"/>
  <c r="M186" i="23" s="1"/>
  <c r="G83" i="23"/>
  <c r="M83" i="23" s="1"/>
  <c r="G38" i="23"/>
  <c r="M38" i="23" s="1"/>
  <c r="V1013" i="23"/>
  <c r="V1012" i="23"/>
  <c r="V1009" i="23"/>
  <c r="V1008" i="23"/>
  <c r="V1005" i="23"/>
  <c r="V1004" i="23"/>
  <c r="V1001" i="23"/>
  <c r="V1000" i="23"/>
  <c r="V995" i="23"/>
  <c r="V991" i="23"/>
  <c r="V987" i="23"/>
  <c r="V983" i="23"/>
  <c r="V978" i="23"/>
  <c r="V974" i="23"/>
  <c r="V970" i="23"/>
  <c r="V966" i="23"/>
  <c r="V962" i="23"/>
  <c r="V956" i="23"/>
  <c r="V947" i="23"/>
  <c r="V938" i="23"/>
  <c r="V934" i="23"/>
  <c r="V933" i="23"/>
  <c r="V925" i="23"/>
  <c r="V924" i="23"/>
  <c r="V915" i="23"/>
  <c r="V906" i="23"/>
  <c r="V902" i="23"/>
  <c r="V901" i="23"/>
  <c r="V892" i="23"/>
  <c r="V874" i="23"/>
  <c r="V870" i="23"/>
  <c r="V869" i="23"/>
  <c r="V860" i="23"/>
  <c r="V851" i="23"/>
  <c r="V842" i="23"/>
  <c r="V838" i="23"/>
  <c r="V829" i="23"/>
  <c r="V828" i="23"/>
  <c r="V805" i="23"/>
  <c r="V804" i="23"/>
  <c r="V795" i="23"/>
  <c r="V786" i="23"/>
  <c r="V775" i="23"/>
  <c r="V767" i="23"/>
  <c r="V766" i="23"/>
  <c r="V758" i="23"/>
  <c r="V749" i="23"/>
  <c r="V745" i="23"/>
  <c r="V744" i="23"/>
  <c r="V735" i="23"/>
  <c r="V726" i="23"/>
  <c r="V717" i="23"/>
  <c r="V713" i="23"/>
  <c r="V712" i="23"/>
  <c r="V703" i="23"/>
  <c r="V694" i="23"/>
  <c r="V683" i="23"/>
  <c r="V679" i="23"/>
  <c r="V678" i="23"/>
  <c r="V669" i="23"/>
  <c r="V659" i="23"/>
  <c r="V655" i="23"/>
  <c r="V645" i="23"/>
  <c r="V635" i="23"/>
  <c r="V626" i="23"/>
  <c r="V622" i="23"/>
  <c r="V621" i="23"/>
  <c r="V608" i="23"/>
  <c r="V596" i="23"/>
  <c r="V592" i="23"/>
  <c r="V591" i="23"/>
  <c r="V576" i="23"/>
  <c r="V567" i="23"/>
  <c r="V558" i="23"/>
  <c r="V554" i="23"/>
  <c r="V544" i="23"/>
  <c r="V535" i="23"/>
  <c r="V529" i="23"/>
  <c r="V519" i="23"/>
  <c r="V507" i="23"/>
  <c r="V501" i="23"/>
  <c r="V470" i="23"/>
  <c r="V461" i="23"/>
  <c r="V457" i="23"/>
  <c r="V456" i="23"/>
  <c r="V447" i="23"/>
  <c r="V438" i="23"/>
  <c r="V429" i="23"/>
  <c r="V425" i="23"/>
  <c r="V424" i="23"/>
  <c r="V414" i="23"/>
  <c r="V405" i="23"/>
  <c r="V401" i="23"/>
  <c r="V400" i="23"/>
  <c r="V395" i="23"/>
  <c r="V355" i="23"/>
  <c r="V351" i="23"/>
  <c r="V315" i="23"/>
  <c r="V310" i="23"/>
  <c r="V305" i="23"/>
  <c r="V304" i="23"/>
  <c r="V302" i="23"/>
  <c r="V279" i="23"/>
  <c r="V274" i="23"/>
  <c r="V266" i="23"/>
  <c r="V239" i="23"/>
  <c r="V233" i="23"/>
  <c r="V232" i="23"/>
  <c r="V230" i="23"/>
  <c r="V203" i="23"/>
  <c r="V195" i="23"/>
  <c r="V194" i="23"/>
  <c r="V193" i="23"/>
  <c r="V192" i="23"/>
  <c r="V159" i="23"/>
  <c r="V153" i="23"/>
  <c r="V152" i="23"/>
  <c r="V150" i="23"/>
  <c r="V142" i="23"/>
  <c r="V121" i="23"/>
  <c r="V117" i="23"/>
  <c r="V111" i="23"/>
  <c r="V110" i="23"/>
  <c r="V108" i="23"/>
  <c r="V76" i="23"/>
  <c r="V72" i="23"/>
  <c r="V71" i="23"/>
  <c r="V69" i="23"/>
  <c r="V68" i="23"/>
  <c r="V67" i="23"/>
  <c r="AT1006" i="23"/>
  <c r="AT1000" i="23"/>
  <c r="AT992" i="23"/>
  <c r="AT984" i="23"/>
  <c r="AT975" i="23"/>
  <c r="AT967" i="23"/>
  <c r="AT959" i="23"/>
  <c r="AT951" i="23"/>
  <c r="AT943" i="23"/>
  <c r="AT935" i="23"/>
  <c r="AT927" i="23"/>
  <c r="AT919" i="23"/>
  <c r="AT911" i="23"/>
  <c r="AT903" i="23"/>
  <c r="AT895" i="23"/>
  <c r="AT814" i="23"/>
  <c r="AT782" i="23"/>
  <c r="AT746" i="23"/>
  <c r="AT716" i="23"/>
  <c r="AT702" i="23"/>
  <c r="AT701" i="23"/>
  <c r="AT689" i="23"/>
  <c r="AT643" i="23"/>
  <c r="AT629" i="23"/>
  <c r="AT530" i="23"/>
  <c r="AT495" i="23"/>
  <c r="G737" i="23"/>
  <c r="M737" i="23" s="1"/>
  <c r="V1007" i="23"/>
  <c r="V1003" i="23"/>
  <c r="V999" i="23"/>
  <c r="V986" i="23"/>
  <c r="V982" i="23"/>
  <c r="V977" i="23"/>
  <c r="V973" i="23"/>
  <c r="V969" i="23"/>
  <c r="V955" i="23"/>
  <c r="V942" i="23"/>
  <c r="V909" i="23"/>
  <c r="V900" i="23"/>
  <c r="V882" i="23"/>
  <c r="V878" i="23"/>
  <c r="V867" i="23"/>
  <c r="V859" i="23"/>
  <c r="V850" i="23"/>
  <c r="V845" i="23"/>
  <c r="V837" i="23"/>
  <c r="V802" i="23"/>
  <c r="V794" i="23"/>
  <c r="V780" i="23"/>
  <c r="V757" i="23"/>
  <c r="V753" i="23"/>
  <c r="V743" i="23"/>
  <c r="V742" i="23"/>
  <c r="V734" i="23"/>
  <c r="V725" i="23"/>
  <c r="V721" i="23"/>
  <c r="V711" i="23"/>
  <c r="V693" i="23"/>
  <c r="V689" i="23"/>
  <c r="V677" i="23"/>
  <c r="V654" i="23"/>
  <c r="V607" i="23"/>
  <c r="V566" i="23"/>
  <c r="V553" i="23"/>
  <c r="V514" i="23"/>
  <c r="V464" i="23"/>
  <c r="V446" i="23"/>
  <c r="V437" i="23"/>
  <c r="V433" i="23"/>
  <c r="V423" i="23"/>
  <c r="V408" i="23"/>
  <c r="V350" i="23"/>
  <c r="V346" i="23"/>
  <c r="V255" i="23"/>
  <c r="V215" i="23"/>
  <c r="V179" i="23"/>
  <c r="V175" i="23"/>
  <c r="V62" i="23"/>
  <c r="AT1012" i="23"/>
  <c r="AT622" i="23"/>
  <c r="G956" i="23"/>
  <c r="M956" i="23" s="1"/>
  <c r="G918" i="23"/>
  <c r="M918" i="23" s="1"/>
  <c r="E678" i="23"/>
  <c r="I678" i="23" s="1"/>
  <c r="G492" i="23"/>
  <c r="G493" i="23" s="1"/>
  <c r="M493" i="23" s="1"/>
  <c r="G454" i="23"/>
  <c r="G455" i="23" s="1"/>
  <c r="G206" i="23"/>
  <c r="G207" i="23" s="1"/>
  <c r="G171" i="23"/>
  <c r="M171" i="23" s="1"/>
  <c r="G101" i="23"/>
  <c r="G36" i="23"/>
  <c r="M36" i="23" s="1"/>
  <c r="V996" i="23"/>
  <c r="V993" i="23"/>
  <c r="V992" i="23"/>
  <c r="V989" i="23"/>
  <c r="V988" i="23"/>
  <c r="V985" i="23"/>
  <c r="V984" i="23"/>
  <c r="V980" i="23"/>
  <c r="V979" i="23"/>
  <c r="V976" i="23"/>
  <c r="V975" i="23"/>
  <c r="V972" i="23"/>
  <c r="V971" i="23"/>
  <c r="V968" i="23"/>
  <c r="V967" i="23"/>
  <c r="V964" i="23"/>
  <c r="V963" i="23"/>
  <c r="V958" i="23"/>
  <c r="V957" i="23"/>
  <c r="V949" i="23"/>
  <c r="V948" i="23"/>
  <c r="V939" i="23"/>
  <c r="V930" i="23"/>
  <c r="V926" i="23"/>
  <c r="V916" i="23"/>
  <c r="V907" i="23"/>
  <c r="V898" i="23"/>
  <c r="V894" i="23"/>
  <c r="V893" i="23"/>
  <c r="V884" i="23"/>
  <c r="V883" i="23"/>
  <c r="V875" i="23"/>
  <c r="V866" i="23"/>
  <c r="V862" i="23"/>
  <c r="V861" i="23"/>
  <c r="V852" i="23"/>
  <c r="V843" i="23"/>
  <c r="V834" i="23"/>
  <c r="V830" i="23"/>
  <c r="V801" i="23"/>
  <c r="V797" i="23"/>
  <c r="V796" i="23"/>
  <c r="V787" i="23"/>
  <c r="V776" i="23"/>
  <c r="V768" i="23"/>
  <c r="V760" i="23"/>
  <c r="V759" i="23"/>
  <c r="V750" i="23"/>
  <c r="V741" i="23"/>
  <c r="V737" i="23"/>
  <c r="V736" i="23"/>
  <c r="V727" i="23"/>
  <c r="V718" i="23"/>
  <c r="V709" i="23"/>
  <c r="V705" i="23"/>
  <c r="V704" i="23"/>
  <c r="V695" i="23"/>
  <c r="V686" i="23"/>
  <c r="V675" i="23"/>
  <c r="V671" i="23"/>
  <c r="V670" i="23"/>
  <c r="V660" i="23"/>
  <c r="V651" i="23"/>
  <c r="V647" i="23"/>
  <c r="V646" i="23"/>
  <c r="V636" i="23"/>
  <c r="V627" i="23"/>
  <c r="V618" i="23"/>
  <c r="V609" i="23"/>
  <c r="V597" i="23"/>
  <c r="V585" i="23"/>
  <c r="V581" i="23"/>
  <c r="V580" i="23"/>
  <c r="V568" i="23"/>
  <c r="V559" i="23"/>
  <c r="V550" i="23"/>
  <c r="V546" i="23"/>
  <c r="V545" i="23"/>
  <c r="V536" i="23"/>
  <c r="V526" i="23"/>
  <c r="V521" i="23"/>
  <c r="V520" i="23"/>
  <c r="V511" i="23"/>
  <c r="V502" i="23"/>
  <c r="V492" i="23"/>
  <c r="V462" i="23"/>
  <c r="V453" i="23"/>
  <c r="V449" i="23"/>
  <c r="V448" i="23"/>
  <c r="V440" i="23"/>
  <c r="V439" i="23"/>
  <c r="V430" i="23"/>
  <c r="V421" i="23"/>
  <c r="V415" i="23"/>
  <c r="V406" i="23"/>
  <c r="V397" i="23"/>
  <c r="V392" i="23"/>
  <c r="V387" i="23"/>
  <c r="V338" i="23"/>
  <c r="V334" i="23"/>
  <c r="V333" i="23"/>
  <c r="V324" i="23"/>
  <c r="AT1002" i="23"/>
  <c r="AT994" i="23"/>
  <c r="AT986" i="23"/>
  <c r="AT977" i="23"/>
  <c r="AT969" i="23"/>
  <c r="AT961" i="23"/>
  <c r="AT953" i="23"/>
  <c r="AT945" i="23"/>
  <c r="AT937" i="23"/>
  <c r="AT929" i="23"/>
  <c r="AT921" i="23"/>
  <c r="AT913" i="23"/>
  <c r="AT905" i="23"/>
  <c r="AT897" i="23"/>
  <c r="AT889" i="23"/>
  <c r="AT881" i="23"/>
  <c r="AT873" i="23"/>
  <c r="AT865" i="23"/>
  <c r="AT857" i="23"/>
  <c r="AT849" i="23"/>
  <c r="AT841" i="23"/>
  <c r="AT833" i="23"/>
  <c r="AT825" i="23"/>
  <c r="AT792" i="23"/>
  <c r="AT756" i="23"/>
  <c r="AT732" i="23"/>
  <c r="V361" i="23"/>
  <c r="V356" i="23"/>
  <c r="V347" i="23"/>
  <c r="V342" i="23"/>
  <c r="V337" i="23"/>
  <c r="V332" i="23"/>
  <c r="V321" i="23"/>
  <c r="V318" i="23"/>
  <c r="V317" i="23"/>
  <c r="V316" i="23"/>
  <c r="V307" i="23"/>
  <c r="V303" i="23"/>
  <c r="V287" i="23"/>
  <c r="V281" i="23"/>
  <c r="V276" i="23"/>
  <c r="V272" i="23"/>
  <c r="V267" i="23"/>
  <c r="V251" i="23"/>
  <c r="V247" i="23"/>
  <c r="V241" i="23"/>
  <c r="V240" i="23"/>
  <c r="V231" i="23"/>
  <c r="V226" i="23"/>
  <c r="V225" i="23"/>
  <c r="V224" i="23"/>
  <c r="V211" i="23"/>
  <c r="V186" i="23"/>
  <c r="V185" i="23"/>
  <c r="V184" i="23"/>
  <c r="V171" i="23"/>
  <c r="V162" i="23"/>
  <c r="V161" i="23"/>
  <c r="V160" i="23"/>
  <c r="V151" i="23"/>
  <c r="V146" i="23"/>
  <c r="V119" i="23"/>
  <c r="V118" i="23"/>
  <c r="V109" i="23"/>
  <c r="V103" i="23"/>
  <c r="V102" i="23"/>
  <c r="V93" i="23"/>
  <c r="V88" i="23"/>
  <c r="V84" i="23"/>
  <c r="V82" i="23"/>
  <c r="V79" i="23"/>
  <c r="V64" i="23"/>
  <c r="AT1003" i="23"/>
  <c r="AT1001" i="23"/>
  <c r="AT999" i="23"/>
  <c r="AT997" i="23"/>
  <c r="AT995" i="23"/>
  <c r="AT993" i="23"/>
  <c r="AT991" i="23"/>
  <c r="AT989" i="23"/>
  <c r="AT987" i="23"/>
  <c r="AT985" i="23"/>
  <c r="AT983" i="23"/>
  <c r="AT980" i="23"/>
  <c r="AT978" i="23"/>
  <c r="AT976" i="23"/>
  <c r="AT974" i="23"/>
  <c r="AT972" i="23"/>
  <c r="AT970" i="23"/>
  <c r="AT968" i="23"/>
  <c r="AT966" i="23"/>
  <c r="AT964" i="23"/>
  <c r="AT962" i="23"/>
  <c r="AT960" i="23"/>
  <c r="AT958" i="23"/>
  <c r="AT956" i="23"/>
  <c r="AT954" i="23"/>
  <c r="AT952" i="23"/>
  <c r="AT950" i="23"/>
  <c r="AT948" i="23"/>
  <c r="AT946" i="23"/>
  <c r="AT944" i="23"/>
  <c r="AT942" i="23"/>
  <c r="AT940" i="23"/>
  <c r="AT938" i="23"/>
  <c r="AT936" i="23"/>
  <c r="AT934" i="23"/>
  <c r="AT932" i="23"/>
  <c r="AT930" i="23"/>
  <c r="AT928" i="23"/>
  <c r="AT926" i="23"/>
  <c r="AT924" i="23"/>
  <c r="AT922" i="23"/>
  <c r="AT920" i="23"/>
  <c r="AT918" i="23"/>
  <c r="AT916" i="23"/>
  <c r="AT914" i="23"/>
  <c r="AT912" i="23"/>
  <c r="AT910" i="23"/>
  <c r="AT908" i="23"/>
  <c r="AT906" i="23"/>
  <c r="AT904" i="23"/>
  <c r="AT902" i="23"/>
  <c r="AT900" i="23"/>
  <c r="AT898" i="23"/>
  <c r="AT896" i="23"/>
  <c r="AT894" i="23"/>
  <c r="AT892" i="23"/>
  <c r="AT890" i="23"/>
  <c r="AT885" i="23"/>
  <c r="AT877" i="23"/>
  <c r="AT869" i="23"/>
  <c r="AT861" i="23"/>
  <c r="AT853" i="23"/>
  <c r="AT845" i="23"/>
  <c r="AT837" i="23"/>
  <c r="AT829" i="23"/>
  <c r="AT808" i="23"/>
  <c r="AT796" i="23"/>
  <c r="AT774" i="23"/>
  <c r="AT760" i="23"/>
  <c r="AT740" i="23"/>
  <c r="AT724" i="23"/>
  <c r="AT708" i="23"/>
  <c r="AT693" i="23"/>
  <c r="AT691" i="23"/>
  <c r="AT659" i="23"/>
  <c r="AT657" i="23"/>
  <c r="AT631" i="23"/>
  <c r="AT626" i="23"/>
  <c r="AT624" i="23"/>
  <c r="AT617" i="23"/>
  <c r="AT609" i="23"/>
  <c r="AT593" i="23"/>
  <c r="AT585" i="23"/>
  <c r="AT583" i="23"/>
  <c r="AT573" i="23"/>
  <c r="AT565" i="23"/>
  <c r="AT557" i="23"/>
  <c r="AT549" i="23"/>
  <c r="AT536" i="23"/>
  <c r="AT535" i="23"/>
  <c r="AT520" i="23"/>
  <c r="AT519" i="23"/>
  <c r="AT501" i="23"/>
  <c r="AT500" i="23"/>
  <c r="AT87" i="23"/>
  <c r="V323" i="23"/>
  <c r="V319" i="23"/>
  <c r="V313" i="23"/>
  <c r="V299" i="23"/>
  <c r="V283" i="23"/>
  <c r="V273" i="23"/>
  <c r="V263" i="23"/>
  <c r="V258" i="23"/>
  <c r="V257" i="23"/>
  <c r="V256" i="23"/>
  <c r="V243" i="23"/>
  <c r="V217" i="23"/>
  <c r="V216" i="23"/>
  <c r="V207" i="23"/>
  <c r="V201" i="23"/>
  <c r="V200" i="23"/>
  <c r="V191" i="23"/>
  <c r="V187" i="23"/>
  <c r="V177" i="23"/>
  <c r="V176" i="23"/>
  <c r="V167" i="23"/>
  <c r="V163" i="23"/>
  <c r="V147" i="23"/>
  <c r="V141" i="23"/>
  <c r="V135" i="23"/>
  <c r="V134" i="23"/>
  <c r="V125" i="23"/>
  <c r="V120" i="23"/>
  <c r="V105" i="23"/>
  <c r="V85" i="23"/>
  <c r="V80" i="23"/>
  <c r="V78" i="23"/>
  <c r="V75" i="23"/>
  <c r="V60" i="23"/>
  <c r="AT1013" i="23"/>
  <c r="AT1011" i="23"/>
  <c r="AT1009" i="23"/>
  <c r="AT1007" i="23"/>
  <c r="AT1005" i="23"/>
  <c r="AT887" i="23"/>
  <c r="AT879" i="23"/>
  <c r="AT871" i="23"/>
  <c r="AT863" i="23"/>
  <c r="AT855" i="23"/>
  <c r="AT847" i="23"/>
  <c r="AT839" i="23"/>
  <c r="AT831" i="23"/>
  <c r="AT822" i="23"/>
  <c r="AT799" i="23"/>
  <c r="AT789" i="23"/>
  <c r="AT763" i="23"/>
  <c r="AT753" i="23"/>
  <c r="AT699" i="23"/>
  <c r="AT697" i="23"/>
  <c r="AT687" i="23"/>
  <c r="AT665" i="23"/>
  <c r="AT663" i="23"/>
  <c r="AT653" i="23"/>
  <c r="AT541" i="23"/>
  <c r="AT525" i="23"/>
  <c r="AT506" i="23"/>
  <c r="AT490" i="23"/>
  <c r="AT481" i="23"/>
  <c r="AT331" i="23"/>
  <c r="AT330" i="23"/>
  <c r="AT285" i="23"/>
  <c r="AT888" i="23"/>
  <c r="AT886" i="23"/>
  <c r="AT884" i="23"/>
  <c r="AT882" i="23"/>
  <c r="AT880" i="23"/>
  <c r="AT878" i="23"/>
  <c r="AT876" i="23"/>
  <c r="AT874" i="23"/>
  <c r="AT872" i="23"/>
  <c r="AT870" i="23"/>
  <c r="AT868" i="23"/>
  <c r="AT866" i="23"/>
  <c r="AT864" i="23"/>
  <c r="AT862" i="23"/>
  <c r="AT860" i="23"/>
  <c r="AT858" i="23"/>
  <c r="AT856" i="23"/>
  <c r="AT854" i="23"/>
  <c r="AT852" i="23"/>
  <c r="AT850" i="23"/>
  <c r="AT848" i="23"/>
  <c r="AT846" i="23"/>
  <c r="AT844" i="23"/>
  <c r="AT842" i="23"/>
  <c r="AT840" i="23"/>
  <c r="AT838" i="23"/>
  <c r="AT836" i="23"/>
  <c r="AT834" i="23"/>
  <c r="AT832" i="23"/>
  <c r="AT830" i="23"/>
  <c r="AT824" i="23"/>
  <c r="AT816" i="23"/>
  <c r="AT813" i="23"/>
  <c r="AT807" i="23"/>
  <c r="AT800" i="23"/>
  <c r="AT797" i="23"/>
  <c r="AT791" i="23"/>
  <c r="AT784" i="23"/>
  <c r="AT780" i="23"/>
  <c r="AT772" i="23"/>
  <c r="AT764" i="23"/>
  <c r="AT761" i="23"/>
  <c r="AT755" i="23"/>
  <c r="AT748" i="23"/>
  <c r="AT745" i="23"/>
  <c r="AT736" i="23"/>
  <c r="AT728" i="23"/>
  <c r="AT720" i="23"/>
  <c r="AT712" i="23"/>
  <c r="AT704" i="23"/>
  <c r="AT634" i="23"/>
  <c r="AT627" i="23"/>
  <c r="AT618" i="23"/>
  <c r="AT608" i="23"/>
  <c r="AT596" i="23"/>
  <c r="AT586" i="23"/>
  <c r="AT574" i="23"/>
  <c r="AT570" i="23"/>
  <c r="AT566" i="23"/>
  <c r="AT562" i="23"/>
  <c r="AT558" i="23"/>
  <c r="AT554" i="23"/>
  <c r="AT550" i="23"/>
  <c r="AT545" i="23"/>
  <c r="AT537" i="23"/>
  <c r="AT529" i="23"/>
  <c r="AT521" i="23"/>
  <c r="AT513" i="23"/>
  <c r="AT502" i="23"/>
  <c r="AT494" i="23"/>
  <c r="AT471" i="23"/>
  <c r="AT470" i="23"/>
  <c r="AT465" i="23"/>
  <c r="AT455" i="23"/>
  <c r="AT454" i="23"/>
  <c r="AT449" i="23"/>
  <c r="AT439" i="23"/>
  <c r="AT438" i="23"/>
  <c r="AT433" i="23"/>
  <c r="AT423" i="23"/>
  <c r="AT422" i="23"/>
  <c r="AT417" i="23"/>
  <c r="AT407" i="23"/>
  <c r="AT406" i="23"/>
  <c r="AT401" i="23"/>
  <c r="AT391" i="23"/>
  <c r="AT390" i="23"/>
  <c r="AT385" i="23"/>
  <c r="AT361" i="23"/>
  <c r="AT356" i="23"/>
  <c r="AT337" i="23"/>
  <c r="AT335" i="23"/>
  <c r="AT334" i="23"/>
  <c r="AT95" i="23"/>
  <c r="AT63" i="23"/>
  <c r="AT828" i="23"/>
  <c r="AT821" i="23"/>
  <c r="AT817" i="23"/>
  <c r="AT811" i="23"/>
  <c r="AT804" i="23"/>
  <c r="AT801" i="23"/>
  <c r="AT795" i="23"/>
  <c r="AT788" i="23"/>
  <c r="AT785" i="23"/>
  <c r="AT778" i="23"/>
  <c r="AT768" i="23"/>
  <c r="AT765" i="23"/>
  <c r="AT759" i="23"/>
  <c r="AT752" i="23"/>
  <c r="AT749" i="23"/>
  <c r="AT743" i="23"/>
  <c r="AT738" i="23"/>
  <c r="AT730" i="23"/>
  <c r="AT722" i="23"/>
  <c r="AT714" i="23"/>
  <c r="AT706" i="23"/>
  <c r="AT698" i="23"/>
  <c r="AT694" i="23"/>
  <c r="AT680" i="23"/>
  <c r="AT676" i="23"/>
  <c r="AT664" i="23"/>
  <c r="AT660" i="23"/>
  <c r="AT648" i="23"/>
  <c r="AT644" i="23"/>
  <c r="AT630" i="23"/>
  <c r="AT614" i="23"/>
  <c r="AT592" i="23"/>
  <c r="AT547" i="23"/>
  <c r="AT539" i="23"/>
  <c r="AT531" i="23"/>
  <c r="AT523" i="23"/>
  <c r="AT515" i="23"/>
  <c r="AT504" i="23"/>
  <c r="AT496" i="23"/>
  <c r="AT488" i="23"/>
  <c r="AT479" i="23"/>
  <c r="AT460" i="23"/>
  <c r="AT444" i="23"/>
  <c r="AT428" i="23"/>
  <c r="AT412" i="23"/>
  <c r="AT396" i="23"/>
  <c r="AT380" i="23"/>
  <c r="AT317" i="23"/>
  <c r="AT116" i="23"/>
  <c r="AT103" i="23"/>
  <c r="AT71" i="23"/>
  <c r="AT472" i="23"/>
  <c r="AT464" i="23"/>
  <c r="AT456" i="23"/>
  <c r="AT448" i="23"/>
  <c r="AT440" i="23"/>
  <c r="AT432" i="23"/>
  <c r="AT424" i="23"/>
  <c r="AT416" i="23"/>
  <c r="AT408" i="23"/>
  <c r="AT400" i="23"/>
  <c r="AT392" i="23"/>
  <c r="AT384" i="23"/>
  <c r="AT364" i="23"/>
  <c r="AT345" i="23"/>
  <c r="AT340" i="23"/>
  <c r="AT324" i="23"/>
  <c r="AT312" i="23"/>
  <c r="AT292" i="23"/>
  <c r="AT280" i="23"/>
  <c r="AT137" i="23"/>
  <c r="AT130" i="23"/>
  <c r="AT129" i="23"/>
  <c r="AT120" i="23"/>
  <c r="AT119" i="23"/>
  <c r="AT105" i="23"/>
  <c r="AT97" i="23"/>
  <c r="AT89" i="23"/>
  <c r="AT81" i="23"/>
  <c r="AT73" i="23"/>
  <c r="AT65" i="23"/>
  <c r="AT57" i="23"/>
  <c r="AT477" i="23"/>
  <c r="AT466" i="23"/>
  <c r="AT458" i="23"/>
  <c r="AT450" i="23"/>
  <c r="AT442" i="23"/>
  <c r="AT434" i="23"/>
  <c r="AT426" i="23"/>
  <c r="AT418" i="23"/>
  <c r="AT410" i="23"/>
  <c r="AT402" i="23"/>
  <c r="AT394" i="23"/>
  <c r="AT386" i="23"/>
  <c r="AT378" i="23"/>
  <c r="AT357" i="23"/>
  <c r="AT349" i="23"/>
  <c r="AT347" i="23"/>
  <c r="AT346" i="23"/>
  <c r="AT329" i="23"/>
  <c r="AT315" i="23"/>
  <c r="AT314" i="23"/>
  <c r="AT305" i="23"/>
  <c r="AT303" i="23"/>
  <c r="AT302" i="23"/>
  <c r="AT283" i="23"/>
  <c r="AT282" i="23"/>
  <c r="AT273" i="23"/>
  <c r="AT271" i="23"/>
  <c r="AT270" i="23"/>
  <c r="AT258" i="23"/>
  <c r="AT254" i="23"/>
  <c r="AT250" i="23"/>
  <c r="AT246" i="23"/>
  <c r="AT242" i="23"/>
  <c r="AT238" i="23"/>
  <c r="AT234" i="23"/>
  <c r="AT230" i="23"/>
  <c r="AT226" i="23"/>
  <c r="AT222" i="23"/>
  <c r="AT212" i="23"/>
  <c r="AT111" i="23"/>
  <c r="AT110" i="23"/>
  <c r="AT99" i="23"/>
  <c r="AT91" i="23"/>
  <c r="AT83" i="23"/>
  <c r="AT75" i="23"/>
  <c r="AT67" i="23"/>
  <c r="AT59" i="23"/>
  <c r="AT355" i="23"/>
  <c r="AT354" i="23"/>
  <c r="AT341" i="23"/>
  <c r="AT339" i="23"/>
  <c r="AT338" i="23"/>
  <c r="AT325" i="23"/>
  <c r="AT323" i="23"/>
  <c r="AT322" i="23"/>
  <c r="AT309" i="23"/>
  <c r="AT307" i="23"/>
  <c r="AT306" i="23"/>
  <c r="AT293" i="23"/>
  <c r="AT291" i="23"/>
  <c r="AT290" i="23"/>
  <c r="AT277" i="23"/>
  <c r="AT275" i="23"/>
  <c r="AT274" i="23"/>
  <c r="AT261" i="23"/>
  <c r="AT257" i="23"/>
  <c r="AT253" i="23"/>
  <c r="AT249" i="23"/>
  <c r="AT245" i="23"/>
  <c r="AT241" i="23"/>
  <c r="AT237" i="23"/>
  <c r="AT233" i="23"/>
  <c r="AT229" i="23"/>
  <c r="AT225" i="23"/>
  <c r="AT221" i="23"/>
  <c r="AT124" i="23"/>
  <c r="AT123" i="23"/>
  <c r="AT112" i="23"/>
  <c r="AT104" i="23"/>
  <c r="AT327" i="23"/>
  <c r="AT326" i="23"/>
  <c r="AT313" i="23"/>
  <c r="AT311" i="23"/>
  <c r="AT310" i="23"/>
  <c r="AT297" i="23"/>
  <c r="AT295" i="23"/>
  <c r="AT294" i="23"/>
  <c r="AT281" i="23"/>
  <c r="AT279" i="23"/>
  <c r="AT278" i="23"/>
  <c r="AT265" i="23"/>
  <c r="AT263" i="23"/>
  <c r="AT262" i="23"/>
  <c r="AT260" i="23"/>
  <c r="AT256" i="23"/>
  <c r="AT252" i="23"/>
  <c r="AT248" i="23"/>
  <c r="AT244" i="23"/>
  <c r="AT240" i="23"/>
  <c r="AT236" i="23"/>
  <c r="AT232" i="23"/>
  <c r="AT228" i="23"/>
  <c r="AT224" i="23"/>
  <c r="AT136" i="23"/>
  <c r="AT128" i="23"/>
  <c r="AT127" i="23"/>
  <c r="AT114" i="23"/>
  <c r="AT106" i="23"/>
  <c r="AT741" i="23"/>
  <c r="AT739" i="23"/>
  <c r="AT737" i="23"/>
  <c r="AT735" i="23"/>
  <c r="AT733" i="23"/>
  <c r="AT731" i="23"/>
  <c r="AT729" i="23"/>
  <c r="AT727" i="23"/>
  <c r="AT725" i="23"/>
  <c r="AT723" i="23"/>
  <c r="AT721" i="23"/>
  <c r="AT719" i="23"/>
  <c r="AT717" i="23"/>
  <c r="AT715" i="23"/>
  <c r="AT713" i="23"/>
  <c r="AT711" i="23"/>
  <c r="AT709" i="23"/>
  <c r="AT707" i="23"/>
  <c r="AT705" i="23"/>
  <c r="AT703" i="23"/>
  <c r="AT690" i="23"/>
  <c r="AT672" i="23"/>
  <c r="AT656" i="23"/>
  <c r="AT640" i="23"/>
  <c r="AT623" i="23"/>
  <c r="AT604" i="23"/>
  <c r="AT582" i="23"/>
  <c r="AT686" i="23"/>
  <c r="AT668" i="23"/>
  <c r="AT652" i="23"/>
  <c r="AT635" i="23"/>
  <c r="AT619" i="23"/>
  <c r="AT597" i="23"/>
  <c r="AT575" i="23"/>
  <c r="AT571" i="23"/>
  <c r="AT567" i="23"/>
  <c r="AT563" i="23"/>
  <c r="AT559" i="23"/>
  <c r="AT555" i="23"/>
  <c r="AT551" i="23"/>
  <c r="AT377" i="23"/>
  <c r="AT375" i="23"/>
  <c r="AT373" i="23"/>
  <c r="AT369" i="23"/>
  <c r="AT367" i="23"/>
  <c r="AT365" i="23"/>
  <c r="AT374" i="23"/>
  <c r="AT368" i="23"/>
  <c r="AT376" i="23"/>
  <c r="AT372" i="23"/>
  <c r="AT366" i="23"/>
  <c r="AT217" i="23"/>
  <c r="AT219" i="23"/>
  <c r="AT215" i="23"/>
  <c r="AT211" i="23"/>
  <c r="AT209" i="23"/>
  <c r="AT205" i="23"/>
  <c r="AT201" i="23"/>
  <c r="AT197" i="23"/>
  <c r="AT193" i="23"/>
  <c r="AT189" i="23"/>
  <c r="AT185" i="23"/>
  <c r="AT181" i="23"/>
  <c r="AT177" i="23"/>
  <c r="AT173" i="23"/>
  <c r="AT169" i="23"/>
  <c r="AT165" i="23"/>
  <c r="AT161" i="23"/>
  <c r="AT157" i="23"/>
  <c r="AT153" i="23"/>
  <c r="AT125" i="23"/>
  <c r="AT213" i="23"/>
  <c r="AT210" i="23"/>
  <c r="AT207" i="23"/>
  <c r="AT203" i="23"/>
  <c r="AT199" i="23"/>
  <c r="AT195" i="23"/>
  <c r="AT191" i="23"/>
  <c r="AT187" i="23"/>
  <c r="AT183" i="23"/>
  <c r="AT179" i="23"/>
  <c r="AT175" i="23"/>
  <c r="AT171" i="23"/>
  <c r="AT167" i="23"/>
  <c r="AT163" i="23"/>
  <c r="AT159" i="23"/>
  <c r="AT155" i="23"/>
  <c r="AT133" i="23"/>
  <c r="AT117" i="23"/>
  <c r="AT218" i="23"/>
  <c r="AT214" i="23"/>
  <c r="AT206" i="23"/>
  <c r="AT202" i="23"/>
  <c r="AT198" i="23"/>
  <c r="AT194" i="23"/>
  <c r="AT190" i="23"/>
  <c r="AT186" i="23"/>
  <c r="AT182" i="23"/>
  <c r="AT178" i="23"/>
  <c r="AT174" i="23"/>
  <c r="AT170" i="23"/>
  <c r="AT166" i="23"/>
  <c r="AT162" i="23"/>
  <c r="AT158" i="23"/>
  <c r="AT154" i="23"/>
  <c r="AT121" i="23"/>
  <c r="V951" i="23"/>
  <c r="V927" i="23"/>
  <c r="V887" i="23"/>
  <c r="V879" i="23"/>
  <c r="V863" i="23"/>
  <c r="V847" i="23"/>
  <c r="V839" i="23"/>
  <c r="V831" i="23"/>
  <c r="V790" i="23"/>
  <c r="V771" i="23"/>
  <c r="V738" i="23"/>
  <c r="V730" i="23"/>
  <c r="V714" i="23"/>
  <c r="V698" i="23"/>
  <c r="V690" i="23"/>
  <c r="V664" i="23"/>
  <c r="V640" i="23"/>
  <c r="V631" i="23"/>
  <c r="V615" i="23"/>
  <c r="V582" i="23"/>
  <c r="V563" i="23"/>
  <c r="V547" i="23"/>
  <c r="V539" i="23"/>
  <c r="V531" i="23"/>
  <c r="V515" i="23"/>
  <c r="V504" i="23"/>
  <c r="V466" i="23"/>
  <c r="V458" i="23"/>
  <c r="V450" i="23"/>
  <c r="V434" i="23"/>
  <c r="V418" i="23"/>
  <c r="V410" i="23"/>
  <c r="V58" i="23"/>
  <c r="V960" i="23"/>
  <c r="V952" i="23"/>
  <c r="V944" i="23"/>
  <c r="V936" i="23"/>
  <c r="V935" i="23"/>
  <c r="V928" i="23"/>
  <c r="V920" i="23"/>
  <c r="V912" i="23"/>
  <c r="V911" i="23"/>
  <c r="V904" i="23"/>
  <c r="V896" i="23"/>
  <c r="V888" i="23"/>
  <c r="V880" i="23"/>
  <c r="V872" i="23"/>
  <c r="V864" i="23"/>
  <c r="V856" i="23"/>
  <c r="V848" i="23"/>
  <c r="V840" i="23"/>
  <c r="V832" i="23"/>
  <c r="V807" i="23"/>
  <c r="V806" i="23"/>
  <c r="V799" i="23"/>
  <c r="V798" i="23"/>
  <c r="V791" i="23"/>
  <c r="V783" i="23"/>
  <c r="V782" i="23"/>
  <c r="V772" i="23"/>
  <c r="V763" i="23"/>
  <c r="V755" i="23"/>
  <c r="V747" i="23"/>
  <c r="V739" i="23"/>
  <c r="V731" i="23"/>
  <c r="V723" i="23"/>
  <c r="V715" i="23"/>
  <c r="V707" i="23"/>
  <c r="V699" i="23"/>
  <c r="V691" i="23"/>
  <c r="V681" i="23"/>
  <c r="V673" i="23"/>
  <c r="V665" i="23"/>
  <c r="V657" i="23"/>
  <c r="V649" i="23"/>
  <c r="V641" i="23"/>
  <c r="V632" i="23"/>
  <c r="V624" i="23"/>
  <c r="V616" i="23"/>
  <c r="V605" i="23"/>
  <c r="V594" i="23"/>
  <c r="V583" i="23"/>
  <c r="V572" i="23"/>
  <c r="V564" i="23"/>
  <c r="V556" i="23"/>
  <c r="V548" i="23"/>
  <c r="V540" i="23"/>
  <c r="V532" i="23"/>
  <c r="V524" i="23"/>
  <c r="V516" i="23"/>
  <c r="V505" i="23"/>
  <c r="V497" i="23"/>
  <c r="V467" i="23"/>
  <c r="V459" i="23"/>
  <c r="V451" i="23"/>
  <c r="V443" i="23"/>
  <c r="V435" i="23"/>
  <c r="V427" i="23"/>
  <c r="V419" i="23"/>
  <c r="V411" i="23"/>
  <c r="V403" i="23"/>
  <c r="V391" i="23"/>
  <c r="V390" i="23"/>
  <c r="V357" i="23"/>
  <c r="V341" i="23"/>
  <c r="V340" i="23"/>
  <c r="V325" i="23"/>
  <c r="V959" i="23"/>
  <c r="V943" i="23"/>
  <c r="V919" i="23"/>
  <c r="V903" i="23"/>
  <c r="V895" i="23"/>
  <c r="V871" i="23"/>
  <c r="V855" i="23"/>
  <c r="V762" i="23"/>
  <c r="V754" i="23"/>
  <c r="V746" i="23"/>
  <c r="V722" i="23"/>
  <c r="V706" i="23"/>
  <c r="V680" i="23"/>
  <c r="V672" i="23"/>
  <c r="V656" i="23"/>
  <c r="V648" i="23"/>
  <c r="V623" i="23"/>
  <c r="V604" i="23"/>
  <c r="V593" i="23"/>
  <c r="V571" i="23"/>
  <c r="V555" i="23"/>
  <c r="V523" i="23"/>
  <c r="V496" i="23"/>
  <c r="V442" i="23"/>
  <c r="V426" i="23"/>
  <c r="V402" i="23"/>
  <c r="V63" i="23"/>
  <c r="V386" i="23"/>
  <c r="V360" i="23"/>
  <c r="V352" i="23"/>
  <c r="V344" i="23"/>
  <c r="V336" i="23"/>
  <c r="V328" i="23"/>
  <c r="V320" i="23"/>
  <c r="V297" i="23"/>
  <c r="V296" i="23"/>
  <c r="V265" i="23"/>
  <c r="V394" i="23"/>
  <c r="V312" i="23"/>
  <c r="V309" i="23"/>
  <c r="V308" i="23"/>
  <c r="V301" i="23"/>
  <c r="V300" i="23"/>
  <c r="V293" i="23"/>
  <c r="V292" i="23"/>
  <c r="V285" i="23"/>
  <c r="V284" i="23"/>
  <c r="V277" i="23"/>
  <c r="V269" i="23"/>
  <c r="V268" i="23"/>
  <c r="V261" i="23"/>
  <c r="V260" i="23"/>
  <c r="V253" i="23"/>
  <c r="V252" i="23"/>
  <c r="V245" i="23"/>
  <c r="V244" i="23"/>
  <c r="V237" i="23"/>
  <c r="V236" i="23"/>
  <c r="V229" i="23"/>
  <c r="V228" i="23"/>
  <c r="V221" i="23"/>
  <c r="V220" i="23"/>
  <c r="V213" i="23"/>
  <c r="V212" i="23"/>
  <c r="V205" i="23"/>
  <c r="V204" i="23"/>
  <c r="V197" i="23"/>
  <c r="V196" i="23"/>
  <c r="V189" i="23"/>
  <c r="V188" i="23"/>
  <c r="V181" i="23"/>
  <c r="V180" i="23"/>
  <c r="V173" i="23"/>
  <c r="V172" i="23"/>
  <c r="V165" i="23"/>
  <c r="V164" i="23"/>
  <c r="V157" i="23"/>
  <c r="V156" i="23"/>
  <c r="V149" i="23"/>
  <c r="V148" i="23"/>
  <c r="V139" i="23"/>
  <c r="V138" i="23"/>
  <c r="V131" i="23"/>
  <c r="V130" i="23"/>
  <c r="V123" i="23"/>
  <c r="V122" i="23"/>
  <c r="V115" i="23"/>
  <c r="V114" i="23"/>
  <c r="V107" i="23"/>
  <c r="V106" i="23"/>
  <c r="V99" i="23"/>
  <c r="V98" i="23"/>
  <c r="V91" i="23"/>
  <c r="V90" i="23"/>
  <c r="V74" i="23"/>
  <c r="V70" i="23"/>
  <c r="V59" i="23"/>
  <c r="V86" i="23"/>
  <c r="G840" i="23"/>
  <c r="F840" i="23"/>
  <c r="K840" i="23" s="1"/>
  <c r="G754" i="23"/>
  <c r="G755" i="23" s="1"/>
  <c r="F754" i="23"/>
  <c r="F755" i="23" s="1"/>
  <c r="E1009" i="23"/>
  <c r="I1009" i="23" s="1"/>
  <c r="F1009" i="23"/>
  <c r="K1009" i="23" s="1"/>
  <c r="F950" i="23"/>
  <c r="K950" i="23" s="1"/>
  <c r="G945" i="23"/>
  <c r="M945" i="23" s="1"/>
  <c r="F945" i="23"/>
  <c r="F934" i="23"/>
  <c r="K934" i="23" s="1"/>
  <c r="F918" i="23"/>
  <c r="K918" i="23" s="1"/>
  <c r="F896" i="23"/>
  <c r="F897" i="23" s="1"/>
  <c r="F891" i="23"/>
  <c r="F892" i="23" s="1"/>
  <c r="F875" i="23"/>
  <c r="G533" i="23"/>
  <c r="G534" i="23" s="1"/>
  <c r="G1009" i="23"/>
  <c r="G1010" i="23" s="1"/>
  <c r="M1010" i="23" s="1"/>
  <c r="G896" i="23"/>
  <c r="M896" i="23" s="1"/>
  <c r="F569" i="23"/>
  <c r="G967" i="23"/>
  <c r="G968" i="23" s="1"/>
  <c r="G969" i="23" s="1"/>
  <c r="F1011" i="23"/>
  <c r="K1011" i="23" s="1"/>
  <c r="G1011" i="23"/>
  <c r="M1011" i="23" s="1"/>
  <c r="F1001" i="23"/>
  <c r="F1002" i="23" s="1"/>
  <c r="F1003" i="23" s="1"/>
  <c r="F978" i="23"/>
  <c r="F979" i="23" s="1"/>
  <c r="F980" i="23" s="1"/>
  <c r="G978" i="23"/>
  <c r="F956" i="23"/>
  <c r="G937" i="23"/>
  <c r="M937" i="23" s="1"/>
  <c r="F937" i="23"/>
  <c r="F938" i="23" s="1"/>
  <c r="K938" i="23" s="1"/>
  <c r="F904" i="23"/>
  <c r="K904" i="23" s="1"/>
  <c r="F883" i="23"/>
  <c r="F884" i="23" s="1"/>
  <c r="F885" i="23" s="1"/>
  <c r="G829" i="23"/>
  <c r="G830" i="23" s="1"/>
  <c r="M830" i="23" s="1"/>
  <c r="G812" i="23"/>
  <c r="G813" i="23" s="1"/>
  <c r="M813" i="23" s="1"/>
  <c r="E812" i="23"/>
  <c r="I812" i="23" s="1"/>
  <c r="F812" i="23"/>
  <c r="F813" i="23" s="1"/>
  <c r="F814" i="23" s="1"/>
  <c r="K814" i="23" s="1"/>
  <c r="G790" i="23"/>
  <c r="F790" i="23"/>
  <c r="K790" i="23" s="1"/>
  <c r="G832" i="23"/>
  <c r="M832" i="23" s="1"/>
  <c r="F326" i="23"/>
  <c r="K326" i="23" s="1"/>
  <c r="G326" i="23"/>
  <c r="E956" i="23"/>
  <c r="E957" i="23" s="1"/>
  <c r="E958" i="23" s="1"/>
  <c r="E959" i="23" s="1"/>
  <c r="G891" i="23"/>
  <c r="G892" i="23" s="1"/>
  <c r="G883" i="23"/>
  <c r="M883" i="23" s="1"/>
  <c r="G875" i="23"/>
  <c r="G867" i="23"/>
  <c r="G868" i="23" s="1"/>
  <c r="M868" i="23" s="1"/>
  <c r="E860" i="23"/>
  <c r="E861" i="23" s="1"/>
  <c r="E862" i="23" s="1"/>
  <c r="E863" i="23" s="1"/>
  <c r="E864" i="23" s="1"/>
  <c r="E865" i="23" s="1"/>
  <c r="G859" i="23"/>
  <c r="G860" i="23" s="1"/>
  <c r="G861" i="23" s="1"/>
  <c r="E852" i="23"/>
  <c r="E853" i="23" s="1"/>
  <c r="G851" i="23"/>
  <c r="M851" i="23" s="1"/>
  <c r="G843" i="23"/>
  <c r="M843" i="23" s="1"/>
  <c r="F832" i="23"/>
  <c r="F833" i="23" s="1"/>
  <c r="G806" i="23"/>
  <c r="G807" i="23" s="1"/>
  <c r="M807" i="23" s="1"/>
  <c r="G798" i="23"/>
  <c r="M798" i="23" s="1"/>
  <c r="F624" i="23"/>
  <c r="G624" i="23"/>
  <c r="M624" i="23" s="1"/>
  <c r="G990" i="23"/>
  <c r="G991" i="23" s="1"/>
  <c r="G992" i="23" s="1"/>
  <c r="M992" i="23" s="1"/>
  <c r="E910" i="23"/>
  <c r="F867" i="23"/>
  <c r="K867" i="23" s="1"/>
  <c r="F859" i="23"/>
  <c r="F851" i="23"/>
  <c r="F852" i="23" s="1"/>
  <c r="G845" i="23"/>
  <c r="G846" i="23" s="1"/>
  <c r="F843" i="23"/>
  <c r="G746" i="23"/>
  <c r="M746" i="23" s="1"/>
  <c r="F746" i="23"/>
  <c r="F632" i="23"/>
  <c r="F633" i="23" s="1"/>
  <c r="G632" i="23"/>
  <c r="G432" i="23"/>
  <c r="M432" i="23" s="1"/>
  <c r="G334" i="23"/>
  <c r="G335" i="23" s="1"/>
  <c r="G336" i="23" s="1"/>
  <c r="E767" i="23"/>
  <c r="E768" i="23" s="1"/>
  <c r="E769" i="23" s="1"/>
  <c r="G766" i="23"/>
  <c r="G767" i="23" s="1"/>
  <c r="M767" i="23" s="1"/>
  <c r="G734" i="23"/>
  <c r="M734" i="23" s="1"/>
  <c r="G726" i="23"/>
  <c r="M726" i="23" s="1"/>
  <c r="G718" i="23"/>
  <c r="G719" i="23" s="1"/>
  <c r="G710" i="23"/>
  <c r="G711" i="23" s="1"/>
  <c r="M711" i="23" s="1"/>
  <c r="G702" i="23"/>
  <c r="G703" i="23" s="1"/>
  <c r="M703" i="23" s="1"/>
  <c r="G694" i="23"/>
  <c r="M694" i="23" s="1"/>
  <c r="G569" i="23"/>
  <c r="G570" i="23" s="1"/>
  <c r="M570" i="23" s="1"/>
  <c r="F541" i="23"/>
  <c r="K541" i="23" s="1"/>
  <c r="G541" i="23"/>
  <c r="G342" i="23"/>
  <c r="M342" i="23" s="1"/>
  <c r="F766" i="23"/>
  <c r="F767" i="23" s="1"/>
  <c r="G760" i="23"/>
  <c r="G761" i="23" s="1"/>
  <c r="G762" i="23" s="1"/>
  <c r="F734" i="23"/>
  <c r="F735" i="23" s="1"/>
  <c r="K735" i="23" s="1"/>
  <c r="F726" i="23"/>
  <c r="F718" i="23"/>
  <c r="F719" i="23" s="1"/>
  <c r="F710" i="23"/>
  <c r="F711" i="23" s="1"/>
  <c r="K711" i="23" s="1"/>
  <c r="F702" i="23"/>
  <c r="F703" i="23" s="1"/>
  <c r="K703" i="23" s="1"/>
  <c r="F694" i="23"/>
  <c r="G678" i="23"/>
  <c r="M678" i="23" s="1"/>
  <c r="G670" i="23"/>
  <c r="G671" i="23" s="1"/>
  <c r="G672" i="23" s="1"/>
  <c r="G662" i="23"/>
  <c r="G663" i="23" s="1"/>
  <c r="G664" i="23" s="1"/>
  <c r="M664" i="23" s="1"/>
  <c r="G654" i="23"/>
  <c r="G655" i="23" s="1"/>
  <c r="G656" i="23" s="1"/>
  <c r="G646" i="23"/>
  <c r="G639" i="23"/>
  <c r="G522" i="23"/>
  <c r="M522" i="23" s="1"/>
  <c r="G410" i="23"/>
  <c r="M410" i="23" s="1"/>
  <c r="F318" i="23"/>
  <c r="K318" i="23" s="1"/>
  <c r="G318" i="23"/>
  <c r="G319" i="23" s="1"/>
  <c r="G552" i="23"/>
  <c r="G553" i="23" s="1"/>
  <c r="M553" i="23" s="1"/>
  <c r="G500" i="23"/>
  <c r="M500" i="23" s="1"/>
  <c r="G380" i="23"/>
  <c r="M380" i="23" s="1"/>
  <c r="G304" i="23"/>
  <c r="M304" i="23" s="1"/>
  <c r="F552" i="23"/>
  <c r="F500" i="23"/>
  <c r="E391" i="23"/>
  <c r="G356" i="23"/>
  <c r="G357" i="23" s="1"/>
  <c r="F348" i="23"/>
  <c r="G348" i="23"/>
  <c r="G349" i="23" s="1"/>
  <c r="G443" i="23"/>
  <c r="G399" i="23"/>
  <c r="M399" i="23" s="1"/>
  <c r="G391" i="23"/>
  <c r="G288" i="23"/>
  <c r="M288" i="23" s="1"/>
  <c r="E288" i="23"/>
  <c r="I288" i="23" s="1"/>
  <c r="F288" i="23"/>
  <c r="G281" i="23"/>
  <c r="M281" i="23" s="1"/>
  <c r="G278" i="23"/>
  <c r="G279" i="23" s="1"/>
  <c r="G263" i="23"/>
  <c r="G258" i="23"/>
  <c r="G259" i="23" s="1"/>
  <c r="G260" i="23" s="1"/>
  <c r="G240" i="23"/>
  <c r="G241" i="23" s="1"/>
  <c r="M241" i="23" s="1"/>
  <c r="F240" i="23"/>
  <c r="F241" i="23" s="1"/>
  <c r="K241" i="23" s="1"/>
  <c r="E240" i="23"/>
  <c r="I240" i="23" s="1"/>
  <c r="F224" i="23"/>
  <c r="G197" i="23"/>
  <c r="G198" i="23" s="1"/>
  <c r="G465" i="23"/>
  <c r="G466" i="23" s="1"/>
  <c r="G421" i="23"/>
  <c r="M421" i="23" s="1"/>
  <c r="G385" i="23"/>
  <c r="G251" i="23"/>
  <c r="G252" i="23" s="1"/>
  <c r="E233" i="23"/>
  <c r="I233" i="23" s="1"/>
  <c r="F233" i="23"/>
  <c r="F234" i="23" s="1"/>
  <c r="G233" i="23"/>
  <c r="M233" i="23" s="1"/>
  <c r="G312" i="23"/>
  <c r="M312" i="23" s="1"/>
  <c r="G296" i="23"/>
  <c r="M296" i="23" s="1"/>
  <c r="G273" i="23"/>
  <c r="G274" i="23" s="1"/>
  <c r="E177" i="23"/>
  <c r="E178" i="23" s="1"/>
  <c r="I178" i="23" s="1"/>
  <c r="G284" i="23"/>
  <c r="G285" i="23" s="1"/>
  <c r="G245" i="23"/>
  <c r="G246" i="23" s="1"/>
  <c r="G215" i="23"/>
  <c r="G167" i="23"/>
  <c r="G168" i="23" s="1"/>
  <c r="M168" i="23" s="1"/>
  <c r="G161" i="23"/>
  <c r="G162" i="23" s="1"/>
  <c r="G254" i="23"/>
  <c r="G248" i="23"/>
  <c r="M248" i="23" s="1"/>
  <c r="G194" i="23"/>
  <c r="G195" i="23" s="1"/>
  <c r="G196" i="23" s="1"/>
  <c r="M196" i="23" s="1"/>
  <c r="F194" i="23"/>
  <c r="K194" i="23" s="1"/>
  <c r="G224" i="23"/>
  <c r="M224" i="23" s="1"/>
  <c r="F206" i="23"/>
  <c r="G158" i="23"/>
  <c r="M158" i="23" s="1"/>
  <c r="F185" i="23"/>
  <c r="F186" i="23" s="1"/>
  <c r="G110" i="23"/>
  <c r="G111" i="23" s="1"/>
  <c r="F110" i="23"/>
  <c r="F111" i="23" s="1"/>
  <c r="G242" i="23"/>
  <c r="G243" i="23" s="1"/>
  <c r="G244" i="23" s="1"/>
  <c r="M244" i="23" s="1"/>
  <c r="F176" i="23"/>
  <c r="F177" i="23" s="1"/>
  <c r="K177" i="23" s="1"/>
  <c r="F215" i="23"/>
  <c r="K215" i="23" s="1"/>
  <c r="G200" i="23"/>
  <c r="M200" i="23" s="1"/>
  <c r="G176" i="23"/>
  <c r="G177" i="23" s="1"/>
  <c r="M177" i="23" s="1"/>
  <c r="G164" i="23"/>
  <c r="G165" i="23" s="1"/>
  <c r="M165" i="23" s="1"/>
  <c r="G149" i="23"/>
  <c r="F149" i="23"/>
  <c r="F150" i="23" s="1"/>
  <c r="F137" i="23"/>
  <c r="F138" i="23" s="1"/>
  <c r="K138" i="23" s="1"/>
  <c r="F128" i="23"/>
  <c r="F129" i="23" s="1"/>
  <c r="G128" i="23"/>
  <c r="M128" i="23" s="1"/>
  <c r="F119" i="23"/>
  <c r="F120" i="23" s="1"/>
  <c r="G137" i="23"/>
  <c r="G138" i="23" s="1"/>
  <c r="G119" i="23"/>
  <c r="M119" i="23" s="1"/>
  <c r="F101" i="23"/>
  <c r="G74" i="23"/>
  <c r="G75" i="23" s="1"/>
  <c r="G65" i="23"/>
  <c r="G66" i="23" s="1"/>
  <c r="F92" i="23"/>
  <c r="K92" i="23" s="1"/>
  <c r="E57" i="23"/>
  <c r="I57" i="23" s="1"/>
  <c r="G56" i="23"/>
  <c r="M56" i="23" s="1"/>
  <c r="F56" i="23"/>
  <c r="F57" i="23" s="1"/>
  <c r="K57" i="23" s="1"/>
  <c r="AT48" i="23"/>
  <c r="AT33" i="23"/>
  <c r="AT9" i="23"/>
  <c r="AT10" i="23"/>
  <c r="AT53" i="23"/>
  <c r="AT37" i="23"/>
  <c r="AT21" i="23"/>
  <c r="AT13" i="23"/>
  <c r="AT40" i="23"/>
  <c r="AT24" i="23"/>
  <c r="AT45" i="23"/>
  <c r="AT50" i="23"/>
  <c r="AT47" i="23"/>
  <c r="AT44" i="23"/>
  <c r="AT34" i="23"/>
  <c r="AT39" i="23"/>
  <c r="AT26" i="23"/>
  <c r="AT23" i="23"/>
  <c r="AT20" i="23"/>
  <c r="AT16" i="23"/>
  <c r="AT41" i="23"/>
  <c r="AT32" i="23"/>
  <c r="AT29" i="23"/>
  <c r="AT12" i="23"/>
  <c r="AT25" i="23"/>
  <c r="AT49" i="23"/>
  <c r="AT31" i="23"/>
  <c r="AT28" i="23"/>
  <c r="AT18" i="23"/>
  <c r="AT15" i="23"/>
  <c r="AT52" i="23"/>
  <c r="AT42" i="23"/>
  <c r="AT36" i="23"/>
  <c r="AT30" i="23"/>
  <c r="AT17" i="23"/>
  <c r="AT54" i="23"/>
  <c r="AT38" i="23"/>
  <c r="AT22" i="23"/>
  <c r="AT51" i="23"/>
  <c r="AT46" i="23"/>
  <c r="AT43" i="23"/>
  <c r="AT35" i="23"/>
  <c r="AT27" i="23"/>
  <c r="AT19" i="23"/>
  <c r="AT14" i="23"/>
  <c r="AT11" i="23"/>
  <c r="ES9" i="33"/>
  <c r="ET9" i="33"/>
  <c r="ES10" i="33"/>
  <c r="ET10" i="33"/>
  <c r="ES11" i="33"/>
  <c r="ET11" i="33"/>
  <c r="ES12" i="33"/>
  <c r="ET12" i="33"/>
  <c r="ET8" i="33"/>
  <c r="ES8" i="33"/>
  <c r="ER9" i="33"/>
  <c r="ER10" i="33"/>
  <c r="ER11" i="33"/>
  <c r="ER12" i="33"/>
  <c r="ER8" i="33"/>
  <c r="EQ9" i="33"/>
  <c r="EQ8" i="33"/>
  <c r="EP9" i="33"/>
  <c r="EP10" i="33"/>
  <c r="EP12" i="33"/>
  <c r="EP8" i="33"/>
  <c r="EN9" i="33"/>
  <c r="EN8" i="33"/>
  <c r="EM9" i="33"/>
  <c r="EM10" i="33"/>
  <c r="EN10" i="33" s="1"/>
  <c r="EQ10" i="33" s="1"/>
  <c r="EM12" i="33"/>
  <c r="EN12" i="33" s="1"/>
  <c r="EQ12" i="33" s="1"/>
  <c r="EM8" i="33"/>
  <c r="EL12" i="33"/>
  <c r="EL11" i="33"/>
  <c r="EP11" i="33" s="1"/>
  <c r="EL10" i="33"/>
  <c r="EL9" i="33"/>
  <c r="EL8" i="33"/>
  <c r="E770" i="23" l="1"/>
  <c r="I769" i="23"/>
  <c r="F981" i="23"/>
  <c r="K981" i="23" s="1"/>
  <c r="K980" i="23"/>
  <c r="F242" i="23"/>
  <c r="F243" i="23" s="1"/>
  <c r="M267" i="23"/>
  <c r="G905" i="23"/>
  <c r="M905" i="23" s="1"/>
  <c r="K74" i="23"/>
  <c r="M185" i="23"/>
  <c r="M492" i="23"/>
  <c r="G172" i="23"/>
  <c r="M172" i="23" s="1"/>
  <c r="G951" i="23"/>
  <c r="G952" i="23" s="1"/>
  <c r="M952" i="23" s="1"/>
  <c r="F84" i="23"/>
  <c r="F85" i="23" s="1"/>
  <c r="F86" i="23" s="1"/>
  <c r="F201" i="23"/>
  <c r="K201" i="23" s="1"/>
  <c r="F66" i="23"/>
  <c r="F67" i="23" s="1"/>
  <c r="F68" i="23" s="1"/>
  <c r="M167" i="23"/>
  <c r="M195" i="23"/>
  <c r="M194" i="23"/>
  <c r="G282" i="23"/>
  <c r="M282" i="23" s="1"/>
  <c r="K813" i="23"/>
  <c r="K760" i="23"/>
  <c r="G84" i="23"/>
  <c r="G85" i="23" s="1"/>
  <c r="M85" i="23" s="1"/>
  <c r="F911" i="23"/>
  <c r="K911" i="23" s="1"/>
  <c r="K806" i="23"/>
  <c r="G911" i="23"/>
  <c r="M911" i="23" s="1"/>
  <c r="K670" i="23"/>
  <c r="F647" i="23"/>
  <c r="K647" i="23" s="1"/>
  <c r="K883" i="23"/>
  <c r="G957" i="23"/>
  <c r="M957" i="23" s="1"/>
  <c r="K678" i="23"/>
  <c r="K891" i="23"/>
  <c r="F928" i="23"/>
  <c r="K928" i="23" s="1"/>
  <c r="F991" i="23"/>
  <c r="F992" i="23" s="1"/>
  <c r="F993" i="23" s="1"/>
  <c r="F994" i="23" s="1"/>
  <c r="K655" i="23"/>
  <c r="F656" i="23"/>
  <c r="K656" i="23" s="1"/>
  <c r="K654" i="23"/>
  <c r="K798" i="23"/>
  <c r="F564" i="23"/>
  <c r="K926" i="23"/>
  <c r="F513" i="23"/>
  <c r="K513" i="23" s="1"/>
  <c r="K845" i="23"/>
  <c r="G554" i="23"/>
  <c r="G555" i="23" s="1"/>
  <c r="I767" i="23"/>
  <c r="M934" i="23"/>
  <c r="G433" i="23"/>
  <c r="M433" i="23" s="1"/>
  <c r="F1010" i="23"/>
  <c r="K1010" i="23" s="1"/>
  <c r="K110" i="23"/>
  <c r="G381" i="23"/>
  <c r="M381" i="23" s="1"/>
  <c r="G494" i="23"/>
  <c r="G495" i="23" s="1"/>
  <c r="G496" i="23" s="1"/>
  <c r="G93" i="23"/>
  <c r="G94" i="23" s="1"/>
  <c r="G95" i="23" s="1"/>
  <c r="G96" i="23" s="1"/>
  <c r="K662" i="23"/>
  <c r="G1012" i="23"/>
  <c r="M1012" i="23" s="1"/>
  <c r="G564" i="23"/>
  <c r="M564" i="23" s="1"/>
  <c r="G927" i="23"/>
  <c r="G928" i="23" s="1"/>
  <c r="M928" i="23" s="1"/>
  <c r="F968" i="23"/>
  <c r="K968" i="23" s="1"/>
  <c r="M1001" i="23"/>
  <c r="F148" i="23"/>
  <c r="K148" i="23" s="1"/>
  <c r="K391" i="23"/>
  <c r="M258" i="23"/>
  <c r="M454" i="23"/>
  <c r="F738" i="23"/>
  <c r="K896" i="23"/>
  <c r="G919" i="23"/>
  <c r="F808" i="23"/>
  <c r="F809" i="23" s="1"/>
  <c r="F810" i="23" s="1"/>
  <c r="K810" i="23" s="1"/>
  <c r="K137" i="23"/>
  <c r="K240" i="23"/>
  <c r="M552" i="23"/>
  <c r="M860" i="23"/>
  <c r="M891" i="23"/>
  <c r="F542" i="23"/>
  <c r="F951" i="23"/>
  <c r="F952" i="23" s="1"/>
  <c r="F953" i="23" s="1"/>
  <c r="F954" i="23" s="1"/>
  <c r="K954" i="23" s="1"/>
  <c r="M110" i="23"/>
  <c r="F195" i="23"/>
  <c r="K195" i="23" s="1"/>
  <c r="E813" i="23"/>
  <c r="E814" i="23" s="1"/>
  <c r="E815" i="23" s="1"/>
  <c r="I815" i="23" s="1"/>
  <c r="G799" i="23"/>
  <c r="G800" i="23" s="1"/>
  <c r="G801" i="23" s="1"/>
  <c r="I852" i="23"/>
  <c r="K937" i="23"/>
  <c r="F868" i="23"/>
  <c r="K868" i="23" s="1"/>
  <c r="F93" i="23"/>
  <c r="F94" i="23" s="1"/>
  <c r="K94" i="23" s="1"/>
  <c r="F319" i="23"/>
  <c r="F320" i="23" s="1"/>
  <c r="K320" i="23" s="1"/>
  <c r="G869" i="23"/>
  <c r="M869" i="23" s="1"/>
  <c r="F688" i="23"/>
  <c r="F935" i="23"/>
  <c r="K935" i="23" s="1"/>
  <c r="M455" i="23"/>
  <c r="G456" i="23"/>
  <c r="M456" i="23" s="1"/>
  <c r="G208" i="23"/>
  <c r="M207" i="23"/>
  <c r="K392" i="23"/>
  <c r="F393" i="23"/>
  <c r="G337" i="23"/>
  <c r="M336" i="23"/>
  <c r="K755" i="23"/>
  <c r="F756" i="23"/>
  <c r="K756" i="23" s="1"/>
  <c r="G234" i="23"/>
  <c r="G235" i="23" s="1"/>
  <c r="M235" i="23" s="1"/>
  <c r="G571" i="23"/>
  <c r="G572" i="23" s="1"/>
  <c r="M572" i="23" s="1"/>
  <c r="F791" i="23"/>
  <c r="E1010" i="23"/>
  <c r="I1010" i="23" s="1"/>
  <c r="G102" i="23"/>
  <c r="M101" i="23"/>
  <c r="M65" i="23"/>
  <c r="K242" i="23"/>
  <c r="M278" i="23"/>
  <c r="E679" i="23"/>
  <c r="I679" i="23" s="1"/>
  <c r="G704" i="23"/>
  <c r="M704" i="23" s="1"/>
  <c r="F400" i="23"/>
  <c r="F401" i="23" s="1"/>
  <c r="K401" i="23" s="1"/>
  <c r="G625" i="23"/>
  <c r="M625" i="23" s="1"/>
  <c r="I862" i="23"/>
  <c r="G738" i="23"/>
  <c r="F841" i="23"/>
  <c r="K841" i="23" s="1"/>
  <c r="M710" i="23"/>
  <c r="M867" i="23"/>
  <c r="M935" i="23"/>
  <c r="M1009" i="23"/>
  <c r="K754" i="23"/>
  <c r="F76" i="23"/>
  <c r="K76" i="23" s="1"/>
  <c r="M137" i="23"/>
  <c r="G289" i="23"/>
  <c r="G290" i="23" s="1"/>
  <c r="M290" i="23" s="1"/>
  <c r="M240" i="23"/>
  <c r="M206" i="23"/>
  <c r="M334" i="23"/>
  <c r="K185" i="23"/>
  <c r="M335" i="23"/>
  <c r="M655" i="23"/>
  <c r="K710" i="23"/>
  <c r="K632" i="23"/>
  <c r="F672" i="23"/>
  <c r="K672" i="23" s="1"/>
  <c r="K1001" i="23"/>
  <c r="F847" i="23"/>
  <c r="F919" i="23"/>
  <c r="K919" i="23" s="1"/>
  <c r="G844" i="23"/>
  <c r="M844" i="23" s="1"/>
  <c r="G112" i="23"/>
  <c r="G113" i="23" s="1"/>
  <c r="M111" i="23"/>
  <c r="G255" i="23"/>
  <c r="G256" i="23" s="1"/>
  <c r="M254" i="23"/>
  <c r="M466" i="23"/>
  <c r="G467" i="23"/>
  <c r="M467" i="23" s="1"/>
  <c r="G264" i="23"/>
  <c r="M264" i="23" s="1"/>
  <c r="M263" i="23"/>
  <c r="F747" i="23"/>
  <c r="K747" i="23" s="1"/>
  <c r="K746" i="23"/>
  <c r="M978" i="23"/>
  <c r="G979" i="23"/>
  <c r="M149" i="23"/>
  <c r="G150" i="23"/>
  <c r="M150" i="23" s="1"/>
  <c r="K224" i="23"/>
  <c r="F225" i="23"/>
  <c r="F226" i="23" s="1"/>
  <c r="K348" i="23"/>
  <c r="F349" i="23"/>
  <c r="K349" i="23" s="1"/>
  <c r="G679" i="23"/>
  <c r="G680" i="23" s="1"/>
  <c r="M138" i="23"/>
  <c r="G139" i="23"/>
  <c r="M139" i="23" s="1"/>
  <c r="F112" i="23"/>
  <c r="F113" i="23" s="1"/>
  <c r="K111" i="23"/>
  <c r="M215" i="23"/>
  <c r="G216" i="23"/>
  <c r="M216" i="23" s="1"/>
  <c r="K288" i="23"/>
  <c r="F289" i="23"/>
  <c r="K761" i="23"/>
  <c r="F762" i="23"/>
  <c r="G984" i="23"/>
  <c r="F102" i="23"/>
  <c r="K102" i="23" s="1"/>
  <c r="K101" i="23"/>
  <c r="M198" i="23"/>
  <c r="G199" i="23"/>
  <c r="M199" i="23" s="1"/>
  <c r="K843" i="23"/>
  <c r="F844" i="23"/>
  <c r="K844" i="23" s="1"/>
  <c r="K234" i="23"/>
  <c r="F235" i="23"/>
  <c r="K235" i="23" s="1"/>
  <c r="G665" i="23"/>
  <c r="G666" i="23" s="1"/>
  <c r="M666" i="23" s="1"/>
  <c r="K624" i="23"/>
  <c r="F625" i="23"/>
  <c r="F626" i="23" s="1"/>
  <c r="K206" i="23"/>
  <c r="F207" i="23"/>
  <c r="K207" i="23" s="1"/>
  <c r="G187" i="23"/>
  <c r="G188" i="23" s="1"/>
  <c r="G189" i="23" s="1"/>
  <c r="F501" i="23"/>
  <c r="F502" i="23" s="1"/>
  <c r="K500" i="23"/>
  <c r="G542" i="23"/>
  <c r="M542" i="23" s="1"/>
  <c r="M541" i="23"/>
  <c r="K633" i="23"/>
  <c r="F634" i="23"/>
  <c r="F635" i="23" s="1"/>
  <c r="K635" i="23" s="1"/>
  <c r="G327" i="23"/>
  <c r="M326" i="23"/>
  <c r="G938" i="23"/>
  <c r="G166" i="23"/>
  <c r="M166" i="23" s="1"/>
  <c r="G422" i="23"/>
  <c r="F736" i="23"/>
  <c r="K736" i="23" s="1"/>
  <c r="F58" i="23"/>
  <c r="F59" i="23" s="1"/>
  <c r="F60" i="23" s="1"/>
  <c r="K149" i="23"/>
  <c r="M176" i="23"/>
  <c r="M197" i="23"/>
  <c r="K176" i="23"/>
  <c r="E289" i="23"/>
  <c r="I289" i="23" s="1"/>
  <c r="G411" i="23"/>
  <c r="M411" i="23" s="1"/>
  <c r="G523" i="23"/>
  <c r="M663" i="23"/>
  <c r="G343" i="23"/>
  <c r="M760" i="23"/>
  <c r="F327" i="23"/>
  <c r="M990" i="23"/>
  <c r="I861" i="23"/>
  <c r="K128" i="23"/>
  <c r="G501" i="23"/>
  <c r="G502" i="23" s="1"/>
  <c r="G503" i="23" s="1"/>
  <c r="M671" i="23"/>
  <c r="F1012" i="23"/>
  <c r="M569" i="23"/>
  <c r="F800" i="23"/>
  <c r="M845" i="23"/>
  <c r="G897" i="23"/>
  <c r="M897" i="23" s="1"/>
  <c r="F130" i="23"/>
  <c r="K129" i="23"/>
  <c r="K186" i="23"/>
  <c r="F187" i="23"/>
  <c r="G275" i="23"/>
  <c r="M274" i="23"/>
  <c r="M66" i="23"/>
  <c r="G67" i="23"/>
  <c r="G247" i="23"/>
  <c r="M247" i="23" s="1"/>
  <c r="M246" i="23"/>
  <c r="M319" i="23"/>
  <c r="G320" i="23"/>
  <c r="F834" i="23"/>
  <c r="K833" i="23"/>
  <c r="G280" i="23"/>
  <c r="M280" i="23" s="1"/>
  <c r="M279" i="23"/>
  <c r="M357" i="23"/>
  <c r="G358" i="23"/>
  <c r="G673" i="23"/>
  <c r="M672" i="23"/>
  <c r="G763" i="23"/>
  <c r="M762" i="23"/>
  <c r="G535" i="23"/>
  <c r="M534" i="23"/>
  <c r="K897" i="23"/>
  <c r="F898" i="23"/>
  <c r="K120" i="23"/>
  <c r="F121" i="23"/>
  <c r="F244" i="23"/>
  <c r="K243" i="23"/>
  <c r="G253" i="23"/>
  <c r="M253" i="23" s="1"/>
  <c r="M252" i="23"/>
  <c r="M349" i="23"/>
  <c r="G350" i="23"/>
  <c r="G640" i="23"/>
  <c r="M639" i="23"/>
  <c r="M75" i="23"/>
  <c r="G76" i="23"/>
  <c r="K150" i="23"/>
  <c r="F151" i="23"/>
  <c r="G163" i="23"/>
  <c r="M163" i="23" s="1"/>
  <c r="M162" i="23"/>
  <c r="G286" i="23"/>
  <c r="M285" i="23"/>
  <c r="M260" i="23"/>
  <c r="G261" i="23"/>
  <c r="G847" i="23"/>
  <c r="M846" i="23"/>
  <c r="I853" i="23"/>
  <c r="E854" i="23"/>
  <c r="E960" i="23"/>
  <c r="I959" i="23"/>
  <c r="F1004" i="23"/>
  <c r="K1003" i="23"/>
  <c r="F886" i="23"/>
  <c r="K885" i="23"/>
  <c r="F216" i="23"/>
  <c r="M443" i="23"/>
  <c r="G444" i="23"/>
  <c r="M348" i="23"/>
  <c r="M356" i="23"/>
  <c r="M632" i="23"/>
  <c r="G633" i="23"/>
  <c r="M790" i="23"/>
  <c r="G791" i="23"/>
  <c r="M243" i="23"/>
  <c r="M245" i="23"/>
  <c r="M259" i="23"/>
  <c r="G178" i="23"/>
  <c r="M273" i="23"/>
  <c r="K767" i="23"/>
  <c r="F768" i="23"/>
  <c r="F769" i="23" s="1"/>
  <c r="K979" i="23"/>
  <c r="M812" i="23"/>
  <c r="I864" i="23"/>
  <c r="G946" i="23"/>
  <c r="K1002" i="23"/>
  <c r="F939" i="23"/>
  <c r="G756" i="23"/>
  <c r="M755" i="23"/>
  <c r="G808" i="23"/>
  <c r="K56" i="23"/>
  <c r="M74" i="23"/>
  <c r="K119" i="23"/>
  <c r="G129" i="23"/>
  <c r="E58" i="23"/>
  <c r="G120" i="23"/>
  <c r="E179" i="23"/>
  <c r="G201" i="23"/>
  <c r="E241" i="23"/>
  <c r="M161" i="23"/>
  <c r="F139" i="23"/>
  <c r="F178" i="23"/>
  <c r="G305" i="23"/>
  <c r="E234" i="23"/>
  <c r="G386" i="23"/>
  <c r="M385" i="23"/>
  <c r="M533" i="23"/>
  <c r="G159" i="23"/>
  <c r="I391" i="23"/>
  <c r="E392" i="23"/>
  <c r="F553" i="23"/>
  <c r="K552" i="23"/>
  <c r="K719" i="23"/>
  <c r="F720" i="23"/>
  <c r="G768" i="23"/>
  <c r="K718" i="23"/>
  <c r="F860" i="23"/>
  <c r="K859" i="23"/>
  <c r="G747" i="23"/>
  <c r="G727" i="23"/>
  <c r="K832" i="23"/>
  <c r="M829" i="23"/>
  <c r="M859" i="23"/>
  <c r="G884" i="23"/>
  <c r="F905" i="23"/>
  <c r="I957" i="23"/>
  <c r="M1002" i="23"/>
  <c r="G1003" i="23"/>
  <c r="F712" i="23"/>
  <c r="G833" i="23"/>
  <c r="M754" i="23"/>
  <c r="G841" i="23"/>
  <c r="M840" i="23"/>
  <c r="K884" i="23"/>
  <c r="G225" i="23"/>
  <c r="M251" i="23"/>
  <c r="G313" i="23"/>
  <c r="M318" i="23"/>
  <c r="G647" i="23"/>
  <c r="M646" i="23"/>
  <c r="E688" i="23"/>
  <c r="F664" i="23"/>
  <c r="F570" i="23"/>
  <c r="K569" i="23"/>
  <c r="G993" i="23"/>
  <c r="K233" i="23"/>
  <c r="G249" i="23"/>
  <c r="M656" i="23"/>
  <c r="G657" i="23"/>
  <c r="M761" i="23"/>
  <c r="F853" i="23"/>
  <c r="K852" i="23"/>
  <c r="I958" i="23"/>
  <c r="M991" i="23"/>
  <c r="G831" i="23"/>
  <c r="M831" i="23" s="1"/>
  <c r="I865" i="23"/>
  <c r="E866" i="23"/>
  <c r="M892" i="23"/>
  <c r="G893" i="23"/>
  <c r="M969" i="23"/>
  <c r="G970" i="23"/>
  <c r="K875" i="23"/>
  <c r="F876" i="23"/>
  <c r="K892" i="23"/>
  <c r="F893" i="23"/>
  <c r="G57" i="23"/>
  <c r="M164" i="23"/>
  <c r="M242" i="23"/>
  <c r="G148" i="23"/>
  <c r="M148" i="23" s="1"/>
  <c r="G169" i="23"/>
  <c r="I177" i="23"/>
  <c r="G269" i="23"/>
  <c r="M284" i="23"/>
  <c r="M391" i="23"/>
  <c r="G392" i="23"/>
  <c r="M465" i="23"/>
  <c r="G297" i="23"/>
  <c r="F695" i="23"/>
  <c r="K694" i="23"/>
  <c r="G712" i="23"/>
  <c r="F727" i="23"/>
  <c r="K726" i="23"/>
  <c r="G688" i="23"/>
  <c r="M719" i="23"/>
  <c r="G720" i="23"/>
  <c r="G400" i="23"/>
  <c r="I768" i="23"/>
  <c r="I910" i="23"/>
  <c r="E911" i="23"/>
  <c r="G695" i="23"/>
  <c r="M718" i="23"/>
  <c r="M806" i="23"/>
  <c r="G814" i="23"/>
  <c r="K851" i="23"/>
  <c r="G862" i="23"/>
  <c r="M861" i="23"/>
  <c r="G876" i="23"/>
  <c r="M875" i="23"/>
  <c r="I956" i="23"/>
  <c r="M670" i="23"/>
  <c r="M968" i="23"/>
  <c r="K978" i="23"/>
  <c r="I863" i="23"/>
  <c r="F815" i="23"/>
  <c r="M967" i="23"/>
  <c r="K945" i="23"/>
  <c r="F946" i="23"/>
  <c r="K702" i="23"/>
  <c r="K734" i="23"/>
  <c r="K766" i="23"/>
  <c r="M654" i="23"/>
  <c r="M702" i="23"/>
  <c r="F640" i="23"/>
  <c r="G735" i="23"/>
  <c r="I860" i="23"/>
  <c r="M766" i="23"/>
  <c r="M662" i="23"/>
  <c r="G852" i="23"/>
  <c r="F680" i="23"/>
  <c r="K812" i="23"/>
  <c r="K956" i="23"/>
  <c r="F957" i="23"/>
  <c r="F704" i="23"/>
  <c r="EM11" i="33"/>
  <c r="EN11" i="33" s="1"/>
  <c r="EQ11" i="33" s="1"/>
  <c r="T2" i="22"/>
  <c r="H19" i="22" s="1"/>
  <c r="F648" i="23" l="1"/>
  <c r="K648" i="23" s="1"/>
  <c r="G906" i="23"/>
  <c r="M906" i="23" s="1"/>
  <c r="F770" i="23"/>
  <c r="K769" i="23"/>
  <c r="M768" i="23"/>
  <c r="G769" i="23"/>
  <c r="M769" i="23" s="1"/>
  <c r="I770" i="23"/>
  <c r="E771" i="23"/>
  <c r="M979" i="23"/>
  <c r="G980" i="23"/>
  <c r="G953" i="23"/>
  <c r="M953" i="23" s="1"/>
  <c r="M951" i="23"/>
  <c r="G457" i="23"/>
  <c r="G458" i="23" s="1"/>
  <c r="M458" i="23" s="1"/>
  <c r="G705" i="23"/>
  <c r="G706" i="23" s="1"/>
  <c r="G151" i="23"/>
  <c r="M151" i="23" s="1"/>
  <c r="K319" i="23"/>
  <c r="F196" i="23"/>
  <c r="G86" i="23"/>
  <c r="M86" i="23" s="1"/>
  <c r="K85" i="23"/>
  <c r="K84" i="23"/>
  <c r="G173" i="23"/>
  <c r="M173" i="23" s="1"/>
  <c r="G382" i="23"/>
  <c r="M382" i="23" s="1"/>
  <c r="M554" i="23"/>
  <c r="F657" i="23"/>
  <c r="K657" i="23" s="1"/>
  <c r="G912" i="23"/>
  <c r="G913" i="23" s="1"/>
  <c r="F912" i="23"/>
  <c r="F913" i="23" s="1"/>
  <c r="K913" i="23" s="1"/>
  <c r="M679" i="23"/>
  <c r="F77" i="23"/>
  <c r="E290" i="23"/>
  <c r="E291" i="23" s="1"/>
  <c r="K67" i="23"/>
  <c r="M800" i="23"/>
  <c r="G1013" i="23"/>
  <c r="M1013" i="23" s="1"/>
  <c r="F757" i="23"/>
  <c r="K757" i="23" s="1"/>
  <c r="F236" i="23"/>
  <c r="F237" i="23" s="1"/>
  <c r="F649" i="23"/>
  <c r="K649" i="23" s="1"/>
  <c r="G573" i="23"/>
  <c r="G574" i="23" s="1"/>
  <c r="G575" i="23" s="1"/>
  <c r="G576" i="23" s="1"/>
  <c r="F202" i="23"/>
  <c r="K202" i="23" s="1"/>
  <c r="M84" i="23"/>
  <c r="M93" i="23"/>
  <c r="M112" i="23"/>
  <c r="G283" i="23"/>
  <c r="M283" i="23" s="1"/>
  <c r="K93" i="23"/>
  <c r="K66" i="23"/>
  <c r="M502" i="23"/>
  <c r="F103" i="23"/>
  <c r="F104" i="23" s="1"/>
  <c r="F514" i="23"/>
  <c r="F515" i="23" s="1"/>
  <c r="F929" i="23"/>
  <c r="K929" i="23" s="1"/>
  <c r="F606" i="23"/>
  <c r="K606" i="23" s="1"/>
  <c r="K953" i="23"/>
  <c r="K809" i="23"/>
  <c r="G958" i="23"/>
  <c r="M958" i="23" s="1"/>
  <c r="F748" i="23"/>
  <c r="F749" i="23" s="1"/>
  <c r="M927" i="23"/>
  <c r="F402" i="23"/>
  <c r="K402" i="23" s="1"/>
  <c r="K400" i="23"/>
  <c r="M289" i="23"/>
  <c r="F673" i="23"/>
  <c r="F674" i="23" s="1"/>
  <c r="K225" i="23"/>
  <c r="M571" i="23"/>
  <c r="K992" i="23"/>
  <c r="F955" i="23"/>
  <c r="K955" i="23" s="1"/>
  <c r="F936" i="23"/>
  <c r="K936" i="23" s="1"/>
  <c r="K991" i="23"/>
  <c r="I814" i="23"/>
  <c r="M501" i="23"/>
  <c r="F811" i="23"/>
  <c r="K811" i="23" s="1"/>
  <c r="K952" i="23"/>
  <c r="I813" i="23"/>
  <c r="K564" i="23"/>
  <c r="F565" i="23"/>
  <c r="M494" i="23"/>
  <c r="G824" i="23"/>
  <c r="G434" i="23"/>
  <c r="G435" i="23" s="1"/>
  <c r="M495" i="23"/>
  <c r="F969" i="23"/>
  <c r="F869" i="23"/>
  <c r="K869" i="23" s="1"/>
  <c r="K501" i="23"/>
  <c r="K738" i="23"/>
  <c r="F739" i="23"/>
  <c r="G543" i="23"/>
  <c r="M543" i="23" s="1"/>
  <c r="G594" i="23"/>
  <c r="M594" i="23" s="1"/>
  <c r="K112" i="23"/>
  <c r="G291" i="23"/>
  <c r="M291" i="23" s="1"/>
  <c r="F321" i="23"/>
  <c r="K321" i="23" s="1"/>
  <c r="M94" i="23"/>
  <c r="G565" i="23"/>
  <c r="G566" i="23" s="1"/>
  <c r="G920" i="23"/>
  <c r="M919" i="23"/>
  <c r="G898" i="23"/>
  <c r="G899" i="23" s="1"/>
  <c r="K808" i="23"/>
  <c r="F350" i="23"/>
  <c r="F351" i="23" s="1"/>
  <c r="G870" i="23"/>
  <c r="G871" i="23" s="1"/>
  <c r="K993" i="23"/>
  <c r="M799" i="23"/>
  <c r="K634" i="23"/>
  <c r="G412" i="23"/>
  <c r="G413" i="23" s="1"/>
  <c r="K58" i="23"/>
  <c r="G236" i="23"/>
  <c r="G237" i="23" s="1"/>
  <c r="F95" i="23"/>
  <c r="F96" i="23" s="1"/>
  <c r="K625" i="23"/>
  <c r="K59" i="23"/>
  <c r="K951" i="23"/>
  <c r="K542" i="23"/>
  <c r="F543" i="23"/>
  <c r="E680" i="23"/>
  <c r="I680" i="23" s="1"/>
  <c r="F792" i="23"/>
  <c r="K791" i="23"/>
  <c r="M337" i="23"/>
  <c r="G338" i="23"/>
  <c r="E1011" i="23"/>
  <c r="E1012" i="23" s="1"/>
  <c r="F208" i="23"/>
  <c r="K208" i="23" s="1"/>
  <c r="M187" i="23"/>
  <c r="G626" i="23"/>
  <c r="G627" i="23" s="1"/>
  <c r="G468" i="23"/>
  <c r="M468" i="23" s="1"/>
  <c r="G265" i="23"/>
  <c r="M265" i="23" s="1"/>
  <c r="M738" i="23"/>
  <c r="G739" i="23"/>
  <c r="F394" i="23"/>
  <c r="K393" i="23"/>
  <c r="F920" i="23"/>
  <c r="F921" i="23" s="1"/>
  <c r="M188" i="23"/>
  <c r="M255" i="23"/>
  <c r="F848" i="23"/>
  <c r="K847" i="23"/>
  <c r="G209" i="23"/>
  <c r="M208" i="23"/>
  <c r="F842" i="23"/>
  <c r="K842" i="23" s="1"/>
  <c r="G374" i="23"/>
  <c r="G375" i="23" s="1"/>
  <c r="F636" i="23"/>
  <c r="M234" i="23"/>
  <c r="M95" i="23"/>
  <c r="M102" i="23"/>
  <c r="G103" i="23"/>
  <c r="F594" i="23"/>
  <c r="M523" i="23"/>
  <c r="G524" i="23"/>
  <c r="F290" i="23"/>
  <c r="K289" i="23"/>
  <c r="G667" i="23"/>
  <c r="M667" i="23" s="1"/>
  <c r="G217" i="23"/>
  <c r="M217" i="23" s="1"/>
  <c r="G140" i="23"/>
  <c r="M140" i="23" s="1"/>
  <c r="G513" i="23"/>
  <c r="G514" i="23" s="1"/>
  <c r="G459" i="23"/>
  <c r="G460" i="23" s="1"/>
  <c r="F801" i="23"/>
  <c r="K800" i="23"/>
  <c r="F328" i="23"/>
  <c r="K327" i="23"/>
  <c r="M938" i="23"/>
  <c r="G939" i="23"/>
  <c r="M327" i="23"/>
  <c r="G328" i="23"/>
  <c r="F503" i="23"/>
  <c r="K502" i="23"/>
  <c r="K196" i="23"/>
  <c r="F197" i="23"/>
  <c r="G344" i="23"/>
  <c r="M343" i="23"/>
  <c r="G423" i="23"/>
  <c r="M422" i="23"/>
  <c r="F763" i="23"/>
  <c r="K762" i="23"/>
  <c r="M457" i="23"/>
  <c r="M665" i="23"/>
  <c r="G929" i="23"/>
  <c r="M929" i="23" s="1"/>
  <c r="F1013" i="23"/>
  <c r="K1013" i="23" s="1"/>
  <c r="K1012" i="23"/>
  <c r="M496" i="23"/>
  <c r="G497" i="23"/>
  <c r="F995" i="23"/>
  <c r="K994" i="23"/>
  <c r="F824" i="23"/>
  <c r="K226" i="23"/>
  <c r="F227" i="23"/>
  <c r="G696" i="23"/>
  <c r="M695" i="23"/>
  <c r="G721" i="23"/>
  <c r="M720" i="23"/>
  <c r="F728" i="23"/>
  <c r="K727" i="23"/>
  <c r="G170" i="23"/>
  <c r="M170" i="23" s="1"/>
  <c r="M169" i="23"/>
  <c r="G834" i="23"/>
  <c r="M833" i="23"/>
  <c r="M159" i="23"/>
  <c r="G160" i="23"/>
  <c r="M160" i="23" s="1"/>
  <c r="G130" i="23"/>
  <c r="M129" i="23"/>
  <c r="F627" i="23"/>
  <c r="K626" i="23"/>
  <c r="G97" i="23"/>
  <c r="M96" i="23"/>
  <c r="F69" i="23"/>
  <c r="K68" i="23"/>
  <c r="F122" i="23"/>
  <c r="K121" i="23"/>
  <c r="G114" i="23"/>
  <c r="M113" i="23"/>
  <c r="M735" i="23"/>
  <c r="G736" i="23"/>
  <c r="M736" i="23" s="1"/>
  <c r="G877" i="23"/>
  <c r="M876" i="23"/>
  <c r="M712" i="23"/>
  <c r="G713" i="23"/>
  <c r="M57" i="23"/>
  <c r="G58" i="23"/>
  <c r="K876" i="23"/>
  <c r="F877" i="23"/>
  <c r="E867" i="23"/>
  <c r="I866" i="23"/>
  <c r="F854" i="23"/>
  <c r="K853" i="23"/>
  <c r="M993" i="23"/>
  <c r="G994" i="23"/>
  <c r="G314" i="23"/>
  <c r="M313" i="23"/>
  <c r="K553" i="23"/>
  <c r="F554" i="23"/>
  <c r="K178" i="23"/>
  <c r="F179" i="23"/>
  <c r="G202" i="23"/>
  <c r="M201" i="23"/>
  <c r="K768" i="23"/>
  <c r="M640" i="23"/>
  <c r="G641" i="23"/>
  <c r="M535" i="23"/>
  <c r="G536" i="23"/>
  <c r="M763" i="23"/>
  <c r="G764" i="23"/>
  <c r="M275" i="23"/>
  <c r="G276" i="23"/>
  <c r="F131" i="23"/>
  <c r="K130" i="23"/>
  <c r="F705" i="23"/>
  <c r="K704" i="23"/>
  <c r="K680" i="23"/>
  <c r="F681" i="23"/>
  <c r="F641" i="23"/>
  <c r="K640" i="23"/>
  <c r="K946" i="23"/>
  <c r="F947" i="23"/>
  <c r="I911" i="23"/>
  <c r="E912" i="23"/>
  <c r="M688" i="23"/>
  <c r="G689" i="23"/>
  <c r="G393" i="23"/>
  <c r="M392" i="23"/>
  <c r="M269" i="23"/>
  <c r="G270" i="23"/>
  <c r="K664" i="23"/>
  <c r="F665" i="23"/>
  <c r="G985" i="23"/>
  <c r="M984" i="23"/>
  <c r="M841" i="23"/>
  <c r="G842" i="23"/>
  <c r="M842" i="23" s="1"/>
  <c r="M1003" i="23"/>
  <c r="G1004" i="23"/>
  <c r="F906" i="23"/>
  <c r="K905" i="23"/>
  <c r="I234" i="23"/>
  <c r="E235" i="23"/>
  <c r="K139" i="23"/>
  <c r="F140" i="23"/>
  <c r="M756" i="23"/>
  <c r="G757" i="23"/>
  <c r="M946" i="23"/>
  <c r="G947" i="23"/>
  <c r="G152" i="23"/>
  <c r="G792" i="23"/>
  <c r="M791" i="23"/>
  <c r="G556" i="23"/>
  <c r="M555" i="23"/>
  <c r="M503" i="23"/>
  <c r="G504" i="23"/>
  <c r="F152" i="23"/>
  <c r="K151" i="23"/>
  <c r="M76" i="23"/>
  <c r="G77" i="23"/>
  <c r="M350" i="23"/>
  <c r="G351" i="23"/>
  <c r="F61" i="23"/>
  <c r="K60" i="23"/>
  <c r="K898" i="23"/>
  <c r="F899" i="23"/>
  <c r="M358" i="23"/>
  <c r="G359" i="23"/>
  <c r="M189" i="23"/>
  <c r="G190" i="23"/>
  <c r="M256" i="23"/>
  <c r="G257" i="23"/>
  <c r="M257" i="23" s="1"/>
  <c r="F188" i="23"/>
  <c r="K187" i="23"/>
  <c r="M680" i="23"/>
  <c r="G681" i="23"/>
  <c r="K688" i="23"/>
  <c r="F689" i="23"/>
  <c r="M801" i="23"/>
  <c r="G802" i="23"/>
  <c r="M225" i="23"/>
  <c r="G226" i="23"/>
  <c r="F984" i="23"/>
  <c r="F721" i="23"/>
  <c r="K720" i="23"/>
  <c r="E393" i="23"/>
  <c r="I392" i="23"/>
  <c r="E180" i="23"/>
  <c r="I179" i="23"/>
  <c r="M808" i="23"/>
  <c r="G809" i="23"/>
  <c r="K939" i="23"/>
  <c r="F940" i="23"/>
  <c r="M633" i="23"/>
  <c r="G634" i="23"/>
  <c r="E855" i="23"/>
  <c r="I854" i="23"/>
  <c r="G262" i="23"/>
  <c r="M262" i="23" s="1"/>
  <c r="M261" i="23"/>
  <c r="G606" i="23"/>
  <c r="M320" i="23"/>
  <c r="G321" i="23"/>
  <c r="G68" i="23"/>
  <c r="M67" i="23"/>
  <c r="K815" i="23"/>
  <c r="G815" i="23"/>
  <c r="M814" i="23"/>
  <c r="M297" i="23"/>
  <c r="G298" i="23"/>
  <c r="M970" i="23"/>
  <c r="G971" i="23"/>
  <c r="G250" i="23"/>
  <c r="M250" i="23" s="1"/>
  <c r="M249" i="23"/>
  <c r="F114" i="23"/>
  <c r="K113" i="23"/>
  <c r="M647" i="23"/>
  <c r="G648" i="23"/>
  <c r="F713" i="23"/>
  <c r="K712" i="23"/>
  <c r="M386" i="23"/>
  <c r="G387" i="23"/>
  <c r="G121" i="23"/>
  <c r="M120" i="23"/>
  <c r="G179" i="23"/>
  <c r="M178" i="23"/>
  <c r="K1004" i="23"/>
  <c r="F1005" i="23"/>
  <c r="F958" i="23"/>
  <c r="K957" i="23"/>
  <c r="M852" i="23"/>
  <c r="G853" i="23"/>
  <c r="G863" i="23"/>
  <c r="M862" i="23"/>
  <c r="M400" i="23"/>
  <c r="G401" i="23"/>
  <c r="F696" i="23"/>
  <c r="K695" i="23"/>
  <c r="K893" i="23"/>
  <c r="F894" i="23"/>
  <c r="G894" i="23"/>
  <c r="M893" i="23"/>
  <c r="M657" i="23"/>
  <c r="G658" i="23"/>
  <c r="G174" i="23"/>
  <c r="F571" i="23"/>
  <c r="K570" i="23"/>
  <c r="I688" i="23"/>
  <c r="E689" i="23"/>
  <c r="M884" i="23"/>
  <c r="G885" i="23"/>
  <c r="G728" i="23"/>
  <c r="M727" i="23"/>
  <c r="M747" i="23"/>
  <c r="G748" i="23"/>
  <c r="K860" i="23"/>
  <c r="F861" i="23"/>
  <c r="M305" i="23"/>
  <c r="G306" i="23"/>
  <c r="I241" i="23"/>
  <c r="E242" i="23"/>
  <c r="E59" i="23"/>
  <c r="I58" i="23"/>
  <c r="M444" i="23"/>
  <c r="G445" i="23"/>
  <c r="K216" i="23"/>
  <c r="F217" i="23"/>
  <c r="K886" i="23"/>
  <c r="F887" i="23"/>
  <c r="I960" i="23"/>
  <c r="E961" i="23"/>
  <c r="M847" i="23"/>
  <c r="G848" i="23"/>
  <c r="M286" i="23"/>
  <c r="G287" i="23"/>
  <c r="M287" i="23" s="1"/>
  <c r="F245" i="23"/>
  <c r="K244" i="23"/>
  <c r="M673" i="23"/>
  <c r="G674" i="23"/>
  <c r="K834" i="23"/>
  <c r="F835" i="23"/>
  <c r="K86" i="23"/>
  <c r="F87" i="23"/>
  <c r="F17" i="22"/>
  <c r="G18" i="22"/>
  <c r="E21" i="22"/>
  <c r="E23" i="22"/>
  <c r="F24" i="22"/>
  <c r="J24" i="22"/>
  <c r="G17" i="22"/>
  <c r="E19" i="22"/>
  <c r="I19" i="22"/>
  <c r="E22" i="22"/>
  <c r="F23" i="22"/>
  <c r="G24" i="22"/>
  <c r="S118" i="22"/>
  <c r="E16" i="22"/>
  <c r="E18" i="22"/>
  <c r="F19" i="22"/>
  <c r="J19" i="22"/>
  <c r="F22" i="22"/>
  <c r="G23" i="22"/>
  <c r="H24" i="22"/>
  <c r="E17" i="22"/>
  <c r="F18" i="22"/>
  <c r="G19" i="22"/>
  <c r="S111" i="22"/>
  <c r="G22" i="22"/>
  <c r="E24" i="22"/>
  <c r="I24" i="22"/>
  <c r="T123" i="22"/>
  <c r="T122" i="22"/>
  <c r="T121" i="22"/>
  <c r="T120" i="22"/>
  <c r="T119" i="22"/>
  <c r="G907" i="23" l="1"/>
  <c r="G908" i="23" s="1"/>
  <c r="G954" i="23"/>
  <c r="G955" i="23" s="1"/>
  <c r="M955" i="23" s="1"/>
  <c r="I771" i="23"/>
  <c r="E772" i="23"/>
  <c r="E773" i="23" s="1"/>
  <c r="F771" i="23"/>
  <c r="K770" i="23"/>
  <c r="M980" i="23"/>
  <c r="G981" i="23"/>
  <c r="M981" i="23" s="1"/>
  <c r="G383" i="23"/>
  <c r="M383" i="23" s="1"/>
  <c r="F403" i="23"/>
  <c r="M705" i="23"/>
  <c r="M575" i="23"/>
  <c r="M573" i="23"/>
  <c r="K636" i="23"/>
  <c r="F637" i="23"/>
  <c r="K637" i="23" s="1"/>
  <c r="M574" i="23"/>
  <c r="K912" i="23"/>
  <c r="G87" i="23"/>
  <c r="F658" i="23"/>
  <c r="K658" i="23" s="1"/>
  <c r="E616" i="23"/>
  <c r="E617" i="23" s="1"/>
  <c r="M912" i="23"/>
  <c r="K748" i="23"/>
  <c r="K236" i="23"/>
  <c r="K103" i="23"/>
  <c r="F203" i="23"/>
  <c r="F204" i="23" s="1"/>
  <c r="F616" i="23"/>
  <c r="K616" i="23" s="1"/>
  <c r="G577" i="23"/>
  <c r="M576" i="23"/>
  <c r="F322" i="23"/>
  <c r="K322" i="23" s="1"/>
  <c r="M954" i="23"/>
  <c r="F914" i="23"/>
  <c r="K95" i="23"/>
  <c r="I290" i="23"/>
  <c r="M907" i="23"/>
  <c r="F758" i="23"/>
  <c r="F759" i="23" s="1"/>
  <c r="K759" i="23" s="1"/>
  <c r="G292" i="23"/>
  <c r="M292" i="23" s="1"/>
  <c r="M565" i="23"/>
  <c r="K77" i="23"/>
  <c r="F78" i="23"/>
  <c r="F650" i="23"/>
  <c r="F651" i="23" s="1"/>
  <c r="M870" i="23"/>
  <c r="K673" i="23"/>
  <c r="K920" i="23"/>
  <c r="F209" i="23"/>
  <c r="K209" i="23" s="1"/>
  <c r="M626" i="23"/>
  <c r="G141" i="23"/>
  <c r="G218" i="23"/>
  <c r="M218" i="23" s="1"/>
  <c r="F607" i="23"/>
  <c r="K607" i="23" s="1"/>
  <c r="K514" i="23"/>
  <c r="G959" i="23"/>
  <c r="M959" i="23" s="1"/>
  <c r="F930" i="23"/>
  <c r="K930" i="23" s="1"/>
  <c r="K350" i="23"/>
  <c r="M236" i="23"/>
  <c r="G544" i="23"/>
  <c r="G545" i="23" s="1"/>
  <c r="M459" i="23"/>
  <c r="K565" i="23"/>
  <c r="F566" i="23"/>
  <c r="M434" i="23"/>
  <c r="G595" i="23"/>
  <c r="M898" i="23"/>
  <c r="G930" i="23"/>
  <c r="G931" i="23" s="1"/>
  <c r="F870" i="23"/>
  <c r="K870" i="23" s="1"/>
  <c r="K969" i="23"/>
  <c r="F970" i="23"/>
  <c r="M824" i="23"/>
  <c r="G825" i="23"/>
  <c r="G921" i="23"/>
  <c r="M920" i="23"/>
  <c r="M374" i="23"/>
  <c r="F740" i="23"/>
  <c r="K739" i="23"/>
  <c r="G469" i="23"/>
  <c r="G470" i="23" s="1"/>
  <c r="M412" i="23"/>
  <c r="K543" i="23"/>
  <c r="F544" i="23"/>
  <c r="E681" i="23"/>
  <c r="I681" i="23" s="1"/>
  <c r="F395" i="23"/>
  <c r="K394" i="23"/>
  <c r="G339" i="23"/>
  <c r="M338" i="23"/>
  <c r="G668" i="23"/>
  <c r="M668" i="23" s="1"/>
  <c r="G104" i="23"/>
  <c r="M103" i="23"/>
  <c r="M209" i="23"/>
  <c r="G210" i="23"/>
  <c r="M739" i="23"/>
  <c r="G740" i="23"/>
  <c r="I1011" i="23"/>
  <c r="G266" i="23"/>
  <c r="M266" i="23" s="1"/>
  <c r="M513" i="23"/>
  <c r="F849" i="23"/>
  <c r="K848" i="23"/>
  <c r="F793" i="23"/>
  <c r="K792" i="23"/>
  <c r="K227" i="23"/>
  <c r="F228" i="23"/>
  <c r="M497" i="23"/>
  <c r="G498" i="23"/>
  <c r="M423" i="23"/>
  <c r="G424" i="23"/>
  <c r="K801" i="23"/>
  <c r="F802" i="23"/>
  <c r="F595" i="23"/>
  <c r="K594" i="23"/>
  <c r="F825" i="23"/>
  <c r="K824" i="23"/>
  <c r="G940" i="23"/>
  <c r="M939" i="23"/>
  <c r="G525" i="23"/>
  <c r="M524" i="23"/>
  <c r="K763" i="23"/>
  <c r="F764" i="23"/>
  <c r="M344" i="23"/>
  <c r="G345" i="23"/>
  <c r="F504" i="23"/>
  <c r="K503" i="23"/>
  <c r="F329" i="23"/>
  <c r="K328" i="23"/>
  <c r="F291" i="23"/>
  <c r="K290" i="23"/>
  <c r="M566" i="23"/>
  <c r="G567" i="23"/>
  <c r="F996" i="23"/>
  <c r="K995" i="23"/>
  <c r="K197" i="23"/>
  <c r="F198" i="23"/>
  <c r="M328" i="23"/>
  <c r="G329" i="23"/>
  <c r="M306" i="23"/>
  <c r="G307" i="23"/>
  <c r="M174" i="23"/>
  <c r="G175" i="23"/>
  <c r="M175" i="23" s="1"/>
  <c r="M387" i="23"/>
  <c r="G388" i="23"/>
  <c r="M648" i="23"/>
  <c r="G649" i="23"/>
  <c r="G972" i="23"/>
  <c r="M971" i="23"/>
  <c r="M321" i="23"/>
  <c r="G322" i="23"/>
  <c r="M190" i="23"/>
  <c r="G191" i="23"/>
  <c r="K899" i="23"/>
  <c r="F900" i="23"/>
  <c r="M627" i="23"/>
  <c r="G628" i="23"/>
  <c r="F141" i="23"/>
  <c r="K140" i="23"/>
  <c r="I912" i="23"/>
  <c r="E913" i="23"/>
  <c r="G277" i="23"/>
  <c r="M277" i="23" s="1"/>
  <c r="M276" i="23"/>
  <c r="K179" i="23"/>
  <c r="F180" i="23"/>
  <c r="G714" i="23"/>
  <c r="M713" i="23"/>
  <c r="M894" i="23"/>
  <c r="G895" i="23"/>
  <c r="M895" i="23" s="1"/>
  <c r="G864" i="23"/>
  <c r="M863" i="23"/>
  <c r="M413" i="23"/>
  <c r="G414" i="23"/>
  <c r="M121" i="23"/>
  <c r="G122" i="23"/>
  <c r="K713" i="23"/>
  <c r="F714" i="23"/>
  <c r="M815" i="23"/>
  <c r="K721" i="23"/>
  <c r="F722" i="23"/>
  <c r="K188" i="23"/>
  <c r="F189" i="23"/>
  <c r="K96" i="23"/>
  <c r="F97" i="23"/>
  <c r="M985" i="23"/>
  <c r="G986" i="23"/>
  <c r="M393" i="23"/>
  <c r="G394" i="23"/>
  <c r="F642" i="23"/>
  <c r="K641" i="23"/>
  <c r="K705" i="23"/>
  <c r="F706" i="23"/>
  <c r="G315" i="23"/>
  <c r="M314" i="23"/>
  <c r="I867" i="23"/>
  <c r="E868" i="23"/>
  <c r="K104" i="23"/>
  <c r="F105" i="23"/>
  <c r="K122" i="23"/>
  <c r="F123" i="23"/>
  <c r="M514" i="23"/>
  <c r="G515" i="23"/>
  <c r="F628" i="23"/>
  <c r="K627" i="23"/>
  <c r="G131" i="23"/>
  <c r="M130" i="23"/>
  <c r="G835" i="23"/>
  <c r="M834" i="23"/>
  <c r="M721" i="23"/>
  <c r="G722" i="23"/>
  <c r="F88" i="23"/>
  <c r="K87" i="23"/>
  <c r="K835" i="23"/>
  <c r="F836" i="23"/>
  <c r="M674" i="23"/>
  <c r="G675" i="23"/>
  <c r="M848" i="23"/>
  <c r="G849" i="23"/>
  <c r="F888" i="23"/>
  <c r="K887" i="23"/>
  <c r="M445" i="23"/>
  <c r="G446" i="23"/>
  <c r="K861" i="23"/>
  <c r="F862" i="23"/>
  <c r="F352" i="23"/>
  <c r="K351" i="23"/>
  <c r="K894" i="23"/>
  <c r="F895" i="23"/>
  <c r="K895" i="23" s="1"/>
  <c r="K1005" i="23"/>
  <c r="F1006" i="23"/>
  <c r="G299" i="23"/>
  <c r="M298" i="23"/>
  <c r="M606" i="23"/>
  <c r="G607" i="23"/>
  <c r="M460" i="23"/>
  <c r="G461" i="23"/>
  <c r="G810" i="23"/>
  <c r="M809" i="23"/>
  <c r="G227" i="23"/>
  <c r="M226" i="23"/>
  <c r="M913" i="23"/>
  <c r="G914" i="23"/>
  <c r="K689" i="23"/>
  <c r="F690" i="23"/>
  <c r="G88" i="23"/>
  <c r="M87" i="23"/>
  <c r="G78" i="23"/>
  <c r="M77" i="23"/>
  <c r="M504" i="23"/>
  <c r="G505" i="23"/>
  <c r="F584" i="23"/>
  <c r="M947" i="23"/>
  <c r="G948" i="23"/>
  <c r="E236" i="23"/>
  <c r="I235" i="23"/>
  <c r="K665" i="23"/>
  <c r="F666" i="23"/>
  <c r="G271" i="23"/>
  <c r="M270" i="23"/>
  <c r="M689" i="23"/>
  <c r="G690" i="23"/>
  <c r="K947" i="23"/>
  <c r="F948" i="23"/>
  <c r="K681" i="23"/>
  <c r="F682" i="23"/>
  <c r="M536" i="23"/>
  <c r="G537" i="23"/>
  <c r="G238" i="23"/>
  <c r="M237" i="23"/>
  <c r="F555" i="23"/>
  <c r="K554" i="23"/>
  <c r="G995" i="23"/>
  <c r="M994" i="23"/>
  <c r="F878" i="23"/>
  <c r="K877" i="23"/>
  <c r="E292" i="23"/>
  <c r="I291" i="23"/>
  <c r="I961" i="23"/>
  <c r="E962" i="23"/>
  <c r="F218" i="23"/>
  <c r="K217" i="23"/>
  <c r="G616" i="23"/>
  <c r="I242" i="23"/>
  <c r="E243" i="23"/>
  <c r="M748" i="23"/>
  <c r="G749" i="23"/>
  <c r="G886" i="23"/>
  <c r="M885" i="23"/>
  <c r="E690" i="23"/>
  <c r="I689" i="23"/>
  <c r="M658" i="23"/>
  <c r="G659" i="23"/>
  <c r="G402" i="23"/>
  <c r="M401" i="23"/>
  <c r="G854" i="23"/>
  <c r="M853" i="23"/>
  <c r="M634" i="23"/>
  <c r="G635" i="23"/>
  <c r="F941" i="23"/>
  <c r="K940" i="23"/>
  <c r="K984" i="23"/>
  <c r="F985" i="23"/>
  <c r="G803" i="23"/>
  <c r="M802" i="23"/>
  <c r="M681" i="23"/>
  <c r="G682" i="23"/>
  <c r="G360" i="23"/>
  <c r="M359" i="23"/>
  <c r="G352" i="23"/>
  <c r="M351" i="23"/>
  <c r="G153" i="23"/>
  <c r="M152" i="23"/>
  <c r="G758" i="23"/>
  <c r="M757" i="23"/>
  <c r="M435" i="23"/>
  <c r="G436" i="23"/>
  <c r="G1005" i="23"/>
  <c r="M1004" i="23"/>
  <c r="M764" i="23"/>
  <c r="G765" i="23"/>
  <c r="M765" i="23" s="1"/>
  <c r="M641" i="23"/>
  <c r="G642" i="23"/>
  <c r="M58" i="23"/>
  <c r="G59" i="23"/>
  <c r="G293" i="23"/>
  <c r="F572" i="23"/>
  <c r="K571" i="23"/>
  <c r="K114" i="23"/>
  <c r="F115" i="23"/>
  <c r="I180" i="23"/>
  <c r="E181" i="23"/>
  <c r="F404" i="23"/>
  <c r="K403" i="23"/>
  <c r="K152" i="23"/>
  <c r="F153" i="23"/>
  <c r="G557" i="23"/>
  <c r="M556" i="23"/>
  <c r="F246" i="23"/>
  <c r="K245" i="23"/>
  <c r="I59" i="23"/>
  <c r="E60" i="23"/>
  <c r="F238" i="23"/>
  <c r="K237" i="23"/>
  <c r="G729" i="23"/>
  <c r="M728" i="23"/>
  <c r="K696" i="23"/>
  <c r="F697" i="23"/>
  <c r="K749" i="23"/>
  <c r="F750" i="23"/>
  <c r="K958" i="23"/>
  <c r="F959" i="23"/>
  <c r="G180" i="23"/>
  <c r="M179" i="23"/>
  <c r="I617" i="23"/>
  <c r="E618" i="23"/>
  <c r="F922" i="23"/>
  <c r="K921" i="23"/>
  <c r="M899" i="23"/>
  <c r="G900" i="23"/>
  <c r="M68" i="23"/>
  <c r="G69" i="23"/>
  <c r="E856" i="23"/>
  <c r="I855" i="23"/>
  <c r="I393" i="23"/>
  <c r="E394" i="23"/>
  <c r="M908" i="23"/>
  <c r="G909" i="23"/>
  <c r="M909" i="23" s="1"/>
  <c r="K674" i="23"/>
  <c r="F675" i="23"/>
  <c r="K61" i="23"/>
  <c r="F62" i="23"/>
  <c r="M792" i="23"/>
  <c r="G793" i="23"/>
  <c r="K515" i="23"/>
  <c r="F516" i="23"/>
  <c r="K906" i="23"/>
  <c r="F907" i="23"/>
  <c r="I1012" i="23"/>
  <c r="E1013" i="23"/>
  <c r="I1013" i="23" s="1"/>
  <c r="M706" i="23"/>
  <c r="G707" i="23"/>
  <c r="F132" i="23"/>
  <c r="K131" i="23"/>
  <c r="M202" i="23"/>
  <c r="G203" i="23"/>
  <c r="K854" i="23"/>
  <c r="F855" i="23"/>
  <c r="M375" i="23"/>
  <c r="G376" i="23"/>
  <c r="G878" i="23"/>
  <c r="M877" i="23"/>
  <c r="M114" i="23"/>
  <c r="G115" i="23"/>
  <c r="K69" i="23"/>
  <c r="F70" i="23"/>
  <c r="M97" i="23"/>
  <c r="G98" i="23"/>
  <c r="G142" i="23"/>
  <c r="M141" i="23"/>
  <c r="G872" i="23"/>
  <c r="M871" i="23"/>
  <c r="K728" i="23"/>
  <c r="F729" i="23"/>
  <c r="G697" i="23"/>
  <c r="M696" i="23"/>
  <c r="T116" i="22"/>
  <c r="T115" i="22"/>
  <c r="T114" i="22"/>
  <c r="T113" i="22"/>
  <c r="T112" i="22"/>
  <c r="E774" i="23" l="1"/>
  <c r="I773" i="23"/>
  <c r="G219" i="23"/>
  <c r="G220" i="23" s="1"/>
  <c r="G384" i="23"/>
  <c r="M384" i="23" s="1"/>
  <c r="I772" i="23"/>
  <c r="F772" i="23"/>
  <c r="F773" i="23" s="1"/>
  <c r="K773" i="23" s="1"/>
  <c r="K771" i="23"/>
  <c r="I616" i="23"/>
  <c r="F659" i="23"/>
  <c r="F660" i="23" s="1"/>
  <c r="F323" i="23"/>
  <c r="F210" i="23"/>
  <c r="F211" i="23" s="1"/>
  <c r="K203" i="23"/>
  <c r="F617" i="23"/>
  <c r="F618" i="23" s="1"/>
  <c r="K650" i="23"/>
  <c r="M469" i="23"/>
  <c r="M577" i="23"/>
  <c r="G578" i="23"/>
  <c r="E682" i="23"/>
  <c r="I682" i="23" s="1"/>
  <c r="K914" i="23"/>
  <c r="F915" i="23"/>
  <c r="K758" i="23"/>
  <c r="K78" i="23"/>
  <c r="F79" i="23"/>
  <c r="M930" i="23"/>
  <c r="F608" i="23"/>
  <c r="F609" i="23" s="1"/>
  <c r="G960" i="23"/>
  <c r="G961" i="23" s="1"/>
  <c r="F931" i="23"/>
  <c r="F932" i="23" s="1"/>
  <c r="F933" i="23" s="1"/>
  <c r="K933" i="23" s="1"/>
  <c r="M544" i="23"/>
  <c r="F871" i="23"/>
  <c r="F872" i="23" s="1"/>
  <c r="G669" i="23"/>
  <c r="M669" i="23" s="1"/>
  <c r="F567" i="23"/>
  <c r="K566" i="23"/>
  <c r="M595" i="23"/>
  <c r="G596" i="23"/>
  <c r="G826" i="23"/>
  <c r="M825" i="23"/>
  <c r="F971" i="23"/>
  <c r="K970" i="23"/>
  <c r="K740" i="23"/>
  <c r="F741" i="23"/>
  <c r="M921" i="23"/>
  <c r="G922" i="23"/>
  <c r="K544" i="23"/>
  <c r="F545" i="23"/>
  <c r="E786" i="23"/>
  <c r="K204" i="23"/>
  <c r="F205" i="23"/>
  <c r="K205" i="23" s="1"/>
  <c r="G741" i="23"/>
  <c r="M740" i="23"/>
  <c r="M339" i="23"/>
  <c r="G340" i="23"/>
  <c r="M104" i="23"/>
  <c r="G105" i="23"/>
  <c r="F794" i="23"/>
  <c r="K793" i="23"/>
  <c r="F850" i="23"/>
  <c r="K850" i="23" s="1"/>
  <c r="K849" i="23"/>
  <c r="G211" i="23"/>
  <c r="M210" i="23"/>
  <c r="F396" i="23"/>
  <c r="K395" i="23"/>
  <c r="K996" i="23"/>
  <c r="F997" i="23"/>
  <c r="K291" i="23"/>
  <c r="F292" i="23"/>
  <c r="K329" i="23"/>
  <c r="F330" i="23"/>
  <c r="M525" i="23"/>
  <c r="G526" i="23"/>
  <c r="K825" i="23"/>
  <c r="F826" i="23"/>
  <c r="K198" i="23"/>
  <c r="F199" i="23"/>
  <c r="K199" i="23" s="1"/>
  <c r="G568" i="23"/>
  <c r="M568" i="23" s="1"/>
  <c r="M567" i="23"/>
  <c r="F765" i="23"/>
  <c r="K765" i="23" s="1"/>
  <c r="K764" i="23"/>
  <c r="K802" i="23"/>
  <c r="F803" i="23"/>
  <c r="G499" i="23"/>
  <c r="M499" i="23" s="1"/>
  <c r="M498" i="23"/>
  <c r="F505" i="23"/>
  <c r="K504" i="23"/>
  <c r="G941" i="23"/>
  <c r="M940" i="23"/>
  <c r="K595" i="23"/>
  <c r="F596" i="23"/>
  <c r="M329" i="23"/>
  <c r="G330" i="23"/>
  <c r="M345" i="23"/>
  <c r="G346" i="23"/>
  <c r="M424" i="23"/>
  <c r="G425" i="23"/>
  <c r="F229" i="23"/>
  <c r="K228" i="23"/>
  <c r="G116" i="23"/>
  <c r="M115" i="23"/>
  <c r="G204" i="23"/>
  <c r="M203" i="23"/>
  <c r="G708" i="23"/>
  <c r="M707" i="23"/>
  <c r="K907" i="23"/>
  <c r="F908" i="23"/>
  <c r="G794" i="23"/>
  <c r="M793" i="23"/>
  <c r="F63" i="23"/>
  <c r="K62" i="23"/>
  <c r="F676" i="23"/>
  <c r="K675" i="23"/>
  <c r="G901" i="23"/>
  <c r="M900" i="23"/>
  <c r="F751" i="23"/>
  <c r="K750" i="23"/>
  <c r="M682" i="23"/>
  <c r="G683" i="23"/>
  <c r="G636" i="23"/>
  <c r="M635" i="23"/>
  <c r="M749" i="23"/>
  <c r="G750" i="23"/>
  <c r="I962" i="23"/>
  <c r="E963" i="23"/>
  <c r="M537" i="23"/>
  <c r="G538" i="23"/>
  <c r="M948" i="23"/>
  <c r="G949" i="23"/>
  <c r="M949" i="23" s="1"/>
  <c r="M461" i="23"/>
  <c r="G462" i="23"/>
  <c r="F1007" i="23"/>
  <c r="K1006" i="23"/>
  <c r="K862" i="23"/>
  <c r="F863" i="23"/>
  <c r="M849" i="23"/>
  <c r="G850" i="23"/>
  <c r="M850" i="23" s="1"/>
  <c r="M722" i="23"/>
  <c r="G723" i="23"/>
  <c r="K105" i="23"/>
  <c r="F106" i="23"/>
  <c r="I913" i="23"/>
  <c r="E914" i="23"/>
  <c r="M322" i="23"/>
  <c r="G323" i="23"/>
  <c r="M649" i="23"/>
  <c r="G650" i="23"/>
  <c r="M307" i="23"/>
  <c r="G308" i="23"/>
  <c r="M872" i="23"/>
  <c r="G873" i="23"/>
  <c r="G181" i="23"/>
  <c r="M180" i="23"/>
  <c r="K238" i="23"/>
  <c r="F239" i="23"/>
  <c r="K239" i="23" s="1"/>
  <c r="G558" i="23"/>
  <c r="M557" i="23"/>
  <c r="F573" i="23"/>
  <c r="K572" i="23"/>
  <c r="G584" i="23"/>
  <c r="F353" i="23"/>
  <c r="K352" i="23"/>
  <c r="G132" i="23"/>
  <c r="M131" i="23"/>
  <c r="K642" i="23"/>
  <c r="F643" i="23"/>
  <c r="M864" i="23"/>
  <c r="G865" i="23"/>
  <c r="K618" i="23"/>
  <c r="F619" i="23"/>
  <c r="F142" i="23"/>
  <c r="K141" i="23"/>
  <c r="K729" i="23"/>
  <c r="F730" i="23"/>
  <c r="K70" i="23"/>
  <c r="F71" i="23"/>
  <c r="F856" i="23"/>
  <c r="K855" i="23"/>
  <c r="F517" i="23"/>
  <c r="K516" i="23"/>
  <c r="E395" i="23"/>
  <c r="I394" i="23"/>
  <c r="G70" i="23"/>
  <c r="M69" i="23"/>
  <c r="E619" i="23"/>
  <c r="I618" i="23"/>
  <c r="F960" i="23"/>
  <c r="K959" i="23"/>
  <c r="K697" i="23"/>
  <c r="F698" i="23"/>
  <c r="I60" i="23"/>
  <c r="E61" i="23"/>
  <c r="K153" i="23"/>
  <c r="F154" i="23"/>
  <c r="E182" i="23"/>
  <c r="I181" i="23"/>
  <c r="K115" i="23"/>
  <c r="F116" i="23"/>
  <c r="G294" i="23"/>
  <c r="M293" i="23"/>
  <c r="M642" i="23"/>
  <c r="G643" i="23"/>
  <c r="F661" i="23"/>
  <c r="K661" i="23" s="1"/>
  <c r="K660" i="23"/>
  <c r="M659" i="23"/>
  <c r="G660" i="23"/>
  <c r="E244" i="23"/>
  <c r="I243" i="23"/>
  <c r="F683" i="23"/>
  <c r="K682" i="23"/>
  <c r="M690" i="23"/>
  <c r="G691" i="23"/>
  <c r="F585" i="23"/>
  <c r="F586" i="23" s="1"/>
  <c r="K584" i="23"/>
  <c r="F691" i="23"/>
  <c r="K690" i="23"/>
  <c r="M607" i="23"/>
  <c r="G608" i="23"/>
  <c r="G609" i="23" s="1"/>
  <c r="G786" i="23"/>
  <c r="G480" i="23"/>
  <c r="G676" i="23"/>
  <c r="M675" i="23"/>
  <c r="K123" i="23"/>
  <c r="F124" i="23"/>
  <c r="E869" i="23"/>
  <c r="I868" i="23"/>
  <c r="K706" i="23"/>
  <c r="F707" i="23"/>
  <c r="G395" i="23"/>
  <c r="M394" i="23"/>
  <c r="M986" i="23"/>
  <c r="G987" i="23"/>
  <c r="F98" i="23"/>
  <c r="K97" i="23"/>
  <c r="K722" i="23"/>
  <c r="F723" i="23"/>
  <c r="K714" i="23"/>
  <c r="F715" i="23"/>
  <c r="G415" i="23"/>
  <c r="M414" i="23"/>
  <c r="M219" i="23"/>
  <c r="K180" i="23"/>
  <c r="F181" i="23"/>
  <c r="G932" i="23"/>
  <c r="M931" i="23"/>
  <c r="G629" i="23"/>
  <c r="M628" i="23"/>
  <c r="M191" i="23"/>
  <c r="G192" i="23"/>
  <c r="G389" i="23"/>
  <c r="M388" i="23"/>
  <c r="M98" i="23"/>
  <c r="G99" i="23"/>
  <c r="M376" i="23"/>
  <c r="G377" i="23"/>
  <c r="G60" i="23"/>
  <c r="M59" i="23"/>
  <c r="G437" i="23"/>
  <c r="M436" i="23"/>
  <c r="K985" i="23"/>
  <c r="F986" i="23"/>
  <c r="G617" i="23"/>
  <c r="M616" i="23"/>
  <c r="F949" i="23"/>
  <c r="K949" i="23" s="1"/>
  <c r="K948" i="23"/>
  <c r="F667" i="23"/>
  <c r="K666" i="23"/>
  <c r="G506" i="23"/>
  <c r="M505" i="23"/>
  <c r="M914" i="23"/>
  <c r="G915" i="23"/>
  <c r="M446" i="23"/>
  <c r="G447" i="23"/>
  <c r="K836" i="23"/>
  <c r="F837" i="23"/>
  <c r="G516" i="23"/>
  <c r="M515" i="23"/>
  <c r="K189" i="23"/>
  <c r="F190" i="23"/>
  <c r="M122" i="23"/>
  <c r="G123" i="23"/>
  <c r="K900" i="23"/>
  <c r="F901" i="23"/>
  <c r="G698" i="23"/>
  <c r="M697" i="23"/>
  <c r="K651" i="23"/>
  <c r="F652" i="23"/>
  <c r="F405" i="23"/>
  <c r="K404" i="23"/>
  <c r="G546" i="23"/>
  <c r="M545" i="23"/>
  <c r="G154" i="23"/>
  <c r="M153" i="23"/>
  <c r="G361" i="23"/>
  <c r="M360" i="23"/>
  <c r="G855" i="23"/>
  <c r="M854" i="23"/>
  <c r="E691" i="23"/>
  <c r="I690" i="23"/>
  <c r="K878" i="23"/>
  <c r="F879" i="23"/>
  <c r="G272" i="23"/>
  <c r="M272" i="23" s="1"/>
  <c r="M271" i="23"/>
  <c r="G89" i="23"/>
  <c r="M88" i="23"/>
  <c r="M810" i="23"/>
  <c r="G811" i="23"/>
  <c r="M811" i="23" s="1"/>
  <c r="M299" i="23"/>
  <c r="G300" i="23"/>
  <c r="F786" i="23"/>
  <c r="M142" i="23"/>
  <c r="G143" i="23"/>
  <c r="G879" i="23"/>
  <c r="M878" i="23"/>
  <c r="K132" i="23"/>
  <c r="F133" i="23"/>
  <c r="E857" i="23"/>
  <c r="I856" i="23"/>
  <c r="K922" i="23"/>
  <c r="F923" i="23"/>
  <c r="G730" i="23"/>
  <c r="M729" i="23"/>
  <c r="F247" i="23"/>
  <c r="K246" i="23"/>
  <c r="K323" i="23"/>
  <c r="F324" i="23"/>
  <c r="M1005" i="23"/>
  <c r="G1006" i="23"/>
  <c r="M758" i="23"/>
  <c r="G759" i="23"/>
  <c r="M759" i="23" s="1"/>
  <c r="M352" i="23"/>
  <c r="G353" i="23"/>
  <c r="G804" i="23"/>
  <c r="M803" i="23"/>
  <c r="F942" i="23"/>
  <c r="K941" i="23"/>
  <c r="M402" i="23"/>
  <c r="G403" i="23"/>
  <c r="G887" i="23"/>
  <c r="M886" i="23"/>
  <c r="F219" i="23"/>
  <c r="K218" i="23"/>
  <c r="I292" i="23"/>
  <c r="E293" i="23"/>
  <c r="M995" i="23"/>
  <c r="G996" i="23"/>
  <c r="K555" i="23"/>
  <c r="F556" i="23"/>
  <c r="G239" i="23"/>
  <c r="M239" i="23" s="1"/>
  <c r="M238" i="23"/>
  <c r="I236" i="23"/>
  <c r="E237" i="23"/>
  <c r="M78" i="23"/>
  <c r="G79" i="23"/>
  <c r="M227" i="23"/>
  <c r="G228" i="23"/>
  <c r="F889" i="23"/>
  <c r="K888" i="23"/>
  <c r="F89" i="23"/>
  <c r="K88" i="23"/>
  <c r="M835" i="23"/>
  <c r="G836" i="23"/>
  <c r="K628" i="23"/>
  <c r="F629" i="23"/>
  <c r="G316" i="23"/>
  <c r="M315" i="23"/>
  <c r="G715" i="23"/>
  <c r="M714" i="23"/>
  <c r="M972" i="23"/>
  <c r="G973" i="23"/>
  <c r="M470" i="23"/>
  <c r="G471" i="23"/>
  <c r="G472" i="23" s="1"/>
  <c r="I774" i="23" l="1"/>
  <c r="E775" i="23"/>
  <c r="K772" i="23"/>
  <c r="K210" i="23"/>
  <c r="K683" i="23"/>
  <c r="F684" i="23"/>
  <c r="M683" i="23"/>
  <c r="G684" i="23"/>
  <c r="M636" i="23"/>
  <c r="G637" i="23"/>
  <c r="M637" i="23" s="1"/>
  <c r="K659" i="23"/>
  <c r="K608" i="23"/>
  <c r="F610" i="23"/>
  <c r="K609" i="23"/>
  <c r="G610" i="23"/>
  <c r="M609" i="23"/>
  <c r="K617" i="23"/>
  <c r="F587" i="23"/>
  <c r="K586" i="23"/>
  <c r="E683" i="23"/>
  <c r="G579" i="23"/>
  <c r="M579" i="23" s="1"/>
  <c r="M578" i="23"/>
  <c r="K915" i="23"/>
  <c r="F916" i="23"/>
  <c r="K79" i="23"/>
  <c r="F80" i="23"/>
  <c r="K932" i="23"/>
  <c r="M472" i="23"/>
  <c r="G473" i="23"/>
  <c r="K871" i="23"/>
  <c r="M960" i="23"/>
  <c r="K931" i="23"/>
  <c r="M961" i="23"/>
  <c r="G962" i="23"/>
  <c r="M143" i="23"/>
  <c r="G144" i="23"/>
  <c r="F568" i="23"/>
  <c r="K568" i="23" s="1"/>
  <c r="K567" i="23"/>
  <c r="G597" i="23"/>
  <c r="M596" i="23"/>
  <c r="F972" i="23"/>
  <c r="K971" i="23"/>
  <c r="G827" i="23"/>
  <c r="M826" i="23"/>
  <c r="G923" i="23"/>
  <c r="M922" i="23"/>
  <c r="F742" i="23"/>
  <c r="K741" i="23"/>
  <c r="K545" i="23"/>
  <c r="F546" i="23"/>
  <c r="M105" i="23"/>
  <c r="G106" i="23"/>
  <c r="G341" i="23"/>
  <c r="M341" i="23" s="1"/>
  <c r="M340" i="23"/>
  <c r="M211" i="23"/>
  <c r="G212" i="23"/>
  <c r="K794" i="23"/>
  <c r="F795" i="23"/>
  <c r="F397" i="23"/>
  <c r="K396" i="23"/>
  <c r="G742" i="23"/>
  <c r="M741" i="23"/>
  <c r="I786" i="23"/>
  <c r="E787" i="23"/>
  <c r="K229" i="23"/>
  <c r="F230" i="23"/>
  <c r="F506" i="23"/>
  <c r="K505" i="23"/>
  <c r="M425" i="23"/>
  <c r="G426" i="23"/>
  <c r="M330" i="23"/>
  <c r="G331" i="23"/>
  <c r="K803" i="23"/>
  <c r="F804" i="23"/>
  <c r="G527" i="23"/>
  <c r="M526" i="23"/>
  <c r="F293" i="23"/>
  <c r="K292" i="23"/>
  <c r="G942" i="23"/>
  <c r="M941" i="23"/>
  <c r="G347" i="23"/>
  <c r="M347" i="23" s="1"/>
  <c r="M346" i="23"/>
  <c r="F597" i="23"/>
  <c r="K596" i="23"/>
  <c r="F827" i="23"/>
  <c r="K826" i="23"/>
  <c r="F331" i="23"/>
  <c r="K330" i="23"/>
  <c r="K997" i="23"/>
  <c r="F998" i="23"/>
  <c r="G997" i="23"/>
  <c r="M996" i="23"/>
  <c r="M403" i="23"/>
  <c r="G404" i="23"/>
  <c r="K324" i="23"/>
  <c r="F325" i="23"/>
  <c r="K325" i="23" s="1"/>
  <c r="F924" i="23"/>
  <c r="K923" i="23"/>
  <c r="K211" i="23"/>
  <c r="F212" i="23"/>
  <c r="F902" i="23"/>
  <c r="K901" i="23"/>
  <c r="M123" i="23"/>
  <c r="G124" i="23"/>
  <c r="K837" i="23"/>
  <c r="F838" i="23"/>
  <c r="F873" i="23"/>
  <c r="K872" i="23"/>
  <c r="K715" i="23"/>
  <c r="F716" i="23"/>
  <c r="M786" i="23"/>
  <c r="G787" i="23"/>
  <c r="F117" i="23"/>
  <c r="K116" i="23"/>
  <c r="F699" i="23"/>
  <c r="K698" i="23"/>
  <c r="K71" i="23"/>
  <c r="F72" i="23"/>
  <c r="M584" i="23"/>
  <c r="G585" i="23"/>
  <c r="G586" i="23" s="1"/>
  <c r="M873" i="23"/>
  <c r="G874" i="23"/>
  <c r="M874" i="23" s="1"/>
  <c r="I914" i="23"/>
  <c r="E915" i="23"/>
  <c r="K106" i="23"/>
  <c r="F107" i="23"/>
  <c r="K908" i="23"/>
  <c r="F909" i="23"/>
  <c r="K909" i="23" s="1"/>
  <c r="M730" i="23"/>
  <c r="G731" i="23"/>
  <c r="F668" i="23"/>
  <c r="K667" i="23"/>
  <c r="M389" i="23"/>
  <c r="G390" i="23"/>
  <c r="M390" i="23" s="1"/>
  <c r="M220" i="23"/>
  <c r="G221" i="23"/>
  <c r="K98" i="23"/>
  <c r="F99" i="23"/>
  <c r="K691" i="23"/>
  <c r="F692" i="23"/>
  <c r="I619" i="23"/>
  <c r="E620" i="23"/>
  <c r="M70" i="23"/>
  <c r="G71" i="23"/>
  <c r="M132" i="23"/>
  <c r="G133" i="23"/>
  <c r="F574" i="23"/>
  <c r="K573" i="23"/>
  <c r="K1007" i="23"/>
  <c r="F1008" i="23"/>
  <c r="K1008" i="23" s="1"/>
  <c r="K751" i="23"/>
  <c r="F752" i="23"/>
  <c r="K63" i="23"/>
  <c r="F64" i="23"/>
  <c r="K64" i="23" s="1"/>
  <c r="G205" i="23"/>
  <c r="M205" i="23" s="1"/>
  <c r="M204" i="23"/>
  <c r="M471" i="23"/>
  <c r="M836" i="23"/>
  <c r="G837" i="23"/>
  <c r="M228" i="23"/>
  <c r="G229" i="23"/>
  <c r="I237" i="23"/>
  <c r="E238" i="23"/>
  <c r="K556" i="23"/>
  <c r="F557" i="23"/>
  <c r="E294" i="23"/>
  <c r="I293" i="23"/>
  <c r="M353" i="23"/>
  <c r="G354" i="23"/>
  <c r="M1006" i="23"/>
  <c r="G1007" i="23"/>
  <c r="F787" i="23"/>
  <c r="K786" i="23"/>
  <c r="K190" i="23"/>
  <c r="F191" i="23"/>
  <c r="M447" i="23"/>
  <c r="G448" i="23"/>
  <c r="G100" i="23"/>
  <c r="M100" i="23" s="1"/>
  <c r="M99" i="23"/>
  <c r="M192" i="23"/>
  <c r="G193" i="23"/>
  <c r="M193" i="23" s="1"/>
  <c r="K181" i="23"/>
  <c r="F182" i="23"/>
  <c r="K723" i="23"/>
  <c r="F724" i="23"/>
  <c r="G988" i="23"/>
  <c r="M987" i="23"/>
  <c r="F708" i="23"/>
  <c r="K707" i="23"/>
  <c r="F125" i="23"/>
  <c r="K124" i="23"/>
  <c r="M608" i="23"/>
  <c r="G692" i="23"/>
  <c r="M691" i="23"/>
  <c r="E62" i="23"/>
  <c r="I61" i="23"/>
  <c r="F731" i="23"/>
  <c r="K730" i="23"/>
  <c r="F620" i="23"/>
  <c r="K619" i="23"/>
  <c r="G866" i="23"/>
  <c r="M866" i="23" s="1"/>
  <c r="M865" i="23"/>
  <c r="F644" i="23"/>
  <c r="K643" i="23"/>
  <c r="M308" i="23"/>
  <c r="G309" i="23"/>
  <c r="G324" i="23"/>
  <c r="M323" i="23"/>
  <c r="G724" i="23"/>
  <c r="M723" i="23"/>
  <c r="F864" i="23"/>
  <c r="K863" i="23"/>
  <c r="M462" i="23"/>
  <c r="G463" i="23"/>
  <c r="G539" i="23"/>
  <c r="M538" i="23"/>
  <c r="G751" i="23"/>
  <c r="M750" i="23"/>
  <c r="G974" i="23"/>
  <c r="M973" i="23"/>
  <c r="K629" i="23"/>
  <c r="F630" i="23"/>
  <c r="M79" i="23"/>
  <c r="G80" i="23"/>
  <c r="F134" i="23"/>
  <c r="K133" i="23"/>
  <c r="M300" i="23"/>
  <c r="G301" i="23"/>
  <c r="K879" i="23"/>
  <c r="F880" i="23"/>
  <c r="F653" i="23"/>
  <c r="K653" i="23" s="1"/>
  <c r="K652" i="23"/>
  <c r="G916" i="23"/>
  <c r="M915" i="23"/>
  <c r="F987" i="23"/>
  <c r="K986" i="23"/>
  <c r="G378" i="23"/>
  <c r="M377" i="23"/>
  <c r="M480" i="23"/>
  <c r="G481" i="23"/>
  <c r="G482" i="23" s="1"/>
  <c r="G661" i="23"/>
  <c r="M661" i="23" s="1"/>
  <c r="M660" i="23"/>
  <c r="G644" i="23"/>
  <c r="M643" i="23"/>
  <c r="K154" i="23"/>
  <c r="F155" i="23"/>
  <c r="M650" i="23"/>
  <c r="G651" i="23"/>
  <c r="I963" i="23"/>
  <c r="E964" i="23"/>
  <c r="F90" i="23"/>
  <c r="K89" i="23"/>
  <c r="F220" i="23"/>
  <c r="K219" i="23"/>
  <c r="M804" i="23"/>
  <c r="G805" i="23"/>
  <c r="M805" i="23" s="1"/>
  <c r="M89" i="23"/>
  <c r="G90" i="23"/>
  <c r="M855" i="23"/>
  <c r="G856" i="23"/>
  <c r="G155" i="23"/>
  <c r="M154" i="23"/>
  <c r="M60" i="23"/>
  <c r="G61" i="23"/>
  <c r="G630" i="23"/>
  <c r="M629" i="23"/>
  <c r="M395" i="23"/>
  <c r="G396" i="23"/>
  <c r="E870" i="23"/>
  <c r="I869" i="23"/>
  <c r="M715" i="23"/>
  <c r="G716" i="23"/>
  <c r="G317" i="23"/>
  <c r="M317" i="23" s="1"/>
  <c r="M316" i="23"/>
  <c r="F890" i="23"/>
  <c r="K890" i="23" s="1"/>
  <c r="K889" i="23"/>
  <c r="G888" i="23"/>
  <c r="M887" i="23"/>
  <c r="K942" i="23"/>
  <c r="F943" i="23"/>
  <c r="K247" i="23"/>
  <c r="F248" i="23"/>
  <c r="I857" i="23"/>
  <c r="E858" i="23"/>
  <c r="I858" i="23" s="1"/>
  <c r="M879" i="23"/>
  <c r="G880" i="23"/>
  <c r="I691" i="23"/>
  <c r="E692" i="23"/>
  <c r="M361" i="23"/>
  <c r="G362" i="23"/>
  <c r="G363" i="23" s="1"/>
  <c r="M363" i="23" s="1"/>
  <c r="G547" i="23"/>
  <c r="M546" i="23"/>
  <c r="F406" i="23"/>
  <c r="K405" i="23"/>
  <c r="M698" i="23"/>
  <c r="G699" i="23"/>
  <c r="G517" i="23"/>
  <c r="M516" i="23"/>
  <c r="M506" i="23"/>
  <c r="G507" i="23"/>
  <c r="M617" i="23"/>
  <c r="G618" i="23"/>
  <c r="G438" i="23"/>
  <c r="M437" i="23"/>
  <c r="M932" i="23"/>
  <c r="G933" i="23"/>
  <c r="M933" i="23" s="1"/>
  <c r="M415" i="23"/>
  <c r="G416" i="23"/>
  <c r="G677" i="23"/>
  <c r="M677" i="23" s="1"/>
  <c r="M676" i="23"/>
  <c r="K585" i="23"/>
  <c r="E245" i="23"/>
  <c r="I244" i="23"/>
  <c r="G295" i="23"/>
  <c r="M295" i="23" s="1"/>
  <c r="M294" i="23"/>
  <c r="I182" i="23"/>
  <c r="E183" i="23"/>
  <c r="F961" i="23"/>
  <c r="K960" i="23"/>
  <c r="I395" i="23"/>
  <c r="E396" i="23"/>
  <c r="F518" i="23"/>
  <c r="K517" i="23"/>
  <c r="F857" i="23"/>
  <c r="K856" i="23"/>
  <c r="F143" i="23"/>
  <c r="K142" i="23"/>
  <c r="K353" i="23"/>
  <c r="F354" i="23"/>
  <c r="M558" i="23"/>
  <c r="G559" i="23"/>
  <c r="M181" i="23"/>
  <c r="G182" i="23"/>
  <c r="G902" i="23"/>
  <c r="M901" i="23"/>
  <c r="K676" i="23"/>
  <c r="F677" i="23"/>
  <c r="K677" i="23" s="1"/>
  <c r="M794" i="23"/>
  <c r="G795" i="23"/>
  <c r="M708" i="23"/>
  <c r="G709" i="23"/>
  <c r="M709" i="23" s="1"/>
  <c r="M116" i="23"/>
  <c r="G117" i="23"/>
  <c r="AA1506" i="22"/>
  <c r="E776" i="23" l="1"/>
  <c r="I775" i="23"/>
  <c r="F685" i="23"/>
  <c r="K685" i="23" s="1"/>
  <c r="K684" i="23"/>
  <c r="I683" i="23"/>
  <c r="E684" i="23"/>
  <c r="M684" i="23"/>
  <c r="G685" i="23"/>
  <c r="M685" i="23" s="1"/>
  <c r="M610" i="23"/>
  <c r="G611" i="23"/>
  <c r="F611" i="23"/>
  <c r="K610" i="23"/>
  <c r="G587" i="23"/>
  <c r="M586" i="23"/>
  <c r="F588" i="23"/>
  <c r="K587" i="23"/>
  <c r="F917" i="23"/>
  <c r="K917" i="23" s="1"/>
  <c r="K916" i="23"/>
  <c r="M507" i="23"/>
  <c r="G508" i="23"/>
  <c r="G483" i="23"/>
  <c r="M482" i="23"/>
  <c r="K80" i="23"/>
  <c r="F81" i="23"/>
  <c r="G474" i="23"/>
  <c r="M473" i="23"/>
  <c r="K143" i="23"/>
  <c r="F144" i="23"/>
  <c r="G145" i="23"/>
  <c r="M145" i="23" s="1"/>
  <c r="M144" i="23"/>
  <c r="M962" i="23"/>
  <c r="G963" i="23"/>
  <c r="M597" i="23"/>
  <c r="G598" i="23"/>
  <c r="M827" i="23"/>
  <c r="G828" i="23"/>
  <c r="M828" i="23" s="1"/>
  <c r="K972" i="23"/>
  <c r="F973" i="23"/>
  <c r="K742" i="23"/>
  <c r="F743" i="23"/>
  <c r="G924" i="23"/>
  <c r="M923" i="23"/>
  <c r="K546" i="23"/>
  <c r="F547" i="23"/>
  <c r="F796" i="23"/>
  <c r="K795" i="23"/>
  <c r="G743" i="23"/>
  <c r="M742" i="23"/>
  <c r="I787" i="23"/>
  <c r="E788" i="23"/>
  <c r="G213" i="23"/>
  <c r="M212" i="23"/>
  <c r="G107" i="23"/>
  <c r="M106" i="23"/>
  <c r="F398" i="23"/>
  <c r="K398" i="23" s="1"/>
  <c r="K397" i="23"/>
  <c r="F332" i="23"/>
  <c r="K331" i="23"/>
  <c r="F598" i="23"/>
  <c r="K597" i="23"/>
  <c r="F294" i="23"/>
  <c r="K293" i="23"/>
  <c r="K998" i="23"/>
  <c r="F999" i="23"/>
  <c r="G332" i="23"/>
  <c r="M331" i="23"/>
  <c r="K827" i="23"/>
  <c r="F828" i="23"/>
  <c r="M942" i="23"/>
  <c r="G943" i="23"/>
  <c r="G528" i="23"/>
  <c r="M527" i="23"/>
  <c r="F507" i="23"/>
  <c r="K506" i="23"/>
  <c r="F805" i="23"/>
  <c r="K805" i="23" s="1"/>
  <c r="K804" i="23"/>
  <c r="G427" i="23"/>
  <c r="M426" i="23"/>
  <c r="K230" i="23"/>
  <c r="F231" i="23"/>
  <c r="G518" i="23"/>
  <c r="M517" i="23"/>
  <c r="E871" i="23"/>
  <c r="I870" i="23"/>
  <c r="G156" i="23"/>
  <c r="M155" i="23"/>
  <c r="K220" i="23"/>
  <c r="F221" i="23"/>
  <c r="M644" i="23"/>
  <c r="G645" i="23"/>
  <c r="M645" i="23" s="1"/>
  <c r="M378" i="23"/>
  <c r="G379" i="23"/>
  <c r="M379" i="23" s="1"/>
  <c r="G989" i="23"/>
  <c r="M989" i="23" s="1"/>
  <c r="M988" i="23"/>
  <c r="F669" i="23"/>
  <c r="K669" i="23" s="1"/>
  <c r="K668" i="23"/>
  <c r="K902" i="23"/>
  <c r="F903" i="23"/>
  <c r="K903" i="23" s="1"/>
  <c r="K924" i="23"/>
  <c r="F925" i="23"/>
  <c r="K925" i="23" s="1"/>
  <c r="M117" i="23"/>
  <c r="G118" i="23"/>
  <c r="M118" i="23" s="1"/>
  <c r="G560" i="23"/>
  <c r="M559" i="23"/>
  <c r="M416" i="23"/>
  <c r="G417" i="23"/>
  <c r="M362" i="23"/>
  <c r="M716" i="23"/>
  <c r="G717" i="23"/>
  <c r="M717" i="23" s="1"/>
  <c r="G62" i="23"/>
  <c r="M61" i="23"/>
  <c r="M856" i="23"/>
  <c r="G857" i="23"/>
  <c r="M301" i="23"/>
  <c r="G302" i="23"/>
  <c r="F725" i="23"/>
  <c r="K725" i="23" s="1"/>
  <c r="K724" i="23"/>
  <c r="M448" i="23"/>
  <c r="G449" i="23"/>
  <c r="G1008" i="23"/>
  <c r="M1008" i="23" s="1"/>
  <c r="M1007" i="23"/>
  <c r="I238" i="23"/>
  <c r="E239" i="23"/>
  <c r="I239" i="23" s="1"/>
  <c r="F693" i="23"/>
  <c r="K693" i="23" s="1"/>
  <c r="K692" i="23"/>
  <c r="K107" i="23"/>
  <c r="F108" i="23"/>
  <c r="G903" i="23"/>
  <c r="M903" i="23" s="1"/>
  <c r="M902" i="23"/>
  <c r="G439" i="23"/>
  <c r="M438" i="23"/>
  <c r="G183" i="23"/>
  <c r="M182" i="23"/>
  <c r="F355" i="23"/>
  <c r="K354" i="23"/>
  <c r="I396" i="23"/>
  <c r="E397" i="23"/>
  <c r="E184" i="23"/>
  <c r="I183" i="23"/>
  <c r="M618" i="23"/>
  <c r="G619" i="23"/>
  <c r="M699" i="23"/>
  <c r="G700" i="23"/>
  <c r="I692" i="23"/>
  <c r="E693" i="23"/>
  <c r="K943" i="23"/>
  <c r="F944" i="23"/>
  <c r="K944" i="23" s="1"/>
  <c r="M90" i="23"/>
  <c r="G91" i="23"/>
  <c r="M91" i="23" s="1"/>
  <c r="M651" i="23"/>
  <c r="G652" i="23"/>
  <c r="F881" i="23"/>
  <c r="K880" i="23"/>
  <c r="K630" i="23"/>
  <c r="F631" i="23"/>
  <c r="K631" i="23" s="1"/>
  <c r="M463" i="23"/>
  <c r="G464" i="23"/>
  <c r="M464" i="23" s="1"/>
  <c r="G310" i="23"/>
  <c r="M309" i="23"/>
  <c r="F183" i="23"/>
  <c r="K182" i="23"/>
  <c r="K191" i="23"/>
  <c r="F192" i="23"/>
  <c r="M354" i="23"/>
  <c r="G355" i="23"/>
  <c r="M355" i="23" s="1"/>
  <c r="K557" i="23"/>
  <c r="F558" i="23"/>
  <c r="G230" i="23"/>
  <c r="M229" i="23"/>
  <c r="F753" i="23"/>
  <c r="K753" i="23" s="1"/>
  <c r="K752" i="23"/>
  <c r="I620" i="23"/>
  <c r="E621" i="23"/>
  <c r="K99" i="23"/>
  <c r="F100" i="23"/>
  <c r="K100" i="23" s="1"/>
  <c r="M731" i="23"/>
  <c r="G732" i="23"/>
  <c r="I915" i="23"/>
  <c r="E916" i="23"/>
  <c r="M585" i="23"/>
  <c r="F73" i="23"/>
  <c r="K73" i="23" s="1"/>
  <c r="K72" i="23"/>
  <c r="F717" i="23"/>
  <c r="K717" i="23" s="1"/>
  <c r="K716" i="23"/>
  <c r="K838" i="23"/>
  <c r="F839" i="23"/>
  <c r="K839" i="23" s="1"/>
  <c r="G405" i="23"/>
  <c r="M404" i="23"/>
  <c r="F858" i="23"/>
  <c r="K858" i="23" s="1"/>
  <c r="K857" i="23"/>
  <c r="E246" i="23"/>
  <c r="I245" i="23"/>
  <c r="G548" i="23"/>
  <c r="M547" i="23"/>
  <c r="G631" i="23"/>
  <c r="M631" i="23" s="1"/>
  <c r="M630" i="23"/>
  <c r="K90" i="23"/>
  <c r="F91" i="23"/>
  <c r="K91" i="23" s="1"/>
  <c r="M916" i="23"/>
  <c r="G917" i="23"/>
  <c r="M917" i="23" s="1"/>
  <c r="F135" i="23"/>
  <c r="K134" i="23"/>
  <c r="M751" i="23"/>
  <c r="G752" i="23"/>
  <c r="M724" i="23"/>
  <c r="G725" i="23"/>
  <c r="M725" i="23" s="1"/>
  <c r="K731" i="23"/>
  <c r="F732" i="23"/>
  <c r="I62" i="23"/>
  <c r="E63" i="23"/>
  <c r="F126" i="23"/>
  <c r="K125" i="23"/>
  <c r="K787" i="23"/>
  <c r="F788" i="23"/>
  <c r="F575" i="23"/>
  <c r="F576" i="23" s="1"/>
  <c r="K574" i="23"/>
  <c r="K117" i="23"/>
  <c r="F118" i="23"/>
  <c r="K118" i="23" s="1"/>
  <c r="G796" i="23"/>
  <c r="M795" i="23"/>
  <c r="M880" i="23"/>
  <c r="G881" i="23"/>
  <c r="F249" i="23"/>
  <c r="K248" i="23"/>
  <c r="M396" i="23"/>
  <c r="G397" i="23"/>
  <c r="E965" i="23"/>
  <c r="I964" i="23"/>
  <c r="F156" i="23"/>
  <c r="K155" i="23"/>
  <c r="M481" i="23"/>
  <c r="G81" i="23"/>
  <c r="M80" i="23"/>
  <c r="G838" i="23"/>
  <c r="M837" i="23"/>
  <c r="M133" i="23"/>
  <c r="G134" i="23"/>
  <c r="G72" i="23"/>
  <c r="M71" i="23"/>
  <c r="M221" i="23"/>
  <c r="G222" i="23"/>
  <c r="M787" i="23"/>
  <c r="G788" i="23"/>
  <c r="M124" i="23"/>
  <c r="G125" i="23"/>
  <c r="F213" i="23"/>
  <c r="K212" i="23"/>
  <c r="F519" i="23"/>
  <c r="K518" i="23"/>
  <c r="K961" i="23"/>
  <c r="F962" i="23"/>
  <c r="K406" i="23"/>
  <c r="F407" i="23"/>
  <c r="G889" i="23"/>
  <c r="M888" i="23"/>
  <c r="K987" i="23"/>
  <c r="F988" i="23"/>
  <c r="M974" i="23"/>
  <c r="G975" i="23"/>
  <c r="G540" i="23"/>
  <c r="M540" i="23" s="1"/>
  <c r="M539" i="23"/>
  <c r="K864" i="23"/>
  <c r="F865" i="23"/>
  <c r="G325" i="23"/>
  <c r="M325" i="23" s="1"/>
  <c r="M324" i="23"/>
  <c r="K644" i="23"/>
  <c r="F645" i="23"/>
  <c r="K645" i="23" s="1"/>
  <c r="F621" i="23"/>
  <c r="K620" i="23"/>
  <c r="M692" i="23"/>
  <c r="G693" i="23"/>
  <c r="M693" i="23" s="1"/>
  <c r="K708" i="23"/>
  <c r="F709" i="23"/>
  <c r="K709" i="23" s="1"/>
  <c r="E295" i="23"/>
  <c r="I294" i="23"/>
  <c r="K699" i="23"/>
  <c r="F700" i="23"/>
  <c r="F874" i="23"/>
  <c r="K874" i="23" s="1"/>
  <c r="K873" i="23"/>
  <c r="M997" i="23"/>
  <c r="G998" i="23"/>
  <c r="AE21" i="22"/>
  <c r="S37" i="22" s="1"/>
  <c r="E777" i="23" l="1"/>
  <c r="I776" i="23"/>
  <c r="I684" i="23"/>
  <c r="E685" i="23"/>
  <c r="I685" i="23" s="1"/>
  <c r="F612" i="23"/>
  <c r="K612" i="23" s="1"/>
  <c r="K611" i="23"/>
  <c r="G612" i="23"/>
  <c r="M612" i="23" s="1"/>
  <c r="M611" i="23"/>
  <c r="K598" i="23"/>
  <c r="F599" i="23"/>
  <c r="M598" i="23"/>
  <c r="G599" i="23"/>
  <c r="F589" i="23"/>
  <c r="K588" i="23"/>
  <c r="G588" i="23"/>
  <c r="M587" i="23"/>
  <c r="K576" i="23"/>
  <c r="F577" i="23"/>
  <c r="K507" i="23"/>
  <c r="F508" i="23"/>
  <c r="G509" i="23"/>
  <c r="M508" i="23"/>
  <c r="F82" i="23"/>
  <c r="K82" i="23" s="1"/>
  <c r="K81" i="23"/>
  <c r="G484" i="23"/>
  <c r="M483" i="23"/>
  <c r="G475" i="23"/>
  <c r="M475" i="23" s="1"/>
  <c r="M474" i="23"/>
  <c r="M963" i="23"/>
  <c r="G964" i="23"/>
  <c r="F145" i="23"/>
  <c r="K145" i="23" s="1"/>
  <c r="K144" i="23"/>
  <c r="F974" i="23"/>
  <c r="K973" i="23"/>
  <c r="M924" i="23"/>
  <c r="G925" i="23"/>
  <c r="M925" i="23" s="1"/>
  <c r="K743" i="23"/>
  <c r="F744" i="23"/>
  <c r="F548" i="23"/>
  <c r="K547" i="23"/>
  <c r="G214" i="23"/>
  <c r="M214" i="23" s="1"/>
  <c r="M213" i="23"/>
  <c r="I788" i="23"/>
  <c r="E789" i="23"/>
  <c r="M743" i="23"/>
  <c r="G744" i="23"/>
  <c r="M107" i="23"/>
  <c r="G108" i="23"/>
  <c r="F797" i="23"/>
  <c r="K797" i="23" s="1"/>
  <c r="K796" i="23"/>
  <c r="G333" i="23"/>
  <c r="M333" i="23" s="1"/>
  <c r="M332" i="23"/>
  <c r="F295" i="23"/>
  <c r="K294" i="23"/>
  <c r="K332" i="23"/>
  <c r="F333" i="23"/>
  <c r="K828" i="23"/>
  <c r="F829" i="23"/>
  <c r="F1000" i="23"/>
  <c r="K1000" i="23" s="1"/>
  <c r="K999" i="23"/>
  <c r="M427" i="23"/>
  <c r="G428" i="23"/>
  <c r="G529" i="23"/>
  <c r="M528" i="23"/>
  <c r="K231" i="23"/>
  <c r="F232" i="23"/>
  <c r="K232" i="23" s="1"/>
  <c r="M943" i="23"/>
  <c r="G944" i="23"/>
  <c r="M944" i="23" s="1"/>
  <c r="F408" i="23"/>
  <c r="K407" i="23"/>
  <c r="M125" i="23"/>
  <c r="G126" i="23"/>
  <c r="G135" i="23"/>
  <c r="M134" i="23"/>
  <c r="F789" i="23"/>
  <c r="K789" i="23" s="1"/>
  <c r="K788" i="23"/>
  <c r="E64" i="23"/>
  <c r="I63" i="23"/>
  <c r="E622" i="23"/>
  <c r="I621" i="23"/>
  <c r="K108" i="23"/>
  <c r="F109" i="23"/>
  <c r="K109" i="23" s="1"/>
  <c r="M449" i="23"/>
  <c r="G450" i="23"/>
  <c r="K221" i="23"/>
  <c r="F222" i="23"/>
  <c r="I295" i="23"/>
  <c r="E296" i="23"/>
  <c r="F622" i="23"/>
  <c r="K621" i="23"/>
  <c r="G839" i="23"/>
  <c r="M839" i="23" s="1"/>
  <c r="M838" i="23"/>
  <c r="E966" i="23"/>
  <c r="I965" i="23"/>
  <c r="G231" i="23"/>
  <c r="M230" i="23"/>
  <c r="K881" i="23"/>
  <c r="F882" i="23"/>
  <c r="K882" i="23" s="1"/>
  <c r="I184" i="23"/>
  <c r="E185" i="23"/>
  <c r="K355" i="23"/>
  <c r="F356" i="23"/>
  <c r="M439" i="23"/>
  <c r="G440" i="23"/>
  <c r="G63" i="23"/>
  <c r="M62" i="23"/>
  <c r="G561" i="23"/>
  <c r="M560" i="23"/>
  <c r="I871" i="23"/>
  <c r="E872" i="23"/>
  <c r="K865" i="23"/>
  <c r="F866" i="23"/>
  <c r="K866" i="23" s="1"/>
  <c r="M975" i="23"/>
  <c r="G976" i="23"/>
  <c r="K962" i="23"/>
  <c r="F963" i="23"/>
  <c r="G789" i="23"/>
  <c r="M789" i="23" s="1"/>
  <c r="M788" i="23"/>
  <c r="M397" i="23"/>
  <c r="G398" i="23"/>
  <c r="M398" i="23" s="1"/>
  <c r="M881" i="23"/>
  <c r="G882" i="23"/>
  <c r="M882" i="23" s="1"/>
  <c r="K732" i="23"/>
  <c r="F733" i="23"/>
  <c r="K733" i="23" s="1"/>
  <c r="G753" i="23"/>
  <c r="M753" i="23" s="1"/>
  <c r="M752" i="23"/>
  <c r="E917" i="23"/>
  <c r="I916" i="23"/>
  <c r="K558" i="23"/>
  <c r="F559" i="23"/>
  <c r="F193" i="23"/>
  <c r="K193" i="23" s="1"/>
  <c r="K192" i="23"/>
  <c r="G653" i="23"/>
  <c r="M653" i="23" s="1"/>
  <c r="M652" i="23"/>
  <c r="E694" i="23"/>
  <c r="I693" i="23"/>
  <c r="G620" i="23"/>
  <c r="M619" i="23"/>
  <c r="I397" i="23"/>
  <c r="E398" i="23"/>
  <c r="M857" i="23"/>
  <c r="G858" i="23"/>
  <c r="M858" i="23" s="1"/>
  <c r="M417" i="23"/>
  <c r="G418" i="23"/>
  <c r="M998" i="23"/>
  <c r="G999" i="23"/>
  <c r="K700" i="23"/>
  <c r="F701" i="23"/>
  <c r="K701" i="23" s="1"/>
  <c r="K988" i="23"/>
  <c r="F989" i="23"/>
  <c r="K989" i="23" s="1"/>
  <c r="G223" i="23"/>
  <c r="M223" i="23" s="1"/>
  <c r="M222" i="23"/>
  <c r="M732" i="23"/>
  <c r="G733" i="23"/>
  <c r="M733" i="23" s="1"/>
  <c r="M700" i="23"/>
  <c r="G701" i="23"/>
  <c r="M701" i="23" s="1"/>
  <c r="M302" i="23"/>
  <c r="G303" i="23"/>
  <c r="M303" i="23" s="1"/>
  <c r="K519" i="23"/>
  <c r="F520" i="23"/>
  <c r="K249" i="23"/>
  <c r="F250" i="23"/>
  <c r="K135" i="23"/>
  <c r="F136" i="23"/>
  <c r="K136" i="23" s="1"/>
  <c r="I246" i="23"/>
  <c r="E247" i="23"/>
  <c r="M405" i="23"/>
  <c r="G406" i="23"/>
  <c r="K183" i="23"/>
  <c r="F184" i="23"/>
  <c r="K184" i="23" s="1"/>
  <c r="M889" i="23"/>
  <c r="G890" i="23"/>
  <c r="M890" i="23" s="1"/>
  <c r="K213" i="23"/>
  <c r="F214" i="23"/>
  <c r="K214" i="23" s="1"/>
  <c r="M72" i="23"/>
  <c r="G73" i="23"/>
  <c r="M73" i="23" s="1"/>
  <c r="M81" i="23"/>
  <c r="G82" i="23"/>
  <c r="M82" i="23" s="1"/>
  <c r="F157" i="23"/>
  <c r="K156" i="23"/>
  <c r="M796" i="23"/>
  <c r="G797" i="23"/>
  <c r="M797" i="23" s="1"/>
  <c r="K575" i="23"/>
  <c r="F127" i="23"/>
  <c r="K127" i="23" s="1"/>
  <c r="K126" i="23"/>
  <c r="M548" i="23"/>
  <c r="G549" i="23"/>
  <c r="M310" i="23"/>
  <c r="G311" i="23"/>
  <c r="M311" i="23" s="1"/>
  <c r="G184" i="23"/>
  <c r="M184" i="23" s="1"/>
  <c r="M183" i="23"/>
  <c r="M156" i="23"/>
  <c r="G157" i="23"/>
  <c r="M157" i="23" s="1"/>
  <c r="G519" i="23"/>
  <c r="M518" i="23"/>
  <c r="R1" i="22"/>
  <c r="S39" i="22" s="1"/>
  <c r="R3" i="22"/>
  <c r="R4" i="22"/>
  <c r="R5" i="22"/>
  <c r="R2" i="22"/>
  <c r="S65" i="22"/>
  <c r="T13" i="22"/>
  <c r="T15" i="22" s="1"/>
  <c r="Q2" i="22"/>
  <c r="Q3" i="22"/>
  <c r="Q4" i="22"/>
  <c r="Q5" i="22"/>
  <c r="AD1127" i="29"/>
  <c r="R1127" i="29"/>
  <c r="J1127" i="29"/>
  <c r="C1127" i="29"/>
  <c r="D1127" i="29" s="1"/>
  <c r="AD1126" i="29"/>
  <c r="Y1126" i="29"/>
  <c r="R1126" i="29"/>
  <c r="T1126" i="29" s="1"/>
  <c r="U1126" i="29" s="1"/>
  <c r="J1126" i="29"/>
  <c r="L1126" i="29" s="1"/>
  <c r="M1126" i="29" s="1"/>
  <c r="C1126" i="29"/>
  <c r="AD1117" i="29"/>
  <c r="Y1117" i="29"/>
  <c r="R1117" i="29"/>
  <c r="J1117" i="29"/>
  <c r="C1117" i="29"/>
  <c r="D1117" i="29" s="1"/>
  <c r="AD1116" i="29"/>
  <c r="R1116" i="29"/>
  <c r="T1116" i="29" s="1"/>
  <c r="U1116" i="29" s="1"/>
  <c r="J1116" i="29"/>
  <c r="L1116" i="29" s="1"/>
  <c r="M1116" i="29" s="1"/>
  <c r="C1116" i="29"/>
  <c r="D1116" i="29" s="1"/>
  <c r="AD1107" i="29"/>
  <c r="R1107" i="29"/>
  <c r="J1107" i="29"/>
  <c r="C1107" i="29"/>
  <c r="D1107" i="29" s="1"/>
  <c r="AD1106" i="29"/>
  <c r="Y1106" i="29"/>
  <c r="AB1106" i="29" s="1"/>
  <c r="AC1106" i="29" s="1"/>
  <c r="R1106" i="29"/>
  <c r="T1106" i="29" s="1"/>
  <c r="U1106" i="29" s="1"/>
  <c r="J1106" i="29"/>
  <c r="L1106" i="29" s="1"/>
  <c r="M1106" i="29" s="1"/>
  <c r="C1106" i="29"/>
  <c r="E1106" i="29" s="1"/>
  <c r="F1106" i="29" s="1"/>
  <c r="AD1097" i="29"/>
  <c r="R1097" i="29"/>
  <c r="J1097" i="29"/>
  <c r="C1097" i="29"/>
  <c r="D1097" i="29" s="1"/>
  <c r="AD1096" i="29"/>
  <c r="Y1096" i="29"/>
  <c r="AB1096" i="29" s="1"/>
  <c r="AC1096" i="29" s="1"/>
  <c r="R1096" i="29"/>
  <c r="T1096" i="29" s="1"/>
  <c r="U1096" i="29" s="1"/>
  <c r="J1096" i="29"/>
  <c r="L1096" i="29" s="1"/>
  <c r="M1096" i="29" s="1"/>
  <c r="C1096" i="29"/>
  <c r="D1096" i="29" s="1"/>
  <c r="AD1087" i="29"/>
  <c r="Y1087" i="29"/>
  <c r="R1087" i="29"/>
  <c r="J1087" i="29"/>
  <c r="C1087" i="29"/>
  <c r="D1087" i="29" s="1"/>
  <c r="AD1086" i="29"/>
  <c r="R1086" i="29"/>
  <c r="T1086" i="29" s="1"/>
  <c r="U1086" i="29" s="1"/>
  <c r="J1086" i="29"/>
  <c r="L1086" i="29" s="1"/>
  <c r="M1086" i="29" s="1"/>
  <c r="C1086" i="29"/>
  <c r="AD1077" i="29"/>
  <c r="Y1077" i="29"/>
  <c r="R1077" i="29"/>
  <c r="J1077" i="29"/>
  <c r="C1077" i="29"/>
  <c r="D1077" i="29" s="1"/>
  <c r="AD1076" i="29"/>
  <c r="Y1076" i="29"/>
  <c r="AB1076" i="29" s="1"/>
  <c r="AC1076" i="29" s="1"/>
  <c r="R1076" i="29"/>
  <c r="T1076" i="29" s="1"/>
  <c r="U1076" i="29" s="1"/>
  <c r="J1076" i="29"/>
  <c r="L1076" i="29" s="1"/>
  <c r="M1076" i="29" s="1"/>
  <c r="C1076" i="29"/>
  <c r="AD1070" i="29"/>
  <c r="Y1070" i="29"/>
  <c r="R1070" i="29"/>
  <c r="J1070" i="29"/>
  <c r="C1070" i="29"/>
  <c r="D1070" i="29" s="1"/>
  <c r="AD1069" i="29"/>
  <c r="R1069" i="29"/>
  <c r="T1069" i="29" s="1"/>
  <c r="U1069" i="29" s="1"/>
  <c r="J1069" i="29"/>
  <c r="L1069" i="29" s="1"/>
  <c r="M1069" i="29" s="1"/>
  <c r="C1069" i="29"/>
  <c r="AD1068" i="29"/>
  <c r="Y1068" i="29"/>
  <c r="Y1069" i="29" s="1"/>
  <c r="R1068" i="29"/>
  <c r="T1068" i="29" s="1"/>
  <c r="U1068" i="29" s="1"/>
  <c r="J1068" i="29"/>
  <c r="L1068" i="29" s="1"/>
  <c r="M1068" i="29" s="1"/>
  <c r="C1068" i="29"/>
  <c r="E1068" i="29" s="1"/>
  <c r="F1068" i="29" s="1"/>
  <c r="AD1067" i="29"/>
  <c r="R1067" i="29"/>
  <c r="T1067" i="29" s="1"/>
  <c r="U1067" i="29" s="1"/>
  <c r="J1067" i="29"/>
  <c r="L1067" i="29" s="1"/>
  <c r="M1067" i="29" s="1"/>
  <c r="C1067" i="29"/>
  <c r="AD1066" i="29"/>
  <c r="Y1066" i="29"/>
  <c r="Y1067" i="29" s="1"/>
  <c r="R1066" i="29"/>
  <c r="T1066" i="29" s="1"/>
  <c r="U1066" i="29" s="1"/>
  <c r="J1066" i="29"/>
  <c r="L1066" i="29" s="1"/>
  <c r="M1066" i="29" s="1"/>
  <c r="C1066" i="29"/>
  <c r="AD1065" i="29"/>
  <c r="Y1065" i="29"/>
  <c r="AB1065" i="29" s="1"/>
  <c r="AC1065" i="29" s="1"/>
  <c r="R1065" i="29"/>
  <c r="T1065" i="29" s="1"/>
  <c r="U1065" i="29" s="1"/>
  <c r="J1065" i="29"/>
  <c r="L1065" i="29" s="1"/>
  <c r="M1065" i="29" s="1"/>
  <c r="C1065" i="29"/>
  <c r="AD1064" i="29"/>
  <c r="R1064" i="29"/>
  <c r="T1064" i="29" s="1"/>
  <c r="U1064" i="29" s="1"/>
  <c r="J1064" i="29"/>
  <c r="L1064" i="29" s="1"/>
  <c r="M1064" i="29" s="1"/>
  <c r="C1064" i="29"/>
  <c r="E1064" i="29" s="1"/>
  <c r="F1064" i="29" s="1"/>
  <c r="AD1063" i="29"/>
  <c r="R1063" i="29"/>
  <c r="T1063" i="29" s="1"/>
  <c r="U1063" i="29" s="1"/>
  <c r="J1063" i="29"/>
  <c r="L1063" i="29" s="1"/>
  <c r="M1063" i="29" s="1"/>
  <c r="C1063" i="29"/>
  <c r="AD1062" i="29"/>
  <c r="Y1062" i="29"/>
  <c r="AB1062" i="29" s="1"/>
  <c r="AC1062" i="29" s="1"/>
  <c r="R1062" i="29"/>
  <c r="T1062" i="29" s="1"/>
  <c r="U1062" i="29" s="1"/>
  <c r="J1062" i="29"/>
  <c r="L1062" i="29" s="1"/>
  <c r="M1062" i="29" s="1"/>
  <c r="C1062" i="29"/>
  <c r="AD1061" i="29"/>
  <c r="Y1061" i="29"/>
  <c r="AB1061" i="29" s="1"/>
  <c r="AC1061" i="29" s="1"/>
  <c r="R1061" i="29"/>
  <c r="T1061" i="29" s="1"/>
  <c r="U1061" i="29" s="1"/>
  <c r="J1061" i="29"/>
  <c r="L1061" i="29" s="1"/>
  <c r="M1061" i="29" s="1"/>
  <c r="C1061" i="29"/>
  <c r="E1061" i="29" s="1"/>
  <c r="F1061" i="29" s="1"/>
  <c r="AD1060" i="29"/>
  <c r="R1060" i="29"/>
  <c r="T1060" i="29" s="1"/>
  <c r="U1060" i="29" s="1"/>
  <c r="J1060" i="29"/>
  <c r="L1060" i="29" s="1"/>
  <c r="M1060" i="29" s="1"/>
  <c r="C1060" i="29"/>
  <c r="AD1057" i="29"/>
  <c r="R1057" i="29"/>
  <c r="J1057" i="29"/>
  <c r="C1057" i="29"/>
  <c r="D1057" i="29" s="1"/>
  <c r="AD1056" i="29"/>
  <c r="Y1056" i="29"/>
  <c r="R1056" i="29"/>
  <c r="T1056" i="29" s="1"/>
  <c r="U1056" i="29" s="1"/>
  <c r="J1056" i="29"/>
  <c r="L1056" i="29" s="1"/>
  <c r="M1056" i="29" s="1"/>
  <c r="C1056" i="29"/>
  <c r="D1056" i="29" s="1"/>
  <c r="AD1047" i="29"/>
  <c r="Y1047" i="29"/>
  <c r="R1047" i="29"/>
  <c r="J1047" i="29"/>
  <c r="C1047" i="29"/>
  <c r="D1047" i="29" s="1"/>
  <c r="AD1046" i="29"/>
  <c r="R1046" i="29"/>
  <c r="T1046" i="29" s="1"/>
  <c r="U1046" i="29" s="1"/>
  <c r="J1046" i="29"/>
  <c r="L1046" i="29" s="1"/>
  <c r="M1046" i="29" s="1"/>
  <c r="C1046" i="29"/>
  <c r="E1046" i="29" s="1"/>
  <c r="F1046" i="29" s="1"/>
  <c r="AD1037" i="29"/>
  <c r="R1037" i="29"/>
  <c r="J1037" i="29"/>
  <c r="C1037" i="29"/>
  <c r="D1037" i="29" s="1"/>
  <c r="AD1036" i="29"/>
  <c r="Y1036" i="29"/>
  <c r="AB1036" i="29" s="1"/>
  <c r="AC1036" i="29" s="1"/>
  <c r="R1036" i="29"/>
  <c r="T1036" i="29" s="1"/>
  <c r="U1036" i="29" s="1"/>
  <c r="J1036" i="29"/>
  <c r="L1036" i="29" s="1"/>
  <c r="M1036" i="29" s="1"/>
  <c r="C1036" i="29"/>
  <c r="D1036" i="29" s="1"/>
  <c r="AD1027" i="29"/>
  <c r="Y1027" i="29"/>
  <c r="R1027" i="29"/>
  <c r="J1027" i="29"/>
  <c r="C1027" i="29"/>
  <c r="D1027" i="29" s="1"/>
  <c r="AD1026" i="29"/>
  <c r="R1026" i="29"/>
  <c r="T1026" i="29" s="1"/>
  <c r="U1026" i="29" s="1"/>
  <c r="J1026" i="29"/>
  <c r="L1026" i="29" s="1"/>
  <c r="M1026" i="29" s="1"/>
  <c r="C1026" i="29"/>
  <c r="AD1017" i="29"/>
  <c r="R1017" i="29"/>
  <c r="J1017" i="29"/>
  <c r="C1017" i="29"/>
  <c r="D1017" i="29" s="1"/>
  <c r="AD1016" i="29"/>
  <c r="Y1016" i="29"/>
  <c r="AB1016" i="29" s="1"/>
  <c r="AC1016" i="29" s="1"/>
  <c r="R1016" i="29"/>
  <c r="T1016" i="29" s="1"/>
  <c r="U1016" i="29" s="1"/>
  <c r="J1016" i="29"/>
  <c r="L1016" i="29" s="1"/>
  <c r="M1016" i="29" s="1"/>
  <c r="C1016" i="29"/>
  <c r="AD1007" i="29"/>
  <c r="R1007" i="29"/>
  <c r="J1007" i="29"/>
  <c r="C1007" i="29"/>
  <c r="D1007" i="29" s="1"/>
  <c r="AD1006" i="29"/>
  <c r="Y1006" i="29"/>
  <c r="AB1006" i="29" s="1"/>
  <c r="AC1006" i="29" s="1"/>
  <c r="R1006" i="29"/>
  <c r="T1006" i="29" s="1"/>
  <c r="U1006" i="29" s="1"/>
  <c r="J1006" i="29"/>
  <c r="L1006" i="29" s="1"/>
  <c r="M1006" i="29" s="1"/>
  <c r="C1006" i="29"/>
  <c r="E1006" i="29" s="1"/>
  <c r="F1006" i="29" s="1"/>
  <c r="AD997" i="29"/>
  <c r="R997" i="29"/>
  <c r="J997" i="29"/>
  <c r="C997" i="29"/>
  <c r="D997" i="29" s="1"/>
  <c r="AD996" i="29"/>
  <c r="Y996" i="29"/>
  <c r="AB996" i="29" s="1"/>
  <c r="AC996" i="29" s="1"/>
  <c r="R996" i="29"/>
  <c r="T996" i="29" s="1"/>
  <c r="U996" i="29" s="1"/>
  <c r="J996" i="29"/>
  <c r="L996" i="29" s="1"/>
  <c r="M996" i="29" s="1"/>
  <c r="C996" i="29"/>
  <c r="D996" i="29" s="1"/>
  <c r="AD987" i="29"/>
  <c r="R987" i="29"/>
  <c r="J987" i="29"/>
  <c r="C987" i="29"/>
  <c r="D987" i="29" s="1"/>
  <c r="AD986" i="29"/>
  <c r="R986" i="29"/>
  <c r="T986" i="29" s="1"/>
  <c r="U986" i="29" s="1"/>
  <c r="J986" i="29"/>
  <c r="L986" i="29" s="1"/>
  <c r="M986" i="29" s="1"/>
  <c r="C986" i="29"/>
  <c r="E986" i="29" s="1"/>
  <c r="F986" i="29" s="1"/>
  <c r="AD977" i="29"/>
  <c r="R977" i="29"/>
  <c r="J977" i="29"/>
  <c r="C977" i="29"/>
  <c r="D977" i="29" s="1"/>
  <c r="AD976" i="29"/>
  <c r="R976" i="29"/>
  <c r="T976" i="29" s="1"/>
  <c r="U976" i="29" s="1"/>
  <c r="J976" i="29"/>
  <c r="L976" i="29" s="1"/>
  <c r="M976" i="29" s="1"/>
  <c r="C976" i="29"/>
  <c r="D976" i="29" s="1"/>
  <c r="AD970" i="29"/>
  <c r="Y970" i="29"/>
  <c r="R970" i="29"/>
  <c r="J970" i="29"/>
  <c r="C970" i="29"/>
  <c r="D970" i="29" s="1"/>
  <c r="AD969" i="29"/>
  <c r="R969" i="29"/>
  <c r="T969" i="29" s="1"/>
  <c r="U969" i="29" s="1"/>
  <c r="J969" i="29"/>
  <c r="L969" i="29" s="1"/>
  <c r="M969" i="29" s="1"/>
  <c r="C969" i="29"/>
  <c r="E969" i="29" s="1"/>
  <c r="F969" i="29" s="1"/>
  <c r="AD968" i="29"/>
  <c r="Y968" i="29"/>
  <c r="Y969" i="29" s="1"/>
  <c r="R968" i="29"/>
  <c r="T968" i="29" s="1"/>
  <c r="U968" i="29" s="1"/>
  <c r="J968" i="29"/>
  <c r="L968" i="29" s="1"/>
  <c r="M968" i="29" s="1"/>
  <c r="C968" i="29"/>
  <c r="AD967" i="29"/>
  <c r="Y967" i="29"/>
  <c r="AB967" i="29" s="1"/>
  <c r="AC967" i="29" s="1"/>
  <c r="R967" i="29"/>
  <c r="T967" i="29" s="1"/>
  <c r="U967" i="29" s="1"/>
  <c r="J967" i="29"/>
  <c r="L967" i="29" s="1"/>
  <c r="M967" i="29" s="1"/>
  <c r="C967" i="29"/>
  <c r="E967" i="29" s="1"/>
  <c r="F967" i="29" s="1"/>
  <c r="AD966" i="29"/>
  <c r="R966" i="29"/>
  <c r="T966" i="29" s="1"/>
  <c r="U966" i="29" s="1"/>
  <c r="J966" i="29"/>
  <c r="L966" i="29" s="1"/>
  <c r="M966" i="29" s="1"/>
  <c r="C966" i="29"/>
  <c r="E966" i="29" s="1"/>
  <c r="F966" i="29" s="1"/>
  <c r="AD965" i="29"/>
  <c r="Y965" i="29"/>
  <c r="Y966" i="29" s="1"/>
  <c r="R965" i="29"/>
  <c r="T965" i="29" s="1"/>
  <c r="U965" i="29" s="1"/>
  <c r="J965" i="29"/>
  <c r="L965" i="29" s="1"/>
  <c r="M965" i="29" s="1"/>
  <c r="C965" i="29"/>
  <c r="E965" i="29" s="1"/>
  <c r="F965" i="29" s="1"/>
  <c r="AD964" i="29"/>
  <c r="R964" i="29"/>
  <c r="T964" i="29" s="1"/>
  <c r="U964" i="29" s="1"/>
  <c r="J964" i="29"/>
  <c r="L964" i="29" s="1"/>
  <c r="M964" i="29" s="1"/>
  <c r="C964" i="29"/>
  <c r="E964" i="29" s="1"/>
  <c r="F964" i="29" s="1"/>
  <c r="AD963" i="29"/>
  <c r="R963" i="29"/>
  <c r="T963" i="29" s="1"/>
  <c r="U963" i="29" s="1"/>
  <c r="J963" i="29"/>
  <c r="L963" i="29" s="1"/>
  <c r="M963" i="29" s="1"/>
  <c r="C963" i="29"/>
  <c r="AD962" i="29"/>
  <c r="R962" i="29"/>
  <c r="T962" i="29" s="1"/>
  <c r="U962" i="29" s="1"/>
  <c r="J962" i="29"/>
  <c r="L962" i="29" s="1"/>
  <c r="M962" i="29" s="1"/>
  <c r="C962" i="29"/>
  <c r="AD961" i="29"/>
  <c r="Y961" i="29"/>
  <c r="R961" i="29"/>
  <c r="T961" i="29" s="1"/>
  <c r="U961" i="29" s="1"/>
  <c r="J961" i="29"/>
  <c r="L961" i="29" s="1"/>
  <c r="M961" i="29" s="1"/>
  <c r="C961" i="29"/>
  <c r="AD960" i="29"/>
  <c r="Y960" i="29"/>
  <c r="AB960" i="29" s="1"/>
  <c r="AC960" i="29" s="1"/>
  <c r="R960" i="29"/>
  <c r="T960" i="29" s="1"/>
  <c r="U960" i="29" s="1"/>
  <c r="J960" i="29"/>
  <c r="L960" i="29" s="1"/>
  <c r="M960" i="29" s="1"/>
  <c r="C960" i="29"/>
  <c r="E960" i="29" s="1"/>
  <c r="F960" i="29" s="1"/>
  <c r="AD957" i="29"/>
  <c r="Y957" i="29"/>
  <c r="R957" i="29"/>
  <c r="J957" i="29"/>
  <c r="C957" i="29"/>
  <c r="D957" i="29" s="1"/>
  <c r="AD956" i="29"/>
  <c r="Y956" i="29"/>
  <c r="AB956" i="29" s="1"/>
  <c r="AC956" i="29" s="1"/>
  <c r="R956" i="29"/>
  <c r="T956" i="29" s="1"/>
  <c r="U956" i="29" s="1"/>
  <c r="J956" i="29"/>
  <c r="L956" i="29" s="1"/>
  <c r="M956" i="29" s="1"/>
  <c r="C956" i="29"/>
  <c r="D956" i="29" s="1"/>
  <c r="AD947" i="29"/>
  <c r="R947" i="29"/>
  <c r="J947" i="29"/>
  <c r="C947" i="29"/>
  <c r="D947" i="29" s="1"/>
  <c r="AD946" i="29"/>
  <c r="Y946" i="29"/>
  <c r="Y947" i="29" s="1"/>
  <c r="R946" i="29"/>
  <c r="T946" i="29" s="1"/>
  <c r="U946" i="29" s="1"/>
  <c r="J946" i="29"/>
  <c r="L946" i="29" s="1"/>
  <c r="M946" i="29" s="1"/>
  <c r="C946" i="29"/>
  <c r="E946" i="29" s="1"/>
  <c r="F946" i="29" s="1"/>
  <c r="AD937" i="29"/>
  <c r="Y937" i="29"/>
  <c r="R937" i="29"/>
  <c r="J937" i="29"/>
  <c r="C937" i="29"/>
  <c r="D937" i="29" s="1"/>
  <c r="AD936" i="29"/>
  <c r="R936" i="29"/>
  <c r="T936" i="29" s="1"/>
  <c r="U936" i="29" s="1"/>
  <c r="J936" i="29"/>
  <c r="L936" i="29" s="1"/>
  <c r="M936" i="29" s="1"/>
  <c r="C936" i="29"/>
  <c r="D936" i="29" s="1"/>
  <c r="AD927" i="29"/>
  <c r="Y927" i="29"/>
  <c r="R927" i="29"/>
  <c r="J927" i="29"/>
  <c r="C927" i="29"/>
  <c r="D927" i="29" s="1"/>
  <c r="AD926" i="29"/>
  <c r="R926" i="29"/>
  <c r="T926" i="29" s="1"/>
  <c r="U926" i="29" s="1"/>
  <c r="J926" i="29"/>
  <c r="L926" i="29" s="1"/>
  <c r="M926" i="29" s="1"/>
  <c r="C926" i="29"/>
  <c r="AD917" i="29"/>
  <c r="R917" i="29"/>
  <c r="J917" i="29"/>
  <c r="C917" i="29"/>
  <c r="D917" i="29" s="1"/>
  <c r="AD916" i="29"/>
  <c r="Y916" i="29"/>
  <c r="R916" i="29"/>
  <c r="T916" i="29" s="1"/>
  <c r="U916" i="29" s="1"/>
  <c r="J916" i="29"/>
  <c r="L916" i="29" s="1"/>
  <c r="M916" i="29" s="1"/>
  <c r="C916" i="29"/>
  <c r="D916" i="29" s="1"/>
  <c r="AD907" i="29"/>
  <c r="Y907" i="29"/>
  <c r="R907" i="29"/>
  <c r="J907" i="29"/>
  <c r="C907" i="29"/>
  <c r="D907" i="29" s="1"/>
  <c r="AD906" i="29"/>
  <c r="R906" i="29"/>
  <c r="T906" i="29" s="1"/>
  <c r="U906" i="29" s="1"/>
  <c r="J906" i="29"/>
  <c r="L906" i="29" s="1"/>
  <c r="M906" i="29" s="1"/>
  <c r="C906" i="29"/>
  <c r="AD897" i="29"/>
  <c r="R897" i="29"/>
  <c r="J897" i="29"/>
  <c r="C897" i="29"/>
  <c r="D897" i="29" s="1"/>
  <c r="AD896" i="29"/>
  <c r="Y896" i="29"/>
  <c r="R896" i="29"/>
  <c r="T896" i="29" s="1"/>
  <c r="U896" i="29" s="1"/>
  <c r="J896" i="29"/>
  <c r="L896" i="29" s="1"/>
  <c r="M896" i="29" s="1"/>
  <c r="C896" i="29"/>
  <c r="D896" i="29" s="1"/>
  <c r="AD887" i="29"/>
  <c r="Y887" i="29"/>
  <c r="R887" i="29"/>
  <c r="J887" i="29"/>
  <c r="C887" i="29"/>
  <c r="D887" i="29" s="1"/>
  <c r="AD886" i="29"/>
  <c r="R886" i="29"/>
  <c r="T886" i="29" s="1"/>
  <c r="U886" i="29" s="1"/>
  <c r="J886" i="29"/>
  <c r="L886" i="29" s="1"/>
  <c r="M886" i="29" s="1"/>
  <c r="C886" i="29"/>
  <c r="E886" i="29" s="1"/>
  <c r="F886" i="29" s="1"/>
  <c r="AD877" i="29"/>
  <c r="R877" i="29"/>
  <c r="J877" i="29"/>
  <c r="C877" i="29"/>
  <c r="D877" i="29" s="1"/>
  <c r="AD876" i="29"/>
  <c r="Y876" i="29"/>
  <c r="R876" i="29"/>
  <c r="T876" i="29" s="1"/>
  <c r="U876" i="29" s="1"/>
  <c r="J876" i="29"/>
  <c r="L876" i="29" s="1"/>
  <c r="M876" i="29" s="1"/>
  <c r="C876" i="29"/>
  <c r="D876" i="29" s="1"/>
  <c r="AD870" i="29"/>
  <c r="Y870" i="29"/>
  <c r="R870" i="29"/>
  <c r="J870" i="29"/>
  <c r="C870" i="29"/>
  <c r="D870" i="29" s="1"/>
  <c r="AD869" i="29"/>
  <c r="Y869" i="29"/>
  <c r="AB869" i="29" s="1"/>
  <c r="AC869" i="29" s="1"/>
  <c r="R869" i="29"/>
  <c r="T869" i="29" s="1"/>
  <c r="U869" i="29" s="1"/>
  <c r="J869" i="29"/>
  <c r="L869" i="29" s="1"/>
  <c r="M869" i="29" s="1"/>
  <c r="C869" i="29"/>
  <c r="D869" i="29" s="1"/>
  <c r="AD868" i="29"/>
  <c r="R868" i="29"/>
  <c r="T868" i="29" s="1"/>
  <c r="U868" i="29" s="1"/>
  <c r="J868" i="29"/>
  <c r="L868" i="29" s="1"/>
  <c r="M868" i="29" s="1"/>
  <c r="C868" i="29"/>
  <c r="E868" i="29" s="1"/>
  <c r="F868" i="29" s="1"/>
  <c r="AD867" i="29"/>
  <c r="Y867" i="29"/>
  <c r="Y868" i="29" s="1"/>
  <c r="R867" i="29"/>
  <c r="T867" i="29" s="1"/>
  <c r="U867" i="29" s="1"/>
  <c r="J867" i="29"/>
  <c r="L867" i="29" s="1"/>
  <c r="M867" i="29" s="1"/>
  <c r="C867" i="29"/>
  <c r="E867" i="29" s="1"/>
  <c r="F867" i="29" s="1"/>
  <c r="AD866" i="29"/>
  <c r="Y866" i="29"/>
  <c r="AB866" i="29" s="1"/>
  <c r="AC866" i="29" s="1"/>
  <c r="R866" i="29"/>
  <c r="T866" i="29" s="1"/>
  <c r="U866" i="29" s="1"/>
  <c r="J866" i="29"/>
  <c r="L866" i="29" s="1"/>
  <c r="M866" i="29" s="1"/>
  <c r="C866" i="29"/>
  <c r="AD865" i="29"/>
  <c r="R865" i="29"/>
  <c r="T865" i="29" s="1"/>
  <c r="U865" i="29" s="1"/>
  <c r="J865" i="29"/>
  <c r="L865" i="29" s="1"/>
  <c r="M865" i="29" s="1"/>
  <c r="C865" i="29"/>
  <c r="AD864" i="29"/>
  <c r="Y864" i="29"/>
  <c r="R864" i="29"/>
  <c r="T864" i="29" s="1"/>
  <c r="U864" i="29" s="1"/>
  <c r="J864" i="29"/>
  <c r="L864" i="29" s="1"/>
  <c r="M864" i="29" s="1"/>
  <c r="C864" i="29"/>
  <c r="AD863" i="29"/>
  <c r="Y863" i="29"/>
  <c r="AB863" i="29" s="1"/>
  <c r="AC863" i="29" s="1"/>
  <c r="R863" i="29"/>
  <c r="T863" i="29" s="1"/>
  <c r="U863" i="29" s="1"/>
  <c r="J863" i="29"/>
  <c r="L863" i="29" s="1"/>
  <c r="M863" i="29" s="1"/>
  <c r="C863" i="29"/>
  <c r="D863" i="29" s="1"/>
  <c r="AD862" i="29"/>
  <c r="R862" i="29"/>
  <c r="T862" i="29" s="1"/>
  <c r="U862" i="29" s="1"/>
  <c r="J862" i="29"/>
  <c r="L862" i="29" s="1"/>
  <c r="M862" i="29" s="1"/>
  <c r="C862" i="29"/>
  <c r="E862" i="29" s="1"/>
  <c r="F862" i="29" s="1"/>
  <c r="AD861" i="29"/>
  <c r="Y861" i="29"/>
  <c r="AB861" i="29" s="1"/>
  <c r="AC861" i="29" s="1"/>
  <c r="R861" i="29"/>
  <c r="T861" i="29" s="1"/>
  <c r="U861" i="29" s="1"/>
  <c r="J861" i="29"/>
  <c r="L861" i="29" s="1"/>
  <c r="M861" i="29" s="1"/>
  <c r="C861" i="29"/>
  <c r="AD860" i="29"/>
  <c r="Y860" i="29"/>
  <c r="AB860" i="29" s="1"/>
  <c r="AC860" i="29" s="1"/>
  <c r="R860" i="29"/>
  <c r="T860" i="29" s="1"/>
  <c r="U860" i="29" s="1"/>
  <c r="J860" i="29"/>
  <c r="L860" i="29" s="1"/>
  <c r="M860" i="29" s="1"/>
  <c r="C860" i="29"/>
  <c r="AD857" i="29"/>
  <c r="Y857" i="29"/>
  <c r="R857" i="29"/>
  <c r="J857" i="29"/>
  <c r="C857" i="29"/>
  <c r="D857" i="29" s="1"/>
  <c r="AD856" i="29"/>
  <c r="R856" i="29"/>
  <c r="T856" i="29" s="1"/>
  <c r="U856" i="29" s="1"/>
  <c r="J856" i="29"/>
  <c r="L856" i="29" s="1"/>
  <c r="M856" i="29" s="1"/>
  <c r="C856" i="29"/>
  <c r="D856" i="29" s="1"/>
  <c r="AD847" i="29"/>
  <c r="R847" i="29"/>
  <c r="J847" i="29"/>
  <c r="C847" i="29"/>
  <c r="D847" i="29" s="1"/>
  <c r="AD846" i="29"/>
  <c r="Y846" i="29"/>
  <c r="AB846" i="29" s="1"/>
  <c r="AC846" i="29" s="1"/>
  <c r="R846" i="29"/>
  <c r="T846" i="29" s="1"/>
  <c r="U846" i="29" s="1"/>
  <c r="J846" i="29"/>
  <c r="L846" i="29" s="1"/>
  <c r="M846" i="29" s="1"/>
  <c r="C846" i="29"/>
  <c r="D846" i="29" s="1"/>
  <c r="AD837" i="29"/>
  <c r="Y837" i="29"/>
  <c r="R837" i="29"/>
  <c r="J837" i="29"/>
  <c r="C837" i="29"/>
  <c r="D837" i="29" s="1"/>
  <c r="AD836" i="29"/>
  <c r="R836" i="29"/>
  <c r="T836" i="29" s="1"/>
  <c r="U836" i="29" s="1"/>
  <c r="J836" i="29"/>
  <c r="L836" i="29" s="1"/>
  <c r="M836" i="29" s="1"/>
  <c r="C836" i="29"/>
  <c r="D836" i="29" s="1"/>
  <c r="AD827" i="29"/>
  <c r="R827" i="29"/>
  <c r="J827" i="29"/>
  <c r="C827" i="29"/>
  <c r="D827" i="29" s="1"/>
  <c r="AD826" i="29"/>
  <c r="R826" i="29"/>
  <c r="T826" i="29" s="1"/>
  <c r="U826" i="29" s="1"/>
  <c r="J826" i="29"/>
  <c r="L826" i="29" s="1"/>
  <c r="M826" i="29" s="1"/>
  <c r="C826" i="29"/>
  <c r="E826" i="29" s="1"/>
  <c r="F826" i="29" s="1"/>
  <c r="AD817" i="29"/>
  <c r="R817" i="29"/>
  <c r="J817" i="29"/>
  <c r="C817" i="29"/>
  <c r="D817" i="29" s="1"/>
  <c r="AD816" i="29"/>
  <c r="R816" i="29"/>
  <c r="T816" i="29" s="1"/>
  <c r="U816" i="29" s="1"/>
  <c r="J816" i="29"/>
  <c r="L816" i="29" s="1"/>
  <c r="M816" i="29" s="1"/>
  <c r="C816" i="29"/>
  <c r="AD807" i="29"/>
  <c r="R807" i="29"/>
  <c r="J807" i="29"/>
  <c r="C807" i="29"/>
  <c r="D807" i="29" s="1"/>
  <c r="AD806" i="29"/>
  <c r="R806" i="29"/>
  <c r="T806" i="29" s="1"/>
  <c r="U806" i="29" s="1"/>
  <c r="J806" i="29"/>
  <c r="L806" i="29" s="1"/>
  <c r="M806" i="29" s="1"/>
  <c r="C806" i="29"/>
  <c r="E806" i="29" s="1"/>
  <c r="F806" i="29" s="1"/>
  <c r="AD797" i="29"/>
  <c r="J797" i="29"/>
  <c r="C797" i="29"/>
  <c r="D797" i="29" s="1"/>
  <c r="AD796" i="29"/>
  <c r="J796" i="29"/>
  <c r="L796" i="29" s="1"/>
  <c r="M796" i="29" s="1"/>
  <c r="C796" i="29"/>
  <c r="D796" i="29" s="1"/>
  <c r="AD787" i="29"/>
  <c r="J787" i="29"/>
  <c r="C787" i="29"/>
  <c r="D787" i="29" s="1"/>
  <c r="AD786" i="29"/>
  <c r="R786" i="29"/>
  <c r="T786" i="29" s="1"/>
  <c r="U786" i="29" s="1"/>
  <c r="J786" i="29"/>
  <c r="L786" i="29" s="1"/>
  <c r="M786" i="29" s="1"/>
  <c r="C786" i="29"/>
  <c r="E786" i="29" s="1"/>
  <c r="F786" i="29" s="1"/>
  <c r="AD777" i="29"/>
  <c r="J777" i="29"/>
  <c r="C777" i="29"/>
  <c r="D777" i="29" s="1"/>
  <c r="AD776" i="29"/>
  <c r="Y776" i="29"/>
  <c r="AB776" i="29" s="1"/>
  <c r="AC776" i="29" s="1"/>
  <c r="J776" i="29"/>
  <c r="L776" i="29" s="1"/>
  <c r="M776" i="29" s="1"/>
  <c r="AD770" i="29"/>
  <c r="Y770" i="29"/>
  <c r="J770" i="29"/>
  <c r="AD769" i="29"/>
  <c r="Y769" i="29"/>
  <c r="AB769" i="29" s="1"/>
  <c r="AC769" i="29" s="1"/>
  <c r="R769" i="29"/>
  <c r="J769" i="29"/>
  <c r="L769" i="29" s="1"/>
  <c r="M769" i="29" s="1"/>
  <c r="AD768" i="29"/>
  <c r="J768" i="29"/>
  <c r="L768" i="29" s="1"/>
  <c r="M768" i="29" s="1"/>
  <c r="C768" i="29"/>
  <c r="E768" i="29" s="1"/>
  <c r="F768" i="29" s="1"/>
  <c r="AD767" i="29"/>
  <c r="Y767" i="29"/>
  <c r="AB767" i="29" s="1"/>
  <c r="AC767" i="29" s="1"/>
  <c r="J767" i="29"/>
  <c r="L767" i="29" s="1"/>
  <c r="M767" i="29" s="1"/>
  <c r="AD766" i="29"/>
  <c r="Y766" i="29"/>
  <c r="AB766" i="29" s="1"/>
  <c r="AC766" i="29" s="1"/>
  <c r="R766" i="29"/>
  <c r="T766" i="29" s="1"/>
  <c r="U766" i="29" s="1"/>
  <c r="J766" i="29"/>
  <c r="L766" i="29" s="1"/>
  <c r="M766" i="29" s="1"/>
  <c r="C766" i="29"/>
  <c r="C767" i="29" s="1"/>
  <c r="AD765" i="29"/>
  <c r="J765" i="29"/>
  <c r="L765" i="29" s="1"/>
  <c r="M765" i="29" s="1"/>
  <c r="AD764" i="29"/>
  <c r="Y764" i="29"/>
  <c r="R764" i="29"/>
  <c r="T764" i="29" s="1"/>
  <c r="U764" i="29" s="1"/>
  <c r="J764" i="29"/>
  <c r="L764" i="29" s="1"/>
  <c r="M764" i="29" s="1"/>
  <c r="C764" i="29"/>
  <c r="E764" i="29" s="1"/>
  <c r="F764" i="29" s="1"/>
  <c r="AD763" i="29"/>
  <c r="Y763" i="29"/>
  <c r="AB763" i="29" s="1"/>
  <c r="AC763" i="29" s="1"/>
  <c r="J763" i="29"/>
  <c r="L763" i="29" s="1"/>
  <c r="M763" i="29" s="1"/>
  <c r="AD762" i="29"/>
  <c r="R762" i="29"/>
  <c r="T762" i="29" s="1"/>
  <c r="U762" i="29" s="1"/>
  <c r="J762" i="29"/>
  <c r="L762" i="29" s="1"/>
  <c r="M762" i="29" s="1"/>
  <c r="C762" i="29"/>
  <c r="AD761" i="29"/>
  <c r="Y761" i="29"/>
  <c r="Y762" i="29" s="1"/>
  <c r="J761" i="29"/>
  <c r="L761" i="29" s="1"/>
  <c r="M761" i="29" s="1"/>
  <c r="AD760" i="29"/>
  <c r="Y760" i="29"/>
  <c r="AB760" i="29" s="1"/>
  <c r="AC760" i="29" s="1"/>
  <c r="J760" i="29"/>
  <c r="L760" i="29" s="1"/>
  <c r="M760" i="29" s="1"/>
  <c r="C760" i="29"/>
  <c r="E760" i="29" s="1"/>
  <c r="F760" i="29" s="1"/>
  <c r="AD757" i="29"/>
  <c r="Y757" i="29"/>
  <c r="J757" i="29"/>
  <c r="AD756" i="29"/>
  <c r="R756" i="29"/>
  <c r="T756" i="29" s="1"/>
  <c r="U756" i="29" s="1"/>
  <c r="J756" i="29"/>
  <c r="L756" i="29" s="1"/>
  <c r="M756" i="29" s="1"/>
  <c r="C756" i="29"/>
  <c r="D756" i="29" s="1"/>
  <c r="AD747" i="29"/>
  <c r="R747" i="29"/>
  <c r="J747" i="29"/>
  <c r="AD746" i="29"/>
  <c r="Y746" i="29"/>
  <c r="J746" i="29"/>
  <c r="L746" i="29" s="1"/>
  <c r="M746" i="29" s="1"/>
  <c r="AD737" i="29"/>
  <c r="R737" i="29"/>
  <c r="J737" i="29"/>
  <c r="AD736" i="29"/>
  <c r="Y736" i="29"/>
  <c r="AB736" i="29" s="1"/>
  <c r="AC736" i="29" s="1"/>
  <c r="J736" i="29"/>
  <c r="L736" i="29" s="1"/>
  <c r="M736" i="29" s="1"/>
  <c r="AD727" i="29"/>
  <c r="Y727" i="29"/>
  <c r="J727" i="29"/>
  <c r="C727" i="29"/>
  <c r="D727" i="29" s="1"/>
  <c r="AD726" i="29"/>
  <c r="Y726" i="29"/>
  <c r="AB726" i="29" s="1"/>
  <c r="AC726" i="29" s="1"/>
  <c r="J726" i="29"/>
  <c r="L726" i="29" s="1"/>
  <c r="M726" i="29" s="1"/>
  <c r="AD717" i="29"/>
  <c r="J717" i="29"/>
  <c r="C717" i="29"/>
  <c r="D717" i="29" s="1"/>
  <c r="AD716" i="29"/>
  <c r="R716" i="29"/>
  <c r="J716" i="29"/>
  <c r="L716" i="29" s="1"/>
  <c r="M716" i="29" s="1"/>
  <c r="AD707" i="29"/>
  <c r="J707" i="29"/>
  <c r="AD706" i="29"/>
  <c r="R706" i="29"/>
  <c r="T706" i="29" s="1"/>
  <c r="U706" i="29" s="1"/>
  <c r="J706" i="29"/>
  <c r="L706" i="29" s="1"/>
  <c r="M706" i="29" s="1"/>
  <c r="AD700" i="29"/>
  <c r="Y700" i="29"/>
  <c r="J700" i="29"/>
  <c r="AD699" i="29"/>
  <c r="J699" i="29"/>
  <c r="L699" i="29" s="1"/>
  <c r="M699" i="29" s="1"/>
  <c r="AD698" i="29"/>
  <c r="R698" i="29"/>
  <c r="T698" i="29" s="1"/>
  <c r="U698" i="29" s="1"/>
  <c r="J698" i="29"/>
  <c r="L698" i="29" s="1"/>
  <c r="M698" i="29" s="1"/>
  <c r="AD697" i="29"/>
  <c r="Y697" i="29"/>
  <c r="J697" i="29"/>
  <c r="L697" i="29" s="1"/>
  <c r="M697" i="29" s="1"/>
  <c r="C697" i="29"/>
  <c r="D697" i="29" s="1"/>
  <c r="AD696" i="29"/>
  <c r="R696" i="29"/>
  <c r="T696" i="29" s="1"/>
  <c r="U696" i="29" s="1"/>
  <c r="J696" i="29"/>
  <c r="L696" i="29" s="1"/>
  <c r="M696" i="29" s="1"/>
  <c r="AD695" i="29"/>
  <c r="J695" i="29"/>
  <c r="L695" i="29" s="1"/>
  <c r="M695" i="29" s="1"/>
  <c r="AD694" i="29"/>
  <c r="Y694" i="29"/>
  <c r="R694" i="29"/>
  <c r="T694" i="29" s="1"/>
  <c r="U694" i="29" s="1"/>
  <c r="J694" i="29"/>
  <c r="L694" i="29" s="1"/>
  <c r="M694" i="29" s="1"/>
  <c r="AD693" i="29"/>
  <c r="Y693" i="29"/>
  <c r="AB693" i="29" s="1"/>
  <c r="AC693" i="29" s="1"/>
  <c r="J693" i="29"/>
  <c r="L693" i="29" s="1"/>
  <c r="M693" i="29" s="1"/>
  <c r="AD692" i="29"/>
  <c r="J692" i="29"/>
  <c r="L692" i="29" s="1"/>
  <c r="M692" i="29" s="1"/>
  <c r="AD691" i="29"/>
  <c r="Y691" i="29"/>
  <c r="AB691" i="29" s="1"/>
  <c r="AC691" i="29" s="1"/>
  <c r="J691" i="29"/>
  <c r="L691" i="29" s="1"/>
  <c r="M691" i="29" s="1"/>
  <c r="AD690" i="29"/>
  <c r="Y690" i="29"/>
  <c r="AB690" i="29" s="1"/>
  <c r="AC690" i="29" s="1"/>
  <c r="J690" i="29"/>
  <c r="L690" i="29" s="1"/>
  <c r="M690" i="29" s="1"/>
  <c r="C690" i="29"/>
  <c r="D690" i="29" s="1"/>
  <c r="AD689" i="29"/>
  <c r="R689" i="29"/>
  <c r="T689" i="29" s="1"/>
  <c r="U689" i="29" s="1"/>
  <c r="J689" i="29"/>
  <c r="L689" i="29" s="1"/>
  <c r="M689" i="29" s="1"/>
  <c r="AD688" i="29"/>
  <c r="Y688" i="29"/>
  <c r="AB688" i="29" s="1"/>
  <c r="AC688" i="29" s="1"/>
  <c r="J688" i="29"/>
  <c r="L688" i="29" s="1"/>
  <c r="M688" i="29" s="1"/>
  <c r="C688" i="29"/>
  <c r="AD687" i="29"/>
  <c r="J687" i="29"/>
  <c r="L687" i="29" s="1"/>
  <c r="M687" i="29" s="1"/>
  <c r="AD686" i="29"/>
  <c r="R686" i="29"/>
  <c r="T686" i="29" s="1"/>
  <c r="U686" i="29" s="1"/>
  <c r="J686" i="29"/>
  <c r="L686" i="29" s="1"/>
  <c r="M686" i="29" s="1"/>
  <c r="C686" i="29"/>
  <c r="D686" i="29" s="1"/>
  <c r="AD685" i="29"/>
  <c r="J685" i="29"/>
  <c r="L685" i="29" s="1"/>
  <c r="M685" i="29" s="1"/>
  <c r="AD684" i="29"/>
  <c r="Y684" i="29"/>
  <c r="AB684" i="29" s="1"/>
  <c r="AC684" i="29" s="1"/>
  <c r="J684" i="29"/>
  <c r="L684" i="29" s="1"/>
  <c r="M684" i="29" s="1"/>
  <c r="AD683" i="29"/>
  <c r="R683" i="29"/>
  <c r="T683" i="29" s="1"/>
  <c r="U683" i="29" s="1"/>
  <c r="J683" i="29"/>
  <c r="L683" i="29" s="1"/>
  <c r="M683" i="29" s="1"/>
  <c r="C683" i="29"/>
  <c r="AD682" i="29"/>
  <c r="Y682" i="29"/>
  <c r="AB682" i="29" s="1"/>
  <c r="AC682" i="29" s="1"/>
  <c r="J682" i="29"/>
  <c r="L682" i="29" s="1"/>
  <c r="M682" i="29" s="1"/>
  <c r="AD681" i="29"/>
  <c r="Y681" i="29"/>
  <c r="AB681" i="29" s="1"/>
  <c r="AC681" i="29" s="1"/>
  <c r="R681" i="29"/>
  <c r="T681" i="29" s="1"/>
  <c r="U681" i="29" s="1"/>
  <c r="J681" i="29"/>
  <c r="L681" i="29" s="1"/>
  <c r="M681" i="29" s="1"/>
  <c r="AD680" i="29"/>
  <c r="J680" i="29"/>
  <c r="L680" i="29" s="1"/>
  <c r="M680" i="29" s="1"/>
  <c r="AD679" i="29"/>
  <c r="Y679" i="29"/>
  <c r="AB679" i="29" s="1"/>
  <c r="AC679" i="29" s="1"/>
  <c r="R679" i="29"/>
  <c r="J679" i="29"/>
  <c r="L679" i="29" s="1"/>
  <c r="M679" i="29" s="1"/>
  <c r="AD678" i="29"/>
  <c r="J678" i="29"/>
  <c r="L678" i="29" s="1"/>
  <c r="M678" i="29" s="1"/>
  <c r="AD677" i="29"/>
  <c r="J677" i="29"/>
  <c r="L677" i="29" s="1"/>
  <c r="M677" i="29" s="1"/>
  <c r="AD676" i="29"/>
  <c r="Y676" i="29"/>
  <c r="AB676" i="29" s="1"/>
  <c r="AC676" i="29" s="1"/>
  <c r="R676" i="29"/>
  <c r="J676" i="29"/>
  <c r="L676" i="29" s="1"/>
  <c r="M676" i="29" s="1"/>
  <c r="AD675" i="29"/>
  <c r="Y675" i="29"/>
  <c r="AB675" i="29" s="1"/>
  <c r="AC675" i="29" s="1"/>
  <c r="J675" i="29"/>
  <c r="L675" i="29" s="1"/>
  <c r="M675" i="29" s="1"/>
  <c r="AD674" i="29"/>
  <c r="R674" i="29"/>
  <c r="T674" i="29" s="1"/>
  <c r="U674" i="29" s="1"/>
  <c r="J674" i="29"/>
  <c r="L674" i="29" s="1"/>
  <c r="M674" i="29" s="1"/>
  <c r="AD673" i="29"/>
  <c r="J673" i="29"/>
  <c r="L673" i="29" s="1"/>
  <c r="M673" i="29" s="1"/>
  <c r="AD672" i="29"/>
  <c r="R672" i="29"/>
  <c r="T672" i="29" s="1"/>
  <c r="U672" i="29" s="1"/>
  <c r="J672" i="29"/>
  <c r="L672" i="29" s="1"/>
  <c r="M672" i="29" s="1"/>
  <c r="AD671" i="29"/>
  <c r="Y671" i="29"/>
  <c r="AB671" i="29" s="1"/>
  <c r="AC671" i="29" s="1"/>
  <c r="J671" i="29"/>
  <c r="L671" i="29" s="1"/>
  <c r="M671" i="29" s="1"/>
  <c r="AD670" i="29"/>
  <c r="Y670" i="29"/>
  <c r="AB670" i="29" s="1"/>
  <c r="AC670" i="29" s="1"/>
  <c r="R670" i="29"/>
  <c r="T670" i="29" s="1"/>
  <c r="U670" i="29" s="1"/>
  <c r="J670" i="29"/>
  <c r="L670" i="29" s="1"/>
  <c r="M670" i="29" s="1"/>
  <c r="AD669" i="29"/>
  <c r="J669" i="29"/>
  <c r="L669" i="29" s="1"/>
  <c r="M669" i="29" s="1"/>
  <c r="AD668" i="29"/>
  <c r="Y668" i="29"/>
  <c r="AB668" i="29" s="1"/>
  <c r="AC668" i="29" s="1"/>
  <c r="J668" i="29"/>
  <c r="L668" i="29" s="1"/>
  <c r="M668" i="29" s="1"/>
  <c r="AD667" i="29"/>
  <c r="R667" i="29"/>
  <c r="T667" i="29" s="1"/>
  <c r="U667" i="29" s="1"/>
  <c r="J667" i="29"/>
  <c r="L667" i="29" s="1"/>
  <c r="M667" i="29" s="1"/>
  <c r="AD666" i="29"/>
  <c r="Y666" i="29"/>
  <c r="AB666" i="29" s="1"/>
  <c r="AC666" i="29" s="1"/>
  <c r="J666" i="29"/>
  <c r="L666" i="29" s="1"/>
  <c r="M666" i="29" s="1"/>
  <c r="AD665" i="29"/>
  <c r="R665" i="29"/>
  <c r="T665" i="29" s="1"/>
  <c r="U665" i="29" s="1"/>
  <c r="J665" i="29"/>
  <c r="L665" i="29" s="1"/>
  <c r="M665" i="29" s="1"/>
  <c r="AD664" i="29"/>
  <c r="Y664" i="29"/>
  <c r="AB664" i="29" s="1"/>
  <c r="AC664" i="29" s="1"/>
  <c r="J664" i="29"/>
  <c r="L664" i="29" s="1"/>
  <c r="M664" i="29" s="1"/>
  <c r="AD663" i="29"/>
  <c r="R663" i="29"/>
  <c r="J663" i="29"/>
  <c r="L663" i="29" s="1"/>
  <c r="M663" i="29" s="1"/>
  <c r="AD662" i="29"/>
  <c r="Y662" i="29"/>
  <c r="J662" i="29"/>
  <c r="L662" i="29" s="1"/>
  <c r="M662" i="29" s="1"/>
  <c r="AD661" i="29"/>
  <c r="R661" i="29"/>
  <c r="T661" i="29" s="1"/>
  <c r="U661" i="29" s="1"/>
  <c r="J661" i="29"/>
  <c r="L661" i="29" s="1"/>
  <c r="M661" i="29" s="1"/>
  <c r="AD660" i="29"/>
  <c r="J660" i="29"/>
  <c r="L660" i="29" s="1"/>
  <c r="M660" i="29" s="1"/>
  <c r="AD659" i="29"/>
  <c r="J659" i="29"/>
  <c r="L659" i="29" s="1"/>
  <c r="M659" i="29" s="1"/>
  <c r="AD658" i="29"/>
  <c r="Y658" i="29"/>
  <c r="AB658" i="29" s="1"/>
  <c r="AC658" i="29" s="1"/>
  <c r="J658" i="29"/>
  <c r="L658" i="29" s="1"/>
  <c r="M658" i="29" s="1"/>
  <c r="AD657" i="29"/>
  <c r="J657" i="29"/>
  <c r="L657" i="29" s="1"/>
  <c r="M657" i="29" s="1"/>
  <c r="AD656" i="29"/>
  <c r="Y656" i="29"/>
  <c r="AB656" i="29" s="1"/>
  <c r="AC656" i="29" s="1"/>
  <c r="R656" i="29"/>
  <c r="T656" i="29" s="1"/>
  <c r="U656" i="29" s="1"/>
  <c r="J656" i="29"/>
  <c r="L656" i="29" s="1"/>
  <c r="M656" i="29" s="1"/>
  <c r="AD655" i="29"/>
  <c r="J655" i="29"/>
  <c r="L655" i="29" s="1"/>
  <c r="M655" i="29" s="1"/>
  <c r="C655" i="29"/>
  <c r="D655" i="29" s="1"/>
  <c r="AD654" i="29"/>
  <c r="Y654" i="29"/>
  <c r="J654" i="29"/>
  <c r="L654" i="29" s="1"/>
  <c r="M654" i="29" s="1"/>
  <c r="AD653" i="29"/>
  <c r="Y653" i="29"/>
  <c r="AB653" i="29" s="1"/>
  <c r="AC653" i="29" s="1"/>
  <c r="R653" i="29"/>
  <c r="T653" i="29" s="1"/>
  <c r="U653" i="29" s="1"/>
  <c r="J653" i="29"/>
  <c r="L653" i="29" s="1"/>
  <c r="M653" i="29" s="1"/>
  <c r="C653" i="29"/>
  <c r="D653" i="29" s="1"/>
  <c r="AD652" i="29"/>
  <c r="J652" i="29"/>
  <c r="L652" i="29" s="1"/>
  <c r="M652" i="29" s="1"/>
  <c r="AD651" i="29"/>
  <c r="Y651" i="29"/>
  <c r="AB651" i="29" s="1"/>
  <c r="AC651" i="29" s="1"/>
  <c r="J651" i="29"/>
  <c r="L651" i="29" s="1"/>
  <c r="M651" i="29" s="1"/>
  <c r="AD650" i="29"/>
  <c r="J650" i="29"/>
  <c r="L650" i="29" s="1"/>
  <c r="M650" i="29" s="1"/>
  <c r="AD649" i="29"/>
  <c r="Y649" i="29"/>
  <c r="J649" i="29"/>
  <c r="L649" i="29" s="1"/>
  <c r="M649" i="29" s="1"/>
  <c r="AD648" i="29"/>
  <c r="Y648" i="29"/>
  <c r="AB648" i="29" s="1"/>
  <c r="AC648" i="29" s="1"/>
  <c r="R648" i="29"/>
  <c r="T648" i="29" s="1"/>
  <c r="U648" i="29" s="1"/>
  <c r="J648" i="29"/>
  <c r="L648" i="29" s="1"/>
  <c r="M648" i="29" s="1"/>
  <c r="AD647" i="29"/>
  <c r="J647" i="29"/>
  <c r="L647" i="29" s="1"/>
  <c r="M647" i="29" s="1"/>
  <c r="C647" i="29"/>
  <c r="D647" i="29" s="1"/>
  <c r="AD646" i="29"/>
  <c r="Y646" i="29"/>
  <c r="R646" i="29"/>
  <c r="T646" i="29" s="1"/>
  <c r="U646" i="29" s="1"/>
  <c r="J646" i="29"/>
  <c r="L646" i="29" s="1"/>
  <c r="M646" i="29" s="1"/>
  <c r="AD645" i="29"/>
  <c r="Y645" i="29"/>
  <c r="AB645" i="29" s="1"/>
  <c r="AC645" i="29" s="1"/>
  <c r="J645" i="29"/>
  <c r="L645" i="29" s="1"/>
  <c r="M645" i="29" s="1"/>
  <c r="C645" i="29"/>
  <c r="D645" i="29" s="1"/>
  <c r="AD644" i="29"/>
  <c r="R644" i="29"/>
  <c r="J644" i="29"/>
  <c r="L644" i="29" s="1"/>
  <c r="M644" i="29" s="1"/>
  <c r="AD643" i="29"/>
  <c r="Y643" i="29"/>
  <c r="AB643" i="29" s="1"/>
  <c r="AC643" i="29" s="1"/>
  <c r="J643" i="29"/>
  <c r="L643" i="29" s="1"/>
  <c r="M643" i="29" s="1"/>
  <c r="AD642" i="29"/>
  <c r="Y642" i="29"/>
  <c r="AB642" i="29" s="1"/>
  <c r="AC642" i="29" s="1"/>
  <c r="J642" i="29"/>
  <c r="L642" i="29" s="1"/>
  <c r="M642" i="29" s="1"/>
  <c r="AD641" i="29"/>
  <c r="R641" i="29"/>
  <c r="T641" i="29" s="1"/>
  <c r="U641" i="29" s="1"/>
  <c r="J641" i="29"/>
  <c r="L641" i="29" s="1"/>
  <c r="M641" i="29" s="1"/>
  <c r="AD640" i="29"/>
  <c r="Y640" i="29"/>
  <c r="AB640" i="29" s="1"/>
  <c r="AC640" i="29" s="1"/>
  <c r="J640" i="29"/>
  <c r="L640" i="29" s="1"/>
  <c r="M640" i="29" s="1"/>
  <c r="C640" i="29"/>
  <c r="AD639" i="29"/>
  <c r="Y639" i="29"/>
  <c r="AB639" i="29" s="1"/>
  <c r="AC639" i="29" s="1"/>
  <c r="R639" i="29"/>
  <c r="J639" i="29"/>
  <c r="L639" i="29" s="1"/>
  <c r="M639" i="29" s="1"/>
  <c r="AD638" i="29"/>
  <c r="J638" i="29"/>
  <c r="L638" i="29" s="1"/>
  <c r="M638" i="29" s="1"/>
  <c r="C638" i="29"/>
  <c r="D638" i="29" s="1"/>
  <c r="AD637" i="29"/>
  <c r="Y637" i="29"/>
  <c r="AB637" i="29" s="1"/>
  <c r="AC637" i="29" s="1"/>
  <c r="J637" i="29"/>
  <c r="L637" i="29" s="1"/>
  <c r="M637" i="29" s="1"/>
  <c r="C637" i="29"/>
  <c r="D637" i="29" s="1"/>
  <c r="AD636" i="29"/>
  <c r="J636" i="29"/>
  <c r="L636" i="29" s="1"/>
  <c r="M636" i="29" s="1"/>
  <c r="C636" i="29"/>
  <c r="D636" i="29" s="1"/>
  <c r="AD635" i="29"/>
  <c r="Y635" i="29"/>
  <c r="AB635" i="29" s="1"/>
  <c r="AC635" i="29" s="1"/>
  <c r="J635" i="29"/>
  <c r="L635" i="29" s="1"/>
  <c r="M635" i="29" s="1"/>
  <c r="AD634" i="29"/>
  <c r="Y634" i="29"/>
  <c r="AB634" i="29" s="1"/>
  <c r="AC634" i="29" s="1"/>
  <c r="J634" i="29"/>
  <c r="L634" i="29" s="1"/>
  <c r="M634" i="29" s="1"/>
  <c r="C634" i="29"/>
  <c r="D634" i="29" s="1"/>
  <c r="AD633" i="29"/>
  <c r="J633" i="29"/>
  <c r="L633" i="29" s="1"/>
  <c r="M633" i="29" s="1"/>
  <c r="AD632" i="29"/>
  <c r="Y632" i="29"/>
  <c r="AB632" i="29" s="1"/>
  <c r="AC632" i="29" s="1"/>
  <c r="J632" i="29"/>
  <c r="L632" i="29" s="1"/>
  <c r="M632" i="29" s="1"/>
  <c r="C632" i="29"/>
  <c r="AD631" i="29"/>
  <c r="Y631" i="29"/>
  <c r="AB631" i="29" s="1"/>
  <c r="AC631" i="29" s="1"/>
  <c r="J631" i="29"/>
  <c r="L631" i="29" s="1"/>
  <c r="M631" i="29" s="1"/>
  <c r="AD630" i="29"/>
  <c r="J630" i="29"/>
  <c r="L630" i="29" s="1"/>
  <c r="M630" i="29" s="1"/>
  <c r="AD629" i="29"/>
  <c r="R629" i="29"/>
  <c r="T629" i="29" s="1"/>
  <c r="U629" i="29" s="1"/>
  <c r="J629" i="29"/>
  <c r="L629" i="29" s="1"/>
  <c r="M629" i="29" s="1"/>
  <c r="AD628" i="29"/>
  <c r="J628" i="29"/>
  <c r="L628" i="29" s="1"/>
  <c r="M628" i="29" s="1"/>
  <c r="C628" i="29"/>
  <c r="D628" i="29" s="1"/>
  <c r="AD627" i="29"/>
  <c r="Y627" i="29"/>
  <c r="AB627" i="29" s="1"/>
  <c r="AC627" i="29" s="1"/>
  <c r="R627" i="29"/>
  <c r="T627" i="29" s="1"/>
  <c r="U627" i="29" s="1"/>
  <c r="J627" i="29"/>
  <c r="L627" i="29" s="1"/>
  <c r="M627" i="29" s="1"/>
  <c r="AD626" i="29"/>
  <c r="J626" i="29"/>
  <c r="L626" i="29" s="1"/>
  <c r="M626" i="29" s="1"/>
  <c r="AD625" i="29"/>
  <c r="R625" i="29"/>
  <c r="T625" i="29" s="1"/>
  <c r="U625" i="29" s="1"/>
  <c r="J625" i="29"/>
  <c r="L625" i="29" s="1"/>
  <c r="M625" i="29" s="1"/>
  <c r="C625" i="29"/>
  <c r="D625" i="29" s="1"/>
  <c r="AD624" i="29"/>
  <c r="J624" i="29"/>
  <c r="L624" i="29" s="1"/>
  <c r="M624" i="29" s="1"/>
  <c r="AD623" i="29"/>
  <c r="Y623" i="29"/>
  <c r="AB623" i="29" s="1"/>
  <c r="AC623" i="29" s="1"/>
  <c r="R623" i="29"/>
  <c r="J623" i="29"/>
  <c r="L623" i="29" s="1"/>
  <c r="M623" i="29" s="1"/>
  <c r="C623" i="29"/>
  <c r="D623" i="29" s="1"/>
  <c r="AD622" i="29"/>
  <c r="J622" i="29"/>
  <c r="L622" i="29" s="1"/>
  <c r="M622" i="29" s="1"/>
  <c r="AD621" i="29"/>
  <c r="Y621" i="29"/>
  <c r="AB621" i="29" s="1"/>
  <c r="AC621" i="29" s="1"/>
  <c r="R621" i="29"/>
  <c r="T621" i="29" s="1"/>
  <c r="U621" i="29" s="1"/>
  <c r="J621" i="29"/>
  <c r="L621" i="29" s="1"/>
  <c r="M621" i="29" s="1"/>
  <c r="AD620" i="29"/>
  <c r="J620" i="29"/>
  <c r="L620" i="29" s="1"/>
  <c r="M620" i="29" s="1"/>
  <c r="AD619" i="29"/>
  <c r="Y619" i="29"/>
  <c r="AB619" i="29" s="1"/>
  <c r="AC619" i="29" s="1"/>
  <c r="R619" i="29"/>
  <c r="T619" i="29" s="1"/>
  <c r="U619" i="29" s="1"/>
  <c r="J619" i="29"/>
  <c r="L619" i="29" s="1"/>
  <c r="M619" i="29" s="1"/>
  <c r="AD618" i="29"/>
  <c r="Y618" i="29"/>
  <c r="AB618" i="29" s="1"/>
  <c r="AC618" i="29" s="1"/>
  <c r="J618" i="29"/>
  <c r="L618" i="29" s="1"/>
  <c r="M618" i="29" s="1"/>
  <c r="AD617" i="29"/>
  <c r="R617" i="29"/>
  <c r="T617" i="29" s="1"/>
  <c r="U617" i="29" s="1"/>
  <c r="J617" i="29"/>
  <c r="L617" i="29" s="1"/>
  <c r="M617" i="29" s="1"/>
  <c r="AD616" i="29"/>
  <c r="J616" i="29"/>
  <c r="L616" i="29" s="1"/>
  <c r="M616" i="29" s="1"/>
  <c r="AD615" i="29"/>
  <c r="J615" i="29"/>
  <c r="L615" i="29" s="1"/>
  <c r="M615" i="29" s="1"/>
  <c r="C615" i="29"/>
  <c r="D615" i="29" s="1"/>
  <c r="AD614" i="29"/>
  <c r="R614" i="29"/>
  <c r="T614" i="29" s="1"/>
  <c r="U614" i="29" s="1"/>
  <c r="J614" i="29"/>
  <c r="L614" i="29" s="1"/>
  <c r="M614" i="29" s="1"/>
  <c r="AD613" i="29"/>
  <c r="J613" i="29"/>
  <c r="L613" i="29" s="1"/>
  <c r="M613" i="29" s="1"/>
  <c r="C613" i="29"/>
  <c r="AD612" i="29"/>
  <c r="R612" i="29"/>
  <c r="J612" i="29"/>
  <c r="L612" i="29" s="1"/>
  <c r="M612" i="29" s="1"/>
  <c r="AD611" i="29"/>
  <c r="Y611" i="29"/>
  <c r="AB611" i="29" s="1"/>
  <c r="AC611" i="29" s="1"/>
  <c r="J611" i="29"/>
  <c r="L611" i="29" s="1"/>
  <c r="M611" i="29" s="1"/>
  <c r="C611" i="29"/>
  <c r="AD610" i="29"/>
  <c r="J610" i="29"/>
  <c r="L610" i="29" s="1"/>
  <c r="M610" i="29" s="1"/>
  <c r="AD609" i="29"/>
  <c r="J609" i="29"/>
  <c r="L609" i="29" s="1"/>
  <c r="M609" i="29" s="1"/>
  <c r="C609" i="29"/>
  <c r="D609" i="29" s="1"/>
  <c r="AD608" i="29"/>
  <c r="R608" i="29"/>
  <c r="T608" i="29" s="1"/>
  <c r="U608" i="29" s="1"/>
  <c r="J608" i="29"/>
  <c r="L608" i="29" s="1"/>
  <c r="M608" i="29" s="1"/>
  <c r="AD607" i="29"/>
  <c r="J607" i="29"/>
  <c r="L607" i="29" s="1"/>
  <c r="M607" i="29" s="1"/>
  <c r="C607" i="29"/>
  <c r="D607" i="29" s="1"/>
  <c r="AD606" i="29"/>
  <c r="J606" i="29"/>
  <c r="L606" i="29" s="1"/>
  <c r="M606" i="29" s="1"/>
  <c r="AD605" i="29"/>
  <c r="Y605" i="29"/>
  <c r="J605" i="29"/>
  <c r="L605" i="29" s="1"/>
  <c r="M605" i="29" s="1"/>
  <c r="C605" i="29"/>
  <c r="D605" i="29" s="1"/>
  <c r="AD604" i="29"/>
  <c r="R604" i="29"/>
  <c r="J604" i="29"/>
  <c r="L604" i="29" s="1"/>
  <c r="M604" i="29" s="1"/>
  <c r="AD603" i="29"/>
  <c r="Y603" i="29"/>
  <c r="AB603" i="29" s="1"/>
  <c r="AC603" i="29" s="1"/>
  <c r="J603" i="29"/>
  <c r="L603" i="29" s="1"/>
  <c r="M603" i="29" s="1"/>
  <c r="C603" i="29"/>
  <c r="AD602" i="29"/>
  <c r="Y602" i="29"/>
  <c r="AB602" i="29" s="1"/>
  <c r="AC602" i="29" s="1"/>
  <c r="R602" i="29"/>
  <c r="T602" i="29" s="1"/>
  <c r="U602" i="29" s="1"/>
  <c r="J602" i="29"/>
  <c r="L602" i="29" s="1"/>
  <c r="M602" i="29" s="1"/>
  <c r="AD601" i="29"/>
  <c r="J601" i="29"/>
  <c r="L601" i="29" s="1"/>
  <c r="M601" i="29" s="1"/>
  <c r="C601" i="29"/>
  <c r="D601" i="29" s="1"/>
  <c r="AD600" i="29"/>
  <c r="J600" i="29"/>
  <c r="L600" i="29" s="1"/>
  <c r="M600" i="29" s="1"/>
  <c r="AD597" i="29"/>
  <c r="Y597" i="29"/>
  <c r="J597" i="29"/>
  <c r="C597" i="29"/>
  <c r="D597" i="29" s="1"/>
  <c r="AD596" i="29"/>
  <c r="J596" i="29"/>
  <c r="L596" i="29" s="1"/>
  <c r="M596" i="29" s="1"/>
  <c r="AD587" i="29"/>
  <c r="Y587" i="29"/>
  <c r="J587" i="29"/>
  <c r="AD586" i="29"/>
  <c r="J586" i="29"/>
  <c r="L586" i="29" s="1"/>
  <c r="M586" i="29" s="1"/>
  <c r="C586" i="29"/>
  <c r="AD577" i="29"/>
  <c r="Y577" i="29"/>
  <c r="J577" i="29"/>
  <c r="AD576" i="29"/>
  <c r="J576" i="29"/>
  <c r="L576" i="29" s="1"/>
  <c r="M576" i="29" s="1"/>
  <c r="C576" i="29"/>
  <c r="E576" i="29" s="1"/>
  <c r="F576" i="29" s="1"/>
  <c r="AD570" i="29"/>
  <c r="Y570" i="29"/>
  <c r="J570" i="29"/>
  <c r="C570" i="29"/>
  <c r="D570" i="29" s="1"/>
  <c r="AD569" i="29"/>
  <c r="J569" i="29"/>
  <c r="L569" i="29" s="1"/>
  <c r="M569" i="29" s="1"/>
  <c r="AD568" i="29"/>
  <c r="Y568" i="29"/>
  <c r="J568" i="29"/>
  <c r="L568" i="29" s="1"/>
  <c r="M568" i="29" s="1"/>
  <c r="C568" i="29"/>
  <c r="D568" i="29" s="1"/>
  <c r="AD567" i="29"/>
  <c r="J567" i="29"/>
  <c r="L567" i="29" s="1"/>
  <c r="M567" i="29" s="1"/>
  <c r="AD566" i="29"/>
  <c r="Y566" i="29"/>
  <c r="AB566" i="29" s="1"/>
  <c r="AC566" i="29" s="1"/>
  <c r="J566" i="29"/>
  <c r="L566" i="29" s="1"/>
  <c r="M566" i="29" s="1"/>
  <c r="C566" i="29"/>
  <c r="D566" i="29" s="1"/>
  <c r="AD565" i="29"/>
  <c r="J565" i="29"/>
  <c r="L565" i="29" s="1"/>
  <c r="M565" i="29" s="1"/>
  <c r="AD564" i="29"/>
  <c r="J564" i="29"/>
  <c r="L564" i="29" s="1"/>
  <c r="M564" i="29" s="1"/>
  <c r="C564" i="29"/>
  <c r="AD563" i="29"/>
  <c r="Y563" i="29"/>
  <c r="AB563" i="29" s="1"/>
  <c r="AC563" i="29" s="1"/>
  <c r="J563" i="29"/>
  <c r="L563" i="29" s="1"/>
  <c r="M563" i="29" s="1"/>
  <c r="AD562" i="29"/>
  <c r="Y562" i="29"/>
  <c r="AB562" i="29" s="1"/>
  <c r="AC562" i="29" s="1"/>
  <c r="J562" i="29"/>
  <c r="L562" i="29" s="1"/>
  <c r="M562" i="29" s="1"/>
  <c r="C562" i="29"/>
  <c r="C563" i="29" s="1"/>
  <c r="AD561" i="29"/>
  <c r="J561" i="29"/>
  <c r="L561" i="29" s="1"/>
  <c r="M561" i="29" s="1"/>
  <c r="AD560" i="29"/>
  <c r="Y560" i="29"/>
  <c r="J560" i="29"/>
  <c r="L560" i="29" s="1"/>
  <c r="M560" i="29" s="1"/>
  <c r="C560" i="29"/>
  <c r="D560" i="29" s="1"/>
  <c r="AD557" i="29"/>
  <c r="Y557" i="29"/>
  <c r="J557" i="29"/>
  <c r="AD556" i="29"/>
  <c r="R556" i="29"/>
  <c r="T556" i="29" s="1"/>
  <c r="U556" i="29" s="1"/>
  <c r="J556" i="29"/>
  <c r="L556" i="29" s="1"/>
  <c r="M556" i="29" s="1"/>
  <c r="AD547" i="29"/>
  <c r="J547" i="29"/>
  <c r="AD546" i="29"/>
  <c r="Y546" i="29"/>
  <c r="R546" i="29"/>
  <c r="T546" i="29" s="1"/>
  <c r="U546" i="29" s="1"/>
  <c r="J546" i="29"/>
  <c r="L546" i="29" s="1"/>
  <c r="M546" i="29" s="1"/>
  <c r="AD537" i="29"/>
  <c r="Y537" i="29"/>
  <c r="J537" i="29"/>
  <c r="AD536" i="29"/>
  <c r="R536" i="29"/>
  <c r="R537" i="29" s="1"/>
  <c r="AD527" i="29"/>
  <c r="Y527" i="29"/>
  <c r="R527" i="29"/>
  <c r="AD526" i="29"/>
  <c r="R526" i="29"/>
  <c r="T526" i="29" s="1"/>
  <c r="U526" i="29" s="1"/>
  <c r="J526" i="29"/>
  <c r="AD517" i="29"/>
  <c r="Y517" i="29"/>
  <c r="R517" i="29"/>
  <c r="AD516" i="29"/>
  <c r="Y516" i="29"/>
  <c r="AB516" i="29" s="1"/>
  <c r="AC516" i="29" s="1"/>
  <c r="C516" i="29"/>
  <c r="E516" i="29" s="1"/>
  <c r="F516" i="29" s="1"/>
  <c r="AD507" i="29"/>
  <c r="Y507" i="29"/>
  <c r="R507" i="29"/>
  <c r="AD506" i="29"/>
  <c r="J506" i="29"/>
  <c r="J507" i="29" s="1"/>
  <c r="C506" i="29"/>
  <c r="D506" i="29" s="1"/>
  <c r="AD497" i="29"/>
  <c r="Y497" i="29"/>
  <c r="R497" i="29"/>
  <c r="J497" i="29"/>
  <c r="AD496" i="29"/>
  <c r="Y496" i="29"/>
  <c r="AB496" i="29" s="1"/>
  <c r="AC496" i="29" s="1"/>
  <c r="AD487" i="29"/>
  <c r="Y487" i="29"/>
  <c r="AD486" i="29"/>
  <c r="AD477" i="29"/>
  <c r="AD476" i="29"/>
  <c r="Y476" i="29"/>
  <c r="Y477" i="29" s="1"/>
  <c r="R476" i="29"/>
  <c r="T476" i="29" s="1"/>
  <c r="U476" i="29" s="1"/>
  <c r="J476" i="29"/>
  <c r="L476" i="29" s="1"/>
  <c r="M476" i="29" s="1"/>
  <c r="AD470" i="29"/>
  <c r="Y470" i="29"/>
  <c r="C470" i="29"/>
  <c r="D470" i="29" s="1"/>
  <c r="AD469" i="29"/>
  <c r="Y469" i="29"/>
  <c r="AB469" i="29" s="1"/>
  <c r="AC469" i="29" s="1"/>
  <c r="J469" i="29"/>
  <c r="AD468" i="29"/>
  <c r="C468" i="29"/>
  <c r="AD467" i="29"/>
  <c r="Y467" i="29"/>
  <c r="AB467" i="29" s="1"/>
  <c r="AC467" i="29" s="1"/>
  <c r="J467" i="29"/>
  <c r="L467" i="29" s="1"/>
  <c r="M467" i="29" s="1"/>
  <c r="AD466" i="29"/>
  <c r="Y466" i="29"/>
  <c r="AB466" i="29" s="1"/>
  <c r="AC466" i="29" s="1"/>
  <c r="R466" i="29"/>
  <c r="AD465" i="29"/>
  <c r="AD464" i="29"/>
  <c r="Y464" i="29"/>
  <c r="AB464" i="29" s="1"/>
  <c r="AC464" i="29" s="1"/>
  <c r="J464" i="29"/>
  <c r="AD463" i="29"/>
  <c r="Y463" i="29"/>
  <c r="AB463" i="29" s="1"/>
  <c r="AC463" i="29" s="1"/>
  <c r="R463" i="29"/>
  <c r="AD462" i="29"/>
  <c r="J462" i="29"/>
  <c r="AD461" i="29"/>
  <c r="Y461" i="29"/>
  <c r="AB461" i="29" s="1"/>
  <c r="AC461" i="29" s="1"/>
  <c r="R461" i="29"/>
  <c r="T461" i="29" s="1"/>
  <c r="U461" i="29" s="1"/>
  <c r="AD460" i="29"/>
  <c r="J460" i="29"/>
  <c r="L460" i="29" s="1"/>
  <c r="M460" i="29" s="1"/>
  <c r="AD457" i="29"/>
  <c r="R457" i="29"/>
  <c r="C457" i="29"/>
  <c r="D457" i="29" s="1"/>
  <c r="AD456" i="29"/>
  <c r="J456" i="29"/>
  <c r="L456" i="29" s="1"/>
  <c r="M456" i="29" s="1"/>
  <c r="AD447" i="29"/>
  <c r="Y447" i="29"/>
  <c r="J447" i="29"/>
  <c r="C447" i="29"/>
  <c r="D447" i="29" s="1"/>
  <c r="AD446" i="29"/>
  <c r="Y446" i="29"/>
  <c r="AB446" i="29" s="1"/>
  <c r="AC446" i="29" s="1"/>
  <c r="J446" i="29"/>
  <c r="L446" i="29" s="1"/>
  <c r="M446" i="29" s="1"/>
  <c r="AD437" i="29"/>
  <c r="J437" i="29"/>
  <c r="C437" i="29"/>
  <c r="D437" i="29" s="1"/>
  <c r="AD436" i="29"/>
  <c r="AD427" i="29"/>
  <c r="Y427" i="29"/>
  <c r="J427" i="29"/>
  <c r="C427" i="29"/>
  <c r="D427" i="29" s="1"/>
  <c r="AD426" i="29"/>
  <c r="Y426" i="29"/>
  <c r="AB426" i="29" s="1"/>
  <c r="AC426" i="29" s="1"/>
  <c r="AD417" i="29"/>
  <c r="C417" i="29"/>
  <c r="D417" i="29" s="1"/>
  <c r="AD416" i="29"/>
  <c r="Y416" i="29"/>
  <c r="AB416" i="29" s="1"/>
  <c r="AC416" i="29" s="1"/>
  <c r="J416" i="29"/>
  <c r="L416" i="29" s="1"/>
  <c r="M416" i="29" s="1"/>
  <c r="AD407" i="29"/>
  <c r="AD406" i="29"/>
  <c r="J406" i="29"/>
  <c r="L406" i="29" s="1"/>
  <c r="M406" i="29" s="1"/>
  <c r="C406" i="29"/>
  <c r="D406" i="29" s="1"/>
  <c r="AD397" i="29"/>
  <c r="Y397" i="29"/>
  <c r="R397" i="29"/>
  <c r="AD396" i="29"/>
  <c r="Y396" i="29"/>
  <c r="AB396" i="29" s="1"/>
  <c r="AC396" i="29" s="1"/>
  <c r="J396" i="29"/>
  <c r="L396" i="29" s="1"/>
  <c r="M396" i="29" s="1"/>
  <c r="C396" i="29"/>
  <c r="E396" i="29" s="1"/>
  <c r="F396" i="29" s="1"/>
  <c r="AD387" i="29"/>
  <c r="Y387" i="29"/>
  <c r="AD386" i="29"/>
  <c r="J386" i="29"/>
  <c r="L386" i="29" s="1"/>
  <c r="M386" i="29" s="1"/>
  <c r="C386" i="29"/>
  <c r="AD377" i="29"/>
  <c r="Y377" i="29"/>
  <c r="AD376" i="29"/>
  <c r="R376" i="29"/>
  <c r="J376" i="29"/>
  <c r="J377" i="29" s="1"/>
  <c r="AD370" i="29"/>
  <c r="J370" i="29"/>
  <c r="AD369" i="29"/>
  <c r="Y369" i="29"/>
  <c r="AB369" i="29" s="1"/>
  <c r="AC369" i="29" s="1"/>
  <c r="AD368" i="29"/>
  <c r="R368" i="29"/>
  <c r="T368" i="29" s="1"/>
  <c r="U368" i="29" s="1"/>
  <c r="AD367" i="29"/>
  <c r="Y367" i="29"/>
  <c r="AB367" i="29" s="1"/>
  <c r="AC367" i="29" s="1"/>
  <c r="J367" i="29"/>
  <c r="J368" i="29" s="1"/>
  <c r="AD366" i="29"/>
  <c r="R366" i="29"/>
  <c r="T366" i="29" s="1"/>
  <c r="U366" i="29" s="1"/>
  <c r="AD365" i="29"/>
  <c r="J365" i="29"/>
  <c r="J366" i="29" s="1"/>
  <c r="AD364" i="29"/>
  <c r="R364" i="29"/>
  <c r="T364" i="29" s="1"/>
  <c r="U364" i="29" s="1"/>
  <c r="AD363" i="29"/>
  <c r="J363" i="29"/>
  <c r="J364" i="29" s="1"/>
  <c r="AD362" i="29"/>
  <c r="Y362" i="29"/>
  <c r="AB362" i="29" s="1"/>
  <c r="AC362" i="29" s="1"/>
  <c r="AD361" i="29"/>
  <c r="Y361" i="29"/>
  <c r="AB361" i="29" s="1"/>
  <c r="AC361" i="29" s="1"/>
  <c r="J361" i="29"/>
  <c r="J362" i="29" s="1"/>
  <c r="AD360" i="29"/>
  <c r="R360" i="29"/>
  <c r="T360" i="29" s="1"/>
  <c r="U360" i="29" s="1"/>
  <c r="AD357" i="29"/>
  <c r="Y357" i="29"/>
  <c r="R357" i="29"/>
  <c r="J357" i="29"/>
  <c r="AD356" i="29"/>
  <c r="AD347" i="29"/>
  <c r="Y347" i="29"/>
  <c r="J347" i="29"/>
  <c r="AD346" i="29"/>
  <c r="R346" i="29"/>
  <c r="J346" i="29"/>
  <c r="L346" i="29" s="1"/>
  <c r="M346" i="29" s="1"/>
  <c r="C346" i="29"/>
  <c r="D346" i="29" s="1"/>
  <c r="AD337" i="29"/>
  <c r="J337" i="29"/>
  <c r="AD336" i="29"/>
  <c r="Y336" i="29"/>
  <c r="Y337" i="29" s="1"/>
  <c r="R336" i="29"/>
  <c r="R337" i="29" s="1"/>
  <c r="C336" i="29"/>
  <c r="C337" i="29" s="1"/>
  <c r="AD327" i="29"/>
  <c r="R327" i="29"/>
  <c r="AD326" i="29"/>
  <c r="Y326" i="29"/>
  <c r="AB326" i="29" s="1"/>
  <c r="AC326" i="29" s="1"/>
  <c r="J326" i="29"/>
  <c r="AD317" i="29"/>
  <c r="Y317" i="29"/>
  <c r="J317" i="29"/>
  <c r="C317" i="29"/>
  <c r="D317" i="29" s="1"/>
  <c r="AD316" i="29"/>
  <c r="R316" i="29"/>
  <c r="T316" i="29" s="1"/>
  <c r="U316" i="29" s="1"/>
  <c r="AD307" i="29"/>
  <c r="J307" i="29"/>
  <c r="AD306" i="29"/>
  <c r="Y306" i="29"/>
  <c r="AB306" i="29" s="1"/>
  <c r="AC306" i="29" s="1"/>
  <c r="AD297" i="29"/>
  <c r="Y297" i="29"/>
  <c r="C297" i="29"/>
  <c r="D297" i="29" s="1"/>
  <c r="AD296" i="29"/>
  <c r="R296" i="29"/>
  <c r="T296" i="29" s="1"/>
  <c r="U296" i="29" s="1"/>
  <c r="AD287" i="29"/>
  <c r="R287" i="29"/>
  <c r="C287" i="29"/>
  <c r="D287" i="29" s="1"/>
  <c r="AD286" i="29"/>
  <c r="Y286" i="29"/>
  <c r="AB286" i="29" s="1"/>
  <c r="AC286" i="29" s="1"/>
  <c r="AD277" i="29"/>
  <c r="C277" i="29"/>
  <c r="D277" i="29" s="1"/>
  <c r="AD276" i="29"/>
  <c r="Y276" i="29"/>
  <c r="AB276" i="29" s="1"/>
  <c r="AC276" i="29" s="1"/>
  <c r="R276" i="29"/>
  <c r="R277" i="29" s="1"/>
  <c r="J276" i="29"/>
  <c r="J277" i="29" s="1"/>
  <c r="AD270" i="29"/>
  <c r="Y270" i="29"/>
  <c r="J270" i="29"/>
  <c r="C270" i="29"/>
  <c r="D270" i="29" s="1"/>
  <c r="AD269" i="29"/>
  <c r="Y269" i="29"/>
  <c r="AB269" i="29" s="1"/>
  <c r="AC269" i="29" s="1"/>
  <c r="R269" i="29"/>
  <c r="T269" i="29" s="1"/>
  <c r="U269" i="29" s="1"/>
  <c r="AD268" i="29"/>
  <c r="J268" i="29"/>
  <c r="L268" i="29" s="1"/>
  <c r="M268" i="29" s="1"/>
  <c r="C268" i="29"/>
  <c r="D268" i="29" s="1"/>
  <c r="AD267" i="29"/>
  <c r="Y267" i="29"/>
  <c r="AB267" i="29" s="1"/>
  <c r="AC267" i="29" s="1"/>
  <c r="AD266" i="29"/>
  <c r="Y266" i="29"/>
  <c r="AB266" i="29" s="1"/>
  <c r="AC266" i="29" s="1"/>
  <c r="C266" i="29"/>
  <c r="D266" i="29" s="1"/>
  <c r="AD265" i="29"/>
  <c r="AD264" i="29"/>
  <c r="Y264" i="29"/>
  <c r="AB264" i="29" s="1"/>
  <c r="AC264" i="29" s="1"/>
  <c r="R264" i="29"/>
  <c r="T264" i="29" s="1"/>
  <c r="U264" i="29" s="1"/>
  <c r="C264" i="29"/>
  <c r="D264" i="29" s="1"/>
  <c r="AD263" i="29"/>
  <c r="Y263" i="29"/>
  <c r="AB263" i="29" s="1"/>
  <c r="AC263" i="29" s="1"/>
  <c r="J263" i="29"/>
  <c r="L263" i="29" s="1"/>
  <c r="M263" i="29" s="1"/>
  <c r="AD262" i="29"/>
  <c r="AD261" i="29"/>
  <c r="R261" i="29"/>
  <c r="T261" i="29" s="1"/>
  <c r="U261" i="29" s="1"/>
  <c r="J261" i="29"/>
  <c r="L261" i="29" s="1"/>
  <c r="M261" i="29" s="1"/>
  <c r="C261" i="29"/>
  <c r="D261" i="29" s="1"/>
  <c r="AD260" i="29"/>
  <c r="Y260" i="29"/>
  <c r="AB260" i="29" s="1"/>
  <c r="AC260" i="29" s="1"/>
  <c r="AD257" i="29"/>
  <c r="Y257" i="29"/>
  <c r="J257" i="29"/>
  <c r="C257" i="29"/>
  <c r="D257" i="29" s="1"/>
  <c r="AD256" i="29"/>
  <c r="Y256" i="29"/>
  <c r="AB256" i="29" s="1"/>
  <c r="AC256" i="29" s="1"/>
  <c r="AD247" i="29"/>
  <c r="AD246" i="29"/>
  <c r="R246" i="29"/>
  <c r="T246" i="29" s="1"/>
  <c r="U246" i="29" s="1"/>
  <c r="C227" i="29"/>
  <c r="D227" i="29" s="1"/>
  <c r="Y226" i="29"/>
  <c r="AB226" i="29" s="1"/>
  <c r="AC226" i="29" s="1"/>
  <c r="J226" i="29"/>
  <c r="L226" i="29" s="1"/>
  <c r="M226" i="29" s="1"/>
  <c r="Y217" i="29"/>
  <c r="Y216" i="29"/>
  <c r="AB216" i="29" s="1"/>
  <c r="AC216" i="29" s="1"/>
  <c r="R216" i="29"/>
  <c r="R217" i="29" s="1"/>
  <c r="Y207" i="29"/>
  <c r="J207" i="29"/>
  <c r="C207" i="29"/>
  <c r="D207" i="29" s="1"/>
  <c r="Y206" i="29"/>
  <c r="AB206" i="29" s="1"/>
  <c r="AC206" i="29" s="1"/>
  <c r="Y197" i="29"/>
  <c r="Y196" i="29"/>
  <c r="AB196" i="29" s="1"/>
  <c r="AC196" i="29" s="1"/>
  <c r="J196" i="29"/>
  <c r="L196" i="29" s="1"/>
  <c r="M196" i="29" s="1"/>
  <c r="C196" i="29"/>
  <c r="E196" i="29" s="1"/>
  <c r="F196" i="29" s="1"/>
  <c r="Y187" i="29"/>
  <c r="R186" i="29"/>
  <c r="R187" i="29" s="1"/>
  <c r="J186" i="29"/>
  <c r="L186" i="29" s="1"/>
  <c r="M186" i="29" s="1"/>
  <c r="J177" i="29"/>
  <c r="C177" i="29"/>
  <c r="D177" i="29" s="1"/>
  <c r="R176" i="29"/>
  <c r="R177" i="29" s="1"/>
  <c r="R170" i="29"/>
  <c r="J169" i="29"/>
  <c r="L169" i="29" s="1"/>
  <c r="M169" i="29" s="1"/>
  <c r="J166" i="29"/>
  <c r="J167" i="29" s="1"/>
  <c r="C165" i="29"/>
  <c r="D165" i="29" s="1"/>
  <c r="R164" i="29"/>
  <c r="T164" i="29" s="1"/>
  <c r="U164" i="29" s="1"/>
  <c r="J164" i="29"/>
  <c r="J165" i="29" s="1"/>
  <c r="R162" i="29"/>
  <c r="R163" i="29" s="1"/>
  <c r="C162" i="29"/>
  <c r="D162" i="29" s="1"/>
  <c r="J160" i="29"/>
  <c r="L160" i="29" s="1"/>
  <c r="M160" i="29" s="1"/>
  <c r="C160" i="29"/>
  <c r="Y157" i="29"/>
  <c r="Y156" i="29"/>
  <c r="AB156" i="29" s="1"/>
  <c r="AC156" i="29" s="1"/>
  <c r="Y147" i="29"/>
  <c r="J147" i="29"/>
  <c r="C146" i="29"/>
  <c r="D146" i="29" s="1"/>
  <c r="Y137" i="29"/>
  <c r="J137" i="29"/>
  <c r="C136" i="29"/>
  <c r="E136" i="29" s="1"/>
  <c r="F136" i="29" s="1"/>
  <c r="C127" i="29"/>
  <c r="D127" i="29" s="1"/>
  <c r="Y126" i="29"/>
  <c r="AB126" i="29" s="1"/>
  <c r="AC126" i="29" s="1"/>
  <c r="Y117" i="29"/>
  <c r="R117" i="29"/>
  <c r="J117" i="29"/>
  <c r="Y116" i="29"/>
  <c r="AB116" i="29" s="1"/>
  <c r="AC116" i="29" s="1"/>
  <c r="Y107" i="29"/>
  <c r="J106" i="29"/>
  <c r="L106" i="29" s="1"/>
  <c r="M106" i="29" s="1"/>
  <c r="J87" i="29"/>
  <c r="J77" i="29"/>
  <c r="R76" i="29"/>
  <c r="T76" i="29" s="1"/>
  <c r="U76" i="29" s="1"/>
  <c r="Y69" i="29"/>
  <c r="AB69" i="29" s="1"/>
  <c r="AC69" i="29" s="1"/>
  <c r="J69" i="29"/>
  <c r="L69" i="29" s="1"/>
  <c r="M69" i="29" s="1"/>
  <c r="J67" i="29"/>
  <c r="J68" i="29" s="1"/>
  <c r="C67" i="29"/>
  <c r="D67" i="29" s="1"/>
  <c r="Y66" i="29"/>
  <c r="AB66" i="29" s="1"/>
  <c r="AC66" i="29" s="1"/>
  <c r="Y65" i="29"/>
  <c r="AB65" i="29" s="1"/>
  <c r="AC65" i="29" s="1"/>
  <c r="J65" i="29"/>
  <c r="J66" i="29" s="1"/>
  <c r="C64" i="29"/>
  <c r="D64" i="29" s="1"/>
  <c r="Y63" i="29"/>
  <c r="AB63" i="29" s="1"/>
  <c r="AC63" i="29" s="1"/>
  <c r="J63" i="29"/>
  <c r="J64" i="29" s="1"/>
  <c r="Y62" i="29"/>
  <c r="AB62" i="29" s="1"/>
  <c r="AC62" i="29" s="1"/>
  <c r="C62" i="29"/>
  <c r="D62" i="29" s="1"/>
  <c r="J61" i="29"/>
  <c r="L61" i="29" s="1"/>
  <c r="M61" i="29" s="1"/>
  <c r="Y60" i="29"/>
  <c r="AB60" i="29" s="1"/>
  <c r="AC60" i="29" s="1"/>
  <c r="C60" i="29"/>
  <c r="D60" i="29" s="1"/>
  <c r="J56" i="29"/>
  <c r="J57" i="29" s="1"/>
  <c r="C56" i="29"/>
  <c r="E56" i="29" s="1"/>
  <c r="F56" i="29" s="1"/>
  <c r="R47" i="29"/>
  <c r="J47" i="29"/>
  <c r="Y37" i="29"/>
  <c r="R37" i="29"/>
  <c r="C37" i="29"/>
  <c r="D37" i="29" s="1"/>
  <c r="J36" i="29"/>
  <c r="L36" i="29" s="1"/>
  <c r="M36" i="29" s="1"/>
  <c r="Y26" i="29"/>
  <c r="AB26" i="29" s="1"/>
  <c r="AC26" i="29" s="1"/>
  <c r="R26" i="29"/>
  <c r="T26" i="29" s="1"/>
  <c r="U26" i="29" s="1"/>
  <c r="J26" i="29"/>
  <c r="L26" i="29" s="1"/>
  <c r="M26" i="29" s="1"/>
  <c r="Y17" i="29"/>
  <c r="C17" i="29"/>
  <c r="D17" i="29" s="1"/>
  <c r="Y16" i="29"/>
  <c r="AB16" i="29" s="1"/>
  <c r="AC16" i="29" s="1"/>
  <c r="R16" i="29"/>
  <c r="T16" i="29" s="1"/>
  <c r="U16" i="29" s="1"/>
  <c r="J16" i="29"/>
  <c r="L16" i="29" s="1"/>
  <c r="M16" i="29" s="1"/>
  <c r="W1015" i="23"/>
  <c r="Z57" i="23"/>
  <c r="Y58" i="23"/>
  <c r="X57" i="23"/>
  <c r="S57" i="23"/>
  <c r="R57" i="23"/>
  <c r="Q57" i="23"/>
  <c r="P57" i="23"/>
  <c r="S47" i="23"/>
  <c r="R47" i="23"/>
  <c r="Q47" i="23"/>
  <c r="P47" i="23"/>
  <c r="N47" i="23"/>
  <c r="L47" i="23"/>
  <c r="J47" i="23"/>
  <c r="H47" i="23"/>
  <c r="S36" i="23"/>
  <c r="R36" i="23"/>
  <c r="Q36" i="23"/>
  <c r="P36" i="23"/>
  <c r="S26" i="23"/>
  <c r="R26" i="23"/>
  <c r="Q26" i="23"/>
  <c r="P26" i="23"/>
  <c r="N26" i="23"/>
  <c r="L26" i="23"/>
  <c r="J26" i="23"/>
  <c r="H26" i="23"/>
  <c r="S16" i="23"/>
  <c r="R16" i="23"/>
  <c r="Q16" i="23"/>
  <c r="P16" i="23"/>
  <c r="N16" i="23"/>
  <c r="L16" i="23"/>
  <c r="J16" i="23"/>
  <c r="H16" i="23"/>
  <c r="S6" i="23"/>
  <c r="R6" i="23"/>
  <c r="Q6" i="23"/>
  <c r="P6" i="23"/>
  <c r="N6" i="23"/>
  <c r="L6" i="23"/>
  <c r="J6" i="23"/>
  <c r="H6" i="23"/>
  <c r="W114" i="22"/>
  <c r="S17" i="22" s="1"/>
  <c r="AD7" i="22"/>
  <c r="Z7" i="22"/>
  <c r="V7" i="22"/>
  <c r="I777" i="23" l="1"/>
  <c r="E778" i="23"/>
  <c r="G600" i="23"/>
  <c r="M599" i="23"/>
  <c r="F600" i="23"/>
  <c r="K599" i="23"/>
  <c r="M588" i="23"/>
  <c r="G589" i="23"/>
  <c r="F590" i="23"/>
  <c r="K590" i="23" s="1"/>
  <c r="K589" i="23"/>
  <c r="K577" i="23"/>
  <c r="F578" i="23"/>
  <c r="M509" i="23"/>
  <c r="G510" i="23"/>
  <c r="M510" i="23" s="1"/>
  <c r="F509" i="23"/>
  <c r="K508" i="23"/>
  <c r="M484" i="23"/>
  <c r="G485" i="23"/>
  <c r="G965" i="23"/>
  <c r="M964" i="23"/>
  <c r="F975" i="23"/>
  <c r="K974" i="23"/>
  <c r="F745" i="23"/>
  <c r="K745" i="23" s="1"/>
  <c r="K744" i="23"/>
  <c r="K548" i="23"/>
  <c r="F549" i="23"/>
  <c r="E790" i="23"/>
  <c r="I789" i="23"/>
  <c r="G745" i="23"/>
  <c r="M745" i="23" s="1"/>
  <c r="M744" i="23"/>
  <c r="G109" i="23"/>
  <c r="M109" i="23" s="1"/>
  <c r="M108" i="23"/>
  <c r="G530" i="23"/>
  <c r="M529" i="23"/>
  <c r="M428" i="23"/>
  <c r="G429" i="23"/>
  <c r="K829" i="23"/>
  <c r="F830" i="23"/>
  <c r="F296" i="23"/>
  <c r="K295" i="23"/>
  <c r="K333" i="23"/>
  <c r="F334" i="23"/>
  <c r="G1000" i="23"/>
  <c r="M1000" i="23" s="1"/>
  <c r="M999" i="23"/>
  <c r="F560" i="23"/>
  <c r="K559" i="23"/>
  <c r="G127" i="23"/>
  <c r="M127" i="23" s="1"/>
  <c r="M126" i="23"/>
  <c r="G520" i="23"/>
  <c r="M519" i="23"/>
  <c r="I694" i="23"/>
  <c r="E695" i="23"/>
  <c r="G64" i="23"/>
  <c r="M64" i="23" s="1"/>
  <c r="M63" i="23"/>
  <c r="I966" i="23"/>
  <c r="E967" i="23"/>
  <c r="M549" i="23"/>
  <c r="G550" i="23"/>
  <c r="G407" i="23"/>
  <c r="M406" i="23"/>
  <c r="K520" i="23"/>
  <c r="F521" i="23"/>
  <c r="M418" i="23"/>
  <c r="G419" i="23"/>
  <c r="F964" i="23"/>
  <c r="K963" i="23"/>
  <c r="E824" i="23"/>
  <c r="M440" i="23"/>
  <c r="G441" i="23"/>
  <c r="I185" i="23"/>
  <c r="E186" i="23"/>
  <c r="I296" i="23"/>
  <c r="E297" i="23"/>
  <c r="G451" i="23"/>
  <c r="M450" i="23"/>
  <c r="E248" i="23"/>
  <c r="I247" i="23"/>
  <c r="F251" i="23"/>
  <c r="K250" i="23"/>
  <c r="E399" i="23"/>
  <c r="I398" i="23"/>
  <c r="G977" i="23"/>
  <c r="M977" i="23" s="1"/>
  <c r="M976" i="23"/>
  <c r="E873" i="23"/>
  <c r="I872" i="23"/>
  <c r="K356" i="23"/>
  <c r="F357" i="23"/>
  <c r="K222" i="23"/>
  <c r="F223" i="23"/>
  <c r="K223" i="23" s="1"/>
  <c r="K622" i="23"/>
  <c r="F623" i="23"/>
  <c r="K623" i="23" s="1"/>
  <c r="K157" i="23"/>
  <c r="F158" i="23"/>
  <c r="M620" i="23"/>
  <c r="G621" i="23"/>
  <c r="I917" i="23"/>
  <c r="E918" i="23"/>
  <c r="M561" i="23"/>
  <c r="G562" i="23"/>
  <c r="M562" i="23" s="1"/>
  <c r="M231" i="23"/>
  <c r="G232" i="23"/>
  <c r="M232" i="23" s="1"/>
  <c r="E623" i="23"/>
  <c r="I622" i="23"/>
  <c r="I64" i="23"/>
  <c r="E65" i="23"/>
  <c r="M135" i="23"/>
  <c r="G136" i="23"/>
  <c r="M136" i="23" s="1"/>
  <c r="K408" i="23"/>
  <c r="F409" i="23"/>
  <c r="Y327" i="29"/>
  <c r="J387" i="29"/>
  <c r="Y680" i="29"/>
  <c r="E863" i="29"/>
  <c r="F863" i="29" s="1"/>
  <c r="E869" i="29"/>
  <c r="F869" i="29" s="1"/>
  <c r="D1064" i="29"/>
  <c r="Y261" i="29"/>
  <c r="Y262" i="29" s="1"/>
  <c r="Y777" i="29"/>
  <c r="Y1007" i="29"/>
  <c r="E60" i="29"/>
  <c r="F60" i="29" s="1"/>
  <c r="D965" i="29"/>
  <c r="AB965" i="29"/>
  <c r="AC965" i="29" s="1"/>
  <c r="Y1107" i="29"/>
  <c r="E796" i="29"/>
  <c r="F796" i="29" s="1"/>
  <c r="E846" i="29"/>
  <c r="F846" i="29" s="1"/>
  <c r="Y847" i="29"/>
  <c r="D867" i="29"/>
  <c r="Y683" i="29"/>
  <c r="Y862" i="29"/>
  <c r="AB867" i="29"/>
  <c r="AC867" i="29" s="1"/>
  <c r="L164" i="29"/>
  <c r="M164" i="29" s="1"/>
  <c r="L367" i="29"/>
  <c r="M367" i="29" s="1"/>
  <c r="D760" i="29"/>
  <c r="AB761" i="29"/>
  <c r="AC761" i="29" s="1"/>
  <c r="D768" i="29"/>
  <c r="D786" i="29"/>
  <c r="D806" i="29"/>
  <c r="D946" i="29"/>
  <c r="E1069" i="29"/>
  <c r="F1069" i="29" s="1"/>
  <c r="D1069" i="29"/>
  <c r="J17" i="29"/>
  <c r="D516" i="29"/>
  <c r="Y1063" i="29"/>
  <c r="Y1064" i="29" s="1"/>
  <c r="E1066" i="29"/>
  <c r="F1066" i="29" s="1"/>
  <c r="D1066" i="29"/>
  <c r="L65" i="29"/>
  <c r="M65" i="29" s="1"/>
  <c r="Y667" i="29"/>
  <c r="C147" i="29"/>
  <c r="D147" i="29" s="1"/>
  <c r="E336" i="29"/>
  <c r="F336" i="29" s="1"/>
  <c r="Y368" i="29"/>
  <c r="E566" i="29"/>
  <c r="F566" i="29" s="1"/>
  <c r="C567" i="29"/>
  <c r="C602" i="29"/>
  <c r="D602" i="29" s="1"/>
  <c r="C654" i="29"/>
  <c r="D654" i="29" s="1"/>
  <c r="L506" i="29"/>
  <c r="M506" i="29" s="1"/>
  <c r="D160" i="29"/>
  <c r="E160" i="29"/>
  <c r="F160" i="29" s="1"/>
  <c r="T346" i="29"/>
  <c r="U346" i="29" s="1"/>
  <c r="R347" i="29"/>
  <c r="Y417" i="29"/>
  <c r="L462" i="29"/>
  <c r="M462" i="29" s="1"/>
  <c r="J463" i="29"/>
  <c r="D586" i="29"/>
  <c r="E586" i="29"/>
  <c r="F586" i="29" s="1"/>
  <c r="D613" i="29"/>
  <c r="C614" i="29"/>
  <c r="R615" i="29"/>
  <c r="Y865" i="29"/>
  <c r="AB864" i="29"/>
  <c r="AC864" i="29" s="1"/>
  <c r="AB916" i="29"/>
  <c r="AC916" i="29" s="1"/>
  <c r="Y917" i="29"/>
  <c r="L326" i="29"/>
  <c r="M326" i="29" s="1"/>
  <c r="J327" i="29"/>
  <c r="C626" i="29"/>
  <c r="D626" i="29" s="1"/>
  <c r="C687" i="29"/>
  <c r="D687" i="29" s="1"/>
  <c r="E861" i="29"/>
  <c r="F861" i="29" s="1"/>
  <c r="D861" i="29"/>
  <c r="AB1056" i="29"/>
  <c r="AC1056" i="29" s="1"/>
  <c r="Y1057" i="29"/>
  <c r="E1126" i="29"/>
  <c r="F1126" i="29" s="1"/>
  <c r="D1126" i="29"/>
  <c r="C265" i="29"/>
  <c r="D265" i="29" s="1"/>
  <c r="AB605" i="29"/>
  <c r="AC605" i="29" s="1"/>
  <c r="Y606" i="29"/>
  <c r="Y607" i="29" s="1"/>
  <c r="Y672" i="29"/>
  <c r="E866" i="29"/>
  <c r="F866" i="29" s="1"/>
  <c r="D866" i="29"/>
  <c r="AB876" i="29"/>
  <c r="AC876" i="29" s="1"/>
  <c r="Y877" i="29"/>
  <c r="D1065" i="29"/>
  <c r="E1065" i="29"/>
  <c r="F1065" i="29" s="1"/>
  <c r="C698" i="29"/>
  <c r="AB896" i="29"/>
  <c r="AC896" i="29" s="1"/>
  <c r="Y897" i="29"/>
  <c r="E961" i="29"/>
  <c r="F961" i="29" s="1"/>
  <c r="D961" i="29"/>
  <c r="Y962" i="29"/>
  <c r="AB961" i="29"/>
  <c r="AC961" i="29" s="1"/>
  <c r="J197" i="29"/>
  <c r="J227" i="29"/>
  <c r="T376" i="29"/>
  <c r="U376" i="29" s="1"/>
  <c r="R377" i="29"/>
  <c r="D386" i="29"/>
  <c r="E386" i="29"/>
  <c r="F386" i="29" s="1"/>
  <c r="D468" i="29"/>
  <c r="C469" i="29"/>
  <c r="D469" i="29" s="1"/>
  <c r="L526" i="29"/>
  <c r="M526" i="29" s="1"/>
  <c r="J527" i="29"/>
  <c r="C561" i="29"/>
  <c r="D561" i="29" s="1"/>
  <c r="D562" i="29"/>
  <c r="D563" i="29" s="1"/>
  <c r="E563" i="29" s="1"/>
  <c r="F563" i="29" s="1"/>
  <c r="E562" i="29"/>
  <c r="F562" i="29" s="1"/>
  <c r="Y657" i="29"/>
  <c r="E906" i="29"/>
  <c r="F906" i="29" s="1"/>
  <c r="D906" i="29"/>
  <c r="AB946" i="29"/>
  <c r="AC946" i="29" s="1"/>
  <c r="E1060" i="29"/>
  <c r="F1060" i="29" s="1"/>
  <c r="D1060" i="29"/>
  <c r="C407" i="29"/>
  <c r="D407" i="29" s="1"/>
  <c r="C610" i="29"/>
  <c r="D610" i="29" s="1"/>
  <c r="Y624" i="29"/>
  <c r="Y625" i="29" s="1"/>
  <c r="C629" i="29"/>
  <c r="Y737" i="29"/>
  <c r="C757" i="29"/>
  <c r="D757" i="29" s="1"/>
  <c r="D964" i="29"/>
  <c r="D967" i="29"/>
  <c r="D1061" i="29"/>
  <c r="AB1066" i="29"/>
  <c r="AC1066" i="29" s="1"/>
  <c r="D1068" i="29"/>
  <c r="J262" i="29"/>
  <c r="Y287" i="29"/>
  <c r="Y659" i="29"/>
  <c r="R77" i="29"/>
  <c r="R675" i="29"/>
  <c r="R695" i="29"/>
  <c r="R699" i="29"/>
  <c r="R700" i="29" s="1"/>
  <c r="R628" i="29"/>
  <c r="R630" i="29"/>
  <c r="R631" i="29" s="1"/>
  <c r="R632" i="29" s="1"/>
  <c r="R654" i="29"/>
  <c r="R655" i="29" s="1"/>
  <c r="R657" i="29"/>
  <c r="R658" i="29" s="1"/>
  <c r="R671" i="29"/>
  <c r="R673" i="29"/>
  <c r="R707" i="29"/>
  <c r="R649" i="29"/>
  <c r="R650" i="29" s="1"/>
  <c r="R651" i="29" s="1"/>
  <c r="R757" i="29"/>
  <c r="R27" i="29"/>
  <c r="T276" i="29"/>
  <c r="U276" i="29" s="1"/>
  <c r="T536" i="29"/>
  <c r="U536" i="29" s="1"/>
  <c r="R609" i="29"/>
  <c r="R610" i="29" s="1"/>
  <c r="R611" i="29" s="1"/>
  <c r="R622" i="29"/>
  <c r="R662" i="29"/>
  <c r="R697" i="29"/>
  <c r="R763" i="29"/>
  <c r="J168" i="29"/>
  <c r="Y67" i="29"/>
  <c r="R365" i="29"/>
  <c r="J369" i="29"/>
  <c r="Y567" i="29"/>
  <c r="Y685" i="29"/>
  <c r="D688" i="29"/>
  <c r="C689" i="29"/>
  <c r="Y27" i="29"/>
  <c r="D56" i="29"/>
  <c r="L56" i="29"/>
  <c r="M56" i="29" s="1"/>
  <c r="C57" i="29"/>
  <c r="Y61" i="29"/>
  <c r="E62" i="29"/>
  <c r="F62" i="29" s="1"/>
  <c r="C65" i="29"/>
  <c r="L67" i="29"/>
  <c r="M67" i="29" s="1"/>
  <c r="J70" i="29"/>
  <c r="D136" i="29"/>
  <c r="J161" i="29"/>
  <c r="E162" i="29"/>
  <c r="F162" i="29" s="1"/>
  <c r="T162" i="29"/>
  <c r="U162" i="29" s="1"/>
  <c r="R165" i="29"/>
  <c r="L166" i="29"/>
  <c r="M166" i="29" s="1"/>
  <c r="J170" i="29"/>
  <c r="T176" i="29"/>
  <c r="U176" i="29" s="1"/>
  <c r="T186" i="29"/>
  <c r="U186" i="29" s="1"/>
  <c r="J187" i="29"/>
  <c r="R262" i="29"/>
  <c r="R270" i="29"/>
  <c r="L276" i="29"/>
  <c r="M276" i="29" s="1"/>
  <c r="Y277" i="29"/>
  <c r="R297" i="29"/>
  <c r="R317" i="29"/>
  <c r="AB336" i="29"/>
  <c r="AC336" i="29" s="1"/>
  <c r="L361" i="29"/>
  <c r="M361" i="29" s="1"/>
  <c r="Y363" i="29"/>
  <c r="R367" i="29"/>
  <c r="L376" i="29"/>
  <c r="M376" i="29" s="1"/>
  <c r="D396" i="29"/>
  <c r="C397" i="29"/>
  <c r="J407" i="29"/>
  <c r="J457" i="29"/>
  <c r="J468" i="29"/>
  <c r="E561" i="29"/>
  <c r="F561" i="29" s="1"/>
  <c r="C569" i="29"/>
  <c r="C606" i="29"/>
  <c r="D606" i="29" s="1"/>
  <c r="T612" i="29"/>
  <c r="U612" i="29" s="1"/>
  <c r="R613" i="29"/>
  <c r="R618" i="29"/>
  <c r="Y628" i="29"/>
  <c r="Y644" i="29"/>
  <c r="C648" i="29"/>
  <c r="AB649" i="29"/>
  <c r="AC649" i="29" s="1"/>
  <c r="Y650" i="29"/>
  <c r="AB654" i="29"/>
  <c r="AC654" i="29" s="1"/>
  <c r="Y655" i="29"/>
  <c r="AB662" i="29"/>
  <c r="AC662" i="29" s="1"/>
  <c r="Y663" i="29"/>
  <c r="R668" i="29"/>
  <c r="Y677" i="29"/>
  <c r="R682" i="29"/>
  <c r="D683" i="29"/>
  <c r="C684" i="29"/>
  <c r="T716" i="29"/>
  <c r="U716" i="29" s="1"/>
  <c r="R717" i="29"/>
  <c r="D816" i="29"/>
  <c r="E816" i="29"/>
  <c r="F816" i="29" s="1"/>
  <c r="E865" i="29"/>
  <c r="F865" i="29" s="1"/>
  <c r="D865" i="29"/>
  <c r="D1016" i="29"/>
  <c r="E1016" i="29"/>
  <c r="F1016" i="29" s="1"/>
  <c r="C63" i="29"/>
  <c r="C163" i="29"/>
  <c r="J417" i="29"/>
  <c r="T466" i="29"/>
  <c r="U466" i="29" s="1"/>
  <c r="R467" i="29"/>
  <c r="T639" i="29"/>
  <c r="U639" i="29" s="1"/>
  <c r="R640" i="29"/>
  <c r="T644" i="29"/>
  <c r="U644" i="29" s="1"/>
  <c r="R645" i="29"/>
  <c r="T676" i="29"/>
  <c r="U676" i="29" s="1"/>
  <c r="R677" i="29"/>
  <c r="D1076" i="29"/>
  <c r="E1076" i="29"/>
  <c r="F1076" i="29" s="1"/>
  <c r="R17" i="29"/>
  <c r="J62" i="29"/>
  <c r="E64" i="29"/>
  <c r="F64" i="29" s="1"/>
  <c r="Y127" i="29"/>
  <c r="E165" i="29"/>
  <c r="F165" i="29" s="1"/>
  <c r="C166" i="29"/>
  <c r="D196" i="29"/>
  <c r="C197" i="29"/>
  <c r="T216" i="29"/>
  <c r="U216" i="29" s="1"/>
  <c r="Y227" i="29"/>
  <c r="R247" i="29"/>
  <c r="R265" i="29"/>
  <c r="C269" i="29"/>
  <c r="D269" i="29" s="1"/>
  <c r="T336" i="29"/>
  <c r="U336" i="29" s="1"/>
  <c r="R361" i="29"/>
  <c r="L363" i="29"/>
  <c r="M363" i="29" s="1"/>
  <c r="R369" i="29"/>
  <c r="Y370" i="29"/>
  <c r="R462" i="29"/>
  <c r="T463" i="29"/>
  <c r="U463" i="29" s="1"/>
  <c r="R464" i="29"/>
  <c r="L464" i="29"/>
  <c r="M464" i="29" s="1"/>
  <c r="J465" i="29"/>
  <c r="L469" i="29"/>
  <c r="M469" i="29" s="1"/>
  <c r="J470" i="29"/>
  <c r="J477" i="29"/>
  <c r="C507" i="29"/>
  <c r="D507" i="29" s="1"/>
  <c r="R557" i="29"/>
  <c r="E560" i="29"/>
  <c r="F560" i="29" s="1"/>
  <c r="AB560" i="29"/>
  <c r="AC560" i="29" s="1"/>
  <c r="Y561" i="29"/>
  <c r="D564" i="29"/>
  <c r="C565" i="29"/>
  <c r="E564" i="29"/>
  <c r="F564" i="29" s="1"/>
  <c r="Y564" i="29"/>
  <c r="R603" i="29"/>
  <c r="T604" i="29"/>
  <c r="U604" i="29" s="1"/>
  <c r="R605" i="29"/>
  <c r="Y612" i="29"/>
  <c r="C616" i="29"/>
  <c r="Y622" i="29"/>
  <c r="C624" i="29"/>
  <c r="D624" i="29" s="1"/>
  <c r="R626" i="29"/>
  <c r="Y633" i="29"/>
  <c r="C635" i="29"/>
  <c r="D635" i="29" s="1"/>
  <c r="Y636" i="29"/>
  <c r="C639" i="29"/>
  <c r="D639" i="29" s="1"/>
  <c r="Y641" i="29"/>
  <c r="R642" i="29"/>
  <c r="AB646" i="29"/>
  <c r="AC646" i="29" s="1"/>
  <c r="Y647" i="29"/>
  <c r="R659" i="29"/>
  <c r="T663" i="29"/>
  <c r="U663" i="29" s="1"/>
  <c r="R664" i="29"/>
  <c r="Y669" i="29"/>
  <c r="R687" i="29"/>
  <c r="Y692" i="29"/>
  <c r="R770" i="29"/>
  <c r="T769" i="29"/>
  <c r="U769" i="29" s="1"/>
  <c r="E864" i="29"/>
  <c r="F864" i="29" s="1"/>
  <c r="D864" i="29"/>
  <c r="E926" i="29"/>
  <c r="F926" i="29" s="1"/>
  <c r="D926" i="29"/>
  <c r="E962" i="29"/>
  <c r="F962" i="29" s="1"/>
  <c r="D962" i="29"/>
  <c r="E1063" i="29"/>
  <c r="F1063" i="29" s="1"/>
  <c r="D1063" i="29"/>
  <c r="C137" i="29"/>
  <c r="C577" i="29"/>
  <c r="D576" i="29"/>
  <c r="D603" i="29"/>
  <c r="C604" i="29"/>
  <c r="R616" i="29"/>
  <c r="Y620" i="29"/>
  <c r="C656" i="29"/>
  <c r="E762" i="29"/>
  <c r="F762" i="29" s="1"/>
  <c r="C763" i="29"/>
  <c r="D762" i="29"/>
  <c r="Y765" i="29"/>
  <c r="AB764" i="29"/>
  <c r="AC764" i="29" s="1"/>
  <c r="E968" i="29"/>
  <c r="F968" i="29" s="1"/>
  <c r="D968" i="29"/>
  <c r="E1062" i="29"/>
  <c r="F1062" i="29" s="1"/>
  <c r="D1062" i="29"/>
  <c r="J7" i="29"/>
  <c r="J37" i="29"/>
  <c r="J27" i="29"/>
  <c r="C61" i="29"/>
  <c r="L63" i="29"/>
  <c r="M63" i="29" s="1"/>
  <c r="Y64" i="29"/>
  <c r="E67" i="29"/>
  <c r="F67" i="29" s="1"/>
  <c r="C68" i="29"/>
  <c r="Y70" i="29"/>
  <c r="J107" i="29"/>
  <c r="C161" i="29"/>
  <c r="C262" i="29"/>
  <c r="J264" i="29"/>
  <c r="Y265" i="29"/>
  <c r="C267" i="29"/>
  <c r="D267" i="29" s="1"/>
  <c r="Y268" i="29"/>
  <c r="J269" i="29"/>
  <c r="Y307" i="29"/>
  <c r="D336" i="29"/>
  <c r="D337" i="29" s="1"/>
  <c r="C347" i="29"/>
  <c r="D347" i="29" s="1"/>
  <c r="L365" i="29"/>
  <c r="M365" i="29" s="1"/>
  <c r="C387" i="29"/>
  <c r="D387" i="29" s="1"/>
  <c r="J397" i="29"/>
  <c r="J461" i="29"/>
  <c r="Y462" i="29"/>
  <c r="Y465" i="29"/>
  <c r="Y468" i="29"/>
  <c r="AB476" i="29"/>
  <c r="AC476" i="29" s="1"/>
  <c r="R477" i="29"/>
  <c r="E506" i="29"/>
  <c r="F506" i="29" s="1"/>
  <c r="AB546" i="29"/>
  <c r="AC546" i="29" s="1"/>
  <c r="Y547" i="29"/>
  <c r="R547" i="29"/>
  <c r="E568" i="29"/>
  <c r="F568" i="29" s="1"/>
  <c r="AB568" i="29"/>
  <c r="AC568" i="29" s="1"/>
  <c r="Y569" i="29"/>
  <c r="C587" i="29"/>
  <c r="D587" i="29" s="1"/>
  <c r="Y604" i="29"/>
  <c r="C608" i="29"/>
  <c r="D608" i="29" s="1"/>
  <c r="D611" i="29"/>
  <c r="C612" i="29"/>
  <c r="R620" i="29"/>
  <c r="T623" i="29"/>
  <c r="U623" i="29" s="1"/>
  <c r="R624" i="29"/>
  <c r="D632" i="29"/>
  <c r="C633" i="29"/>
  <c r="Y638" i="29"/>
  <c r="D640" i="29"/>
  <c r="C641" i="29"/>
  <c r="C646" i="29"/>
  <c r="D646" i="29" s="1"/>
  <c r="R647" i="29"/>
  <c r="Y652" i="29"/>
  <c r="Y660" i="29"/>
  <c r="Y665" i="29"/>
  <c r="R666" i="29"/>
  <c r="Y673" i="29"/>
  <c r="T679" i="29"/>
  <c r="U679" i="29" s="1"/>
  <c r="R680" i="29"/>
  <c r="R684" i="29"/>
  <c r="Y689" i="29"/>
  <c r="R690" i="29"/>
  <c r="C691" i="29"/>
  <c r="AB694" i="29"/>
  <c r="AC694" i="29" s="1"/>
  <c r="Y695" i="29"/>
  <c r="AB697" i="29"/>
  <c r="AC697" i="29" s="1"/>
  <c r="Y698" i="29"/>
  <c r="AB746" i="29"/>
  <c r="AC746" i="29" s="1"/>
  <c r="Y747" i="29"/>
  <c r="E766" i="29"/>
  <c r="F766" i="29" s="1"/>
  <c r="D766" i="29"/>
  <c r="D767" i="29" s="1"/>
  <c r="E767" i="29" s="1"/>
  <c r="F767" i="29" s="1"/>
  <c r="E860" i="29"/>
  <c r="F860" i="29" s="1"/>
  <c r="D860" i="29"/>
  <c r="Y963" i="29"/>
  <c r="E963" i="29"/>
  <c r="F963" i="29" s="1"/>
  <c r="D963" i="29"/>
  <c r="E1026" i="29"/>
  <c r="F1026" i="29" s="1"/>
  <c r="D1026" i="29"/>
  <c r="E1067" i="29"/>
  <c r="F1067" i="29" s="1"/>
  <c r="D1067" i="29"/>
  <c r="E1086" i="29"/>
  <c r="F1086" i="29" s="1"/>
  <c r="D1086" i="29"/>
  <c r="Y1127" i="29"/>
  <c r="AB1126" i="29"/>
  <c r="AC1126" i="29" s="1"/>
  <c r="C769" i="29"/>
  <c r="R765" i="29"/>
  <c r="Y768" i="29"/>
  <c r="R787" i="29"/>
  <c r="D969" i="29"/>
  <c r="D1006" i="29"/>
  <c r="Y1017" i="29"/>
  <c r="D1046" i="29"/>
  <c r="D1106" i="29"/>
  <c r="C517" i="29"/>
  <c r="D517" i="29" s="1"/>
  <c r="C761" i="29"/>
  <c r="D764" i="29"/>
  <c r="C765" i="29"/>
  <c r="R767" i="29"/>
  <c r="D826" i="29"/>
  <c r="D862" i="29"/>
  <c r="D868" i="29"/>
  <c r="D886" i="29"/>
  <c r="E956" i="29"/>
  <c r="F956" i="29" s="1"/>
  <c r="D960" i="29"/>
  <c r="D966" i="29"/>
  <c r="AB968" i="29"/>
  <c r="AC968" i="29" s="1"/>
  <c r="D986" i="29"/>
  <c r="Y997" i="29"/>
  <c r="Y1037" i="29"/>
  <c r="AB1068" i="29"/>
  <c r="AC1068" i="29" s="1"/>
  <c r="Y1097" i="29"/>
  <c r="T118" i="22"/>
  <c r="S20" i="22"/>
  <c r="S120" i="22"/>
  <c r="S119" i="22"/>
  <c r="S121" i="22"/>
  <c r="S70" i="22"/>
  <c r="S62" i="22"/>
  <c r="S66" i="22"/>
  <c r="S72" i="22"/>
  <c r="S64" i="22"/>
  <c r="S68" i="22"/>
  <c r="S71" i="22"/>
  <c r="S67" i="22"/>
  <c r="S63" i="22"/>
  <c r="S73" i="22"/>
  <c r="S69" i="22"/>
  <c r="E146" i="29"/>
  <c r="F146" i="29" s="1"/>
  <c r="E264" i="29"/>
  <c r="F264" i="29" s="1"/>
  <c r="E266" i="29"/>
  <c r="F266" i="29" s="1"/>
  <c r="E268" i="29"/>
  <c r="F268" i="29" s="1"/>
  <c r="E346" i="29"/>
  <c r="F346" i="29" s="1"/>
  <c r="E602" i="29"/>
  <c r="F602" i="29" s="1"/>
  <c r="E610" i="29"/>
  <c r="F610" i="29" s="1"/>
  <c r="E628" i="29"/>
  <c r="F628" i="29" s="1"/>
  <c r="E632" i="29"/>
  <c r="F632" i="29" s="1"/>
  <c r="E634" i="29"/>
  <c r="F634" i="29" s="1"/>
  <c r="E636" i="29"/>
  <c r="F636" i="29" s="1"/>
  <c r="E638" i="29"/>
  <c r="F638" i="29" s="1"/>
  <c r="E640" i="29"/>
  <c r="F640" i="29" s="1"/>
  <c r="E686" i="29"/>
  <c r="F686" i="29" s="1"/>
  <c r="E688" i="29"/>
  <c r="F688" i="29" s="1"/>
  <c r="E690" i="29"/>
  <c r="F690" i="29" s="1"/>
  <c r="E836" i="29"/>
  <c r="F836" i="29" s="1"/>
  <c r="E896" i="29"/>
  <c r="F896" i="29" s="1"/>
  <c r="E1056" i="29"/>
  <c r="F1056" i="29" s="1"/>
  <c r="E1116" i="29"/>
  <c r="F1116" i="29" s="1"/>
  <c r="E756" i="29"/>
  <c r="F756" i="29" s="1"/>
  <c r="E876" i="29"/>
  <c r="F876" i="29" s="1"/>
  <c r="E936" i="29"/>
  <c r="F936" i="29" s="1"/>
  <c r="E996" i="29"/>
  <c r="F996" i="29" s="1"/>
  <c r="V57" i="23"/>
  <c r="E261" i="29"/>
  <c r="F261" i="29" s="1"/>
  <c r="E406" i="29"/>
  <c r="F406" i="29" s="1"/>
  <c r="E468" i="29"/>
  <c r="F468" i="29" s="1"/>
  <c r="E601" i="29"/>
  <c r="F601" i="29" s="1"/>
  <c r="E603" i="29"/>
  <c r="F603" i="29" s="1"/>
  <c r="E605" i="29"/>
  <c r="F605" i="29" s="1"/>
  <c r="E607" i="29"/>
  <c r="F607" i="29" s="1"/>
  <c r="E609" i="29"/>
  <c r="F609" i="29" s="1"/>
  <c r="E611" i="29"/>
  <c r="F611" i="29" s="1"/>
  <c r="E613" i="29"/>
  <c r="F613" i="29" s="1"/>
  <c r="E615" i="29"/>
  <c r="F615" i="29" s="1"/>
  <c r="E623" i="29"/>
  <c r="F623" i="29" s="1"/>
  <c r="E625" i="29"/>
  <c r="F625" i="29" s="1"/>
  <c r="E637" i="29"/>
  <c r="F637" i="29" s="1"/>
  <c r="E645" i="29"/>
  <c r="F645" i="29" s="1"/>
  <c r="E647" i="29"/>
  <c r="F647" i="29" s="1"/>
  <c r="E653" i="29"/>
  <c r="F653" i="29" s="1"/>
  <c r="E655" i="29"/>
  <c r="F655" i="29" s="1"/>
  <c r="E683" i="29"/>
  <c r="F683" i="29" s="1"/>
  <c r="E687" i="29"/>
  <c r="F687" i="29" s="1"/>
  <c r="E697" i="29"/>
  <c r="F697" i="29" s="1"/>
  <c r="E856" i="29"/>
  <c r="F856" i="29" s="1"/>
  <c r="E916" i="29"/>
  <c r="F916" i="29" s="1"/>
  <c r="E976" i="29"/>
  <c r="F976" i="29" s="1"/>
  <c r="E1036" i="29"/>
  <c r="F1036" i="29" s="1"/>
  <c r="E1096" i="29"/>
  <c r="F1096" i="29" s="1"/>
  <c r="E779" i="23" l="1"/>
  <c r="I778" i="23"/>
  <c r="K600" i="23"/>
  <c r="F601" i="23"/>
  <c r="K601" i="23" s="1"/>
  <c r="G601" i="23"/>
  <c r="M601" i="23" s="1"/>
  <c r="M600" i="23"/>
  <c r="G590" i="23"/>
  <c r="M590" i="23" s="1"/>
  <c r="M589" i="23"/>
  <c r="K578" i="23"/>
  <c r="F579" i="23"/>
  <c r="K579" i="23" s="1"/>
  <c r="F510" i="23"/>
  <c r="K510" i="23" s="1"/>
  <c r="K509" i="23"/>
  <c r="M485" i="23"/>
  <c r="G486" i="23"/>
  <c r="M486" i="23" s="1"/>
  <c r="G966" i="23"/>
  <c r="M966" i="23" s="1"/>
  <c r="M965" i="23"/>
  <c r="K975" i="23"/>
  <c r="F976" i="23"/>
  <c r="K549" i="23"/>
  <c r="F550" i="23"/>
  <c r="I790" i="23"/>
  <c r="E791" i="23"/>
  <c r="F297" i="23"/>
  <c r="K296" i="23"/>
  <c r="F831" i="23"/>
  <c r="K831" i="23" s="1"/>
  <c r="K830" i="23"/>
  <c r="M429" i="23"/>
  <c r="G430" i="23"/>
  <c r="K334" i="23"/>
  <c r="F335" i="23"/>
  <c r="M530" i="23"/>
  <c r="G531" i="23"/>
  <c r="F410" i="23"/>
  <c r="K409" i="23"/>
  <c r="E919" i="23"/>
  <c r="I918" i="23"/>
  <c r="F358" i="23"/>
  <c r="K357" i="23"/>
  <c r="E298" i="23"/>
  <c r="I297" i="23"/>
  <c r="E696" i="23"/>
  <c r="I695" i="23"/>
  <c r="I873" i="23"/>
  <c r="E874" i="23"/>
  <c r="I248" i="23"/>
  <c r="E249" i="23"/>
  <c r="K964" i="23"/>
  <c r="F965" i="23"/>
  <c r="M407" i="23"/>
  <c r="G408" i="23"/>
  <c r="G622" i="23"/>
  <c r="M621" i="23"/>
  <c r="I186" i="23"/>
  <c r="E187" i="23"/>
  <c r="I824" i="23"/>
  <c r="E825" i="23"/>
  <c r="F522" i="23"/>
  <c r="K521" i="23"/>
  <c r="M550" i="23"/>
  <c r="G551" i="23"/>
  <c r="M551" i="23" s="1"/>
  <c r="I65" i="23"/>
  <c r="E66" i="23"/>
  <c r="F159" i="23"/>
  <c r="K158" i="23"/>
  <c r="M441" i="23"/>
  <c r="G442" i="23"/>
  <c r="M442" i="23" s="1"/>
  <c r="M419" i="23"/>
  <c r="G420" i="23"/>
  <c r="M420" i="23" s="1"/>
  <c r="E968" i="23"/>
  <c r="I967" i="23"/>
  <c r="I399" i="23"/>
  <c r="E400" i="23"/>
  <c r="E624" i="23"/>
  <c r="I623" i="23"/>
  <c r="F252" i="23"/>
  <c r="K251" i="23"/>
  <c r="M451" i="23"/>
  <c r="G452" i="23"/>
  <c r="M520" i="23"/>
  <c r="G521" i="23"/>
  <c r="M521" i="23" s="1"/>
  <c r="F561" i="23"/>
  <c r="K560" i="23"/>
  <c r="E654" i="29"/>
  <c r="F654" i="29" s="1"/>
  <c r="E626" i="29"/>
  <c r="F626" i="29" s="1"/>
  <c r="D397" i="29"/>
  <c r="E265" i="29"/>
  <c r="F265" i="29" s="1"/>
  <c r="E269" i="29"/>
  <c r="F269" i="29" s="1"/>
  <c r="E646" i="29"/>
  <c r="F646" i="29" s="1"/>
  <c r="D137" i="29"/>
  <c r="D57" i="29"/>
  <c r="D614" i="29"/>
  <c r="E614" i="29" s="1"/>
  <c r="F614" i="29" s="1"/>
  <c r="D567" i="29"/>
  <c r="E567" i="29" s="1"/>
  <c r="F567" i="29" s="1"/>
  <c r="E639" i="29"/>
  <c r="F639" i="29" s="1"/>
  <c r="E267" i="29"/>
  <c r="F267" i="29" s="1"/>
  <c r="E608" i="29"/>
  <c r="F608" i="29" s="1"/>
  <c r="C627" i="29"/>
  <c r="E624" i="29"/>
  <c r="F624" i="29" s="1"/>
  <c r="E606" i="29"/>
  <c r="F606" i="29" s="1"/>
  <c r="D577" i="29"/>
  <c r="D612" i="29"/>
  <c r="E612" i="29" s="1"/>
  <c r="F612" i="29" s="1"/>
  <c r="D689" i="29"/>
  <c r="E689" i="29" s="1"/>
  <c r="F689" i="29" s="1"/>
  <c r="D698" i="29"/>
  <c r="E698" i="29" s="1"/>
  <c r="F698" i="29" s="1"/>
  <c r="C699" i="29"/>
  <c r="E635" i="29"/>
  <c r="F635" i="29" s="1"/>
  <c r="E469" i="29"/>
  <c r="F469" i="29" s="1"/>
  <c r="D629" i="29"/>
  <c r="E629" i="29" s="1"/>
  <c r="F629" i="29" s="1"/>
  <c r="C630" i="29"/>
  <c r="R768" i="29"/>
  <c r="R685" i="29"/>
  <c r="D641" i="29"/>
  <c r="E641" i="29" s="1"/>
  <c r="F641" i="29" s="1"/>
  <c r="C642" i="29"/>
  <c r="D656" i="29"/>
  <c r="E656" i="29" s="1"/>
  <c r="F656" i="29" s="1"/>
  <c r="C657" i="29"/>
  <c r="R660" i="29"/>
  <c r="R643" i="29"/>
  <c r="D616" i="29"/>
  <c r="E616" i="29" s="1"/>
  <c r="F616" i="29" s="1"/>
  <c r="C617" i="29"/>
  <c r="R266" i="29"/>
  <c r="R468" i="29"/>
  <c r="D163" i="29"/>
  <c r="E163" i="29" s="1"/>
  <c r="F163" i="29" s="1"/>
  <c r="C164" i="29"/>
  <c r="Y629" i="29"/>
  <c r="R166" i="29"/>
  <c r="D765" i="29"/>
  <c r="E765" i="29" s="1"/>
  <c r="F765" i="29" s="1"/>
  <c r="Y964" i="29"/>
  <c r="Y699" i="29"/>
  <c r="D691" i="29"/>
  <c r="E691" i="29" s="1"/>
  <c r="F691" i="29" s="1"/>
  <c r="C692" i="29"/>
  <c r="J265" i="29"/>
  <c r="D763" i="29"/>
  <c r="E763" i="29" s="1"/>
  <c r="F763" i="29" s="1"/>
  <c r="R633" i="29"/>
  <c r="D604" i="29"/>
  <c r="E604" i="29" s="1"/>
  <c r="F604" i="29" s="1"/>
  <c r="R688" i="29"/>
  <c r="Y626" i="29"/>
  <c r="Y613" i="29"/>
  <c r="Y565" i="29"/>
  <c r="J466" i="29"/>
  <c r="R362" i="29"/>
  <c r="D197" i="29"/>
  <c r="D63" i="29"/>
  <c r="E63" i="29" s="1"/>
  <c r="F63" i="29" s="1"/>
  <c r="Y364" i="29"/>
  <c r="R263" i="29"/>
  <c r="R652" i="29"/>
  <c r="R691" i="29"/>
  <c r="Y661" i="29"/>
  <c r="D262" i="29"/>
  <c r="E262" i="29" s="1"/>
  <c r="F262" i="29" s="1"/>
  <c r="C263" i="29"/>
  <c r="D68" i="29"/>
  <c r="E68" i="29" s="1"/>
  <c r="F68" i="29" s="1"/>
  <c r="C69" i="29"/>
  <c r="D61" i="29"/>
  <c r="E61" i="29" s="1"/>
  <c r="F61" i="29" s="1"/>
  <c r="R606" i="29"/>
  <c r="R678" i="29"/>
  <c r="Y678" i="29"/>
  <c r="D648" i="29"/>
  <c r="E648" i="29" s="1"/>
  <c r="F648" i="29" s="1"/>
  <c r="C649" i="29"/>
  <c r="Y68" i="29"/>
  <c r="D761" i="29"/>
  <c r="E761" i="29" s="1"/>
  <c r="F761" i="29" s="1"/>
  <c r="C770" i="29"/>
  <c r="D769" i="29"/>
  <c r="E769" i="29" s="1"/>
  <c r="F769" i="29" s="1"/>
  <c r="Y696" i="29"/>
  <c r="Y674" i="29"/>
  <c r="D633" i="29"/>
  <c r="E633" i="29" s="1"/>
  <c r="F633" i="29" s="1"/>
  <c r="D161" i="29"/>
  <c r="E161" i="29" s="1"/>
  <c r="F161" i="29" s="1"/>
  <c r="Y608" i="29"/>
  <c r="D565" i="29"/>
  <c r="E565" i="29" s="1"/>
  <c r="F565" i="29" s="1"/>
  <c r="R465" i="29"/>
  <c r="R370" i="29"/>
  <c r="D166" i="29"/>
  <c r="E166" i="29" s="1"/>
  <c r="F166" i="29" s="1"/>
  <c r="C167" i="29"/>
  <c r="D684" i="29"/>
  <c r="E684" i="29" s="1"/>
  <c r="F684" i="29" s="1"/>
  <c r="C685" i="29"/>
  <c r="R669" i="29"/>
  <c r="D569" i="29"/>
  <c r="E569" i="29" s="1"/>
  <c r="F569" i="29" s="1"/>
  <c r="J162" i="29"/>
  <c r="D65" i="29"/>
  <c r="E65" i="29" s="1"/>
  <c r="F65" i="29" s="1"/>
  <c r="C66" i="29"/>
  <c r="Y686" i="29"/>
  <c r="S112" i="22"/>
  <c r="S21" i="22"/>
  <c r="I779" i="23" l="1"/>
  <c r="E780" i="23"/>
  <c r="F977" i="23"/>
  <c r="K977" i="23" s="1"/>
  <c r="K976" i="23"/>
  <c r="F551" i="23"/>
  <c r="K551" i="23" s="1"/>
  <c r="K550" i="23"/>
  <c r="I791" i="23"/>
  <c r="E792" i="23"/>
  <c r="K297" i="23"/>
  <c r="F298" i="23"/>
  <c r="F336" i="23"/>
  <c r="K335" i="23"/>
  <c r="M531" i="23"/>
  <c r="G532" i="23"/>
  <c r="M532" i="23" s="1"/>
  <c r="G431" i="23"/>
  <c r="M431" i="23" s="1"/>
  <c r="M430" i="23"/>
  <c r="K252" i="23"/>
  <c r="F253" i="23"/>
  <c r="I968" i="23"/>
  <c r="E969" i="23"/>
  <c r="I825" i="23"/>
  <c r="E826" i="23"/>
  <c r="G409" i="23"/>
  <c r="M409" i="23" s="1"/>
  <c r="M408" i="23"/>
  <c r="E250" i="23"/>
  <c r="I249" i="23"/>
  <c r="I624" i="23"/>
  <c r="E625" i="23"/>
  <c r="K522" i="23"/>
  <c r="F523" i="23"/>
  <c r="G453" i="23"/>
  <c r="M453" i="23" s="1"/>
  <c r="M452" i="23"/>
  <c r="I400" i="23"/>
  <c r="E401" i="23"/>
  <c r="K561" i="23"/>
  <c r="F562" i="23"/>
  <c r="K562" i="23" s="1"/>
  <c r="K159" i="23"/>
  <c r="F160" i="23"/>
  <c r="E697" i="23"/>
  <c r="I696" i="23"/>
  <c r="F359" i="23"/>
  <c r="K358" i="23"/>
  <c r="I919" i="23"/>
  <c r="E920" i="23"/>
  <c r="I66" i="23"/>
  <c r="E67" i="23"/>
  <c r="E188" i="23"/>
  <c r="I187" i="23"/>
  <c r="K965" i="23"/>
  <c r="F966" i="23"/>
  <c r="K966" i="23" s="1"/>
  <c r="E875" i="23"/>
  <c r="I874" i="23"/>
  <c r="M622" i="23"/>
  <c r="G623" i="23"/>
  <c r="M623" i="23" s="1"/>
  <c r="I298" i="23"/>
  <c r="E299" i="23"/>
  <c r="F411" i="23"/>
  <c r="K410" i="23"/>
  <c r="D627" i="29"/>
  <c r="E627" i="29" s="1"/>
  <c r="F627" i="29" s="1"/>
  <c r="D630" i="29"/>
  <c r="E630" i="29" s="1"/>
  <c r="F630" i="29" s="1"/>
  <c r="C631" i="29"/>
  <c r="D699" i="29"/>
  <c r="E699" i="29" s="1"/>
  <c r="F699" i="29" s="1"/>
  <c r="C700" i="29"/>
  <c r="D700" i="29" s="1"/>
  <c r="D66" i="29"/>
  <c r="E66" i="29" s="1"/>
  <c r="F66" i="29" s="1"/>
  <c r="Y365" i="29"/>
  <c r="R634" i="29"/>
  <c r="J266" i="29"/>
  <c r="D692" i="29"/>
  <c r="E692" i="29" s="1"/>
  <c r="F692" i="29" s="1"/>
  <c r="C693" i="29"/>
  <c r="R469" i="29"/>
  <c r="Y687" i="29"/>
  <c r="Y609" i="29"/>
  <c r="R607" i="29"/>
  <c r="D69" i="29"/>
  <c r="E69" i="29" s="1"/>
  <c r="F69" i="29" s="1"/>
  <c r="C70" i="29"/>
  <c r="Y614" i="29"/>
  <c r="Y630" i="29"/>
  <c r="D617" i="29"/>
  <c r="E617" i="29" s="1"/>
  <c r="F617" i="29" s="1"/>
  <c r="C618" i="29"/>
  <c r="D642" i="29"/>
  <c r="E642" i="29" s="1"/>
  <c r="F642" i="29" s="1"/>
  <c r="C643" i="29"/>
  <c r="J163" i="29"/>
  <c r="R167" i="29"/>
  <c r="R692" i="29"/>
  <c r="D685" i="29"/>
  <c r="E685" i="29" s="1"/>
  <c r="F685" i="29" s="1"/>
  <c r="D167" i="29"/>
  <c r="E167" i="29" s="1"/>
  <c r="F167" i="29" s="1"/>
  <c r="C168" i="29"/>
  <c r="D649" i="29"/>
  <c r="E649" i="29" s="1"/>
  <c r="F649" i="29" s="1"/>
  <c r="C650" i="29"/>
  <c r="R363" i="29"/>
  <c r="D164" i="29"/>
  <c r="E164" i="29" s="1"/>
  <c r="F164" i="29" s="1"/>
  <c r="R267" i="29"/>
  <c r="D770" i="29"/>
  <c r="D263" i="29"/>
  <c r="E263" i="29" s="1"/>
  <c r="F263" i="29" s="1"/>
  <c r="D657" i="29"/>
  <c r="E657" i="29" s="1"/>
  <c r="F657" i="29" s="1"/>
  <c r="C658" i="29"/>
  <c r="T111" i="22"/>
  <c r="S114" i="22"/>
  <c r="S113" i="22"/>
  <c r="E781" i="23" l="1"/>
  <c r="I781" i="23" s="1"/>
  <c r="I780" i="23"/>
  <c r="I792" i="23"/>
  <c r="E793" i="23"/>
  <c r="F337" i="23"/>
  <c r="K336" i="23"/>
  <c r="K298" i="23"/>
  <c r="F299" i="23"/>
  <c r="I188" i="23"/>
  <c r="E189" i="23"/>
  <c r="E698" i="23"/>
  <c r="I697" i="23"/>
  <c r="E251" i="23"/>
  <c r="I250" i="23"/>
  <c r="K160" i="23"/>
  <c r="F161" i="23"/>
  <c r="F254" i="23"/>
  <c r="K253" i="23"/>
  <c r="I920" i="23"/>
  <c r="E921" i="23"/>
  <c r="I401" i="23"/>
  <c r="E402" i="23"/>
  <c r="K523" i="23"/>
  <c r="F524" i="23"/>
  <c r="I969" i="23"/>
  <c r="E970" i="23"/>
  <c r="K411" i="23"/>
  <c r="F412" i="23"/>
  <c r="I875" i="23"/>
  <c r="E876" i="23"/>
  <c r="E300" i="23"/>
  <c r="I299" i="23"/>
  <c r="E68" i="23"/>
  <c r="I67" i="23"/>
  <c r="I625" i="23"/>
  <c r="E626" i="23"/>
  <c r="I826" i="23"/>
  <c r="E827" i="23"/>
  <c r="F360" i="23"/>
  <c r="K359" i="23"/>
  <c r="D70" i="29"/>
  <c r="D631" i="29"/>
  <c r="E631" i="29"/>
  <c r="F631" i="29" s="1"/>
  <c r="R268" i="29"/>
  <c r="R168" i="29"/>
  <c r="J267" i="29"/>
  <c r="R693" i="29"/>
  <c r="D650" i="29"/>
  <c r="E650" i="29" s="1"/>
  <c r="F650" i="29" s="1"/>
  <c r="C651" i="29"/>
  <c r="D618" i="29"/>
  <c r="E618" i="29" s="1"/>
  <c r="F618" i="29" s="1"/>
  <c r="C619" i="29"/>
  <c r="Y615" i="29"/>
  <c r="R470" i="29"/>
  <c r="D693" i="29"/>
  <c r="E693" i="29" s="1"/>
  <c r="F693" i="29" s="1"/>
  <c r="C694" i="29"/>
  <c r="R635" i="29"/>
  <c r="Y366" i="29"/>
  <c r="D168" i="29"/>
  <c r="E168" i="29" s="1"/>
  <c r="F168" i="29" s="1"/>
  <c r="C169" i="29"/>
  <c r="D658" i="29"/>
  <c r="E658" i="29" s="1"/>
  <c r="F658" i="29" s="1"/>
  <c r="C659" i="29"/>
  <c r="D643" i="29"/>
  <c r="E643" i="29" s="1"/>
  <c r="F643" i="29" s="1"/>
  <c r="C644" i="29"/>
  <c r="Y610" i="29"/>
  <c r="I793" i="23" l="1"/>
  <c r="E794" i="23"/>
  <c r="F338" i="23"/>
  <c r="K337" i="23"/>
  <c r="K299" i="23"/>
  <c r="F300" i="23"/>
  <c r="I626" i="23"/>
  <c r="E627" i="23"/>
  <c r="F413" i="23"/>
  <c r="K412" i="23"/>
  <c r="I402" i="23"/>
  <c r="E403" i="23"/>
  <c r="K161" i="23"/>
  <c r="F162" i="23"/>
  <c r="I300" i="23"/>
  <c r="E301" i="23"/>
  <c r="I698" i="23"/>
  <c r="E699" i="23"/>
  <c r="E828" i="23"/>
  <c r="I827" i="23"/>
  <c r="E877" i="23"/>
  <c r="I876" i="23"/>
  <c r="I970" i="23"/>
  <c r="E971" i="23"/>
  <c r="F525" i="23"/>
  <c r="K524" i="23"/>
  <c r="E190" i="23"/>
  <c r="I189" i="23"/>
  <c r="E922" i="23"/>
  <c r="I921" i="23"/>
  <c r="F361" i="23"/>
  <c r="K360" i="23"/>
  <c r="I68" i="23"/>
  <c r="E69" i="23"/>
  <c r="F255" i="23"/>
  <c r="K254" i="23"/>
  <c r="E252" i="23"/>
  <c r="I251" i="23"/>
  <c r="D619" i="29"/>
  <c r="C620" i="29"/>
  <c r="E619" i="29"/>
  <c r="F619" i="29" s="1"/>
  <c r="R169" i="29"/>
  <c r="D694" i="29"/>
  <c r="E694" i="29" s="1"/>
  <c r="F694" i="29" s="1"/>
  <c r="C695" i="29"/>
  <c r="Y616" i="29"/>
  <c r="D169" i="29"/>
  <c r="E169" i="29" s="1"/>
  <c r="F169" i="29" s="1"/>
  <c r="C170" i="29"/>
  <c r="D170" i="29" s="1"/>
  <c r="R636" i="29"/>
  <c r="D644" i="29"/>
  <c r="E644" i="29" s="1"/>
  <c r="F644" i="29" s="1"/>
  <c r="D659" i="29"/>
  <c r="E659" i="29" s="1"/>
  <c r="F659" i="29" s="1"/>
  <c r="C660" i="29"/>
  <c r="D651" i="29"/>
  <c r="E651" i="29" s="1"/>
  <c r="F651" i="29" s="1"/>
  <c r="C652" i="29"/>
  <c r="I794" i="23" l="1"/>
  <c r="E795" i="23"/>
  <c r="K338" i="23"/>
  <c r="F339" i="23"/>
  <c r="F301" i="23"/>
  <c r="K300" i="23"/>
  <c r="F362" i="23"/>
  <c r="F363" i="23" s="1"/>
  <c r="K361" i="23"/>
  <c r="E70" i="23"/>
  <c r="I69" i="23"/>
  <c r="E700" i="23"/>
  <c r="I699" i="23"/>
  <c r="I403" i="23"/>
  <c r="E404" i="23"/>
  <c r="I627" i="23"/>
  <c r="E628" i="23"/>
  <c r="I252" i="23"/>
  <c r="E253" i="23"/>
  <c r="I922" i="23"/>
  <c r="E923" i="23"/>
  <c r="K525" i="23"/>
  <c r="F526" i="23"/>
  <c r="I877" i="23"/>
  <c r="E878" i="23"/>
  <c r="I971" i="23"/>
  <c r="E972" i="23"/>
  <c r="I301" i="23"/>
  <c r="E302" i="23"/>
  <c r="K162" i="23"/>
  <c r="F163" i="23"/>
  <c r="F256" i="23"/>
  <c r="K255" i="23"/>
  <c r="E829" i="23"/>
  <c r="I828" i="23"/>
  <c r="K413" i="23"/>
  <c r="F414" i="23"/>
  <c r="I190" i="23"/>
  <c r="E191" i="23"/>
  <c r="Y617" i="29"/>
  <c r="D652" i="29"/>
  <c r="E652" i="29" s="1"/>
  <c r="F652" i="29" s="1"/>
  <c r="D620" i="29"/>
  <c r="E620" i="29" s="1"/>
  <c r="F620" i="29" s="1"/>
  <c r="C621" i="29"/>
  <c r="D660" i="29"/>
  <c r="E660" i="29" s="1"/>
  <c r="F660" i="29" s="1"/>
  <c r="C661" i="29"/>
  <c r="R637" i="29"/>
  <c r="D695" i="29"/>
  <c r="E695" i="29" s="1"/>
  <c r="F695" i="29" s="1"/>
  <c r="C696" i="29"/>
  <c r="K363" i="23" l="1"/>
  <c r="F364" i="23"/>
  <c r="I795" i="23"/>
  <c r="E796" i="23"/>
  <c r="F302" i="23"/>
  <c r="K301" i="23"/>
  <c r="K339" i="23"/>
  <c r="F340" i="23"/>
  <c r="I700" i="23"/>
  <c r="E701" i="23"/>
  <c r="E192" i="23"/>
  <c r="I191" i="23"/>
  <c r="E973" i="23"/>
  <c r="I972" i="23"/>
  <c r="I923" i="23"/>
  <c r="E924" i="23"/>
  <c r="I628" i="23"/>
  <c r="E629" i="23"/>
  <c r="K414" i="23"/>
  <c r="F415" i="23"/>
  <c r="I302" i="23"/>
  <c r="E303" i="23"/>
  <c r="K526" i="23"/>
  <c r="F527" i="23"/>
  <c r="I253" i="23"/>
  <c r="E254" i="23"/>
  <c r="I404" i="23"/>
  <c r="E405" i="23"/>
  <c r="F257" i="23"/>
  <c r="K256" i="23"/>
  <c r="K163" i="23"/>
  <c r="F164" i="23"/>
  <c r="I878" i="23"/>
  <c r="E879" i="23"/>
  <c r="I829" i="23"/>
  <c r="E830" i="23"/>
  <c r="I70" i="23"/>
  <c r="E71" i="23"/>
  <c r="K362" i="23"/>
  <c r="D696" i="29"/>
  <c r="E696" i="29" s="1"/>
  <c r="F696" i="29" s="1"/>
  <c r="D621" i="29"/>
  <c r="E621" i="29" s="1"/>
  <c r="F621" i="29" s="1"/>
  <c r="C622" i="29"/>
  <c r="R638" i="29"/>
  <c r="D661" i="29"/>
  <c r="C662" i="29"/>
  <c r="E661" i="29"/>
  <c r="F661" i="29" s="1"/>
  <c r="K364" i="23" l="1"/>
  <c r="F365" i="23"/>
  <c r="I796" i="23"/>
  <c r="E797" i="23"/>
  <c r="F303" i="23"/>
  <c r="K302" i="23"/>
  <c r="F341" i="23"/>
  <c r="K340" i="23"/>
  <c r="E880" i="23"/>
  <c r="I879" i="23"/>
  <c r="K527" i="23"/>
  <c r="F528" i="23"/>
  <c r="E630" i="23"/>
  <c r="I629" i="23"/>
  <c r="I701" i="23"/>
  <c r="E702" i="23"/>
  <c r="E72" i="23"/>
  <c r="I71" i="23"/>
  <c r="F165" i="23"/>
  <c r="K164" i="23"/>
  <c r="I254" i="23"/>
  <c r="E255" i="23"/>
  <c r="K415" i="23"/>
  <c r="F416" i="23"/>
  <c r="E925" i="23"/>
  <c r="I924" i="23"/>
  <c r="K257" i="23"/>
  <c r="F258" i="23"/>
  <c r="I192" i="23"/>
  <c r="E193" i="23"/>
  <c r="E831" i="23"/>
  <c r="I830" i="23"/>
  <c r="I405" i="23"/>
  <c r="E406" i="23"/>
  <c r="E304" i="23"/>
  <c r="I303" i="23"/>
  <c r="I973" i="23"/>
  <c r="E974" i="23"/>
  <c r="D662" i="29"/>
  <c r="E662" i="29" s="1"/>
  <c r="F662" i="29" s="1"/>
  <c r="C663" i="29"/>
  <c r="D622" i="29"/>
  <c r="E622" i="29" s="1"/>
  <c r="F622" i="29" s="1"/>
  <c r="F366" i="23" l="1"/>
  <c r="K365" i="23"/>
  <c r="I797" i="23"/>
  <c r="E798" i="23"/>
  <c r="K303" i="23"/>
  <c r="F304" i="23"/>
  <c r="F342" i="23"/>
  <c r="K341" i="23"/>
  <c r="K258" i="23"/>
  <c r="F259" i="23"/>
  <c r="E256" i="23"/>
  <c r="I255" i="23"/>
  <c r="K528" i="23"/>
  <c r="F529" i="23"/>
  <c r="E305" i="23"/>
  <c r="I304" i="23"/>
  <c r="E832" i="23"/>
  <c r="I831" i="23"/>
  <c r="I974" i="23"/>
  <c r="E975" i="23"/>
  <c r="I406" i="23"/>
  <c r="E407" i="23"/>
  <c r="E194" i="23"/>
  <c r="I193" i="23"/>
  <c r="F417" i="23"/>
  <c r="K416" i="23"/>
  <c r="I702" i="23"/>
  <c r="E703" i="23"/>
  <c r="I925" i="23"/>
  <c r="E926" i="23"/>
  <c r="K165" i="23"/>
  <c r="F166" i="23"/>
  <c r="I72" i="23"/>
  <c r="E73" i="23"/>
  <c r="E631" i="23"/>
  <c r="I630" i="23"/>
  <c r="I880" i="23"/>
  <c r="E881" i="23"/>
  <c r="D663" i="29"/>
  <c r="E663" i="29" s="1"/>
  <c r="F663" i="29" s="1"/>
  <c r="C664" i="29"/>
  <c r="K366" i="23" l="1"/>
  <c r="F367" i="23"/>
  <c r="E799" i="23"/>
  <c r="I798" i="23"/>
  <c r="F343" i="23"/>
  <c r="K342" i="23"/>
  <c r="F305" i="23"/>
  <c r="K304" i="23"/>
  <c r="I194" i="23"/>
  <c r="E195" i="23"/>
  <c r="I256" i="23"/>
  <c r="E257" i="23"/>
  <c r="I73" i="23"/>
  <c r="E74" i="23"/>
  <c r="I407" i="23"/>
  <c r="E408" i="23"/>
  <c r="K259" i="23"/>
  <c r="F260" i="23"/>
  <c r="F167" i="23"/>
  <c r="K166" i="23"/>
  <c r="E927" i="23"/>
  <c r="I926" i="23"/>
  <c r="I975" i="23"/>
  <c r="E976" i="23"/>
  <c r="I631" i="23"/>
  <c r="E632" i="23"/>
  <c r="F418" i="23"/>
  <c r="K417" i="23"/>
  <c r="I305" i="23"/>
  <c r="E306" i="23"/>
  <c r="I881" i="23"/>
  <c r="E882" i="23"/>
  <c r="I703" i="23"/>
  <c r="E704" i="23"/>
  <c r="F530" i="23"/>
  <c r="K529" i="23"/>
  <c r="E833" i="23"/>
  <c r="I832" i="23"/>
  <c r="D664" i="29"/>
  <c r="E664" i="29" s="1"/>
  <c r="F664" i="29" s="1"/>
  <c r="C665" i="29"/>
  <c r="K367" i="23" l="1"/>
  <c r="F368" i="23"/>
  <c r="I799" i="23"/>
  <c r="E800" i="23"/>
  <c r="K343" i="23"/>
  <c r="F344" i="23"/>
  <c r="F306" i="23"/>
  <c r="K305" i="23"/>
  <c r="E705" i="23"/>
  <c r="I704" i="23"/>
  <c r="I408" i="23"/>
  <c r="E409" i="23"/>
  <c r="I74" i="23"/>
  <c r="E75" i="23"/>
  <c r="K530" i="23"/>
  <c r="F531" i="23"/>
  <c r="F419" i="23"/>
  <c r="K418" i="23"/>
  <c r="K167" i="23"/>
  <c r="F168" i="23"/>
  <c r="I306" i="23"/>
  <c r="E307" i="23"/>
  <c r="E633" i="23"/>
  <c r="I632" i="23"/>
  <c r="F261" i="23"/>
  <c r="K260" i="23"/>
  <c r="E258" i="23"/>
  <c r="I257" i="23"/>
  <c r="E196" i="23"/>
  <c r="I195" i="23"/>
  <c r="E883" i="23"/>
  <c r="I882" i="23"/>
  <c r="E977" i="23"/>
  <c r="I976" i="23"/>
  <c r="I833" i="23"/>
  <c r="E834" i="23"/>
  <c r="I927" i="23"/>
  <c r="E928" i="23"/>
  <c r="D665" i="29"/>
  <c r="E665" i="29" s="1"/>
  <c r="F665" i="29" s="1"/>
  <c r="C666" i="29"/>
  <c r="F369" i="23" l="1"/>
  <c r="K368" i="23"/>
  <c r="I800" i="23"/>
  <c r="E801" i="23"/>
  <c r="F307" i="23"/>
  <c r="K306" i="23"/>
  <c r="F345" i="23"/>
  <c r="K344" i="23"/>
  <c r="I883" i="23"/>
  <c r="E884" i="23"/>
  <c r="E259" i="23"/>
  <c r="I258" i="23"/>
  <c r="I928" i="23"/>
  <c r="E929" i="23"/>
  <c r="E308" i="23"/>
  <c r="I307" i="23"/>
  <c r="E76" i="23"/>
  <c r="I75" i="23"/>
  <c r="I977" i="23"/>
  <c r="E978" i="23"/>
  <c r="I196" i="23"/>
  <c r="E197" i="23"/>
  <c r="F262" i="23"/>
  <c r="K261" i="23"/>
  <c r="F420" i="23"/>
  <c r="K419" i="23"/>
  <c r="I705" i="23"/>
  <c r="E706" i="23"/>
  <c r="E835" i="23"/>
  <c r="I834" i="23"/>
  <c r="F169" i="23"/>
  <c r="K168" i="23"/>
  <c r="F532" i="23"/>
  <c r="K531" i="23"/>
  <c r="I409" i="23"/>
  <c r="E410" i="23"/>
  <c r="I633" i="23"/>
  <c r="E634" i="23"/>
  <c r="D666" i="29"/>
  <c r="E666" i="29" s="1"/>
  <c r="F666" i="29" s="1"/>
  <c r="C667" i="29"/>
  <c r="K369" i="23" l="1"/>
  <c r="F370" i="23"/>
  <c r="I801" i="23"/>
  <c r="E802" i="23"/>
  <c r="K307" i="23"/>
  <c r="F308" i="23"/>
  <c r="F346" i="23"/>
  <c r="K345" i="23"/>
  <c r="E635" i="23"/>
  <c r="I634" i="23"/>
  <c r="I706" i="23"/>
  <c r="E707" i="23"/>
  <c r="I197" i="23"/>
  <c r="E198" i="23"/>
  <c r="I929" i="23"/>
  <c r="E930" i="23"/>
  <c r="F533" i="23"/>
  <c r="K532" i="23"/>
  <c r="I835" i="23"/>
  <c r="E836" i="23"/>
  <c r="E77" i="23"/>
  <c r="I76" i="23"/>
  <c r="E260" i="23"/>
  <c r="I259" i="23"/>
  <c r="E411" i="23"/>
  <c r="I410" i="23"/>
  <c r="I978" i="23"/>
  <c r="E979" i="23"/>
  <c r="E980" i="23" s="1"/>
  <c r="I884" i="23"/>
  <c r="E885" i="23"/>
  <c r="K169" i="23"/>
  <c r="F170" i="23"/>
  <c r="F421" i="23"/>
  <c r="K420" i="23"/>
  <c r="F263" i="23"/>
  <c r="K262" i="23"/>
  <c r="E309" i="23"/>
  <c r="I308" i="23"/>
  <c r="D667" i="29"/>
  <c r="E667" i="29" s="1"/>
  <c r="F667" i="29" s="1"/>
  <c r="C668" i="29"/>
  <c r="E981" i="23" l="1"/>
  <c r="I980" i="23"/>
  <c r="F371" i="23"/>
  <c r="K370" i="23"/>
  <c r="I802" i="23"/>
  <c r="E803" i="23"/>
  <c r="K346" i="23"/>
  <c r="F347" i="23"/>
  <c r="K347" i="23" s="1"/>
  <c r="F309" i="23"/>
  <c r="K308" i="23"/>
  <c r="I885" i="23"/>
  <c r="E886" i="23"/>
  <c r="I979" i="23"/>
  <c r="I836" i="23"/>
  <c r="E837" i="23"/>
  <c r="E931" i="23"/>
  <c r="I930" i="23"/>
  <c r="I707" i="23"/>
  <c r="E708" i="23"/>
  <c r="E310" i="23"/>
  <c r="I309" i="23"/>
  <c r="F422" i="23"/>
  <c r="K421" i="23"/>
  <c r="I411" i="23"/>
  <c r="E412" i="23"/>
  <c r="E78" i="23"/>
  <c r="I77" i="23"/>
  <c r="F171" i="23"/>
  <c r="K170" i="23"/>
  <c r="I198" i="23"/>
  <c r="E199" i="23"/>
  <c r="K263" i="23"/>
  <c r="F264" i="23"/>
  <c r="I260" i="23"/>
  <c r="E261" i="23"/>
  <c r="K533" i="23"/>
  <c r="F534" i="23"/>
  <c r="I635" i="23"/>
  <c r="E636" i="23"/>
  <c r="E637" i="23" s="1"/>
  <c r="D668" i="29"/>
  <c r="E668" i="29" s="1"/>
  <c r="F668" i="29" s="1"/>
  <c r="C669" i="29"/>
  <c r="E982" i="23" l="1"/>
  <c r="I981" i="23"/>
  <c r="E638" i="23"/>
  <c r="I638" i="23" s="1"/>
  <c r="I637" i="23"/>
  <c r="K371" i="23"/>
  <c r="F372" i="23"/>
  <c r="I803" i="23"/>
  <c r="E804" i="23"/>
  <c r="F310" i="23"/>
  <c r="K309" i="23"/>
  <c r="K171" i="23"/>
  <c r="F172" i="23"/>
  <c r="I931" i="23"/>
  <c r="E932" i="23"/>
  <c r="F535" i="23"/>
  <c r="K534" i="23"/>
  <c r="E200" i="23"/>
  <c r="I199" i="23"/>
  <c r="I708" i="23"/>
  <c r="E709" i="23"/>
  <c r="E838" i="23"/>
  <c r="I837" i="23"/>
  <c r="E887" i="23"/>
  <c r="I886" i="23"/>
  <c r="I78" i="23"/>
  <c r="E79" i="23"/>
  <c r="I636" i="23"/>
  <c r="I261" i="23"/>
  <c r="E262" i="23"/>
  <c r="F265" i="23"/>
  <c r="K264" i="23"/>
  <c r="I412" i="23"/>
  <c r="E413" i="23"/>
  <c r="E311" i="23"/>
  <c r="I310" i="23"/>
  <c r="K422" i="23"/>
  <c r="F423" i="23"/>
  <c r="D669" i="29"/>
  <c r="E669" i="29" s="1"/>
  <c r="F669" i="29" s="1"/>
  <c r="C670" i="29"/>
  <c r="I982" i="23" l="1"/>
  <c r="E983" i="23"/>
  <c r="I983" i="23" s="1"/>
  <c r="K372" i="23"/>
  <c r="F373" i="23"/>
  <c r="K373" i="23" s="1"/>
  <c r="E805" i="23"/>
  <c r="I804" i="23"/>
  <c r="K310" i="23"/>
  <c r="F311" i="23"/>
  <c r="I311" i="23"/>
  <c r="E312" i="23"/>
  <c r="F424" i="23"/>
  <c r="K423" i="23"/>
  <c r="I262" i="23"/>
  <c r="E263" i="23"/>
  <c r="E80" i="23"/>
  <c r="I79" i="23"/>
  <c r="E933" i="23"/>
  <c r="I932" i="23"/>
  <c r="E839" i="23"/>
  <c r="I838" i="23"/>
  <c r="I200" i="23"/>
  <c r="E201" i="23"/>
  <c r="I413" i="23"/>
  <c r="E414" i="23"/>
  <c r="E710" i="23"/>
  <c r="I709" i="23"/>
  <c r="F173" i="23"/>
  <c r="K172" i="23"/>
  <c r="K265" i="23"/>
  <c r="F266" i="23"/>
  <c r="E639" i="23"/>
  <c r="E888" i="23"/>
  <c r="I887" i="23"/>
  <c r="K535" i="23"/>
  <c r="F536" i="23"/>
  <c r="D670" i="29"/>
  <c r="E670" i="29" s="1"/>
  <c r="F670" i="29" s="1"/>
  <c r="C671" i="29"/>
  <c r="F374" i="23" l="1"/>
  <c r="K374" i="23" s="1"/>
  <c r="E806" i="23"/>
  <c r="I805" i="23"/>
  <c r="F312" i="23"/>
  <c r="K311" i="23"/>
  <c r="I710" i="23"/>
  <c r="E711" i="23"/>
  <c r="E415" i="23"/>
  <c r="I414" i="23"/>
  <c r="I312" i="23"/>
  <c r="E313" i="23"/>
  <c r="E889" i="23"/>
  <c r="I888" i="23"/>
  <c r="F174" i="23"/>
  <c r="K173" i="23"/>
  <c r="E840" i="23"/>
  <c r="I839" i="23"/>
  <c r="I80" i="23"/>
  <c r="E81" i="23"/>
  <c r="F537" i="23"/>
  <c r="K536" i="23"/>
  <c r="F267" i="23"/>
  <c r="K266" i="23"/>
  <c r="E202" i="23"/>
  <c r="I201" i="23"/>
  <c r="I263" i="23"/>
  <c r="E264" i="23"/>
  <c r="E934" i="23"/>
  <c r="I933" i="23"/>
  <c r="F425" i="23"/>
  <c r="K424" i="23"/>
  <c r="E984" i="23"/>
  <c r="E640" i="23"/>
  <c r="I639" i="23"/>
  <c r="D671" i="29"/>
  <c r="E671" i="29" s="1"/>
  <c r="F671" i="29" s="1"/>
  <c r="C672" i="29"/>
  <c r="F375" i="23" l="1"/>
  <c r="F376" i="23" s="1"/>
  <c r="I806" i="23"/>
  <c r="E807" i="23"/>
  <c r="F313" i="23"/>
  <c r="K312" i="23"/>
  <c r="I264" i="23"/>
  <c r="E265" i="23"/>
  <c r="E82" i="23"/>
  <c r="I81" i="23"/>
  <c r="E314" i="23"/>
  <c r="I313" i="23"/>
  <c r="K375" i="23"/>
  <c r="I640" i="23"/>
  <c r="E641" i="23"/>
  <c r="F426" i="23"/>
  <c r="K425" i="23"/>
  <c r="K267" i="23"/>
  <c r="F268" i="23"/>
  <c r="F538" i="23"/>
  <c r="K537" i="23"/>
  <c r="F175" i="23"/>
  <c r="K175" i="23" s="1"/>
  <c r="K174" i="23"/>
  <c r="I984" i="23"/>
  <c r="E985" i="23"/>
  <c r="E712" i="23"/>
  <c r="I711" i="23"/>
  <c r="I934" i="23"/>
  <c r="E935" i="23"/>
  <c r="I202" i="23"/>
  <c r="E203" i="23"/>
  <c r="I840" i="23"/>
  <c r="E841" i="23"/>
  <c r="I889" i="23"/>
  <c r="E890" i="23"/>
  <c r="I415" i="23"/>
  <c r="E416" i="23"/>
  <c r="D672" i="29"/>
  <c r="E672" i="29" s="1"/>
  <c r="F672" i="29" s="1"/>
  <c r="C673" i="29"/>
  <c r="I807" i="23" l="1"/>
  <c r="E808" i="23"/>
  <c r="K313" i="23"/>
  <c r="F314" i="23"/>
  <c r="I712" i="23"/>
  <c r="E713" i="23"/>
  <c r="F427" i="23"/>
  <c r="K426" i="23"/>
  <c r="I82" i="23"/>
  <c r="E83" i="23"/>
  <c r="I641" i="23"/>
  <c r="E642" i="23"/>
  <c r="E266" i="23"/>
  <c r="I265" i="23"/>
  <c r="I314" i="23"/>
  <c r="E315" i="23"/>
  <c r="I416" i="23"/>
  <c r="E417" i="23"/>
  <c r="I841" i="23"/>
  <c r="E842" i="23"/>
  <c r="I203" i="23"/>
  <c r="E204" i="23"/>
  <c r="I985" i="23"/>
  <c r="E986" i="23"/>
  <c r="K538" i="23"/>
  <c r="F539" i="23"/>
  <c r="F377" i="23"/>
  <c r="K376" i="23"/>
  <c r="E891" i="23"/>
  <c r="I890" i="23"/>
  <c r="E936" i="23"/>
  <c r="I935" i="23"/>
  <c r="F269" i="23"/>
  <c r="K268" i="23"/>
  <c r="D673" i="29"/>
  <c r="E673" i="29" s="1"/>
  <c r="F673" i="29" s="1"/>
  <c r="C674" i="29"/>
  <c r="E809" i="23" l="1"/>
  <c r="I808" i="23"/>
  <c r="F315" i="23"/>
  <c r="K314" i="23"/>
  <c r="E937" i="23"/>
  <c r="I936" i="23"/>
  <c r="K539" i="23"/>
  <c r="F540" i="23"/>
  <c r="K540" i="23" s="1"/>
  <c r="I204" i="23"/>
  <c r="E205" i="23"/>
  <c r="I417" i="23"/>
  <c r="E418" i="23"/>
  <c r="I642" i="23"/>
  <c r="E643" i="23"/>
  <c r="F270" i="23"/>
  <c r="K269" i="23"/>
  <c r="I891" i="23"/>
  <c r="E892" i="23"/>
  <c r="F428" i="23"/>
  <c r="K427" i="23"/>
  <c r="I986" i="23"/>
  <c r="E987" i="23"/>
  <c r="E843" i="23"/>
  <c r="I842" i="23"/>
  <c r="I315" i="23"/>
  <c r="E316" i="23"/>
  <c r="E84" i="23"/>
  <c r="I83" i="23"/>
  <c r="I713" i="23"/>
  <c r="E714" i="23"/>
  <c r="F378" i="23"/>
  <c r="K377" i="23"/>
  <c r="E267" i="23"/>
  <c r="I266" i="23"/>
  <c r="D674" i="29"/>
  <c r="E674" i="29" s="1"/>
  <c r="F674" i="29" s="1"/>
  <c r="C675" i="29"/>
  <c r="E810" i="23" l="1"/>
  <c r="I809" i="23"/>
  <c r="K315" i="23"/>
  <c r="F316" i="23"/>
  <c r="F379" i="23"/>
  <c r="K378" i="23"/>
  <c r="E715" i="23"/>
  <c r="I714" i="23"/>
  <c r="E317" i="23"/>
  <c r="I316" i="23"/>
  <c r="I987" i="23"/>
  <c r="E988" i="23"/>
  <c r="E206" i="23"/>
  <c r="I205" i="23"/>
  <c r="F271" i="23"/>
  <c r="K270" i="23"/>
  <c r="E893" i="23"/>
  <c r="I892" i="23"/>
  <c r="I643" i="23"/>
  <c r="E644" i="23"/>
  <c r="I418" i="23"/>
  <c r="E419" i="23"/>
  <c r="I84" i="23"/>
  <c r="E85" i="23"/>
  <c r="I843" i="23"/>
  <c r="E844" i="23"/>
  <c r="E268" i="23"/>
  <c r="I267" i="23"/>
  <c r="F429" i="23"/>
  <c r="K428" i="23"/>
  <c r="I937" i="23"/>
  <c r="E938" i="23"/>
  <c r="D675" i="29"/>
  <c r="E675" i="29" s="1"/>
  <c r="F675" i="29" s="1"/>
  <c r="C676" i="29"/>
  <c r="E811" i="23" l="1"/>
  <c r="I811" i="23" s="1"/>
  <c r="I810" i="23"/>
  <c r="K316" i="23"/>
  <c r="F317" i="23"/>
  <c r="K317" i="23" s="1"/>
  <c r="K429" i="23"/>
  <c r="F430" i="23"/>
  <c r="E939" i="23"/>
  <c r="I938" i="23"/>
  <c r="E86" i="23"/>
  <c r="I85" i="23"/>
  <c r="I644" i="23"/>
  <c r="E645" i="23"/>
  <c r="I988" i="23"/>
  <c r="E989" i="23"/>
  <c r="I268" i="23"/>
  <c r="E269" i="23"/>
  <c r="F272" i="23"/>
  <c r="K271" i="23"/>
  <c r="I715" i="23"/>
  <c r="E716" i="23"/>
  <c r="E845" i="23"/>
  <c r="I844" i="23"/>
  <c r="I419" i="23"/>
  <c r="E420" i="23"/>
  <c r="E894" i="23"/>
  <c r="I893" i="23"/>
  <c r="I206" i="23"/>
  <c r="E207" i="23"/>
  <c r="I317" i="23"/>
  <c r="E318" i="23"/>
  <c r="F380" i="23"/>
  <c r="K379" i="23"/>
  <c r="D676" i="29"/>
  <c r="E676" i="29" s="1"/>
  <c r="F676" i="29" s="1"/>
  <c r="C677" i="29"/>
  <c r="F381" i="23" l="1"/>
  <c r="K380" i="23"/>
  <c r="I939" i="23"/>
  <c r="E940" i="23"/>
  <c r="E319" i="23"/>
  <c r="I318" i="23"/>
  <c r="K430" i="23"/>
  <c r="F431" i="23"/>
  <c r="E895" i="23"/>
  <c r="I894" i="23"/>
  <c r="E846" i="23"/>
  <c r="I845" i="23"/>
  <c r="F273" i="23"/>
  <c r="K272" i="23"/>
  <c r="E208" i="23"/>
  <c r="I207" i="23"/>
  <c r="E421" i="23"/>
  <c r="I420" i="23"/>
  <c r="I716" i="23"/>
  <c r="E717" i="23"/>
  <c r="E270" i="23"/>
  <c r="I269" i="23"/>
  <c r="E646" i="23"/>
  <c r="I645" i="23"/>
  <c r="E990" i="23"/>
  <c r="I989" i="23"/>
  <c r="I86" i="23"/>
  <c r="E87" i="23"/>
  <c r="D677" i="29"/>
  <c r="E677" i="29" s="1"/>
  <c r="F677" i="29" s="1"/>
  <c r="C678" i="29"/>
  <c r="E88" i="23" l="1"/>
  <c r="I87" i="23"/>
  <c r="E718" i="23"/>
  <c r="I717" i="23"/>
  <c r="F432" i="23"/>
  <c r="K431" i="23"/>
  <c r="E941" i="23"/>
  <c r="I940" i="23"/>
  <c r="I646" i="23"/>
  <c r="E647" i="23"/>
  <c r="I208" i="23"/>
  <c r="E209" i="23"/>
  <c r="I846" i="23"/>
  <c r="E847" i="23"/>
  <c r="I990" i="23"/>
  <c r="E991" i="23"/>
  <c r="I270" i="23"/>
  <c r="E271" i="23"/>
  <c r="I421" i="23"/>
  <c r="E422" i="23"/>
  <c r="K273" i="23"/>
  <c r="F274" i="23"/>
  <c r="I895" i="23"/>
  <c r="E896" i="23"/>
  <c r="I319" i="23"/>
  <c r="E320" i="23"/>
  <c r="K381" i="23"/>
  <c r="F382" i="23"/>
  <c r="D678" i="29"/>
  <c r="E678" i="29" s="1"/>
  <c r="F678" i="29" s="1"/>
  <c r="C679" i="29"/>
  <c r="I941" i="23" l="1"/>
  <c r="E942" i="23"/>
  <c r="F275" i="23"/>
  <c r="K274" i="23"/>
  <c r="E848" i="23"/>
  <c r="I847" i="23"/>
  <c r="I647" i="23"/>
  <c r="E648" i="23"/>
  <c r="K432" i="23"/>
  <c r="F433" i="23"/>
  <c r="K382" i="23"/>
  <c r="F383" i="23"/>
  <c r="I896" i="23"/>
  <c r="E897" i="23"/>
  <c r="I422" i="23"/>
  <c r="E423" i="23"/>
  <c r="E992" i="23"/>
  <c r="I991" i="23"/>
  <c r="E210" i="23"/>
  <c r="I209" i="23"/>
  <c r="I718" i="23"/>
  <c r="E719" i="23"/>
  <c r="E321" i="23"/>
  <c r="I320" i="23"/>
  <c r="I271" i="23"/>
  <c r="E272" i="23"/>
  <c r="I88" i="23"/>
  <c r="E89" i="23"/>
  <c r="D679" i="29"/>
  <c r="E679" i="29" s="1"/>
  <c r="F679" i="29" s="1"/>
  <c r="C680" i="29"/>
  <c r="I321" i="23" l="1"/>
  <c r="E322" i="23"/>
  <c r="I210" i="23"/>
  <c r="E211" i="23"/>
  <c r="K275" i="23"/>
  <c r="F276" i="23"/>
  <c r="E273" i="23"/>
  <c r="I272" i="23"/>
  <c r="I897" i="23"/>
  <c r="E898" i="23"/>
  <c r="K433" i="23"/>
  <c r="F434" i="23"/>
  <c r="I942" i="23"/>
  <c r="E943" i="23"/>
  <c r="I992" i="23"/>
  <c r="E993" i="23"/>
  <c r="I848" i="23"/>
  <c r="E849" i="23"/>
  <c r="I89" i="23"/>
  <c r="E90" i="23"/>
  <c r="I423" i="23"/>
  <c r="E424" i="23"/>
  <c r="F384" i="23"/>
  <c r="K383" i="23"/>
  <c r="I648" i="23"/>
  <c r="E649" i="23"/>
  <c r="I719" i="23"/>
  <c r="E720" i="23"/>
  <c r="D680" i="29"/>
  <c r="E680" i="29" s="1"/>
  <c r="F680" i="29" s="1"/>
  <c r="C681" i="29"/>
  <c r="I273" i="23" l="1"/>
  <c r="E274" i="23"/>
  <c r="I649" i="23"/>
  <c r="E650" i="23"/>
  <c r="I424" i="23"/>
  <c r="E425" i="23"/>
  <c r="I849" i="23"/>
  <c r="E850" i="23"/>
  <c r="I850" i="23" s="1"/>
  <c r="E944" i="23"/>
  <c r="I943" i="23"/>
  <c r="F277" i="23"/>
  <c r="K276" i="23"/>
  <c r="E323" i="23"/>
  <c r="I322" i="23"/>
  <c r="E721" i="23"/>
  <c r="I720" i="23"/>
  <c r="I90" i="23"/>
  <c r="E91" i="23"/>
  <c r="I993" i="23"/>
  <c r="E994" i="23"/>
  <c r="F435" i="23"/>
  <c r="K434" i="23"/>
  <c r="E212" i="23"/>
  <c r="I211" i="23"/>
  <c r="K384" i="23"/>
  <c r="F385" i="23"/>
  <c r="I898" i="23"/>
  <c r="E899" i="23"/>
  <c r="D681" i="29"/>
  <c r="E681" i="29" s="1"/>
  <c r="F681" i="29" s="1"/>
  <c r="C682" i="29"/>
  <c r="I899" i="23" l="1"/>
  <c r="E900" i="23"/>
  <c r="I994" i="23"/>
  <c r="E995" i="23"/>
  <c r="I650" i="23"/>
  <c r="E651" i="23"/>
  <c r="I212" i="23"/>
  <c r="E213" i="23"/>
  <c r="E722" i="23"/>
  <c r="I721" i="23"/>
  <c r="K277" i="23"/>
  <c r="F278" i="23"/>
  <c r="F386" i="23"/>
  <c r="K385" i="23"/>
  <c r="I91" i="23"/>
  <c r="E92" i="23"/>
  <c r="I425" i="23"/>
  <c r="E426" i="23"/>
  <c r="I274" i="23"/>
  <c r="E275" i="23"/>
  <c r="F436" i="23"/>
  <c r="K435" i="23"/>
  <c r="I323" i="23"/>
  <c r="E324" i="23"/>
  <c r="I944" i="23"/>
  <c r="E945" i="23"/>
  <c r="D682" i="29"/>
  <c r="E682" i="29" s="1"/>
  <c r="F682" i="29" s="1"/>
  <c r="I945" i="23" l="1"/>
  <c r="E946" i="23"/>
  <c r="E652" i="23"/>
  <c r="I651" i="23"/>
  <c r="E901" i="23"/>
  <c r="I900" i="23"/>
  <c r="F437" i="23"/>
  <c r="K436" i="23"/>
  <c r="F387" i="23"/>
  <c r="K386" i="23"/>
  <c r="E723" i="23"/>
  <c r="I722" i="23"/>
  <c r="I324" i="23"/>
  <c r="E325" i="23"/>
  <c r="I275" i="23"/>
  <c r="E276" i="23"/>
  <c r="I92" i="23"/>
  <c r="E93" i="23"/>
  <c r="K278" i="23"/>
  <c r="F279" i="23"/>
  <c r="E214" i="23"/>
  <c r="I213" i="23"/>
  <c r="E996" i="23"/>
  <c r="I995" i="23"/>
  <c r="E427" i="23"/>
  <c r="I426" i="23"/>
  <c r="C19" i="20"/>
  <c r="N36" i="28"/>
  <c r="C1" i="28"/>
  <c r="N36" i="20"/>
  <c r="I214" i="23" l="1"/>
  <c r="E215" i="23"/>
  <c r="F388" i="23"/>
  <c r="K387" i="23"/>
  <c r="K279" i="23"/>
  <c r="F280" i="23"/>
  <c r="E277" i="23"/>
  <c r="I276" i="23"/>
  <c r="I996" i="23"/>
  <c r="E997" i="23"/>
  <c r="I723" i="23"/>
  <c r="E724" i="23"/>
  <c r="F438" i="23"/>
  <c r="K437" i="23"/>
  <c r="I652" i="23"/>
  <c r="E653" i="23"/>
  <c r="I93" i="23"/>
  <c r="E94" i="23"/>
  <c r="I325" i="23"/>
  <c r="E326" i="23"/>
  <c r="E947" i="23"/>
  <c r="I946" i="23"/>
  <c r="I427" i="23"/>
  <c r="E428" i="23"/>
  <c r="E902" i="23"/>
  <c r="I901" i="23"/>
  <c r="B4" i="33"/>
  <c r="C4" i="33"/>
  <c r="D4" i="33"/>
  <c r="E4" i="33"/>
  <c r="F4" i="33"/>
  <c r="G4" i="33"/>
  <c r="H4" i="33"/>
  <c r="I4" i="33"/>
  <c r="K40" i="22" s="1"/>
  <c r="J4" i="33"/>
  <c r="J40" i="22" s="1"/>
  <c r="K4" i="33"/>
  <c r="L4" i="33"/>
  <c r="M4" i="33"/>
  <c r="N4" i="33"/>
  <c r="O4" i="33"/>
  <c r="P4" i="33"/>
  <c r="Q4" i="33"/>
  <c r="R4" i="33"/>
  <c r="S4" i="33"/>
  <c r="T4" i="33"/>
  <c r="U4" i="33"/>
  <c r="V4" i="33"/>
  <c r="W4" i="33"/>
  <c r="X4" i="33"/>
  <c r="Y4" i="33"/>
  <c r="Z4" i="33"/>
  <c r="AA4" i="33"/>
  <c r="AB4" i="33"/>
  <c r="AC4" i="33"/>
  <c r="AD4" i="33"/>
  <c r="AE4" i="33"/>
  <c r="AF4" i="33"/>
  <c r="AG4" i="33"/>
  <c r="AH4" i="33"/>
  <c r="AI4" i="33"/>
  <c r="AJ4" i="33"/>
  <c r="AK4" i="33"/>
  <c r="AL4" i="33"/>
  <c r="AM4" i="33"/>
  <c r="AN4" i="33"/>
  <c r="AO4" i="33"/>
  <c r="AP4" i="33"/>
  <c r="AQ4" i="33"/>
  <c r="AR4" i="33"/>
  <c r="AS4" i="33"/>
  <c r="AT4" i="33"/>
  <c r="AU4" i="33"/>
  <c r="AV4" i="33"/>
  <c r="AW4" i="33"/>
  <c r="AX4" i="33"/>
  <c r="AY4" i="33"/>
  <c r="AZ4" i="33"/>
  <c r="BA4" i="33"/>
  <c r="BB4" i="33"/>
  <c r="BC4" i="33"/>
  <c r="BD4" i="33"/>
  <c r="BE4" i="33"/>
  <c r="BF4" i="33"/>
  <c r="BG4" i="33"/>
  <c r="BH4" i="33"/>
  <c r="BI4" i="33"/>
  <c r="BJ4" i="33"/>
  <c r="BK4" i="33"/>
  <c r="BL4" i="33"/>
  <c r="BM4" i="33"/>
  <c r="BN4" i="33"/>
  <c r="BO4" i="33"/>
  <c r="BP4" i="33"/>
  <c r="BQ4" i="33"/>
  <c r="BR4" i="33"/>
  <c r="BS4" i="33"/>
  <c r="BT4" i="33"/>
  <c r="BU4" i="33"/>
  <c r="BV4" i="33"/>
  <c r="BW4" i="33"/>
  <c r="BX4" i="33"/>
  <c r="BY4" i="33"/>
  <c r="BZ4" i="33"/>
  <c r="CA4" i="33"/>
  <c r="CB4" i="33"/>
  <c r="CC4" i="33"/>
  <c r="CD4" i="33"/>
  <c r="CE4" i="33"/>
  <c r="CF4" i="33"/>
  <c r="CG4" i="33"/>
  <c r="CH4" i="33"/>
  <c r="CI4" i="33"/>
  <c r="CJ4" i="33"/>
  <c r="CK4" i="33"/>
  <c r="CL4" i="33"/>
  <c r="CM4" i="33"/>
  <c r="CN4" i="33"/>
  <c r="CO4" i="33"/>
  <c r="CP4" i="33"/>
  <c r="CQ4" i="33"/>
  <c r="CR4" i="33"/>
  <c r="CS4" i="33"/>
  <c r="CT4" i="33"/>
  <c r="CU4" i="33"/>
  <c r="CV4" i="33"/>
  <c r="CW4" i="33"/>
  <c r="CX4" i="33"/>
  <c r="CY4" i="33"/>
  <c r="CZ4" i="33"/>
  <c r="DA4" i="33"/>
  <c r="DB4" i="33"/>
  <c r="DC4" i="33"/>
  <c r="DD4" i="33"/>
  <c r="DE4" i="33"/>
  <c r="DF4" i="33"/>
  <c r="DG4" i="33"/>
  <c r="DH4" i="33"/>
  <c r="DI4" i="33"/>
  <c r="DJ4" i="33"/>
  <c r="DK4" i="33"/>
  <c r="DL4" i="33"/>
  <c r="DM4" i="33"/>
  <c r="DN4" i="33"/>
  <c r="DO4" i="33"/>
  <c r="DP4" i="33"/>
  <c r="DQ4" i="33"/>
  <c r="DR4" i="33"/>
  <c r="DS4" i="33"/>
  <c r="DT4" i="33"/>
  <c r="DU4" i="33"/>
  <c r="DV4" i="33"/>
  <c r="DW4" i="33"/>
  <c r="DX4" i="33"/>
  <c r="DY4" i="33"/>
  <c r="DZ4" i="33"/>
  <c r="EA4" i="33"/>
  <c r="EB4" i="33"/>
  <c r="EC4" i="33"/>
  <c r="A4" i="33"/>
  <c r="I902" i="23" l="1"/>
  <c r="E903" i="23"/>
  <c r="I428" i="23"/>
  <c r="E429" i="23"/>
  <c r="I326" i="23"/>
  <c r="E327" i="23"/>
  <c r="I653" i="23"/>
  <c r="E654" i="23"/>
  <c r="I724" i="23"/>
  <c r="E725" i="23"/>
  <c r="I277" i="23"/>
  <c r="E278" i="23"/>
  <c r="F389" i="23"/>
  <c r="K388" i="23"/>
  <c r="I94" i="23"/>
  <c r="E95" i="23"/>
  <c r="E998" i="23"/>
  <c r="I997" i="23"/>
  <c r="K280" i="23"/>
  <c r="F281" i="23"/>
  <c r="E216" i="23"/>
  <c r="I215" i="23"/>
  <c r="I947" i="23"/>
  <c r="E948" i="23"/>
  <c r="K438" i="23"/>
  <c r="F439" i="23"/>
  <c r="J41" i="22"/>
  <c r="K41" i="22"/>
  <c r="Z56" i="23"/>
  <c r="X56" i="23"/>
  <c r="Y57" i="23"/>
  <c r="W58" i="23"/>
  <c r="R8" i="23"/>
  <c r="Q8" i="23"/>
  <c r="P8" i="23"/>
  <c r="N8" i="23"/>
  <c r="L8" i="23"/>
  <c r="J8" i="23"/>
  <c r="H8" i="23"/>
  <c r="S8" i="23"/>
  <c r="H10" i="23"/>
  <c r="J10" i="23"/>
  <c r="L10" i="23"/>
  <c r="N10" i="23"/>
  <c r="P10" i="23"/>
  <c r="Q10" i="23"/>
  <c r="R10" i="23"/>
  <c r="S10" i="23"/>
  <c r="H11" i="23"/>
  <c r="J11" i="23"/>
  <c r="L11" i="23"/>
  <c r="N11" i="23"/>
  <c r="P11" i="23"/>
  <c r="Q11" i="23"/>
  <c r="R11" i="23"/>
  <c r="S11" i="23"/>
  <c r="H12" i="23"/>
  <c r="J12" i="23"/>
  <c r="L12" i="23"/>
  <c r="N12" i="23"/>
  <c r="P12" i="23"/>
  <c r="Q12" i="23"/>
  <c r="R12" i="23"/>
  <c r="S12" i="23"/>
  <c r="H13" i="23"/>
  <c r="J13" i="23"/>
  <c r="L13" i="23"/>
  <c r="N13" i="23"/>
  <c r="P13" i="23"/>
  <c r="Q13" i="23"/>
  <c r="R13" i="23"/>
  <c r="S13" i="23"/>
  <c r="H14" i="23"/>
  <c r="J14" i="23"/>
  <c r="L14" i="23"/>
  <c r="N14" i="23"/>
  <c r="P14" i="23"/>
  <c r="Q14" i="23"/>
  <c r="R14" i="23"/>
  <c r="S14" i="23"/>
  <c r="H15" i="23"/>
  <c r="J15" i="23"/>
  <c r="L15" i="23"/>
  <c r="N15" i="23"/>
  <c r="P15" i="23"/>
  <c r="Q15" i="23"/>
  <c r="R15" i="23"/>
  <c r="S15" i="23"/>
  <c r="R9" i="23"/>
  <c r="Q9" i="23"/>
  <c r="P9" i="23"/>
  <c r="N9" i="23"/>
  <c r="L9" i="23"/>
  <c r="J9" i="23"/>
  <c r="H9" i="23"/>
  <c r="R7" i="23"/>
  <c r="Q7" i="23"/>
  <c r="P7" i="23"/>
  <c r="N7" i="23"/>
  <c r="L7" i="23"/>
  <c r="J7" i="23"/>
  <c r="H7" i="23"/>
  <c r="R5" i="23"/>
  <c r="Q5" i="23"/>
  <c r="P5" i="23"/>
  <c r="N5" i="23"/>
  <c r="L5" i="23"/>
  <c r="J5" i="23"/>
  <c r="H5" i="23"/>
  <c r="E726" i="23" l="1"/>
  <c r="I725" i="23"/>
  <c r="E904" i="23"/>
  <c r="I903" i="23"/>
  <c r="I948" i="23"/>
  <c r="E949" i="23"/>
  <c r="F282" i="23"/>
  <c r="K281" i="23"/>
  <c r="I95" i="23"/>
  <c r="E96" i="23"/>
  <c r="I278" i="23"/>
  <c r="E279" i="23"/>
  <c r="I654" i="23"/>
  <c r="E655" i="23"/>
  <c r="I429" i="23"/>
  <c r="E430" i="23"/>
  <c r="F440" i="23"/>
  <c r="K439" i="23"/>
  <c r="I327" i="23"/>
  <c r="E328" i="23"/>
  <c r="I216" i="23"/>
  <c r="E217" i="23"/>
  <c r="E999" i="23"/>
  <c r="I998" i="23"/>
  <c r="F390" i="23"/>
  <c r="K390" i="23" s="1"/>
  <c r="K389" i="23"/>
  <c r="G6" i="23"/>
  <c r="M6" i="23" s="1"/>
  <c r="G7" i="23"/>
  <c r="G16" i="23"/>
  <c r="M16" i="23" s="1"/>
  <c r="F16" i="23"/>
  <c r="K16" i="23" s="1"/>
  <c r="G5" i="23"/>
  <c r="M5" i="23" s="1"/>
  <c r="K42" i="22"/>
  <c r="J42" i="22"/>
  <c r="E5" i="23"/>
  <c r="I5" i="23" s="1"/>
  <c r="F5" i="23"/>
  <c r="K5" i="23" s="1"/>
  <c r="G14" i="23"/>
  <c r="M14" i="23" s="1"/>
  <c r="G12" i="23"/>
  <c r="M12" i="23" s="1"/>
  <c r="G10" i="23"/>
  <c r="M10" i="23" s="1"/>
  <c r="G8" i="23"/>
  <c r="M8" i="23" s="1"/>
  <c r="G15" i="23"/>
  <c r="M15" i="23" s="1"/>
  <c r="G13" i="23"/>
  <c r="M13" i="23" s="1"/>
  <c r="G11" i="23"/>
  <c r="M11" i="23" s="1"/>
  <c r="G9" i="23"/>
  <c r="M9" i="23" s="1"/>
  <c r="H25" i="23"/>
  <c r="J25" i="23"/>
  <c r="L25" i="23"/>
  <c r="N25" i="23"/>
  <c r="H27" i="23"/>
  <c r="J27" i="23"/>
  <c r="L27" i="23"/>
  <c r="N27" i="23"/>
  <c r="H28" i="23"/>
  <c r="J28" i="23"/>
  <c r="L28" i="23"/>
  <c r="N28" i="23"/>
  <c r="H29" i="23"/>
  <c r="J29" i="23"/>
  <c r="L29" i="23"/>
  <c r="N29" i="23"/>
  <c r="H30" i="23"/>
  <c r="J30" i="23"/>
  <c r="L30" i="23"/>
  <c r="N30" i="23"/>
  <c r="H31" i="23"/>
  <c r="J31" i="23"/>
  <c r="L31" i="23"/>
  <c r="N31" i="23"/>
  <c r="H32" i="23"/>
  <c r="J32" i="23"/>
  <c r="L32" i="23"/>
  <c r="N32" i="23"/>
  <c r="H33" i="23"/>
  <c r="J33" i="23"/>
  <c r="L33" i="23"/>
  <c r="N33" i="23"/>
  <c r="H34" i="23"/>
  <c r="J34" i="23"/>
  <c r="L34" i="23"/>
  <c r="N34" i="23"/>
  <c r="H17" i="23"/>
  <c r="J17" i="23"/>
  <c r="L17" i="23"/>
  <c r="N17" i="23"/>
  <c r="H18" i="23"/>
  <c r="J18" i="23"/>
  <c r="L18" i="23"/>
  <c r="N18" i="23"/>
  <c r="H19" i="23"/>
  <c r="J19" i="23"/>
  <c r="L19" i="23"/>
  <c r="N19" i="23"/>
  <c r="H20" i="23"/>
  <c r="J20" i="23"/>
  <c r="L20" i="23"/>
  <c r="N20" i="23"/>
  <c r="H21" i="23"/>
  <c r="J21" i="23"/>
  <c r="L21" i="23"/>
  <c r="N21" i="23"/>
  <c r="H22" i="23"/>
  <c r="J22" i="23"/>
  <c r="L22" i="23"/>
  <c r="N22" i="23"/>
  <c r="H23" i="23"/>
  <c r="J23" i="23"/>
  <c r="L23" i="23"/>
  <c r="N23" i="23"/>
  <c r="H24" i="23"/>
  <c r="J24" i="23"/>
  <c r="L24" i="23"/>
  <c r="N24" i="23"/>
  <c r="H45" i="23"/>
  <c r="J45" i="23"/>
  <c r="L45" i="23"/>
  <c r="N45" i="23"/>
  <c r="H46" i="23"/>
  <c r="J46" i="23"/>
  <c r="L46" i="23"/>
  <c r="N46" i="23"/>
  <c r="H48" i="23"/>
  <c r="J48" i="23"/>
  <c r="L48" i="23"/>
  <c r="N48" i="23"/>
  <c r="H49" i="23"/>
  <c r="J49" i="23"/>
  <c r="L49" i="23"/>
  <c r="N49" i="23"/>
  <c r="H50" i="23"/>
  <c r="J50" i="23"/>
  <c r="L50" i="23"/>
  <c r="N50" i="23"/>
  <c r="H51" i="23"/>
  <c r="J51" i="23"/>
  <c r="L51" i="23"/>
  <c r="N51" i="23"/>
  <c r="H52" i="23"/>
  <c r="J52" i="23"/>
  <c r="L52" i="23"/>
  <c r="N52" i="23"/>
  <c r="H53" i="23"/>
  <c r="J53" i="23"/>
  <c r="L53" i="23"/>
  <c r="N53" i="23"/>
  <c r="H54" i="23"/>
  <c r="J54" i="23"/>
  <c r="L54" i="23"/>
  <c r="N54" i="23"/>
  <c r="H43" i="23"/>
  <c r="J43" i="23"/>
  <c r="L43" i="23"/>
  <c r="N43" i="23"/>
  <c r="H44" i="23"/>
  <c r="J44" i="23"/>
  <c r="L44" i="23"/>
  <c r="N44" i="23"/>
  <c r="S7" i="23"/>
  <c r="S9"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7" i="23"/>
  <c r="Q27" i="23"/>
  <c r="R27" i="23"/>
  <c r="S27" i="23"/>
  <c r="P28" i="23"/>
  <c r="Q28" i="23"/>
  <c r="R28" i="23"/>
  <c r="S28" i="23"/>
  <c r="P29" i="23"/>
  <c r="Q29" i="23"/>
  <c r="R29" i="23"/>
  <c r="S29" i="23"/>
  <c r="P30" i="23"/>
  <c r="Q30" i="23"/>
  <c r="R30" i="23"/>
  <c r="S30" i="23"/>
  <c r="P31" i="23"/>
  <c r="Q31" i="23"/>
  <c r="R31" i="23"/>
  <c r="S31" i="23"/>
  <c r="P32" i="23"/>
  <c r="Q32" i="23"/>
  <c r="R32" i="23"/>
  <c r="S32" i="23"/>
  <c r="P33" i="23"/>
  <c r="Q33" i="23"/>
  <c r="R33" i="23"/>
  <c r="S33" i="23"/>
  <c r="P34" i="23"/>
  <c r="Q34" i="23"/>
  <c r="R34" i="23"/>
  <c r="S34" i="23"/>
  <c r="P35" i="23"/>
  <c r="Q35" i="23"/>
  <c r="R35" i="23"/>
  <c r="S35" i="23"/>
  <c r="P37" i="23"/>
  <c r="Q37" i="23"/>
  <c r="R37" i="23"/>
  <c r="S37" i="23"/>
  <c r="P39" i="23"/>
  <c r="Q39" i="23"/>
  <c r="R39" i="23"/>
  <c r="S39" i="23"/>
  <c r="P40" i="23"/>
  <c r="Q40" i="23"/>
  <c r="R40" i="23"/>
  <c r="S40" i="23"/>
  <c r="P41" i="23"/>
  <c r="Q41" i="23"/>
  <c r="R41" i="23"/>
  <c r="S41" i="23"/>
  <c r="P42" i="23"/>
  <c r="Q42" i="23"/>
  <c r="R42" i="23"/>
  <c r="S42" i="23"/>
  <c r="P43" i="23"/>
  <c r="Q43" i="23"/>
  <c r="R43" i="23"/>
  <c r="S43" i="23"/>
  <c r="P44" i="23"/>
  <c r="Q44" i="23"/>
  <c r="R44" i="23"/>
  <c r="S44" i="23"/>
  <c r="P45" i="23"/>
  <c r="Q45" i="23"/>
  <c r="R45" i="23"/>
  <c r="S45" i="23"/>
  <c r="P46" i="23"/>
  <c r="Q46" i="23"/>
  <c r="R46" i="23"/>
  <c r="S46" i="23"/>
  <c r="P48" i="23"/>
  <c r="Q48" i="23"/>
  <c r="R48" i="23"/>
  <c r="S48" i="23"/>
  <c r="P49" i="23"/>
  <c r="Q49" i="23"/>
  <c r="R49" i="23"/>
  <c r="S49" i="23"/>
  <c r="P50" i="23"/>
  <c r="Q50" i="23"/>
  <c r="R50" i="23"/>
  <c r="S50" i="23"/>
  <c r="P51" i="23"/>
  <c r="Q51" i="23"/>
  <c r="R51" i="23"/>
  <c r="S51" i="23"/>
  <c r="P52" i="23"/>
  <c r="Q52" i="23"/>
  <c r="R52" i="23"/>
  <c r="S52" i="23"/>
  <c r="P53" i="23"/>
  <c r="Q53" i="23"/>
  <c r="R53" i="23"/>
  <c r="S53" i="23"/>
  <c r="P54" i="23"/>
  <c r="Q54" i="23"/>
  <c r="R54" i="23"/>
  <c r="S54" i="23"/>
  <c r="P55" i="23"/>
  <c r="Q55" i="23"/>
  <c r="R55" i="23"/>
  <c r="S55" i="23"/>
  <c r="P56" i="23"/>
  <c r="Q56" i="23"/>
  <c r="R56" i="23"/>
  <c r="S56" i="23"/>
  <c r="S5" i="23"/>
  <c r="G55" i="23" l="1"/>
  <c r="M55" i="23" s="1"/>
  <c r="G35" i="23"/>
  <c r="M35" i="23" s="1"/>
  <c r="F35" i="23"/>
  <c r="E431" i="23"/>
  <c r="I430" i="23"/>
  <c r="E1000" i="23"/>
  <c r="I999" i="23"/>
  <c r="I904" i="23"/>
  <c r="E905" i="23"/>
  <c r="I217" i="23"/>
  <c r="E218" i="23"/>
  <c r="I655" i="23"/>
  <c r="E656" i="23"/>
  <c r="I96" i="23"/>
  <c r="E97" i="23"/>
  <c r="E950" i="23"/>
  <c r="I949" i="23"/>
  <c r="I328" i="23"/>
  <c r="E329" i="23"/>
  <c r="I279" i="23"/>
  <c r="E280" i="23"/>
  <c r="F283" i="23"/>
  <c r="K282" i="23"/>
  <c r="F441" i="23"/>
  <c r="K440" i="23"/>
  <c r="I726" i="23"/>
  <c r="E727" i="23"/>
  <c r="G52" i="23"/>
  <c r="M52" i="23" s="1"/>
  <c r="G48" i="23"/>
  <c r="G26" i="23"/>
  <c r="M26" i="23" s="1"/>
  <c r="E6" i="23"/>
  <c r="I6" i="23" s="1"/>
  <c r="G44" i="23"/>
  <c r="M44" i="23" s="1"/>
  <c r="G47" i="23"/>
  <c r="M47" i="23" s="1"/>
  <c r="G27" i="23"/>
  <c r="G17" i="23"/>
  <c r="F17" i="23"/>
  <c r="F6" i="23"/>
  <c r="G51" i="23"/>
  <c r="M51" i="23" s="1"/>
  <c r="G50" i="23"/>
  <c r="M50" i="23" s="1"/>
  <c r="G20" i="23"/>
  <c r="M20" i="23" s="1"/>
  <c r="G33" i="23"/>
  <c r="M33" i="23" s="1"/>
  <c r="G30" i="23"/>
  <c r="M30" i="23" s="1"/>
  <c r="G25" i="23"/>
  <c r="M25" i="23" s="1"/>
  <c r="G49" i="23"/>
  <c r="M49" i="23" s="1"/>
  <c r="G32" i="23"/>
  <c r="M32" i="23" s="1"/>
  <c r="G45" i="23"/>
  <c r="M45" i="23" s="1"/>
  <c r="G24" i="23"/>
  <c r="M24" i="23" s="1"/>
  <c r="G22" i="23"/>
  <c r="M22" i="23" s="1"/>
  <c r="V56" i="23"/>
  <c r="G23" i="23"/>
  <c r="M23" i="23" s="1"/>
  <c r="G46" i="23"/>
  <c r="M46" i="23" s="1"/>
  <c r="G29" i="23"/>
  <c r="M29" i="23" s="1"/>
  <c r="G43" i="23"/>
  <c r="M43" i="23" s="1"/>
  <c r="G34" i="23"/>
  <c r="M34" i="23" s="1"/>
  <c r="G21" i="23"/>
  <c r="M21" i="23" s="1"/>
  <c r="G28" i="23"/>
  <c r="M28" i="23" s="1"/>
  <c r="G54" i="23"/>
  <c r="M54" i="23" s="1"/>
  <c r="G53" i="23"/>
  <c r="M53" i="23" s="1"/>
  <c r="G19" i="23"/>
  <c r="M19" i="23" s="1"/>
  <c r="G18" i="23"/>
  <c r="M18" i="23" s="1"/>
  <c r="G31" i="23"/>
  <c r="M31" i="23" s="1"/>
  <c r="H2" i="23"/>
  <c r="F36" i="23" l="1"/>
  <c r="K35" i="23"/>
  <c r="I329" i="23"/>
  <c r="E330" i="23"/>
  <c r="I97" i="23"/>
  <c r="E98" i="23"/>
  <c r="K283" i="23"/>
  <c r="F284" i="23"/>
  <c r="I1000" i="23"/>
  <c r="E1001" i="23"/>
  <c r="I280" i="23"/>
  <c r="E281" i="23"/>
  <c r="E657" i="23"/>
  <c r="I656" i="23"/>
  <c r="E906" i="23"/>
  <c r="I905" i="23"/>
  <c r="E728" i="23"/>
  <c r="I727" i="23"/>
  <c r="I218" i="23"/>
  <c r="E219" i="23"/>
  <c r="F442" i="23"/>
  <c r="K441" i="23"/>
  <c r="E951" i="23"/>
  <c r="I950" i="23"/>
  <c r="I431" i="23"/>
  <c r="E432" i="23"/>
  <c r="E7" i="23"/>
  <c r="K6" i="23"/>
  <c r="F7" i="23"/>
  <c r="F37" i="23" l="1"/>
  <c r="K36" i="23"/>
  <c r="E952" i="23"/>
  <c r="I951" i="23"/>
  <c r="I906" i="23"/>
  <c r="E907" i="23"/>
  <c r="I432" i="23"/>
  <c r="E433" i="23"/>
  <c r="E1002" i="23"/>
  <c r="I1001" i="23"/>
  <c r="I98" i="23"/>
  <c r="E99" i="23"/>
  <c r="F443" i="23"/>
  <c r="K442" i="23"/>
  <c r="I728" i="23"/>
  <c r="E729" i="23"/>
  <c r="I657" i="23"/>
  <c r="E658" i="23"/>
  <c r="E220" i="23"/>
  <c r="I219" i="23"/>
  <c r="E282" i="23"/>
  <c r="I281" i="23"/>
  <c r="K284" i="23"/>
  <c r="F285" i="23"/>
  <c r="I330" i="23"/>
  <c r="E331" i="23"/>
  <c r="W2" i="23"/>
  <c r="K37" i="23" l="1"/>
  <c r="F38" i="23"/>
  <c r="I282" i="23"/>
  <c r="E283" i="23"/>
  <c r="K443" i="23"/>
  <c r="F444" i="23"/>
  <c r="K285" i="23"/>
  <c r="F286" i="23"/>
  <c r="I99" i="23"/>
  <c r="E100" i="23"/>
  <c r="I433" i="23"/>
  <c r="E434" i="23"/>
  <c r="I220" i="23"/>
  <c r="E221" i="23"/>
  <c r="I331" i="23"/>
  <c r="E332" i="23"/>
  <c r="I658" i="23"/>
  <c r="E659" i="23"/>
  <c r="I907" i="23"/>
  <c r="E908" i="23"/>
  <c r="I1002" i="23"/>
  <c r="E1003" i="23"/>
  <c r="E730" i="23"/>
  <c r="I729" i="23"/>
  <c r="I952" i="23"/>
  <c r="E953" i="23"/>
  <c r="E55" i="28"/>
  <c r="F55" i="28"/>
  <c r="G55" i="28"/>
  <c r="H55" i="28"/>
  <c r="I55" i="28"/>
  <c r="J55" i="28"/>
  <c r="F39" i="23" l="1"/>
  <c r="K38" i="23"/>
  <c r="E954" i="23"/>
  <c r="I953" i="23"/>
  <c r="I1003" i="23"/>
  <c r="E1004" i="23"/>
  <c r="I659" i="23"/>
  <c r="E660" i="23"/>
  <c r="I221" i="23"/>
  <c r="E222" i="23"/>
  <c r="I100" i="23"/>
  <c r="E101" i="23"/>
  <c r="F445" i="23"/>
  <c r="K444" i="23"/>
  <c r="E909" i="23"/>
  <c r="I909" i="23" s="1"/>
  <c r="I908" i="23"/>
  <c r="I332" i="23"/>
  <c r="E333" i="23"/>
  <c r="I434" i="23"/>
  <c r="E435" i="23"/>
  <c r="F287" i="23"/>
  <c r="K287" i="23" s="1"/>
  <c r="K286" i="23"/>
  <c r="E284" i="23"/>
  <c r="I283" i="23"/>
  <c r="I730" i="23"/>
  <c r="E731" i="23"/>
  <c r="J2" i="23"/>
  <c r="N2" i="23"/>
  <c r="L2" i="23"/>
  <c r="K39" i="23" l="1"/>
  <c r="F40" i="23"/>
  <c r="K445" i="23"/>
  <c r="F446" i="23"/>
  <c r="I435" i="23"/>
  <c r="E436" i="23"/>
  <c r="I101" i="23"/>
  <c r="E102" i="23"/>
  <c r="I660" i="23"/>
  <c r="E661" i="23"/>
  <c r="E285" i="23"/>
  <c r="I284" i="23"/>
  <c r="E732" i="23"/>
  <c r="I731" i="23"/>
  <c r="I333" i="23"/>
  <c r="E334" i="23"/>
  <c r="I222" i="23"/>
  <c r="E223" i="23"/>
  <c r="I1004" i="23"/>
  <c r="E1005" i="23"/>
  <c r="E955" i="23"/>
  <c r="I955" i="23" s="1"/>
  <c r="I954" i="23"/>
  <c r="EI4" i="33"/>
  <c r="EI2" i="33" s="1"/>
  <c r="F2" i="23"/>
  <c r="K2" i="23" s="1"/>
  <c r="E2" i="23"/>
  <c r="I2" i="23" s="1"/>
  <c r="G2" i="23"/>
  <c r="M2" i="23" s="1"/>
  <c r="K40" i="23" l="1"/>
  <c r="F41" i="23"/>
  <c r="E286" i="23"/>
  <c r="I285" i="23"/>
  <c r="E224" i="23"/>
  <c r="I223" i="23"/>
  <c r="I661" i="23"/>
  <c r="E662" i="23"/>
  <c r="I436" i="23"/>
  <c r="E437" i="23"/>
  <c r="I732" i="23"/>
  <c r="E733" i="23"/>
  <c r="E1006" i="23"/>
  <c r="I1005" i="23"/>
  <c r="I334" i="23"/>
  <c r="E335" i="23"/>
  <c r="I102" i="23"/>
  <c r="E103" i="23"/>
  <c r="K446" i="23"/>
  <c r="F447" i="23"/>
  <c r="EJ4" i="33"/>
  <c r="EJ2" i="33" s="1"/>
  <c r="D40" i="22"/>
  <c r="K41" i="23" l="1"/>
  <c r="F42" i="23"/>
  <c r="K42" i="23" s="1"/>
  <c r="I103" i="23"/>
  <c r="E104" i="23"/>
  <c r="I437" i="23"/>
  <c r="E438" i="23"/>
  <c r="I1006" i="23"/>
  <c r="E1007" i="23"/>
  <c r="I224" i="23"/>
  <c r="E225" i="23"/>
  <c r="F448" i="23"/>
  <c r="K447" i="23"/>
  <c r="I335" i="23"/>
  <c r="E336" i="23"/>
  <c r="I733" i="23"/>
  <c r="E734" i="23"/>
  <c r="I662" i="23"/>
  <c r="E663" i="23"/>
  <c r="I286" i="23"/>
  <c r="E287" i="23"/>
  <c r="I287" i="23" s="1"/>
  <c r="E40" i="22"/>
  <c r="EK4" i="33"/>
  <c r="EK2" i="33" s="1"/>
  <c r="V6" i="28"/>
  <c r="I734" i="23" l="1"/>
  <c r="E735" i="23"/>
  <c r="I1007" i="23"/>
  <c r="E1008" i="23"/>
  <c r="I1008" i="23" s="1"/>
  <c r="I104" i="23"/>
  <c r="E105" i="23"/>
  <c r="F449" i="23"/>
  <c r="K448" i="23"/>
  <c r="I663" i="23"/>
  <c r="E664" i="23"/>
  <c r="E337" i="23"/>
  <c r="I336" i="23"/>
  <c r="I225" i="23"/>
  <c r="E226" i="23"/>
  <c r="I438" i="23"/>
  <c r="E439" i="23"/>
  <c r="EL4" i="33"/>
  <c r="EL2" i="33" s="1"/>
  <c r="F40" i="22"/>
  <c r="C92" i="29"/>
  <c r="C128" i="29"/>
  <c r="C129" i="29" s="1"/>
  <c r="C154" i="29"/>
  <c r="C171" i="29"/>
  <c r="C190" i="29"/>
  <c r="C191" i="29" s="1"/>
  <c r="C192" i="29"/>
  <c r="C194" i="29"/>
  <c r="C195" i="29" s="1"/>
  <c r="C198" i="29"/>
  <c r="C199" i="29" s="1"/>
  <c r="C200" i="29"/>
  <c r="C201" i="29" s="1"/>
  <c r="C202" i="29"/>
  <c r="C239" i="29"/>
  <c r="E239" i="29" s="1"/>
  <c r="F239" i="29" s="1"/>
  <c r="C241" i="29"/>
  <c r="C242" i="29" s="1"/>
  <c r="C243" i="29" s="1"/>
  <c r="C338" i="29"/>
  <c r="C339" i="29" s="1"/>
  <c r="C340" i="29"/>
  <c r="C341" i="29" s="1"/>
  <c r="C342" i="29"/>
  <c r="C343" i="29" s="1"/>
  <c r="C344" i="29"/>
  <c r="E344" i="29" s="1"/>
  <c r="F344" i="29" s="1"/>
  <c r="C348" i="29"/>
  <c r="C372" i="29"/>
  <c r="C373" i="29" s="1"/>
  <c r="C398" i="29"/>
  <c r="C399" i="29" s="1"/>
  <c r="C400" i="29"/>
  <c r="C401" i="29" s="1"/>
  <c r="C402" i="29"/>
  <c r="C408" i="29"/>
  <c r="C429" i="29"/>
  <c r="C430" i="29" s="1"/>
  <c r="C431" i="29"/>
  <c r="C433" i="29"/>
  <c r="C434" i="29" s="1"/>
  <c r="C435" i="29"/>
  <c r="C436" i="29" s="1"/>
  <c r="C448" i="29"/>
  <c r="C449" i="29" s="1"/>
  <c r="C450" i="29" s="1"/>
  <c r="C451" i="29" s="1"/>
  <c r="C452" i="29" s="1"/>
  <c r="C458" i="29"/>
  <c r="C459" i="29" s="1"/>
  <c r="C460" i="29" s="1"/>
  <c r="C471" i="29"/>
  <c r="C489" i="29"/>
  <c r="D489" i="29" s="1"/>
  <c r="C571" i="29"/>
  <c r="C578" i="29"/>
  <c r="C579" i="29" s="1"/>
  <c r="C598" i="29"/>
  <c r="C599" i="29" s="1"/>
  <c r="C600" i="29" s="1"/>
  <c r="C728" i="29"/>
  <c r="C758" i="29"/>
  <c r="C771" i="29"/>
  <c r="C773" i="29"/>
  <c r="C775" i="29"/>
  <c r="C776" i="29" s="1"/>
  <c r="C778" i="29"/>
  <c r="C779" i="29"/>
  <c r="C784" i="29"/>
  <c r="AD785" i="29"/>
  <c r="C788" i="29"/>
  <c r="AD788" i="29"/>
  <c r="AD789" i="29"/>
  <c r="C790" i="29"/>
  <c r="AD790" i="29"/>
  <c r="AD791" i="29"/>
  <c r="C792" i="29"/>
  <c r="AD792" i="29"/>
  <c r="AD793" i="29"/>
  <c r="C794" i="29"/>
  <c r="AD794" i="29"/>
  <c r="C795" i="29"/>
  <c r="AD795" i="29"/>
  <c r="AD798" i="29"/>
  <c r="AD799" i="29"/>
  <c r="AD800" i="29"/>
  <c r="C801" i="29"/>
  <c r="C802" i="29" s="1"/>
  <c r="AD801" i="29"/>
  <c r="AD802" i="29"/>
  <c r="C803" i="29"/>
  <c r="C804" i="29" s="1"/>
  <c r="AD803" i="29"/>
  <c r="AD804" i="29"/>
  <c r="C805" i="29"/>
  <c r="AD805" i="29"/>
  <c r="C808" i="29"/>
  <c r="AD808" i="29"/>
  <c r="C809" i="29"/>
  <c r="AD809" i="29"/>
  <c r="C810" i="29"/>
  <c r="C811" i="29" s="1"/>
  <c r="C812" i="29" s="1"/>
  <c r="C813" i="29" s="1"/>
  <c r="C814" i="29" s="1"/>
  <c r="AD810" i="29"/>
  <c r="AD811" i="29"/>
  <c r="AD812" i="29"/>
  <c r="AD813" i="29"/>
  <c r="AD814" i="29"/>
  <c r="C815" i="29"/>
  <c r="AD815" i="29"/>
  <c r="C818" i="29"/>
  <c r="AD818" i="29"/>
  <c r="C819" i="29"/>
  <c r="AD819" i="29"/>
  <c r="C820" i="29"/>
  <c r="AD820" i="29"/>
  <c r="C821" i="29"/>
  <c r="C822" i="29" s="1"/>
  <c r="AD821" i="29"/>
  <c r="AD822" i="29"/>
  <c r="C823" i="29"/>
  <c r="C824" i="29" s="1"/>
  <c r="C825" i="29" s="1"/>
  <c r="C828" i="29" s="1"/>
  <c r="AD823" i="29"/>
  <c r="AD824" i="29"/>
  <c r="AD825" i="29"/>
  <c r="AD828" i="29"/>
  <c r="C829" i="29"/>
  <c r="C830" i="29" s="1"/>
  <c r="AD829" i="29"/>
  <c r="AD830" i="29"/>
  <c r="C831" i="29"/>
  <c r="C832" i="29" s="1"/>
  <c r="AD831" i="29"/>
  <c r="AD832" i="29"/>
  <c r="C833" i="29"/>
  <c r="C834" i="29" s="1"/>
  <c r="AD833" i="29"/>
  <c r="AD834" i="29"/>
  <c r="C835" i="29"/>
  <c r="AD835" i="29"/>
  <c r="C838" i="29"/>
  <c r="AD838" i="29"/>
  <c r="AD839" i="29"/>
  <c r="AD840" i="29"/>
  <c r="AD841" i="29"/>
  <c r="AD842" i="29"/>
  <c r="AD843" i="29"/>
  <c r="AD844" i="29"/>
  <c r="AD845" i="29"/>
  <c r="C848" i="29"/>
  <c r="AD848" i="29"/>
  <c r="C849" i="29"/>
  <c r="C850" i="29" s="1"/>
  <c r="AD849" i="29"/>
  <c r="AD850" i="29"/>
  <c r="C851" i="29"/>
  <c r="C852" i="29" s="1"/>
  <c r="AD851" i="29"/>
  <c r="AD852" i="29"/>
  <c r="C853" i="29"/>
  <c r="C854" i="29" s="1"/>
  <c r="AD853" i="29"/>
  <c r="AD854" i="29"/>
  <c r="C855" i="29"/>
  <c r="AD855" i="29"/>
  <c r="C858" i="29"/>
  <c r="C859" i="29" s="1"/>
  <c r="AD858" i="29"/>
  <c r="AD859" i="29"/>
  <c r="AD871" i="29"/>
  <c r="AD872" i="29"/>
  <c r="AD873" i="29"/>
  <c r="AD874" i="29"/>
  <c r="J875" i="29"/>
  <c r="AD875" i="29"/>
  <c r="AD878" i="29"/>
  <c r="AD879" i="29"/>
  <c r="AD880" i="29"/>
  <c r="AD881" i="29"/>
  <c r="AD882" i="29"/>
  <c r="AD883" i="29"/>
  <c r="AD884" i="29"/>
  <c r="AD885" i="29"/>
  <c r="AD888" i="29"/>
  <c r="AD889" i="29"/>
  <c r="AD890" i="29"/>
  <c r="AD891" i="29"/>
  <c r="AD892" i="29"/>
  <c r="AD893" i="29"/>
  <c r="AD894" i="29"/>
  <c r="AD895" i="29"/>
  <c r="AD898" i="29"/>
  <c r="AD899" i="29"/>
  <c r="AD900" i="29"/>
  <c r="AD901" i="29"/>
  <c r="AD902" i="29"/>
  <c r="AD903" i="29"/>
  <c r="AD904" i="29"/>
  <c r="AD905" i="29"/>
  <c r="AD908" i="29"/>
  <c r="AD909" i="29"/>
  <c r="AD910" i="29"/>
  <c r="AD911" i="29"/>
  <c r="AD912" i="29"/>
  <c r="AD913" i="29"/>
  <c r="AD914" i="29"/>
  <c r="AD915" i="29"/>
  <c r="C918" i="29"/>
  <c r="C919" i="29" s="1"/>
  <c r="AD918" i="29"/>
  <c r="AD919" i="29"/>
  <c r="C920" i="29"/>
  <c r="C921" i="29" s="1"/>
  <c r="AD920" i="29"/>
  <c r="AD921" i="29"/>
  <c r="C922" i="29"/>
  <c r="AD922" i="29"/>
  <c r="C923" i="29"/>
  <c r="AD923" i="29"/>
  <c r="AD924" i="29"/>
  <c r="C925" i="29"/>
  <c r="C928" i="29" s="1"/>
  <c r="AD925" i="29"/>
  <c r="AD928" i="29"/>
  <c r="AD929" i="29"/>
  <c r="AD930" i="29"/>
  <c r="AD931" i="29"/>
  <c r="AD932" i="29"/>
  <c r="AD933" i="29"/>
  <c r="AD934" i="29"/>
  <c r="AD935" i="29"/>
  <c r="AD938" i="29"/>
  <c r="AD939" i="29"/>
  <c r="AD940" i="29"/>
  <c r="AD941" i="29"/>
  <c r="AD942" i="29"/>
  <c r="AD943" i="29"/>
  <c r="AD944" i="29"/>
  <c r="AD945" i="29"/>
  <c r="AD948" i="29"/>
  <c r="AD949" i="29"/>
  <c r="AD950" i="29"/>
  <c r="AD951" i="29"/>
  <c r="AD952" i="29"/>
  <c r="AD953" i="29"/>
  <c r="AD954" i="29"/>
  <c r="AD955" i="29"/>
  <c r="C958" i="29"/>
  <c r="AD958" i="29"/>
  <c r="C959" i="29"/>
  <c r="AD959" i="29"/>
  <c r="C971" i="29"/>
  <c r="AD971" i="29"/>
  <c r="C972" i="29"/>
  <c r="AD972" i="29"/>
  <c r="C973" i="29"/>
  <c r="AD973" i="29"/>
  <c r="AD974" i="29"/>
  <c r="C975" i="29"/>
  <c r="AD975" i="29"/>
  <c r="AD978" i="29"/>
  <c r="AD979" i="29"/>
  <c r="AD980" i="29"/>
  <c r="AD981" i="29"/>
  <c r="AD982" i="29"/>
  <c r="AD983" i="29"/>
  <c r="AD984" i="29"/>
  <c r="AD985" i="29"/>
  <c r="AD988" i="29"/>
  <c r="AD989" i="29"/>
  <c r="AD990" i="29"/>
  <c r="AD991" i="29"/>
  <c r="AD992" i="29"/>
  <c r="AD993" i="29"/>
  <c r="AD994" i="29"/>
  <c r="AD995" i="29"/>
  <c r="C998" i="29"/>
  <c r="AD998" i="29"/>
  <c r="AD999" i="29"/>
  <c r="C1000" i="29"/>
  <c r="AD1000" i="29"/>
  <c r="AD1001" i="29"/>
  <c r="AD1002" i="29"/>
  <c r="Y1003" i="29"/>
  <c r="AB1003" i="29" s="1"/>
  <c r="AC1003" i="29" s="1"/>
  <c r="AD1003" i="29"/>
  <c r="AD1004" i="29"/>
  <c r="AD1005" i="29"/>
  <c r="AD1008" i="29"/>
  <c r="AD1009" i="29"/>
  <c r="AD1010" i="29"/>
  <c r="C1011" i="29"/>
  <c r="C1012" i="29" s="1"/>
  <c r="AD1011" i="29"/>
  <c r="AD1012" i="29"/>
  <c r="C1013" i="29"/>
  <c r="C1014" i="29" s="1"/>
  <c r="AD1013" i="29"/>
  <c r="AD1014" i="29"/>
  <c r="C1015" i="29"/>
  <c r="AD1015" i="29"/>
  <c r="C1018" i="29"/>
  <c r="AD1018" i="29"/>
  <c r="C1019" i="29"/>
  <c r="AD1019" i="29"/>
  <c r="C1020" i="29"/>
  <c r="AD1020" i="29"/>
  <c r="C1021" i="29"/>
  <c r="C1022" i="29" s="1"/>
  <c r="AD1021" i="29"/>
  <c r="AD1022" i="29"/>
  <c r="C1023" i="29"/>
  <c r="C1024" i="29" s="1"/>
  <c r="AD1023" i="29"/>
  <c r="AD1024" i="29"/>
  <c r="C1025" i="29"/>
  <c r="AD1025" i="29"/>
  <c r="C1028" i="29"/>
  <c r="C1029" i="29" s="1"/>
  <c r="C1030" i="29" s="1"/>
  <c r="AD1028" i="29"/>
  <c r="AD1029" i="29"/>
  <c r="AD1030" i="29"/>
  <c r="AD1031" i="29"/>
  <c r="C1032" i="29"/>
  <c r="E1032" i="29" s="1"/>
  <c r="F1032" i="29" s="1"/>
  <c r="AD1032" i="29"/>
  <c r="AD1033" i="29"/>
  <c r="C1034" i="29"/>
  <c r="C1035" i="29" s="1"/>
  <c r="AD1034" i="29"/>
  <c r="AD1035" i="29"/>
  <c r="C1038" i="29"/>
  <c r="AD1038" i="29"/>
  <c r="AD1039" i="29"/>
  <c r="C1040" i="29"/>
  <c r="AD1040" i="29"/>
  <c r="AD1041" i="29"/>
  <c r="C1042" i="29"/>
  <c r="C1043" i="29" s="1"/>
  <c r="AD1042" i="29"/>
  <c r="AD1043" i="29"/>
  <c r="C1044" i="29"/>
  <c r="D1044" i="29" s="1"/>
  <c r="AD1044" i="29"/>
  <c r="AD1045" i="29"/>
  <c r="C1048" i="29"/>
  <c r="AD1048" i="29"/>
  <c r="AD1049" i="29"/>
  <c r="C1050" i="29"/>
  <c r="AD1050" i="29"/>
  <c r="AD1051" i="29"/>
  <c r="AD1052" i="29"/>
  <c r="AD1053" i="29"/>
  <c r="AD1054" i="29"/>
  <c r="AD1055" i="29"/>
  <c r="AD1058" i="29"/>
  <c r="AD1059" i="29"/>
  <c r="AD1071" i="29"/>
  <c r="AD1072" i="29"/>
  <c r="AD1073" i="29"/>
  <c r="AD1074" i="29"/>
  <c r="AD1075" i="29"/>
  <c r="AD1078" i="29"/>
  <c r="AD1079" i="29"/>
  <c r="AD1080" i="29"/>
  <c r="AD1081" i="29"/>
  <c r="AD1082" i="29"/>
  <c r="AD1083" i="29"/>
  <c r="AD1084" i="29"/>
  <c r="AD1085" i="29"/>
  <c r="AD1088" i="29"/>
  <c r="AD1089" i="29"/>
  <c r="AD1090" i="29"/>
  <c r="AD1091" i="29"/>
  <c r="C1092" i="29"/>
  <c r="D1092" i="29" s="1"/>
  <c r="AD1092" i="29"/>
  <c r="AD1093" i="29"/>
  <c r="C1094" i="29"/>
  <c r="C1095" i="29" s="1"/>
  <c r="AD1094" i="29"/>
  <c r="AD1095" i="29"/>
  <c r="C1098" i="29"/>
  <c r="AD1098" i="29"/>
  <c r="AD1099" i="29"/>
  <c r="AD1100" i="29"/>
  <c r="AD1101" i="29"/>
  <c r="AD1102" i="29"/>
  <c r="AD1103" i="29"/>
  <c r="AD1104" i="29"/>
  <c r="AD1105" i="29"/>
  <c r="AD1108" i="29"/>
  <c r="AD1109" i="29"/>
  <c r="AD1110" i="29"/>
  <c r="AD1111" i="29"/>
  <c r="C1112" i="29"/>
  <c r="C1113" i="29" s="1"/>
  <c r="C1114" i="29" s="1"/>
  <c r="C1115" i="29" s="1"/>
  <c r="AD1112" i="29"/>
  <c r="AD1113" i="29"/>
  <c r="AD1114" i="29"/>
  <c r="AD1115" i="29"/>
  <c r="C1118" i="29"/>
  <c r="C1119" i="29" s="1"/>
  <c r="AD1118" i="29"/>
  <c r="AD1119" i="29"/>
  <c r="C1120" i="29"/>
  <c r="C1121" i="29" s="1"/>
  <c r="AD1120" i="29"/>
  <c r="AD1121" i="29"/>
  <c r="C1122" i="29"/>
  <c r="C1123" i="29" s="1"/>
  <c r="AD1122" i="29"/>
  <c r="AD1123" i="29"/>
  <c r="C1124" i="29"/>
  <c r="C1125" i="29" s="1"/>
  <c r="AD1124" i="29"/>
  <c r="AD1125" i="29"/>
  <c r="C1128" i="29"/>
  <c r="C1129" i="29" s="1"/>
  <c r="C1130" i="29" s="1"/>
  <c r="C1131" i="29" s="1"/>
  <c r="C1132" i="29" s="1"/>
  <c r="C1133" i="29" s="1"/>
  <c r="C1134" i="29" s="1"/>
  <c r="C1135" i="29" s="1"/>
  <c r="AD1128" i="29"/>
  <c r="AD1129" i="29"/>
  <c r="AD1130" i="29"/>
  <c r="AD1131" i="29"/>
  <c r="AD1132" i="29"/>
  <c r="AD1133" i="29"/>
  <c r="AD1134" i="29"/>
  <c r="AD1135" i="29"/>
  <c r="I439" i="23" l="1"/>
  <c r="E440" i="23"/>
  <c r="I226" i="23"/>
  <c r="E227" i="23"/>
  <c r="I664" i="23"/>
  <c r="E665" i="23"/>
  <c r="I105" i="23"/>
  <c r="E106" i="23"/>
  <c r="I735" i="23"/>
  <c r="E736" i="23"/>
  <c r="I337" i="23"/>
  <c r="E338" i="23"/>
  <c r="K449" i="23"/>
  <c r="F450" i="23"/>
  <c r="C461" i="29"/>
  <c r="C472" i="29"/>
  <c r="C974" i="29"/>
  <c r="C782" i="29"/>
  <c r="C774" i="29"/>
  <c r="C172" i="29"/>
  <c r="C173" i="29" s="1"/>
  <c r="C174" i="29" s="1"/>
  <c r="C978" i="29"/>
  <c r="D978" i="29" s="1"/>
  <c r="E978" i="29" s="1"/>
  <c r="C780" i="29"/>
  <c r="C781" i="29" s="1"/>
  <c r="C772" i="29"/>
  <c r="C580" i="29"/>
  <c r="C581" i="29" s="1"/>
  <c r="C572" i="29"/>
  <c r="C573" i="29" s="1"/>
  <c r="G40" i="22"/>
  <c r="EM4" i="33"/>
  <c r="EM2" i="33" s="1"/>
  <c r="C1045" i="29"/>
  <c r="C1093" i="29"/>
  <c r="D1093" i="29" s="1"/>
  <c r="E1093" i="29" s="1"/>
  <c r="F1093" i="29" s="1"/>
  <c r="E92" i="29"/>
  <c r="F92" i="29" s="1"/>
  <c r="C93" i="29"/>
  <c r="C94" i="29" s="1"/>
  <c r="C95" i="29" s="1"/>
  <c r="C96" i="29" s="1"/>
  <c r="D92" i="29"/>
  <c r="J1010" i="29"/>
  <c r="J1013" i="29"/>
  <c r="J990" i="29"/>
  <c r="J1014" i="29"/>
  <c r="J1015" i="29" s="1"/>
  <c r="C1008" i="29"/>
  <c r="E784" i="29"/>
  <c r="C785" i="29"/>
  <c r="C490" i="29"/>
  <c r="D1040" i="29"/>
  <c r="E1040" i="29"/>
  <c r="F1040" i="29" s="1"/>
  <c r="C1101" i="29"/>
  <c r="C1102" i="29" s="1"/>
  <c r="C1103" i="29" s="1"/>
  <c r="E489" i="29"/>
  <c r="F489" i="29" s="1"/>
  <c r="E241" i="29"/>
  <c r="F241" i="29" s="1"/>
  <c r="D241" i="29"/>
  <c r="D242" i="29" s="1"/>
  <c r="C345" i="29"/>
  <c r="J1128" i="29"/>
  <c r="J1129" i="29" s="1"/>
  <c r="J1130" i="29" s="1"/>
  <c r="J1112" i="29"/>
  <c r="J1113" i="29" s="1"/>
  <c r="J1114" i="29" s="1"/>
  <c r="J928" i="29"/>
  <c r="J929" i="29" s="1"/>
  <c r="J930" i="29" s="1"/>
  <c r="E1097" i="29"/>
  <c r="D1050" i="29"/>
  <c r="E1050" i="29"/>
  <c r="F1050" i="29" s="1"/>
  <c r="C1051" i="29"/>
  <c r="E998" i="29"/>
  <c r="F998" i="29" s="1"/>
  <c r="C999" i="29"/>
  <c r="C574" i="29"/>
  <c r="C575" i="29" s="1"/>
  <c r="C798" i="29"/>
  <c r="E758" i="29"/>
  <c r="C759" i="29"/>
  <c r="D202" i="29"/>
  <c r="E202" i="29"/>
  <c r="F202" i="29" s="1"/>
  <c r="Y1085" i="29"/>
  <c r="Y1086" i="29" s="1"/>
  <c r="C538" i="29"/>
  <c r="C539" i="29" s="1"/>
  <c r="C540" i="29" s="1"/>
  <c r="C541" i="29" s="1"/>
  <c r="C542" i="29" s="1"/>
  <c r="C418" i="29"/>
  <c r="C419" i="29" s="1"/>
  <c r="C420" i="29" s="1"/>
  <c r="C421" i="29" s="1"/>
  <c r="C422" i="29" s="1"/>
  <c r="C423" i="29" s="1"/>
  <c r="C424" i="29" s="1"/>
  <c r="C425" i="29" s="1"/>
  <c r="C426" i="29" s="1"/>
  <c r="C271" i="29"/>
  <c r="D192" i="29"/>
  <c r="C193" i="29"/>
  <c r="D1094" i="29"/>
  <c r="E1094" i="29"/>
  <c r="F1094" i="29" s="1"/>
  <c r="D1032" i="29"/>
  <c r="C1033" i="29"/>
  <c r="D1033" i="29" s="1"/>
  <c r="D1098" i="29"/>
  <c r="C1099" i="29"/>
  <c r="C1100" i="29" s="1"/>
  <c r="C729" i="29"/>
  <c r="D1038" i="29"/>
  <c r="C1039" i="29"/>
  <c r="E1038" i="29"/>
  <c r="F1038" i="29" s="1"/>
  <c r="C883" i="29"/>
  <c r="C884" i="29" s="1"/>
  <c r="C885" i="29" s="1"/>
  <c r="C244" i="29"/>
  <c r="C245" i="29" s="1"/>
  <c r="C246" i="29" s="1"/>
  <c r="C512" i="29"/>
  <c r="C513" i="29" s="1"/>
  <c r="C514" i="29" s="1"/>
  <c r="C515" i="29" s="1"/>
  <c r="E402" i="29"/>
  <c r="F402" i="29" s="1"/>
  <c r="C403" i="29"/>
  <c r="C404" i="29" s="1"/>
  <c r="C405" i="29" s="1"/>
  <c r="Y198" i="29"/>
  <c r="Y199" i="29" s="1"/>
  <c r="Y200" i="29" s="1"/>
  <c r="Y201" i="29" s="1"/>
  <c r="Y202" i="29" s="1"/>
  <c r="Y203" i="29" s="1"/>
  <c r="Y204" i="29" s="1"/>
  <c r="C1041" i="29"/>
  <c r="D1041" i="29" s="1"/>
  <c r="E1041" i="29" s="1"/>
  <c r="F1041" i="29" s="1"/>
  <c r="C1009" i="29"/>
  <c r="C1010" i="29" s="1"/>
  <c r="E918" i="29"/>
  <c r="F918" i="29" s="1"/>
  <c r="D918" i="29"/>
  <c r="C582" i="29"/>
  <c r="C510" i="29"/>
  <c r="C511" i="29" s="1"/>
  <c r="E429" i="29"/>
  <c r="F429" i="29" s="1"/>
  <c r="D429" i="29"/>
  <c r="D430" i="29" s="1"/>
  <c r="E430" i="29" s="1"/>
  <c r="F430" i="29" s="1"/>
  <c r="Y125" i="29"/>
  <c r="C455" i="29"/>
  <c r="C456" i="29" s="1"/>
  <c r="C453" i="29"/>
  <c r="C454" i="29" s="1"/>
  <c r="C349" i="29"/>
  <c r="C350" i="29" s="1"/>
  <c r="Y1004" i="29"/>
  <c r="Y1131" i="29"/>
  <c r="Y1132" i="29" s="1"/>
  <c r="Y1133" i="29" s="1"/>
  <c r="Y1134" i="29" s="1"/>
  <c r="Y100" i="29"/>
  <c r="Y101" i="29" s="1"/>
  <c r="Y102" i="29" s="1"/>
  <c r="Y103" i="29" s="1"/>
  <c r="Y104" i="29" s="1"/>
  <c r="Y105" i="29" s="1"/>
  <c r="J1131" i="29"/>
  <c r="J1132" i="29" s="1"/>
  <c r="J1133" i="29" s="1"/>
  <c r="J1134" i="29" s="1"/>
  <c r="J1135" i="29" s="1"/>
  <c r="J1011" i="29"/>
  <c r="J1012" i="29" s="1"/>
  <c r="J991" i="29"/>
  <c r="J914" i="29"/>
  <c r="J915" i="29" s="1"/>
  <c r="J1008" i="29"/>
  <c r="J1009" i="29" s="1"/>
  <c r="C839" i="29"/>
  <c r="C840" i="29" s="1"/>
  <c r="C841" i="29" s="1"/>
  <c r="C842" i="29" s="1"/>
  <c r="C843" i="29" s="1"/>
  <c r="C844" i="29" s="1"/>
  <c r="E1048" i="29"/>
  <c r="F1048" i="29" s="1"/>
  <c r="D1048" i="29"/>
  <c r="C1049" i="29"/>
  <c r="C409" i="29"/>
  <c r="C218" i="29"/>
  <c r="C1031" i="29"/>
  <c r="E790" i="29"/>
  <c r="C791" i="29"/>
  <c r="D790" i="29"/>
  <c r="D1000" i="29"/>
  <c r="E1000" i="29"/>
  <c r="F1000" i="29" s="1"/>
  <c r="C1001" i="29"/>
  <c r="C1002" i="29" s="1"/>
  <c r="C351" i="29"/>
  <c r="C352" i="29" s="1"/>
  <c r="C353" i="29" s="1"/>
  <c r="C354" i="29" s="1"/>
  <c r="C355" i="29" s="1"/>
  <c r="C356" i="29" s="1"/>
  <c r="C272" i="29"/>
  <c r="C929" i="29"/>
  <c r="C930" i="29" s="1"/>
  <c r="C931" i="29" s="1"/>
  <c r="C932" i="29" s="1"/>
  <c r="C933" i="29" s="1"/>
  <c r="C934" i="29" s="1"/>
  <c r="C935" i="29" s="1"/>
  <c r="E437" i="29"/>
  <c r="C438" i="29"/>
  <c r="C439" i="29" s="1"/>
  <c r="C440" i="29" s="1"/>
  <c r="C441" i="29" s="1"/>
  <c r="C442" i="29" s="1"/>
  <c r="C443" i="29" s="1"/>
  <c r="C444" i="29" s="1"/>
  <c r="C445" i="29" s="1"/>
  <c r="C446" i="29" s="1"/>
  <c r="D431" i="29"/>
  <c r="E431" i="29"/>
  <c r="F431" i="29" s="1"/>
  <c r="C432" i="29"/>
  <c r="C924" i="29"/>
  <c r="C502" i="29"/>
  <c r="C979" i="29"/>
  <c r="C845" i="29"/>
  <c r="E792" i="29"/>
  <c r="D792" i="29"/>
  <c r="C793" i="29"/>
  <c r="E1098" i="29"/>
  <c r="F1098" i="29" s="1"/>
  <c r="E1092" i="29"/>
  <c r="F1092" i="29" s="1"/>
  <c r="E1044" i="29"/>
  <c r="F1044" i="29" s="1"/>
  <c r="C378" i="29"/>
  <c r="C222" i="29"/>
  <c r="C223" i="29" s="1"/>
  <c r="C224" i="29" s="1"/>
  <c r="C225" i="29" s="1"/>
  <c r="C226" i="29" s="1"/>
  <c r="C148" i="29"/>
  <c r="C149" i="29" s="1"/>
  <c r="C150" i="29" s="1"/>
  <c r="C130" i="29"/>
  <c r="C799" i="29"/>
  <c r="E788" i="29"/>
  <c r="C789" i="29"/>
  <c r="C508" i="29"/>
  <c r="C509" i="29" s="1"/>
  <c r="E507" i="29"/>
  <c r="D471" i="29"/>
  <c r="D784" i="29"/>
  <c r="D758" i="29"/>
  <c r="D728" i="29"/>
  <c r="E728" i="29" s="1"/>
  <c r="D402" i="29"/>
  <c r="D435" i="29"/>
  <c r="D436" i="29" s="1"/>
  <c r="E436" i="29" s="1"/>
  <c r="F436" i="29" s="1"/>
  <c r="E435" i="29"/>
  <c r="F435" i="29" s="1"/>
  <c r="C428" i="29"/>
  <c r="C228" i="29"/>
  <c r="C229" i="29" s="1"/>
  <c r="C230" i="29" s="1"/>
  <c r="C231" i="29" s="1"/>
  <c r="C232" i="29" s="1"/>
  <c r="C233" i="29" s="1"/>
  <c r="C234" i="29" s="1"/>
  <c r="C235" i="29" s="1"/>
  <c r="C205" i="29"/>
  <c r="C206" i="29" s="1"/>
  <c r="E154" i="29"/>
  <c r="F154" i="29" s="1"/>
  <c r="D154" i="29"/>
  <c r="C155" i="29"/>
  <c r="C156" i="29" s="1"/>
  <c r="C374" i="29"/>
  <c r="C375" i="29" s="1"/>
  <c r="C376" i="29" s="1"/>
  <c r="D348" i="29"/>
  <c r="E348" i="29" s="1"/>
  <c r="F348" i="29" s="1"/>
  <c r="D344" i="29"/>
  <c r="D239" i="29"/>
  <c r="C240" i="29"/>
  <c r="D171" i="29"/>
  <c r="E171" i="29" s="1"/>
  <c r="C203" i="29"/>
  <c r="C204" i="29" s="1"/>
  <c r="D1112" i="29"/>
  <c r="D1113" i="29" s="1"/>
  <c r="E1113" i="29" s="1"/>
  <c r="F1113" i="29" s="1"/>
  <c r="E1112" i="29"/>
  <c r="F1112" i="29" s="1"/>
  <c r="D1122" i="29"/>
  <c r="D1123" i="29" s="1"/>
  <c r="E1123" i="29" s="1"/>
  <c r="F1123" i="29" s="1"/>
  <c r="E1122" i="29"/>
  <c r="F1122" i="29" s="1"/>
  <c r="D194" i="29"/>
  <c r="D195" i="29" s="1"/>
  <c r="E195" i="29" s="1"/>
  <c r="F195" i="29" s="1"/>
  <c r="E194" i="29"/>
  <c r="F194" i="29" s="1"/>
  <c r="D1042" i="29"/>
  <c r="D1043" i="29" s="1"/>
  <c r="E1043" i="29" s="1"/>
  <c r="F1043" i="29" s="1"/>
  <c r="E1042" i="29"/>
  <c r="F1042" i="29" s="1"/>
  <c r="D1034" i="29"/>
  <c r="D1035" i="29" s="1"/>
  <c r="E1035" i="29" s="1"/>
  <c r="F1035" i="29" s="1"/>
  <c r="E1034" i="29"/>
  <c r="F1034" i="29" s="1"/>
  <c r="E925" i="29"/>
  <c r="F925" i="29" s="1"/>
  <c r="D925" i="29"/>
  <c r="E794" i="29"/>
  <c r="D794" i="29"/>
  <c r="D795" i="29" s="1"/>
  <c r="E795" i="29" s="1"/>
  <c r="D788" i="29"/>
  <c r="D998" i="29"/>
  <c r="D923" i="29"/>
  <c r="E923" i="29" s="1"/>
  <c r="F923" i="29" s="1"/>
  <c r="D920" i="29"/>
  <c r="D921" i="29" s="1"/>
  <c r="E920" i="29"/>
  <c r="F920" i="29" s="1"/>
  <c r="E400" i="29"/>
  <c r="F400" i="29" s="1"/>
  <c r="D400" i="29"/>
  <c r="D401" i="29" s="1"/>
  <c r="E401" i="29" s="1"/>
  <c r="F401" i="29" s="1"/>
  <c r="D578" i="29"/>
  <c r="E578" i="29" s="1"/>
  <c r="E577" i="29"/>
  <c r="E433" i="29"/>
  <c r="F433" i="29" s="1"/>
  <c r="D433" i="29"/>
  <c r="D434" i="29" s="1"/>
  <c r="E434" i="29" s="1"/>
  <c r="F434" i="29" s="1"/>
  <c r="D458" i="29"/>
  <c r="D459" i="29" s="1"/>
  <c r="E459" i="29" s="1"/>
  <c r="F459" i="29" s="1"/>
  <c r="D200" i="29"/>
  <c r="D201" i="29" s="1"/>
  <c r="E201" i="29" s="1"/>
  <c r="F201" i="29" s="1"/>
  <c r="E200" i="29"/>
  <c r="F200" i="29" s="1"/>
  <c r="E127" i="29"/>
  <c r="E197" i="29"/>
  <c r="E973" i="29"/>
  <c r="D973" i="29"/>
  <c r="D1045" i="29"/>
  <c r="E1045" i="29" s="1"/>
  <c r="F1045" i="29" s="1"/>
  <c r="E1027" i="29"/>
  <c r="D1028" i="29"/>
  <c r="E1028" i="29" s="1"/>
  <c r="F1028" i="29" s="1"/>
  <c r="E1013" i="29"/>
  <c r="F1013" i="29" s="1"/>
  <c r="D1013" i="29"/>
  <c r="D1014" i="29" s="1"/>
  <c r="E1014" i="29" s="1"/>
  <c r="F1014" i="29" s="1"/>
  <c r="E1019" i="29"/>
  <c r="F1019" i="29" s="1"/>
  <c r="D1019" i="29"/>
  <c r="D1020" i="29" s="1"/>
  <c r="E1020" i="29" s="1"/>
  <c r="F1020" i="29" s="1"/>
  <c r="E1021" i="29"/>
  <c r="F1021" i="29" s="1"/>
  <c r="D1021" i="29"/>
  <c r="D1022" i="29" s="1"/>
  <c r="E1022" i="29" s="1"/>
  <c r="F1022" i="29" s="1"/>
  <c r="E971" i="29"/>
  <c r="D971" i="29"/>
  <c r="D972" i="29" s="1"/>
  <c r="E972" i="29" s="1"/>
  <c r="E957" i="29"/>
  <c r="D958" i="29"/>
  <c r="E958" i="29" s="1"/>
  <c r="F958" i="29" s="1"/>
  <c r="E1011" i="29"/>
  <c r="F1011" i="29" s="1"/>
  <c r="D1011" i="29"/>
  <c r="D1012" i="29" s="1"/>
  <c r="E1012" i="29" s="1"/>
  <c r="F1012" i="29" s="1"/>
  <c r="E1025" i="29"/>
  <c r="F1025" i="29" s="1"/>
  <c r="D1025" i="29"/>
  <c r="E1017" i="29"/>
  <c r="D1018" i="29"/>
  <c r="E1018" i="29" s="1"/>
  <c r="F1018" i="29" s="1"/>
  <c r="E970" i="29"/>
  <c r="E1127" i="29"/>
  <c r="D1128" i="29"/>
  <c r="D1125" i="29"/>
  <c r="D1095" i="29"/>
  <c r="E1095" i="29" s="1"/>
  <c r="F1095" i="29" s="1"/>
  <c r="E1023" i="29"/>
  <c r="F1023" i="29" s="1"/>
  <c r="D1023" i="29"/>
  <c r="D1024" i="29" s="1"/>
  <c r="E1024" i="29" s="1"/>
  <c r="F1024" i="29" s="1"/>
  <c r="E1015" i="29"/>
  <c r="F1015" i="29" s="1"/>
  <c r="D1015" i="29"/>
  <c r="E975" i="29"/>
  <c r="D975" i="29"/>
  <c r="E959" i="29"/>
  <c r="F959" i="29" s="1"/>
  <c r="D959" i="29"/>
  <c r="D919" i="29"/>
  <c r="E919" i="29" s="1"/>
  <c r="F919" i="29" s="1"/>
  <c r="D598" i="29"/>
  <c r="D599" i="29" s="1"/>
  <c r="E599" i="29" s="1"/>
  <c r="F599" i="29" s="1"/>
  <c r="E597" i="29"/>
  <c r="E857" i="29"/>
  <c r="D858" i="29"/>
  <c r="E858" i="29" s="1"/>
  <c r="F858" i="29" s="1"/>
  <c r="E855" i="29"/>
  <c r="F855" i="29" s="1"/>
  <c r="D855" i="29"/>
  <c r="E853" i="29"/>
  <c r="F853" i="29" s="1"/>
  <c r="D853" i="29"/>
  <c r="D854" i="29" s="1"/>
  <c r="E854" i="29" s="1"/>
  <c r="F854" i="29" s="1"/>
  <c r="E851" i="29"/>
  <c r="F851" i="29" s="1"/>
  <c r="D851" i="29"/>
  <c r="D852" i="29" s="1"/>
  <c r="E852" i="29" s="1"/>
  <c r="F852" i="29" s="1"/>
  <c r="E849" i="29"/>
  <c r="F849" i="29" s="1"/>
  <c r="D849" i="29"/>
  <c r="D850" i="29" s="1"/>
  <c r="E850" i="29" s="1"/>
  <c r="F850" i="29" s="1"/>
  <c r="E847" i="29"/>
  <c r="D848" i="29"/>
  <c r="E848" i="29" s="1"/>
  <c r="F848" i="29" s="1"/>
  <c r="E835" i="29"/>
  <c r="F835" i="29" s="1"/>
  <c r="D835" i="29"/>
  <c r="E833" i="29"/>
  <c r="F833" i="29" s="1"/>
  <c r="D833" i="29"/>
  <c r="D834" i="29" s="1"/>
  <c r="E834" i="29" s="1"/>
  <c r="F834" i="29" s="1"/>
  <c r="E831" i="29"/>
  <c r="F831" i="29" s="1"/>
  <c r="D831" i="29"/>
  <c r="D832" i="29" s="1"/>
  <c r="E832" i="29" s="1"/>
  <c r="F832" i="29" s="1"/>
  <c r="E829" i="29"/>
  <c r="F829" i="29" s="1"/>
  <c r="D829" i="29"/>
  <c r="D830" i="29" s="1"/>
  <c r="E830" i="29" s="1"/>
  <c r="F830" i="29" s="1"/>
  <c r="E823" i="29"/>
  <c r="F823" i="29" s="1"/>
  <c r="D823" i="29"/>
  <c r="D824" i="29" s="1"/>
  <c r="E824" i="29" s="1"/>
  <c r="F824" i="29" s="1"/>
  <c r="E821" i="29"/>
  <c r="F821" i="29" s="1"/>
  <c r="D821" i="29"/>
  <c r="D822" i="29" s="1"/>
  <c r="E822" i="29" s="1"/>
  <c r="F822" i="29" s="1"/>
  <c r="E819" i="29"/>
  <c r="F819" i="29" s="1"/>
  <c r="D819" i="29"/>
  <c r="D820" i="29" s="1"/>
  <c r="E820" i="29" s="1"/>
  <c r="F820" i="29" s="1"/>
  <c r="E817" i="29"/>
  <c r="D818" i="29"/>
  <c r="E818" i="29" s="1"/>
  <c r="F818" i="29" s="1"/>
  <c r="E815" i="29"/>
  <c r="F815" i="29" s="1"/>
  <c r="D815" i="29"/>
  <c r="E807" i="29"/>
  <c r="D808" i="29"/>
  <c r="E808" i="29" s="1"/>
  <c r="F808" i="29" s="1"/>
  <c r="E805" i="29"/>
  <c r="F805" i="29" s="1"/>
  <c r="D805" i="29"/>
  <c r="E803" i="29"/>
  <c r="F803" i="29" s="1"/>
  <c r="D803" i="29"/>
  <c r="D804" i="29" s="1"/>
  <c r="E804" i="29" s="1"/>
  <c r="F804" i="29" s="1"/>
  <c r="E801" i="29"/>
  <c r="F801" i="29" s="1"/>
  <c r="D801" i="29"/>
  <c r="D802" i="29" s="1"/>
  <c r="E802" i="29" s="1"/>
  <c r="F802" i="29" s="1"/>
  <c r="E787" i="29"/>
  <c r="E779" i="29"/>
  <c r="D779" i="29"/>
  <c r="E777" i="29"/>
  <c r="D778" i="29"/>
  <c r="E778" i="29" s="1"/>
  <c r="E775" i="29"/>
  <c r="D775" i="29"/>
  <c r="D776" i="29" s="1"/>
  <c r="E776" i="29" s="1"/>
  <c r="F776" i="29" s="1"/>
  <c r="E773" i="29"/>
  <c r="D773" i="29"/>
  <c r="E771" i="29"/>
  <c r="D771" i="29"/>
  <c r="D772" i="29" s="1"/>
  <c r="E772" i="29" s="1"/>
  <c r="E770" i="29"/>
  <c r="D448" i="29"/>
  <c r="D449" i="29" s="1"/>
  <c r="E449" i="29" s="1"/>
  <c r="F449" i="29" s="1"/>
  <c r="E407" i="29"/>
  <c r="E457" i="29"/>
  <c r="D398" i="29"/>
  <c r="D399" i="29" s="1"/>
  <c r="E399" i="29" s="1"/>
  <c r="F399" i="29" s="1"/>
  <c r="E340" i="29"/>
  <c r="F340" i="29" s="1"/>
  <c r="D340" i="29"/>
  <c r="D341" i="29" s="1"/>
  <c r="E341" i="29" s="1"/>
  <c r="F341" i="29" s="1"/>
  <c r="D128" i="29"/>
  <c r="E342" i="29"/>
  <c r="F342" i="29" s="1"/>
  <c r="D342" i="29"/>
  <c r="D343" i="29" s="1"/>
  <c r="E343" i="29" s="1"/>
  <c r="F343" i="29" s="1"/>
  <c r="D190" i="29"/>
  <c r="D191" i="29" s="1"/>
  <c r="E191" i="29" s="1"/>
  <c r="F191" i="29" s="1"/>
  <c r="E190" i="29"/>
  <c r="F190" i="29" s="1"/>
  <c r="E347" i="29"/>
  <c r="E338" i="29"/>
  <c r="F338" i="29" s="1"/>
  <c r="D338" i="29"/>
  <c r="D339" i="29" s="1"/>
  <c r="E339" i="29" s="1"/>
  <c r="F339" i="29" s="1"/>
  <c r="D198" i="29"/>
  <c r="D199" i="29" s="1"/>
  <c r="E199" i="29" s="1"/>
  <c r="F199" i="29" s="1"/>
  <c r="E198" i="29"/>
  <c r="F198" i="29" s="1"/>
  <c r="E192" i="29"/>
  <c r="F192" i="29" s="1"/>
  <c r="D93" i="29"/>
  <c r="K450" i="23" l="1"/>
  <c r="F451" i="23"/>
  <c r="E737" i="23"/>
  <c r="I736" i="23"/>
  <c r="I440" i="23"/>
  <c r="E441" i="23"/>
  <c r="E339" i="23"/>
  <c r="I338" i="23"/>
  <c r="I106" i="23"/>
  <c r="E107" i="23"/>
  <c r="I227" i="23"/>
  <c r="E228" i="23"/>
  <c r="E666" i="23"/>
  <c r="I665" i="23"/>
  <c r="D508" i="29"/>
  <c r="E508" i="29" s="1"/>
  <c r="F508" i="29" s="1"/>
  <c r="D472" i="29"/>
  <c r="E472" i="29" s="1"/>
  <c r="D780" i="29"/>
  <c r="E780" i="29" s="1"/>
  <c r="F780" i="29" s="1"/>
  <c r="D453" i="29"/>
  <c r="E453" i="29" s="1"/>
  <c r="F453" i="29" s="1"/>
  <c r="D774" i="29"/>
  <c r="E774" i="29" s="1"/>
  <c r="F774" i="29" s="1"/>
  <c r="E398" i="29"/>
  <c r="F398" i="29" s="1"/>
  <c r="D574" i="29"/>
  <c r="E574" i="29" s="1"/>
  <c r="F574" i="29" s="1"/>
  <c r="E448" i="29"/>
  <c r="F448" i="29" s="1"/>
  <c r="E598" i="29"/>
  <c r="F598" i="29" s="1"/>
  <c r="D509" i="29"/>
  <c r="E509" i="29" s="1"/>
  <c r="F509" i="29" s="1"/>
  <c r="C357" i="29"/>
  <c r="C236" i="29"/>
  <c r="Y108" i="29"/>
  <c r="Y106" i="29"/>
  <c r="D450" i="29"/>
  <c r="C377" i="29"/>
  <c r="D579" i="29"/>
  <c r="D575" i="29"/>
  <c r="E575" i="29" s="1"/>
  <c r="F575" i="29" s="1"/>
  <c r="C247" i="29"/>
  <c r="D460" i="29"/>
  <c r="E460" i="29" s="1"/>
  <c r="F460" i="29" s="1"/>
  <c r="C157" i="29"/>
  <c r="E471" i="29"/>
  <c r="F471" i="29" s="1"/>
  <c r="D582" i="29"/>
  <c r="E582" i="29" s="1"/>
  <c r="F582" i="29" s="1"/>
  <c r="C583" i="29"/>
  <c r="C97" i="29"/>
  <c r="D600" i="29"/>
  <c r="E600" i="29" s="1"/>
  <c r="F600" i="29" s="1"/>
  <c r="E458" i="29"/>
  <c r="F458" i="29" s="1"/>
  <c r="C462" i="29"/>
  <c r="F578" i="29"/>
  <c r="F197" i="29"/>
  <c r="F772" i="29"/>
  <c r="F857" i="29"/>
  <c r="F975" i="29"/>
  <c r="F507" i="29"/>
  <c r="C800" i="29"/>
  <c r="C379" i="29"/>
  <c r="C380" i="29" s="1"/>
  <c r="C980" i="29"/>
  <c r="F347" i="29"/>
  <c r="F407" i="29"/>
  <c r="F771" i="29"/>
  <c r="F775" i="29"/>
  <c r="F779" i="29"/>
  <c r="F597" i="29"/>
  <c r="F1127" i="29"/>
  <c r="F1017" i="29"/>
  <c r="F957" i="29"/>
  <c r="F127" i="29"/>
  <c r="D172" i="29"/>
  <c r="D345" i="29"/>
  <c r="E345" i="29" s="1"/>
  <c r="F345" i="29" s="1"/>
  <c r="F437" i="29"/>
  <c r="F790" i="29"/>
  <c r="C730" i="29"/>
  <c r="C731" i="29" s="1"/>
  <c r="F758" i="29"/>
  <c r="F784" i="29"/>
  <c r="C783" i="29"/>
  <c r="F778" i="29"/>
  <c r="F787" i="29"/>
  <c r="F807" i="29"/>
  <c r="F847" i="29"/>
  <c r="F970" i="29"/>
  <c r="F972" i="29"/>
  <c r="D974" i="29"/>
  <c r="E974" i="29" s="1"/>
  <c r="C473" i="29"/>
  <c r="F457" i="29"/>
  <c r="F817" i="29"/>
  <c r="F795" i="29"/>
  <c r="F171" i="29"/>
  <c r="F792" i="29"/>
  <c r="C273" i="29"/>
  <c r="F770" i="29"/>
  <c r="F773" i="29"/>
  <c r="F777" i="29"/>
  <c r="F978" i="29"/>
  <c r="F971" i="29"/>
  <c r="F1027" i="29"/>
  <c r="F973" i="29"/>
  <c r="F577" i="29"/>
  <c r="F794" i="29"/>
  <c r="C175" i="29"/>
  <c r="C176" i="29" s="1"/>
  <c r="F472" i="29"/>
  <c r="F788" i="29"/>
  <c r="F1097" i="29"/>
  <c r="C732" i="29"/>
  <c r="F728" i="29"/>
  <c r="EN4" i="33"/>
  <c r="EN2" i="33" s="1"/>
  <c r="H40" i="22"/>
  <c r="D571" i="29"/>
  <c r="D572" i="29" s="1"/>
  <c r="E570" i="29"/>
  <c r="E353" i="29"/>
  <c r="F353" i="29" s="1"/>
  <c r="E977" i="29"/>
  <c r="D1029" i="29"/>
  <c r="E921" i="29"/>
  <c r="F921" i="29" s="1"/>
  <c r="D922" i="29"/>
  <c r="E922" i="29" s="1"/>
  <c r="F922" i="29" s="1"/>
  <c r="D838" i="29"/>
  <c r="E837" i="29"/>
  <c r="E1007" i="29"/>
  <c r="D1008" i="29"/>
  <c r="E242" i="29"/>
  <c r="F242" i="29" s="1"/>
  <c r="D243" i="29"/>
  <c r="E243" i="29" s="1"/>
  <c r="F243" i="29" s="1"/>
  <c r="D809" i="29"/>
  <c r="D825" i="29"/>
  <c r="E1128" i="29"/>
  <c r="F1128" i="29" s="1"/>
  <c r="D1129" i="29"/>
  <c r="E93" i="29"/>
  <c r="F93" i="29" s="1"/>
  <c r="D94" i="29"/>
  <c r="D129" i="29"/>
  <c r="E128" i="29"/>
  <c r="F128" i="29" s="1"/>
  <c r="D781" i="29"/>
  <c r="E587" i="29"/>
  <c r="D859" i="29"/>
  <c r="D1114" i="29"/>
  <c r="E1008" i="29"/>
  <c r="F1008" i="29" s="1"/>
  <c r="C1003" i="29"/>
  <c r="C1004" i="29" s="1"/>
  <c r="C1005" i="29" s="1"/>
  <c r="E1002" i="29"/>
  <c r="F1002" i="29" s="1"/>
  <c r="D798" i="29"/>
  <c r="E798" i="29" s="1"/>
  <c r="D1009" i="29"/>
  <c r="E1009" i="29" s="1"/>
  <c r="F1009" i="29" s="1"/>
  <c r="E425" i="29"/>
  <c r="F425" i="29" s="1"/>
  <c r="E797" i="29"/>
  <c r="D1124" i="29"/>
  <c r="E1124" i="29" s="1"/>
  <c r="F1124" i="29" s="1"/>
  <c r="D408" i="29"/>
  <c r="E408" i="29" s="1"/>
  <c r="F408" i="29" s="1"/>
  <c r="D193" i="29"/>
  <c r="E193" i="29" s="1"/>
  <c r="F193" i="29" s="1"/>
  <c r="D1051" i="29"/>
  <c r="E1051" i="29" s="1"/>
  <c r="F1051" i="29" s="1"/>
  <c r="C1052" i="29"/>
  <c r="D490" i="29"/>
  <c r="E490" i="29" s="1"/>
  <c r="F490" i="29" s="1"/>
  <c r="C491" i="29"/>
  <c r="C492" i="29" s="1"/>
  <c r="C493" i="29" s="1"/>
  <c r="C494" i="29" s="1"/>
  <c r="D729" i="29"/>
  <c r="D759" i="29"/>
  <c r="E759" i="29" s="1"/>
  <c r="D374" i="29"/>
  <c r="D375" i="29" s="1"/>
  <c r="E375" i="29" s="1"/>
  <c r="F375" i="29" s="1"/>
  <c r="D432" i="29"/>
  <c r="J878" i="29"/>
  <c r="J1018" i="29"/>
  <c r="J1019" i="29" s="1"/>
  <c r="J1115" i="29"/>
  <c r="J1023" i="29"/>
  <c r="J1024" i="29" s="1"/>
  <c r="J1025" i="29" s="1"/>
  <c r="Y138" i="29"/>
  <c r="Y109" i="29"/>
  <c r="Y128" i="29"/>
  <c r="Y129" i="29" s="1"/>
  <c r="Y1135" i="29"/>
  <c r="Y205" i="29"/>
  <c r="J918" i="29"/>
  <c r="J919" i="29" s="1"/>
  <c r="J920" i="29" s="1"/>
  <c r="D428" i="29"/>
  <c r="E428" i="29" s="1"/>
  <c r="F428" i="29" s="1"/>
  <c r="D155" i="29"/>
  <c r="E155" i="29" s="1"/>
  <c r="F155" i="29" s="1"/>
  <c r="D785" i="29"/>
  <c r="E785" i="29" s="1"/>
  <c r="D349" i="29"/>
  <c r="D999" i="29"/>
  <c r="E999" i="29" s="1"/>
  <c r="F999" i="29" s="1"/>
  <c r="D1001" i="29"/>
  <c r="D1002" i="29" s="1"/>
  <c r="D512" i="29"/>
  <c r="D789" i="29"/>
  <c r="E789" i="29" s="1"/>
  <c r="E432" i="29"/>
  <c r="F432" i="29" s="1"/>
  <c r="D438" i="29"/>
  <c r="E470" i="29"/>
  <c r="D222" i="29"/>
  <c r="E222" i="29" s="1"/>
  <c r="F222" i="29" s="1"/>
  <c r="D455" i="29"/>
  <c r="E455" i="29" s="1"/>
  <c r="F455" i="29" s="1"/>
  <c r="D538" i="29"/>
  <c r="D1099" i="29"/>
  <c r="E1033" i="29"/>
  <c r="F1033" i="29" s="1"/>
  <c r="D418" i="29"/>
  <c r="D419" i="29" s="1"/>
  <c r="E1037" i="29"/>
  <c r="D799" i="29"/>
  <c r="E799" i="29" s="1"/>
  <c r="D240" i="29"/>
  <c r="E240" i="29" s="1"/>
  <c r="F240" i="29" s="1"/>
  <c r="D403" i="29"/>
  <c r="D378" i="29"/>
  <c r="E378" i="29" s="1"/>
  <c r="D979" i="29"/>
  <c r="D793" i="29"/>
  <c r="E793" i="29" s="1"/>
  <c r="D1039" i="29"/>
  <c r="E1039" i="29" s="1"/>
  <c r="F1039" i="29" s="1"/>
  <c r="E374" i="29"/>
  <c r="D510" i="29"/>
  <c r="E1001" i="29"/>
  <c r="F1001" i="29" s="1"/>
  <c r="D924" i="29"/>
  <c r="E924" i="29" s="1"/>
  <c r="F924" i="29" s="1"/>
  <c r="E1047" i="29"/>
  <c r="D1010" i="29"/>
  <c r="E1010" i="29" s="1"/>
  <c r="F1010" i="29" s="1"/>
  <c r="D791" i="29"/>
  <c r="E791" i="29" s="1"/>
  <c r="E1125" i="29"/>
  <c r="F1125" i="29" s="1"/>
  <c r="D845" i="29"/>
  <c r="E845" i="29" s="1"/>
  <c r="F845" i="29" s="1"/>
  <c r="D1049" i="29"/>
  <c r="E1049" i="29" s="1"/>
  <c r="F1049" i="29" s="1"/>
  <c r="D883" i="29"/>
  <c r="D884" i="29" s="1"/>
  <c r="Y1005" i="29"/>
  <c r="J931" i="29"/>
  <c r="J921" i="29"/>
  <c r="J922" i="29" s="1"/>
  <c r="J943" i="29"/>
  <c r="J1122" i="29"/>
  <c r="J992" i="29"/>
  <c r="J993" i="29" s="1"/>
  <c r="J994" i="29" s="1"/>
  <c r="J950" i="29"/>
  <c r="J1118" i="29"/>
  <c r="J1028" i="29"/>
  <c r="C410" i="29"/>
  <c r="E337" i="29"/>
  <c r="E427" i="29"/>
  <c r="D203" i="29"/>
  <c r="E571" i="29"/>
  <c r="E842" i="29"/>
  <c r="F842" i="29" s="1"/>
  <c r="C530" i="29"/>
  <c r="C531" i="29" s="1"/>
  <c r="E1120" i="29"/>
  <c r="F1120" i="29" s="1"/>
  <c r="C503" i="29"/>
  <c r="C478" i="29"/>
  <c r="C1104" i="29"/>
  <c r="E838" i="29"/>
  <c r="F838" i="29" s="1"/>
  <c r="D839" i="29"/>
  <c r="E839" i="29" s="1"/>
  <c r="F839" i="29" s="1"/>
  <c r="E782" i="29"/>
  <c r="C131" i="29"/>
  <c r="E928" i="29"/>
  <c r="F928" i="29" s="1"/>
  <c r="C748" i="29"/>
  <c r="E447" i="29"/>
  <c r="C981" i="29"/>
  <c r="E397" i="29"/>
  <c r="C274" i="29"/>
  <c r="C543" i="29"/>
  <c r="C544" i="29" s="1"/>
  <c r="D800" i="29"/>
  <c r="E800" i="29" s="1"/>
  <c r="F800" i="29" s="1"/>
  <c r="C151" i="29"/>
  <c r="D351" i="29"/>
  <c r="D218" i="29"/>
  <c r="E218" i="29" s="1"/>
  <c r="F218" i="29" s="1"/>
  <c r="C219" i="29"/>
  <c r="C220" i="29" s="1"/>
  <c r="I339" i="23" l="1"/>
  <c r="E340" i="23"/>
  <c r="I737" i="23"/>
  <c r="E738" i="23"/>
  <c r="I107" i="23"/>
  <c r="E108" i="23"/>
  <c r="I441" i="23"/>
  <c r="E442" i="23"/>
  <c r="F452" i="23"/>
  <c r="K451" i="23"/>
  <c r="I228" i="23"/>
  <c r="E229" i="23"/>
  <c r="I666" i="23"/>
  <c r="E667" i="23"/>
  <c r="D1003" i="29"/>
  <c r="E1003" i="29" s="1"/>
  <c r="F1003" i="29" s="1"/>
  <c r="D409" i="29"/>
  <c r="E409" i="29" s="1"/>
  <c r="F409" i="29" s="1"/>
  <c r="D454" i="29"/>
  <c r="E454" i="29" s="1"/>
  <c r="F454" i="29" s="1"/>
  <c r="E418" i="29"/>
  <c r="F418" i="29" s="1"/>
  <c r="D1004" i="29"/>
  <c r="E1004" i="29" s="1"/>
  <c r="F1004" i="29" s="1"/>
  <c r="D244" i="29"/>
  <c r="E244" i="29" s="1"/>
  <c r="F244" i="29" s="1"/>
  <c r="D461" i="29"/>
  <c r="E461" i="29" s="1"/>
  <c r="F461" i="29" s="1"/>
  <c r="E351" i="29"/>
  <c r="F351" i="29" s="1"/>
  <c r="D352" i="29"/>
  <c r="Y130" i="29"/>
  <c r="Y131" i="29" s="1"/>
  <c r="C98" i="29"/>
  <c r="C99" i="29" s="1"/>
  <c r="C100" i="29" s="1"/>
  <c r="C101" i="29" s="1"/>
  <c r="C102" i="29" s="1"/>
  <c r="C103" i="29" s="1"/>
  <c r="C104" i="29" s="1"/>
  <c r="C105" i="29" s="1"/>
  <c r="C106" i="29" s="1"/>
  <c r="D156" i="29"/>
  <c r="E156" i="29" s="1"/>
  <c r="F156" i="29" s="1"/>
  <c r="D456" i="29"/>
  <c r="E456" i="29" s="1"/>
  <c r="F456" i="29" s="1"/>
  <c r="C237" i="29"/>
  <c r="E510" i="29"/>
  <c r="F510" i="29" s="1"/>
  <c r="D511" i="29"/>
  <c r="E511" i="29" s="1"/>
  <c r="F511" i="29" s="1"/>
  <c r="C495" i="29"/>
  <c r="C496" i="29" s="1"/>
  <c r="C248" i="29"/>
  <c r="C249" i="29" s="1"/>
  <c r="C250" i="29" s="1"/>
  <c r="E572" i="29"/>
  <c r="F572" i="29" s="1"/>
  <c r="D573" i="29"/>
  <c r="E573" i="29" s="1"/>
  <c r="F573" i="29" s="1"/>
  <c r="E172" i="29"/>
  <c r="D173" i="29"/>
  <c r="D580" i="29"/>
  <c r="E579" i="29"/>
  <c r="F579" i="29" s="1"/>
  <c r="D451" i="29"/>
  <c r="E450" i="29"/>
  <c r="F450" i="29" s="1"/>
  <c r="E403" i="29"/>
  <c r="F403" i="29" s="1"/>
  <c r="D404" i="29"/>
  <c r="E419" i="29"/>
  <c r="F419" i="29" s="1"/>
  <c r="D420" i="29"/>
  <c r="E512" i="29"/>
  <c r="F512" i="29" s="1"/>
  <c r="D513" i="29"/>
  <c r="E349" i="29"/>
  <c r="F349" i="29" s="1"/>
  <c r="D350" i="29"/>
  <c r="E350" i="29" s="1"/>
  <c r="F350" i="29" s="1"/>
  <c r="D462" i="29"/>
  <c r="E462" i="29" s="1"/>
  <c r="F462" i="29" s="1"/>
  <c r="C463" i="29"/>
  <c r="C584" i="29"/>
  <c r="C585" i="29" s="1"/>
  <c r="D583" i="29"/>
  <c r="E583" i="29" s="1"/>
  <c r="F583" i="29" s="1"/>
  <c r="C158" i="29"/>
  <c r="D376" i="29"/>
  <c r="E376" i="29" s="1"/>
  <c r="F376" i="29" s="1"/>
  <c r="F799" i="29"/>
  <c r="F797" i="29"/>
  <c r="F798" i="29"/>
  <c r="F570" i="29"/>
  <c r="C733" i="29"/>
  <c r="C474" i="29"/>
  <c r="D473" i="29"/>
  <c r="E473" i="29" s="1"/>
  <c r="F473" i="29" s="1"/>
  <c r="F974" i="29"/>
  <c r="F427" i="29"/>
  <c r="F791" i="29"/>
  <c r="F793" i="29"/>
  <c r="F470" i="29"/>
  <c r="F397" i="29"/>
  <c r="C749" i="29"/>
  <c r="F759" i="29"/>
  <c r="F587" i="29"/>
  <c r="F977" i="29"/>
  <c r="F172" i="29"/>
  <c r="F447" i="29"/>
  <c r="F782" i="29"/>
  <c r="F1047" i="29"/>
  <c r="F337" i="29"/>
  <c r="F785" i="29"/>
  <c r="F571" i="29"/>
  <c r="F374" i="29"/>
  <c r="F378" i="29"/>
  <c r="F1037" i="29"/>
  <c r="F789" i="29"/>
  <c r="F1007" i="29"/>
  <c r="F837" i="29"/>
  <c r="I40" i="22"/>
  <c r="EO4" i="33"/>
  <c r="EO2" i="33" s="1"/>
  <c r="J1119" i="29"/>
  <c r="J1120" i="29" s="1"/>
  <c r="J1121" i="29" s="1"/>
  <c r="J995" i="29"/>
  <c r="J998" i="29" s="1"/>
  <c r="J999" i="29" s="1"/>
  <c r="J1000" i="29" s="1"/>
  <c r="E129" i="29"/>
  <c r="F129" i="29" s="1"/>
  <c r="D130" i="29"/>
  <c r="E130" i="29" s="1"/>
  <c r="F130" i="29" s="1"/>
  <c r="E884" i="29"/>
  <c r="F884" i="29" s="1"/>
  <c r="D885" i="29"/>
  <c r="E1099" i="29"/>
  <c r="F1099" i="29" s="1"/>
  <c r="D1100" i="29"/>
  <c r="D1115" i="29"/>
  <c r="E1114" i="29"/>
  <c r="F1114" i="29" s="1"/>
  <c r="E859" i="29"/>
  <c r="F859" i="29" s="1"/>
  <c r="D810" i="29"/>
  <c r="E809" i="29"/>
  <c r="F809" i="29" s="1"/>
  <c r="C221" i="29"/>
  <c r="D1030" i="29"/>
  <c r="E1029" i="29"/>
  <c r="F1029" i="29" s="1"/>
  <c r="C750" i="29"/>
  <c r="C479" i="29"/>
  <c r="C532" i="29"/>
  <c r="D491" i="29"/>
  <c r="E517" i="29"/>
  <c r="C518" i="29"/>
  <c r="D1130" i="29"/>
  <c r="E1129" i="29"/>
  <c r="F1129" i="29" s="1"/>
  <c r="E538" i="29"/>
  <c r="F538" i="29" s="1"/>
  <c r="D539" i="29"/>
  <c r="E438" i="29"/>
  <c r="F438" i="29" s="1"/>
  <c r="D439" i="29"/>
  <c r="E729" i="29"/>
  <c r="D730" i="29"/>
  <c r="E94" i="29"/>
  <c r="F94" i="29" s="1"/>
  <c r="D95" i="29"/>
  <c r="D96" i="29" s="1"/>
  <c r="E96" i="29" s="1"/>
  <c r="F96" i="29" s="1"/>
  <c r="D928" i="29"/>
  <c r="D929" i="29" s="1"/>
  <c r="E927" i="29"/>
  <c r="C545" i="29"/>
  <c r="C546" i="29" s="1"/>
  <c r="E203" i="29"/>
  <c r="F203" i="29" s="1"/>
  <c r="D204" i="29"/>
  <c r="C1053" i="29"/>
  <c r="C1054" i="29" s="1"/>
  <c r="D1052" i="29"/>
  <c r="E387" i="29"/>
  <c r="D782" i="29"/>
  <c r="D783" i="29" s="1"/>
  <c r="E783" i="29" s="1"/>
  <c r="E781" i="29"/>
  <c r="E825" i="29"/>
  <c r="F825" i="29" s="1"/>
  <c r="J879" i="29"/>
  <c r="J1005" i="29"/>
  <c r="Y110" i="29"/>
  <c r="Y111" i="29" s="1"/>
  <c r="Y139" i="29"/>
  <c r="Y208" i="29"/>
  <c r="J804" i="29"/>
  <c r="J805" i="29" s="1"/>
  <c r="J923" i="29"/>
  <c r="D223" i="29"/>
  <c r="E170" i="29"/>
  <c r="D980" i="29"/>
  <c r="E980" i="29" s="1"/>
  <c r="F980" i="29" s="1"/>
  <c r="E979" i="29"/>
  <c r="D379" i="29"/>
  <c r="E379" i="29" s="1"/>
  <c r="D828" i="29"/>
  <c r="E828" i="29" s="1"/>
  <c r="F828" i="29" s="1"/>
  <c r="E827" i="29"/>
  <c r="D840" i="29"/>
  <c r="D175" i="29"/>
  <c r="E175" i="29" s="1"/>
  <c r="E883" i="29"/>
  <c r="F883" i="29" s="1"/>
  <c r="D1005" i="29"/>
  <c r="E1005" i="29" s="1"/>
  <c r="F1005" i="29" s="1"/>
  <c r="Y180" i="29"/>
  <c r="Y1088" i="29"/>
  <c r="Y209" i="29"/>
  <c r="J951" i="29"/>
  <c r="J932" i="29"/>
  <c r="J933" i="29" s="1"/>
  <c r="J1029" i="29"/>
  <c r="J1123" i="29"/>
  <c r="J1124" i="29" s="1"/>
  <c r="J1125" i="29" s="1"/>
  <c r="J944" i="29"/>
  <c r="J945" i="29" s="1"/>
  <c r="J1078" i="29"/>
  <c r="J891" i="29"/>
  <c r="J892" i="29" s="1"/>
  <c r="J893" i="29" s="1"/>
  <c r="J1090" i="29"/>
  <c r="J1020" i="29"/>
  <c r="J1021" i="29" s="1"/>
  <c r="C152" i="29"/>
  <c r="C251" i="29"/>
  <c r="C275" i="29"/>
  <c r="C276" i="29" s="1"/>
  <c r="E870" i="29"/>
  <c r="C871" i="29"/>
  <c r="C888" i="29"/>
  <c r="C411" i="29"/>
  <c r="D410" i="29"/>
  <c r="E410" i="29" s="1"/>
  <c r="F410" i="29" s="1"/>
  <c r="C381" i="29"/>
  <c r="C938" i="29"/>
  <c r="C132" i="29"/>
  <c r="D131" i="29"/>
  <c r="E131" i="29" s="1"/>
  <c r="F131" i="29" s="1"/>
  <c r="C1105" i="29"/>
  <c r="D219" i="29"/>
  <c r="E219" i="29" s="1"/>
  <c r="F219" i="29" s="1"/>
  <c r="D148" i="29"/>
  <c r="E147" i="29"/>
  <c r="C982" i="29"/>
  <c r="D981" i="29"/>
  <c r="E981" i="29" s="1"/>
  <c r="F981" i="29" s="1"/>
  <c r="D748" i="29"/>
  <c r="E748" i="29" s="1"/>
  <c r="C504" i="29"/>
  <c r="C505" i="29" s="1"/>
  <c r="E813" i="29"/>
  <c r="F813" i="29" s="1"/>
  <c r="C19" i="29"/>
  <c r="C20" i="29" s="1"/>
  <c r="C21" i="29" s="1"/>
  <c r="C22" i="29" s="1"/>
  <c r="C23" i="29" s="1"/>
  <c r="C24" i="29" s="1"/>
  <c r="C25" i="29" s="1"/>
  <c r="C38" i="29"/>
  <c r="C39" i="29" s="1"/>
  <c r="C40" i="29"/>
  <c r="C41" i="29" s="1"/>
  <c r="C42" i="29" s="1"/>
  <c r="C43" i="29" s="1"/>
  <c r="C44" i="29" s="1"/>
  <c r="C45" i="29" s="1"/>
  <c r="C71" i="29"/>
  <c r="C5" i="29"/>
  <c r="C6" i="29" s="1"/>
  <c r="I229" i="23" l="1"/>
  <c r="E230" i="23"/>
  <c r="E443" i="23"/>
  <c r="I442" i="23"/>
  <c r="I738" i="23"/>
  <c r="E739" i="23"/>
  <c r="I667" i="23"/>
  <c r="E668" i="23"/>
  <c r="I108" i="23"/>
  <c r="E109" i="23"/>
  <c r="I340" i="23"/>
  <c r="E341" i="23"/>
  <c r="K452" i="23"/>
  <c r="F453" i="23"/>
  <c r="D157" i="29"/>
  <c r="E157" i="29" s="1"/>
  <c r="F157" i="29" s="1"/>
  <c r="D380" i="29"/>
  <c r="E380" i="29" s="1"/>
  <c r="F380" i="29" s="1"/>
  <c r="D245" i="29"/>
  <c r="D246" i="29" s="1"/>
  <c r="E246" i="29" s="1"/>
  <c r="F246" i="29" s="1"/>
  <c r="D584" i="29"/>
  <c r="E584" i="29" s="1"/>
  <c r="F584" i="29" s="1"/>
  <c r="C26" i="29"/>
  <c r="E491" i="29"/>
  <c r="F491" i="29" s="1"/>
  <c r="D492" i="29"/>
  <c r="D749" i="29"/>
  <c r="D750" i="29" s="1"/>
  <c r="D463" i="29"/>
  <c r="E463" i="29" s="1"/>
  <c r="F463" i="29" s="1"/>
  <c r="C464" i="29"/>
  <c r="D514" i="29"/>
  <c r="E513" i="29"/>
  <c r="F513" i="29" s="1"/>
  <c r="E404" i="29"/>
  <c r="F404" i="29" s="1"/>
  <c r="D405" i="29"/>
  <c r="E405" i="29" s="1"/>
  <c r="F405" i="29" s="1"/>
  <c r="E451" i="29"/>
  <c r="F451" i="29" s="1"/>
  <c r="D452" i="29"/>
  <c r="E452" i="29" s="1"/>
  <c r="F452" i="29" s="1"/>
  <c r="C107" i="29"/>
  <c r="C108" i="29" s="1"/>
  <c r="C109" i="29" s="1"/>
  <c r="Y132" i="29"/>
  <c r="Y133" i="29" s="1"/>
  <c r="Y134" i="29" s="1"/>
  <c r="Y135" i="29" s="1"/>
  <c r="Y136" i="29" s="1"/>
  <c r="C46" i="29"/>
  <c r="C7" i="29"/>
  <c r="C547" i="29"/>
  <c r="D377" i="29"/>
  <c r="E377" i="29" s="1"/>
  <c r="F377" i="29" s="1"/>
  <c r="D97" i="29"/>
  <c r="E97" i="29" s="1"/>
  <c r="D158" i="29"/>
  <c r="E158" i="29" s="1"/>
  <c r="F158" i="29" s="1"/>
  <c r="C159" i="29"/>
  <c r="C588" i="29"/>
  <c r="D421" i="29"/>
  <c r="E420" i="29"/>
  <c r="F420" i="29" s="1"/>
  <c r="E580" i="29"/>
  <c r="F580" i="29" s="1"/>
  <c r="D581" i="29"/>
  <c r="E581" i="29" s="1"/>
  <c r="F581" i="29" s="1"/>
  <c r="D176" i="29"/>
  <c r="E176" i="29" s="1"/>
  <c r="F176" i="29" s="1"/>
  <c r="D353" i="29"/>
  <c r="D354" i="29" s="1"/>
  <c r="E352" i="29"/>
  <c r="F352" i="29" s="1"/>
  <c r="E173" i="29"/>
  <c r="F173" i="29" s="1"/>
  <c r="D174" i="29"/>
  <c r="E174" i="29" s="1"/>
  <c r="F174" i="29" s="1"/>
  <c r="C497" i="29"/>
  <c r="C238" i="29"/>
  <c r="F870" i="29"/>
  <c r="F175" i="29"/>
  <c r="F783" i="29"/>
  <c r="C475" i="29"/>
  <c r="C476" i="29" s="1"/>
  <c r="D474" i="29"/>
  <c r="E474" i="29" s="1"/>
  <c r="F474" i="29" s="1"/>
  <c r="F147" i="29"/>
  <c r="F729" i="29"/>
  <c r="F517" i="29"/>
  <c r="C480" i="29"/>
  <c r="C481" i="29" s="1"/>
  <c r="C72" i="29"/>
  <c r="F748" i="29"/>
  <c r="F379" i="29"/>
  <c r="F979" i="29"/>
  <c r="J880" i="29"/>
  <c r="F927" i="29"/>
  <c r="C734" i="29"/>
  <c r="C735" i="29" s="1"/>
  <c r="C736" i="29" s="1"/>
  <c r="F170" i="29"/>
  <c r="F827" i="29"/>
  <c r="F781" i="29"/>
  <c r="F387" i="29"/>
  <c r="EP4" i="33"/>
  <c r="EP2" i="33" s="1"/>
  <c r="J1001" i="29"/>
  <c r="J1002" i="29" s="1"/>
  <c r="J1003" i="29" s="1"/>
  <c r="J1004" i="29" s="1"/>
  <c r="J1022" i="29"/>
  <c r="E1100" i="29"/>
  <c r="F1100" i="29" s="1"/>
  <c r="D1101" i="29"/>
  <c r="D478" i="29"/>
  <c r="D811" i="29"/>
  <c r="E810" i="29"/>
  <c r="F810" i="29" s="1"/>
  <c r="E1115" i="29"/>
  <c r="F1115" i="29" s="1"/>
  <c r="E840" i="29"/>
  <c r="F840" i="29" s="1"/>
  <c r="D841" i="29"/>
  <c r="E223" i="29"/>
  <c r="F223" i="29" s="1"/>
  <c r="D224" i="29"/>
  <c r="D1053" i="29"/>
  <c r="E1053" i="29" s="1"/>
  <c r="F1053" i="29" s="1"/>
  <c r="D930" i="29"/>
  <c r="E929" i="29"/>
  <c r="F929" i="29" s="1"/>
  <c r="E730" i="29"/>
  <c r="D731" i="29"/>
  <c r="D440" i="29"/>
  <c r="E439" i="29"/>
  <c r="F439" i="29" s="1"/>
  <c r="E539" i="29"/>
  <c r="F539" i="29" s="1"/>
  <c r="D540" i="29"/>
  <c r="C358" i="29"/>
  <c r="C359" i="29" s="1"/>
  <c r="C533" i="29"/>
  <c r="C751" i="29"/>
  <c r="E750" i="29"/>
  <c r="E1030" i="29"/>
  <c r="F1030" i="29" s="1"/>
  <c r="D1031" i="29"/>
  <c r="E1031" i="29" s="1"/>
  <c r="F1031" i="29" s="1"/>
  <c r="C1055" i="29"/>
  <c r="D1054" i="29"/>
  <c r="E1054" i="29" s="1"/>
  <c r="F1054" i="29" s="1"/>
  <c r="D205" i="29"/>
  <c r="D206" i="29" s="1"/>
  <c r="E206" i="29" s="1"/>
  <c r="F206" i="29" s="1"/>
  <c r="E204" i="29"/>
  <c r="F204" i="29" s="1"/>
  <c r="D1131" i="29"/>
  <c r="E1130" i="29"/>
  <c r="F1130" i="29" s="1"/>
  <c r="E1052" i="29"/>
  <c r="F1052" i="29" s="1"/>
  <c r="E95" i="29"/>
  <c r="F95" i="29" s="1"/>
  <c r="D518" i="29"/>
  <c r="E518" i="29" s="1"/>
  <c r="F518" i="29" s="1"/>
  <c r="C519" i="29"/>
  <c r="D220" i="29"/>
  <c r="E885" i="29"/>
  <c r="F885" i="29" s="1"/>
  <c r="C8" i="29"/>
  <c r="C9" i="29" s="1"/>
  <c r="J894" i="29"/>
  <c r="J895" i="29" s="1"/>
  <c r="J898" i="29" s="1"/>
  <c r="J899" i="29" s="1"/>
  <c r="J900" i="29" s="1"/>
  <c r="J901" i="29" s="1"/>
  <c r="J902" i="29" s="1"/>
  <c r="J903" i="29" s="1"/>
  <c r="J904" i="29" s="1"/>
  <c r="J905" i="29" s="1"/>
  <c r="J948" i="29"/>
  <c r="J949" i="29" s="1"/>
  <c r="J881" i="29"/>
  <c r="J882" i="29" s="1"/>
  <c r="J883" i="29" s="1"/>
  <c r="J884" i="29" s="1"/>
  <c r="Y112" i="29"/>
  <c r="Y113" i="29" s="1"/>
  <c r="Y140" i="29"/>
  <c r="Y141" i="29" s="1"/>
  <c r="J924" i="29"/>
  <c r="J925" i="29" s="1"/>
  <c r="J934" i="29"/>
  <c r="D530" i="29"/>
  <c r="Y210" i="29"/>
  <c r="Y1089" i="29"/>
  <c r="Y181" i="29"/>
  <c r="J1079" i="29"/>
  <c r="J952" i="29"/>
  <c r="J1091" i="29"/>
  <c r="J1092" i="29" s="1"/>
  <c r="J1030" i="29"/>
  <c r="C208" i="29"/>
  <c r="D381" i="29"/>
  <c r="E381" i="29" s="1"/>
  <c r="F381" i="29" s="1"/>
  <c r="C382" i="29"/>
  <c r="D228" i="29"/>
  <c r="D504" i="29"/>
  <c r="E504" i="29" s="1"/>
  <c r="F504" i="29" s="1"/>
  <c r="C889" i="29"/>
  <c r="C153" i="29"/>
  <c r="D1105" i="29"/>
  <c r="E1105" i="29" s="1"/>
  <c r="F1105" i="29" s="1"/>
  <c r="C521" i="29"/>
  <c r="E177" i="29"/>
  <c r="C178" i="29"/>
  <c r="C412" i="29"/>
  <c r="D411" i="29"/>
  <c r="E411" i="29" s="1"/>
  <c r="F411" i="29" s="1"/>
  <c r="C872" i="29"/>
  <c r="D871" i="29"/>
  <c r="E871" i="29" s="1"/>
  <c r="C983" i="29"/>
  <c r="D982" i="29"/>
  <c r="E982" i="29" s="1"/>
  <c r="F982" i="29" s="1"/>
  <c r="E148" i="29"/>
  <c r="F148" i="29" s="1"/>
  <c r="D149" i="29"/>
  <c r="C133" i="29"/>
  <c r="C134" i="29" s="1"/>
  <c r="C135" i="29" s="1"/>
  <c r="D132" i="29"/>
  <c r="E132" i="29" s="1"/>
  <c r="F132" i="29" s="1"/>
  <c r="C939" i="29"/>
  <c r="C252" i="29"/>
  <c r="I341" i="23" l="1"/>
  <c r="E342" i="23"/>
  <c r="I668" i="23"/>
  <c r="E669" i="23"/>
  <c r="I443" i="23"/>
  <c r="E444" i="23"/>
  <c r="F454" i="23"/>
  <c r="K453" i="23"/>
  <c r="E110" i="23"/>
  <c r="I109" i="23"/>
  <c r="I739" i="23"/>
  <c r="E740" i="23"/>
  <c r="I230" i="23"/>
  <c r="E231" i="23"/>
  <c r="D98" i="29"/>
  <c r="D585" i="29"/>
  <c r="E585" i="29" s="1"/>
  <c r="F585" i="29" s="1"/>
  <c r="E245" i="29"/>
  <c r="F245" i="29" s="1"/>
  <c r="D247" i="29"/>
  <c r="E749" i="29"/>
  <c r="F749" i="29" s="1"/>
  <c r="D159" i="29"/>
  <c r="E159" i="29" s="1"/>
  <c r="F159" i="29" s="1"/>
  <c r="C138" i="29"/>
  <c r="C139" i="29" s="1"/>
  <c r="C140" i="29" s="1"/>
  <c r="C141" i="29" s="1"/>
  <c r="E141" i="29" s="1"/>
  <c r="F141" i="29" s="1"/>
  <c r="C737" i="29"/>
  <c r="E354" i="29"/>
  <c r="F354" i="29" s="1"/>
  <c r="D355" i="29"/>
  <c r="C589" i="29"/>
  <c r="D588" i="29"/>
  <c r="E588" i="29" s="1"/>
  <c r="F588" i="29" s="1"/>
  <c r="C47" i="29"/>
  <c r="C360" i="29"/>
  <c r="D441" i="29"/>
  <c r="E440" i="29"/>
  <c r="F440" i="29" s="1"/>
  <c r="E421" i="29"/>
  <c r="F421" i="29" s="1"/>
  <c r="D422" i="29"/>
  <c r="E514" i="29"/>
  <c r="F514" i="29" s="1"/>
  <c r="D515" i="29"/>
  <c r="E515" i="29" s="1"/>
  <c r="F515" i="29" s="1"/>
  <c r="D505" i="29"/>
  <c r="E505" i="29" s="1"/>
  <c r="F505" i="29" s="1"/>
  <c r="Y142" i="29"/>
  <c r="Y143" i="29" s="1"/>
  <c r="Y144" i="29" s="1"/>
  <c r="Y145" i="29" s="1"/>
  <c r="C477" i="29"/>
  <c r="C498" i="29"/>
  <c r="E492" i="29"/>
  <c r="F492" i="29" s="1"/>
  <c r="D493" i="29"/>
  <c r="C27" i="29"/>
  <c r="C548" i="29"/>
  <c r="D464" i="29"/>
  <c r="E464" i="29" s="1"/>
  <c r="F464" i="29" s="1"/>
  <c r="C465" i="29"/>
  <c r="F177" i="29"/>
  <c r="F871" i="29"/>
  <c r="F97" i="29"/>
  <c r="F730" i="29"/>
  <c r="F750" i="29"/>
  <c r="C73" i="29"/>
  <c r="D475" i="29"/>
  <c r="E475" i="29" s="1"/>
  <c r="EQ4" i="33"/>
  <c r="EQ2" i="33" s="1"/>
  <c r="J885" i="29"/>
  <c r="J888" i="29" s="1"/>
  <c r="J889" i="29" s="1"/>
  <c r="J890" i="29" s="1"/>
  <c r="C1108" i="29"/>
  <c r="C534" i="29"/>
  <c r="C535" i="29" s="1"/>
  <c r="C536" i="29" s="1"/>
  <c r="D225" i="29"/>
  <c r="D226" i="29" s="1"/>
  <c r="E226" i="29" s="1"/>
  <c r="F226" i="29" s="1"/>
  <c r="E224" i="29"/>
  <c r="F224" i="29" s="1"/>
  <c r="E1117" i="29"/>
  <c r="D1118" i="29"/>
  <c r="E98" i="29"/>
  <c r="F98" i="29" s="1"/>
  <c r="D99" i="29"/>
  <c r="E530" i="29"/>
  <c r="F530" i="29" s="1"/>
  <c r="D531" i="29"/>
  <c r="D221" i="29"/>
  <c r="E221" i="29" s="1"/>
  <c r="F221" i="29" s="1"/>
  <c r="E220" i="29"/>
  <c r="F220" i="29" s="1"/>
  <c r="E1131" i="29"/>
  <c r="F1131" i="29" s="1"/>
  <c r="D1132" i="29"/>
  <c r="D1055" i="29"/>
  <c r="E1055" i="29" s="1"/>
  <c r="F1055" i="29" s="1"/>
  <c r="C752" i="29"/>
  <c r="C482" i="29"/>
  <c r="D541" i="29"/>
  <c r="E540" i="29"/>
  <c r="F540" i="29" s="1"/>
  <c r="D732" i="29"/>
  <c r="E731" i="29"/>
  <c r="D519" i="29"/>
  <c r="E519" i="29" s="1"/>
  <c r="F519" i="29" s="1"/>
  <c r="C520" i="29"/>
  <c r="D931" i="29"/>
  <c r="E930" i="29"/>
  <c r="F930" i="29" s="1"/>
  <c r="D842" i="29"/>
  <c r="D843" i="29" s="1"/>
  <c r="E841" i="29"/>
  <c r="F841" i="29" s="1"/>
  <c r="D812" i="29"/>
  <c r="E811" i="29"/>
  <c r="F811" i="29" s="1"/>
  <c r="D479" i="29"/>
  <c r="E478" i="29"/>
  <c r="C110" i="29"/>
  <c r="D1102" i="29"/>
  <c r="E1101" i="29"/>
  <c r="F1101" i="29" s="1"/>
  <c r="C10" i="29"/>
  <c r="C11" i="29" s="1"/>
  <c r="C12" i="29" s="1"/>
  <c r="C13" i="29" s="1"/>
  <c r="C14" i="29" s="1"/>
  <c r="C15" i="29" s="1"/>
  <c r="E205" i="29"/>
  <c r="F205" i="29" s="1"/>
  <c r="D751" i="29"/>
  <c r="E751" i="29" s="1"/>
  <c r="J908" i="29"/>
  <c r="J909" i="29" s="1"/>
  <c r="J910" i="29" s="1"/>
  <c r="J1108" i="29"/>
  <c r="J1109" i="29" s="1"/>
  <c r="J1110" i="29" s="1"/>
  <c r="J1111" i="29" s="1"/>
  <c r="Y114" i="29"/>
  <c r="Y228" i="29"/>
  <c r="Y229" i="29" s="1"/>
  <c r="J858" i="29"/>
  <c r="J808" i="29"/>
  <c r="J935" i="29"/>
  <c r="J1093" i="29"/>
  <c r="J1094" i="29" s="1"/>
  <c r="J1095" i="29" s="1"/>
  <c r="J1098" i="29" s="1"/>
  <c r="J1099" i="29" s="1"/>
  <c r="Y1008" i="29"/>
  <c r="Y1009" i="29" s="1"/>
  <c r="Y1090" i="29"/>
  <c r="Y182" i="29"/>
  <c r="Y211" i="29"/>
  <c r="J1031" i="29"/>
  <c r="J1032" i="29" s="1"/>
  <c r="J1080" i="29"/>
  <c r="J1081" i="29" s="1"/>
  <c r="J1055" i="29"/>
  <c r="J1100" i="29"/>
  <c r="J1101" i="29" s="1"/>
  <c r="J1071" i="29"/>
  <c r="J838" i="29"/>
  <c r="J839" i="29" s="1"/>
  <c r="J953" i="29"/>
  <c r="C179" i="29"/>
  <c r="D178" i="29"/>
  <c r="E178" i="29" s="1"/>
  <c r="C890" i="29"/>
  <c r="E228" i="29"/>
  <c r="F228" i="29" s="1"/>
  <c r="D229" i="29"/>
  <c r="C209" i="29"/>
  <c r="D133" i="29"/>
  <c r="E133" i="29" s="1"/>
  <c r="F133" i="29" s="1"/>
  <c r="C522" i="29"/>
  <c r="C523" i="29" s="1"/>
  <c r="C524" i="29" s="1"/>
  <c r="D521" i="29"/>
  <c r="E521" i="29" s="1"/>
  <c r="F521" i="29" s="1"/>
  <c r="D412" i="29"/>
  <c r="E412" i="29" s="1"/>
  <c r="F412" i="29" s="1"/>
  <c r="C413" i="29"/>
  <c r="C414" i="29" s="1"/>
  <c r="C253" i="29"/>
  <c r="C940" i="29"/>
  <c r="C941" i="29" s="1"/>
  <c r="C984" i="29"/>
  <c r="D983" i="29"/>
  <c r="E983" i="29" s="1"/>
  <c r="F983" i="29" s="1"/>
  <c r="E149" i="29"/>
  <c r="F149" i="29" s="1"/>
  <c r="D150" i="29"/>
  <c r="C873" i="29"/>
  <c r="D872" i="29"/>
  <c r="E872" i="29" s="1"/>
  <c r="C383" i="29"/>
  <c r="D382" i="29"/>
  <c r="E382" i="29" s="1"/>
  <c r="F382" i="29" s="1"/>
  <c r="Y5" i="29"/>
  <c r="Y6" i="29" s="1"/>
  <c r="Y7" i="29" s="1"/>
  <c r="Y4" i="29"/>
  <c r="R4" i="29"/>
  <c r="R5" i="29" s="1"/>
  <c r="J8" i="29"/>
  <c r="J9" i="29" s="1"/>
  <c r="J10" i="29" s="1"/>
  <c r="J11" i="29" s="1"/>
  <c r="J12" i="29" s="1"/>
  <c r="J13" i="29" s="1"/>
  <c r="J14" i="29" s="1"/>
  <c r="J15" i="29" s="1"/>
  <c r="J18" i="29" s="1"/>
  <c r="J19" i="29" s="1"/>
  <c r="J20" i="29" s="1"/>
  <c r="J21" i="29" s="1"/>
  <c r="J22" i="29" s="1"/>
  <c r="J23" i="29" s="1"/>
  <c r="J24" i="29" s="1"/>
  <c r="J25" i="29" s="1"/>
  <c r="J28" i="29" s="1"/>
  <c r="J29" i="29" s="1"/>
  <c r="J30" i="29" s="1"/>
  <c r="J31" i="29" s="1"/>
  <c r="J32" i="29" s="1"/>
  <c r="J33" i="29" s="1"/>
  <c r="J34" i="29" s="1"/>
  <c r="J35" i="29" s="1"/>
  <c r="J38" i="29" s="1"/>
  <c r="J39" i="29" s="1"/>
  <c r="J40" i="29" s="1"/>
  <c r="J41" i="29" s="1"/>
  <c r="J42" i="29" s="1"/>
  <c r="J43" i="29" s="1"/>
  <c r="J44" i="29" s="1"/>
  <c r="J45" i="29" s="1"/>
  <c r="J5" i="29"/>
  <c r="J6" i="29" s="1"/>
  <c r="K4" i="29"/>
  <c r="L4" i="29"/>
  <c r="I740" i="23" l="1"/>
  <c r="E741" i="23"/>
  <c r="E670" i="23"/>
  <c r="I669" i="23"/>
  <c r="F455" i="23"/>
  <c r="K454" i="23"/>
  <c r="I231" i="23"/>
  <c r="E232" i="23"/>
  <c r="I232" i="23" s="1"/>
  <c r="E445" i="23"/>
  <c r="I444" i="23"/>
  <c r="I342" i="23"/>
  <c r="E343" i="23"/>
  <c r="I110" i="23"/>
  <c r="E111" i="23"/>
  <c r="R6" i="29"/>
  <c r="D520" i="29"/>
  <c r="E520" i="29" s="1"/>
  <c r="F520" i="29" s="1"/>
  <c r="J48" i="29"/>
  <c r="J49" i="29" s="1"/>
  <c r="J50" i="29" s="1"/>
  <c r="J51" i="29" s="1"/>
  <c r="J46" i="29"/>
  <c r="C537" i="29"/>
  <c r="E493" i="29"/>
  <c r="F493" i="29" s="1"/>
  <c r="D494" i="29"/>
  <c r="D476" i="29"/>
  <c r="E476" i="29" s="1"/>
  <c r="F476" i="29" s="1"/>
  <c r="E441" i="29"/>
  <c r="F441" i="29" s="1"/>
  <c r="D442" i="29"/>
  <c r="C48" i="29"/>
  <c r="C49" i="29" s="1"/>
  <c r="C50" i="29" s="1"/>
  <c r="C51" i="29" s="1"/>
  <c r="C52" i="29" s="1"/>
  <c r="C53" i="29" s="1"/>
  <c r="C54" i="29" s="1"/>
  <c r="C55" i="29" s="1"/>
  <c r="C58" i="29" s="1"/>
  <c r="C59" i="29" s="1"/>
  <c r="C590" i="29"/>
  <c r="D589" i="29"/>
  <c r="E589" i="29" s="1"/>
  <c r="F589" i="29" s="1"/>
  <c r="C738" i="29"/>
  <c r="C739" i="29" s="1"/>
  <c r="C740" i="29" s="1"/>
  <c r="C525" i="29"/>
  <c r="D465" i="29"/>
  <c r="E465" i="29" s="1"/>
  <c r="F465" i="29" s="1"/>
  <c r="C466" i="29"/>
  <c r="C499" i="29"/>
  <c r="D423" i="29"/>
  <c r="E422" i="29"/>
  <c r="F422" i="29" s="1"/>
  <c r="E355" i="29"/>
  <c r="F355" i="29" s="1"/>
  <c r="D356" i="29"/>
  <c r="C28" i="29"/>
  <c r="C29" i="29" s="1"/>
  <c r="C30" i="29" s="1"/>
  <c r="C31" i="29" s="1"/>
  <c r="C32" i="29" s="1"/>
  <c r="C33" i="29" s="1"/>
  <c r="C34" i="29" s="1"/>
  <c r="C35" i="29" s="1"/>
  <c r="C36" i="29" s="1"/>
  <c r="C361" i="29"/>
  <c r="C18" i="29"/>
  <c r="C16" i="29"/>
  <c r="C549" i="29"/>
  <c r="C550" i="29" s="1"/>
  <c r="Y148" i="29"/>
  <c r="Y149" i="29" s="1"/>
  <c r="Y150" i="29" s="1"/>
  <c r="Y151" i="29" s="1"/>
  <c r="Y152" i="29" s="1"/>
  <c r="Y153" i="29" s="1"/>
  <c r="Y154" i="29" s="1"/>
  <c r="Y155" i="29" s="1"/>
  <c r="Y158" i="29" s="1"/>
  <c r="Y159" i="29" s="1"/>
  <c r="Y160" i="29" s="1"/>
  <c r="Y146" i="29"/>
  <c r="C142" i="29"/>
  <c r="D141" i="29"/>
  <c r="F475" i="29"/>
  <c r="F478" i="29"/>
  <c r="F731" i="29"/>
  <c r="F1117" i="29"/>
  <c r="J1072" i="29"/>
  <c r="F872" i="29"/>
  <c r="F178" i="29"/>
  <c r="F751" i="29"/>
  <c r="C74" i="29"/>
  <c r="C753" i="29"/>
  <c r="ER4" i="33"/>
  <c r="ER2" i="33" s="1"/>
  <c r="D41" i="22"/>
  <c r="J911" i="29"/>
  <c r="J912" i="29" s="1"/>
  <c r="J913" i="29" s="1"/>
  <c r="J1073" i="29"/>
  <c r="E887" i="29"/>
  <c r="D888" i="29"/>
  <c r="E732" i="29"/>
  <c r="D733" i="29"/>
  <c r="D502" i="29"/>
  <c r="C942" i="29"/>
  <c r="E229" i="29"/>
  <c r="F229" i="29" s="1"/>
  <c r="D230" i="29"/>
  <c r="C111" i="29"/>
  <c r="C112" i="29" s="1"/>
  <c r="E479" i="29"/>
  <c r="D480" i="29"/>
  <c r="D813" i="29"/>
  <c r="D814" i="29" s="1"/>
  <c r="E814" i="29" s="1"/>
  <c r="F814" i="29" s="1"/>
  <c r="E812" i="29"/>
  <c r="F812" i="29" s="1"/>
  <c r="D932" i="29"/>
  <c r="E931" i="29"/>
  <c r="F931" i="29" s="1"/>
  <c r="E247" i="29"/>
  <c r="D248" i="29"/>
  <c r="D542" i="29"/>
  <c r="E541" i="29"/>
  <c r="F541" i="29" s="1"/>
  <c r="D1133" i="29"/>
  <c r="E1132" i="29"/>
  <c r="F1132" i="29" s="1"/>
  <c r="D134" i="29"/>
  <c r="C415" i="29"/>
  <c r="C416" i="29" s="1"/>
  <c r="E1102" i="29"/>
  <c r="F1102" i="29" s="1"/>
  <c r="D1103" i="29"/>
  <c r="E843" i="29"/>
  <c r="F843" i="29" s="1"/>
  <c r="D844" i="29"/>
  <c r="E844" i="29" s="1"/>
  <c r="F844" i="29" s="1"/>
  <c r="C754" i="29"/>
  <c r="C483" i="29"/>
  <c r="D100" i="29"/>
  <c r="E99" i="29"/>
  <c r="F99" i="29" s="1"/>
  <c r="E225" i="29"/>
  <c r="F225" i="29" s="1"/>
  <c r="C1109" i="29"/>
  <c r="D752" i="29"/>
  <c r="E752" i="29" s="1"/>
  <c r="E531" i="29"/>
  <c r="F531" i="29" s="1"/>
  <c r="D532" i="29"/>
  <c r="D1119" i="29"/>
  <c r="E1118" i="29"/>
  <c r="F1118" i="29" s="1"/>
  <c r="J1033" i="29"/>
  <c r="J1034" i="29" s="1"/>
  <c r="J1035" i="29" s="1"/>
  <c r="J1038" i="29" s="1"/>
  <c r="J1039" i="29" s="1"/>
  <c r="J1040" i="29" s="1"/>
  <c r="J938" i="29"/>
  <c r="J939" i="29" s="1"/>
  <c r="J940" i="29" s="1"/>
  <c r="J941" i="29" s="1"/>
  <c r="J942" i="29" s="1"/>
  <c r="Y1010" i="29"/>
  <c r="Y1011" i="29" s="1"/>
  <c r="Y1012" i="29" s="1"/>
  <c r="Y1013" i="29" s="1"/>
  <c r="Y1014" i="29" s="1"/>
  <c r="Y1015" i="29" s="1"/>
  <c r="Y115" i="29"/>
  <c r="Y230" i="29"/>
  <c r="Y231" i="29" s="1"/>
  <c r="J1082" i="29"/>
  <c r="J809" i="29"/>
  <c r="J1102" i="29"/>
  <c r="J1103" i="29" s="1"/>
  <c r="J1104" i="29" s="1"/>
  <c r="J1105" i="29" s="1"/>
  <c r="J859" i="29"/>
  <c r="J840" i="29"/>
  <c r="R10" i="29"/>
  <c r="R11" i="29" s="1"/>
  <c r="R12" i="29" s="1"/>
  <c r="R13" i="29" s="1"/>
  <c r="R14" i="29" s="1"/>
  <c r="Y1091" i="29"/>
  <c r="Y183" i="29"/>
  <c r="Y184" i="29" s="1"/>
  <c r="Y19" i="29"/>
  <c r="Y20" i="29" s="1"/>
  <c r="Y21" i="29" s="1"/>
  <c r="Y22" i="29" s="1"/>
  <c r="Y212" i="29"/>
  <c r="J988" i="29"/>
  <c r="J989" i="29" s="1"/>
  <c r="J954" i="29"/>
  <c r="C384" i="29"/>
  <c r="C385" i="29" s="1"/>
  <c r="D383" i="29"/>
  <c r="E383" i="29" s="1"/>
  <c r="F383" i="29" s="1"/>
  <c r="C254" i="29"/>
  <c r="C180" i="29"/>
  <c r="D179" i="29"/>
  <c r="E179" i="29" s="1"/>
  <c r="E150" i="29"/>
  <c r="F150" i="29" s="1"/>
  <c r="D151" i="29"/>
  <c r="C210" i="29"/>
  <c r="C985" i="29"/>
  <c r="D984" i="29"/>
  <c r="E984" i="29" s="1"/>
  <c r="F984" i="29" s="1"/>
  <c r="D413" i="29"/>
  <c r="E413" i="29" s="1"/>
  <c r="F413" i="29" s="1"/>
  <c r="C278" i="29"/>
  <c r="D873" i="29"/>
  <c r="E873" i="29" s="1"/>
  <c r="C874" i="29"/>
  <c r="D522" i="29"/>
  <c r="E522" i="29" s="1"/>
  <c r="F522" i="29" s="1"/>
  <c r="C891" i="29"/>
  <c r="K5" i="29"/>
  <c r="K6" i="29" s="1"/>
  <c r="J52" i="29"/>
  <c r="J53" i="29" s="1"/>
  <c r="J54" i="29" s="1"/>
  <c r="J55" i="29" s="1"/>
  <c r="J58" i="29" s="1"/>
  <c r="J59" i="29" s="1"/>
  <c r="Y35" i="29"/>
  <c r="Y36" i="29" s="1"/>
  <c r="Y71" i="29"/>
  <c r="Y25" i="29"/>
  <c r="AB5" i="29"/>
  <c r="AC5" i="29" s="1"/>
  <c r="Y8" i="29"/>
  <c r="Y9" i="29" s="1"/>
  <c r="Y28" i="29"/>
  <c r="Y29" i="29" s="1"/>
  <c r="Y30" i="29" s="1"/>
  <c r="Y31" i="29" s="1"/>
  <c r="Y32" i="29" s="1"/>
  <c r="Y33" i="29" s="1"/>
  <c r="Y34" i="29" s="1"/>
  <c r="Y23" i="29"/>
  <c r="Y24" i="29" s="1"/>
  <c r="S4" i="29"/>
  <c r="S5" i="29" s="1"/>
  <c r="T4" i="29"/>
  <c r="U4" i="29" s="1"/>
  <c r="I343" i="23" l="1"/>
  <c r="E344" i="23"/>
  <c r="E671" i="23"/>
  <c r="I670" i="23"/>
  <c r="I111" i="23"/>
  <c r="E112" i="23"/>
  <c r="E742" i="23"/>
  <c r="I741" i="23"/>
  <c r="I445" i="23"/>
  <c r="E446" i="23"/>
  <c r="F456" i="23"/>
  <c r="K455" i="23"/>
  <c r="K7" i="29"/>
  <c r="L6" i="29"/>
  <c r="M6" i="29" s="1"/>
  <c r="S6" i="29"/>
  <c r="T6" i="29" s="1"/>
  <c r="U6" i="29" s="1"/>
  <c r="R7" i="29"/>
  <c r="D477" i="29"/>
  <c r="E477" i="29" s="1"/>
  <c r="F477" i="29" s="1"/>
  <c r="C388" i="29"/>
  <c r="Y161" i="29"/>
  <c r="E356" i="29"/>
  <c r="F356" i="29" s="1"/>
  <c r="D357" i="29"/>
  <c r="C500" i="29"/>
  <c r="D495" i="29"/>
  <c r="E494" i="29"/>
  <c r="F494" i="29" s="1"/>
  <c r="C113" i="29"/>
  <c r="C143" i="29"/>
  <c r="D142" i="29"/>
  <c r="E142" i="29" s="1"/>
  <c r="F142" i="29" s="1"/>
  <c r="D466" i="29"/>
  <c r="E466" i="29" s="1"/>
  <c r="F466" i="29" s="1"/>
  <c r="C467" i="29"/>
  <c r="C526" i="29"/>
  <c r="D525" i="29"/>
  <c r="E525" i="29"/>
  <c r="F525" i="29" s="1"/>
  <c r="D443" i="29"/>
  <c r="E442" i="29"/>
  <c r="F442" i="29" s="1"/>
  <c r="J71" i="29"/>
  <c r="J72" i="29" s="1"/>
  <c r="J60" i="29"/>
  <c r="E502" i="29"/>
  <c r="F502" i="29" s="1"/>
  <c r="D503" i="29"/>
  <c r="E503" i="29" s="1"/>
  <c r="F503" i="29" s="1"/>
  <c r="C551" i="29"/>
  <c r="C362" i="29"/>
  <c r="E423" i="29"/>
  <c r="F423" i="29" s="1"/>
  <c r="D424" i="29"/>
  <c r="C741" i="29"/>
  <c r="C591" i="29"/>
  <c r="D590" i="29"/>
  <c r="E590" i="29" s="1"/>
  <c r="F590" i="29" s="1"/>
  <c r="F479" i="29"/>
  <c r="F247" i="29"/>
  <c r="F179" i="29"/>
  <c r="F732" i="29"/>
  <c r="Y72" i="29"/>
  <c r="F887" i="29"/>
  <c r="C75" i="29"/>
  <c r="C76" i="29" s="1"/>
  <c r="T5" i="29"/>
  <c r="U5" i="29" s="1"/>
  <c r="F873" i="29"/>
  <c r="F752" i="29"/>
  <c r="J1074" i="29"/>
  <c r="E41" i="22"/>
  <c r="ES4" i="33"/>
  <c r="ES2" i="33" s="1"/>
  <c r="J1041" i="29"/>
  <c r="J1042" i="29" s="1"/>
  <c r="J1043" i="29" s="1"/>
  <c r="J1044" i="29" s="1"/>
  <c r="J1045" i="29" s="1"/>
  <c r="J1048" i="29" s="1"/>
  <c r="J1049" i="29" s="1"/>
  <c r="J1050" i="29" s="1"/>
  <c r="J1051" i="29" s="1"/>
  <c r="J1052" i="29" s="1"/>
  <c r="J1053" i="29" s="1"/>
  <c r="J1054" i="29" s="1"/>
  <c r="D1120" i="29"/>
  <c r="D1121" i="29" s="1"/>
  <c r="E1121" i="29" s="1"/>
  <c r="F1121" i="29" s="1"/>
  <c r="E1119" i="29"/>
  <c r="F1119" i="29" s="1"/>
  <c r="E100" i="29"/>
  <c r="F100" i="29" s="1"/>
  <c r="D101" i="29"/>
  <c r="C484" i="29"/>
  <c r="D135" i="29"/>
  <c r="E135" i="29" s="1"/>
  <c r="F135" i="29" s="1"/>
  <c r="E134" i="29"/>
  <c r="F134" i="29" s="1"/>
  <c r="E542" i="29"/>
  <c r="F542" i="29" s="1"/>
  <c r="D543" i="29"/>
  <c r="E248" i="29"/>
  <c r="F248" i="29" s="1"/>
  <c r="D249" i="29"/>
  <c r="E932" i="29"/>
  <c r="F932" i="29" s="1"/>
  <c r="D933" i="29"/>
  <c r="D231" i="29"/>
  <c r="E230" i="29"/>
  <c r="F230" i="29" s="1"/>
  <c r="D523" i="29"/>
  <c r="E227" i="29"/>
  <c r="E1103" i="29"/>
  <c r="F1103" i="29" s="1"/>
  <c r="D1104" i="29"/>
  <c r="E1104" i="29" s="1"/>
  <c r="F1104" i="29" s="1"/>
  <c r="E415" i="29"/>
  <c r="F415" i="29" s="1"/>
  <c r="D1108" i="29"/>
  <c r="E1107" i="29"/>
  <c r="D753" i="29"/>
  <c r="D414" i="29"/>
  <c r="D734" i="29"/>
  <c r="E733" i="29"/>
  <c r="D1134" i="29"/>
  <c r="E1133" i="29"/>
  <c r="F1133" i="29" s="1"/>
  <c r="E480" i="29"/>
  <c r="F480" i="29" s="1"/>
  <c r="D481" i="29"/>
  <c r="E532" i="29"/>
  <c r="F532" i="29" s="1"/>
  <c r="D533" i="29"/>
  <c r="C1110" i="29"/>
  <c r="C755" i="29"/>
  <c r="C943" i="29"/>
  <c r="C1058" i="29"/>
  <c r="E1057" i="29"/>
  <c r="E207" i="29"/>
  <c r="D208" i="29"/>
  <c r="E888" i="29"/>
  <c r="F888" i="29" s="1"/>
  <c r="D889" i="29"/>
  <c r="J1058" i="29"/>
  <c r="J1059" i="29" s="1"/>
  <c r="Y1018" i="29"/>
  <c r="Y1019" i="29" s="1"/>
  <c r="Y1020" i="29" s="1"/>
  <c r="Y1021" i="29" s="1"/>
  <c r="Y1022" i="29" s="1"/>
  <c r="Y1023" i="29" s="1"/>
  <c r="Y1024" i="29" s="1"/>
  <c r="Y1025" i="29" s="1"/>
  <c r="Y232" i="29"/>
  <c r="Y233" i="29" s="1"/>
  <c r="Y185" i="29"/>
  <c r="Y186" i="29" s="1"/>
  <c r="Y118" i="29"/>
  <c r="R15" i="29"/>
  <c r="R18" i="29" s="1"/>
  <c r="R19" i="29" s="1"/>
  <c r="R20" i="29" s="1"/>
  <c r="J1083" i="29"/>
  <c r="J1084" i="29" s="1"/>
  <c r="J1085" i="29" s="1"/>
  <c r="J1088" i="29" s="1"/>
  <c r="J1089" i="29" s="1"/>
  <c r="J841" i="29"/>
  <c r="J842" i="29" s="1"/>
  <c r="J810" i="29"/>
  <c r="J811" i="29" s="1"/>
  <c r="J812" i="29" s="1"/>
  <c r="J813" i="29" s="1"/>
  <c r="J814" i="29" s="1"/>
  <c r="Y213" i="29"/>
  <c r="Y1092" i="29"/>
  <c r="J955" i="29"/>
  <c r="D874" i="29"/>
  <c r="E874" i="29" s="1"/>
  <c r="C875" i="29"/>
  <c r="C211" i="29"/>
  <c r="E151" i="29"/>
  <c r="F151" i="29" s="1"/>
  <c r="D152" i="29"/>
  <c r="C255" i="29"/>
  <c r="C256" i="29" s="1"/>
  <c r="D384" i="29"/>
  <c r="E384" i="29" s="1"/>
  <c r="F384" i="29" s="1"/>
  <c r="C279" i="29"/>
  <c r="D985" i="29"/>
  <c r="E985" i="29" s="1"/>
  <c r="F985" i="29" s="1"/>
  <c r="C892" i="29"/>
  <c r="D180" i="29"/>
  <c r="E180" i="29" s="1"/>
  <c r="F180" i="29" s="1"/>
  <c r="C181" i="29"/>
  <c r="Y10" i="29"/>
  <c r="Y11" i="29" s="1"/>
  <c r="Y12" i="29" s="1"/>
  <c r="Y13" i="29" s="1"/>
  <c r="Y14" i="29" s="1"/>
  <c r="Y15" i="29" s="1"/>
  <c r="Y18" i="29" s="1"/>
  <c r="L5" i="29"/>
  <c r="Y38" i="29"/>
  <c r="Y39" i="29" s="1"/>
  <c r="Y40" i="29" s="1"/>
  <c r="Y41" i="29" s="1"/>
  <c r="Y42" i="29" s="1"/>
  <c r="Y43" i="29" s="1"/>
  <c r="Y44" i="29" s="1"/>
  <c r="Y45" i="29" s="1"/>
  <c r="R21" i="29"/>
  <c r="AD4" i="29"/>
  <c r="F457" i="23" l="1"/>
  <c r="K456" i="23"/>
  <c r="I742" i="23"/>
  <c r="E743" i="23"/>
  <c r="I671" i="23"/>
  <c r="E672" i="23"/>
  <c r="E447" i="23"/>
  <c r="I446" i="23"/>
  <c r="I112" i="23"/>
  <c r="E113" i="23"/>
  <c r="E345" i="23"/>
  <c r="I344" i="23"/>
  <c r="S7" i="29"/>
  <c r="R8" i="29"/>
  <c r="R9" i="29" s="1"/>
  <c r="BD3" i="22"/>
  <c r="C363" i="29"/>
  <c r="C114" i="29"/>
  <c r="Y46" i="29"/>
  <c r="C592" i="29"/>
  <c r="D591" i="29"/>
  <c r="E591" i="29" s="1"/>
  <c r="F591" i="29" s="1"/>
  <c r="D425" i="29"/>
  <c r="D426" i="29" s="1"/>
  <c r="E426" i="29" s="1"/>
  <c r="F426" i="29" s="1"/>
  <c r="E424" i="29"/>
  <c r="F424" i="29" s="1"/>
  <c r="D467" i="29"/>
  <c r="E467" i="29" s="1"/>
  <c r="F467" i="29" s="1"/>
  <c r="E495" i="29"/>
  <c r="F495" i="29" s="1"/>
  <c r="D496" i="29"/>
  <c r="Y1028" i="29"/>
  <c r="Y1029" i="29" s="1"/>
  <c r="Y1030" i="29" s="1"/>
  <c r="Y1031" i="29" s="1"/>
  <c r="Y1032" i="29" s="1"/>
  <c r="Y1033" i="29" s="1"/>
  <c r="Y1034" i="29" s="1"/>
  <c r="Y1035" i="29" s="1"/>
  <c r="Y1038" i="29" s="1"/>
  <c r="Y1039" i="29" s="1"/>
  <c r="Y1040" i="29" s="1"/>
  <c r="Y1041" i="29" s="1"/>
  <c r="Y1042" i="29" s="1"/>
  <c r="Y1043" i="29" s="1"/>
  <c r="Y1044" i="29" s="1"/>
  <c r="Y1026" i="29"/>
  <c r="E523" i="29"/>
  <c r="F523" i="29" s="1"/>
  <c r="D524" i="29"/>
  <c r="E524" i="29" s="1"/>
  <c r="F524" i="29" s="1"/>
  <c r="D484" i="29"/>
  <c r="E484" i="29" s="1"/>
  <c r="F484" i="29" s="1"/>
  <c r="C485" i="29"/>
  <c r="C552" i="29"/>
  <c r="D526" i="29"/>
  <c r="E526" i="29" s="1"/>
  <c r="F526" i="29" s="1"/>
  <c r="C527" i="29"/>
  <c r="C144" i="29"/>
  <c r="C145" i="29" s="1"/>
  <c r="D143" i="29"/>
  <c r="E143" i="29" s="1"/>
  <c r="F143" i="29" s="1"/>
  <c r="C501" i="29"/>
  <c r="D500" i="29"/>
  <c r="E500" i="29"/>
  <c r="F500" i="29" s="1"/>
  <c r="D385" i="29"/>
  <c r="E385" i="29" s="1"/>
  <c r="F385" i="29" s="1"/>
  <c r="C77" i="29"/>
  <c r="C78" i="29" s="1"/>
  <c r="C742" i="29"/>
  <c r="E443" i="29"/>
  <c r="F443" i="29" s="1"/>
  <c r="D444" i="29"/>
  <c r="E357" i="29"/>
  <c r="F357" i="29" s="1"/>
  <c r="D358" i="29"/>
  <c r="Y162" i="29"/>
  <c r="C389" i="29"/>
  <c r="E388" i="29"/>
  <c r="F388" i="29" s="1"/>
  <c r="D388" i="29"/>
  <c r="F874" i="29"/>
  <c r="F1107" i="29"/>
  <c r="F1057" i="29"/>
  <c r="J1075" i="29"/>
  <c r="J73" i="29"/>
  <c r="F207" i="29"/>
  <c r="F733" i="29"/>
  <c r="F227" i="29"/>
  <c r="Y73" i="29"/>
  <c r="ET4" i="33"/>
  <c r="ET2" i="33" s="1"/>
  <c r="F41" i="22"/>
  <c r="J815" i="29"/>
  <c r="J818" i="29" s="1"/>
  <c r="J819" i="29" s="1"/>
  <c r="J820" i="29" s="1"/>
  <c r="J821" i="29" s="1"/>
  <c r="J822" i="29" s="1"/>
  <c r="J823" i="29" s="1"/>
  <c r="J824" i="29" s="1"/>
  <c r="J825" i="29" s="1"/>
  <c r="D415" i="29"/>
  <c r="D416" i="29" s="1"/>
  <c r="E416" i="29" s="1"/>
  <c r="F416" i="29" s="1"/>
  <c r="E414" i="29"/>
  <c r="F414" i="29" s="1"/>
  <c r="D1109" i="29"/>
  <c r="E1109" i="29" s="1"/>
  <c r="F1109" i="29" s="1"/>
  <c r="E1108" i="29"/>
  <c r="F1108" i="29" s="1"/>
  <c r="E533" i="29"/>
  <c r="F533" i="29" s="1"/>
  <c r="D534" i="29"/>
  <c r="E481" i="29"/>
  <c r="F481" i="29" s="1"/>
  <c r="D482" i="29"/>
  <c r="E1134" i="29"/>
  <c r="F1134" i="29" s="1"/>
  <c r="D1135" i="29"/>
  <c r="D754" i="29"/>
  <c r="E753" i="29"/>
  <c r="E543" i="29"/>
  <c r="F543" i="29" s="1"/>
  <c r="D544" i="29"/>
  <c r="E101" i="29"/>
  <c r="F101" i="29" s="1"/>
  <c r="D102" i="29"/>
  <c r="C1111" i="29"/>
  <c r="D1110" i="29"/>
  <c r="E1110" i="29"/>
  <c r="F1110" i="29" s="1"/>
  <c r="E734" i="29"/>
  <c r="D735" i="29"/>
  <c r="D736" i="29" s="1"/>
  <c r="E889" i="29"/>
  <c r="F889" i="29" s="1"/>
  <c r="D890" i="29"/>
  <c r="E208" i="29"/>
  <c r="F208" i="29" s="1"/>
  <c r="D209" i="29"/>
  <c r="C1059" i="29"/>
  <c r="D1058" i="29"/>
  <c r="E1058" i="29"/>
  <c r="F1058" i="29" s="1"/>
  <c r="D271" i="29"/>
  <c r="E270" i="29"/>
  <c r="C944" i="29"/>
  <c r="E231" i="29"/>
  <c r="F231" i="29" s="1"/>
  <c r="D232" i="29"/>
  <c r="C323" i="29"/>
  <c r="C324" i="29" s="1"/>
  <c r="E933" i="29"/>
  <c r="F933" i="29" s="1"/>
  <c r="D934" i="29"/>
  <c r="E249" i="29"/>
  <c r="F249" i="29" s="1"/>
  <c r="D250" i="29"/>
  <c r="Y234" i="29"/>
  <c r="Y235" i="29" s="1"/>
  <c r="Y119" i="29"/>
  <c r="Y188" i="29"/>
  <c r="Y189" i="29" s="1"/>
  <c r="T7" i="29"/>
  <c r="J843" i="29"/>
  <c r="J844" i="29" s="1"/>
  <c r="J845" i="29" s="1"/>
  <c r="J848" i="29" s="1"/>
  <c r="J849" i="29" s="1"/>
  <c r="J850" i="29" s="1"/>
  <c r="J851" i="29" s="1"/>
  <c r="J852" i="29" s="1"/>
  <c r="J853" i="29" s="1"/>
  <c r="J854" i="29" s="1"/>
  <c r="J855" i="29" s="1"/>
  <c r="L87" i="29"/>
  <c r="J88" i="29"/>
  <c r="J89" i="29" s="1"/>
  <c r="M5" i="29"/>
  <c r="Y1045" i="29"/>
  <c r="Y1046" i="29" s="1"/>
  <c r="Y1093" i="29"/>
  <c r="Y214" i="29"/>
  <c r="D181" i="29"/>
  <c r="E181" i="29" s="1"/>
  <c r="F181" i="29" s="1"/>
  <c r="C182" i="29"/>
  <c r="E152" i="29"/>
  <c r="F152" i="29" s="1"/>
  <c r="D153" i="29"/>
  <c r="E153" i="29" s="1"/>
  <c r="F153" i="29" s="1"/>
  <c r="C212" i="29"/>
  <c r="D875" i="29"/>
  <c r="E875" i="29" s="1"/>
  <c r="C893" i="29"/>
  <c r="C280" i="29"/>
  <c r="C281" i="29" s="1"/>
  <c r="R22" i="29"/>
  <c r="R23" i="29" s="1"/>
  <c r="R24" i="29" s="1"/>
  <c r="AD5" i="29"/>
  <c r="D4" i="29"/>
  <c r="D5" i="29" s="1"/>
  <c r="I345" i="23" l="1"/>
  <c r="E346" i="23"/>
  <c r="I113" i="23"/>
  <c r="E114" i="23"/>
  <c r="I672" i="23"/>
  <c r="E673" i="23"/>
  <c r="F458" i="23"/>
  <c r="K457" i="23"/>
  <c r="E744" i="23"/>
  <c r="I743" i="23"/>
  <c r="I447" i="23"/>
  <c r="E448" i="23"/>
  <c r="AD6" i="29"/>
  <c r="C325" i="29"/>
  <c r="C326" i="29" s="1"/>
  <c r="D389" i="29"/>
  <c r="E389" i="29" s="1"/>
  <c r="F389" i="29" s="1"/>
  <c r="D144" i="29"/>
  <c r="E144" i="29" s="1"/>
  <c r="F144" i="29" s="1"/>
  <c r="D527" i="29"/>
  <c r="E527" i="29" s="1"/>
  <c r="F527" i="29" s="1"/>
  <c r="C528" i="29"/>
  <c r="C553" i="29"/>
  <c r="C115" i="29"/>
  <c r="D6" i="29"/>
  <c r="E5" i="29"/>
  <c r="E232" i="29"/>
  <c r="F232" i="29" s="1"/>
  <c r="D233" i="29"/>
  <c r="E358" i="29"/>
  <c r="F358" i="29" s="1"/>
  <c r="D359" i="29"/>
  <c r="C486" i="29"/>
  <c r="D485" i="29"/>
  <c r="E485" i="29" s="1"/>
  <c r="F485" i="29" s="1"/>
  <c r="Y47" i="29"/>
  <c r="Y48" i="29" s="1"/>
  <c r="Y49" i="29" s="1"/>
  <c r="Y50" i="29" s="1"/>
  <c r="Y51" i="29" s="1"/>
  <c r="Y52" i="29" s="1"/>
  <c r="Y53" i="29" s="1"/>
  <c r="Y54" i="29" s="1"/>
  <c r="Y55" i="29" s="1"/>
  <c r="Y238" i="29"/>
  <c r="Y239" i="29" s="1"/>
  <c r="Y240" i="29" s="1"/>
  <c r="Y241" i="29" s="1"/>
  <c r="Y242" i="29" s="1"/>
  <c r="Y243" i="29" s="1"/>
  <c r="Y244" i="29" s="1"/>
  <c r="Y245" i="29" s="1"/>
  <c r="Y236" i="29"/>
  <c r="C390" i="29"/>
  <c r="D145" i="29"/>
  <c r="E145" i="29" s="1"/>
  <c r="F145" i="29" s="1"/>
  <c r="C593" i="29"/>
  <c r="C594" i="29" s="1"/>
  <c r="D592" i="29"/>
  <c r="C364" i="29"/>
  <c r="E736" i="29"/>
  <c r="F736" i="29" s="1"/>
  <c r="D737" i="29"/>
  <c r="D738" i="29" s="1"/>
  <c r="D739" i="29" s="1"/>
  <c r="E482" i="29"/>
  <c r="F482" i="29" s="1"/>
  <c r="D483" i="29"/>
  <c r="E483" i="29" s="1"/>
  <c r="F483" i="29" s="1"/>
  <c r="E534" i="29"/>
  <c r="F534" i="29" s="1"/>
  <c r="D535" i="29"/>
  <c r="Y163" i="29"/>
  <c r="D445" i="29"/>
  <c r="E444" i="29"/>
  <c r="F444" i="29" s="1"/>
  <c r="C743" i="29"/>
  <c r="D501" i="29"/>
  <c r="E501" i="29" s="1"/>
  <c r="F501" i="29" s="1"/>
  <c r="E496" i="29"/>
  <c r="F496" i="29" s="1"/>
  <c r="D497" i="29"/>
  <c r="F734" i="29"/>
  <c r="D1111" i="29"/>
  <c r="E1111" i="29" s="1"/>
  <c r="F1111" i="29" s="1"/>
  <c r="U7" i="29"/>
  <c r="F753" i="29"/>
  <c r="J74" i="29"/>
  <c r="F875" i="29"/>
  <c r="F270" i="29"/>
  <c r="C79" i="29"/>
  <c r="M87" i="29"/>
  <c r="Y74" i="29"/>
  <c r="EU4" i="33"/>
  <c r="EU2" i="33" s="1"/>
  <c r="G41" i="22"/>
  <c r="J828" i="29"/>
  <c r="J829" i="29" s="1"/>
  <c r="J830" i="29" s="1"/>
  <c r="J831" i="29" s="1"/>
  <c r="J832" i="29" s="1"/>
  <c r="J833" i="29" s="1"/>
  <c r="J834" i="29" s="1"/>
  <c r="J835" i="29" s="1"/>
  <c r="J871" i="29"/>
  <c r="C945" i="29"/>
  <c r="E934" i="29"/>
  <c r="F934" i="29" s="1"/>
  <c r="D935" i="29"/>
  <c r="D138" i="29"/>
  <c r="E137" i="29"/>
  <c r="C120" i="29"/>
  <c r="E102" i="29"/>
  <c r="F102" i="29" s="1"/>
  <c r="D103" i="29"/>
  <c r="D1059" i="29"/>
  <c r="E1059" i="29"/>
  <c r="F1059" i="29" s="1"/>
  <c r="E544" i="29"/>
  <c r="F544" i="29" s="1"/>
  <c r="D545" i="29"/>
  <c r="D546" i="29" s="1"/>
  <c r="E417" i="29"/>
  <c r="E271" i="29"/>
  <c r="D272" i="29"/>
  <c r="E1135" i="29"/>
  <c r="F1135" i="29" s="1"/>
  <c r="C282" i="29"/>
  <c r="E250" i="29"/>
  <c r="F250" i="29" s="1"/>
  <c r="D251" i="29"/>
  <c r="E209" i="29"/>
  <c r="F209" i="29" s="1"/>
  <c r="D210" i="29"/>
  <c r="E890" i="29"/>
  <c r="F890" i="29" s="1"/>
  <c r="D891" i="29"/>
  <c r="E735" i="29"/>
  <c r="D755" i="29"/>
  <c r="E755" i="29" s="1"/>
  <c r="E754" i="29"/>
  <c r="Y271" i="29"/>
  <c r="Y120" i="29"/>
  <c r="Y121" i="29" s="1"/>
  <c r="Y190" i="29"/>
  <c r="Y191" i="29" s="1"/>
  <c r="R25" i="29"/>
  <c r="J90" i="29"/>
  <c r="D939" i="29"/>
  <c r="Y215" i="29"/>
  <c r="Y384" i="29"/>
  <c r="Y1094" i="29"/>
  <c r="Y1095" i="29" s="1"/>
  <c r="Y1098" i="29" s="1"/>
  <c r="C894" i="29"/>
  <c r="C183" i="29"/>
  <c r="D182" i="29"/>
  <c r="E182" i="29" s="1"/>
  <c r="F182" i="29" s="1"/>
  <c r="C213" i="29"/>
  <c r="C214" i="29" s="1"/>
  <c r="C988" i="29"/>
  <c r="E987" i="29"/>
  <c r="E115" i="23" l="1"/>
  <c r="I114" i="23"/>
  <c r="F459" i="23"/>
  <c r="K458" i="23"/>
  <c r="I673" i="23"/>
  <c r="E674" i="23"/>
  <c r="I346" i="23"/>
  <c r="E347" i="23"/>
  <c r="E449" i="23"/>
  <c r="I448" i="23"/>
  <c r="I744" i="23"/>
  <c r="E745" i="23"/>
  <c r="E738" i="29"/>
  <c r="D593" i="29"/>
  <c r="E593" i="29" s="1"/>
  <c r="F593" i="29" s="1"/>
  <c r="AD7" i="29"/>
  <c r="E497" i="29"/>
  <c r="F497" i="29" s="1"/>
  <c r="D498" i="29"/>
  <c r="E445" i="29"/>
  <c r="F445" i="29" s="1"/>
  <c r="D446" i="29"/>
  <c r="E446" i="29" s="1"/>
  <c r="F446" i="29" s="1"/>
  <c r="E592" i="29"/>
  <c r="F592" i="29" s="1"/>
  <c r="Y248" i="29"/>
  <c r="Y249" i="29" s="1"/>
  <c r="Y250" i="29" s="1"/>
  <c r="Y251" i="29" s="1"/>
  <c r="Y252" i="29" s="1"/>
  <c r="Y253" i="29" s="1"/>
  <c r="Y254" i="29" s="1"/>
  <c r="Y255" i="29" s="1"/>
  <c r="Y258" i="29" s="1"/>
  <c r="Y259" i="29" s="1"/>
  <c r="Y246" i="29"/>
  <c r="C554" i="29"/>
  <c r="E546" i="29"/>
  <c r="F546" i="29" s="1"/>
  <c r="D547" i="29"/>
  <c r="D548" i="29" s="1"/>
  <c r="C744" i="29"/>
  <c r="Y164" i="29"/>
  <c r="Y56" i="29"/>
  <c r="E233" i="29"/>
  <c r="F233" i="29" s="1"/>
  <c r="D234" i="29"/>
  <c r="E6" i="29"/>
  <c r="F6" i="29" s="1"/>
  <c r="D7" i="29"/>
  <c r="E739" i="29"/>
  <c r="F739" i="29" s="1"/>
  <c r="D740" i="29"/>
  <c r="C215" i="29"/>
  <c r="C216" i="29" s="1"/>
  <c r="C365" i="29"/>
  <c r="C595" i="29"/>
  <c r="C596" i="29" s="1"/>
  <c r="D594" i="29"/>
  <c r="E594" i="29"/>
  <c r="F594" i="29" s="1"/>
  <c r="C391" i="29"/>
  <c r="D390" i="29"/>
  <c r="E390" i="29"/>
  <c r="F390" i="29" s="1"/>
  <c r="D486" i="29"/>
  <c r="E486" i="29" s="1"/>
  <c r="F486" i="29" s="1"/>
  <c r="C487" i="29"/>
  <c r="E535" i="29"/>
  <c r="F535" i="29" s="1"/>
  <c r="D536" i="29"/>
  <c r="Y237" i="29"/>
  <c r="E359" i="29"/>
  <c r="F359" i="29" s="1"/>
  <c r="D360" i="29"/>
  <c r="C116" i="29"/>
  <c r="C529" i="29"/>
  <c r="D528" i="29"/>
  <c r="E528" i="29" s="1"/>
  <c r="F528" i="29" s="1"/>
  <c r="C327" i="29"/>
  <c r="F754" i="29"/>
  <c r="F735" i="29"/>
  <c r="J75" i="29"/>
  <c r="J76" i="29" s="1"/>
  <c r="F738" i="29"/>
  <c r="F755" i="29"/>
  <c r="F987" i="29"/>
  <c r="Y272" i="29"/>
  <c r="F271" i="29"/>
  <c r="Y75" i="29"/>
  <c r="Y76" i="29" s="1"/>
  <c r="F417" i="29"/>
  <c r="F137" i="29"/>
  <c r="J872" i="29"/>
  <c r="C80" i="29"/>
  <c r="C81" i="29" s="1"/>
  <c r="C82" i="29" s="1"/>
  <c r="C83" i="29" s="1"/>
  <c r="C84" i="29" s="1"/>
  <c r="C85" i="29" s="1"/>
  <c r="C86" i="29" s="1"/>
  <c r="H41" i="22"/>
  <c r="E891" i="29"/>
  <c r="F891" i="29" s="1"/>
  <c r="D892" i="29"/>
  <c r="E251" i="29"/>
  <c r="F251" i="29" s="1"/>
  <c r="D252" i="29"/>
  <c r="C283" i="29"/>
  <c r="E757" i="29"/>
  <c r="E272" i="29"/>
  <c r="D273" i="29"/>
  <c r="E945" i="29"/>
  <c r="F945" i="29" s="1"/>
  <c r="D104" i="29"/>
  <c r="E103" i="29"/>
  <c r="F103" i="29" s="1"/>
  <c r="E737" i="29"/>
  <c r="E210" i="29"/>
  <c r="F210" i="29" s="1"/>
  <c r="D211" i="29"/>
  <c r="E547" i="29"/>
  <c r="E545" i="29"/>
  <c r="F545" i="29" s="1"/>
  <c r="C121" i="29"/>
  <c r="E138" i="29"/>
  <c r="F138" i="29" s="1"/>
  <c r="D139" i="29"/>
  <c r="E935" i="29"/>
  <c r="F935" i="29" s="1"/>
  <c r="Y1099" i="29"/>
  <c r="Y1100" i="29" s="1"/>
  <c r="Y1101" i="29" s="1"/>
  <c r="Y1102" i="29" s="1"/>
  <c r="Y1103" i="29" s="1"/>
  <c r="Y1104" i="29" s="1"/>
  <c r="Y1105" i="29" s="1"/>
  <c r="Y122" i="29"/>
  <c r="Y123" i="29" s="1"/>
  <c r="Y124" i="29" s="1"/>
  <c r="Y192" i="29"/>
  <c r="Y193" i="29" s="1"/>
  <c r="R28" i="29"/>
  <c r="R29" i="29" s="1"/>
  <c r="R30" i="29" s="1"/>
  <c r="R31" i="29" s="1"/>
  <c r="R32" i="29" s="1"/>
  <c r="L89" i="29"/>
  <c r="M89" i="29" s="1"/>
  <c r="J91" i="29"/>
  <c r="E939" i="29"/>
  <c r="F939" i="29" s="1"/>
  <c r="D940" i="29"/>
  <c r="Y1059" i="29"/>
  <c r="Y1060" i="29" s="1"/>
  <c r="Y385" i="29"/>
  <c r="Y386" i="29" s="1"/>
  <c r="J958" i="29"/>
  <c r="J959" i="29" s="1"/>
  <c r="D213" i="29"/>
  <c r="E213" i="29" s="1"/>
  <c r="F213" i="29" s="1"/>
  <c r="C878" i="29"/>
  <c r="E877" i="29"/>
  <c r="C989" i="29"/>
  <c r="D988" i="29"/>
  <c r="E988" i="29" s="1"/>
  <c r="F988" i="29" s="1"/>
  <c r="C184" i="29"/>
  <c r="D183" i="29"/>
  <c r="E183" i="29" s="1"/>
  <c r="F183" i="29" s="1"/>
  <c r="C895" i="29"/>
  <c r="C258" i="29"/>
  <c r="I745" i="23" l="1"/>
  <c r="E746" i="23"/>
  <c r="I347" i="23"/>
  <c r="E348" i="23"/>
  <c r="K459" i="23"/>
  <c r="F460" i="23"/>
  <c r="I674" i="23"/>
  <c r="E675" i="23"/>
  <c r="I449" i="23"/>
  <c r="E450" i="23"/>
  <c r="I115" i="23"/>
  <c r="E116" i="23"/>
  <c r="E211" i="29"/>
  <c r="F211" i="29" s="1"/>
  <c r="D212" i="29"/>
  <c r="E212" i="29" s="1"/>
  <c r="F212" i="29" s="1"/>
  <c r="E360" i="29"/>
  <c r="F360" i="29" s="1"/>
  <c r="D361" i="29"/>
  <c r="E536" i="29"/>
  <c r="F536" i="29" s="1"/>
  <c r="D537" i="29"/>
  <c r="E537" i="29" s="1"/>
  <c r="F537" i="29" s="1"/>
  <c r="C366" i="29"/>
  <c r="C217" i="29"/>
  <c r="C745" i="29"/>
  <c r="C555" i="29"/>
  <c r="Y77" i="29"/>
  <c r="Y78" i="29" s="1"/>
  <c r="D529" i="29"/>
  <c r="E529" i="29" s="1"/>
  <c r="F529" i="29" s="1"/>
  <c r="D595" i="29"/>
  <c r="E595" i="29" s="1"/>
  <c r="F595" i="29" s="1"/>
  <c r="E740" i="29"/>
  <c r="F740" i="29" s="1"/>
  <c r="D741" i="29"/>
  <c r="E234" i="29"/>
  <c r="F234" i="29" s="1"/>
  <c r="D235" i="29"/>
  <c r="Y165" i="29"/>
  <c r="D549" i="29"/>
  <c r="E548" i="29"/>
  <c r="F548" i="29" s="1"/>
  <c r="Y247" i="29"/>
  <c r="C87" i="29"/>
  <c r="C328" i="29"/>
  <c r="D214" i="29"/>
  <c r="E498" i="29"/>
  <c r="F498" i="29" s="1"/>
  <c r="D499" i="29"/>
  <c r="E499" i="29" s="1"/>
  <c r="F499" i="29" s="1"/>
  <c r="C117" i="29"/>
  <c r="D487" i="29"/>
  <c r="E487" i="29" s="1"/>
  <c r="F487" i="29" s="1"/>
  <c r="C488" i="29"/>
  <c r="C392" i="29"/>
  <c r="C393" i="29" s="1"/>
  <c r="D391" i="29"/>
  <c r="Y57" i="29"/>
  <c r="Y58" i="29" s="1"/>
  <c r="Y59" i="29" s="1"/>
  <c r="F547" i="29"/>
  <c r="F737" i="29"/>
  <c r="F272" i="29"/>
  <c r="J873" i="29"/>
  <c r="J78" i="29"/>
  <c r="F877" i="29"/>
  <c r="F757" i="29"/>
  <c r="Y273" i="29"/>
  <c r="I41" i="22"/>
  <c r="C122" i="29"/>
  <c r="E892" i="29"/>
  <c r="F892" i="29" s="1"/>
  <c r="D893" i="29"/>
  <c r="C284" i="29"/>
  <c r="E139" i="29"/>
  <c r="F139" i="29" s="1"/>
  <c r="D140" i="29"/>
  <c r="E140" i="29" s="1"/>
  <c r="F140" i="29" s="1"/>
  <c r="E104" i="29"/>
  <c r="F104" i="29" s="1"/>
  <c r="D105" i="29"/>
  <c r="D106" i="29" s="1"/>
  <c r="E273" i="29"/>
  <c r="D274" i="29"/>
  <c r="E940" i="29"/>
  <c r="F940" i="29" s="1"/>
  <c r="D941" i="29"/>
  <c r="E252" i="29"/>
  <c r="F252" i="29" s="1"/>
  <c r="D253" i="29"/>
  <c r="Y194" i="29"/>
  <c r="Y195" i="29" s="1"/>
  <c r="Y1108" i="29"/>
  <c r="Y1109" i="29" s="1"/>
  <c r="Y1110" i="29" s="1"/>
  <c r="T10" i="29"/>
  <c r="U10" i="29" s="1"/>
  <c r="J92" i="29"/>
  <c r="Y278" i="29"/>
  <c r="Y1048" i="29"/>
  <c r="Y1049" i="29" s="1"/>
  <c r="Y1050" i="29" s="1"/>
  <c r="Y1051" i="29" s="1"/>
  <c r="Y1052" i="29" s="1"/>
  <c r="Y1053" i="29" s="1"/>
  <c r="Y1054" i="29" s="1"/>
  <c r="Y1055" i="29" s="1"/>
  <c r="Y1058" i="29" s="1"/>
  <c r="J971" i="29"/>
  <c r="C990" i="29"/>
  <c r="C991" i="29" s="1"/>
  <c r="D989" i="29"/>
  <c r="E989" i="29" s="1"/>
  <c r="F989" i="29" s="1"/>
  <c r="C259" i="29"/>
  <c r="C260" i="29" s="1"/>
  <c r="C125" i="29"/>
  <c r="C126" i="29" s="1"/>
  <c r="C185" i="29"/>
  <c r="C186" i="29" s="1"/>
  <c r="D184" i="29"/>
  <c r="E184" i="29" s="1"/>
  <c r="F184" i="29" s="1"/>
  <c r="C879" i="29"/>
  <c r="D878" i="29"/>
  <c r="E878" i="29" s="1"/>
  <c r="R33" i="29"/>
  <c r="AD8" i="29"/>
  <c r="E117" i="23" l="1"/>
  <c r="I116" i="23"/>
  <c r="I675" i="23"/>
  <c r="E676" i="23"/>
  <c r="E349" i="23"/>
  <c r="I348" i="23"/>
  <c r="I450" i="23"/>
  <c r="E451" i="23"/>
  <c r="F461" i="23"/>
  <c r="K460" i="23"/>
  <c r="I746" i="23"/>
  <c r="E747" i="23"/>
  <c r="D392" i="29"/>
  <c r="E392" i="29" s="1"/>
  <c r="F392" i="29" s="1"/>
  <c r="D488" i="29"/>
  <c r="E488" i="29" s="1"/>
  <c r="F488" i="29" s="1"/>
  <c r="D596" i="29"/>
  <c r="E596" i="29" s="1"/>
  <c r="F596" i="29" s="1"/>
  <c r="C118" i="29"/>
  <c r="C88" i="29"/>
  <c r="C89" i="29" s="1"/>
  <c r="C90" i="29" s="1"/>
  <c r="C746" i="29"/>
  <c r="E106" i="29"/>
  <c r="F106" i="29" s="1"/>
  <c r="D107" i="29"/>
  <c r="D215" i="29"/>
  <c r="E214" i="29"/>
  <c r="F214" i="29" s="1"/>
  <c r="C329" i="29"/>
  <c r="C330" i="29" s="1"/>
  <c r="E235" i="29"/>
  <c r="F235" i="29" s="1"/>
  <c r="D236" i="29"/>
  <c r="E391" i="29"/>
  <c r="F391" i="29" s="1"/>
  <c r="E549" i="29"/>
  <c r="F549" i="29" s="1"/>
  <c r="D550" i="29"/>
  <c r="C187" i="29"/>
  <c r="C394" i="29"/>
  <c r="C395" i="29" s="1"/>
  <c r="D393" i="29"/>
  <c r="Y166" i="29"/>
  <c r="E741" i="29"/>
  <c r="F741" i="29" s="1"/>
  <c r="D742" i="29"/>
  <c r="C556" i="29"/>
  <c r="C367" i="29"/>
  <c r="E361" i="29"/>
  <c r="F361" i="29" s="1"/>
  <c r="D362" i="29"/>
  <c r="J874" i="29"/>
  <c r="Y274" i="29"/>
  <c r="J79" i="29"/>
  <c r="F878" i="29"/>
  <c r="F273" i="29"/>
  <c r="Y79" i="29"/>
  <c r="E253" i="29"/>
  <c r="F253" i="29" s="1"/>
  <c r="D254" i="29"/>
  <c r="E105" i="29"/>
  <c r="F105" i="29" s="1"/>
  <c r="C992" i="29"/>
  <c r="E893" i="29"/>
  <c r="F893" i="29" s="1"/>
  <c r="D894" i="29"/>
  <c r="D942" i="29"/>
  <c r="E941" i="29"/>
  <c r="F941" i="29" s="1"/>
  <c r="E274" i="29"/>
  <c r="D275" i="29"/>
  <c r="D276" i="29" s="1"/>
  <c r="E276" i="29" s="1"/>
  <c r="F276" i="29" s="1"/>
  <c r="E937" i="29"/>
  <c r="D938" i="29"/>
  <c r="E938" i="29" s="1"/>
  <c r="F938" i="29" s="1"/>
  <c r="C123" i="29"/>
  <c r="C124" i="29" s="1"/>
  <c r="C948" i="29"/>
  <c r="C285" i="29"/>
  <c r="C286" i="29" s="1"/>
  <c r="Y1111" i="29"/>
  <c r="Y1112" i="29" s="1"/>
  <c r="J93" i="29"/>
  <c r="Y218" i="29"/>
  <c r="Y279" i="29"/>
  <c r="Y388" i="29"/>
  <c r="J972" i="29"/>
  <c r="D990" i="29"/>
  <c r="E990" i="29" s="1"/>
  <c r="F990" i="29" s="1"/>
  <c r="C880" i="29"/>
  <c r="D879" i="29"/>
  <c r="E879" i="29" s="1"/>
  <c r="C1085" i="29"/>
  <c r="D185" i="29"/>
  <c r="E185" i="29" s="1"/>
  <c r="F185" i="29" s="1"/>
  <c r="D125" i="29"/>
  <c r="E125" i="29" s="1"/>
  <c r="F125" i="29" s="1"/>
  <c r="R34" i="29"/>
  <c r="AD9" i="29"/>
  <c r="AB4" i="29"/>
  <c r="AC4" i="29" s="1"/>
  <c r="K461" i="23" l="1"/>
  <c r="F462" i="23"/>
  <c r="I747" i="23"/>
  <c r="E748" i="23"/>
  <c r="I451" i="23"/>
  <c r="E452" i="23"/>
  <c r="I676" i="23"/>
  <c r="E677" i="23"/>
  <c r="I677" i="23" s="1"/>
  <c r="I349" i="23"/>
  <c r="E350" i="23"/>
  <c r="I117" i="23"/>
  <c r="E118" i="23"/>
  <c r="D394" i="29"/>
  <c r="E394" i="29" s="1"/>
  <c r="F394" i="29" s="1"/>
  <c r="E393" i="29"/>
  <c r="F393" i="29" s="1"/>
  <c r="Y167" i="29"/>
  <c r="D395" i="29"/>
  <c r="E395" i="29" s="1"/>
  <c r="F395" i="29" s="1"/>
  <c r="E550" i="29"/>
  <c r="F550" i="29" s="1"/>
  <c r="D551" i="29"/>
  <c r="D126" i="29"/>
  <c r="E126" i="29" s="1"/>
  <c r="F126" i="29" s="1"/>
  <c r="C119" i="29"/>
  <c r="C368" i="29"/>
  <c r="C557" i="29"/>
  <c r="E215" i="29"/>
  <c r="F215" i="29" s="1"/>
  <c r="D216" i="29"/>
  <c r="C747" i="29"/>
  <c r="E742" i="29"/>
  <c r="F742" i="29" s="1"/>
  <c r="D743" i="29"/>
  <c r="C91" i="29"/>
  <c r="E362" i="29"/>
  <c r="F362" i="29" s="1"/>
  <c r="D363" i="29"/>
  <c r="D186" i="29"/>
  <c r="E186" i="29" s="1"/>
  <c r="F186" i="29" s="1"/>
  <c r="E236" i="29"/>
  <c r="F236" i="29" s="1"/>
  <c r="D237" i="29"/>
  <c r="C331" i="29"/>
  <c r="F937" i="29"/>
  <c r="F879" i="29"/>
  <c r="J80" i="29"/>
  <c r="J81" i="29" s="1"/>
  <c r="J82" i="29" s="1"/>
  <c r="J83" i="29" s="1"/>
  <c r="J84" i="29" s="1"/>
  <c r="J85" i="29" s="1"/>
  <c r="J86" i="29" s="1"/>
  <c r="F274" i="29"/>
  <c r="Y80" i="29"/>
  <c r="Y81" i="29" s="1"/>
  <c r="Y82" i="29" s="1"/>
  <c r="Y83" i="29" s="1"/>
  <c r="Y84" i="29" s="1"/>
  <c r="Y85" i="29" s="1"/>
  <c r="Y86" i="29" s="1"/>
  <c r="Y275" i="29"/>
  <c r="C1071" i="29"/>
  <c r="E1070" i="29"/>
  <c r="C949" i="29"/>
  <c r="E948" i="29"/>
  <c r="F948" i="29" s="1"/>
  <c r="E275" i="29"/>
  <c r="E894" i="29"/>
  <c r="F894" i="29" s="1"/>
  <c r="D895" i="29"/>
  <c r="C993" i="29"/>
  <c r="E254" i="29"/>
  <c r="F254" i="29" s="1"/>
  <c r="D255" i="29"/>
  <c r="D256" i="29" s="1"/>
  <c r="E256" i="29" s="1"/>
  <c r="F256" i="29" s="1"/>
  <c r="D120" i="29"/>
  <c r="D943" i="29"/>
  <c r="E942" i="29"/>
  <c r="F942" i="29" s="1"/>
  <c r="D991" i="29"/>
  <c r="Y1113" i="29"/>
  <c r="Y1114" i="29" s="1"/>
  <c r="Y389" i="29"/>
  <c r="Y390" i="29" s="1"/>
  <c r="T12" i="29"/>
  <c r="U12" i="29" s="1"/>
  <c r="J94" i="29"/>
  <c r="L92" i="29"/>
  <c r="M92" i="29" s="1"/>
  <c r="Y219" i="29"/>
  <c r="Y280" i="29"/>
  <c r="J973" i="29"/>
  <c r="D1085" i="29"/>
  <c r="E1085" i="29" s="1"/>
  <c r="F1085" i="29" s="1"/>
  <c r="C881" i="29"/>
  <c r="C882" i="29" s="1"/>
  <c r="D880" i="29"/>
  <c r="E880" i="29" s="1"/>
  <c r="F880" i="29" s="1"/>
  <c r="D279" i="29"/>
  <c r="C898" i="29"/>
  <c r="AD10" i="29"/>
  <c r="R35" i="29"/>
  <c r="R36" i="29" s="1"/>
  <c r="L7" i="29"/>
  <c r="E119" i="23" l="1"/>
  <c r="I118" i="23"/>
  <c r="I748" i="23"/>
  <c r="E749" i="23"/>
  <c r="I350" i="23"/>
  <c r="E351" i="23"/>
  <c r="E453" i="23"/>
  <c r="I452" i="23"/>
  <c r="F463" i="23"/>
  <c r="K462" i="23"/>
  <c r="C369" i="29"/>
  <c r="Y87" i="29"/>
  <c r="Y88" i="29" s="1"/>
  <c r="Y89" i="29" s="1"/>
  <c r="Y90" i="29" s="1"/>
  <c r="Y91" i="29" s="1"/>
  <c r="Y92" i="29" s="1"/>
  <c r="E216" i="29"/>
  <c r="F216" i="29" s="1"/>
  <c r="D217" i="29"/>
  <c r="E217" i="29" s="1"/>
  <c r="F217" i="29" s="1"/>
  <c r="C558" i="29"/>
  <c r="C332" i="29"/>
  <c r="E363" i="29"/>
  <c r="F363" i="29" s="1"/>
  <c r="D364" i="29"/>
  <c r="E743" i="29"/>
  <c r="F743" i="29" s="1"/>
  <c r="D744" i="29"/>
  <c r="E551" i="29"/>
  <c r="F551" i="29" s="1"/>
  <c r="D552" i="29"/>
  <c r="Y168" i="29"/>
  <c r="E237" i="29"/>
  <c r="F237" i="29" s="1"/>
  <c r="D238" i="29"/>
  <c r="E238" i="29" s="1"/>
  <c r="F238" i="29" s="1"/>
  <c r="D187" i="29"/>
  <c r="F1070" i="29"/>
  <c r="F275" i="29"/>
  <c r="D1071" i="29"/>
  <c r="D42" i="22"/>
  <c r="E120" i="29"/>
  <c r="F120" i="29" s="1"/>
  <c r="D121" i="29"/>
  <c r="D992" i="29"/>
  <c r="E991" i="29"/>
  <c r="F991" i="29" s="1"/>
  <c r="C1088" i="29"/>
  <c r="C994" i="29"/>
  <c r="C995" i="29" s="1"/>
  <c r="E993" i="29"/>
  <c r="F993" i="29" s="1"/>
  <c r="C950" i="29"/>
  <c r="E943" i="29"/>
  <c r="F943" i="29" s="1"/>
  <c r="D944" i="29"/>
  <c r="D108" i="29"/>
  <c r="E107" i="29"/>
  <c r="E255" i="29"/>
  <c r="F255" i="29" s="1"/>
  <c r="E895" i="29"/>
  <c r="F895" i="29" s="1"/>
  <c r="C1072" i="29"/>
  <c r="E1071" i="29"/>
  <c r="Y1115" i="29"/>
  <c r="Y391" i="29"/>
  <c r="J95" i="29"/>
  <c r="J96" i="29" s="1"/>
  <c r="AD11" i="29"/>
  <c r="AD12" i="29" s="1"/>
  <c r="Y281" i="29"/>
  <c r="Y282" i="29" s="1"/>
  <c r="Y220" i="29"/>
  <c r="J974" i="29"/>
  <c r="E279" i="29"/>
  <c r="D280" i="29"/>
  <c r="C899" i="29"/>
  <c r="E187" i="29"/>
  <c r="C188" i="29"/>
  <c r="D881" i="29"/>
  <c r="D882" i="29" s="1"/>
  <c r="E882" i="29" s="1"/>
  <c r="F882" i="29" s="1"/>
  <c r="E881" i="29"/>
  <c r="F881" i="29" s="1"/>
  <c r="L8" i="29"/>
  <c r="M7" i="29"/>
  <c r="F464" i="23" l="1"/>
  <c r="K463" i="23"/>
  <c r="I119" i="23"/>
  <c r="E120" i="23"/>
  <c r="I749" i="23"/>
  <c r="E750" i="23"/>
  <c r="I453" i="23"/>
  <c r="E454" i="23"/>
  <c r="I351" i="23"/>
  <c r="E352" i="23"/>
  <c r="E552" i="29"/>
  <c r="F552" i="29" s="1"/>
  <c r="D553" i="29"/>
  <c r="E364" i="29"/>
  <c r="F364" i="29" s="1"/>
  <c r="D365" i="29"/>
  <c r="Y93" i="29"/>
  <c r="Y94" i="29" s="1"/>
  <c r="J97" i="29"/>
  <c r="C559" i="29"/>
  <c r="Y1118" i="29"/>
  <c r="Y1119" i="29" s="1"/>
  <c r="Y1116" i="29"/>
  <c r="Y169" i="29"/>
  <c r="E744" i="29"/>
  <c r="F744" i="29" s="1"/>
  <c r="D745" i="29"/>
  <c r="C333" i="29"/>
  <c r="D332" i="29"/>
  <c r="E332" i="29" s="1"/>
  <c r="F332" i="29" s="1"/>
  <c r="C370" i="29"/>
  <c r="D43" i="22"/>
  <c r="F1071" i="29"/>
  <c r="F107" i="29"/>
  <c r="F187" i="29"/>
  <c r="F279" i="29"/>
  <c r="D1072" i="29"/>
  <c r="E42" i="22"/>
  <c r="D278" i="29"/>
  <c r="E278" i="29" s="1"/>
  <c r="E277" i="29"/>
  <c r="C1089" i="29"/>
  <c r="D993" i="29"/>
  <c r="D994" i="29" s="1"/>
  <c r="E994" i="29" s="1"/>
  <c r="F994" i="29" s="1"/>
  <c r="E992" i="29"/>
  <c r="F992" i="29" s="1"/>
  <c r="E280" i="29"/>
  <c r="F280" i="29" s="1"/>
  <c r="D281" i="29"/>
  <c r="E108" i="29"/>
  <c r="F108" i="29" s="1"/>
  <c r="D109" i="29"/>
  <c r="C951" i="29"/>
  <c r="E121" i="29"/>
  <c r="F121" i="29" s="1"/>
  <c r="D122" i="29"/>
  <c r="C1073" i="29"/>
  <c r="E1072" i="29"/>
  <c r="C288" i="29"/>
  <c r="D945" i="29"/>
  <c r="E944" i="29"/>
  <c r="F944" i="29" s="1"/>
  <c r="Y1120" i="29"/>
  <c r="Y1121" i="29" s="1"/>
  <c r="Y283" i="29"/>
  <c r="Y284" i="29" s="1"/>
  <c r="Y392" i="29"/>
  <c r="Y393" i="29" s="1"/>
  <c r="T14" i="29"/>
  <c r="U14" i="29" s="1"/>
  <c r="Y221" i="29"/>
  <c r="Y222" i="29" s="1"/>
  <c r="J975" i="29"/>
  <c r="C900" i="29"/>
  <c r="C189" i="29"/>
  <c r="D188" i="29"/>
  <c r="E188" i="29" s="1"/>
  <c r="F188" i="29" s="1"/>
  <c r="AD13" i="29"/>
  <c r="M8" i="29"/>
  <c r="L14" i="29"/>
  <c r="I352" i="23" l="1"/>
  <c r="E353" i="23"/>
  <c r="K464" i="23"/>
  <c r="F465" i="23"/>
  <c r="E455" i="23"/>
  <c r="I454" i="23"/>
  <c r="E121" i="23"/>
  <c r="I120" i="23"/>
  <c r="I750" i="23"/>
  <c r="E751" i="23"/>
  <c r="C371" i="29"/>
  <c r="E745" i="29"/>
  <c r="F745" i="29" s="1"/>
  <c r="D746" i="29"/>
  <c r="E365" i="29"/>
  <c r="F365" i="29" s="1"/>
  <c r="D366" i="29"/>
  <c r="Y170" i="29"/>
  <c r="Y171" i="29" s="1"/>
  <c r="Y172" i="29" s="1"/>
  <c r="Y173" i="29" s="1"/>
  <c r="Y174" i="29" s="1"/>
  <c r="Y175" i="29" s="1"/>
  <c r="Y176" i="29" s="1"/>
  <c r="Y95" i="29"/>
  <c r="Y96" i="29" s="1"/>
  <c r="E553" i="29"/>
  <c r="F553" i="29" s="1"/>
  <c r="D554" i="29"/>
  <c r="C334" i="29"/>
  <c r="D333" i="29"/>
  <c r="E333" i="29" s="1"/>
  <c r="F333" i="29" s="1"/>
  <c r="E43" i="22"/>
  <c r="D44" i="22"/>
  <c r="F278" i="29"/>
  <c r="F1072" i="29"/>
  <c r="F277" i="29"/>
  <c r="F42" i="22"/>
  <c r="E897" i="29"/>
  <c r="D898" i="29"/>
  <c r="E257" i="29"/>
  <c r="D258" i="29"/>
  <c r="D1088" i="29"/>
  <c r="E1088" i="29" s="1"/>
  <c r="F1088" i="29" s="1"/>
  <c r="E1087" i="29"/>
  <c r="C289" i="29"/>
  <c r="C1074" i="29"/>
  <c r="D1073" i="29"/>
  <c r="E1073" i="29" s="1"/>
  <c r="E122" i="29"/>
  <c r="F122" i="29" s="1"/>
  <c r="D123" i="29"/>
  <c r="C1090" i="29"/>
  <c r="D1089" i="29"/>
  <c r="E1089" i="29" s="1"/>
  <c r="F1089" i="29" s="1"/>
  <c r="E109" i="29"/>
  <c r="F109" i="29" s="1"/>
  <c r="D110" i="29"/>
  <c r="D995" i="29"/>
  <c r="C952" i="29"/>
  <c r="E281" i="29"/>
  <c r="F281" i="29" s="1"/>
  <c r="D282" i="29"/>
  <c r="Y1122" i="29"/>
  <c r="Y1123" i="29" s="1"/>
  <c r="Y1124" i="29" s="1"/>
  <c r="Y1125" i="29" s="1"/>
  <c r="Y394" i="29"/>
  <c r="Y395" i="29" s="1"/>
  <c r="Y285" i="29"/>
  <c r="Y223" i="29"/>
  <c r="Y224" i="29" s="1"/>
  <c r="Y225" i="29" s="1"/>
  <c r="L95" i="29"/>
  <c r="M95" i="29" s="1"/>
  <c r="D189" i="29"/>
  <c r="E189" i="29" s="1"/>
  <c r="F189" i="29" s="1"/>
  <c r="C901" i="29"/>
  <c r="R38" i="29"/>
  <c r="L10" i="29"/>
  <c r="AD14" i="29"/>
  <c r="K465" i="23" l="1"/>
  <c r="F466" i="23"/>
  <c r="I121" i="23"/>
  <c r="E122" i="23"/>
  <c r="I751" i="23"/>
  <c r="E752" i="23"/>
  <c r="I353" i="23"/>
  <c r="E354" i="23"/>
  <c r="I455" i="23"/>
  <c r="E456" i="23"/>
  <c r="Y97" i="29"/>
  <c r="E366" i="29"/>
  <c r="F366" i="29" s="1"/>
  <c r="D367" i="29"/>
  <c r="E123" i="29"/>
  <c r="F123" i="29" s="1"/>
  <c r="D124" i="29"/>
  <c r="E124" i="29" s="1"/>
  <c r="F124" i="29" s="1"/>
  <c r="C335" i="29"/>
  <c r="D334" i="29"/>
  <c r="E334" i="29"/>
  <c r="F334" i="29" s="1"/>
  <c r="E554" i="29"/>
  <c r="F554" i="29" s="1"/>
  <c r="D555" i="29"/>
  <c r="Y177" i="29"/>
  <c r="Y178" i="29" s="1"/>
  <c r="Y179" i="29" s="1"/>
  <c r="E746" i="29"/>
  <c r="F746" i="29" s="1"/>
  <c r="D747" i="29"/>
  <c r="E747" i="29" s="1"/>
  <c r="F747" i="29" s="1"/>
  <c r="F43" i="22"/>
  <c r="D45" i="22"/>
  <c r="E44" i="22"/>
  <c r="F1073" i="29"/>
  <c r="F257" i="29"/>
  <c r="F1087" i="29"/>
  <c r="F897" i="29"/>
  <c r="G42" i="22"/>
  <c r="E282" i="29"/>
  <c r="F282" i="29" s="1"/>
  <c r="D283" i="29"/>
  <c r="C290" i="29"/>
  <c r="D948" i="29"/>
  <c r="D949" i="29" s="1"/>
  <c r="E947" i="29"/>
  <c r="E898" i="29"/>
  <c r="F898" i="29" s="1"/>
  <c r="D899" i="29"/>
  <c r="E997" i="29"/>
  <c r="E995" i="29"/>
  <c r="F995" i="29" s="1"/>
  <c r="C953" i="29"/>
  <c r="C1091" i="29"/>
  <c r="D1090" i="29"/>
  <c r="E1090" i="29"/>
  <c r="F1090" i="29" s="1"/>
  <c r="E110" i="29"/>
  <c r="F110" i="29" s="1"/>
  <c r="D111" i="29"/>
  <c r="D1074" i="29"/>
  <c r="E1074" i="29" s="1"/>
  <c r="C1075" i="29"/>
  <c r="E258" i="29"/>
  <c r="F258" i="29" s="1"/>
  <c r="D259" i="29"/>
  <c r="D260" i="29" s="1"/>
  <c r="E260" i="29" s="1"/>
  <c r="F260" i="29" s="1"/>
  <c r="Y1128" i="29"/>
  <c r="Y1129" i="29" s="1"/>
  <c r="Y1130" i="29" s="1"/>
  <c r="Y288" i="29"/>
  <c r="Y289" i="29" s="1"/>
  <c r="J98" i="29"/>
  <c r="C902" i="29"/>
  <c r="R39" i="29"/>
  <c r="L12" i="29"/>
  <c r="AD15" i="29"/>
  <c r="AD16" i="29" s="1"/>
  <c r="AD17" i="29" s="1"/>
  <c r="M10" i="29"/>
  <c r="E355" i="23" l="1"/>
  <c r="I354" i="23"/>
  <c r="E123" i="23"/>
  <c r="I122" i="23"/>
  <c r="E457" i="23"/>
  <c r="I456" i="23"/>
  <c r="I752" i="23"/>
  <c r="E753" i="23"/>
  <c r="K466" i="23"/>
  <c r="F467" i="23"/>
  <c r="D335" i="29"/>
  <c r="E335" i="29" s="1"/>
  <c r="F335" i="29" s="1"/>
  <c r="E111" i="29"/>
  <c r="F111" i="29" s="1"/>
  <c r="D112" i="29"/>
  <c r="E367" i="29"/>
  <c r="F367" i="29" s="1"/>
  <c r="D368" i="29"/>
  <c r="E555" i="29"/>
  <c r="F555" i="29" s="1"/>
  <c r="D556" i="29"/>
  <c r="Y98" i="29"/>
  <c r="Y99" i="29" s="1"/>
  <c r="D46" i="22"/>
  <c r="G43" i="22"/>
  <c r="E45" i="22"/>
  <c r="F44" i="22"/>
  <c r="F1074" i="29"/>
  <c r="F997" i="29"/>
  <c r="F947" i="29"/>
  <c r="H42" i="22"/>
  <c r="E899" i="29"/>
  <c r="F899" i="29" s="1"/>
  <c r="D900" i="29"/>
  <c r="C954" i="29"/>
  <c r="E949" i="29"/>
  <c r="F949" i="29" s="1"/>
  <c r="D950" i="29"/>
  <c r="D1091" i="29"/>
  <c r="E1091" i="29" s="1"/>
  <c r="F1091" i="29" s="1"/>
  <c r="C291" i="29"/>
  <c r="E283" i="29"/>
  <c r="F283" i="29" s="1"/>
  <c r="D284" i="29"/>
  <c r="E259" i="29"/>
  <c r="F259" i="29" s="1"/>
  <c r="D1075" i="29"/>
  <c r="E1075" i="29" s="1"/>
  <c r="Y290" i="29"/>
  <c r="Y291" i="29" s="1"/>
  <c r="Y292" i="29" s="1"/>
  <c r="Y398" i="29"/>
  <c r="Y399" i="29" s="1"/>
  <c r="J99" i="29"/>
  <c r="J978" i="29"/>
  <c r="C903" i="29"/>
  <c r="R40" i="29"/>
  <c r="AD18" i="29"/>
  <c r="T33" i="22"/>
  <c r="T35" i="22" s="1"/>
  <c r="E124" i="23" l="1"/>
  <c r="I123" i="23"/>
  <c r="K467" i="23"/>
  <c r="F468" i="23"/>
  <c r="I457" i="23"/>
  <c r="E458" i="23"/>
  <c r="I355" i="23"/>
  <c r="E356" i="23"/>
  <c r="E754" i="23"/>
  <c r="I753" i="23"/>
  <c r="E556" i="29"/>
  <c r="F556" i="29" s="1"/>
  <c r="D557" i="29"/>
  <c r="E112" i="29"/>
  <c r="F112" i="29" s="1"/>
  <c r="D113" i="29"/>
  <c r="E368" i="29"/>
  <c r="F368" i="29" s="1"/>
  <c r="D369" i="29"/>
  <c r="H43" i="22"/>
  <c r="F45" i="22"/>
  <c r="G44" i="22"/>
  <c r="E46" i="22"/>
  <c r="D47" i="22"/>
  <c r="F1075" i="29"/>
  <c r="I42" i="22"/>
  <c r="E284" i="29"/>
  <c r="F284" i="29" s="1"/>
  <c r="D285" i="29"/>
  <c r="D286" i="29" s="1"/>
  <c r="E286" i="29" s="1"/>
  <c r="F286" i="29" s="1"/>
  <c r="E900" i="29"/>
  <c r="F900" i="29" s="1"/>
  <c r="D901" i="29"/>
  <c r="C292" i="29"/>
  <c r="D951" i="29"/>
  <c r="E950" i="29"/>
  <c r="F950" i="29" s="1"/>
  <c r="C955" i="29"/>
  <c r="Y400" i="29"/>
  <c r="Y293" i="29"/>
  <c r="Y294" i="29" s="1"/>
  <c r="Y295" i="29" s="1"/>
  <c r="Y296" i="29" s="1"/>
  <c r="T18" i="29"/>
  <c r="U18" i="29" s="1"/>
  <c r="J100" i="29"/>
  <c r="J979" i="29"/>
  <c r="C904" i="29"/>
  <c r="R41" i="29"/>
  <c r="AD19" i="29"/>
  <c r="AD20" i="29" s="1"/>
  <c r="AD21" i="29" s="1"/>
  <c r="AD22" i="29" s="1"/>
  <c r="AD23" i="29" s="1"/>
  <c r="AD24" i="29" s="1"/>
  <c r="AD25" i="29" s="1"/>
  <c r="M12" i="29"/>
  <c r="E459" i="23" l="1"/>
  <c r="I458" i="23"/>
  <c r="I754" i="23"/>
  <c r="E755" i="23"/>
  <c r="E125" i="23"/>
  <c r="I124" i="23"/>
  <c r="I356" i="23"/>
  <c r="E357" i="23"/>
  <c r="K468" i="23"/>
  <c r="F469" i="23"/>
  <c r="AD26" i="29"/>
  <c r="AD27" i="29" s="1"/>
  <c r="E113" i="29"/>
  <c r="F113" i="29" s="1"/>
  <c r="D114" i="29"/>
  <c r="E369" i="29"/>
  <c r="F369" i="29" s="1"/>
  <c r="D370" i="29"/>
  <c r="E557" i="29"/>
  <c r="F557" i="29" s="1"/>
  <c r="D558" i="29"/>
  <c r="I43" i="22"/>
  <c r="E47" i="22"/>
  <c r="F46" i="22"/>
  <c r="G45" i="22"/>
  <c r="H44" i="22"/>
  <c r="J980" i="29"/>
  <c r="J43" i="22"/>
  <c r="C1078" i="29"/>
  <c r="E1077" i="29"/>
  <c r="D955" i="29"/>
  <c r="E955" i="29"/>
  <c r="F955" i="29" s="1"/>
  <c r="E285" i="29"/>
  <c r="F285" i="29" s="1"/>
  <c r="E951" i="29"/>
  <c r="F951" i="29" s="1"/>
  <c r="D952" i="29"/>
  <c r="E901" i="29"/>
  <c r="F901" i="29" s="1"/>
  <c r="D902" i="29"/>
  <c r="C293" i="29"/>
  <c r="J981" i="29"/>
  <c r="Y401" i="29"/>
  <c r="Y402" i="29" s="1"/>
  <c r="Y403" i="29" s="1"/>
  <c r="Y404" i="29" s="1"/>
  <c r="Y405" i="29" s="1"/>
  <c r="Y298" i="29"/>
  <c r="Y299" i="29" s="1"/>
  <c r="J101" i="29"/>
  <c r="AD781" i="29"/>
  <c r="AD782" i="29" s="1"/>
  <c r="AD783" i="29" s="1"/>
  <c r="AD784" i="29" s="1"/>
  <c r="Y841" i="29"/>
  <c r="C302" i="29"/>
  <c r="C905" i="29"/>
  <c r="R42" i="29"/>
  <c r="R43" i="29" s="1"/>
  <c r="L18" i="29"/>
  <c r="E4" i="29"/>
  <c r="I357" i="23" l="1"/>
  <c r="E358" i="23"/>
  <c r="I755" i="23"/>
  <c r="E756" i="23"/>
  <c r="F470" i="23"/>
  <c r="K469" i="23"/>
  <c r="E126" i="23"/>
  <c r="I125" i="23"/>
  <c r="I459" i="23"/>
  <c r="E460" i="23"/>
  <c r="AD28" i="29"/>
  <c r="AD29" i="29" s="1"/>
  <c r="AD30" i="29" s="1"/>
  <c r="AD31" i="29" s="1"/>
  <c r="AD32" i="29" s="1"/>
  <c r="AD33" i="29" s="1"/>
  <c r="AD34" i="29" s="1"/>
  <c r="AD35" i="29" s="1"/>
  <c r="E558" i="29"/>
  <c r="F558" i="29" s="1"/>
  <c r="D559" i="29"/>
  <c r="E559" i="29" s="1"/>
  <c r="F559" i="29" s="1"/>
  <c r="E114" i="29"/>
  <c r="F114" i="29" s="1"/>
  <c r="D115" i="29"/>
  <c r="Y406" i="29"/>
  <c r="E370" i="29"/>
  <c r="F370" i="29" s="1"/>
  <c r="D371" i="29"/>
  <c r="G46" i="22"/>
  <c r="J44" i="22"/>
  <c r="H45" i="22"/>
  <c r="F47" i="22"/>
  <c r="I44" i="22"/>
  <c r="BD4" i="22"/>
  <c r="BC1" i="22"/>
  <c r="BA1" i="22" s="1"/>
  <c r="AE7" i="22" s="1" a="1"/>
  <c r="AE7" i="22" s="1"/>
  <c r="F1077" i="29"/>
  <c r="K43" i="22"/>
  <c r="D1078" i="29"/>
  <c r="E1078" i="29" s="1"/>
  <c r="C1079" i="29"/>
  <c r="E952" i="29"/>
  <c r="F952" i="29" s="1"/>
  <c r="D953" i="29"/>
  <c r="C294" i="29"/>
  <c r="E902" i="29"/>
  <c r="F902" i="29" s="1"/>
  <c r="D903" i="29"/>
  <c r="J982" i="29"/>
  <c r="J983" i="29" s="1"/>
  <c r="J984" i="29" s="1"/>
  <c r="J985" i="29" s="1"/>
  <c r="Y300" i="29"/>
  <c r="R44" i="29"/>
  <c r="R45" i="29" s="1"/>
  <c r="T20" i="29"/>
  <c r="U20" i="29" s="1"/>
  <c r="J102" i="29"/>
  <c r="Y422" i="29"/>
  <c r="Y842" i="29"/>
  <c r="C303" i="29"/>
  <c r="C304" i="29" s="1"/>
  <c r="D302" i="29"/>
  <c r="E302" i="29" s="1"/>
  <c r="F302" i="29" s="1"/>
  <c r="M14" i="29"/>
  <c r="AI36" i="22"/>
  <c r="AH36" i="22"/>
  <c r="AG36" i="22"/>
  <c r="AF36" i="22"/>
  <c r="AI35" i="22"/>
  <c r="AH35" i="22"/>
  <c r="AG35" i="22"/>
  <c r="AF35" i="22"/>
  <c r="AI34" i="22"/>
  <c r="AH34" i="22"/>
  <c r="AG34" i="22"/>
  <c r="AF34" i="22"/>
  <c r="AI33" i="22"/>
  <c r="AH33" i="22"/>
  <c r="AG33" i="22"/>
  <c r="AF33" i="22"/>
  <c r="AI32" i="22"/>
  <c r="AH32" i="22"/>
  <c r="AG32" i="22"/>
  <c r="AF32" i="22"/>
  <c r="I756" i="23" l="1"/>
  <c r="E757" i="23"/>
  <c r="E127" i="23"/>
  <c r="I126" i="23"/>
  <c r="I460" i="23"/>
  <c r="E461" i="23"/>
  <c r="I358" i="23"/>
  <c r="E359" i="23"/>
  <c r="F471" i="23"/>
  <c r="F472" i="23" s="1"/>
  <c r="K470" i="23"/>
  <c r="AD36" i="29"/>
  <c r="AD37" i="29" s="1"/>
  <c r="D372" i="29"/>
  <c r="E371" i="29"/>
  <c r="F371" i="29" s="1"/>
  <c r="E115" i="29"/>
  <c r="F115" i="29" s="1"/>
  <c r="D116" i="29"/>
  <c r="Y407" i="29"/>
  <c r="Y408" i="29" s="1"/>
  <c r="Y409" i="29" s="1"/>
  <c r="Y410" i="29" s="1"/>
  <c r="Y411" i="29" s="1"/>
  <c r="Y412" i="29" s="1"/>
  <c r="Y413" i="29" s="1"/>
  <c r="Y414" i="29" s="1"/>
  <c r="Y415" i="29" s="1"/>
  <c r="Y418" i="29" s="1"/>
  <c r="Y419" i="29" s="1"/>
  <c r="Y420" i="29" s="1"/>
  <c r="Y421" i="29" s="1"/>
  <c r="R48" i="29"/>
  <c r="R49" i="29" s="1"/>
  <c r="R50" i="29" s="1"/>
  <c r="R46" i="29"/>
  <c r="J45" i="22"/>
  <c r="K44" i="22"/>
  <c r="I45" i="22"/>
  <c r="H46" i="22"/>
  <c r="G47" i="22"/>
  <c r="F1078" i="29"/>
  <c r="E953" i="29"/>
  <c r="F953" i="29" s="1"/>
  <c r="D954" i="29"/>
  <c r="E954" i="29" s="1"/>
  <c r="F954" i="29" s="1"/>
  <c r="D1079" i="29"/>
  <c r="E1079" i="29" s="1"/>
  <c r="C1080" i="29"/>
  <c r="C305" i="29"/>
  <c r="C306" i="29" s="1"/>
  <c r="D304" i="29"/>
  <c r="C295" i="29"/>
  <c r="C296" i="29" s="1"/>
  <c r="E903" i="29"/>
  <c r="F903" i="29" s="1"/>
  <c r="D904" i="29"/>
  <c r="E287" i="29"/>
  <c r="D288" i="29"/>
  <c r="Y301" i="29"/>
  <c r="Y302" i="29" s="1"/>
  <c r="Y303" i="29" s="1"/>
  <c r="Y304" i="29" s="1"/>
  <c r="Y305" i="29" s="1"/>
  <c r="Y308" i="29" s="1"/>
  <c r="Y309" i="29" s="1"/>
  <c r="Y310" i="29" s="1"/>
  <c r="Y311" i="29" s="1"/>
  <c r="Y312" i="29" s="1"/>
  <c r="Y313" i="29" s="1"/>
  <c r="Y314" i="29" s="1"/>
  <c r="Y315" i="29" s="1"/>
  <c r="R51" i="29"/>
  <c r="R52" i="29" s="1"/>
  <c r="R53" i="29" s="1"/>
  <c r="J103" i="29"/>
  <c r="Y423" i="29"/>
  <c r="Y843" i="29"/>
  <c r="Y1071" i="29"/>
  <c r="D303" i="29"/>
  <c r="E303" i="29" s="1"/>
  <c r="F303" i="29" s="1"/>
  <c r="E7" i="29"/>
  <c r="L20" i="29"/>
  <c r="F5" i="29"/>
  <c r="F473" i="23" l="1"/>
  <c r="K472" i="23"/>
  <c r="I127" i="23"/>
  <c r="E128" i="23"/>
  <c r="I461" i="23"/>
  <c r="E462" i="23"/>
  <c r="I757" i="23"/>
  <c r="E758" i="23"/>
  <c r="K471" i="23"/>
  <c r="I359" i="23"/>
  <c r="E360" i="23"/>
  <c r="AD38" i="29"/>
  <c r="E116" i="29"/>
  <c r="F116" i="29" s="1"/>
  <c r="D117" i="29"/>
  <c r="C307" i="29"/>
  <c r="Y318" i="29"/>
  <c r="Y319" i="29" s="1"/>
  <c r="Y320" i="29" s="1"/>
  <c r="Y321" i="29" s="1"/>
  <c r="Y322" i="29" s="1"/>
  <c r="Y323" i="29" s="1"/>
  <c r="Y324" i="29" s="1"/>
  <c r="Y325" i="29" s="1"/>
  <c r="Y328" i="29" s="1"/>
  <c r="Y329" i="29" s="1"/>
  <c r="Y330" i="29" s="1"/>
  <c r="Y331" i="29" s="1"/>
  <c r="Y332" i="29" s="1"/>
  <c r="Y333" i="29" s="1"/>
  <c r="Y334" i="29" s="1"/>
  <c r="Y335" i="29" s="1"/>
  <c r="Y338" i="29" s="1"/>
  <c r="Y339" i="29" s="1"/>
  <c r="Y340" i="29" s="1"/>
  <c r="Y341" i="29" s="1"/>
  <c r="Y342" i="29" s="1"/>
  <c r="Y343" i="29" s="1"/>
  <c r="Y344" i="29" s="1"/>
  <c r="Y345" i="29" s="1"/>
  <c r="Y316" i="29"/>
  <c r="E372" i="29"/>
  <c r="F372" i="29" s="1"/>
  <c r="D373" i="29"/>
  <c r="E373" i="29" s="1"/>
  <c r="F373" i="29" s="1"/>
  <c r="H47" i="22"/>
  <c r="K45" i="22"/>
  <c r="I46" i="22"/>
  <c r="J46" i="22"/>
  <c r="F7" i="29"/>
  <c r="Y372" i="29"/>
  <c r="F287" i="29"/>
  <c r="F1079" i="29"/>
  <c r="D305" i="29"/>
  <c r="D306" i="29" s="1"/>
  <c r="E306" i="29" s="1"/>
  <c r="F306" i="29" s="1"/>
  <c r="D1080" i="29"/>
  <c r="E1080" i="29" s="1"/>
  <c r="F1080" i="29" s="1"/>
  <c r="C1081" i="29"/>
  <c r="E288" i="29"/>
  <c r="F288" i="29" s="1"/>
  <c r="D289" i="29"/>
  <c r="E904" i="29"/>
  <c r="F904" i="29" s="1"/>
  <c r="D905" i="29"/>
  <c r="E304" i="29"/>
  <c r="F304" i="29" s="1"/>
  <c r="R54" i="29"/>
  <c r="R55" i="29" s="1"/>
  <c r="R56" i="29" s="1"/>
  <c r="T22" i="29"/>
  <c r="U22" i="29" s="1"/>
  <c r="J104" i="29"/>
  <c r="L102" i="29"/>
  <c r="M102" i="29" s="1"/>
  <c r="Y844" i="29"/>
  <c r="Y1072" i="29"/>
  <c r="Y424" i="29"/>
  <c r="C908" i="29"/>
  <c r="D8" i="29"/>
  <c r="L22" i="29"/>
  <c r="K473" i="23" l="1"/>
  <c r="F474" i="23"/>
  <c r="E361" i="23"/>
  <c r="I360" i="23"/>
  <c r="I758" i="23"/>
  <c r="E759" i="23"/>
  <c r="I128" i="23"/>
  <c r="E129" i="23"/>
  <c r="I462" i="23"/>
  <c r="E463" i="23"/>
  <c r="AD39" i="29"/>
  <c r="AD40" i="29" s="1"/>
  <c r="AD41" i="29" s="1"/>
  <c r="AD42" i="29" s="1"/>
  <c r="AD43" i="29" s="1"/>
  <c r="AD44" i="29" s="1"/>
  <c r="AD45" i="29" s="1"/>
  <c r="E8" i="29"/>
  <c r="F8" i="29" s="1"/>
  <c r="E305" i="29"/>
  <c r="F305" i="29" s="1"/>
  <c r="AD46" i="29"/>
  <c r="AD47" i="29" s="1"/>
  <c r="Y348" i="29"/>
  <c r="Y349" i="29" s="1"/>
  <c r="Y350" i="29" s="1"/>
  <c r="Y351" i="29" s="1"/>
  <c r="Y352" i="29" s="1"/>
  <c r="Y353" i="29" s="1"/>
  <c r="Y354" i="29" s="1"/>
  <c r="Y355" i="29" s="1"/>
  <c r="Y346" i="29"/>
  <c r="E117" i="29"/>
  <c r="F117" i="29" s="1"/>
  <c r="D118" i="29"/>
  <c r="R57" i="29"/>
  <c r="D307" i="29"/>
  <c r="J47" i="22"/>
  <c r="K46" i="22"/>
  <c r="I47" i="22"/>
  <c r="Y373" i="29"/>
  <c r="E905" i="29"/>
  <c r="F905" i="29" s="1"/>
  <c r="E289" i="29"/>
  <c r="F289" i="29" s="1"/>
  <c r="D290" i="29"/>
  <c r="C1082" i="29"/>
  <c r="D1081" i="29"/>
  <c r="E1081" i="29" s="1"/>
  <c r="F1081" i="29" s="1"/>
  <c r="J105" i="29"/>
  <c r="L104" i="29"/>
  <c r="M104" i="29" s="1"/>
  <c r="Y425" i="29"/>
  <c r="Y1073" i="29"/>
  <c r="Y845" i="29"/>
  <c r="C909" i="29"/>
  <c r="D9" i="29"/>
  <c r="F475" i="23" l="1"/>
  <c r="K474" i="23"/>
  <c r="I361" i="23"/>
  <c r="E362" i="23"/>
  <c r="E363" i="23" s="1"/>
  <c r="I463" i="23"/>
  <c r="E464" i="23"/>
  <c r="E760" i="23"/>
  <c r="I759" i="23"/>
  <c r="I129" i="23"/>
  <c r="E130" i="23"/>
  <c r="AD48" i="29"/>
  <c r="AD49" i="29" s="1"/>
  <c r="AD50" i="29" s="1"/>
  <c r="AD51" i="29" s="1"/>
  <c r="AD52" i="29" s="1"/>
  <c r="AD53" i="29" s="1"/>
  <c r="AD54" i="29" s="1"/>
  <c r="AD55" i="29" s="1"/>
  <c r="Y358" i="29"/>
  <c r="Y359" i="29" s="1"/>
  <c r="Y356" i="29"/>
  <c r="E118" i="29"/>
  <c r="F118" i="29" s="1"/>
  <c r="D119" i="29"/>
  <c r="E119" i="29" s="1"/>
  <c r="F119" i="29" s="1"/>
  <c r="K47" i="22"/>
  <c r="Y374" i="29"/>
  <c r="E290" i="29"/>
  <c r="F290" i="29" s="1"/>
  <c r="D291" i="29"/>
  <c r="D1082" i="29"/>
  <c r="E1082" i="29" s="1"/>
  <c r="F1082" i="29" s="1"/>
  <c r="C1083" i="29"/>
  <c r="C308" i="29"/>
  <c r="E307" i="29"/>
  <c r="C298" i="29"/>
  <c r="T24" i="29"/>
  <c r="U24" i="29" s="1"/>
  <c r="R58" i="29"/>
  <c r="Y1074" i="29"/>
  <c r="C910" i="29"/>
  <c r="E9" i="29"/>
  <c r="F9" i="29" s="1"/>
  <c r="D10" i="29"/>
  <c r="L24" i="29"/>
  <c r="M18" i="29"/>
  <c r="F476" i="23" l="1"/>
  <c r="K475" i="23"/>
  <c r="E364" i="23"/>
  <c r="I363" i="23"/>
  <c r="E761" i="23"/>
  <c r="I760" i="23"/>
  <c r="I464" i="23"/>
  <c r="E465" i="23"/>
  <c r="E131" i="23"/>
  <c r="I130" i="23"/>
  <c r="I362" i="23"/>
  <c r="AD56" i="29"/>
  <c r="AD57" i="29" s="1"/>
  <c r="AD58" i="29" s="1"/>
  <c r="AD59" i="29" s="1"/>
  <c r="Y371" i="29"/>
  <c r="Y360" i="29"/>
  <c r="F307" i="29"/>
  <c r="Y375" i="29"/>
  <c r="Y376" i="29" s="1"/>
  <c r="D1083" i="29"/>
  <c r="E1083" i="29" s="1"/>
  <c r="F1083" i="29" s="1"/>
  <c r="C1084" i="29"/>
  <c r="D1084" i="29" s="1"/>
  <c r="E1084" i="29" s="1"/>
  <c r="F1084" i="29" s="1"/>
  <c r="E291" i="29"/>
  <c r="F291" i="29" s="1"/>
  <c r="D292" i="29"/>
  <c r="E907" i="29"/>
  <c r="D908" i="29"/>
  <c r="C299" i="29"/>
  <c r="C309" i="29"/>
  <c r="D308" i="29"/>
  <c r="E308" i="29" s="1"/>
  <c r="F308" i="29" s="1"/>
  <c r="R59" i="29"/>
  <c r="R60" i="29" s="1"/>
  <c r="Y1075" i="29"/>
  <c r="C911" i="29"/>
  <c r="E10" i="29"/>
  <c r="F10" i="29" s="1"/>
  <c r="D11" i="29"/>
  <c r="K476" i="23" l="1"/>
  <c r="F477" i="23"/>
  <c r="I364" i="23"/>
  <c r="E365" i="23"/>
  <c r="E132" i="23"/>
  <c r="I131" i="23"/>
  <c r="E762" i="23"/>
  <c r="I761" i="23"/>
  <c r="I465" i="23"/>
  <c r="E466" i="23"/>
  <c r="AD60" i="29"/>
  <c r="AD61" i="29" s="1"/>
  <c r="AD62" i="29" s="1"/>
  <c r="AD63" i="29" s="1"/>
  <c r="AD64" i="29" s="1"/>
  <c r="AD65" i="29" s="1"/>
  <c r="AD66" i="29" s="1"/>
  <c r="AD67" i="29" s="1"/>
  <c r="AD68" i="29" s="1"/>
  <c r="AD69" i="29" s="1"/>
  <c r="AD70" i="29" s="1"/>
  <c r="R61" i="29"/>
  <c r="F907" i="29"/>
  <c r="Y378" i="29"/>
  <c r="E908" i="29"/>
  <c r="F908" i="29" s="1"/>
  <c r="D909" i="29"/>
  <c r="C310" i="29"/>
  <c r="D309" i="29"/>
  <c r="E309" i="29" s="1"/>
  <c r="F309" i="29" s="1"/>
  <c r="C300" i="29"/>
  <c r="E292" i="29"/>
  <c r="F292" i="29" s="1"/>
  <c r="D293" i="29"/>
  <c r="J108" i="29"/>
  <c r="Y428" i="29"/>
  <c r="Y848" i="29"/>
  <c r="C912" i="29"/>
  <c r="D12" i="29"/>
  <c r="E12" i="29" s="1"/>
  <c r="F12" i="29" s="1"/>
  <c r="E11" i="29"/>
  <c r="F11" i="29" s="1"/>
  <c r="M20" i="29"/>
  <c r="K477" i="23" l="1"/>
  <c r="F478" i="23"/>
  <c r="I365" i="23"/>
  <c r="E366" i="23"/>
  <c r="E763" i="23"/>
  <c r="I762" i="23"/>
  <c r="I466" i="23"/>
  <c r="E467" i="23"/>
  <c r="E133" i="23"/>
  <c r="I132" i="23"/>
  <c r="AD71" i="29"/>
  <c r="AD72" i="29" s="1"/>
  <c r="AD73" i="29" s="1"/>
  <c r="AD74" i="29" s="1"/>
  <c r="AD75" i="29" s="1"/>
  <c r="R62" i="29"/>
  <c r="Y379" i="29"/>
  <c r="E909" i="29"/>
  <c r="F909" i="29" s="1"/>
  <c r="D910" i="29"/>
  <c r="E293" i="29"/>
  <c r="F293" i="29" s="1"/>
  <c r="D294" i="29"/>
  <c r="C301" i="29"/>
  <c r="C311" i="29"/>
  <c r="D310" i="29"/>
  <c r="E310" i="29"/>
  <c r="F310" i="29" s="1"/>
  <c r="J109" i="29"/>
  <c r="D13" i="29"/>
  <c r="D14" i="29" s="1"/>
  <c r="E14" i="29" s="1"/>
  <c r="F14" i="29" s="1"/>
  <c r="Y429" i="29"/>
  <c r="Y849" i="29"/>
  <c r="C913" i="29"/>
  <c r="K478" i="23" l="1"/>
  <c r="F479" i="23"/>
  <c r="I366" i="23"/>
  <c r="E367" i="23"/>
  <c r="I133" i="23"/>
  <c r="E134" i="23"/>
  <c r="E764" i="23"/>
  <c r="I763" i="23"/>
  <c r="I467" i="23"/>
  <c r="E468" i="23"/>
  <c r="E13" i="29"/>
  <c r="F13" i="29" s="1"/>
  <c r="AD76" i="29"/>
  <c r="AD77" i="29" s="1"/>
  <c r="R63" i="29"/>
  <c r="Y380" i="29"/>
  <c r="Y381" i="29" s="1"/>
  <c r="Y382" i="29" s="1"/>
  <c r="Y383" i="29" s="1"/>
  <c r="C312" i="29"/>
  <c r="D311" i="29"/>
  <c r="E311" i="29" s="1"/>
  <c r="F311" i="29" s="1"/>
  <c r="E910" i="29"/>
  <c r="F910" i="29" s="1"/>
  <c r="D911" i="29"/>
  <c r="E294" i="29"/>
  <c r="F294" i="29" s="1"/>
  <c r="D295" i="29"/>
  <c r="D296" i="29" s="1"/>
  <c r="E296" i="29" s="1"/>
  <c r="F296" i="29" s="1"/>
  <c r="T28" i="29"/>
  <c r="U28" i="29" s="1"/>
  <c r="J110" i="29"/>
  <c r="Y850" i="29"/>
  <c r="Y430" i="29"/>
  <c r="Y1078" i="29"/>
  <c r="C914" i="29"/>
  <c r="D15" i="29"/>
  <c r="L28" i="29"/>
  <c r="M22" i="29"/>
  <c r="K479" i="23" l="1"/>
  <c r="F480" i="23"/>
  <c r="E368" i="23"/>
  <c r="I367" i="23"/>
  <c r="I764" i="23"/>
  <c r="E765" i="23"/>
  <c r="I765" i="23" s="1"/>
  <c r="I468" i="23"/>
  <c r="E469" i="23"/>
  <c r="I134" i="23"/>
  <c r="E135" i="23"/>
  <c r="AD78" i="29"/>
  <c r="AD79" i="29" s="1"/>
  <c r="AD80" i="29" s="1"/>
  <c r="AD81" i="29" s="1"/>
  <c r="AD82" i="29" s="1"/>
  <c r="AD83" i="29" s="1"/>
  <c r="AD84" i="29" s="1"/>
  <c r="AD85" i="29" s="1"/>
  <c r="E15" i="29"/>
  <c r="F15" i="29" s="1"/>
  <c r="D16" i="29"/>
  <c r="E16" i="29" s="1"/>
  <c r="F16" i="29" s="1"/>
  <c r="R64" i="29"/>
  <c r="E295" i="29"/>
  <c r="F295" i="29" s="1"/>
  <c r="E911" i="29"/>
  <c r="F911" i="29" s="1"/>
  <c r="D912" i="29"/>
  <c r="C313" i="29"/>
  <c r="D312" i="29"/>
  <c r="E312" i="29" s="1"/>
  <c r="F312" i="29" s="1"/>
  <c r="J111" i="29"/>
  <c r="Y431" i="29"/>
  <c r="Y851" i="29"/>
  <c r="Y1079" i="29"/>
  <c r="C915" i="29"/>
  <c r="F481" i="23" l="1"/>
  <c r="F482" i="23" s="1"/>
  <c r="K480" i="23"/>
  <c r="I368" i="23"/>
  <c r="E369" i="23"/>
  <c r="I135" i="23"/>
  <c r="E136" i="23"/>
  <c r="I469" i="23"/>
  <c r="E470" i="23"/>
  <c r="AD86" i="29"/>
  <c r="AD87" i="29" s="1"/>
  <c r="R65" i="29"/>
  <c r="C314" i="29"/>
  <c r="D313" i="29"/>
  <c r="E313" i="29" s="1"/>
  <c r="F313" i="29" s="1"/>
  <c r="E912" i="29"/>
  <c r="F912" i="29" s="1"/>
  <c r="D913" i="29"/>
  <c r="T30" i="29"/>
  <c r="U30" i="29" s="1"/>
  <c r="J112" i="29"/>
  <c r="Y432" i="29"/>
  <c r="Y852" i="29"/>
  <c r="Y1080" i="29"/>
  <c r="E17" i="29"/>
  <c r="M24" i="29"/>
  <c r="L30" i="29"/>
  <c r="F483" i="23" l="1"/>
  <c r="K482" i="23"/>
  <c r="K481" i="23"/>
  <c r="I369" i="23"/>
  <c r="E370" i="23"/>
  <c r="E137" i="23"/>
  <c r="I136" i="23"/>
  <c r="E471" i="23"/>
  <c r="E472" i="23" s="1"/>
  <c r="I470" i="23"/>
  <c r="AD88" i="29"/>
  <c r="AD89" i="29" s="1"/>
  <c r="AD90" i="29" s="1"/>
  <c r="AD91" i="29" s="1"/>
  <c r="AD92" i="29" s="1"/>
  <c r="AD93" i="29" s="1"/>
  <c r="AD94" i="29" s="1"/>
  <c r="AD95" i="29" s="1"/>
  <c r="R66" i="29"/>
  <c r="F17" i="29"/>
  <c r="E297" i="29"/>
  <c r="D298" i="29"/>
  <c r="E913" i="29"/>
  <c r="F913" i="29" s="1"/>
  <c r="D914" i="29"/>
  <c r="C315" i="29"/>
  <c r="C316" i="29" s="1"/>
  <c r="D314" i="29"/>
  <c r="E314" i="29" s="1"/>
  <c r="F314" i="29" s="1"/>
  <c r="J113" i="29"/>
  <c r="L111" i="29"/>
  <c r="M111" i="29" s="1"/>
  <c r="Y853" i="29"/>
  <c r="Y433" i="29"/>
  <c r="Y1081" i="29"/>
  <c r="Y1082" i="29" s="1"/>
  <c r="Y1083" i="29" s="1"/>
  <c r="Y1084" i="29" s="1"/>
  <c r="D18" i="29"/>
  <c r="E18" i="29" s="1"/>
  <c r="F18" i="29" s="1"/>
  <c r="K483" i="23" l="1"/>
  <c r="F484" i="23"/>
  <c r="E473" i="23"/>
  <c r="I472" i="23"/>
  <c r="I370" i="23"/>
  <c r="E371" i="23"/>
  <c r="I471" i="23"/>
  <c r="I137" i="23"/>
  <c r="E138" i="23"/>
  <c r="AD96" i="29"/>
  <c r="AD97" i="29" s="1"/>
  <c r="AD98" i="29" s="1"/>
  <c r="AD99" i="29" s="1"/>
  <c r="AD100" i="29" s="1"/>
  <c r="AD101" i="29" s="1"/>
  <c r="AD102" i="29" s="1"/>
  <c r="AD103" i="29" s="1"/>
  <c r="AD104" i="29" s="1"/>
  <c r="AD105" i="29" s="1"/>
  <c r="R67" i="29"/>
  <c r="F297" i="29"/>
  <c r="E914" i="29"/>
  <c r="F914" i="29" s="1"/>
  <c r="D915" i="29"/>
  <c r="E915" i="29" s="1"/>
  <c r="F915" i="29" s="1"/>
  <c r="D315" i="29"/>
  <c r="E315" i="29" s="1"/>
  <c r="F315" i="29" s="1"/>
  <c r="E298" i="29"/>
  <c r="F298" i="29" s="1"/>
  <c r="D299" i="29"/>
  <c r="J114" i="29"/>
  <c r="Y854" i="29"/>
  <c r="Y434" i="29"/>
  <c r="E917" i="29"/>
  <c r="D19" i="29"/>
  <c r="E19" i="29" s="1"/>
  <c r="F19" i="29" s="1"/>
  <c r="L32" i="29"/>
  <c r="S6" i="22"/>
  <c r="T6" i="22" s="1"/>
  <c r="K484" i="23" l="1"/>
  <c r="F485" i="23"/>
  <c r="I473" i="23"/>
  <c r="E474" i="23"/>
  <c r="E372" i="23"/>
  <c r="I371" i="23"/>
  <c r="E139" i="23"/>
  <c r="I138" i="23"/>
  <c r="AD106" i="29"/>
  <c r="AD107" i="29" s="1"/>
  <c r="R68" i="29"/>
  <c r="D316" i="29"/>
  <c r="E316" i="29" s="1"/>
  <c r="F316" i="29" s="1"/>
  <c r="F917" i="29"/>
  <c r="E299" i="29"/>
  <c r="F299" i="29" s="1"/>
  <c r="D300" i="29"/>
  <c r="J115" i="29"/>
  <c r="J116" i="29" s="1"/>
  <c r="Y435" i="29"/>
  <c r="Y436" i="29" s="1"/>
  <c r="Y855" i="29"/>
  <c r="Y856" i="29" s="1"/>
  <c r="D20" i="29"/>
  <c r="E20" i="29" s="1"/>
  <c r="F20" i="29" s="1"/>
  <c r="K485" i="23" l="1"/>
  <c r="F486" i="23"/>
  <c r="E475" i="23"/>
  <c r="I474" i="23"/>
  <c r="I372" i="23"/>
  <c r="E373" i="23"/>
  <c r="I373" i="23" s="1"/>
  <c r="E140" i="23"/>
  <c r="I139" i="23"/>
  <c r="AD108" i="29"/>
  <c r="AD109" i="29" s="1"/>
  <c r="AD110" i="29" s="1"/>
  <c r="AD111" i="29" s="1"/>
  <c r="AD112" i="29" s="1"/>
  <c r="AD113" i="29" s="1"/>
  <c r="AD114" i="29" s="1"/>
  <c r="AD115" i="29" s="1"/>
  <c r="Y437" i="29"/>
  <c r="Y438" i="29" s="1"/>
  <c r="Y439" i="29" s="1"/>
  <c r="Y440" i="29" s="1"/>
  <c r="Y441" i="29" s="1"/>
  <c r="Y442" i="29" s="1"/>
  <c r="Y443" i="29" s="1"/>
  <c r="Y444" i="29" s="1"/>
  <c r="Y445" i="29" s="1"/>
  <c r="Y448" i="29" s="1"/>
  <c r="Y449" i="29" s="1"/>
  <c r="Y450" i="29" s="1"/>
  <c r="Y451" i="29" s="1"/>
  <c r="Y452" i="29" s="1"/>
  <c r="Y453" i="29" s="1"/>
  <c r="R69" i="29"/>
  <c r="W59" i="20"/>
  <c r="W34" i="20"/>
  <c r="C318" i="29"/>
  <c r="C319" i="29" s="1"/>
  <c r="E317" i="29"/>
  <c r="E300" i="29"/>
  <c r="F300" i="29" s="1"/>
  <c r="D301" i="29"/>
  <c r="E301" i="29" s="1"/>
  <c r="F301" i="29" s="1"/>
  <c r="L114" i="29"/>
  <c r="M114" i="29" s="1"/>
  <c r="D21" i="29"/>
  <c r="E21" i="29" s="1"/>
  <c r="F21" i="29" s="1"/>
  <c r="M28" i="29"/>
  <c r="F487" i="23" l="1"/>
  <c r="K486" i="23"/>
  <c r="E374" i="23"/>
  <c r="E375" i="23" s="1"/>
  <c r="I475" i="23"/>
  <c r="E476" i="23"/>
  <c r="I140" i="23"/>
  <c r="E141" i="23"/>
  <c r="AD116" i="29"/>
  <c r="AD117" i="29" s="1"/>
  <c r="C320" i="29"/>
  <c r="R70" i="29"/>
  <c r="R71" i="29" s="1"/>
  <c r="R72" i="29" s="1"/>
  <c r="R73" i="29" s="1"/>
  <c r="R74" i="29" s="1"/>
  <c r="R75" i="29" s="1"/>
  <c r="F317" i="29"/>
  <c r="D318" i="29"/>
  <c r="E318" i="29" s="1"/>
  <c r="F318" i="29" s="1"/>
  <c r="Y454" i="29"/>
  <c r="Y455" i="29" s="1"/>
  <c r="Y456" i="29" s="1"/>
  <c r="R78" i="29"/>
  <c r="D22" i="29"/>
  <c r="E22" i="29" s="1"/>
  <c r="F22" i="29" s="1"/>
  <c r="I374" i="23" l="1"/>
  <c r="K487" i="23"/>
  <c r="F488" i="23"/>
  <c r="I476" i="23"/>
  <c r="E477" i="23"/>
  <c r="I375" i="23"/>
  <c r="E376" i="23"/>
  <c r="I141" i="23"/>
  <c r="E142" i="23"/>
  <c r="D23" i="29"/>
  <c r="E23" i="29" s="1"/>
  <c r="F23" i="29" s="1"/>
  <c r="AD118" i="29"/>
  <c r="AD119" i="29" s="1"/>
  <c r="AD120" i="29" s="1"/>
  <c r="AD121" i="29" s="1"/>
  <c r="AD122" i="29" s="1"/>
  <c r="AD123" i="29" s="1"/>
  <c r="AD124" i="29" s="1"/>
  <c r="AD125" i="29" s="1"/>
  <c r="Y457" i="29"/>
  <c r="D319" i="29"/>
  <c r="E319" i="29" s="1"/>
  <c r="F319" i="29" s="1"/>
  <c r="C321" i="29"/>
  <c r="Y458" i="29"/>
  <c r="R79" i="29"/>
  <c r="J118" i="29"/>
  <c r="L117" i="29"/>
  <c r="Y858" i="29"/>
  <c r="Y859" i="29" s="1"/>
  <c r="D24" i="29"/>
  <c r="E24" i="29" s="1"/>
  <c r="F24" i="29" s="1"/>
  <c r="M30" i="29"/>
  <c r="K488" i="23" l="1"/>
  <c r="F489" i="23"/>
  <c r="I477" i="23"/>
  <c r="E478" i="23"/>
  <c r="E377" i="23"/>
  <c r="I376" i="23"/>
  <c r="E143" i="23"/>
  <c r="E144" i="23" s="1"/>
  <c r="I142" i="23"/>
  <c r="AD126" i="29"/>
  <c r="AD127" i="29" s="1"/>
  <c r="D320" i="29"/>
  <c r="E320" i="29" s="1"/>
  <c r="F320" i="29" s="1"/>
  <c r="C322" i="29"/>
  <c r="D321" i="29"/>
  <c r="E321" i="29"/>
  <c r="F321" i="29" s="1"/>
  <c r="R80" i="29"/>
  <c r="R81" i="29" s="1"/>
  <c r="M117" i="29"/>
  <c r="Y871" i="29"/>
  <c r="Y459" i="29"/>
  <c r="Y460" i="29" s="1"/>
  <c r="T37" i="29"/>
  <c r="J119" i="29"/>
  <c r="D25" i="29"/>
  <c r="F490" i="23" l="1"/>
  <c r="K489" i="23"/>
  <c r="I478" i="23"/>
  <c r="E479" i="23"/>
  <c r="E145" i="23"/>
  <c r="I144" i="23"/>
  <c r="I143" i="23"/>
  <c r="I377" i="23"/>
  <c r="E378" i="23"/>
  <c r="AD128" i="29"/>
  <c r="AD129" i="29" s="1"/>
  <c r="AD130" i="29" s="1"/>
  <c r="AD131" i="29" s="1"/>
  <c r="AD132" i="29" s="1"/>
  <c r="AD133" i="29" s="1"/>
  <c r="AD134" i="29" s="1"/>
  <c r="AD135" i="29" s="1"/>
  <c r="E25" i="29"/>
  <c r="F25" i="29" s="1"/>
  <c r="D26" i="29"/>
  <c r="D322" i="29"/>
  <c r="D323" i="29" s="1"/>
  <c r="U37" i="29"/>
  <c r="Y872" i="29"/>
  <c r="R82" i="29"/>
  <c r="R83" i="29" s="1"/>
  <c r="J120" i="29"/>
  <c r="S40" i="22"/>
  <c r="Y899" i="29"/>
  <c r="E727" i="29"/>
  <c r="M32" i="29"/>
  <c r="L38" i="29"/>
  <c r="F491" i="23" l="1"/>
  <c r="K490" i="23"/>
  <c r="I479" i="23"/>
  <c r="E480" i="23"/>
  <c r="E146" i="23"/>
  <c r="I145" i="23"/>
  <c r="E379" i="23"/>
  <c r="I378" i="23"/>
  <c r="AD136" i="29"/>
  <c r="AD137" i="29" s="1"/>
  <c r="E323" i="29"/>
  <c r="F323" i="29" s="1"/>
  <c r="D324" i="29"/>
  <c r="E322" i="29"/>
  <c r="F322" i="29" s="1"/>
  <c r="E26" i="29"/>
  <c r="F26" i="29" s="1"/>
  <c r="D27" i="29"/>
  <c r="F727" i="29"/>
  <c r="Y873" i="29"/>
  <c r="R84" i="29"/>
  <c r="J121" i="29"/>
  <c r="Y900" i="29"/>
  <c r="K491" i="23" l="1"/>
  <c r="F492" i="23"/>
  <c r="I480" i="23"/>
  <c r="E481" i="23"/>
  <c r="E482" i="23" s="1"/>
  <c r="I146" i="23"/>
  <c r="E147" i="23"/>
  <c r="I147" i="23" s="1"/>
  <c r="I379" i="23"/>
  <c r="E380" i="23"/>
  <c r="AD138" i="29"/>
  <c r="AD139" i="29" s="1"/>
  <c r="AD140" i="29" s="1"/>
  <c r="AD141" i="29" s="1"/>
  <c r="AD142" i="29" s="1"/>
  <c r="AD143" i="29" s="1"/>
  <c r="AD144" i="29" s="1"/>
  <c r="AD145" i="29" s="1"/>
  <c r="D325" i="29"/>
  <c r="E324" i="29"/>
  <c r="F324" i="29" s="1"/>
  <c r="Y874" i="29"/>
  <c r="D28" i="29"/>
  <c r="E28" i="29" s="1"/>
  <c r="F28" i="29" s="1"/>
  <c r="R85" i="29"/>
  <c r="R86" i="29" s="1"/>
  <c r="J122" i="29"/>
  <c r="Y901" i="29"/>
  <c r="Y902" i="29" s="1"/>
  <c r="Y903" i="29" s="1"/>
  <c r="Y904" i="29" s="1"/>
  <c r="Y905" i="29" s="1"/>
  <c r="E27" i="29"/>
  <c r="D54" i="29"/>
  <c r="E148" i="23" l="1"/>
  <c r="E149" i="23" s="1"/>
  <c r="E483" i="23"/>
  <c r="I482" i="23"/>
  <c r="K492" i="23"/>
  <c r="F493" i="23"/>
  <c r="I481" i="23"/>
  <c r="I380" i="23"/>
  <c r="E381" i="23"/>
  <c r="I148" i="23"/>
  <c r="D29" i="29"/>
  <c r="E29" i="29" s="1"/>
  <c r="F29" i="29" s="1"/>
  <c r="AD146" i="29"/>
  <c r="AD147" i="29" s="1"/>
  <c r="R87" i="29"/>
  <c r="Y908" i="29"/>
  <c r="Y909" i="29" s="1"/>
  <c r="Y910" i="29" s="1"/>
  <c r="Y911" i="29" s="1"/>
  <c r="Y912" i="29" s="1"/>
  <c r="Y913" i="29" s="1"/>
  <c r="Y914" i="29" s="1"/>
  <c r="Y915" i="29" s="1"/>
  <c r="Y918" i="29" s="1"/>
  <c r="Y919" i="29" s="1"/>
  <c r="Y920" i="29" s="1"/>
  <c r="Y921" i="29" s="1"/>
  <c r="Y922" i="29" s="1"/>
  <c r="Y923" i="29" s="1"/>
  <c r="Y924" i="29" s="1"/>
  <c r="Y925" i="29" s="1"/>
  <c r="Y906" i="29"/>
  <c r="E325" i="29"/>
  <c r="F325" i="29" s="1"/>
  <c r="D326" i="29"/>
  <c r="F27" i="29"/>
  <c r="Y875" i="29"/>
  <c r="Y948" i="29"/>
  <c r="Y949" i="29" s="1"/>
  <c r="Y950" i="29" s="1"/>
  <c r="Y951" i="29" s="1"/>
  <c r="Y952" i="29" s="1"/>
  <c r="J123" i="29"/>
  <c r="D30" i="29"/>
  <c r="D55" i="29"/>
  <c r="E54" i="29"/>
  <c r="F54" i="29" s="1"/>
  <c r="I483" i="23" l="1"/>
  <c r="E484" i="23"/>
  <c r="K493" i="23"/>
  <c r="F494" i="23"/>
  <c r="I381" i="23"/>
  <c r="E382" i="23"/>
  <c r="I149" i="23"/>
  <c r="E150" i="23"/>
  <c r="E30" i="29"/>
  <c r="F30" i="29" s="1"/>
  <c r="AD148" i="29"/>
  <c r="AD149" i="29" s="1"/>
  <c r="AD150" i="29" s="1"/>
  <c r="AD151" i="29" s="1"/>
  <c r="AD152" i="29" s="1"/>
  <c r="AD153" i="29" s="1"/>
  <c r="AD154" i="29" s="1"/>
  <c r="AD155" i="29" s="1"/>
  <c r="Y928" i="29"/>
  <c r="Y929" i="29" s="1"/>
  <c r="Y930" i="29" s="1"/>
  <c r="Y931" i="29" s="1"/>
  <c r="Y932" i="29" s="1"/>
  <c r="Y933" i="29" s="1"/>
  <c r="Y934" i="29" s="1"/>
  <c r="Y935" i="29" s="1"/>
  <c r="Y926" i="29"/>
  <c r="E326" i="29"/>
  <c r="F326" i="29" s="1"/>
  <c r="D327" i="29"/>
  <c r="Y878" i="29"/>
  <c r="Y953" i="29"/>
  <c r="Y954" i="29" s="1"/>
  <c r="Y955" i="29" s="1"/>
  <c r="Y958" i="29" s="1"/>
  <c r="Y959" i="29" s="1"/>
  <c r="Y971" i="29" s="1"/>
  <c r="R88" i="29"/>
  <c r="J124" i="29"/>
  <c r="D31" i="29"/>
  <c r="E31" i="29" s="1"/>
  <c r="F31" i="29" s="1"/>
  <c r="L41" i="29"/>
  <c r="E55" i="29"/>
  <c r="F55" i="29" s="1"/>
  <c r="F495" i="23" l="1"/>
  <c r="K494" i="23"/>
  <c r="E485" i="23"/>
  <c r="I484" i="23"/>
  <c r="E383" i="23"/>
  <c r="I382" i="23"/>
  <c r="E151" i="23"/>
  <c r="I150" i="23"/>
  <c r="AD156" i="29"/>
  <c r="AD157" i="29" s="1"/>
  <c r="Y938" i="29"/>
  <c r="Y939" i="29" s="1"/>
  <c r="Y940" i="29" s="1"/>
  <c r="Y941" i="29" s="1"/>
  <c r="Y942" i="29" s="1"/>
  <c r="Y943" i="29" s="1"/>
  <c r="Y944" i="29" s="1"/>
  <c r="Y945" i="29" s="1"/>
  <c r="Y936" i="29"/>
  <c r="E327" i="29"/>
  <c r="F327" i="29" s="1"/>
  <c r="D328" i="29"/>
  <c r="Y879" i="29"/>
  <c r="Y972" i="29"/>
  <c r="Y471" i="29"/>
  <c r="R89" i="29"/>
  <c r="J125" i="29"/>
  <c r="J126" i="29" s="1"/>
  <c r="D32" i="29"/>
  <c r="L43" i="29"/>
  <c r="F496" i="23" l="1"/>
  <c r="K495" i="23"/>
  <c r="I485" i="23"/>
  <c r="E486" i="23"/>
  <c r="I151" i="23"/>
  <c r="E152" i="23"/>
  <c r="I383" i="23"/>
  <c r="E384" i="23"/>
  <c r="E32" i="29"/>
  <c r="F32" i="29" s="1"/>
  <c r="AD158" i="29"/>
  <c r="AD159" i="29" s="1"/>
  <c r="J127" i="29"/>
  <c r="D329" i="29"/>
  <c r="E328" i="29"/>
  <c r="F328" i="29" s="1"/>
  <c r="Y472" i="29"/>
  <c r="Y473" i="29" s="1"/>
  <c r="Y973" i="29"/>
  <c r="Y880" i="29"/>
  <c r="Y881" i="29" s="1"/>
  <c r="Y882" i="29" s="1"/>
  <c r="Y883" i="29" s="1"/>
  <c r="Y884" i="29" s="1"/>
  <c r="Y885" i="29" s="1"/>
  <c r="L124" i="29"/>
  <c r="M124" i="29" s="1"/>
  <c r="Y974" i="29"/>
  <c r="R90" i="29"/>
  <c r="D33" i="29"/>
  <c r="D58" i="29"/>
  <c r="E57" i="29"/>
  <c r="M38" i="29"/>
  <c r="E487" i="23" l="1"/>
  <c r="I486" i="23"/>
  <c r="K496" i="23"/>
  <c r="F497" i="23"/>
  <c r="I384" i="23"/>
  <c r="E385" i="23"/>
  <c r="I152" i="23"/>
  <c r="E153" i="23"/>
  <c r="E33" i="29"/>
  <c r="F33" i="29" s="1"/>
  <c r="AD160" i="29"/>
  <c r="AD161" i="29" s="1"/>
  <c r="AD162" i="29" s="1"/>
  <c r="AD163" i="29" s="1"/>
  <c r="AD164" i="29" s="1"/>
  <c r="AD165" i="29" s="1"/>
  <c r="AD166" i="29" s="1"/>
  <c r="AD167" i="29" s="1"/>
  <c r="AD168" i="29" s="1"/>
  <c r="AD169" i="29" s="1"/>
  <c r="AD170" i="29" s="1"/>
  <c r="Y888" i="29"/>
  <c r="Y889" i="29" s="1"/>
  <c r="Y890" i="29" s="1"/>
  <c r="Y891" i="29" s="1"/>
  <c r="Y892" i="29" s="1"/>
  <c r="Y893" i="29" s="1"/>
  <c r="Y894" i="29" s="1"/>
  <c r="Y895" i="29" s="1"/>
  <c r="Y898" i="29" s="1"/>
  <c r="Y886" i="29"/>
  <c r="E329" i="29"/>
  <c r="F329" i="29" s="1"/>
  <c r="D330" i="29"/>
  <c r="Y975" i="29"/>
  <c r="Y976" i="29" s="1"/>
  <c r="F57" i="29"/>
  <c r="Y474" i="29"/>
  <c r="R91" i="29"/>
  <c r="T45" i="29"/>
  <c r="U45" i="29" s="1"/>
  <c r="D34" i="29"/>
  <c r="E58" i="29"/>
  <c r="F58" i="29" s="1"/>
  <c r="D59" i="29"/>
  <c r="L45" i="29"/>
  <c r="K497" i="23" l="1"/>
  <c r="F498" i="23"/>
  <c r="I487" i="23"/>
  <c r="E488" i="23"/>
  <c r="I153" i="23"/>
  <c r="E154" i="23"/>
  <c r="I385" i="23"/>
  <c r="E386" i="23"/>
  <c r="E34" i="29"/>
  <c r="F34" i="29" s="1"/>
  <c r="AD171" i="29"/>
  <c r="AD172" i="29" s="1"/>
  <c r="AD173" i="29" s="1"/>
  <c r="AD174" i="29" s="1"/>
  <c r="AD175" i="29" s="1"/>
  <c r="Y977" i="29"/>
  <c r="E330" i="29"/>
  <c r="F330" i="29" s="1"/>
  <c r="D331" i="29"/>
  <c r="E331" i="29" s="1"/>
  <c r="F331" i="29" s="1"/>
  <c r="Y475" i="29"/>
  <c r="Y978" i="29"/>
  <c r="Y982" i="29"/>
  <c r="Y983" i="29" s="1"/>
  <c r="R92" i="29"/>
  <c r="J128" i="29"/>
  <c r="D35" i="29"/>
  <c r="E59" i="29"/>
  <c r="F59" i="29" s="1"/>
  <c r="E489" i="23" l="1"/>
  <c r="I488" i="23"/>
  <c r="K498" i="23"/>
  <c r="F499" i="23"/>
  <c r="K499" i="23" s="1"/>
  <c r="I386" i="23"/>
  <c r="E387" i="23"/>
  <c r="I154" i="23"/>
  <c r="E155" i="23"/>
  <c r="AD176" i="29"/>
  <c r="AD177" i="29" s="1"/>
  <c r="E35" i="29"/>
  <c r="F35" i="29" s="1"/>
  <c r="D36" i="29"/>
  <c r="E36" i="29" s="1"/>
  <c r="F36" i="29" s="1"/>
  <c r="Y979" i="29"/>
  <c r="Y980" i="29" s="1"/>
  <c r="Y981" i="29" s="1"/>
  <c r="Y984" i="29"/>
  <c r="Y985" i="29" s="1"/>
  <c r="Y478" i="29"/>
  <c r="R93" i="29"/>
  <c r="T47" i="29"/>
  <c r="J129" i="29"/>
  <c r="M41" i="29"/>
  <c r="L47" i="29"/>
  <c r="E490" i="23" l="1"/>
  <c r="I489" i="23"/>
  <c r="E156" i="23"/>
  <c r="I155" i="23"/>
  <c r="I387" i="23"/>
  <c r="E388" i="23"/>
  <c r="AD178" i="29"/>
  <c r="AD179" i="29" s="1"/>
  <c r="AD180" i="29" s="1"/>
  <c r="AD181" i="29" s="1"/>
  <c r="AD182" i="29" s="1"/>
  <c r="AD183" i="29" s="1"/>
  <c r="AD184" i="29" s="1"/>
  <c r="AD185" i="29" s="1"/>
  <c r="Y988" i="29"/>
  <c r="Y989" i="29" s="1"/>
  <c r="Y990" i="29" s="1"/>
  <c r="Y991" i="29" s="1"/>
  <c r="Y992" i="29" s="1"/>
  <c r="Y993" i="29" s="1"/>
  <c r="Y986" i="29"/>
  <c r="U47" i="29"/>
  <c r="Y479" i="29"/>
  <c r="R94" i="29"/>
  <c r="J130" i="29"/>
  <c r="I490" i="23" l="1"/>
  <c r="E491" i="23"/>
  <c r="I156" i="23"/>
  <c r="E157" i="23"/>
  <c r="I388" i="23"/>
  <c r="E389" i="23"/>
  <c r="AD186" i="29"/>
  <c r="AD187" i="29" s="1"/>
  <c r="Y987" i="29"/>
  <c r="Y480" i="29"/>
  <c r="Y481" i="29" s="1"/>
  <c r="Y482" i="29" s="1"/>
  <c r="Y483" i="29" s="1"/>
  <c r="Y994" i="29"/>
  <c r="Y995" i="29" s="1"/>
  <c r="Y484" i="29"/>
  <c r="R95" i="29"/>
  <c r="R96" i="29" s="1"/>
  <c r="J131" i="29"/>
  <c r="E37" i="29"/>
  <c r="D38" i="29"/>
  <c r="L49" i="29"/>
  <c r="M43" i="29"/>
  <c r="I491" i="23" l="1"/>
  <c r="E492" i="23"/>
  <c r="I389" i="23"/>
  <c r="E390" i="23"/>
  <c r="I390" i="23" s="1"/>
  <c r="E158" i="23"/>
  <c r="I157" i="23"/>
  <c r="AD188" i="29"/>
  <c r="AD189" i="29" s="1"/>
  <c r="AD190" i="29" s="1"/>
  <c r="AD191" i="29" s="1"/>
  <c r="AD192" i="29" s="1"/>
  <c r="AD193" i="29" s="1"/>
  <c r="AD194" i="29" s="1"/>
  <c r="AD195" i="29" s="1"/>
  <c r="R97" i="29"/>
  <c r="F37" i="29"/>
  <c r="Y998" i="29"/>
  <c r="Y999" i="29" s="1"/>
  <c r="Y1000" i="29" s="1"/>
  <c r="Y1001" i="29" s="1"/>
  <c r="Y1002" i="29" s="1"/>
  <c r="Y485" i="29"/>
  <c r="J132" i="29"/>
  <c r="E38" i="29"/>
  <c r="F38" i="29" s="1"/>
  <c r="D39" i="29"/>
  <c r="I492" i="23" l="1"/>
  <c r="E493" i="23"/>
  <c r="I158" i="23"/>
  <c r="E159" i="23"/>
  <c r="AD196" i="29"/>
  <c r="AD197" i="29" s="1"/>
  <c r="Y488" i="29"/>
  <c r="Y489" i="29" s="1"/>
  <c r="Y490" i="29" s="1"/>
  <c r="Y491" i="29" s="1"/>
  <c r="Y492" i="29" s="1"/>
  <c r="Y493" i="29" s="1"/>
  <c r="Y494" i="29" s="1"/>
  <c r="Y495" i="29" s="1"/>
  <c r="Y498" i="29" s="1"/>
  <c r="Y499" i="29" s="1"/>
  <c r="Y500" i="29" s="1"/>
  <c r="Y501" i="29" s="1"/>
  <c r="Y502" i="29" s="1"/>
  <c r="Y503" i="29" s="1"/>
  <c r="Y504" i="29" s="1"/>
  <c r="Y486" i="29"/>
  <c r="E39" i="29"/>
  <c r="F39" i="29" s="1"/>
  <c r="D40" i="29"/>
  <c r="E700" i="29"/>
  <c r="C701" i="29"/>
  <c r="Y505" i="29"/>
  <c r="Y506" i="29" s="1"/>
  <c r="T51" i="29"/>
  <c r="U51" i="29" s="1"/>
  <c r="J133" i="29"/>
  <c r="M45" i="29"/>
  <c r="I493" i="23" l="1"/>
  <c r="E494" i="23"/>
  <c r="E160" i="23"/>
  <c r="I159" i="23"/>
  <c r="AD198" i="29"/>
  <c r="AD199" i="29" s="1"/>
  <c r="AD200" i="29" s="1"/>
  <c r="AD201" i="29" s="1"/>
  <c r="AD202" i="29" s="1"/>
  <c r="AD203" i="29" s="1"/>
  <c r="AD204" i="29" s="1"/>
  <c r="AD205" i="29" s="1"/>
  <c r="F700" i="29"/>
  <c r="D701" i="29"/>
  <c r="E701" i="29" s="1"/>
  <c r="C702" i="29"/>
  <c r="D41" i="29"/>
  <c r="D42" i="29" s="1"/>
  <c r="E40" i="29"/>
  <c r="F40" i="29" s="1"/>
  <c r="R98" i="29"/>
  <c r="J134" i="29"/>
  <c r="L51" i="29"/>
  <c r="E495" i="23" l="1"/>
  <c r="I494" i="23"/>
  <c r="I160" i="23"/>
  <c r="E161" i="23"/>
  <c r="AD206" i="29"/>
  <c r="AD207" i="29" s="1"/>
  <c r="D43" i="29"/>
  <c r="E42" i="29"/>
  <c r="F42" i="29" s="1"/>
  <c r="F701" i="29"/>
  <c r="E41" i="29"/>
  <c r="F41" i="29" s="1"/>
  <c r="D702" i="29"/>
  <c r="E702" i="29" s="1"/>
  <c r="C703" i="29"/>
  <c r="Y508" i="29"/>
  <c r="Y509" i="29" s="1"/>
  <c r="Y510" i="29" s="1"/>
  <c r="Y511" i="29" s="1"/>
  <c r="Y512" i="29" s="1"/>
  <c r="Y513" i="29" s="1"/>
  <c r="Y514" i="29" s="1"/>
  <c r="Y515" i="29" s="1"/>
  <c r="Y518" i="29" s="1"/>
  <c r="Y519" i="29" s="1"/>
  <c r="Y520" i="29" s="1"/>
  <c r="Y521" i="29" s="1"/>
  <c r="Y522" i="29" s="1"/>
  <c r="Y523" i="29" s="1"/>
  <c r="Y524" i="29" s="1"/>
  <c r="Y525" i="29" s="1"/>
  <c r="Y526" i="29" s="1"/>
  <c r="R99" i="29"/>
  <c r="T53" i="29"/>
  <c r="U53" i="29" s="1"/>
  <c r="J135" i="29"/>
  <c r="J136" i="29" s="1"/>
  <c r="L53" i="29"/>
  <c r="M47" i="29"/>
  <c r="I495" i="23" l="1"/>
  <c r="E496" i="23"/>
  <c r="E162" i="23"/>
  <c r="I161" i="23"/>
  <c r="AD208" i="29"/>
  <c r="AD209" i="29" s="1"/>
  <c r="AD210" i="29" s="1"/>
  <c r="AD211" i="29" s="1"/>
  <c r="AD212" i="29" s="1"/>
  <c r="AD213" i="29" s="1"/>
  <c r="AD214" i="29" s="1"/>
  <c r="AD215" i="29" s="1"/>
  <c r="E43" i="29"/>
  <c r="F43" i="29" s="1"/>
  <c r="D44" i="29"/>
  <c r="F702" i="29"/>
  <c r="D703" i="29"/>
  <c r="E703" i="29" s="1"/>
  <c r="C704" i="29"/>
  <c r="Y528" i="29"/>
  <c r="R100" i="29"/>
  <c r="E497" i="23" l="1"/>
  <c r="I496" i="23"/>
  <c r="I162" i="23"/>
  <c r="E163" i="23"/>
  <c r="AD216" i="29"/>
  <c r="AD217" i="29" s="1"/>
  <c r="E44" i="29"/>
  <c r="F44" i="29" s="1"/>
  <c r="D45" i="29"/>
  <c r="F703" i="29"/>
  <c r="C705" i="29"/>
  <c r="C706" i="29" s="1"/>
  <c r="D704" i="29"/>
  <c r="E704" i="29" s="1"/>
  <c r="Y529" i="29"/>
  <c r="R101" i="29"/>
  <c r="M49" i="29"/>
  <c r="I497" i="23" l="1"/>
  <c r="E498" i="23"/>
  <c r="E164" i="23"/>
  <c r="I163" i="23"/>
  <c r="AD218" i="29"/>
  <c r="AD219" i="29" s="1"/>
  <c r="AD220" i="29" s="1"/>
  <c r="AD221" i="29" s="1"/>
  <c r="AD222" i="29" s="1"/>
  <c r="AD223" i="29" s="1"/>
  <c r="AD224" i="29" s="1"/>
  <c r="AD225" i="29" s="1"/>
  <c r="D46" i="29"/>
  <c r="E45" i="29"/>
  <c r="F45" i="29" s="1"/>
  <c r="C707" i="29"/>
  <c r="F704" i="29"/>
  <c r="D705" i="29"/>
  <c r="E705" i="29" s="1"/>
  <c r="Y530" i="29"/>
  <c r="Y531" i="29" s="1"/>
  <c r="R102" i="29"/>
  <c r="J138" i="29"/>
  <c r="L137" i="29"/>
  <c r="E499" i="23" l="1"/>
  <c r="I498" i="23"/>
  <c r="I164" i="23"/>
  <c r="E165" i="23"/>
  <c r="D706" i="29"/>
  <c r="E706" i="29" s="1"/>
  <c r="F706" i="29" s="1"/>
  <c r="AD226" i="29"/>
  <c r="AD227" i="29" s="1"/>
  <c r="E46" i="29"/>
  <c r="F46" i="29" s="1"/>
  <c r="D47" i="29"/>
  <c r="M137" i="29"/>
  <c r="F705" i="29"/>
  <c r="Y532" i="29"/>
  <c r="Y533" i="29" s="1"/>
  <c r="Y534" i="29" s="1"/>
  <c r="Y535" i="29" s="1"/>
  <c r="R103" i="29"/>
  <c r="J139" i="29"/>
  <c r="E70" i="29"/>
  <c r="D71" i="29"/>
  <c r="M51" i="29"/>
  <c r="I499" i="23" l="1"/>
  <c r="E500" i="23"/>
  <c r="E166" i="23"/>
  <c r="I165" i="23"/>
  <c r="D707" i="29"/>
  <c r="AD228" i="29"/>
  <c r="AD229" i="29" s="1"/>
  <c r="AD230" i="29" s="1"/>
  <c r="AD231" i="29" s="1"/>
  <c r="AD232" i="29" s="1"/>
  <c r="AD233" i="29" s="1"/>
  <c r="AD234" i="29" s="1"/>
  <c r="AD235" i="29" s="1"/>
  <c r="Y538" i="29"/>
  <c r="Y539" i="29" s="1"/>
  <c r="Y540" i="29" s="1"/>
  <c r="Y541" i="29" s="1"/>
  <c r="Y542" i="29" s="1"/>
  <c r="Y543" i="29" s="1"/>
  <c r="Y544" i="29" s="1"/>
  <c r="Y545" i="29" s="1"/>
  <c r="Y548" i="29" s="1"/>
  <c r="Y549" i="29" s="1"/>
  <c r="Y550" i="29" s="1"/>
  <c r="Y551" i="29" s="1"/>
  <c r="Y552" i="29" s="1"/>
  <c r="Y553" i="29" s="1"/>
  <c r="Y554" i="29" s="1"/>
  <c r="Y555" i="29" s="1"/>
  <c r="Y536" i="29"/>
  <c r="D48" i="29"/>
  <c r="E47" i="29"/>
  <c r="F47" i="29" s="1"/>
  <c r="F70" i="29"/>
  <c r="E707" i="29"/>
  <c r="C708" i="29"/>
  <c r="R104" i="29"/>
  <c r="T58" i="29"/>
  <c r="U58" i="29" s="1"/>
  <c r="J140" i="29"/>
  <c r="E71" i="29"/>
  <c r="D72" i="29"/>
  <c r="E501" i="23" l="1"/>
  <c r="I500" i="23"/>
  <c r="I166" i="23"/>
  <c r="E167" i="23"/>
  <c r="AD236" i="29"/>
  <c r="AD237" i="29" s="1"/>
  <c r="Y558" i="29"/>
  <c r="Y559" i="29" s="1"/>
  <c r="Y556" i="29"/>
  <c r="E48" i="29"/>
  <c r="F48" i="29" s="1"/>
  <c r="D49" i="29"/>
  <c r="F707" i="29"/>
  <c r="F71" i="29"/>
  <c r="C709" i="29"/>
  <c r="D708" i="29"/>
  <c r="E708" i="29" s="1"/>
  <c r="R105" i="29"/>
  <c r="R106" i="29" s="1"/>
  <c r="J141" i="29"/>
  <c r="D73" i="29"/>
  <c r="E72" i="29"/>
  <c r="M53" i="29"/>
  <c r="E502" i="23" l="1"/>
  <c r="I501" i="23"/>
  <c r="E168" i="23"/>
  <c r="I167" i="23"/>
  <c r="AD238" i="29"/>
  <c r="AD239" i="29" s="1"/>
  <c r="AD240" i="29" s="1"/>
  <c r="AD241" i="29" s="1"/>
  <c r="AD242" i="29" s="1"/>
  <c r="AD243" i="29" s="1"/>
  <c r="AD244" i="29" s="1"/>
  <c r="AD245" i="29" s="1"/>
  <c r="AD248" i="29" s="1"/>
  <c r="AD249" i="29" s="1"/>
  <c r="AD250" i="29" s="1"/>
  <c r="AD251" i="29" s="1"/>
  <c r="AD252" i="29" s="1"/>
  <c r="AD253" i="29" s="1"/>
  <c r="AD254" i="29" s="1"/>
  <c r="AD255" i="29" s="1"/>
  <c r="AD258" i="29" s="1"/>
  <c r="AD259" i="29" s="1"/>
  <c r="AD271" i="29" s="1"/>
  <c r="AD272" i="29" s="1"/>
  <c r="AD273" i="29" s="1"/>
  <c r="AD274" i="29" s="1"/>
  <c r="AD275" i="29" s="1"/>
  <c r="AD278" i="29" s="1"/>
  <c r="AD279" i="29" s="1"/>
  <c r="AD280" i="29" s="1"/>
  <c r="AD281" i="29" s="1"/>
  <c r="AD282" i="29" s="1"/>
  <c r="AD283" i="29" s="1"/>
  <c r="AD284" i="29" s="1"/>
  <c r="AD285" i="29" s="1"/>
  <c r="AD288" i="29" s="1"/>
  <c r="AD289" i="29" s="1"/>
  <c r="AD290" i="29" s="1"/>
  <c r="AD291" i="29" s="1"/>
  <c r="AD292" i="29" s="1"/>
  <c r="AD293" i="29" s="1"/>
  <c r="AD294" i="29" s="1"/>
  <c r="AD295" i="29" s="1"/>
  <c r="AD298" i="29" s="1"/>
  <c r="AD299" i="29" s="1"/>
  <c r="AD300" i="29" s="1"/>
  <c r="AD301" i="29" s="1"/>
  <c r="AD302" i="29" s="1"/>
  <c r="AD303" i="29" s="1"/>
  <c r="AD304" i="29" s="1"/>
  <c r="AD305" i="29" s="1"/>
  <c r="AD308" i="29" s="1"/>
  <c r="AD309" i="29" s="1"/>
  <c r="AD310" i="29" s="1"/>
  <c r="AD311" i="29" s="1"/>
  <c r="AD312" i="29" s="1"/>
  <c r="AD313" i="29" s="1"/>
  <c r="AD314" i="29" s="1"/>
  <c r="AD315" i="29" s="1"/>
  <c r="AD318" i="29" s="1"/>
  <c r="AD319" i="29" s="1"/>
  <c r="AD320" i="29" s="1"/>
  <c r="AD321" i="29" s="1"/>
  <c r="AD322" i="29" s="1"/>
  <c r="AD323" i="29" s="1"/>
  <c r="AD324" i="29" s="1"/>
  <c r="AD325" i="29" s="1"/>
  <c r="AD328" i="29" s="1"/>
  <c r="AD329" i="29" s="1"/>
  <c r="AD330" i="29" s="1"/>
  <c r="AD331" i="29" s="1"/>
  <c r="AD332" i="29" s="1"/>
  <c r="AD333" i="29" s="1"/>
  <c r="AD334" i="29" s="1"/>
  <c r="AD335" i="29" s="1"/>
  <c r="AD338" i="29" s="1"/>
  <c r="AD339" i="29" s="1"/>
  <c r="AD340" i="29" s="1"/>
  <c r="AD341" i="29" s="1"/>
  <c r="AD342" i="29" s="1"/>
  <c r="AD343" i="29" s="1"/>
  <c r="AD344" i="29" s="1"/>
  <c r="AD345" i="29" s="1"/>
  <c r="AD348" i="29" s="1"/>
  <c r="AD349" i="29" s="1"/>
  <c r="AD350" i="29" s="1"/>
  <c r="AD351" i="29" s="1"/>
  <c r="AD352" i="29" s="1"/>
  <c r="AD353" i="29" s="1"/>
  <c r="AD354" i="29" s="1"/>
  <c r="AD355" i="29" s="1"/>
  <c r="AD358" i="29" s="1"/>
  <c r="AD359" i="29" s="1"/>
  <c r="AD371" i="29" s="1"/>
  <c r="AD372" i="29" s="1"/>
  <c r="AD373" i="29" s="1"/>
  <c r="AD374" i="29" s="1"/>
  <c r="AD375" i="29" s="1"/>
  <c r="AD378" i="29" s="1"/>
  <c r="AD379" i="29" s="1"/>
  <c r="AD380" i="29" s="1"/>
  <c r="AD381" i="29" s="1"/>
  <c r="AD382" i="29" s="1"/>
  <c r="AD383" i="29" s="1"/>
  <c r="AD384" i="29" s="1"/>
  <c r="AD385" i="29" s="1"/>
  <c r="AD388" i="29" s="1"/>
  <c r="AD389" i="29" s="1"/>
  <c r="AD390" i="29" s="1"/>
  <c r="AD391" i="29" s="1"/>
  <c r="AD392" i="29" s="1"/>
  <c r="AD393" i="29" s="1"/>
  <c r="AD394" i="29" s="1"/>
  <c r="AD395" i="29" s="1"/>
  <c r="AD398" i="29" s="1"/>
  <c r="AD399" i="29" s="1"/>
  <c r="AD400" i="29" s="1"/>
  <c r="AD401" i="29" s="1"/>
  <c r="AD402" i="29" s="1"/>
  <c r="AD403" i="29" s="1"/>
  <c r="AD404" i="29" s="1"/>
  <c r="AD405" i="29" s="1"/>
  <c r="AD408" i="29" s="1"/>
  <c r="AD409" i="29" s="1"/>
  <c r="AD410" i="29" s="1"/>
  <c r="AD411" i="29" s="1"/>
  <c r="AD412" i="29" s="1"/>
  <c r="AD413" i="29" s="1"/>
  <c r="AD414" i="29" s="1"/>
  <c r="AD415" i="29" s="1"/>
  <c r="AD418" i="29" s="1"/>
  <c r="AD419" i="29" s="1"/>
  <c r="AD420" i="29" s="1"/>
  <c r="AD421" i="29" s="1"/>
  <c r="AD422" i="29" s="1"/>
  <c r="AD423" i="29" s="1"/>
  <c r="AD424" i="29" s="1"/>
  <c r="AD425" i="29" s="1"/>
  <c r="AD428" i="29" s="1"/>
  <c r="AD429" i="29" s="1"/>
  <c r="AD430" i="29" s="1"/>
  <c r="AD431" i="29" s="1"/>
  <c r="AD432" i="29" s="1"/>
  <c r="AD433" i="29" s="1"/>
  <c r="AD434" i="29" s="1"/>
  <c r="AD435" i="29" s="1"/>
  <c r="AD438" i="29" s="1"/>
  <c r="AD439" i="29" s="1"/>
  <c r="AD440" i="29" s="1"/>
  <c r="AD441" i="29" s="1"/>
  <c r="AD442" i="29" s="1"/>
  <c r="AD443" i="29" s="1"/>
  <c r="AD444" i="29" s="1"/>
  <c r="AD445" i="29" s="1"/>
  <c r="AD448" i="29" s="1"/>
  <c r="AD449" i="29" s="1"/>
  <c r="AD450" i="29" s="1"/>
  <c r="AD451" i="29" s="1"/>
  <c r="AD452" i="29" s="1"/>
  <c r="AD453" i="29" s="1"/>
  <c r="AD454" i="29" s="1"/>
  <c r="AD455" i="29" s="1"/>
  <c r="AD458" i="29" s="1"/>
  <c r="AD459" i="29" s="1"/>
  <c r="AD471" i="29" s="1"/>
  <c r="AD472" i="29" s="1"/>
  <c r="AD473" i="29" s="1"/>
  <c r="AD474" i="29" s="1"/>
  <c r="AD475" i="29" s="1"/>
  <c r="AD478" i="29" s="1"/>
  <c r="AD479" i="29" s="1"/>
  <c r="AD480" i="29" s="1"/>
  <c r="AD481" i="29" s="1"/>
  <c r="AD482" i="29" s="1"/>
  <c r="AD483" i="29" s="1"/>
  <c r="AD484" i="29" s="1"/>
  <c r="AD485" i="29" s="1"/>
  <c r="AD488" i="29" s="1"/>
  <c r="AD489" i="29" s="1"/>
  <c r="AD490" i="29" s="1"/>
  <c r="AD491" i="29" s="1"/>
  <c r="AD492" i="29" s="1"/>
  <c r="AD493" i="29" s="1"/>
  <c r="AD494" i="29" s="1"/>
  <c r="AD495" i="29" s="1"/>
  <c r="AD498" i="29" s="1"/>
  <c r="AD499" i="29" s="1"/>
  <c r="AD500" i="29" s="1"/>
  <c r="AD501" i="29" s="1"/>
  <c r="AD502" i="29" s="1"/>
  <c r="AD503" i="29" s="1"/>
  <c r="AD504" i="29" s="1"/>
  <c r="AD505" i="29" s="1"/>
  <c r="AD508" i="29" s="1"/>
  <c r="AD509" i="29" s="1"/>
  <c r="AD510" i="29" s="1"/>
  <c r="AD511" i="29" s="1"/>
  <c r="AD512" i="29" s="1"/>
  <c r="AD513" i="29" s="1"/>
  <c r="AD514" i="29" s="1"/>
  <c r="AD515" i="29" s="1"/>
  <c r="AD518" i="29" s="1"/>
  <c r="AD519" i="29" s="1"/>
  <c r="AD520" i="29" s="1"/>
  <c r="AD521" i="29" s="1"/>
  <c r="AD522" i="29" s="1"/>
  <c r="AD523" i="29" s="1"/>
  <c r="AD524" i="29" s="1"/>
  <c r="AD525" i="29" s="1"/>
  <c r="AD528" i="29" s="1"/>
  <c r="AD529" i="29" s="1"/>
  <c r="AD530" i="29" s="1"/>
  <c r="AD531" i="29" s="1"/>
  <c r="AD532" i="29" s="1"/>
  <c r="AD533" i="29" s="1"/>
  <c r="AD534" i="29" s="1"/>
  <c r="AD535" i="29" s="1"/>
  <c r="AD538" i="29" s="1"/>
  <c r="AD539" i="29" s="1"/>
  <c r="AD540" i="29" s="1"/>
  <c r="AD541" i="29" s="1"/>
  <c r="AD542" i="29" s="1"/>
  <c r="AD543" i="29" s="1"/>
  <c r="AD544" i="29" s="1"/>
  <c r="AD545" i="29" s="1"/>
  <c r="AD548" i="29" s="1"/>
  <c r="AD549" i="29" s="1"/>
  <c r="AD550" i="29" s="1"/>
  <c r="AD551" i="29" s="1"/>
  <c r="AD552" i="29" s="1"/>
  <c r="AD553" i="29" s="1"/>
  <c r="AD554" i="29" s="1"/>
  <c r="AD555" i="29" s="1"/>
  <c r="AD558" i="29" s="1"/>
  <c r="AD559" i="29" s="1"/>
  <c r="AD571" i="29" s="1"/>
  <c r="AD572" i="29" s="1"/>
  <c r="AD573" i="29" s="1"/>
  <c r="AD574" i="29" s="1"/>
  <c r="AD575" i="29" s="1"/>
  <c r="AD578" i="29" s="1"/>
  <c r="AD579" i="29" s="1"/>
  <c r="AD580" i="29" s="1"/>
  <c r="AD581" i="29" s="1"/>
  <c r="AD582" i="29" s="1"/>
  <c r="AD583" i="29" s="1"/>
  <c r="AD584" i="29" s="1"/>
  <c r="AD585" i="29" s="1"/>
  <c r="AD588" i="29" s="1"/>
  <c r="AD589" i="29" s="1"/>
  <c r="AD590" i="29" s="1"/>
  <c r="AD591" i="29" s="1"/>
  <c r="AD592" i="29" s="1"/>
  <c r="AD593" i="29" s="1"/>
  <c r="AD594" i="29" s="1"/>
  <c r="AD595" i="29" s="1"/>
  <c r="AD598" i="29" s="1"/>
  <c r="AD599" i="29" s="1"/>
  <c r="AD701" i="29" s="1"/>
  <c r="AD702" i="29" s="1"/>
  <c r="AD703" i="29" s="1"/>
  <c r="AD704" i="29" s="1"/>
  <c r="AD705" i="29" s="1"/>
  <c r="AD708" i="29" s="1"/>
  <c r="AD709" i="29" s="1"/>
  <c r="AD710" i="29" s="1"/>
  <c r="AD711" i="29" s="1"/>
  <c r="AD712" i="29" s="1"/>
  <c r="AD713" i="29" s="1"/>
  <c r="AD714" i="29" s="1"/>
  <c r="AD715" i="29" s="1"/>
  <c r="AD718" i="29" s="1"/>
  <c r="AD719" i="29" s="1"/>
  <c r="AD720" i="29" s="1"/>
  <c r="AD721" i="29" s="1"/>
  <c r="AD722" i="29" s="1"/>
  <c r="AD723" i="29" s="1"/>
  <c r="AD724" i="29" s="1"/>
  <c r="AD725" i="29" s="1"/>
  <c r="AD728" i="29" s="1"/>
  <c r="AD729" i="29" s="1"/>
  <c r="AD730" i="29" s="1"/>
  <c r="AD731" i="29" s="1"/>
  <c r="AD732" i="29" s="1"/>
  <c r="AD733" i="29" s="1"/>
  <c r="AD734" i="29" s="1"/>
  <c r="AD735" i="29" s="1"/>
  <c r="AD738" i="29" s="1"/>
  <c r="AD739" i="29" s="1"/>
  <c r="AD740" i="29" s="1"/>
  <c r="AD741" i="29" s="1"/>
  <c r="AD742" i="29" s="1"/>
  <c r="AD743" i="29" s="1"/>
  <c r="AD744" i="29" s="1"/>
  <c r="AD745" i="29" s="1"/>
  <c r="AD748" i="29" s="1"/>
  <c r="AD749" i="29" s="1"/>
  <c r="AD750" i="29" s="1"/>
  <c r="AD751" i="29" s="1"/>
  <c r="AD752" i="29" s="1"/>
  <c r="AD753" i="29" s="1"/>
  <c r="AD754" i="29" s="1"/>
  <c r="AD755" i="29" s="1"/>
  <c r="AD758" i="29" s="1"/>
  <c r="AD759" i="29" s="1"/>
  <c r="AD771" i="29" s="1"/>
  <c r="AD772" i="29" s="1"/>
  <c r="AD773" i="29" s="1"/>
  <c r="AD774" i="29" s="1"/>
  <c r="AD775" i="29" s="1"/>
  <c r="AD778" i="29" s="1"/>
  <c r="AD779" i="29" s="1"/>
  <c r="AD780" i="29" s="1"/>
  <c r="BD5" i="22" s="1"/>
  <c r="BD6" i="22" s="1"/>
  <c r="BD7" i="22" s="1"/>
  <c r="E49" i="29"/>
  <c r="F49" i="29" s="1"/>
  <c r="D50" i="29"/>
  <c r="R107" i="29"/>
  <c r="F708" i="29"/>
  <c r="F72" i="29"/>
  <c r="D709" i="29"/>
  <c r="E709" i="29" s="1"/>
  <c r="C710" i="29"/>
  <c r="Y571" i="29"/>
  <c r="J142" i="29"/>
  <c r="L59" i="29"/>
  <c r="E73" i="29"/>
  <c r="D74" i="29"/>
  <c r="E503" i="23" l="1"/>
  <c r="I502" i="23"/>
  <c r="I168" i="23"/>
  <c r="E169" i="23"/>
  <c r="E50" i="29"/>
  <c r="F50" i="29" s="1"/>
  <c r="D51" i="29"/>
  <c r="F73" i="29"/>
  <c r="Y572" i="29"/>
  <c r="F709" i="29"/>
  <c r="D710" i="29"/>
  <c r="E710" i="29" s="1"/>
  <c r="C711" i="29"/>
  <c r="J143" i="29"/>
  <c r="D75" i="29"/>
  <c r="D76" i="29" s="1"/>
  <c r="E74" i="29"/>
  <c r="I503" i="23" l="1"/>
  <c r="E504" i="23"/>
  <c r="I169" i="23"/>
  <c r="E170" i="23"/>
  <c r="E76" i="29"/>
  <c r="F76" i="29" s="1"/>
  <c r="D77" i="29"/>
  <c r="D52" i="29"/>
  <c r="E51" i="29"/>
  <c r="F51" i="29" s="1"/>
  <c r="Y573" i="29"/>
  <c r="F74" i="29"/>
  <c r="F710" i="29"/>
  <c r="C712" i="29"/>
  <c r="D711" i="29"/>
  <c r="E711" i="29" s="1"/>
  <c r="R108" i="29"/>
  <c r="J144" i="29"/>
  <c r="E75" i="29"/>
  <c r="I504" i="23" l="1"/>
  <c r="E505" i="23"/>
  <c r="I170" i="23"/>
  <c r="E171" i="23"/>
  <c r="D53" i="29"/>
  <c r="E53" i="29" s="1"/>
  <c r="F53" i="29" s="1"/>
  <c r="E52" i="29"/>
  <c r="F52" i="29" s="1"/>
  <c r="Y574" i="29"/>
  <c r="F711" i="29"/>
  <c r="F75" i="29"/>
  <c r="C713" i="29"/>
  <c r="D712" i="29"/>
  <c r="E712" i="29" s="1"/>
  <c r="R109" i="29"/>
  <c r="J145" i="29"/>
  <c r="J146" i="29" s="1"/>
  <c r="I505" i="23" l="1"/>
  <c r="E506" i="23"/>
  <c r="E172" i="23"/>
  <c r="I171" i="23"/>
  <c r="F712" i="29"/>
  <c r="Y575" i="29"/>
  <c r="Y576" i="29" s="1"/>
  <c r="D713" i="29"/>
  <c r="E713" i="29" s="1"/>
  <c r="C714" i="29"/>
  <c r="R110" i="29"/>
  <c r="L145" i="29"/>
  <c r="M145" i="29" s="1"/>
  <c r="E77" i="29"/>
  <c r="D78" i="29"/>
  <c r="E507" i="23" l="1"/>
  <c r="E508" i="23" s="1"/>
  <c r="I506" i="23"/>
  <c r="I172" i="23"/>
  <c r="E173" i="23"/>
  <c r="F77" i="29"/>
  <c r="Y578" i="29"/>
  <c r="F713" i="29"/>
  <c r="D714" i="29"/>
  <c r="E714" i="29" s="1"/>
  <c r="C715" i="29"/>
  <c r="C716" i="29" s="1"/>
  <c r="R111" i="29"/>
  <c r="E78" i="29"/>
  <c r="D79" i="29"/>
  <c r="M59" i="29"/>
  <c r="E509" i="23" l="1"/>
  <c r="I508" i="23"/>
  <c r="I507" i="23"/>
  <c r="E174" i="23"/>
  <c r="I173" i="23"/>
  <c r="F714" i="29"/>
  <c r="F78" i="29"/>
  <c r="Y579" i="29"/>
  <c r="D715" i="29"/>
  <c r="E715" i="29" s="1"/>
  <c r="R112" i="29"/>
  <c r="J148" i="29"/>
  <c r="L147" i="29"/>
  <c r="E79" i="29"/>
  <c r="D80" i="29"/>
  <c r="I509" i="23" l="1"/>
  <c r="E510" i="23"/>
  <c r="I174" i="23"/>
  <c r="E175" i="23"/>
  <c r="I175" i="23" s="1"/>
  <c r="D716" i="29"/>
  <c r="E716" i="29" s="1"/>
  <c r="F716" i="29" s="1"/>
  <c r="M147" i="29"/>
  <c r="F79" i="29"/>
  <c r="F715" i="29"/>
  <c r="Y580" i="29"/>
  <c r="Y581" i="29" s="1"/>
  <c r="Y582" i="29" s="1"/>
  <c r="Y583" i="29" s="1"/>
  <c r="Y584" i="29" s="1"/>
  <c r="Y585" i="29" s="1"/>
  <c r="R113" i="29"/>
  <c r="J149" i="29"/>
  <c r="E80" i="29"/>
  <c r="F80" i="29" s="1"/>
  <c r="D81" i="29"/>
  <c r="I510" i="23" l="1"/>
  <c r="E511" i="23"/>
  <c r="Y588" i="29"/>
  <c r="Y589" i="29" s="1"/>
  <c r="Y590" i="29" s="1"/>
  <c r="Y591" i="29" s="1"/>
  <c r="Y592" i="29" s="1"/>
  <c r="Y593" i="29" s="1"/>
  <c r="Y594" i="29" s="1"/>
  <c r="Y595" i="29" s="1"/>
  <c r="Y586" i="29"/>
  <c r="C718" i="29"/>
  <c r="E717" i="29"/>
  <c r="R114" i="29"/>
  <c r="J150" i="29"/>
  <c r="E81" i="29"/>
  <c r="F81" i="29" s="1"/>
  <c r="D82" i="29"/>
  <c r="I511" i="23" l="1"/>
  <c r="E512" i="23"/>
  <c r="Y598" i="29"/>
  <c r="Y599" i="29" s="1"/>
  <c r="Y600" i="29" s="1"/>
  <c r="Y596" i="29"/>
  <c r="F717" i="29"/>
  <c r="D718" i="29"/>
  <c r="E718" i="29" s="1"/>
  <c r="C719" i="29"/>
  <c r="R115" i="29"/>
  <c r="R116" i="29" s="1"/>
  <c r="L150" i="29"/>
  <c r="M150" i="29" s="1"/>
  <c r="J151" i="29"/>
  <c r="E82" i="29"/>
  <c r="F82" i="29" s="1"/>
  <c r="D83" i="29"/>
  <c r="I512" i="23" l="1"/>
  <c r="E513" i="23"/>
  <c r="Y601" i="29"/>
  <c r="F718" i="29"/>
  <c r="D719" i="29"/>
  <c r="E719" i="29" s="1"/>
  <c r="C720" i="29"/>
  <c r="J152" i="29"/>
  <c r="E83" i="29"/>
  <c r="F83" i="29" s="1"/>
  <c r="D84" i="29"/>
  <c r="E514" i="23" l="1"/>
  <c r="I513" i="23"/>
  <c r="F719" i="29"/>
  <c r="D720" i="29"/>
  <c r="E720" i="29" s="1"/>
  <c r="C721" i="29"/>
  <c r="J153" i="29"/>
  <c r="E84" i="29"/>
  <c r="F84" i="29" s="1"/>
  <c r="D85" i="29"/>
  <c r="D86" i="29" s="1"/>
  <c r="L71" i="29"/>
  <c r="E515" i="23" l="1"/>
  <c r="I514" i="23"/>
  <c r="E86" i="29"/>
  <c r="F86" i="29" s="1"/>
  <c r="D87" i="29"/>
  <c r="F720" i="29"/>
  <c r="C722" i="29"/>
  <c r="D721" i="29"/>
  <c r="E721" i="29" s="1"/>
  <c r="R118" i="29"/>
  <c r="J154" i="29"/>
  <c r="L152" i="29"/>
  <c r="M152" i="29" s="1"/>
  <c r="E85" i="29"/>
  <c r="F85" i="29" s="1"/>
  <c r="I515" i="23" l="1"/>
  <c r="E516" i="23"/>
  <c r="F721" i="29"/>
  <c r="D88" i="29"/>
  <c r="E87" i="29"/>
  <c r="D722" i="29"/>
  <c r="E722" i="29" s="1"/>
  <c r="C723" i="29"/>
  <c r="R119" i="29"/>
  <c r="J155" i="29"/>
  <c r="J156" i="29" s="1"/>
  <c r="L73" i="29"/>
  <c r="I516" i="23" l="1"/>
  <c r="E517" i="23"/>
  <c r="J157" i="29"/>
  <c r="F722" i="29"/>
  <c r="F87" i="29"/>
  <c r="E88" i="29"/>
  <c r="F88" i="29" s="1"/>
  <c r="D89" i="29"/>
  <c r="C724" i="29"/>
  <c r="D723" i="29"/>
  <c r="E723" i="29" s="1"/>
  <c r="R120" i="29"/>
  <c r="I517" i="23" l="1"/>
  <c r="E518" i="23"/>
  <c r="E89" i="29"/>
  <c r="F89" i="29" s="1"/>
  <c r="D90" i="29"/>
  <c r="F723" i="29"/>
  <c r="C725" i="29"/>
  <c r="C726" i="29" s="1"/>
  <c r="D724" i="29"/>
  <c r="E724" i="29" s="1"/>
  <c r="R121" i="29"/>
  <c r="I518" i="23" l="1"/>
  <c r="E519" i="23"/>
  <c r="E90" i="29"/>
  <c r="F90" i="29" s="1"/>
  <c r="D91" i="29"/>
  <c r="E91" i="29" s="1"/>
  <c r="F91" i="29" s="1"/>
  <c r="F724" i="29"/>
  <c r="D725" i="29"/>
  <c r="E725" i="29" s="1"/>
  <c r="R122" i="29"/>
  <c r="J158" i="29"/>
  <c r="I519" i="23" l="1"/>
  <c r="E520" i="23"/>
  <c r="D726" i="29"/>
  <c r="E726" i="29" s="1"/>
  <c r="F726" i="29" s="1"/>
  <c r="F725" i="29"/>
  <c r="R123" i="29"/>
  <c r="J159" i="29"/>
  <c r="M71" i="29"/>
  <c r="I520" i="23" l="1"/>
  <c r="E521" i="23"/>
  <c r="R124" i="29"/>
  <c r="L77" i="29"/>
  <c r="I521" i="23" l="1"/>
  <c r="E522" i="23"/>
  <c r="R125" i="29"/>
  <c r="R126" i="29" s="1"/>
  <c r="M73" i="29"/>
  <c r="I522" i="23" l="1"/>
  <c r="E523" i="23"/>
  <c r="R127" i="29"/>
  <c r="L79" i="29"/>
  <c r="I523" i="23" l="1"/>
  <c r="E524" i="23"/>
  <c r="R128" i="29"/>
  <c r="L81" i="29"/>
  <c r="I524" i="23" l="1"/>
  <c r="E525" i="23"/>
  <c r="R129" i="29"/>
  <c r="T83" i="29"/>
  <c r="U83" i="29" s="1"/>
  <c r="M77" i="29"/>
  <c r="I525" i="23" l="1"/>
  <c r="E526" i="23"/>
  <c r="R130" i="29"/>
  <c r="L83" i="29"/>
  <c r="I526" i="23" l="1"/>
  <c r="E527" i="23"/>
  <c r="R131" i="29"/>
  <c r="M79" i="29"/>
  <c r="L85" i="29"/>
  <c r="I527" i="23" l="1"/>
  <c r="E528" i="23"/>
  <c r="R132" i="29"/>
  <c r="I528" i="23" l="1"/>
  <c r="E529" i="23"/>
  <c r="R133" i="29"/>
  <c r="M81" i="29"/>
  <c r="I529" i="23" l="1"/>
  <c r="E530" i="23"/>
  <c r="R134" i="29"/>
  <c r="I530" i="23" l="1"/>
  <c r="E531" i="23"/>
  <c r="R135" i="29"/>
  <c r="R136" i="29" s="1"/>
  <c r="J171" i="29"/>
  <c r="M83" i="29"/>
  <c r="I531" i="23" l="1"/>
  <c r="E532" i="23"/>
  <c r="R137" i="29"/>
  <c r="J172" i="29"/>
  <c r="M85" i="29"/>
  <c r="I532" i="23" l="1"/>
  <c r="E533" i="23"/>
  <c r="T91" i="29"/>
  <c r="U91" i="29" s="1"/>
  <c r="J173" i="29"/>
  <c r="L171" i="29"/>
  <c r="I533" i="23" l="1"/>
  <c r="E534" i="23"/>
  <c r="M171" i="29"/>
  <c r="R138" i="29"/>
  <c r="J174" i="29"/>
  <c r="L173" i="29"/>
  <c r="I534" i="23" l="1"/>
  <c r="E535" i="23"/>
  <c r="M173" i="29"/>
  <c r="R139" i="29"/>
  <c r="J175" i="29"/>
  <c r="J176" i="29" s="1"/>
  <c r="I535" i="23" l="1"/>
  <c r="E536" i="23"/>
  <c r="R140" i="29"/>
  <c r="L175" i="29"/>
  <c r="I536" i="23" l="1"/>
  <c r="E537" i="23"/>
  <c r="M175" i="29"/>
  <c r="R141" i="29"/>
  <c r="I537" i="23" l="1"/>
  <c r="E538" i="23"/>
  <c r="R142" i="29"/>
  <c r="J178" i="29"/>
  <c r="L177" i="29"/>
  <c r="I538" i="23" l="1"/>
  <c r="E539" i="23"/>
  <c r="M177" i="29"/>
  <c r="R143" i="29"/>
  <c r="J179" i="29"/>
  <c r="I539" i="23" l="1"/>
  <c r="E540" i="23"/>
  <c r="R144" i="29"/>
  <c r="J180" i="29"/>
  <c r="I540" i="23" l="1"/>
  <c r="E541" i="23"/>
  <c r="R145" i="29"/>
  <c r="R146" i="29" s="1"/>
  <c r="T99" i="29"/>
  <c r="U99" i="29" s="1"/>
  <c r="J181" i="29"/>
  <c r="L179" i="29"/>
  <c r="I541" i="23" l="1"/>
  <c r="E542" i="23"/>
  <c r="R147" i="29"/>
  <c r="M179" i="29"/>
  <c r="J182" i="29"/>
  <c r="I542" i="23" l="1"/>
  <c r="E543" i="23"/>
  <c r="J183" i="29"/>
  <c r="I543" i="23" l="1"/>
  <c r="E544" i="23"/>
  <c r="R148" i="29"/>
  <c r="J184" i="29"/>
  <c r="L182" i="29"/>
  <c r="M182" i="29" s="1"/>
  <c r="I544" i="23" l="1"/>
  <c r="E545" i="23"/>
  <c r="R149" i="29"/>
  <c r="J185" i="29"/>
  <c r="L184" i="29"/>
  <c r="M184" i="29" s="1"/>
  <c r="I545" i="23" l="1"/>
  <c r="E546" i="23"/>
  <c r="R150" i="29"/>
  <c r="I546" i="23" l="1"/>
  <c r="E547" i="23"/>
  <c r="R151" i="29"/>
  <c r="T105" i="29"/>
  <c r="U105" i="29" s="1"/>
  <c r="I547" i="23" l="1"/>
  <c r="E548" i="23"/>
  <c r="R152" i="29"/>
  <c r="J188" i="29"/>
  <c r="I548" i="23" l="1"/>
  <c r="E549" i="23"/>
  <c r="R153" i="29"/>
  <c r="J189" i="29"/>
  <c r="I549" i="23" l="1"/>
  <c r="E550" i="23"/>
  <c r="R154" i="29"/>
  <c r="J190" i="29"/>
  <c r="I550" i="23" l="1"/>
  <c r="E551" i="23"/>
  <c r="R155" i="29"/>
  <c r="R156" i="29" s="1"/>
  <c r="J191" i="29"/>
  <c r="I551" i="23" l="1"/>
  <c r="E552" i="23"/>
  <c r="R157" i="29"/>
  <c r="J192" i="29"/>
  <c r="L191" i="29"/>
  <c r="M191" i="29" s="1"/>
  <c r="I552" i="23" l="1"/>
  <c r="E553" i="23"/>
  <c r="J193" i="29"/>
  <c r="E554" i="23" l="1"/>
  <c r="I553" i="23"/>
  <c r="R158" i="29"/>
  <c r="J194" i="29"/>
  <c r="I554" i="23" l="1"/>
  <c r="E555" i="23"/>
  <c r="R159" i="29"/>
  <c r="R160" i="29" s="1"/>
  <c r="J195" i="29"/>
  <c r="I555" i="23" l="1"/>
  <c r="E556" i="23"/>
  <c r="R161" i="29"/>
  <c r="E557" i="23" l="1"/>
  <c r="I556" i="23"/>
  <c r="J198" i="29"/>
  <c r="I557" i="23" l="1"/>
  <c r="E558" i="23"/>
  <c r="T117" i="29"/>
  <c r="J199" i="29"/>
  <c r="I558" i="23" l="1"/>
  <c r="E559" i="23"/>
  <c r="U117" i="29"/>
  <c r="J200" i="29"/>
  <c r="I559" i="23" l="1"/>
  <c r="E560" i="23"/>
  <c r="J201" i="29"/>
  <c r="I560" i="23" l="1"/>
  <c r="E561" i="23"/>
  <c r="J202" i="29"/>
  <c r="L200" i="29"/>
  <c r="M200" i="29" s="1"/>
  <c r="E562" i="23" l="1"/>
  <c r="I561" i="23"/>
  <c r="J203" i="29"/>
  <c r="I562" i="23" l="1"/>
  <c r="E563" i="23"/>
  <c r="J204" i="29"/>
  <c r="I563" i="23" l="1"/>
  <c r="E564" i="23"/>
  <c r="J205" i="29"/>
  <c r="J206" i="29" s="1"/>
  <c r="I564" i="23" l="1"/>
  <c r="E565" i="23"/>
  <c r="R171" i="29"/>
  <c r="T125" i="29"/>
  <c r="U125" i="29" s="1"/>
  <c r="E566" i="23" l="1"/>
  <c r="I565" i="23"/>
  <c r="R172" i="29"/>
  <c r="J208" i="29"/>
  <c r="I566" i="23" l="1"/>
  <c r="E567" i="23"/>
  <c r="R173" i="29"/>
  <c r="J209" i="29"/>
  <c r="L207" i="29"/>
  <c r="I567" i="23" l="1"/>
  <c r="E568" i="23"/>
  <c r="M207" i="29"/>
  <c r="R174" i="29"/>
  <c r="J210" i="29"/>
  <c r="Y701" i="29"/>
  <c r="I568" i="23" l="1"/>
  <c r="E569" i="23"/>
  <c r="R175" i="29"/>
  <c r="J211" i="29"/>
  <c r="Y702" i="29"/>
  <c r="I569" i="23" l="1"/>
  <c r="E570" i="23"/>
  <c r="J212" i="29"/>
  <c r="L210" i="29"/>
  <c r="M210" i="29" s="1"/>
  <c r="Y703" i="29"/>
  <c r="I570" i="23" l="1"/>
  <c r="E571" i="23"/>
  <c r="J213" i="29"/>
  <c r="Y704" i="29"/>
  <c r="I571" i="23" l="1"/>
  <c r="E572" i="23"/>
  <c r="R178" i="29"/>
  <c r="J214" i="29"/>
  <c r="Y705" i="29"/>
  <c r="Y706" i="29" s="1"/>
  <c r="I572" i="23" l="1"/>
  <c r="E573" i="23"/>
  <c r="Y707" i="29"/>
  <c r="R179" i="29"/>
  <c r="J215" i="29"/>
  <c r="J216" i="29" s="1"/>
  <c r="I573" i="23" l="1"/>
  <c r="E574" i="23"/>
  <c r="J217" i="29"/>
  <c r="R180" i="29"/>
  <c r="L214" i="29"/>
  <c r="M214" i="29" s="1"/>
  <c r="I574" i="23" l="1"/>
  <c r="E575" i="23"/>
  <c r="E576" i="23" s="1"/>
  <c r="R181" i="29"/>
  <c r="Y708" i="29"/>
  <c r="I576" i="23" l="1"/>
  <c r="E577" i="23"/>
  <c r="I575" i="23"/>
  <c r="R182" i="29"/>
  <c r="J218" i="29"/>
  <c r="Y709" i="29"/>
  <c r="E578" i="23" l="1"/>
  <c r="I577" i="23"/>
  <c r="R183" i="29"/>
  <c r="J219" i="29"/>
  <c r="Y710" i="29"/>
  <c r="I578" i="23" l="1"/>
  <c r="E579" i="23"/>
  <c r="R184" i="29"/>
  <c r="J220" i="29"/>
  <c r="Y711" i="29"/>
  <c r="I579" i="23" l="1"/>
  <c r="E580" i="23"/>
  <c r="R185" i="29"/>
  <c r="J221" i="29"/>
  <c r="Y712" i="29"/>
  <c r="I580" i="23" l="1"/>
  <c r="E581" i="23"/>
  <c r="J222" i="29"/>
  <c r="Y713" i="29"/>
  <c r="E582" i="23" l="1"/>
  <c r="I581" i="23"/>
  <c r="J223" i="29"/>
  <c r="Y714" i="29"/>
  <c r="E583" i="23" l="1"/>
  <c r="I582" i="23"/>
  <c r="R188" i="29"/>
  <c r="J224" i="29"/>
  <c r="Y715" i="29"/>
  <c r="Y716" i="29" s="1"/>
  <c r="I583" i="23" l="1"/>
  <c r="E584" i="23"/>
  <c r="Y717" i="29"/>
  <c r="R189" i="29"/>
  <c r="J225" i="29"/>
  <c r="E585" i="23" l="1"/>
  <c r="E586" i="23" s="1"/>
  <c r="I584" i="23"/>
  <c r="R190" i="29"/>
  <c r="I586" i="23" l="1"/>
  <c r="E587" i="23"/>
  <c r="I585" i="23"/>
  <c r="R191" i="29"/>
  <c r="Y718" i="29"/>
  <c r="E588" i="23" l="1"/>
  <c r="I587" i="23"/>
  <c r="R192" i="29"/>
  <c r="J228" i="29"/>
  <c r="Y719" i="29"/>
  <c r="E589" i="23" l="1"/>
  <c r="I588" i="23"/>
  <c r="R193" i="29"/>
  <c r="J229" i="29"/>
  <c r="Y720" i="29"/>
  <c r="E590" i="23" l="1"/>
  <c r="I589" i="23"/>
  <c r="R194" i="29"/>
  <c r="T148" i="29"/>
  <c r="U148" i="29" s="1"/>
  <c r="J230" i="29"/>
  <c r="Y721" i="29"/>
  <c r="E591" i="23" l="1"/>
  <c r="I590" i="23"/>
  <c r="R195" i="29"/>
  <c r="R196" i="29" s="1"/>
  <c r="J231" i="29"/>
  <c r="Y722" i="29"/>
  <c r="I591" i="23" l="1"/>
  <c r="E592" i="23"/>
  <c r="R197" i="29"/>
  <c r="J232" i="29"/>
  <c r="Y723" i="29"/>
  <c r="I592" i="23" l="1"/>
  <c r="E593" i="23"/>
  <c r="J233" i="29"/>
  <c r="Y724" i="29"/>
  <c r="I593" i="23" l="1"/>
  <c r="E594" i="23"/>
  <c r="R198" i="29"/>
  <c r="J234" i="29"/>
  <c r="Y725" i="29"/>
  <c r="E595" i="23" l="1"/>
  <c r="I594" i="23"/>
  <c r="R199" i="29"/>
  <c r="J235" i="29"/>
  <c r="J236" i="29" s="1"/>
  <c r="I595" i="23" l="1"/>
  <c r="E596" i="23"/>
  <c r="J237" i="29"/>
  <c r="R200" i="29"/>
  <c r="T154" i="29"/>
  <c r="U154" i="29" s="1"/>
  <c r="E597" i="23" l="1"/>
  <c r="I596" i="23"/>
  <c r="R201" i="29"/>
  <c r="L235" i="29"/>
  <c r="M235" i="29" s="1"/>
  <c r="Y728" i="29"/>
  <c r="I597" i="23" l="1"/>
  <c r="E598" i="23"/>
  <c r="R202" i="29"/>
  <c r="J238" i="29"/>
  <c r="Y729" i="29"/>
  <c r="E599" i="23" l="1"/>
  <c r="E600" i="23" s="1"/>
  <c r="I598" i="23"/>
  <c r="R203" i="29"/>
  <c r="J239" i="29"/>
  <c r="Y730" i="29"/>
  <c r="I600" i="23" l="1"/>
  <c r="E601" i="23"/>
  <c r="I599" i="23"/>
  <c r="R204" i="29"/>
  <c r="J240" i="29"/>
  <c r="Y731" i="29"/>
  <c r="I601" i="23" l="1"/>
  <c r="E602" i="23"/>
  <c r="R205" i="29"/>
  <c r="R206" i="29" s="1"/>
  <c r="J241" i="29"/>
  <c r="Y732" i="29"/>
  <c r="E603" i="23" l="1"/>
  <c r="I602" i="23"/>
  <c r="R207" i="29"/>
  <c r="J242" i="29"/>
  <c r="Y733" i="29"/>
  <c r="E604" i="23" l="1"/>
  <c r="I603" i="23"/>
  <c r="J243" i="29"/>
  <c r="Y734" i="29"/>
  <c r="I604" i="23" l="1"/>
  <c r="E605" i="23"/>
  <c r="Y735" i="29"/>
  <c r="Y738" i="29"/>
  <c r="R208" i="29"/>
  <c r="J244" i="29"/>
  <c r="I605" i="23" l="1"/>
  <c r="E606" i="23"/>
  <c r="Y739" i="29"/>
  <c r="R209" i="29"/>
  <c r="J245" i="29"/>
  <c r="J246" i="29" s="1"/>
  <c r="E607" i="23" l="1"/>
  <c r="I606" i="23"/>
  <c r="J247" i="29"/>
  <c r="Y740" i="29"/>
  <c r="R210" i="29"/>
  <c r="E608" i="23" l="1"/>
  <c r="E609" i="23" s="1"/>
  <c r="I607" i="23"/>
  <c r="Y741" i="29"/>
  <c r="R211" i="29"/>
  <c r="I609" i="23" l="1"/>
  <c r="E610" i="23"/>
  <c r="I608" i="23"/>
  <c r="Y742" i="29"/>
  <c r="R212" i="29"/>
  <c r="J248" i="29"/>
  <c r="I610" i="23" l="1"/>
  <c r="E611" i="23"/>
  <c r="BC4" i="22"/>
  <c r="Y743" i="29"/>
  <c r="BC3" i="22"/>
  <c r="R213" i="29"/>
  <c r="J249" i="29"/>
  <c r="E612" i="23" l="1"/>
  <c r="I612" i="23" s="1"/>
  <c r="I611" i="23"/>
  <c r="Y744" i="29"/>
  <c r="R214" i="29"/>
  <c r="J250" i="29"/>
  <c r="Y745" i="29" l="1"/>
  <c r="R215" i="29"/>
  <c r="J251" i="29"/>
  <c r="Y748" i="29" l="1"/>
  <c r="T170" i="29"/>
  <c r="J252" i="29"/>
  <c r="U170" i="29" l="1"/>
  <c r="Y749" i="29"/>
  <c r="J253" i="29"/>
  <c r="L252" i="29"/>
  <c r="M252" i="29" s="1"/>
  <c r="Y750" i="29" l="1"/>
  <c r="T172" i="29"/>
  <c r="R218" i="29"/>
  <c r="J254" i="29"/>
  <c r="U172" i="29" l="1"/>
  <c r="Y751" i="29"/>
  <c r="R219" i="29"/>
  <c r="J255" i="29"/>
  <c r="J256" i="29" s="1"/>
  <c r="Y752" i="29" l="1"/>
  <c r="R220" i="29"/>
  <c r="Y753" i="29" l="1"/>
  <c r="R221" i="29"/>
  <c r="Y754" i="29" l="1"/>
  <c r="R222" i="29"/>
  <c r="J258" i="29"/>
  <c r="L257" i="29"/>
  <c r="M257" i="29" l="1"/>
  <c r="Y755" i="29"/>
  <c r="Y756" i="29" s="1"/>
  <c r="R223" i="29"/>
  <c r="J259" i="29"/>
  <c r="J260" i="29" s="1"/>
  <c r="Y758" i="29" l="1"/>
  <c r="T178" i="29"/>
  <c r="R224" i="29"/>
  <c r="U178" i="29" l="1"/>
  <c r="Y759" i="29"/>
  <c r="R225" i="29"/>
  <c r="R226" i="29" s="1"/>
  <c r="R227" i="29" l="1"/>
  <c r="Y771" i="29"/>
  <c r="T180" i="29"/>
  <c r="U180" i="29" s="1"/>
  <c r="Y772" i="29" l="1"/>
  <c r="Y773" i="29" l="1"/>
  <c r="R228" i="29"/>
  <c r="T182" i="29"/>
  <c r="U182" i="29" s="1"/>
  <c r="Y774" i="29" l="1"/>
  <c r="R229" i="29"/>
  <c r="Y775" i="29" l="1"/>
  <c r="T184" i="29"/>
  <c r="U184" i="29" s="1"/>
  <c r="R230" i="29"/>
  <c r="Y778" i="29" l="1"/>
  <c r="R231" i="29"/>
  <c r="Y779" i="29" l="1"/>
  <c r="R232" i="29"/>
  <c r="Y780" i="29" l="1"/>
  <c r="R233" i="29"/>
  <c r="Y781" i="29" l="1"/>
  <c r="T188" i="29"/>
  <c r="U188" i="29" s="1"/>
  <c r="R234" i="29"/>
  <c r="Y782" i="29" l="1"/>
  <c r="R235" i="29"/>
  <c r="R236" i="29" s="1"/>
  <c r="J271" i="29"/>
  <c r="L270" i="29"/>
  <c r="R237" i="29" l="1"/>
  <c r="M270" i="29"/>
  <c r="Y783" i="29"/>
  <c r="J272" i="29"/>
  <c r="Y784" i="29" l="1"/>
  <c r="J273" i="29"/>
  <c r="Y785" i="29" l="1"/>
  <c r="Y786" i="29" s="1"/>
  <c r="T192" i="29"/>
  <c r="U192" i="29" s="1"/>
  <c r="R238" i="29"/>
  <c r="J274" i="29"/>
  <c r="Y787" i="29" l="1"/>
  <c r="Y788" i="29" s="1"/>
  <c r="R239" i="29"/>
  <c r="J275" i="29"/>
  <c r="C3" i="29"/>
  <c r="Y789" i="29" l="1"/>
  <c r="R240" i="29"/>
  <c r="Y790" i="29" l="1"/>
  <c r="R241" i="29"/>
  <c r="Y791" i="29" l="1"/>
  <c r="R242" i="29"/>
  <c r="J278" i="29"/>
  <c r="Y792" i="29" l="1"/>
  <c r="R243" i="29"/>
  <c r="J279" i="29"/>
  <c r="BA4" i="22"/>
  <c r="Y793" i="29" l="1"/>
  <c r="R244" i="29"/>
  <c r="T198" i="29"/>
  <c r="U198" i="29" s="1"/>
  <c r="J280" i="29"/>
  <c r="Y794" i="29" l="1"/>
  <c r="AE8" i="22" a="1"/>
  <c r="AE8" i="22" s="1"/>
  <c r="AE9" i="22" s="1" a="1"/>
  <c r="AE9" i="22" s="1"/>
  <c r="AE10" i="22" s="1" a="1"/>
  <c r="AE10" i="22" s="1"/>
  <c r="AE11" i="22" s="1" a="1"/>
  <c r="AE11" i="22" s="1"/>
  <c r="AE12" i="22" s="1" a="1"/>
  <c r="AE12" i="22" s="1"/>
  <c r="AE13" i="22" s="1" a="1"/>
  <c r="AE13" i="22" s="1"/>
  <c r="AE14" i="22" s="1" a="1"/>
  <c r="AE14" i="22" s="1"/>
  <c r="AE15" i="22" s="1" a="1"/>
  <c r="AE15" i="22" s="1"/>
  <c r="AE16" i="22" s="1" a="1"/>
  <c r="AE16" i="22" s="1"/>
  <c r="R245" i="29"/>
  <c r="J281" i="29"/>
  <c r="BA5" i="22"/>
  <c r="BA6" i="22" l="1"/>
  <c r="BA7" i="22" s="1"/>
  <c r="AE17" i="22" a="1"/>
  <c r="AE17" i="22" s="1"/>
  <c r="AE18" i="22" s="1" a="1"/>
  <c r="AE18" i="22" s="1"/>
  <c r="AE19" i="22" s="1" a="1"/>
  <c r="AE19" i="22" s="1"/>
  <c r="AE20" i="22" s="1" a="1"/>
  <c r="AE20" i="22" s="1"/>
  <c r="AF16" i="22"/>
  <c r="AG16" i="22" s="1"/>
  <c r="AH16" i="22" s="1"/>
  <c r="AI16" i="22" s="1"/>
  <c r="Y795" i="29"/>
  <c r="Y796" i="29" s="1"/>
  <c r="J282" i="29"/>
  <c r="Y797" i="29" l="1"/>
  <c r="Y798" i="29" s="1"/>
  <c r="T201" i="29"/>
  <c r="U201" i="29" s="1"/>
  <c r="J283" i="29"/>
  <c r="Y799" i="29" l="1"/>
  <c r="R248" i="29"/>
  <c r="J284" i="29"/>
  <c r="Y800" i="29" l="1"/>
  <c r="Y801" i="29" s="1"/>
  <c r="Y802" i="29" s="1"/>
  <c r="Y803" i="29" s="1"/>
  <c r="Y804" i="29" s="1"/>
  <c r="Y805" i="29" s="1"/>
  <c r="T203" i="29"/>
  <c r="U203" i="29" s="1"/>
  <c r="R249" i="29"/>
  <c r="J285" i="29"/>
  <c r="J286" i="29" s="1"/>
  <c r="Y808" i="29" l="1"/>
  <c r="Y809" i="29" s="1"/>
  <c r="Y810" i="29" s="1"/>
  <c r="Y811" i="29" s="1"/>
  <c r="Y812" i="29" s="1"/>
  <c r="Y813" i="29" s="1"/>
  <c r="Y814" i="29" s="1"/>
  <c r="Y815" i="29" s="1"/>
  <c r="Y806" i="29"/>
  <c r="J287" i="29"/>
  <c r="R250" i="29"/>
  <c r="Y818" i="29" l="1"/>
  <c r="Y819" i="29" s="1"/>
  <c r="Y820" i="29" s="1"/>
  <c r="Y821" i="29" s="1"/>
  <c r="Y822" i="29" s="1"/>
  <c r="Y823" i="29" s="1"/>
  <c r="Y824" i="29" s="1"/>
  <c r="Y825" i="29" s="1"/>
  <c r="Y816" i="29"/>
  <c r="Y807" i="29"/>
  <c r="R251" i="29"/>
  <c r="T205" i="29"/>
  <c r="U205" i="29" s="1"/>
  <c r="Y817" i="29" l="1"/>
  <c r="Y828" i="29"/>
  <c r="Y829" i="29" s="1"/>
  <c r="Y830" i="29" s="1"/>
  <c r="Y831" i="29" s="1"/>
  <c r="Y832" i="29" s="1"/>
  <c r="Y833" i="29" s="1"/>
  <c r="Y834" i="29" s="1"/>
  <c r="Y835" i="29" s="1"/>
  <c r="Y826" i="29"/>
  <c r="R252" i="29"/>
  <c r="J288" i="29"/>
  <c r="Y827" i="29" l="1"/>
  <c r="Y838" i="29"/>
  <c r="Y839" i="29" s="1"/>
  <c r="Y840" i="29" s="1"/>
  <c r="Y836" i="29"/>
  <c r="R253" i="29"/>
  <c r="J289" i="29"/>
  <c r="L288" i="29"/>
  <c r="M288" i="29" s="1"/>
  <c r="T208" i="29" l="1"/>
  <c r="U208" i="29" s="1"/>
  <c r="R254" i="29"/>
  <c r="J290" i="29"/>
  <c r="R255" i="29" l="1"/>
  <c r="R256" i="29" s="1"/>
  <c r="J291" i="29"/>
  <c r="R257" i="29" l="1"/>
  <c r="T210" i="29"/>
  <c r="U210" i="29" s="1"/>
  <c r="J292" i="29"/>
  <c r="J293" i="29" l="1"/>
  <c r="T212" i="29" l="1"/>
  <c r="U212" i="29" s="1"/>
  <c r="R258" i="29"/>
  <c r="J294" i="29"/>
  <c r="R259" i="29" l="1"/>
  <c r="R260" i="29" s="1"/>
  <c r="J295" i="29"/>
  <c r="J296" i="29" s="1"/>
  <c r="L293" i="29"/>
  <c r="M293" i="29" s="1"/>
  <c r="J297" i="29" l="1"/>
  <c r="L295" i="29"/>
  <c r="M295" i="29" s="1"/>
  <c r="J298" i="29" l="1"/>
  <c r="J299" i="29" l="1"/>
  <c r="L298" i="29" l="1"/>
  <c r="M298" i="29" s="1"/>
  <c r="J300" i="29"/>
  <c r="T219" i="29" l="1"/>
  <c r="U219" i="29" s="1"/>
  <c r="J301" i="29"/>
  <c r="J302" i="29" l="1"/>
  <c r="J303" i="29" l="1"/>
  <c r="T222" i="29" l="1"/>
  <c r="U222" i="29" s="1"/>
  <c r="J304" i="29"/>
  <c r="L302" i="29"/>
  <c r="M302" i="29" s="1"/>
  <c r="J305" i="29" l="1"/>
  <c r="J306" i="29" s="1"/>
  <c r="L304" i="29"/>
  <c r="M304" i="29" s="1"/>
  <c r="T224" i="29" l="1"/>
  <c r="U224" i="29" s="1"/>
  <c r="R271" i="29" l="1"/>
  <c r="R272" i="29" l="1"/>
  <c r="J308" i="29"/>
  <c r="L307" i="29"/>
  <c r="M307" i="29" l="1"/>
  <c r="R273" i="29"/>
  <c r="J309" i="29"/>
  <c r="R274" i="29" l="1"/>
  <c r="J310" i="29"/>
  <c r="R275" i="29" l="1"/>
  <c r="T229" i="29"/>
  <c r="U229" i="29" s="1"/>
  <c r="J311" i="29"/>
  <c r="J312" i="29" l="1"/>
  <c r="J313" i="29" l="1"/>
  <c r="R278" i="29" l="1"/>
  <c r="J314" i="29"/>
  <c r="R279" i="29" l="1"/>
  <c r="J315" i="29"/>
  <c r="J316" i="29" s="1"/>
  <c r="R280" i="29" l="1"/>
  <c r="L315" i="29"/>
  <c r="M315" i="29" s="1"/>
  <c r="R281" i="29" l="1"/>
  <c r="R282" i="29" l="1"/>
  <c r="J318" i="29"/>
  <c r="L317" i="29"/>
  <c r="M317" i="29" l="1"/>
  <c r="R283" i="29"/>
  <c r="J319" i="29"/>
  <c r="R284" i="29" l="1"/>
  <c r="J320" i="29"/>
  <c r="R285" i="29" l="1"/>
  <c r="R286" i="29" s="1"/>
  <c r="T239" i="29"/>
  <c r="U239" i="29" s="1"/>
  <c r="J321" i="29"/>
  <c r="Y3" i="29"/>
  <c r="Z4" i="29" s="1"/>
  <c r="Z5" i="29" s="1"/>
  <c r="Z6" i="29" s="1"/>
  <c r="Z7" i="29" l="1"/>
  <c r="J322" i="29"/>
  <c r="L320" i="29"/>
  <c r="M320" i="29" s="1"/>
  <c r="AA4" i="29"/>
  <c r="T241" i="29" l="1"/>
  <c r="U241" i="29" s="1"/>
  <c r="J323" i="29"/>
  <c r="AA5" i="29"/>
  <c r="AA6" i="29" s="1"/>
  <c r="AB6" i="29" s="1"/>
  <c r="AC6" i="29" s="1"/>
  <c r="AA7" i="29" l="1"/>
  <c r="R288" i="29"/>
  <c r="J324" i="29"/>
  <c r="R289" i="29" l="1"/>
  <c r="L324" i="29"/>
  <c r="M324" i="29" s="1"/>
  <c r="J325" i="29"/>
  <c r="AB7" i="29" l="1"/>
  <c r="R290" i="29"/>
  <c r="T244" i="29"/>
  <c r="U244" i="29" s="1"/>
  <c r="AC7" i="29" l="1"/>
  <c r="R291" i="29"/>
  <c r="R292" i="29" l="1"/>
  <c r="J328" i="29"/>
  <c r="R293" i="29" l="1"/>
  <c r="J329" i="29"/>
  <c r="R294" i="29" l="1"/>
  <c r="J330" i="29"/>
  <c r="T249" i="29" l="1"/>
  <c r="U249" i="29" s="1"/>
  <c r="R295" i="29"/>
  <c r="J331" i="29"/>
  <c r="J332" i="29" l="1"/>
  <c r="AB17" i="29"/>
  <c r="AC17" i="29" l="1"/>
  <c r="T251" i="29"/>
  <c r="U251" i="29" s="1"/>
  <c r="J333" i="29"/>
  <c r="R298" i="29" l="1"/>
  <c r="J334" i="29"/>
  <c r="T253" i="29" l="1"/>
  <c r="U253" i="29" s="1"/>
  <c r="R299" i="29"/>
  <c r="J335" i="29"/>
  <c r="J336" i="29" s="1"/>
  <c r="R300" i="29" l="1"/>
  <c r="T255" i="29" l="1"/>
  <c r="U255" i="29" s="1"/>
  <c r="R301" i="29"/>
  <c r="R302" i="29" l="1"/>
  <c r="J338" i="29"/>
  <c r="L337" i="29"/>
  <c r="M337" i="29" l="1"/>
  <c r="R303" i="29"/>
  <c r="J339" i="29"/>
  <c r="R304" i="29" l="1"/>
  <c r="J340" i="29"/>
  <c r="T259" i="29" l="1"/>
  <c r="U259" i="29" s="1"/>
  <c r="R305" i="29"/>
  <c r="R306" i="29" s="1"/>
  <c r="J341" i="29"/>
  <c r="L339" i="29"/>
  <c r="M339" i="29" s="1"/>
  <c r="R307" i="29" l="1"/>
  <c r="J342" i="29"/>
  <c r="L341" i="29"/>
  <c r="M341" i="29" s="1"/>
  <c r="J343" i="29" l="1"/>
  <c r="R308" i="29" l="1"/>
  <c r="L343" i="29"/>
  <c r="M343" i="29" s="1"/>
  <c r="J344" i="29"/>
  <c r="R309" i="29" l="1"/>
  <c r="J345" i="29"/>
  <c r="R310" i="29" l="1"/>
  <c r="R311" i="29" l="1"/>
  <c r="R312" i="29" l="1"/>
  <c r="J348" i="29"/>
  <c r="L347" i="29"/>
  <c r="M347" i="29" l="1"/>
  <c r="R313" i="29"/>
  <c r="J349" i="29"/>
  <c r="R314" i="29" l="1"/>
  <c r="L349" i="29"/>
  <c r="M349" i="29" s="1"/>
  <c r="J350" i="29"/>
  <c r="R315" i="29" l="1"/>
  <c r="J351" i="29"/>
  <c r="J352" i="29" l="1"/>
  <c r="AB37" i="29"/>
  <c r="AC37" i="29" l="1"/>
  <c r="J353" i="29"/>
  <c r="R318" i="29" l="1"/>
  <c r="J354" i="29"/>
  <c r="R319" i="29" l="1"/>
  <c r="J355" i="29"/>
  <c r="J356" i="29" s="1"/>
  <c r="R320" i="29" l="1"/>
  <c r="R321" i="29" l="1"/>
  <c r="R322" i="29" l="1"/>
  <c r="J358" i="29"/>
  <c r="R323" i="29" l="1"/>
  <c r="J359" i="29"/>
  <c r="J360" i="29" s="1"/>
  <c r="L357" i="29"/>
  <c r="M357" i="29" l="1"/>
  <c r="T278" i="29"/>
  <c r="R324" i="29"/>
  <c r="L359" i="29"/>
  <c r="M359" i="29" s="1"/>
  <c r="U278" i="29" l="1"/>
  <c r="R325" i="29"/>
  <c r="R326" i="29" s="1"/>
  <c r="T281" i="29" l="1"/>
  <c r="U281" i="29" s="1"/>
  <c r="R328" i="29" l="1"/>
  <c r="R329" i="29" l="1"/>
  <c r="R330" i="29" l="1"/>
  <c r="T285" i="29" l="1"/>
  <c r="U285" i="29" s="1"/>
  <c r="R331" i="29"/>
  <c r="R332" i="29" l="1"/>
  <c r="T287" i="29" l="1"/>
  <c r="R333" i="29"/>
  <c r="U287" i="29" l="1"/>
  <c r="R334" i="29"/>
  <c r="T289" i="29" l="1"/>
  <c r="U289" i="29" s="1"/>
  <c r="R335" i="29"/>
  <c r="J371" i="29"/>
  <c r="L370" i="29"/>
  <c r="M370" i="29" l="1"/>
  <c r="J372" i="29"/>
  <c r="T291" i="29" l="1"/>
  <c r="U291" i="29" s="1"/>
  <c r="J373" i="29"/>
  <c r="R338" i="29" l="1"/>
  <c r="J374" i="29"/>
  <c r="L372" i="29"/>
  <c r="M372" i="29" l="1"/>
  <c r="R339" i="29"/>
  <c r="T293" i="29"/>
  <c r="U293" i="29" s="1"/>
  <c r="J375" i="29"/>
  <c r="R340" i="29" l="1"/>
  <c r="R341" i="29" l="1"/>
  <c r="R342" i="29" l="1"/>
  <c r="J378" i="29"/>
  <c r="R343" i="29" l="1"/>
  <c r="J379" i="29"/>
  <c r="T298" i="29" l="1"/>
  <c r="U298" i="29" s="1"/>
  <c r="R344" i="29"/>
  <c r="J380" i="29"/>
  <c r="R345" i="29" l="1"/>
  <c r="J381" i="29"/>
  <c r="J382" i="29" l="1"/>
  <c r="J383" i="29" l="1"/>
  <c r="R348" i="29" l="1"/>
  <c r="L383" i="29"/>
  <c r="M383" i="29" s="1"/>
  <c r="J384" i="29"/>
  <c r="R349" i="29" l="1"/>
  <c r="J385" i="29"/>
  <c r="R350" i="29" l="1"/>
  <c r="R351" i="29" l="1"/>
  <c r="R352" i="29" l="1"/>
  <c r="J388" i="29"/>
  <c r="R353" i="29" l="1"/>
  <c r="J389" i="29"/>
  <c r="R354" i="29" l="1"/>
  <c r="T308" i="29"/>
  <c r="U308" i="29" s="1"/>
  <c r="J390" i="29"/>
  <c r="L389" i="29"/>
  <c r="M389" i="29" s="1"/>
  <c r="R355" i="29" l="1"/>
  <c r="R356" i="29" s="1"/>
  <c r="J391" i="29"/>
  <c r="J392" i="29" l="1"/>
  <c r="J393" i="29" l="1"/>
  <c r="R358" i="29" l="1"/>
  <c r="J394" i="29"/>
  <c r="R359" i="29" l="1"/>
  <c r="T313" i="29"/>
  <c r="U313" i="29" s="1"/>
  <c r="J395" i="29"/>
  <c r="L394" i="29" l="1"/>
  <c r="M394" i="29" s="1"/>
  <c r="J398" i="29" l="1"/>
  <c r="J399" i="29" l="1"/>
  <c r="J400" i="29" l="1"/>
  <c r="L398" i="29"/>
  <c r="M398" i="29" s="1"/>
  <c r="J401" i="29" l="1"/>
  <c r="L400" i="29"/>
  <c r="M400" i="29" s="1"/>
  <c r="J402" i="29" l="1"/>
  <c r="T321" i="29" l="1"/>
  <c r="U321" i="29" s="1"/>
  <c r="J403" i="29"/>
  <c r="J404" i="29" l="1"/>
  <c r="J405" i="29" l="1"/>
  <c r="L404" i="29"/>
  <c r="M404" i="29" s="1"/>
  <c r="R371" i="29" l="1"/>
  <c r="R372" i="29" l="1"/>
  <c r="J408" i="29"/>
  <c r="T327" i="29" l="1"/>
  <c r="R373" i="29"/>
  <c r="J409" i="29"/>
  <c r="U327" i="29" l="1"/>
  <c r="R374" i="29"/>
  <c r="J410" i="29"/>
  <c r="R375" i="29" l="1"/>
  <c r="T329" i="29"/>
  <c r="U329" i="29" s="1"/>
  <c r="J411" i="29"/>
  <c r="L409" i="29"/>
  <c r="M409" i="29" s="1"/>
  <c r="J412" i="29" l="1"/>
  <c r="L411" i="29"/>
  <c r="M411" i="29" s="1"/>
  <c r="T331" i="29" l="1"/>
  <c r="U331" i="29" s="1"/>
  <c r="J413" i="29"/>
  <c r="R378" i="29" l="1"/>
  <c r="J414" i="29"/>
  <c r="R379" i="29" l="1"/>
  <c r="L414" i="29"/>
  <c r="M414" i="29" s="1"/>
  <c r="J415" i="29"/>
  <c r="T334" i="29" l="1"/>
  <c r="U334" i="29" s="1"/>
  <c r="R380" i="29"/>
  <c r="R381" i="29" l="1"/>
  <c r="R382" i="29" l="1"/>
  <c r="J418" i="29"/>
  <c r="R383" i="29" l="1"/>
  <c r="J419" i="29"/>
  <c r="R384" i="29" l="1"/>
  <c r="J420" i="29"/>
  <c r="R385" i="29" l="1"/>
  <c r="R386" i="29" s="1"/>
  <c r="T339" i="29"/>
  <c r="U339" i="29" s="1"/>
  <c r="L420" i="29"/>
  <c r="M420" i="29" s="1"/>
  <c r="J421" i="29"/>
  <c r="R387" i="29" l="1"/>
  <c r="J422" i="29"/>
  <c r="AB107" i="29"/>
  <c r="AC107" i="29" l="1"/>
  <c r="J423" i="29"/>
  <c r="T342" i="29" l="1"/>
  <c r="U342" i="29" s="1"/>
  <c r="R388" i="29"/>
  <c r="J424" i="29"/>
  <c r="L422" i="29"/>
  <c r="M422" i="29" s="1"/>
  <c r="R389" i="29" l="1"/>
  <c r="J425" i="29"/>
  <c r="J426" i="29" s="1"/>
  <c r="T344" i="29" l="1"/>
  <c r="U344" i="29" s="1"/>
  <c r="R390" i="29"/>
  <c r="R391" i="29" l="1"/>
  <c r="L425" i="29"/>
  <c r="M425" i="29" s="1"/>
  <c r="R392" i="29" l="1"/>
  <c r="J428" i="29"/>
  <c r="L427" i="29"/>
  <c r="M427" i="29" l="1"/>
  <c r="R393" i="29"/>
  <c r="J429" i="29"/>
  <c r="R394" i="29" l="1"/>
  <c r="J430" i="29"/>
  <c r="R395" i="29" l="1"/>
  <c r="R396" i="29" s="1"/>
  <c r="J431" i="29"/>
  <c r="L431" i="29" l="1"/>
  <c r="M431" i="29" s="1"/>
  <c r="J432" i="29"/>
  <c r="AB117" i="29"/>
  <c r="AC117" i="29" l="1"/>
  <c r="J433" i="29"/>
  <c r="R398" i="29" l="1"/>
  <c r="J434" i="29"/>
  <c r="R399" i="29" l="1"/>
  <c r="J435" i="29"/>
  <c r="J436" i="29" s="1"/>
  <c r="R400" i="29" l="1"/>
  <c r="R401" i="29" l="1"/>
  <c r="R402" i="29" l="1"/>
  <c r="L437" i="29"/>
  <c r="J438" i="29"/>
  <c r="M437" i="29" l="1"/>
  <c r="R403" i="29"/>
  <c r="T357" i="29"/>
  <c r="J439" i="29"/>
  <c r="U357" i="29" l="1"/>
  <c r="R404" i="29"/>
  <c r="J440" i="29"/>
  <c r="R405" i="29" l="1"/>
  <c r="R406" i="29" s="1"/>
  <c r="J441" i="29"/>
  <c r="L439" i="29"/>
  <c r="M439" i="29" s="1"/>
  <c r="R407" i="29" l="1"/>
  <c r="J442" i="29"/>
  <c r="J443" i="29" l="1"/>
  <c r="R408" i="29" l="1"/>
  <c r="J444" i="29"/>
  <c r="L442" i="29"/>
  <c r="M442" i="29" s="1"/>
  <c r="R409" i="29" l="1"/>
  <c r="J445" i="29"/>
  <c r="L444" i="29"/>
  <c r="M444" i="29" s="1"/>
  <c r="R410" i="29" l="1"/>
  <c r="R411" i="29" l="1"/>
  <c r="R412" i="29" l="1"/>
  <c r="J448" i="29"/>
  <c r="R413" i="29" l="1"/>
  <c r="J449" i="29"/>
  <c r="R414" i="29" l="1"/>
  <c r="J450" i="29"/>
  <c r="R415" i="29" l="1"/>
  <c r="R416" i="29" s="1"/>
  <c r="J451" i="29"/>
  <c r="L449" i="29"/>
  <c r="M449" i="29" s="1"/>
  <c r="R417" i="29" l="1"/>
  <c r="J452" i="29"/>
  <c r="AB137" i="29"/>
  <c r="AC137" i="29" l="1"/>
  <c r="J453" i="29"/>
  <c r="R418" i="29" l="1"/>
  <c r="J454" i="29"/>
  <c r="T373" i="29" l="1"/>
  <c r="R419" i="29"/>
  <c r="J455" i="29"/>
  <c r="U373" i="29" l="1"/>
  <c r="R420" i="29"/>
  <c r="R421" i="29" l="1"/>
  <c r="R422" i="29" l="1"/>
  <c r="J458" i="29"/>
  <c r="R423" i="29" l="1"/>
  <c r="J459" i="29"/>
  <c r="R424" i="29" l="1"/>
  <c r="T379" i="29" l="1"/>
  <c r="R425" i="29"/>
  <c r="R426" i="29" s="1"/>
  <c r="R427" i="29" l="1"/>
  <c r="U379" i="29"/>
  <c r="AB147" i="29"/>
  <c r="AC147" i="29" l="1"/>
  <c r="R428" i="29" l="1"/>
  <c r="R429" i="29" l="1"/>
  <c r="R430" i="29" l="1"/>
  <c r="T384" i="29"/>
  <c r="U384" i="29" s="1"/>
  <c r="R431" i="29" l="1"/>
  <c r="R432" i="29" l="1"/>
  <c r="R433" i="29" l="1"/>
  <c r="R434" i="29" l="1"/>
  <c r="T389" i="29" l="1"/>
  <c r="U389" i="29" s="1"/>
  <c r="R435" i="29"/>
  <c r="R436" i="29" s="1"/>
  <c r="J471" i="29"/>
  <c r="R437" i="29" l="1"/>
  <c r="J472" i="29"/>
  <c r="AB157" i="29"/>
  <c r="AC157" i="29" l="1"/>
  <c r="J473" i="29"/>
  <c r="T392" i="29" l="1"/>
  <c r="U392" i="29" s="1"/>
  <c r="R438" i="29"/>
  <c r="L473" i="29"/>
  <c r="J474" i="29"/>
  <c r="M473" i="29" l="1"/>
  <c r="R439" i="29"/>
  <c r="J475" i="29"/>
  <c r="T394" i="29" l="1"/>
  <c r="U394" i="29" s="1"/>
  <c r="R440" i="29"/>
  <c r="R441" i="29" l="1"/>
  <c r="R442" i="29" l="1"/>
  <c r="J478" i="29"/>
  <c r="T397" i="29" l="1"/>
  <c r="R443" i="29"/>
  <c r="J479" i="29"/>
  <c r="U397" i="29" l="1"/>
  <c r="R444" i="29"/>
  <c r="J480" i="29"/>
  <c r="R445" i="29" l="1"/>
  <c r="R446" i="29" s="1"/>
  <c r="J481" i="29"/>
  <c r="R447" i="29" l="1"/>
  <c r="J482" i="29"/>
  <c r="J483" i="29" l="1"/>
  <c r="R448" i="29" l="1"/>
  <c r="J484" i="29"/>
  <c r="T403" i="29" l="1"/>
  <c r="U403" i="29" s="1"/>
  <c r="R449" i="29"/>
  <c r="J485" i="29"/>
  <c r="J486" i="29" s="1"/>
  <c r="J487" i="29" l="1"/>
  <c r="R450" i="29"/>
  <c r="T405" i="29" l="1"/>
  <c r="U405" i="29" s="1"/>
  <c r="R451" i="29"/>
  <c r="R452" i="29" l="1"/>
  <c r="J488" i="29"/>
  <c r="R453" i="29" l="1"/>
  <c r="J489" i="29"/>
  <c r="R454" i="29" l="1"/>
  <c r="J490" i="29"/>
  <c r="R455" i="29" l="1"/>
  <c r="R456" i="29" s="1"/>
  <c r="J491" i="29"/>
  <c r="L489" i="29"/>
  <c r="M489" i="29" s="1"/>
  <c r="J492" i="29" l="1"/>
  <c r="J493" i="29" l="1"/>
  <c r="R458" i="29" l="1"/>
  <c r="J494" i="29"/>
  <c r="T413" i="29" l="1"/>
  <c r="U413" i="29" s="1"/>
  <c r="R459" i="29"/>
  <c r="R460" i="29" s="1"/>
  <c r="J495" i="29"/>
  <c r="J496" i="29" s="1"/>
  <c r="T415" i="29" l="1"/>
  <c r="U415" i="29" s="1"/>
  <c r="J498" i="29" l="1"/>
  <c r="L497" i="29"/>
  <c r="M497" i="29" l="1"/>
  <c r="J499" i="29"/>
  <c r="T418" i="29" l="1"/>
  <c r="U418" i="29" s="1"/>
  <c r="J500" i="29"/>
  <c r="J501" i="29" l="1"/>
  <c r="L499" i="29"/>
  <c r="M499" i="29" s="1"/>
  <c r="J502" i="29" l="1"/>
  <c r="AB187" i="29"/>
  <c r="AC187" i="29" l="1"/>
  <c r="T421" i="29"/>
  <c r="U421" i="29" s="1"/>
  <c r="J503" i="29"/>
  <c r="J504" i="29" l="1"/>
  <c r="J505" i="29" l="1"/>
  <c r="L504" i="29" l="1"/>
  <c r="M504" i="29" s="1"/>
  <c r="T425" i="29" l="1"/>
  <c r="U425" i="29" s="1"/>
  <c r="R471" i="29"/>
  <c r="R472" i="29" l="1"/>
  <c r="J508" i="29"/>
  <c r="R473" i="29" l="1"/>
  <c r="J509" i="29"/>
  <c r="R474" i="29" l="1"/>
  <c r="J510" i="29"/>
  <c r="R475" i="29" l="1"/>
  <c r="J511" i="29"/>
  <c r="T430" i="29" l="1"/>
  <c r="U430" i="29" s="1"/>
  <c r="J512" i="29"/>
  <c r="AB197" i="29"/>
  <c r="AC197" i="29" l="1"/>
  <c r="J513" i="29"/>
  <c r="R478" i="29" l="1"/>
  <c r="J514" i="29"/>
  <c r="R479" i="29" l="1"/>
  <c r="J515" i="29"/>
  <c r="J516" i="29" s="1"/>
  <c r="J517" i="29" l="1"/>
  <c r="R480" i="29"/>
  <c r="R481" i="29" l="1"/>
  <c r="L515" i="29"/>
  <c r="M515" i="29" s="1"/>
  <c r="R482" i="29" l="1"/>
  <c r="J518" i="29"/>
  <c r="R483" i="29" l="1"/>
  <c r="J519" i="29"/>
  <c r="R484" i="29" l="1"/>
  <c r="J520" i="29"/>
  <c r="R485" i="29" l="1"/>
  <c r="R486" i="29" s="1"/>
  <c r="J521" i="29"/>
  <c r="R487" i="29" l="1"/>
  <c r="J522" i="29"/>
  <c r="AB207" i="29"/>
  <c r="AC207" i="29" l="1"/>
  <c r="J523" i="29"/>
  <c r="R488" i="29" l="1"/>
  <c r="J524" i="29"/>
  <c r="R489" i="29" l="1"/>
  <c r="T443" i="29"/>
  <c r="U443" i="29" s="1"/>
  <c r="J525" i="29"/>
  <c r="R490" i="29" l="1"/>
  <c r="R491" i="29" l="1"/>
  <c r="R492" i="29" l="1"/>
  <c r="J528" i="29"/>
  <c r="R493" i="29" l="1"/>
  <c r="J529" i="29"/>
  <c r="R494" i="29" l="1"/>
  <c r="J530" i="29"/>
  <c r="R495" i="29" l="1"/>
  <c r="R496" i="29" s="1"/>
  <c r="J531" i="29"/>
  <c r="J532" i="29" l="1"/>
  <c r="AB217" i="29"/>
  <c r="AC217" i="29" l="1"/>
  <c r="J533" i="29"/>
  <c r="T452" i="29" l="1"/>
  <c r="U452" i="29" s="1"/>
  <c r="R498" i="29"/>
  <c r="J534" i="29"/>
  <c r="R499" i="29" l="1"/>
  <c r="J535" i="29"/>
  <c r="J536" i="29" s="1"/>
  <c r="L533" i="29"/>
  <c r="M533" i="29" s="1"/>
  <c r="T454" i="29" l="1"/>
  <c r="U454" i="29" s="1"/>
  <c r="R500" i="29"/>
  <c r="R501" i="29" l="1"/>
  <c r="R502" i="29" l="1"/>
  <c r="J538" i="29"/>
  <c r="R503" i="29" l="1"/>
  <c r="T457" i="29"/>
  <c r="J539" i="29"/>
  <c r="L537" i="29"/>
  <c r="U457" i="29" l="1"/>
  <c r="M537" i="29"/>
  <c r="R504" i="29"/>
  <c r="J540" i="29"/>
  <c r="R505" i="29" l="1"/>
  <c r="R506" i="29" s="1"/>
  <c r="T459" i="29"/>
  <c r="U459" i="29" s="1"/>
  <c r="J541" i="29"/>
  <c r="J542" i="29" l="1"/>
  <c r="J543" i="29" l="1"/>
  <c r="R508" i="29" l="1"/>
  <c r="J544" i="29"/>
  <c r="R509" i="29" l="1"/>
  <c r="J545" i="29"/>
  <c r="R510" i="29" l="1"/>
  <c r="R511" i="29" l="1"/>
  <c r="R512" i="29" l="1"/>
  <c r="J548" i="29"/>
  <c r="L547" i="29"/>
  <c r="M547" i="29" l="1"/>
  <c r="R513" i="29"/>
  <c r="J549" i="29"/>
  <c r="R514" i="29" l="1"/>
  <c r="J550" i="29"/>
  <c r="R515" i="29" l="1"/>
  <c r="R516" i="29" s="1"/>
  <c r="J551" i="29"/>
  <c r="L551" i="29" l="1"/>
  <c r="M551" i="29" s="1"/>
  <c r="J552" i="29"/>
  <c r="L550" i="29"/>
  <c r="M550" i="29" s="1"/>
  <c r="J553" i="29" l="1"/>
  <c r="R518" i="29" l="1"/>
  <c r="J554" i="29"/>
  <c r="R519" i="29" l="1"/>
  <c r="J555" i="29"/>
  <c r="R520" i="29" l="1"/>
  <c r="R521" i="29" l="1"/>
  <c r="R522" i="29" l="1"/>
  <c r="L557" i="29"/>
  <c r="J558" i="29"/>
  <c r="M557" i="29" l="1"/>
  <c r="R523" i="29"/>
  <c r="J559" i="29"/>
  <c r="L558" i="29"/>
  <c r="M558" i="29" s="1"/>
  <c r="R524" i="29" l="1"/>
  <c r="R525" i="29" l="1"/>
  <c r="L559" i="29"/>
  <c r="M559" i="29" s="1"/>
  <c r="T480" i="29" l="1"/>
  <c r="U480" i="29" s="1"/>
  <c r="R528" i="29" l="1"/>
  <c r="R529" i="29" l="1"/>
  <c r="T484" i="29" l="1"/>
  <c r="U484" i="29" s="1"/>
  <c r="R530" i="29"/>
  <c r="R531" i="29" l="1"/>
  <c r="R532" i="29" l="1"/>
  <c r="R533" i="29" l="1"/>
  <c r="R534" i="29" l="1"/>
  <c r="R535" i="29" l="1"/>
  <c r="J571" i="29"/>
  <c r="L570" i="29"/>
  <c r="M570" i="29" l="1"/>
  <c r="T490" i="29"/>
  <c r="U490" i="29" s="1"/>
  <c r="J572" i="29"/>
  <c r="AB257" i="29"/>
  <c r="AC257" i="29" l="1"/>
  <c r="J573" i="29"/>
  <c r="T492" i="29" l="1"/>
  <c r="U492" i="29" s="1"/>
  <c r="R538" i="29"/>
  <c r="L573" i="29"/>
  <c r="J574" i="29"/>
  <c r="L572" i="29"/>
  <c r="M573" i="29" l="1"/>
  <c r="M572" i="29"/>
  <c r="R539" i="29"/>
  <c r="J575" i="29"/>
  <c r="L574" i="29"/>
  <c r="M574" i="29" l="1"/>
  <c r="R540" i="29"/>
  <c r="R541" i="29" l="1"/>
  <c r="R542" i="29" l="1"/>
  <c r="J578" i="29"/>
  <c r="L577" i="29"/>
  <c r="M577" i="29" l="1"/>
  <c r="R543" i="29"/>
  <c r="T497" i="29"/>
  <c r="J579" i="29"/>
  <c r="U497" i="29" l="1"/>
  <c r="R544" i="29"/>
  <c r="J580" i="29"/>
  <c r="R545" i="29" l="1"/>
  <c r="J581" i="29"/>
  <c r="J582" i="29" l="1"/>
  <c r="J583" i="29" l="1"/>
  <c r="R548" i="29" l="1"/>
  <c r="J584" i="29"/>
  <c r="R549" i="29" l="1"/>
  <c r="J585" i="29"/>
  <c r="AB270" i="29"/>
  <c r="AC270" i="29" l="1"/>
  <c r="R550" i="29"/>
  <c r="L585" i="29"/>
  <c r="M585" i="29" s="1"/>
  <c r="L584" i="29"/>
  <c r="M584" i="29" s="1"/>
  <c r="R551" i="29" l="1"/>
  <c r="R552" i="29" l="1"/>
  <c r="J588" i="29"/>
  <c r="R553" i="29" l="1"/>
  <c r="T507" i="29"/>
  <c r="J589" i="29"/>
  <c r="L587" i="29"/>
  <c r="M587" i="29" l="1"/>
  <c r="U507" i="29"/>
  <c r="R554" i="29"/>
  <c r="J590" i="29"/>
  <c r="R555" i="29" l="1"/>
  <c r="J591" i="29"/>
  <c r="J592" i="29" l="1"/>
  <c r="L590" i="29"/>
  <c r="M590" i="29" s="1"/>
  <c r="L591" i="29" l="1"/>
  <c r="M591" i="29" s="1"/>
  <c r="J593" i="29"/>
  <c r="R558" i="29" l="1"/>
  <c r="J594" i="29"/>
  <c r="R559" i="29" l="1"/>
  <c r="R560" i="29" s="1"/>
  <c r="J595" i="29"/>
  <c r="R561" i="29" l="1"/>
  <c r="R562" i="29" l="1"/>
  <c r="L595" i="29"/>
  <c r="M595" i="29" s="1"/>
  <c r="R563" i="29" l="1"/>
  <c r="J598" i="29"/>
  <c r="L597" i="29"/>
  <c r="R564" i="29" l="1"/>
  <c r="M597" i="29"/>
  <c r="T517" i="29"/>
  <c r="J599" i="29"/>
  <c r="R565" i="29" l="1"/>
  <c r="U517" i="29"/>
  <c r="R566" i="29" l="1"/>
  <c r="T519" i="29"/>
  <c r="U519" i="29" s="1"/>
  <c r="R567" i="29" l="1"/>
  <c r="R568" i="29" l="1"/>
  <c r="T521" i="29"/>
  <c r="U521" i="29" s="1"/>
  <c r="R569" i="29" l="1"/>
  <c r="R570" i="29" l="1"/>
  <c r="T523" i="29"/>
  <c r="U523" i="29" s="1"/>
  <c r="R571" i="29" l="1"/>
  <c r="R572" i="29" l="1"/>
  <c r="R573" i="29" l="1"/>
  <c r="T527" i="29"/>
  <c r="U527" i="29" l="1"/>
  <c r="T528" i="29"/>
  <c r="U528" i="29" s="1"/>
  <c r="R574" i="29"/>
  <c r="R575" i="29" l="1"/>
  <c r="R576" i="29" s="1"/>
  <c r="R577" i="29" l="1"/>
  <c r="T530" i="29"/>
  <c r="U530" i="29" s="1"/>
  <c r="AB297" i="29"/>
  <c r="AC297" i="29" l="1"/>
  <c r="T532" i="29" l="1"/>
  <c r="U532" i="29" s="1"/>
  <c r="R578" i="29"/>
  <c r="R579" i="29" l="1"/>
  <c r="R580" i="29" l="1"/>
  <c r="T534" i="29"/>
  <c r="U534" i="29" s="1"/>
  <c r="R581" i="29" l="1"/>
  <c r="R582" i="29" l="1"/>
  <c r="R583" i="29" l="1"/>
  <c r="R584" i="29" l="1"/>
  <c r="T538" i="29"/>
  <c r="U538" i="29" s="1"/>
  <c r="R585" i="29" l="1"/>
  <c r="R586" i="29" s="1"/>
  <c r="R587" i="29" l="1"/>
  <c r="T540" i="29"/>
  <c r="U540" i="29" s="1"/>
  <c r="R588" i="29" l="1"/>
  <c r="T542" i="29"/>
  <c r="U542" i="29" s="1"/>
  <c r="R589" i="29" l="1"/>
  <c r="R590" i="29" l="1"/>
  <c r="T544" i="29"/>
  <c r="U544" i="29" s="1"/>
  <c r="R591" i="29" l="1"/>
  <c r="R592" i="29" l="1"/>
  <c r="R593" i="29" l="1"/>
  <c r="R594" i="29" l="1"/>
  <c r="T549" i="29" l="1"/>
  <c r="U549" i="29" s="1"/>
  <c r="R595" i="29"/>
  <c r="R596" i="29" s="1"/>
  <c r="R597" i="29" l="1"/>
  <c r="AB317" i="29"/>
  <c r="AC317" i="29" l="1"/>
  <c r="R598" i="29" l="1"/>
  <c r="R599" i="29" l="1"/>
  <c r="R600" i="29" s="1"/>
  <c r="R601" i="29" l="1"/>
  <c r="T575" i="29" l="1"/>
  <c r="U575" i="29" l="1"/>
  <c r="T580" i="29" l="1"/>
  <c r="U580" i="29" s="1"/>
  <c r="AB347" i="29"/>
  <c r="AC347" i="29" l="1"/>
  <c r="T589" i="29" l="1"/>
  <c r="U589" i="29" s="1"/>
  <c r="AB357" i="29" l="1"/>
  <c r="AC357" i="29" l="1"/>
  <c r="T599" i="29" l="1"/>
  <c r="U599" i="29" s="1"/>
  <c r="AB377" i="29" l="1"/>
  <c r="AC377" i="29" l="1"/>
  <c r="J701" i="29" l="1"/>
  <c r="L701" i="29" l="1"/>
  <c r="J702" i="29"/>
  <c r="L700" i="29"/>
  <c r="AB387" i="29"/>
  <c r="M700" i="29" l="1"/>
  <c r="AC387" i="29"/>
  <c r="M701" i="29"/>
  <c r="J703" i="29"/>
  <c r="J704" i="29" l="1"/>
  <c r="J705" i="29" l="1"/>
  <c r="L704" i="29" l="1"/>
  <c r="M704" i="29" l="1"/>
  <c r="L705" i="29"/>
  <c r="M705" i="29" l="1"/>
  <c r="J708" i="29"/>
  <c r="L707" i="29"/>
  <c r="M707" i="29" l="1"/>
  <c r="J709" i="29"/>
  <c r="J710" i="29" l="1"/>
  <c r="L708" i="29"/>
  <c r="M708" i="29" l="1"/>
  <c r="L709" i="29"/>
  <c r="J711" i="29"/>
  <c r="L710" i="29"/>
  <c r="M709" i="29" l="1"/>
  <c r="M710" i="29"/>
  <c r="J712" i="29"/>
  <c r="AB397" i="29"/>
  <c r="AC397" i="29" l="1"/>
  <c r="J713" i="29"/>
  <c r="L711" i="29"/>
  <c r="M711" i="29" l="1"/>
  <c r="L712" i="29"/>
  <c r="J714" i="29"/>
  <c r="L713" i="29"/>
  <c r="M712" i="29" l="1"/>
  <c r="M713" i="29"/>
  <c r="J715" i="29"/>
  <c r="L714" i="29" l="1"/>
  <c r="M714" i="29" l="1"/>
  <c r="L715" i="29"/>
  <c r="M715" i="29" l="1"/>
  <c r="J718" i="29"/>
  <c r="L717" i="29"/>
  <c r="M717" i="29" l="1"/>
  <c r="J719" i="29"/>
  <c r="J720" i="29" l="1"/>
  <c r="J721" i="29" l="1"/>
  <c r="J722" i="29" l="1"/>
  <c r="L720" i="29"/>
  <c r="M720" i="29" l="1"/>
  <c r="L721" i="29"/>
  <c r="J723" i="29"/>
  <c r="L722" i="29"/>
  <c r="M721" i="29" l="1"/>
  <c r="M722" i="29"/>
  <c r="J724" i="29"/>
  <c r="J725" i="29" l="1"/>
  <c r="L723" i="29"/>
  <c r="M723" i="29" l="1"/>
  <c r="J728" i="29" l="1"/>
  <c r="L727" i="29" l="1"/>
  <c r="J729" i="29"/>
  <c r="M727" i="29" l="1"/>
  <c r="J730" i="29"/>
  <c r="J731" i="29" l="1"/>
  <c r="J732" i="29" l="1"/>
  <c r="J733" i="29" l="1"/>
  <c r="L731" i="29"/>
  <c r="M731" i="29" l="1"/>
  <c r="J734" i="29"/>
  <c r="J735" i="29" l="1"/>
  <c r="L734" i="29" l="1"/>
  <c r="M734" i="29" l="1"/>
  <c r="L735" i="29"/>
  <c r="R701" i="29"/>
  <c r="M735" i="29" l="1"/>
  <c r="R702" i="29"/>
  <c r="J738" i="29"/>
  <c r="R703" i="29" l="1"/>
  <c r="J739" i="29"/>
  <c r="L737" i="29"/>
  <c r="M737" i="29" l="1"/>
  <c r="L738" i="29"/>
  <c r="R704" i="29"/>
  <c r="J740" i="29"/>
  <c r="L739" i="29"/>
  <c r="M739" i="29" l="1"/>
  <c r="M738" i="29"/>
  <c r="R705" i="29"/>
  <c r="J741" i="29"/>
  <c r="J742" i="29" l="1"/>
  <c r="L740" i="29"/>
  <c r="AB427" i="29"/>
  <c r="AC427" i="29" l="1"/>
  <c r="M740" i="29"/>
  <c r="J743" i="29"/>
  <c r="L741" i="29"/>
  <c r="M741" i="29" l="1"/>
  <c r="R708" i="29"/>
  <c r="J744" i="29"/>
  <c r="R709" i="29" l="1"/>
  <c r="J745" i="29"/>
  <c r="R710" i="29" l="1"/>
  <c r="L744" i="29"/>
  <c r="M744" i="29" l="1"/>
  <c r="R711" i="29"/>
  <c r="R712" i="29" l="1"/>
  <c r="J748" i="29"/>
  <c r="L747" i="29"/>
  <c r="M747" i="29" l="1"/>
  <c r="R713" i="29"/>
  <c r="J749" i="29"/>
  <c r="R714" i="29" l="1"/>
  <c r="J750" i="29"/>
  <c r="L748" i="29"/>
  <c r="M748" i="29" l="1"/>
  <c r="L749" i="29"/>
  <c r="R715" i="29"/>
  <c r="J751" i="29"/>
  <c r="L750" i="29"/>
  <c r="M750" i="29" l="1"/>
  <c r="M749" i="29"/>
  <c r="J752" i="29"/>
  <c r="J753" i="29" l="1"/>
  <c r="R718" i="29" l="1"/>
  <c r="J754" i="29"/>
  <c r="L752" i="29"/>
  <c r="M752" i="29" l="1"/>
  <c r="R719" i="29"/>
  <c r="J755" i="29"/>
  <c r="R720" i="29" l="1"/>
  <c r="R721" i="29" l="1"/>
  <c r="L755" i="29"/>
  <c r="M755" i="29" l="1"/>
  <c r="L757" i="29"/>
  <c r="R722" i="29"/>
  <c r="J758" i="29"/>
  <c r="M757" i="29" l="1"/>
  <c r="R723" i="29"/>
  <c r="J759" i="29"/>
  <c r="R724" i="29" l="1"/>
  <c r="R725" i="29" l="1"/>
  <c r="R726" i="29" s="1"/>
  <c r="R727" i="29" l="1"/>
  <c r="AB447" i="29"/>
  <c r="AC447" i="29" l="1"/>
  <c r="R728" i="29" l="1"/>
  <c r="R729" i="29" l="1"/>
  <c r="R730" i="29" l="1"/>
  <c r="R731" i="29" l="1"/>
  <c r="R732" i="29" l="1"/>
  <c r="R733" i="29" l="1"/>
  <c r="R734" i="29" l="1"/>
  <c r="R735" i="29" l="1"/>
  <c r="R736" i="29" s="1"/>
  <c r="J771" i="29"/>
  <c r="J772" i="29" l="1"/>
  <c r="L770" i="29"/>
  <c r="M770" i="29" l="1"/>
  <c r="L771" i="29"/>
  <c r="J773" i="29"/>
  <c r="L772" i="29"/>
  <c r="M771" i="29" l="1"/>
  <c r="M772" i="29"/>
  <c r="R738" i="29"/>
  <c r="J774" i="29"/>
  <c r="R739" i="29" l="1"/>
  <c r="J775" i="29"/>
  <c r="R740" i="29" l="1"/>
  <c r="R741" i="29" l="1"/>
  <c r="L775" i="29"/>
  <c r="M775" i="29" l="1"/>
  <c r="L777" i="29"/>
  <c r="R742" i="29"/>
  <c r="J778" i="29"/>
  <c r="M777" i="29" l="1"/>
  <c r="R743" i="29"/>
  <c r="J779" i="29"/>
  <c r="R744" i="29" l="1"/>
  <c r="J780" i="29"/>
  <c r="L778" i="29"/>
  <c r="M778" i="29" l="1"/>
  <c r="R745" i="29"/>
  <c r="R746" i="29" s="1"/>
  <c r="J781" i="29"/>
  <c r="J782" i="29" l="1"/>
  <c r="J783" i="29" l="1"/>
  <c r="L781" i="29"/>
  <c r="M781" i="29" l="1"/>
  <c r="J784" i="29"/>
  <c r="L784" i="29" s="1"/>
  <c r="L782" i="29"/>
  <c r="R748" i="29"/>
  <c r="T702" i="29"/>
  <c r="J785" i="29"/>
  <c r="L783" i="29"/>
  <c r="M784" i="29" l="1"/>
  <c r="M782" i="29"/>
  <c r="M783" i="29"/>
  <c r="U702" i="29"/>
  <c r="R749" i="29"/>
  <c r="L785" i="29"/>
  <c r="AB470" i="29"/>
  <c r="AC470" i="29" l="1"/>
  <c r="M785" i="29"/>
  <c r="J788" i="29"/>
  <c r="R750" i="29"/>
  <c r="T704" i="29"/>
  <c r="U704" i="29" l="1"/>
  <c r="J789" i="29"/>
  <c r="L788" i="29"/>
  <c r="L787" i="29"/>
  <c r="R751" i="29"/>
  <c r="M788" i="29" l="1"/>
  <c r="M787" i="29"/>
  <c r="J790" i="29"/>
  <c r="R752" i="29"/>
  <c r="J791" i="29" l="1"/>
  <c r="R753" i="29"/>
  <c r="J792" i="29" l="1"/>
  <c r="R754" i="29"/>
  <c r="L791" i="29" l="1"/>
  <c r="L792" i="29"/>
  <c r="J793" i="29"/>
  <c r="R755" i="29"/>
  <c r="M792" i="29" l="1"/>
  <c r="M791" i="29"/>
  <c r="J794" i="29"/>
  <c r="T710" i="29"/>
  <c r="J795" i="29" l="1"/>
  <c r="L795" i="29" s="1"/>
  <c r="U710" i="29"/>
  <c r="L793" i="29"/>
  <c r="L794" i="29"/>
  <c r="M794" i="29" l="1"/>
  <c r="M793" i="29"/>
  <c r="M795" i="29"/>
  <c r="R758" i="29"/>
  <c r="T712" i="29"/>
  <c r="U712" i="29" l="1"/>
  <c r="J798" i="29"/>
  <c r="R759" i="29"/>
  <c r="R760" i="29" s="1"/>
  <c r="R761" i="29" l="1"/>
  <c r="J799" i="29"/>
  <c r="L798" i="29"/>
  <c r="L797" i="29"/>
  <c r="M798" i="29" l="1"/>
  <c r="M797" i="29"/>
  <c r="J800" i="29"/>
  <c r="L799" i="29"/>
  <c r="M799" i="29" l="1"/>
  <c r="J801" i="29"/>
  <c r="L804" i="29"/>
  <c r="M804" i="29" s="1"/>
  <c r="J802" i="29" l="1"/>
  <c r="L800" i="29"/>
  <c r="M800" i="29" s="1"/>
  <c r="J803" i="29" l="1"/>
  <c r="L802" i="29"/>
  <c r="M802" i="29" s="1"/>
  <c r="J3" i="29" l="1"/>
  <c r="T719" i="29"/>
  <c r="U719" i="29" l="1"/>
  <c r="L805" i="29"/>
  <c r="M805" i="29" s="1"/>
  <c r="L803" i="29"/>
  <c r="M803" i="29" s="1"/>
  <c r="AB487" i="29"/>
  <c r="AC487" i="29" l="1"/>
  <c r="L807" i="29"/>
  <c r="M807" i="29" l="1"/>
  <c r="L808" i="29"/>
  <c r="M808" i="29" s="1"/>
  <c r="L809" i="29" l="1"/>
  <c r="M809" i="29" s="1"/>
  <c r="L813" i="29"/>
  <c r="M813" i="29" s="1"/>
  <c r="L814" i="29" l="1"/>
  <c r="M814" i="29" s="1"/>
  <c r="L810" i="29"/>
  <c r="M810" i="29" s="1"/>
  <c r="L815" i="29"/>
  <c r="M815" i="29" s="1"/>
  <c r="L811" i="29" l="1"/>
  <c r="M811" i="29" s="1"/>
  <c r="R771" i="29"/>
  <c r="L812" i="29" l="1"/>
  <c r="M812" i="29" s="1"/>
  <c r="L817" i="29"/>
  <c r="L818" i="29"/>
  <c r="M818" i="29" s="1"/>
  <c r="R772" i="29"/>
  <c r="M817" i="29" l="1"/>
  <c r="L819" i="29"/>
  <c r="M819" i="29" s="1"/>
  <c r="R773" i="29"/>
  <c r="L820" i="29" l="1"/>
  <c r="M820" i="29" s="1"/>
  <c r="R774" i="29"/>
  <c r="T728" i="29"/>
  <c r="U728" i="29" l="1"/>
  <c r="L821" i="29"/>
  <c r="M821" i="29" s="1"/>
  <c r="R775" i="29"/>
  <c r="R776" i="29" s="1"/>
  <c r="R777" i="29" l="1"/>
  <c r="L822" i="29"/>
  <c r="M822" i="29" s="1"/>
  <c r="T730" i="29"/>
  <c r="AB497" i="29"/>
  <c r="U730" i="29" l="1"/>
  <c r="AC497" i="29"/>
  <c r="L823" i="29"/>
  <c r="M823" i="29" s="1"/>
  <c r="L824" i="29" l="1"/>
  <c r="M824" i="29" s="1"/>
  <c r="R778" i="29"/>
  <c r="T732" i="29"/>
  <c r="U732" i="29" l="1"/>
  <c r="L825" i="29"/>
  <c r="M825" i="29" s="1"/>
  <c r="R779" i="29"/>
  <c r="R780" i="29" l="1"/>
  <c r="L827" i="29" l="1"/>
  <c r="R781" i="29"/>
  <c r="M827" i="29" l="1"/>
  <c r="L828" i="29"/>
  <c r="M828" i="29" s="1"/>
  <c r="L829" i="29"/>
  <c r="M829" i="29" s="1"/>
  <c r="R782" i="29"/>
  <c r="L830" i="29" l="1"/>
  <c r="M830" i="29" s="1"/>
  <c r="T737" i="29"/>
  <c r="R783" i="29"/>
  <c r="U737" i="29" l="1"/>
  <c r="L831" i="29"/>
  <c r="M831" i="29" s="1"/>
  <c r="R784" i="29"/>
  <c r="L832" i="29" l="1"/>
  <c r="M832" i="29" s="1"/>
  <c r="R785" i="29"/>
  <c r="L833" i="29" l="1"/>
  <c r="M833" i="29" s="1"/>
  <c r="AB507" i="29"/>
  <c r="AC507" i="29" l="1"/>
  <c r="L834" i="29"/>
  <c r="M834" i="29" s="1"/>
  <c r="T741" i="29"/>
  <c r="U741" i="29" l="1"/>
  <c r="L835" i="29"/>
  <c r="M835" i="29" s="1"/>
  <c r="R788" i="29"/>
  <c r="L837" i="29" l="1"/>
  <c r="T743" i="29"/>
  <c r="R789" i="29"/>
  <c r="M837" i="29" l="1"/>
  <c r="U743" i="29"/>
  <c r="L838" i="29"/>
  <c r="M838" i="29" s="1"/>
  <c r="R790" i="29"/>
  <c r="L839" i="29" l="1"/>
  <c r="M839" i="29" s="1"/>
  <c r="L840" i="29"/>
  <c r="M840" i="29" s="1"/>
  <c r="R791" i="29"/>
  <c r="L841" i="29" l="1"/>
  <c r="M841" i="29" s="1"/>
  <c r="R792" i="29"/>
  <c r="L842" i="29" l="1"/>
  <c r="M842" i="29" s="1"/>
  <c r="T747" i="29"/>
  <c r="R793" i="29"/>
  <c r="U747" i="29" l="1"/>
  <c r="L843" i="29"/>
  <c r="M843" i="29" s="1"/>
  <c r="R794" i="29"/>
  <c r="L844" i="29" l="1"/>
  <c r="M844" i="29" s="1"/>
  <c r="L845" i="29"/>
  <c r="M845" i="29" s="1"/>
  <c r="T749" i="29"/>
  <c r="R795" i="29"/>
  <c r="R796" i="29" s="1"/>
  <c r="R797" i="29" l="1"/>
  <c r="U749" i="29"/>
  <c r="AB517" i="29"/>
  <c r="AC517" i="29" l="1"/>
  <c r="L847" i="29"/>
  <c r="M847" i="29" l="1"/>
  <c r="L848" i="29"/>
  <c r="M848" i="29" s="1"/>
  <c r="R798" i="29"/>
  <c r="T752" i="29"/>
  <c r="U752" i="29" l="1"/>
  <c r="L849" i="29"/>
  <c r="M849" i="29" s="1"/>
  <c r="R799" i="29"/>
  <c r="L850" i="29" l="1"/>
  <c r="M850" i="29" s="1"/>
  <c r="T754" i="29"/>
  <c r="R800" i="29"/>
  <c r="U754" i="29" l="1"/>
  <c r="L851" i="29"/>
  <c r="M851" i="29" s="1"/>
  <c r="R801" i="29"/>
  <c r="L852" i="29" l="1"/>
  <c r="M852" i="29" s="1"/>
  <c r="L853" i="29"/>
  <c r="M853" i="29" s="1"/>
  <c r="R802" i="29"/>
  <c r="L854" i="29" l="1"/>
  <c r="M854" i="29" s="1"/>
  <c r="R803" i="29"/>
  <c r="L855" i="29" l="1"/>
  <c r="M855" i="29" s="1"/>
  <c r="R804" i="29"/>
  <c r="T759" i="29" l="1"/>
  <c r="R805" i="29"/>
  <c r="U759" i="29" l="1"/>
  <c r="L857" i="29"/>
  <c r="L858" i="29"/>
  <c r="M858" i="29" s="1"/>
  <c r="AB527" i="29"/>
  <c r="M857" i="29" l="1"/>
  <c r="AC527" i="29"/>
  <c r="L859" i="29"/>
  <c r="M859" i="29" s="1"/>
  <c r="R808" i="29" l="1"/>
  <c r="R809" i="29" l="1"/>
  <c r="R810" i="29" l="1"/>
  <c r="R811" i="29" l="1"/>
  <c r="R812" i="29" l="1"/>
  <c r="R813" i="29" l="1"/>
  <c r="R814" i="29" l="1"/>
  <c r="L870" i="29" l="1"/>
  <c r="L871" i="29"/>
  <c r="R815" i="29"/>
  <c r="M871" i="29" l="1"/>
  <c r="M870" i="29"/>
  <c r="L872" i="29"/>
  <c r="AB537" i="29"/>
  <c r="M872" i="29" l="1"/>
  <c r="AC537" i="29"/>
  <c r="L873" i="29"/>
  <c r="M873" i="29" l="1"/>
  <c r="L874" i="29"/>
  <c r="L875" i="29"/>
  <c r="R818" i="29"/>
  <c r="M874" i="29" l="1"/>
  <c r="M875" i="29"/>
  <c r="L877" i="29"/>
  <c r="R819" i="29"/>
  <c r="M877" i="29" l="1"/>
  <c r="L878" i="29"/>
  <c r="R820" i="29"/>
  <c r="M878" i="29" l="1"/>
  <c r="L879" i="29"/>
  <c r="R821" i="29"/>
  <c r="M879" i="29" l="1"/>
  <c r="L880" i="29"/>
  <c r="M880" i="29" s="1"/>
  <c r="R822" i="29"/>
  <c r="L881" i="29" l="1"/>
  <c r="M881" i="29" s="1"/>
  <c r="R823" i="29"/>
  <c r="L882" i="29" l="1"/>
  <c r="M882" i="29" s="1"/>
  <c r="L883" i="29"/>
  <c r="M883" i="29" s="1"/>
  <c r="R824" i="29"/>
  <c r="L884" i="29" l="1"/>
  <c r="M884" i="29" s="1"/>
  <c r="L885" i="29"/>
  <c r="M885" i="29" s="1"/>
  <c r="R825" i="29"/>
  <c r="T779" i="29"/>
  <c r="U779" i="29" l="1"/>
  <c r="L887" i="29" l="1"/>
  <c r="L888" i="29"/>
  <c r="M888" i="29" s="1"/>
  <c r="M887" i="29" l="1"/>
  <c r="L889" i="29"/>
  <c r="M889" i="29" s="1"/>
  <c r="L890" i="29"/>
  <c r="M890" i="29" s="1"/>
  <c r="T782" i="29"/>
  <c r="R828" i="29"/>
  <c r="U782" i="29" l="1"/>
  <c r="L891" i="29"/>
  <c r="M891" i="29" s="1"/>
  <c r="R829" i="29"/>
  <c r="L892" i="29" l="1"/>
  <c r="M892" i="29" s="1"/>
  <c r="L893" i="29"/>
  <c r="M893" i="29" s="1"/>
  <c r="R830" i="29"/>
  <c r="L894" i="29" l="1"/>
  <c r="M894" i="29" s="1"/>
  <c r="R831" i="29"/>
  <c r="L895" i="29" l="1"/>
  <c r="M895" i="29" s="1"/>
  <c r="R832" i="29"/>
  <c r="R833" i="29" l="1"/>
  <c r="L897" i="29" l="1"/>
  <c r="R834" i="29"/>
  <c r="M897" i="29" l="1"/>
  <c r="L898" i="29"/>
  <c r="M898" i="29" s="1"/>
  <c r="R835" i="29"/>
  <c r="L899" i="29" l="1"/>
  <c r="M899" i="29" s="1"/>
  <c r="T790" i="29"/>
  <c r="AB557" i="29"/>
  <c r="AC557" i="29" l="1"/>
  <c r="U790" i="29"/>
  <c r="L900" i="29"/>
  <c r="M900" i="29" s="1"/>
  <c r="L901" i="29"/>
  <c r="M901" i="29" s="1"/>
  <c r="L902" i="29" l="1"/>
  <c r="M902" i="29" s="1"/>
  <c r="R838" i="29"/>
  <c r="T792" i="29"/>
  <c r="U792" i="29" l="1"/>
  <c r="L903" i="29"/>
  <c r="M903" i="29" s="1"/>
  <c r="R839" i="29"/>
  <c r="L904" i="29" l="1"/>
  <c r="M904" i="29" s="1"/>
  <c r="R840" i="29"/>
  <c r="L905" i="29" l="1"/>
  <c r="M905" i="29" s="1"/>
  <c r="R841" i="29"/>
  <c r="L907" i="29" l="1"/>
  <c r="R842" i="29"/>
  <c r="M907" i="29" l="1"/>
  <c r="L908" i="29"/>
  <c r="M908" i="29" s="1"/>
  <c r="R843" i="29"/>
  <c r="L909" i="29" l="1"/>
  <c r="M909" i="29" s="1"/>
  <c r="R844" i="29"/>
  <c r="L910" i="29" l="1"/>
  <c r="M910" i="29" s="1"/>
  <c r="L911" i="29"/>
  <c r="M911" i="29" s="1"/>
  <c r="R845" i="29"/>
  <c r="L912" i="29" l="1"/>
  <c r="M912" i="29" s="1"/>
  <c r="L913" i="29" l="1"/>
  <c r="M913" i="29" s="1"/>
  <c r="L914" i="29"/>
  <c r="M914" i="29" s="1"/>
  <c r="T801" i="29"/>
  <c r="U801" i="29" s="1"/>
  <c r="L915" i="29" l="1"/>
  <c r="M915" i="29" s="1"/>
  <c r="R848" i="29"/>
  <c r="T802" i="29"/>
  <c r="U802" i="29" s="1"/>
  <c r="L917" i="29" l="1"/>
  <c r="L918" i="29"/>
  <c r="M918" i="29" s="1"/>
  <c r="T803" i="29"/>
  <c r="U803" i="29" s="1"/>
  <c r="R849" i="29"/>
  <c r="AB570" i="29"/>
  <c r="AC570" i="29" l="1"/>
  <c r="M917" i="29"/>
  <c r="L919" i="29"/>
  <c r="M919" i="29" s="1"/>
  <c r="T804" i="29"/>
  <c r="U804" i="29" s="1"/>
  <c r="R850" i="29"/>
  <c r="L920" i="29" l="1"/>
  <c r="M920" i="29" s="1"/>
  <c r="L921" i="29"/>
  <c r="M921" i="29" s="1"/>
  <c r="R851" i="29"/>
  <c r="T805" i="29"/>
  <c r="U805" i="29" s="1"/>
  <c r="L922" i="29" l="1"/>
  <c r="M922" i="29" s="1"/>
  <c r="L923" i="29"/>
  <c r="M923" i="29" s="1"/>
  <c r="R852" i="29"/>
  <c r="L924" i="29" l="1"/>
  <c r="M924" i="29" s="1"/>
  <c r="R853" i="29"/>
  <c r="T807" i="29"/>
  <c r="U807" i="29" l="1"/>
  <c r="L925" i="29"/>
  <c r="M925" i="29" s="1"/>
  <c r="T808" i="29"/>
  <c r="U808" i="29" s="1"/>
  <c r="R854" i="29"/>
  <c r="L927" i="29" l="1"/>
  <c r="L928" i="29"/>
  <c r="M928" i="29" s="1"/>
  <c r="R855" i="29"/>
  <c r="T809" i="29"/>
  <c r="U809" i="29" s="1"/>
  <c r="M927" i="29" l="1"/>
  <c r="L929" i="29"/>
  <c r="M929" i="29" s="1"/>
  <c r="L930" i="29"/>
  <c r="M930" i="29" s="1"/>
  <c r="T810" i="29"/>
  <c r="U810" i="29" s="1"/>
  <c r="AB577" i="29"/>
  <c r="AC577" i="29" l="1"/>
  <c r="L931" i="29"/>
  <c r="M931" i="29" s="1"/>
  <c r="T811" i="29"/>
  <c r="U811" i="29" s="1"/>
  <c r="L932" i="29" l="1"/>
  <c r="M932" i="29" s="1"/>
  <c r="T812" i="29"/>
  <c r="U812" i="29" s="1"/>
  <c r="R858" i="29"/>
  <c r="L933" i="29" l="1"/>
  <c r="M933" i="29" s="1"/>
  <c r="R859" i="29"/>
  <c r="T813" i="29"/>
  <c r="U813" i="29" s="1"/>
  <c r="L934" i="29" l="1"/>
  <c r="M934" i="29" s="1"/>
  <c r="L935" i="29"/>
  <c r="M935" i="29" s="1"/>
  <c r="T814" i="29"/>
  <c r="U814" i="29" s="1"/>
  <c r="L937" i="29" l="1"/>
  <c r="T815" i="29"/>
  <c r="U815" i="29" s="1"/>
  <c r="M937" i="29" l="1"/>
  <c r="L938" i="29"/>
  <c r="M938" i="29" s="1"/>
  <c r="L939" i="29" l="1"/>
  <c r="M939" i="29" s="1"/>
  <c r="L940" i="29"/>
  <c r="M940" i="29" s="1"/>
  <c r="T817" i="29"/>
  <c r="U817" i="29" l="1"/>
  <c r="L941" i="29"/>
  <c r="M941" i="29" s="1"/>
  <c r="L942" i="29"/>
  <c r="M942" i="29" s="1"/>
  <c r="T818" i="29"/>
  <c r="U818" i="29" s="1"/>
  <c r="L943" i="29" l="1"/>
  <c r="M943" i="29" s="1"/>
  <c r="T819" i="29"/>
  <c r="U819" i="29" s="1"/>
  <c r="L944" i="29" l="1"/>
  <c r="M944" i="29" s="1"/>
  <c r="L945" i="29"/>
  <c r="M945" i="29" s="1"/>
  <c r="T820" i="29"/>
  <c r="U820" i="29" s="1"/>
  <c r="AB587" i="29"/>
  <c r="AC587" i="29" l="1"/>
  <c r="T821" i="29"/>
  <c r="U821" i="29" s="1"/>
  <c r="L947" i="29" l="1"/>
  <c r="L948" i="29"/>
  <c r="M948" i="29" s="1"/>
  <c r="T822" i="29"/>
  <c r="U822" i="29" s="1"/>
  <c r="M947" i="29" l="1"/>
  <c r="L949" i="29"/>
  <c r="M949" i="29" s="1"/>
  <c r="L950" i="29"/>
  <c r="M950" i="29" s="1"/>
  <c r="T823" i="29"/>
  <c r="U823" i="29" s="1"/>
  <c r="L951" i="29" l="1"/>
  <c r="M951" i="29" s="1"/>
  <c r="L952" i="29"/>
  <c r="M952" i="29" s="1"/>
  <c r="T824" i="29"/>
  <c r="U824" i="29" s="1"/>
  <c r="L953" i="29" l="1"/>
  <c r="M953" i="29" s="1"/>
  <c r="R871" i="29"/>
  <c r="T825" i="29"/>
  <c r="U825" i="29" s="1"/>
  <c r="L954" i="29" l="1"/>
  <c r="M954" i="29" s="1"/>
  <c r="L955" i="29"/>
  <c r="M955" i="29" s="1"/>
  <c r="R872" i="29"/>
  <c r="L957" i="29" l="1"/>
  <c r="R873" i="29"/>
  <c r="T827" i="29"/>
  <c r="U827" i="29" l="1"/>
  <c r="M957" i="29"/>
  <c r="L958" i="29"/>
  <c r="M958" i="29" s="1"/>
  <c r="T828" i="29"/>
  <c r="U828" i="29" s="1"/>
  <c r="R874" i="29"/>
  <c r="L959" i="29" l="1"/>
  <c r="M959" i="29" s="1"/>
  <c r="R875" i="29"/>
  <c r="T829" i="29"/>
  <c r="U829" i="29" s="1"/>
  <c r="T830" i="29" l="1"/>
  <c r="U830" i="29" s="1"/>
  <c r="AB597" i="29"/>
  <c r="AC597" i="29" l="1"/>
  <c r="T831" i="29"/>
  <c r="U831" i="29" s="1"/>
  <c r="T832" i="29" l="1"/>
  <c r="U832" i="29" s="1"/>
  <c r="R878" i="29"/>
  <c r="R879" i="29" l="1"/>
  <c r="T833" i="29"/>
  <c r="U833" i="29" s="1"/>
  <c r="T834" i="29" l="1"/>
  <c r="U834" i="29" s="1"/>
  <c r="R880" i="29"/>
  <c r="R881" i="29" l="1"/>
  <c r="T835" i="29"/>
  <c r="U835" i="29" s="1"/>
  <c r="R882" i="29" l="1"/>
  <c r="L970" i="29" l="1"/>
  <c r="R883" i="29"/>
  <c r="T837" i="29"/>
  <c r="U837" i="29" l="1"/>
  <c r="M970" i="29"/>
  <c r="L971" i="29"/>
  <c r="T838" i="29"/>
  <c r="U838" i="29" s="1"/>
  <c r="R884" i="29"/>
  <c r="M971" i="29" l="1"/>
  <c r="L972" i="29"/>
  <c r="R885" i="29"/>
  <c r="T839" i="29"/>
  <c r="U839" i="29" s="1"/>
  <c r="M972" i="29" l="1"/>
  <c r="L973" i="29"/>
  <c r="T840" i="29"/>
  <c r="U840" i="29" s="1"/>
  <c r="M973" i="29" l="1"/>
  <c r="L974" i="29"/>
  <c r="T841" i="29"/>
  <c r="U841" i="29" s="1"/>
  <c r="M974" i="29" l="1"/>
  <c r="L975" i="29"/>
  <c r="T842" i="29"/>
  <c r="U842" i="29" s="1"/>
  <c r="R888" i="29"/>
  <c r="M975" i="29" l="1"/>
  <c r="L977" i="29"/>
  <c r="R889" i="29"/>
  <c r="T843" i="29"/>
  <c r="U843" i="29" s="1"/>
  <c r="M977" i="29" l="1"/>
  <c r="L978" i="29"/>
  <c r="T844" i="29"/>
  <c r="U844" i="29" s="1"/>
  <c r="R890" i="29"/>
  <c r="M978" i="29" l="1"/>
  <c r="L979" i="29"/>
  <c r="R891" i="29"/>
  <c r="T845" i="29"/>
  <c r="U845" i="29" s="1"/>
  <c r="M979" i="29" l="1"/>
  <c r="L980" i="29"/>
  <c r="M980" i="29" s="1"/>
  <c r="R892" i="29"/>
  <c r="L981" i="29" l="1"/>
  <c r="M981" i="29" s="1"/>
  <c r="R893" i="29"/>
  <c r="T847" i="29"/>
  <c r="U847" i="29" l="1"/>
  <c r="L982" i="29"/>
  <c r="M982" i="29" s="1"/>
  <c r="T848" i="29"/>
  <c r="U848" i="29" s="1"/>
  <c r="R894" i="29"/>
  <c r="L983" i="29" l="1"/>
  <c r="M983" i="29" s="1"/>
  <c r="R895" i="29"/>
  <c r="T849" i="29"/>
  <c r="U849" i="29" s="1"/>
  <c r="L984" i="29" l="1"/>
  <c r="M984" i="29" s="1"/>
  <c r="T850" i="29"/>
  <c r="U850" i="29" s="1"/>
  <c r="L985" i="29" l="1"/>
  <c r="M985" i="29" s="1"/>
  <c r="T851" i="29"/>
  <c r="U851" i="29" s="1"/>
  <c r="L987" i="29" l="1"/>
  <c r="L988" i="29"/>
  <c r="M988" i="29" s="1"/>
  <c r="T852" i="29"/>
  <c r="U852" i="29" s="1"/>
  <c r="R898" i="29"/>
  <c r="M987" i="29" l="1"/>
  <c r="L989" i="29"/>
  <c r="M989" i="29" s="1"/>
  <c r="L990" i="29"/>
  <c r="M990" i="29" s="1"/>
  <c r="R899" i="29"/>
  <c r="T853" i="29"/>
  <c r="U853" i="29" s="1"/>
  <c r="L991" i="29" l="1"/>
  <c r="M991" i="29" s="1"/>
  <c r="L992" i="29"/>
  <c r="M992" i="29" s="1"/>
  <c r="T854" i="29"/>
  <c r="U854" i="29" s="1"/>
  <c r="R900" i="29"/>
  <c r="L993" i="29" l="1"/>
  <c r="M993" i="29" s="1"/>
  <c r="R901" i="29"/>
  <c r="T855" i="29"/>
  <c r="U855" i="29" s="1"/>
  <c r="L994" i="29" l="1"/>
  <c r="M994" i="29" s="1"/>
  <c r="L995" i="29"/>
  <c r="M995" i="29" s="1"/>
  <c r="R902" i="29"/>
  <c r="R903" i="29" l="1"/>
  <c r="T857" i="29"/>
  <c r="U857" i="29" l="1"/>
  <c r="L997" i="29"/>
  <c r="T858" i="29"/>
  <c r="U858" i="29" s="1"/>
  <c r="R904" i="29"/>
  <c r="M997" i="29" l="1"/>
  <c r="L998" i="29"/>
  <c r="M998" i="29" s="1"/>
  <c r="R905" i="29"/>
  <c r="T859" i="29"/>
  <c r="U859" i="29" s="1"/>
  <c r="L999" i="29" l="1"/>
  <c r="M999" i="29" s="1"/>
  <c r="L1000" i="29" l="1"/>
  <c r="M1000" i="29" s="1"/>
  <c r="L1001" i="29"/>
  <c r="M1001" i="29" s="1"/>
  <c r="L1002" i="29" l="1"/>
  <c r="M1002" i="29" s="1"/>
  <c r="R908" i="29"/>
  <c r="L1003" i="29" l="1"/>
  <c r="M1003" i="29" s="1"/>
  <c r="R909" i="29"/>
  <c r="L1004" i="29" l="1"/>
  <c r="M1004" i="29" s="1"/>
  <c r="R910" i="29"/>
  <c r="L1005" i="29" l="1"/>
  <c r="M1005" i="29" s="1"/>
  <c r="R911" i="29"/>
  <c r="L1007" i="29" l="1"/>
  <c r="R912" i="29"/>
  <c r="M1007" i="29" l="1"/>
  <c r="L1008" i="29"/>
  <c r="M1008" i="29" s="1"/>
  <c r="R913" i="29"/>
  <c r="L1009" i="29" l="1"/>
  <c r="M1009" i="29" s="1"/>
  <c r="L1010" i="29"/>
  <c r="M1010" i="29" s="1"/>
  <c r="R914" i="29"/>
  <c r="L1011" i="29" l="1"/>
  <c r="M1011" i="29" s="1"/>
  <c r="R915" i="29"/>
  <c r="L1012" i="29" l="1"/>
  <c r="M1012" i="29" s="1"/>
  <c r="L1013" i="29"/>
  <c r="M1013" i="29" s="1"/>
  <c r="T870" i="29"/>
  <c r="U870" i="29" l="1"/>
  <c r="L1014" i="29"/>
  <c r="M1014" i="29" s="1"/>
  <c r="L1015" i="29"/>
  <c r="M1015" i="29" s="1"/>
  <c r="T871" i="29"/>
  <c r="U871" i="29" l="1"/>
  <c r="T872" i="29"/>
  <c r="R918" i="29"/>
  <c r="U872" i="29" l="1"/>
  <c r="L1017" i="29"/>
  <c r="L1018" i="29"/>
  <c r="M1018" i="29" s="1"/>
  <c r="T873" i="29"/>
  <c r="R919" i="29"/>
  <c r="M1017" i="29" l="1"/>
  <c r="U873" i="29"/>
  <c r="L1019" i="29"/>
  <c r="M1019" i="29" s="1"/>
  <c r="L1020" i="29"/>
  <c r="M1020" i="29" s="1"/>
  <c r="R920" i="29"/>
  <c r="T874" i="29"/>
  <c r="U874" i="29" l="1"/>
  <c r="L1021" i="29"/>
  <c r="M1021" i="29" s="1"/>
  <c r="L1022" i="29"/>
  <c r="M1022" i="29" s="1"/>
  <c r="R921" i="29"/>
  <c r="T875" i="29"/>
  <c r="U875" i="29" l="1"/>
  <c r="L1023" i="29"/>
  <c r="M1023" i="29" s="1"/>
  <c r="R922" i="29"/>
  <c r="L1024" i="29" l="1"/>
  <c r="M1024" i="29" s="1"/>
  <c r="L1025" i="29"/>
  <c r="M1025" i="29" s="1"/>
  <c r="T877" i="29"/>
  <c r="R923" i="29"/>
  <c r="U877" i="29" l="1"/>
  <c r="T878" i="29"/>
  <c r="R924" i="29"/>
  <c r="U878" i="29" l="1"/>
  <c r="L1027" i="29"/>
  <c r="L1028" i="29"/>
  <c r="M1028" i="29" s="1"/>
  <c r="R925" i="29"/>
  <c r="T879" i="29"/>
  <c r="U879" i="29" l="1"/>
  <c r="M1027" i="29"/>
  <c r="L1029" i="29"/>
  <c r="M1029" i="29" s="1"/>
  <c r="T880" i="29"/>
  <c r="U880" i="29" s="1"/>
  <c r="L1030" i="29" l="1"/>
  <c r="M1030" i="29" s="1"/>
  <c r="L1031" i="29"/>
  <c r="M1031" i="29" s="1"/>
  <c r="T881" i="29"/>
  <c r="U881" i="29" s="1"/>
  <c r="L1032" i="29" l="1"/>
  <c r="M1032" i="29" s="1"/>
  <c r="R928" i="29"/>
  <c r="T882" i="29"/>
  <c r="U882" i="29" s="1"/>
  <c r="L1033" i="29" l="1"/>
  <c r="M1033" i="29" s="1"/>
  <c r="T883" i="29"/>
  <c r="U883" i="29" s="1"/>
  <c r="R929" i="29"/>
  <c r="L1034" i="29" l="1"/>
  <c r="M1034" i="29" s="1"/>
  <c r="L1035" i="29"/>
  <c r="M1035" i="29" s="1"/>
  <c r="R930" i="29"/>
  <c r="T884" i="29"/>
  <c r="U884" i="29" s="1"/>
  <c r="T885" i="29" l="1"/>
  <c r="U885" i="29" s="1"/>
  <c r="R931" i="29"/>
  <c r="L1037" i="29" l="1"/>
  <c r="R932" i="29"/>
  <c r="M1037" i="29" l="1"/>
  <c r="L1038" i="29"/>
  <c r="M1038" i="29" s="1"/>
  <c r="T887" i="29"/>
  <c r="R933" i="29"/>
  <c r="U887" i="29" l="1"/>
  <c r="L1039" i="29"/>
  <c r="M1039" i="29" s="1"/>
  <c r="T888" i="29"/>
  <c r="U888" i="29" s="1"/>
  <c r="R934" i="29"/>
  <c r="L1040" i="29" l="1"/>
  <c r="M1040" i="29" s="1"/>
  <c r="L1041" i="29"/>
  <c r="M1041" i="29" s="1"/>
  <c r="R935" i="29"/>
  <c r="T889" i="29"/>
  <c r="U889" i="29" s="1"/>
  <c r="L1042" i="29" l="1"/>
  <c r="M1042" i="29" s="1"/>
  <c r="T890" i="29"/>
  <c r="U890" i="29" s="1"/>
  <c r="L1043" i="29" l="1"/>
  <c r="M1043" i="29" s="1"/>
  <c r="T891" i="29"/>
  <c r="U891" i="29" s="1"/>
  <c r="L1044" i="29" l="1"/>
  <c r="M1044" i="29" s="1"/>
  <c r="T892" i="29"/>
  <c r="U892" i="29" s="1"/>
  <c r="R938" i="29"/>
  <c r="L1045" i="29" l="1"/>
  <c r="M1045" i="29" s="1"/>
  <c r="T893" i="29"/>
  <c r="U893" i="29" s="1"/>
  <c r="R939" i="29"/>
  <c r="T894" i="29" l="1"/>
  <c r="U894" i="29" s="1"/>
  <c r="R940" i="29"/>
  <c r="L1047" i="29" l="1"/>
  <c r="R941" i="29"/>
  <c r="T895" i="29"/>
  <c r="U895" i="29" s="1"/>
  <c r="M1047" i="29" l="1"/>
  <c r="L1048" i="29"/>
  <c r="M1048" i="29" s="1"/>
  <c r="R942" i="29"/>
  <c r="L1049" i="29" l="1"/>
  <c r="M1049" i="29" s="1"/>
  <c r="T897" i="29"/>
  <c r="R943" i="29"/>
  <c r="U897" i="29" l="1"/>
  <c r="L1050" i="29"/>
  <c r="M1050" i="29" s="1"/>
  <c r="R944" i="29"/>
  <c r="T898" i="29"/>
  <c r="U898" i="29" s="1"/>
  <c r="L1051" i="29" l="1"/>
  <c r="M1051" i="29" s="1"/>
  <c r="R945" i="29"/>
  <c r="T899" i="29"/>
  <c r="U899" i="29" s="1"/>
  <c r="L1052" i="29" l="1"/>
  <c r="M1052" i="29" s="1"/>
  <c r="T900" i="29"/>
  <c r="U900" i="29" s="1"/>
  <c r="L1053" i="29" l="1"/>
  <c r="M1053" i="29" s="1"/>
  <c r="L1054" i="29"/>
  <c r="M1054" i="29" s="1"/>
  <c r="T901" i="29"/>
  <c r="U901" i="29" s="1"/>
  <c r="L1055" i="29" l="1"/>
  <c r="M1055" i="29" s="1"/>
  <c r="T902" i="29"/>
  <c r="U902" i="29" s="1"/>
  <c r="R948" i="29"/>
  <c r="L1057" i="29" l="1"/>
  <c r="R949" i="29"/>
  <c r="T903" i="29"/>
  <c r="U903" i="29" s="1"/>
  <c r="M1057" i="29" l="1"/>
  <c r="L1058" i="29"/>
  <c r="M1058" i="29" s="1"/>
  <c r="T904" i="29"/>
  <c r="U904" i="29" s="1"/>
  <c r="R950" i="29"/>
  <c r="L1059" i="29" l="1"/>
  <c r="M1059" i="29" s="1"/>
  <c r="R951" i="29"/>
  <c r="T905" i="29"/>
  <c r="U905" i="29" s="1"/>
  <c r="R952" i="29" l="1"/>
  <c r="T907" i="29" l="1"/>
  <c r="R953" i="29"/>
  <c r="U907" i="29" l="1"/>
  <c r="T908" i="29"/>
  <c r="U908" i="29" s="1"/>
  <c r="R954" i="29"/>
  <c r="R955" i="29" l="1"/>
  <c r="T909" i="29"/>
  <c r="U909" i="29" s="1"/>
  <c r="T910" i="29" l="1"/>
  <c r="U910" i="29" s="1"/>
  <c r="T911" i="29" l="1"/>
  <c r="U911" i="29" s="1"/>
  <c r="L1070" i="29" l="1"/>
  <c r="R958" i="29"/>
  <c r="T912" i="29"/>
  <c r="U912" i="29" s="1"/>
  <c r="M1070" i="29" l="1"/>
  <c r="L1071" i="29"/>
  <c r="T913" i="29"/>
  <c r="U913" i="29" s="1"/>
  <c r="R959" i="29"/>
  <c r="M1071" i="29" l="1"/>
  <c r="L1072" i="29"/>
  <c r="L1073" i="29"/>
  <c r="T914" i="29"/>
  <c r="U914" i="29" s="1"/>
  <c r="M1073" i="29" l="1"/>
  <c r="M1072" i="29"/>
  <c r="L1074" i="29"/>
  <c r="T915" i="29"/>
  <c r="U915" i="29" s="1"/>
  <c r="M1074" i="29" l="1"/>
  <c r="L1075" i="29"/>
  <c r="M1075" i="29" l="1"/>
  <c r="L1077" i="29"/>
  <c r="T917" i="29"/>
  <c r="M1077" i="29" l="1"/>
  <c r="U917" i="29"/>
  <c r="L1078" i="29"/>
  <c r="L1079" i="29"/>
  <c r="T918" i="29"/>
  <c r="U918" i="29" s="1"/>
  <c r="M1079" i="29" l="1"/>
  <c r="M1078" i="29"/>
  <c r="L1080" i="29"/>
  <c r="M1080" i="29" s="1"/>
  <c r="L1081" i="29"/>
  <c r="M1081" i="29" s="1"/>
  <c r="T919" i="29"/>
  <c r="U919" i="29" s="1"/>
  <c r="L1082" i="29" l="1"/>
  <c r="M1082" i="29" s="1"/>
  <c r="T920" i="29"/>
  <c r="U920" i="29" s="1"/>
  <c r="L1083" i="29" l="1"/>
  <c r="M1083" i="29" s="1"/>
  <c r="L1084" i="29"/>
  <c r="M1084" i="29" s="1"/>
  <c r="T921" i="29"/>
  <c r="U921" i="29" s="1"/>
  <c r="L1085" i="29" l="1"/>
  <c r="M1085" i="29" s="1"/>
  <c r="T922" i="29"/>
  <c r="U922" i="29" s="1"/>
  <c r="T923" i="29" l="1"/>
  <c r="U923" i="29" s="1"/>
  <c r="L1087" i="29" l="1"/>
  <c r="T924" i="29"/>
  <c r="U924" i="29" s="1"/>
  <c r="M1087" i="29" l="1"/>
  <c r="L1088" i="29"/>
  <c r="M1088" i="29" s="1"/>
  <c r="L1089" i="29"/>
  <c r="M1089" i="29" s="1"/>
  <c r="R971" i="29"/>
  <c r="T925" i="29"/>
  <c r="U925" i="29" s="1"/>
  <c r="L1090" i="29" l="1"/>
  <c r="M1090" i="29" s="1"/>
  <c r="R972" i="29"/>
  <c r="L1091" i="29" l="1"/>
  <c r="M1091" i="29" s="1"/>
  <c r="T927" i="29"/>
  <c r="R973" i="29"/>
  <c r="U927" i="29" l="1"/>
  <c r="L1092" i="29"/>
  <c r="M1092" i="29" s="1"/>
  <c r="L1093" i="29"/>
  <c r="M1093" i="29" s="1"/>
  <c r="R974" i="29"/>
  <c r="T928" i="29"/>
  <c r="U928" i="29" s="1"/>
  <c r="L1094" i="29" l="1"/>
  <c r="M1094" i="29" s="1"/>
  <c r="T929" i="29"/>
  <c r="U929" i="29" s="1"/>
  <c r="R975" i="29"/>
  <c r="L1095" i="29" l="1"/>
  <c r="M1095" i="29" s="1"/>
  <c r="T930" i="29"/>
  <c r="U930" i="29" s="1"/>
  <c r="L1097" i="29" l="1"/>
  <c r="T931" i="29"/>
  <c r="U931" i="29" s="1"/>
  <c r="M1097" i="29" l="1"/>
  <c r="L1098" i="29"/>
  <c r="M1098" i="29" s="1"/>
  <c r="R978" i="29"/>
  <c r="T932" i="29"/>
  <c r="U932" i="29" s="1"/>
  <c r="L1099" i="29" l="1"/>
  <c r="M1099" i="29" s="1"/>
  <c r="L1100" i="29"/>
  <c r="M1100" i="29" s="1"/>
  <c r="T933" i="29"/>
  <c r="U933" i="29" s="1"/>
  <c r="R979" i="29"/>
  <c r="AB700" i="29"/>
  <c r="AC700" i="29" l="1"/>
  <c r="L1101" i="29"/>
  <c r="M1101" i="29" s="1"/>
  <c r="R980" i="29"/>
  <c r="T934" i="29"/>
  <c r="U934" i="29" s="1"/>
  <c r="L1102" i="29" l="1"/>
  <c r="M1102" i="29" s="1"/>
  <c r="L1103" i="29"/>
  <c r="M1103" i="29" s="1"/>
  <c r="T935" i="29"/>
  <c r="U935" i="29" s="1"/>
  <c r="R981" i="29"/>
  <c r="L1104" i="29" l="1"/>
  <c r="M1104" i="29" s="1"/>
  <c r="L1105" i="29"/>
  <c r="M1105" i="29" s="1"/>
  <c r="R982" i="29"/>
  <c r="T937" i="29" l="1"/>
  <c r="R983" i="29"/>
  <c r="U937" i="29" l="1"/>
  <c r="L1107" i="29"/>
  <c r="R984" i="29"/>
  <c r="T938" i="29"/>
  <c r="U938" i="29" s="1"/>
  <c r="M1107" i="29" l="1"/>
  <c r="L1108" i="29"/>
  <c r="M1108" i="29" s="1"/>
  <c r="R985" i="29"/>
  <c r="T939" i="29"/>
  <c r="U939" i="29" s="1"/>
  <c r="L1109" i="29" l="1"/>
  <c r="M1109" i="29" s="1"/>
  <c r="L1110" i="29"/>
  <c r="M1110" i="29" s="1"/>
  <c r="T940" i="29"/>
  <c r="U940" i="29" s="1"/>
  <c r="L1111" i="29" l="1"/>
  <c r="M1111" i="29" s="1"/>
  <c r="L1112" i="29"/>
  <c r="M1112" i="29" s="1"/>
  <c r="T941" i="29"/>
  <c r="U941" i="29" s="1"/>
  <c r="L1113" i="29" l="1"/>
  <c r="M1113" i="29" s="1"/>
  <c r="L1114" i="29"/>
  <c r="M1114" i="29" s="1"/>
  <c r="R988" i="29"/>
  <c r="T942" i="29"/>
  <c r="U942" i="29" s="1"/>
  <c r="L1115" i="29" l="1"/>
  <c r="M1115" i="29" s="1"/>
  <c r="T943" i="29"/>
  <c r="U943" i="29" s="1"/>
  <c r="R989" i="29"/>
  <c r="L1117" i="29" l="1"/>
  <c r="R990" i="29"/>
  <c r="T944" i="29"/>
  <c r="U944" i="29" s="1"/>
  <c r="M1117" i="29" l="1"/>
  <c r="L1118" i="29"/>
  <c r="M1118" i="29" s="1"/>
  <c r="L1119" i="29"/>
  <c r="M1119" i="29" s="1"/>
  <c r="T945" i="29"/>
  <c r="U945" i="29" s="1"/>
  <c r="R991" i="29"/>
  <c r="L1120" i="29" l="1"/>
  <c r="M1120" i="29" s="1"/>
  <c r="R992" i="29"/>
  <c r="L1121" i="29" l="1"/>
  <c r="M1121" i="29" s="1"/>
  <c r="T947" i="29"/>
  <c r="R993" i="29"/>
  <c r="U947" i="29" l="1"/>
  <c r="L1122" i="29"/>
  <c r="M1122" i="29" s="1"/>
  <c r="R994" i="29"/>
  <c r="T948" i="29"/>
  <c r="U948" i="29" s="1"/>
  <c r="L1123" i="29" l="1"/>
  <c r="M1123" i="29" s="1"/>
  <c r="L1124" i="29"/>
  <c r="M1124" i="29" s="1"/>
  <c r="T949" i="29"/>
  <c r="U949" i="29" s="1"/>
  <c r="R995" i="29"/>
  <c r="L1125" i="29" l="1"/>
  <c r="M1125" i="29" s="1"/>
  <c r="T950" i="29"/>
  <c r="U950" i="29" s="1"/>
  <c r="L1127" i="29" l="1"/>
  <c r="L1128" i="29"/>
  <c r="M1128" i="29" s="1"/>
  <c r="T951" i="29"/>
  <c r="U951" i="29" s="1"/>
  <c r="M1127" i="29" l="1"/>
  <c r="L1129" i="29"/>
  <c r="M1129" i="29" s="1"/>
  <c r="T952" i="29"/>
  <c r="U952" i="29" s="1"/>
  <c r="R998" i="29"/>
  <c r="L1130" i="29" l="1"/>
  <c r="M1130" i="29" s="1"/>
  <c r="L1131" i="29"/>
  <c r="M1131" i="29" s="1"/>
  <c r="R999" i="29"/>
  <c r="T953" i="29"/>
  <c r="U953" i="29" s="1"/>
  <c r="L1132" i="29" l="1"/>
  <c r="M1132" i="29" s="1"/>
  <c r="T954" i="29"/>
  <c r="U954" i="29" s="1"/>
  <c r="R1000" i="29"/>
  <c r="L1133" i="29" l="1"/>
  <c r="M1133" i="29" s="1"/>
  <c r="R1001" i="29"/>
  <c r="T955" i="29"/>
  <c r="U955" i="29" s="1"/>
  <c r="L1134" i="29" l="1"/>
  <c r="M1134" i="29" s="1"/>
  <c r="R1002" i="29"/>
  <c r="L1135" i="29" l="1"/>
  <c r="M1135" i="29" s="1"/>
  <c r="R1003" i="29"/>
  <c r="T957" i="29"/>
  <c r="U957" i="29" l="1"/>
  <c r="T958" i="29"/>
  <c r="U958" i="29" s="1"/>
  <c r="R1004" i="29"/>
  <c r="R1005" i="29" l="1"/>
  <c r="T959" i="29"/>
  <c r="U959" i="29" s="1"/>
  <c r="AB727" i="29" l="1"/>
  <c r="AC727" i="29" l="1"/>
  <c r="R1008" i="29" l="1"/>
  <c r="R1009" i="29" l="1"/>
  <c r="R1010" i="29" l="1"/>
  <c r="R1011" i="29" l="1"/>
  <c r="R1012" i="29" l="1"/>
  <c r="R1013" i="29" l="1"/>
  <c r="R1014" i="29" l="1"/>
  <c r="R1015" i="29" l="1"/>
  <c r="T970" i="29" l="1"/>
  <c r="U970" i="29" l="1"/>
  <c r="T971" i="29"/>
  <c r="U971" i="29" l="1"/>
  <c r="R1018" i="29"/>
  <c r="T972" i="29"/>
  <c r="U972" i="29" l="1"/>
  <c r="T973" i="29"/>
  <c r="R1019" i="29"/>
  <c r="U973" i="29" l="1"/>
  <c r="R1020" i="29"/>
  <c r="T974" i="29"/>
  <c r="U974" i="29" l="1"/>
  <c r="T975" i="29"/>
  <c r="R1021" i="29"/>
  <c r="U975" i="29" l="1"/>
  <c r="R1022" i="29"/>
  <c r="T977" i="29" l="1"/>
  <c r="R1023" i="29"/>
  <c r="U977" i="29" l="1"/>
  <c r="R1024" i="29"/>
  <c r="T978" i="29"/>
  <c r="U978" i="29" l="1"/>
  <c r="T979" i="29"/>
  <c r="R1025" i="29"/>
  <c r="U979" i="29" l="1"/>
  <c r="T980" i="29"/>
  <c r="U980" i="29" s="1"/>
  <c r="T981" i="29" l="1"/>
  <c r="U981" i="29" s="1"/>
  <c r="T982" i="29" l="1"/>
  <c r="U982" i="29" s="1"/>
  <c r="R1028" i="29"/>
  <c r="R1029" i="29" l="1"/>
  <c r="T983" i="29"/>
  <c r="U983" i="29" s="1"/>
  <c r="T984" i="29" l="1"/>
  <c r="U984" i="29" s="1"/>
  <c r="R1030" i="29"/>
  <c r="R1031" i="29" l="1"/>
  <c r="T985" i="29"/>
  <c r="U985" i="29" s="1"/>
  <c r="R1032" i="29" l="1"/>
  <c r="R1033" i="29" l="1"/>
  <c r="T987" i="29"/>
  <c r="U987" i="29" l="1"/>
  <c r="T988" i="29"/>
  <c r="U988" i="29" s="1"/>
  <c r="R1034" i="29"/>
  <c r="R1035" i="29" l="1"/>
  <c r="T989" i="29"/>
  <c r="U989" i="29" s="1"/>
  <c r="T990" i="29" l="1"/>
  <c r="U990" i="29" s="1"/>
  <c r="AB757" i="29"/>
  <c r="AC757" i="29" l="1"/>
  <c r="T991" i="29"/>
  <c r="U991" i="29" s="1"/>
  <c r="T992" i="29" l="1"/>
  <c r="U992" i="29" s="1"/>
  <c r="R1038" i="29"/>
  <c r="T993" i="29" l="1"/>
  <c r="U993" i="29" s="1"/>
  <c r="R1039" i="29"/>
  <c r="R1040" i="29" l="1"/>
  <c r="T994" i="29"/>
  <c r="U994" i="29" s="1"/>
  <c r="T995" i="29" l="1"/>
  <c r="U995" i="29" s="1"/>
  <c r="R1041" i="29"/>
  <c r="R1042" i="29" l="1"/>
  <c r="T997" i="29" l="1"/>
  <c r="R1043" i="29"/>
  <c r="U997" i="29" l="1"/>
  <c r="R1044" i="29"/>
  <c r="T998" i="29"/>
  <c r="U998" i="29" s="1"/>
  <c r="T999" i="29" l="1"/>
  <c r="U999" i="29" s="1"/>
  <c r="R1045" i="29"/>
  <c r="T1000" i="29" l="1"/>
  <c r="U1000" i="29" s="1"/>
  <c r="T1001" i="29" l="1"/>
  <c r="U1001" i="29" s="1"/>
  <c r="R1048" i="29" l="1"/>
  <c r="T1002" i="29"/>
  <c r="U1002" i="29" s="1"/>
  <c r="T1003" i="29" l="1"/>
  <c r="U1003" i="29" s="1"/>
  <c r="R1049" i="29"/>
  <c r="AB770" i="29"/>
  <c r="AC770" i="29" l="1"/>
  <c r="R1050" i="29"/>
  <c r="T1004" i="29"/>
  <c r="U1004" i="29" s="1"/>
  <c r="R1051" i="29" l="1"/>
  <c r="T1005" i="29"/>
  <c r="U1005" i="29" s="1"/>
  <c r="R1052" i="29" l="1"/>
  <c r="R1053" i="29" l="1"/>
  <c r="T1007" i="29"/>
  <c r="U1007" i="29" l="1"/>
  <c r="T1008" i="29"/>
  <c r="U1008" i="29" s="1"/>
  <c r="R1054" i="29"/>
  <c r="T1009" i="29" l="1"/>
  <c r="U1009" i="29" s="1"/>
  <c r="R1055" i="29"/>
  <c r="T1010" i="29" l="1"/>
  <c r="U1010" i="29" s="1"/>
  <c r="T1011" i="29" l="1"/>
  <c r="U1011" i="29" s="1"/>
  <c r="R1058" i="29" l="1"/>
  <c r="T1012" i="29"/>
  <c r="U1012" i="29" s="1"/>
  <c r="T1013" i="29" l="1"/>
  <c r="U1013" i="29" s="1"/>
  <c r="R1059" i="29"/>
  <c r="T1014" i="29" l="1"/>
  <c r="U1014" i="29" s="1"/>
  <c r="T1015" i="29" l="1"/>
  <c r="U1015" i="29" s="1"/>
  <c r="T1017" i="29" l="1"/>
  <c r="U1017" i="29" l="1"/>
  <c r="T1018" i="29"/>
  <c r="U1018" i="29" s="1"/>
  <c r="T1019" i="29" l="1"/>
  <c r="U1019" i="29" s="1"/>
  <c r="T1020" i="29" l="1"/>
  <c r="U1020" i="29" s="1"/>
  <c r="T1021" i="29" l="1"/>
  <c r="U1021" i="29" s="1"/>
  <c r="T1022" i="29" l="1"/>
  <c r="U1022" i="29" s="1"/>
  <c r="T1023" i="29" l="1"/>
  <c r="U1023" i="29" s="1"/>
  <c r="T1024" i="29" l="1"/>
  <c r="U1024" i="29" s="1"/>
  <c r="R1071" i="29" l="1"/>
  <c r="T1025" i="29"/>
  <c r="U1025" i="29" s="1"/>
  <c r="R1072" i="29" l="1"/>
  <c r="R1073" i="29" l="1"/>
  <c r="T1027" i="29"/>
  <c r="U1027" i="29" l="1"/>
  <c r="T1028" i="29"/>
  <c r="U1028" i="29" s="1"/>
  <c r="R1074" i="29"/>
  <c r="T1029" i="29" l="1"/>
  <c r="U1029" i="29" s="1"/>
  <c r="R1075" i="29"/>
  <c r="T1030" i="29" l="1"/>
  <c r="U1030" i="29" s="1"/>
  <c r="T1031" i="29" l="1"/>
  <c r="U1031" i="29" s="1"/>
  <c r="R1078" i="29" l="1"/>
  <c r="T1032" i="29"/>
  <c r="U1032" i="29" s="1"/>
  <c r="T1033" i="29" l="1"/>
  <c r="U1033" i="29" s="1"/>
  <c r="R1079" i="29"/>
  <c r="R1080" i="29" l="1"/>
  <c r="T1034" i="29"/>
  <c r="U1034" i="29" s="1"/>
  <c r="T1035" i="29" l="1"/>
  <c r="U1035" i="29" s="1"/>
  <c r="R1081" i="29"/>
  <c r="R1082" i="29" l="1"/>
  <c r="T1037" i="29" l="1"/>
  <c r="R1083" i="29"/>
  <c r="U1037" i="29" l="1"/>
  <c r="R1084" i="29"/>
  <c r="T1038" i="29"/>
  <c r="U1038" i="29" s="1"/>
  <c r="T1039" i="29" l="1"/>
  <c r="U1039" i="29" s="1"/>
  <c r="R1085" i="29"/>
  <c r="T1040" i="29" l="1"/>
  <c r="U1040" i="29" s="1"/>
  <c r="T1041" i="29" l="1"/>
  <c r="U1041" i="29" s="1"/>
  <c r="T1042" i="29" l="1"/>
  <c r="U1042" i="29" s="1"/>
  <c r="R1088" i="29"/>
  <c r="R1089" i="29" l="1"/>
  <c r="T1043" i="29"/>
  <c r="U1043" i="29" s="1"/>
  <c r="T1044" i="29" l="1"/>
  <c r="U1044" i="29" s="1"/>
  <c r="R1090" i="29"/>
  <c r="R1091" i="29" l="1"/>
  <c r="T1045" i="29"/>
  <c r="U1045" i="29" s="1"/>
  <c r="R1092" i="29" l="1"/>
  <c r="T1047" i="29" l="1"/>
  <c r="R1093" i="29"/>
  <c r="U1047" i="29" l="1"/>
  <c r="T1048" i="29"/>
  <c r="U1048" i="29" s="1"/>
  <c r="R1094" i="29"/>
  <c r="R1095" i="29" l="1"/>
  <c r="T1049" i="29"/>
  <c r="U1049" i="29" s="1"/>
  <c r="T1050" i="29" l="1"/>
  <c r="U1050" i="29" s="1"/>
  <c r="T1051" i="29" l="1"/>
  <c r="U1051" i="29" s="1"/>
  <c r="T1052" i="29" l="1"/>
  <c r="U1052" i="29" s="1"/>
  <c r="R1098" i="29"/>
  <c r="R1099" i="29" l="1"/>
  <c r="T1053" i="29"/>
  <c r="U1053" i="29" s="1"/>
  <c r="T1054" i="29" l="1"/>
  <c r="U1054" i="29" s="1"/>
  <c r="R1100" i="29"/>
  <c r="R1101" i="29" l="1"/>
  <c r="T1055" i="29"/>
  <c r="U1055" i="29" s="1"/>
  <c r="R1102" i="29" l="1"/>
  <c r="R1103" i="29" l="1"/>
  <c r="T1057" i="29"/>
  <c r="U1057" i="29" l="1"/>
  <c r="T1058" i="29"/>
  <c r="U1058" i="29" s="1"/>
  <c r="R1104" i="29"/>
  <c r="T1059" i="29" l="1"/>
  <c r="U1059" i="29" s="1"/>
  <c r="R1105" i="29"/>
  <c r="R1108" i="29" l="1"/>
  <c r="R1109" i="29" l="1"/>
  <c r="R1110" i="29" l="1"/>
  <c r="R1111" i="29" l="1"/>
  <c r="R1112" i="29" l="1"/>
  <c r="R1113" i="29" l="1"/>
  <c r="R1114" i="29" l="1"/>
  <c r="R1115" i="29" l="1"/>
  <c r="T1070" i="29" l="1"/>
  <c r="AB837" i="29"/>
  <c r="AC837" i="29" l="1"/>
  <c r="U1070" i="29"/>
  <c r="T1071" i="29"/>
  <c r="U1071" i="29" l="1"/>
  <c r="R1118" i="29"/>
  <c r="T1072" i="29"/>
  <c r="U1072" i="29" l="1"/>
  <c r="T1073" i="29"/>
  <c r="R1119" i="29"/>
  <c r="U1073" i="29" l="1"/>
  <c r="R1120" i="29"/>
  <c r="T1074" i="29"/>
  <c r="U1074" i="29" l="1"/>
  <c r="T1075" i="29"/>
  <c r="R1121" i="29"/>
  <c r="U1075" i="29" l="1"/>
  <c r="R1122" i="29"/>
  <c r="T1077" i="29" l="1"/>
  <c r="R1123" i="29"/>
  <c r="U1077" i="29" l="1"/>
  <c r="R1124" i="29"/>
  <c r="T1078" i="29"/>
  <c r="U1078" i="29" l="1"/>
  <c r="R1125" i="29"/>
  <c r="T1079" i="29"/>
  <c r="U1079" i="29" l="1"/>
  <c r="T1080" i="29"/>
  <c r="U1080" i="29" s="1"/>
  <c r="T1081" i="29" l="1"/>
  <c r="U1081" i="29" s="1"/>
  <c r="R1128" i="29" l="1"/>
  <c r="T1082" i="29"/>
  <c r="U1082" i="29" s="1"/>
  <c r="T1083" i="29" l="1"/>
  <c r="U1083" i="29" s="1"/>
  <c r="R1129" i="29"/>
  <c r="R1130" i="29" l="1"/>
  <c r="T1084" i="29"/>
  <c r="U1084" i="29" s="1"/>
  <c r="R1131" i="29" l="1"/>
  <c r="T1085" i="29"/>
  <c r="U1085" i="29" s="1"/>
  <c r="R1132" i="29" l="1"/>
  <c r="R1133" i="29" l="1"/>
  <c r="T1087" i="29"/>
  <c r="U1087" i="29" l="1"/>
  <c r="R1134" i="29"/>
  <c r="T1088" i="29"/>
  <c r="U1088" i="29" s="1"/>
  <c r="T1089" i="29" l="1"/>
  <c r="U1089" i="29" s="1"/>
  <c r="R1135" i="29"/>
  <c r="T1090" i="29" l="1"/>
  <c r="U1090" i="29" s="1"/>
  <c r="AB857" i="29"/>
  <c r="AC857" i="29" l="1"/>
  <c r="T1091" i="29"/>
  <c r="U1091" i="29" s="1"/>
  <c r="T1092" i="29" l="1"/>
  <c r="U1092" i="29" s="1"/>
  <c r="T1093" i="29" l="1"/>
  <c r="U1093" i="29" s="1"/>
  <c r="T1094" i="29" l="1"/>
  <c r="U1094" i="29" s="1"/>
  <c r="T1095" i="29" l="1"/>
  <c r="U1095" i="29" s="1"/>
  <c r="T1097" i="29" l="1"/>
  <c r="U1097" i="29" l="1"/>
  <c r="T1098" i="29"/>
  <c r="U1098" i="29" s="1"/>
  <c r="T1099" i="29" l="1"/>
  <c r="U1099" i="29" s="1"/>
  <c r="T1100" i="29" l="1"/>
  <c r="U1100" i="29" s="1"/>
  <c r="T1101" i="29" l="1"/>
  <c r="U1101" i="29" s="1"/>
  <c r="T1102" i="29" l="1"/>
  <c r="U1102" i="29" s="1"/>
  <c r="T1103" i="29" l="1"/>
  <c r="U1103" i="29" s="1"/>
  <c r="AB870" i="29"/>
  <c r="AC870" i="29" l="1"/>
  <c r="T1104" i="29"/>
  <c r="U1104" i="29" s="1"/>
  <c r="T1105" i="29" l="1"/>
  <c r="U1105" i="29" s="1"/>
  <c r="T1107" i="29" l="1"/>
  <c r="U1107" i="29" l="1"/>
  <c r="T1108" i="29"/>
  <c r="U1108" i="29" s="1"/>
  <c r="T1109" i="29" l="1"/>
  <c r="U1109" i="29" s="1"/>
  <c r="T1110" i="29" l="1"/>
  <c r="U1110" i="29" s="1"/>
  <c r="T1111" i="29" l="1"/>
  <c r="U1111" i="29" s="1"/>
  <c r="T1112" i="29" l="1"/>
  <c r="U1112" i="29" s="1"/>
  <c r="T1113" i="29" l="1"/>
  <c r="U1113" i="29" s="1"/>
  <c r="T1114" i="29" l="1"/>
  <c r="U1114" i="29" s="1"/>
  <c r="T1115" i="29" l="1"/>
  <c r="U1115" i="29" s="1"/>
  <c r="T1117" i="29" l="1"/>
  <c r="U1117" i="29" l="1"/>
  <c r="T1118" i="29"/>
  <c r="U1118" i="29" s="1"/>
  <c r="T1119" i="29" l="1"/>
  <c r="U1119" i="29" s="1"/>
  <c r="T1120" i="29" l="1"/>
  <c r="U1120" i="29" s="1"/>
  <c r="AB887" i="29"/>
  <c r="AC887" i="29" l="1"/>
  <c r="T1121" i="29"/>
  <c r="U1121" i="29" s="1"/>
  <c r="T1122" i="29" l="1"/>
  <c r="U1122" i="29" s="1"/>
  <c r="T1123" i="29" l="1"/>
  <c r="U1123" i="29" s="1"/>
  <c r="T1124" i="29" l="1"/>
  <c r="U1124" i="29" s="1"/>
  <c r="T1125" i="29" l="1"/>
  <c r="U1125" i="29" s="1"/>
  <c r="T1127" i="29" l="1"/>
  <c r="U1127" i="29" l="1"/>
  <c r="T1128" i="29"/>
  <c r="U1128" i="29" s="1"/>
  <c r="T1129" i="29" l="1"/>
  <c r="U1129" i="29" s="1"/>
  <c r="T1130" i="29" l="1"/>
  <c r="U1130" i="29" s="1"/>
  <c r="T1131" i="29" l="1"/>
  <c r="U1131" i="29" s="1"/>
  <c r="T1132" i="29" l="1"/>
  <c r="U1132" i="29" s="1"/>
  <c r="T1133" i="29" l="1"/>
  <c r="U1133" i="29" s="1"/>
  <c r="T1134" i="29" l="1"/>
  <c r="U1134" i="29" s="1"/>
  <c r="T1135" i="29" l="1"/>
  <c r="U1135" i="29" s="1"/>
  <c r="AB907" i="29" l="1"/>
  <c r="AC907" i="29" l="1"/>
  <c r="AB927" i="29" l="1"/>
  <c r="AC927" i="29" l="1"/>
  <c r="AB937" i="29" l="1"/>
  <c r="AC937" i="29" l="1"/>
  <c r="AB957" i="29" l="1"/>
  <c r="AC957" i="29" l="1"/>
  <c r="AB970" i="29" l="1"/>
  <c r="AC970" i="29" l="1"/>
  <c r="AB1027" i="29" l="1"/>
  <c r="AC1027" i="29" l="1"/>
  <c r="AB1047" i="29" l="1"/>
  <c r="AC1047" i="29" l="1"/>
  <c r="AB1070" i="29" l="1"/>
  <c r="AC1070" i="29" l="1"/>
  <c r="AB1077" i="29" l="1"/>
  <c r="AC1077" i="29" l="1"/>
  <c r="AB1087" i="29" l="1"/>
  <c r="AC1087" i="29" l="1"/>
  <c r="AB1117" i="29" l="1"/>
  <c r="AC1117" i="29" l="1"/>
  <c r="R3" i="29" l="1"/>
  <c r="AB1131" i="29" l="1"/>
  <c r="AC1131" i="29" s="1"/>
  <c r="AB1129" i="29"/>
  <c r="AC1129" i="29" s="1"/>
  <c r="AB1121" i="29"/>
  <c r="AC1121" i="29" s="1"/>
  <c r="AB1120" i="29"/>
  <c r="AC1120" i="29" s="1"/>
  <c r="AB1118" i="29"/>
  <c r="AC1118" i="29" s="1"/>
  <c r="AB1113" i="29"/>
  <c r="AC1113" i="29" s="1"/>
  <c r="AB1111" i="29"/>
  <c r="AC1111" i="29" s="1"/>
  <c r="AB1110" i="29"/>
  <c r="AC1110" i="29" s="1"/>
  <c r="AB1108" i="29"/>
  <c r="AC1108" i="29" s="1"/>
  <c r="AB1103" i="29"/>
  <c r="AC1103" i="29" s="1"/>
  <c r="AB1101" i="29"/>
  <c r="AC1101" i="29" s="1"/>
  <c r="AB1099" i="29"/>
  <c r="AC1099" i="29" s="1"/>
  <c r="AB1098" i="29"/>
  <c r="AC1098" i="29" s="1"/>
  <c r="AB1093" i="29"/>
  <c r="AC1093" i="29" s="1"/>
  <c r="AB1091" i="29"/>
  <c r="AC1091" i="29" s="1"/>
  <c r="AB1089" i="29"/>
  <c r="AC1089" i="29" s="1"/>
  <c r="AB1082" i="29"/>
  <c r="AC1082" i="29" s="1"/>
  <c r="AB1081" i="29"/>
  <c r="AC1081" i="29" s="1"/>
  <c r="AB1053" i="29"/>
  <c r="AC1053" i="29" s="1"/>
  <c r="AB1051" i="29"/>
  <c r="AC1051" i="29" s="1"/>
  <c r="AB1050" i="29"/>
  <c r="AC1050" i="29" s="1"/>
  <c r="AB1048" i="29"/>
  <c r="AC1048" i="29" s="1"/>
  <c r="AB1042" i="29"/>
  <c r="AC1042" i="29" s="1"/>
  <c r="AB1041" i="29"/>
  <c r="AC1041" i="29" s="1"/>
  <c r="AB1039" i="29"/>
  <c r="AC1039" i="29" s="1"/>
  <c r="AB1038" i="29"/>
  <c r="AC1038" i="29" s="1"/>
  <c r="AB1033" i="29"/>
  <c r="AC1033" i="29" s="1"/>
  <c r="AB1032" i="29"/>
  <c r="AC1032" i="29" s="1"/>
  <c r="AB1030" i="29"/>
  <c r="AC1030" i="29" s="1"/>
  <c r="AB1022" i="29"/>
  <c r="AC1022" i="29" s="1"/>
  <c r="AB1021" i="29"/>
  <c r="AC1021" i="29" s="1"/>
  <c r="AB1019" i="29"/>
  <c r="AC1019" i="29" s="1"/>
  <c r="AB1018" i="29"/>
  <c r="AC1018" i="29" s="1"/>
  <c r="AB1011" i="29"/>
  <c r="AC1011" i="29" s="1"/>
  <c r="AB1001" i="29"/>
  <c r="AC1001" i="29" s="1"/>
  <c r="AB1000" i="29"/>
  <c r="AC1000" i="29" s="1"/>
  <c r="AB998" i="29"/>
  <c r="AC998" i="29" s="1"/>
  <c r="AB993" i="29"/>
  <c r="AC993" i="29" s="1"/>
  <c r="AB991" i="29"/>
  <c r="AC991" i="29" s="1"/>
  <c r="AB990" i="29"/>
  <c r="AC990" i="29" s="1"/>
  <c r="AB988" i="29"/>
  <c r="AC988" i="29" s="1"/>
  <c r="AB982" i="29"/>
  <c r="AC982" i="29" s="1"/>
  <c r="AB981" i="29"/>
  <c r="AC981" i="29" s="1"/>
  <c r="AB952" i="29"/>
  <c r="AC952" i="29" s="1"/>
  <c r="AB951" i="29"/>
  <c r="AC951" i="29" s="1"/>
  <c r="AB949" i="29"/>
  <c r="AC949" i="29" s="1"/>
  <c r="AB948" i="29"/>
  <c r="AC948" i="29" s="1"/>
  <c r="AB943" i="29"/>
  <c r="AC943" i="29" s="1"/>
  <c r="AB941" i="29"/>
  <c r="AC941" i="29" s="1"/>
  <c r="AB940" i="29"/>
  <c r="AC940" i="29" s="1"/>
  <c r="AB938" i="29"/>
  <c r="AC938" i="29" s="1"/>
  <c r="AB932" i="29"/>
  <c r="AC932" i="29" s="1"/>
  <c r="AB931" i="29"/>
  <c r="AC931" i="29" s="1"/>
  <c r="AB928" i="29"/>
  <c r="AC928" i="29" s="1"/>
  <c r="AB922" i="29"/>
  <c r="AC922" i="29" s="1"/>
  <c r="AB921" i="29"/>
  <c r="AC921" i="29" s="1"/>
  <c r="AB919" i="29"/>
  <c r="AC919" i="29" s="1"/>
  <c r="AB918" i="29"/>
  <c r="AC918" i="29" s="1"/>
  <c r="AB912" i="29"/>
  <c r="AC912" i="29" s="1"/>
  <c r="AB911" i="29"/>
  <c r="AC911" i="29" s="1"/>
  <c r="AB908" i="29"/>
  <c r="AC908" i="29" s="1"/>
  <c r="AB902" i="29"/>
  <c r="AC902" i="29" s="1"/>
  <c r="AB901" i="29"/>
  <c r="AC901" i="29" s="1"/>
  <c r="AB899" i="29"/>
  <c r="AC899" i="29" s="1"/>
  <c r="AB898" i="29"/>
  <c r="AC898" i="29" s="1"/>
  <c r="AB893" i="29"/>
  <c r="AC893" i="29" s="1"/>
  <c r="AB891" i="29"/>
  <c r="AC891" i="29" s="1"/>
  <c r="AB890" i="29"/>
  <c r="AC890" i="29" s="1"/>
  <c r="AB888" i="29"/>
  <c r="AC888" i="29" s="1"/>
  <c r="AB853" i="29"/>
  <c r="AC853" i="29" s="1"/>
  <c r="AB852" i="29"/>
  <c r="AC852" i="29" s="1"/>
  <c r="AB850" i="29"/>
  <c r="AC850" i="29" s="1"/>
  <c r="AB849" i="29"/>
  <c r="AC849" i="29" s="1"/>
  <c r="AB843" i="29"/>
  <c r="AC843" i="29" s="1"/>
  <c r="AB841" i="29"/>
  <c r="AC841" i="29" s="1"/>
  <c r="AB838" i="29"/>
  <c r="AC838" i="29" s="1"/>
  <c r="AB831" i="29"/>
  <c r="AC831" i="29" s="1"/>
  <c r="AB830" i="29"/>
  <c r="AC830" i="29" s="1"/>
  <c r="AB828" i="29"/>
  <c r="AC828" i="29" s="1"/>
  <c r="AB819" i="29"/>
  <c r="AC819" i="29" s="1"/>
  <c r="AB818" i="29"/>
  <c r="AC818" i="29" s="1"/>
  <c r="AB809" i="29"/>
  <c r="AC809" i="29" s="1"/>
  <c r="AB808" i="29"/>
  <c r="AC808" i="29" s="1"/>
  <c r="AB803" i="29"/>
  <c r="AC803" i="29" s="1"/>
  <c r="AB802" i="29"/>
  <c r="AC802" i="29" s="1"/>
  <c r="AB592" i="29"/>
  <c r="AC592" i="29" s="1"/>
  <c r="AB590" i="29"/>
  <c r="AC590" i="29" s="1"/>
  <c r="AB588" i="29"/>
  <c r="AC588" i="29" s="1"/>
  <c r="AB583" i="29"/>
  <c r="AC583" i="29" s="1"/>
  <c r="AB582" i="29"/>
  <c r="AC582" i="29" s="1"/>
  <c r="AB580" i="29"/>
  <c r="AC580" i="29" s="1"/>
  <c r="AB553" i="29"/>
  <c r="AC553" i="29" s="1"/>
  <c r="AB551" i="29"/>
  <c r="AC551" i="29" s="1"/>
  <c r="AB550" i="29"/>
  <c r="AC550" i="29" s="1"/>
  <c r="AB548" i="29"/>
  <c r="AC548" i="29" s="1"/>
  <c r="AB543" i="29"/>
  <c r="AC543" i="29" s="1"/>
  <c r="AB542" i="29"/>
  <c r="AC542" i="29" s="1"/>
  <c r="AB540" i="29"/>
  <c r="AC540" i="29" s="1"/>
  <c r="AB538" i="29"/>
  <c r="AC538" i="29" s="1"/>
  <c r="AB532" i="29"/>
  <c r="AC532" i="29" s="1"/>
  <c r="AB530" i="29"/>
  <c r="AC530" i="29" s="1"/>
  <c r="AB529" i="29"/>
  <c r="AC529" i="29" s="1"/>
  <c r="AB522" i="29"/>
  <c r="AC522" i="29" s="1"/>
  <c r="AB521" i="29"/>
  <c r="AC521" i="29" s="1"/>
  <c r="AB519" i="29"/>
  <c r="AC519" i="29" s="1"/>
  <c r="AB512" i="29"/>
  <c r="AC512" i="29" s="1"/>
  <c r="AB511" i="29"/>
  <c r="AC511" i="29" s="1"/>
  <c r="AB509" i="29"/>
  <c r="AC509" i="29" s="1"/>
  <c r="AB503" i="29"/>
  <c r="AC503" i="29" s="1"/>
  <c r="AB502" i="29"/>
  <c r="AC502" i="29" s="1"/>
  <c r="AB500" i="29"/>
  <c r="AC500" i="29" s="1"/>
  <c r="AB499" i="29"/>
  <c r="AC499" i="29" s="1"/>
  <c r="AB492" i="29"/>
  <c r="AC492" i="29" s="1"/>
  <c r="AB490" i="29"/>
  <c r="AC490" i="29" s="1"/>
  <c r="AB489" i="29"/>
  <c r="AC489" i="29" s="1"/>
  <c r="L801" i="29"/>
  <c r="M801" i="29" s="1"/>
  <c r="AB481" i="29"/>
  <c r="AC481" i="29" s="1"/>
  <c r="AB452" i="29"/>
  <c r="AC452" i="29" s="1"/>
  <c r="AB451" i="29"/>
  <c r="AC451" i="29" s="1"/>
  <c r="AB449" i="29"/>
  <c r="AC449" i="29" s="1"/>
  <c r="AB443" i="29"/>
  <c r="AC443" i="29" s="1"/>
  <c r="AB441" i="29"/>
  <c r="AC441" i="29" s="1"/>
  <c r="AB440" i="29"/>
  <c r="AC440" i="29" s="1"/>
  <c r="AB433" i="29"/>
  <c r="AC433" i="29" s="1"/>
  <c r="AB429" i="29"/>
  <c r="AC429" i="29" s="1"/>
  <c r="AB422" i="29"/>
  <c r="AC422" i="29" s="1"/>
  <c r="AB421" i="29"/>
  <c r="AC421" i="29" s="1"/>
  <c r="AB402" i="29"/>
  <c r="AC402" i="29" s="1"/>
  <c r="AB401" i="29"/>
  <c r="AC401" i="29" s="1"/>
  <c r="AB399" i="29"/>
  <c r="AC399" i="29" s="1"/>
  <c r="AB393" i="29"/>
  <c r="AC393" i="29" s="1"/>
  <c r="AB391" i="29"/>
  <c r="AC391" i="29" s="1"/>
  <c r="AB390" i="29"/>
  <c r="AC390" i="29" s="1"/>
  <c r="AB388" i="29"/>
  <c r="AC388" i="29" s="1"/>
  <c r="AB380" i="29"/>
  <c r="AC380" i="29" s="1"/>
  <c r="AB353" i="29"/>
  <c r="AC353" i="29" s="1"/>
  <c r="AB352" i="29"/>
  <c r="AC352" i="29" s="1"/>
  <c r="AB350" i="29"/>
  <c r="AC350" i="29" s="1"/>
  <c r="AB348" i="29"/>
  <c r="AC348" i="29" s="1"/>
  <c r="AB341" i="29"/>
  <c r="AC341" i="29" s="1"/>
  <c r="AB339" i="29"/>
  <c r="AC339" i="29" s="1"/>
  <c r="AB338" i="29"/>
  <c r="AC338" i="29" s="1"/>
  <c r="AB333" i="29"/>
  <c r="AC333" i="29" s="1"/>
  <c r="AB332" i="29"/>
  <c r="AC332" i="29" s="1"/>
  <c r="AB330" i="29"/>
  <c r="AC330" i="29" s="1"/>
  <c r="AB329" i="29"/>
  <c r="AC329" i="29" s="1"/>
  <c r="AB323" i="29"/>
  <c r="AC323" i="29" s="1"/>
  <c r="AB322" i="29"/>
  <c r="AC322" i="29" s="1"/>
  <c r="AB320" i="29"/>
  <c r="AC320" i="29" s="1"/>
  <c r="AB318" i="29"/>
  <c r="AC318" i="29" s="1"/>
  <c r="AB312" i="29"/>
  <c r="AC312" i="29" s="1"/>
  <c r="AB310" i="29"/>
  <c r="AC310" i="29" s="1"/>
  <c r="AB302" i="29"/>
  <c r="AC302" i="29" s="1"/>
  <c r="AB300" i="29"/>
  <c r="AC300" i="29" s="1"/>
  <c r="AB298" i="29"/>
  <c r="AC298" i="29" s="1"/>
  <c r="AB293" i="29"/>
  <c r="AC293" i="29" s="1"/>
  <c r="AB291" i="29"/>
  <c r="AC291" i="29" s="1"/>
  <c r="AB289" i="29"/>
  <c r="AC289" i="29" s="1"/>
  <c r="AB288" i="29"/>
  <c r="AC288" i="29" s="1"/>
  <c r="L598" i="29"/>
  <c r="M598" i="29" s="1"/>
  <c r="AB283" i="29"/>
  <c r="AC283" i="29" s="1"/>
  <c r="L594" i="29"/>
  <c r="M594" i="29" s="1"/>
  <c r="AB281" i="29"/>
  <c r="AC281" i="29" s="1"/>
  <c r="L593" i="29"/>
  <c r="M593" i="29" s="1"/>
  <c r="AB280" i="29"/>
  <c r="AC280" i="29" s="1"/>
  <c r="L592" i="29"/>
  <c r="M592" i="29" s="1"/>
  <c r="L589" i="29"/>
  <c r="M589" i="29" s="1"/>
  <c r="L588" i="29"/>
  <c r="M588" i="29" s="1"/>
  <c r="L583" i="29"/>
  <c r="M583" i="29" s="1"/>
  <c r="L582" i="29"/>
  <c r="M582" i="29" s="1"/>
  <c r="L581" i="29"/>
  <c r="M581" i="29" s="1"/>
  <c r="L580" i="29"/>
  <c r="M580" i="29" s="1"/>
  <c r="AB253" i="29"/>
  <c r="AC253" i="29" s="1"/>
  <c r="AB251" i="29"/>
  <c r="AC251" i="29" s="1"/>
  <c r="AB249" i="29"/>
  <c r="AC249" i="29" s="1"/>
  <c r="AB248" i="29"/>
  <c r="AC248" i="29" s="1"/>
  <c r="AB243" i="29"/>
  <c r="AC243" i="29" s="1"/>
  <c r="L554" i="29"/>
  <c r="M554" i="29" s="1"/>
  <c r="AB241" i="29"/>
  <c r="AC241" i="29" s="1"/>
  <c r="L553" i="29"/>
  <c r="M553" i="29" s="1"/>
  <c r="AB240" i="29"/>
  <c r="AC240" i="29" s="1"/>
  <c r="L552" i="29"/>
  <c r="M552" i="29" s="1"/>
  <c r="AB238" i="29"/>
  <c r="AC238" i="29" s="1"/>
  <c r="L549" i="29"/>
  <c r="M549" i="29" s="1"/>
  <c r="L548" i="29"/>
  <c r="M548" i="29" s="1"/>
  <c r="AB232" i="29"/>
  <c r="AC232" i="29" s="1"/>
  <c r="AB231" i="29"/>
  <c r="AC231" i="29" s="1"/>
  <c r="L544" i="29"/>
  <c r="M544" i="29" s="1"/>
  <c r="AB229" i="29"/>
  <c r="AC229" i="29" s="1"/>
  <c r="AB228" i="29"/>
  <c r="AC228" i="29" s="1"/>
  <c r="L539" i="29"/>
  <c r="M539" i="29" s="1"/>
  <c r="AB223" i="29"/>
  <c r="AC223" i="29" s="1"/>
  <c r="AB222" i="29"/>
  <c r="AC222" i="29" s="1"/>
  <c r="AB220" i="29"/>
  <c r="AC220" i="29" s="1"/>
  <c r="AB219" i="29"/>
  <c r="AC219" i="29" s="1"/>
  <c r="L529" i="29"/>
  <c r="M529" i="29" s="1"/>
  <c r="AB212" i="29"/>
  <c r="AC212" i="29" s="1"/>
  <c r="AB210" i="29"/>
  <c r="AC210" i="29" s="1"/>
  <c r="AB209" i="29"/>
  <c r="AC209" i="29" s="1"/>
  <c r="L518" i="29"/>
  <c r="M518" i="29" s="1"/>
  <c r="AB200" i="29"/>
  <c r="AC200" i="29" s="1"/>
  <c r="L513" i="29"/>
  <c r="M513" i="29" s="1"/>
  <c r="AB199" i="29"/>
  <c r="AC199" i="29" s="1"/>
  <c r="L511" i="29"/>
  <c r="M511" i="29" s="1"/>
  <c r="L508" i="29"/>
  <c r="M508" i="29" s="1"/>
  <c r="L502" i="29"/>
  <c r="M502" i="29" s="1"/>
  <c r="AB188" i="29"/>
  <c r="AC188" i="29" s="1"/>
  <c r="L494" i="29"/>
  <c r="M494" i="29" s="1"/>
  <c r="AB181" i="29"/>
  <c r="AC181" i="29" s="1"/>
  <c r="AB180" i="29"/>
  <c r="AC180" i="29" s="1"/>
  <c r="L492" i="29"/>
  <c r="M492" i="29" s="1"/>
  <c r="L483" i="29"/>
  <c r="M483" i="29" s="1"/>
  <c r="L481" i="29"/>
  <c r="M481" i="29" s="1"/>
  <c r="AB148" i="29"/>
  <c r="AC148" i="29" s="1"/>
  <c r="L458" i="29"/>
  <c r="M458" i="29" s="1"/>
  <c r="L454" i="29"/>
  <c r="M454" i="29" s="1"/>
  <c r="L451" i="29"/>
  <c r="M451" i="29" s="1"/>
  <c r="AB133" i="29"/>
  <c r="AC133" i="29" s="1"/>
  <c r="AB128" i="29"/>
  <c r="AC128" i="29" s="1"/>
  <c r="L433" i="29"/>
  <c r="M433" i="29" s="1"/>
  <c r="L429" i="29"/>
  <c r="M429" i="29" s="1"/>
  <c r="AB108" i="29"/>
  <c r="AC108" i="29" s="1"/>
  <c r="L418" i="29"/>
  <c r="M418" i="29" s="1"/>
  <c r="AB100" i="29"/>
  <c r="AC100" i="29" s="1"/>
  <c r="AB99" i="29"/>
  <c r="AC99" i="29" s="1"/>
  <c r="L402" i="29"/>
  <c r="M402" i="29" s="1"/>
  <c r="AB81" i="29"/>
  <c r="AC81" i="29" s="1"/>
  <c r="AB80" i="29"/>
  <c r="AC80" i="29" s="1"/>
  <c r="L391" i="29"/>
  <c r="M391" i="29" s="1"/>
  <c r="L381" i="29"/>
  <c r="M381" i="29" s="1"/>
  <c r="AB52" i="29"/>
  <c r="AC52" i="29" s="1"/>
  <c r="AB51" i="29"/>
  <c r="AC51" i="29" s="1"/>
  <c r="AB43" i="29"/>
  <c r="AC43" i="29" s="1"/>
  <c r="AB41" i="29"/>
  <c r="AC41" i="29" s="1"/>
  <c r="L353" i="29"/>
  <c r="M353" i="29" s="1"/>
  <c r="AB40" i="29"/>
  <c r="AC40" i="29" s="1"/>
  <c r="L351" i="29"/>
  <c r="M351" i="29" s="1"/>
  <c r="AB38" i="29"/>
  <c r="AC38" i="29" s="1"/>
  <c r="AB32" i="29"/>
  <c r="AC32" i="29" s="1"/>
  <c r="AB31" i="29"/>
  <c r="AC31" i="29" s="1"/>
  <c r="AB29" i="29"/>
  <c r="AC29" i="29" s="1"/>
  <c r="AB28" i="29"/>
  <c r="AC28" i="29" s="1"/>
  <c r="AB23" i="29"/>
  <c r="AC23" i="29" s="1"/>
  <c r="AB22" i="29"/>
  <c r="AC22" i="29" s="1"/>
  <c r="AB20" i="29"/>
  <c r="AC20" i="29" s="1"/>
  <c r="L332" i="29"/>
  <c r="M332" i="29" s="1"/>
  <c r="AB19" i="29"/>
  <c r="AC19" i="29" s="1"/>
  <c r="L329" i="29"/>
  <c r="M329" i="29" s="1"/>
  <c r="AB13" i="29"/>
  <c r="AC13" i="29" s="1"/>
  <c r="L300" i="29"/>
  <c r="M300" i="29" s="1"/>
  <c r="L284" i="29"/>
  <c r="M284" i="29" s="1"/>
  <c r="L280" i="29"/>
  <c r="M280" i="29" s="1"/>
  <c r="L254" i="29"/>
  <c r="M254" i="29" s="1"/>
  <c r="L249" i="29"/>
  <c r="M249" i="29" s="1"/>
  <c r="L241" i="29"/>
  <c r="M241" i="29" s="1"/>
  <c r="L238" i="29"/>
  <c r="M238" i="29" s="1"/>
  <c r="L230" i="29"/>
  <c r="M230" i="29" s="1"/>
  <c r="L228" i="29"/>
  <c r="M228" i="29" s="1"/>
  <c r="L222" i="29"/>
  <c r="M222" i="29" s="1"/>
  <c r="L219" i="29"/>
  <c r="M219" i="29" s="1"/>
  <c r="L212" i="29"/>
  <c r="M212" i="29" s="1"/>
  <c r="L203" i="29"/>
  <c r="M203" i="29" s="1"/>
  <c r="L198" i="29"/>
  <c r="M198" i="29" s="1"/>
  <c r="L194" i="29"/>
  <c r="M194" i="29" s="1"/>
  <c r="L188" i="29"/>
  <c r="M188" i="29" s="1"/>
  <c r="L143" i="29"/>
  <c r="M143" i="29" s="1"/>
  <c r="L141" i="29"/>
  <c r="M141" i="29" s="1"/>
  <c r="L139" i="29"/>
  <c r="M139" i="29" s="1"/>
  <c r="L134" i="29"/>
  <c r="M134" i="29" s="1"/>
  <c r="L132" i="29"/>
  <c r="M132" i="29" s="1"/>
  <c r="L119" i="29"/>
  <c r="M119" i="29" s="1"/>
  <c r="L108" i="29"/>
  <c r="M108" i="29" s="1"/>
  <c r="L100" i="29"/>
  <c r="M100" i="29" s="1"/>
  <c r="L98" i="29"/>
  <c r="M98" i="29" s="1"/>
  <c r="AB34" i="29"/>
  <c r="AC34" i="29" s="1"/>
  <c r="AB55" i="29"/>
  <c r="AC55" i="29" s="1"/>
  <c r="AB72" i="29"/>
  <c r="AC72" i="29" s="1"/>
  <c r="AB74" i="29"/>
  <c r="AC74" i="29" s="1"/>
  <c r="AB134" i="29"/>
  <c r="AC134" i="29" s="1"/>
  <c r="L155" i="29"/>
  <c r="M155" i="29" s="1"/>
  <c r="AB234" i="29"/>
  <c r="AC234" i="29" s="1"/>
  <c r="AB278" i="29"/>
  <c r="AC278" i="29" s="1"/>
  <c r="AB315" i="29"/>
  <c r="AC315" i="29" s="1"/>
  <c r="L355" i="29"/>
  <c r="M355" i="29" s="1"/>
  <c r="AB355" i="29"/>
  <c r="AC355" i="29" s="1"/>
  <c r="AB372" i="29"/>
  <c r="AC372" i="29" s="1"/>
  <c r="AB374" i="29"/>
  <c r="AC374" i="29" s="1"/>
  <c r="AB394" i="29"/>
  <c r="AC394" i="29" s="1"/>
  <c r="AB415" i="29"/>
  <c r="AC415" i="29" s="1"/>
  <c r="AB434" i="29"/>
  <c r="AC434" i="29" s="1"/>
  <c r="AB455" i="29"/>
  <c r="AC455" i="29" s="1"/>
  <c r="AB494" i="29"/>
  <c r="AC494" i="29" s="1"/>
  <c r="L555" i="29"/>
  <c r="M555" i="29" s="1"/>
  <c r="AB574" i="29"/>
  <c r="AC574" i="29" s="1"/>
  <c r="AB578" i="29"/>
  <c r="AC578" i="29" s="1"/>
  <c r="AB594" i="29"/>
  <c r="AC594" i="29" s="1"/>
  <c r="AB701" i="29"/>
  <c r="AC701" i="29" s="1"/>
  <c r="AB713" i="29"/>
  <c r="AC713" i="29" s="1"/>
  <c r="AB715" i="29"/>
  <c r="AC715" i="29" s="1"/>
  <c r="AB729" i="29"/>
  <c r="AC729" i="29" s="1"/>
  <c r="AB733" i="29"/>
  <c r="AC733" i="29" s="1"/>
  <c r="AB735" i="29"/>
  <c r="AC735" i="29" s="1"/>
  <c r="AB739" i="29"/>
  <c r="AC739" i="29" s="1"/>
  <c r="AB740" i="29"/>
  <c r="AC740" i="29" s="1"/>
  <c r="AB742" i="29"/>
  <c r="AC742" i="29" s="1"/>
  <c r="L780" i="29"/>
  <c r="M780" i="29" s="1"/>
  <c r="AB885" i="29"/>
  <c r="AC885" i="29" s="1"/>
  <c r="AB895" i="29"/>
  <c r="AC895" i="29" s="1"/>
  <c r="AB945" i="29"/>
  <c r="AC945" i="29" s="1"/>
  <c r="AB984" i="29"/>
  <c r="AC984" i="29" s="1"/>
  <c r="AB1014" i="29"/>
  <c r="AC1014" i="29" s="1"/>
  <c r="AB1059" i="29"/>
  <c r="AC1059" i="29" s="1"/>
  <c r="AB1071" i="29"/>
  <c r="AC1071" i="29" s="1"/>
  <c r="AB1079" i="29"/>
  <c r="AC1079" i="29" s="1"/>
  <c r="AB1085" i="29"/>
  <c r="AC1085" i="29" s="1"/>
  <c r="AB1104" i="29"/>
  <c r="AC1104" i="29" s="1"/>
  <c r="AB25" i="29"/>
  <c r="AC25" i="29" s="1"/>
  <c r="AB44" i="29"/>
  <c r="AC44" i="29" s="1"/>
  <c r="AB71" i="29"/>
  <c r="AC71" i="29" s="1"/>
  <c r="AB75" i="29"/>
  <c r="AC75" i="29" s="1"/>
  <c r="AB125" i="29"/>
  <c r="AC125" i="29" s="1"/>
  <c r="AB225" i="29"/>
  <c r="AC225" i="29" s="1"/>
  <c r="AB259" i="29"/>
  <c r="AC259" i="29" s="1"/>
  <c r="L273" i="29"/>
  <c r="M273" i="29" s="1"/>
  <c r="AB273" i="29"/>
  <c r="AB275" i="29"/>
  <c r="AC275" i="29" s="1"/>
  <c r="AB285" i="29"/>
  <c r="AC285" i="29" s="1"/>
  <c r="AB304" i="29"/>
  <c r="AC304" i="29" s="1"/>
  <c r="AB325" i="29"/>
  <c r="AC325" i="29" s="1"/>
  <c r="AB344" i="29"/>
  <c r="AC344" i="29" s="1"/>
  <c r="AB359" i="29"/>
  <c r="AC359" i="29" s="1"/>
  <c r="AB371" i="29"/>
  <c r="AC371" i="29" s="1"/>
  <c r="AB375" i="29"/>
  <c r="L379" i="29"/>
  <c r="M379" i="29" s="1"/>
  <c r="AB385" i="29"/>
  <c r="AC385" i="29" s="1"/>
  <c r="AB404" i="29"/>
  <c r="AC404" i="29" s="1"/>
  <c r="AB444" i="29"/>
  <c r="AC444" i="29" s="1"/>
  <c r="AB459" i="29"/>
  <c r="AC459" i="29" s="1"/>
  <c r="L485" i="29"/>
  <c r="M485" i="29" s="1"/>
  <c r="AB485" i="29"/>
  <c r="AC485" i="29" s="1"/>
  <c r="AB559" i="29"/>
  <c r="AC559" i="29" s="1"/>
  <c r="L571" i="29"/>
  <c r="M571" i="29" s="1"/>
  <c r="L575" i="29"/>
  <c r="M575" i="29" s="1"/>
  <c r="AB575" i="29"/>
  <c r="AC575" i="29" s="1"/>
  <c r="L579" i="29"/>
  <c r="M579" i="29" s="1"/>
  <c r="AB585" i="29"/>
  <c r="AC585" i="29" s="1"/>
  <c r="L702" i="29"/>
  <c r="M702" i="29" s="1"/>
  <c r="AB710" i="29"/>
  <c r="AC710" i="29" s="1"/>
  <c r="AB712" i="29"/>
  <c r="AC712" i="29" s="1"/>
  <c r="L718" i="29"/>
  <c r="M718" i="29" s="1"/>
  <c r="AB722" i="29"/>
  <c r="AC722" i="29" s="1"/>
  <c r="L724" i="29"/>
  <c r="M724" i="29" s="1"/>
  <c r="L728" i="29"/>
  <c r="M728" i="29" s="1"/>
  <c r="L730" i="29"/>
  <c r="M730" i="29" s="1"/>
  <c r="AB730" i="29"/>
  <c r="AC730" i="29" s="1"/>
  <c r="L732" i="29"/>
  <c r="M732" i="29" s="1"/>
  <c r="AB732" i="29"/>
  <c r="AC732" i="29" s="1"/>
  <c r="L742" i="29"/>
  <c r="M742" i="29" s="1"/>
  <c r="AB748" i="29"/>
  <c r="AC748" i="29" s="1"/>
  <c r="AB752" i="29"/>
  <c r="AC752" i="29" s="1"/>
  <c r="AB754" i="29"/>
  <c r="AC754" i="29" s="1"/>
  <c r="AB758" i="29"/>
  <c r="AC758" i="29" s="1"/>
  <c r="L774" i="29"/>
  <c r="M774" i="29" s="1"/>
  <c r="AB783" i="29"/>
  <c r="AC783" i="29" s="1"/>
  <c r="L790" i="29"/>
  <c r="M790" i="29" s="1"/>
  <c r="AB724" i="29"/>
  <c r="AC724" i="29" s="1"/>
  <c r="AB773" i="29"/>
  <c r="AC773" i="29" s="1"/>
  <c r="AB835" i="29"/>
  <c r="AC835" i="29" s="1"/>
  <c r="AB844" i="29"/>
  <c r="AC844" i="29" s="1"/>
  <c r="AB872" i="29"/>
  <c r="AB924" i="29"/>
  <c r="AC924" i="29" s="1"/>
  <c r="AB954" i="29"/>
  <c r="AC954" i="29" s="1"/>
  <c r="AB973" i="29"/>
  <c r="AC973" i="29" s="1"/>
  <c r="AB1025" i="29"/>
  <c r="AC1025" i="29" s="1"/>
  <c r="AB1044" i="29"/>
  <c r="AC1044" i="29" s="1"/>
  <c r="AB14" i="29"/>
  <c r="AC14" i="29" s="1"/>
  <c r="AB35" i="29"/>
  <c r="AC35" i="29" s="1"/>
  <c r="AB214" i="29"/>
  <c r="AC214" i="29" s="1"/>
  <c r="AB235" i="29"/>
  <c r="AC235" i="29" s="1"/>
  <c r="AB254" i="29"/>
  <c r="AC254" i="29" s="1"/>
  <c r="AC273" i="29"/>
  <c r="AB295" i="29"/>
  <c r="AC295" i="29" s="1"/>
  <c r="AB314" i="29"/>
  <c r="AC314" i="29" s="1"/>
  <c r="AB335" i="29"/>
  <c r="AC335" i="29" s="1"/>
  <c r="AC375" i="29"/>
  <c r="AB379" i="29"/>
  <c r="AC379" i="29" s="1"/>
  <c r="L435" i="29"/>
  <c r="M435" i="29" s="1"/>
  <c r="AB454" i="29"/>
  <c r="AC454" i="29" s="1"/>
  <c r="AB479" i="29"/>
  <c r="AC479" i="29" s="1"/>
  <c r="AB514" i="29"/>
  <c r="AC514" i="29" s="1"/>
  <c r="AB535" i="29"/>
  <c r="AC535" i="29" s="1"/>
  <c r="AB595" i="29"/>
  <c r="AC595" i="29" s="1"/>
  <c r="AB741" i="29"/>
  <c r="AC741" i="29" s="1"/>
  <c r="AB743" i="29"/>
  <c r="AC743" i="29" s="1"/>
  <c r="AB745" i="29"/>
  <c r="AC745" i="29" s="1"/>
  <c r="L754" i="29"/>
  <c r="M754" i="29" s="1"/>
  <c r="L758" i="29"/>
  <c r="M758" i="29" s="1"/>
  <c r="AB858" i="29"/>
  <c r="AC858" i="29" s="1"/>
  <c r="AB875" i="29"/>
  <c r="AC875" i="29" s="1"/>
  <c r="AB971" i="29"/>
  <c r="AC971" i="29" s="1"/>
  <c r="AB974" i="29"/>
  <c r="AC974" i="29" s="1"/>
  <c r="AB979" i="29"/>
  <c r="AC979" i="29" s="1"/>
  <c r="AB985" i="29"/>
  <c r="AC985" i="29" s="1"/>
  <c r="AB1058" i="29"/>
  <c r="AC1058" i="29" s="1"/>
  <c r="L205" i="29"/>
  <c r="M205" i="29" s="1"/>
  <c r="L245" i="29"/>
  <c r="M245" i="29" s="1"/>
  <c r="L345" i="29"/>
  <c r="M345" i="29" s="1"/>
  <c r="AB345" i="29"/>
  <c r="AC345" i="29" s="1"/>
  <c r="L374" i="29"/>
  <c r="M374" i="29" s="1"/>
  <c r="AB384" i="29"/>
  <c r="AC384" i="29" s="1"/>
  <c r="AB405" i="29"/>
  <c r="AC405" i="29" s="1"/>
  <c r="AB424" i="29"/>
  <c r="AC424" i="29" s="1"/>
  <c r="AB458" i="29"/>
  <c r="AC458" i="29" s="1"/>
  <c r="AB484" i="29"/>
  <c r="AC484" i="29" s="1"/>
  <c r="AB505" i="29"/>
  <c r="AC505" i="29" s="1"/>
  <c r="AB524" i="29"/>
  <c r="AC524" i="29" s="1"/>
  <c r="L545" i="29"/>
  <c r="M545" i="29" s="1"/>
  <c r="AB545" i="29"/>
  <c r="AC545" i="29" s="1"/>
  <c r="L578" i="29"/>
  <c r="M578" i="29" s="1"/>
  <c r="L599" i="29"/>
  <c r="M599" i="29" s="1"/>
  <c r="AB599" i="29"/>
  <c r="AC599" i="29" s="1"/>
  <c r="L703" i="29"/>
  <c r="M703" i="29" s="1"/>
  <c r="L719" i="29"/>
  <c r="M719" i="29" s="1"/>
  <c r="L725" i="29"/>
  <c r="M725" i="29" s="1"/>
  <c r="L729" i="29"/>
  <c r="M729" i="29" s="1"/>
  <c r="L733" i="29"/>
  <c r="M733" i="29" s="1"/>
  <c r="AB749" i="29"/>
  <c r="AC749" i="29" s="1"/>
  <c r="AB751" i="29"/>
  <c r="AC751" i="29" s="1"/>
  <c r="AB755" i="29"/>
  <c r="AC755" i="29" s="1"/>
  <c r="AB774" i="29"/>
  <c r="AC774" i="29" s="1"/>
  <c r="AB782" i="29"/>
  <c r="AC782" i="29" s="1"/>
  <c r="AB873" i="29"/>
  <c r="AC873" i="29" s="1"/>
  <c r="AB925" i="29"/>
  <c r="AC925" i="29" s="1"/>
  <c r="AB935" i="29"/>
  <c r="AC935" i="29" s="1"/>
  <c r="AB978" i="29"/>
  <c r="AC978" i="29" s="1"/>
  <c r="AB1005" i="29"/>
  <c r="AC1005" i="29" s="1"/>
  <c r="AB1024" i="29"/>
  <c r="AC1024" i="29" s="1"/>
  <c r="AB1073" i="29"/>
  <c r="AC1073" i="29" s="1"/>
  <c r="AB1074" i="29"/>
  <c r="AC1074" i="29" s="1"/>
  <c r="L743" i="29"/>
  <c r="M743" i="29" s="1"/>
  <c r="L745" i="29"/>
  <c r="M745" i="29" s="1"/>
  <c r="L751" i="29"/>
  <c r="M751" i="29" s="1"/>
  <c r="L753" i="29"/>
  <c r="M753" i="29" s="1"/>
  <c r="L759" i="29"/>
  <c r="M759" i="29" s="1"/>
  <c r="L773" i="29"/>
  <c r="M773" i="29" s="1"/>
  <c r="L779" i="29"/>
  <c r="M779" i="29" s="1"/>
  <c r="L789" i="29"/>
  <c r="M789" i="29" s="1"/>
  <c r="AB834" i="29"/>
  <c r="AC834" i="29" s="1"/>
  <c r="AB855" i="29"/>
  <c r="AC855" i="29" s="1"/>
  <c r="AC872" i="29"/>
  <c r="AB934" i="29"/>
  <c r="AC934" i="29" s="1"/>
  <c r="AB994" i="29"/>
  <c r="AC994" i="29" s="1"/>
  <c r="AB1055" i="29"/>
  <c r="AC1055" i="29" s="1"/>
  <c r="AB1115" i="29"/>
  <c r="AC1115" i="29" s="1"/>
  <c r="AB1134" i="29"/>
  <c r="AC1134" i="29" s="1"/>
  <c r="AB1135" i="29"/>
  <c r="AC1135" i="29" s="1"/>
  <c r="K7" i="23"/>
  <c r="F8" i="23"/>
  <c r="K8" i="23" s="1"/>
  <c r="AF19" i="22"/>
  <c r="AG19" i="22" s="1"/>
  <c r="AH19" i="22" s="1"/>
  <c r="AI19" i="22" s="1"/>
  <c r="AF7" i="22"/>
  <c r="AF20" i="22"/>
  <c r="AG20" i="22" s="1"/>
  <c r="AH20" i="22" s="1"/>
  <c r="AI20" i="22" s="1"/>
  <c r="I7" i="23"/>
  <c r="V8" i="22"/>
  <c r="V9" i="22" s="1"/>
  <c r="V10" i="22" s="1"/>
  <c r="V11" i="22" s="1"/>
  <c r="V12" i="22" s="1"/>
  <c r="V13" i="22" s="1"/>
  <c r="V14" i="22" s="1"/>
  <c r="V15" i="22" s="1"/>
  <c r="V16" i="22" s="1"/>
  <c r="V17" i="22" s="1"/>
  <c r="V18" i="22" s="1"/>
  <c r="V19" i="22" s="1"/>
  <c r="V20" i="22" s="1"/>
  <c r="V21" i="22" s="1"/>
  <c r="V22" i="22" s="1"/>
  <c r="V23" i="22" s="1"/>
  <c r="V24" i="22" s="1"/>
  <c r="V25" i="22" s="1"/>
  <c r="V26" i="22" s="1"/>
  <c r="V27" i="22" s="1"/>
  <c r="V28" i="22" s="1"/>
  <c r="V29" i="22" s="1"/>
  <c r="V30" i="22" s="1"/>
  <c r="V31" i="22" s="1"/>
  <c r="V32" i="22" s="1"/>
  <c r="V33" i="22" s="1"/>
  <c r="V34" i="22" s="1"/>
  <c r="V35" i="22" s="1"/>
  <c r="V36" i="22" s="1"/>
  <c r="V37" i="22" s="1"/>
  <c r="V38" i="22" s="1"/>
  <c r="V39" i="22" s="1"/>
  <c r="V40" i="22" s="1"/>
  <c r="V41" i="22" s="1"/>
  <c r="V42" i="22" s="1"/>
  <c r="V43" i="22" s="1"/>
  <c r="V44" i="22" s="1"/>
  <c r="V45" i="22" s="1"/>
  <c r="V46" i="22" s="1"/>
  <c r="V47" i="22" s="1"/>
  <c r="V48" i="22" s="1"/>
  <c r="V49" i="22" s="1"/>
  <c r="V50" i="22" s="1"/>
  <c r="V51" i="22" s="1"/>
  <c r="V52" i="22" s="1"/>
  <c r="V53" i="22" s="1"/>
  <c r="V54" i="22" s="1"/>
  <c r="V55" i="22" s="1"/>
  <c r="V56" i="22" s="1"/>
  <c r="V57" i="22" s="1"/>
  <c r="V58" i="22" s="1"/>
  <c r="V59" i="22" s="1"/>
  <c r="V60" i="22" s="1"/>
  <c r="V61" i="22" s="1"/>
  <c r="V62" i="22" s="1"/>
  <c r="V63" i="22" s="1"/>
  <c r="V64" i="22" s="1"/>
  <c r="V65" i="22" s="1"/>
  <c r="V66" i="22" s="1"/>
  <c r="V67" i="22" s="1"/>
  <c r="V68" i="22" s="1"/>
  <c r="V69" i="22" s="1"/>
  <c r="V70" i="22" s="1"/>
  <c r="V71" i="22" s="1"/>
  <c r="V72" i="22" s="1"/>
  <c r="V73" i="22" s="1"/>
  <c r="V74" i="22" s="1"/>
  <c r="V75" i="22" s="1"/>
  <c r="V76" i="22" s="1"/>
  <c r="V77" i="22" s="1"/>
  <c r="V78" i="22" s="1"/>
  <c r="V79" i="22" s="1"/>
  <c r="V80" i="22" s="1"/>
  <c r="V81" i="22" s="1"/>
  <c r="V82" i="22" s="1"/>
  <c r="V83" i="22" s="1"/>
  <c r="V84" i="22" s="1"/>
  <c r="V85" i="22" s="1"/>
  <c r="V86" i="22" s="1"/>
  <c r="V87" i="22" s="1"/>
  <c r="V88" i="22" s="1"/>
  <c r="V89" i="22" s="1"/>
  <c r="V90" i="22" s="1"/>
  <c r="V91" i="22" s="1"/>
  <c r="V92" i="22" s="1"/>
  <c r="V93" i="22" s="1"/>
  <c r="V94" i="22" s="1"/>
  <c r="V95" i="22" s="1"/>
  <c r="V96" i="22" s="1"/>
  <c r="V97" i="22" s="1"/>
  <c r="V98" i="22" s="1"/>
  <c r="V99" i="22" s="1"/>
  <c r="V100" i="22" s="1"/>
  <c r="V101" i="22" s="1"/>
  <c r="V102" i="22" s="1"/>
  <c r="V103" i="22" s="1"/>
  <c r="V104" i="22" s="1"/>
  <c r="V105" i="22" s="1"/>
  <c r="V106" i="22" s="1"/>
  <c r="V107" i="22" s="1"/>
  <c r="V108" i="22" s="1"/>
  <c r="V109" i="22" s="1"/>
  <c r="V110" i="22" s="1"/>
  <c r="V111" i="22" s="1"/>
  <c r="V112" i="22" s="1"/>
  <c r="V113" i="22" s="1"/>
  <c r="AF9" i="22"/>
  <c r="AG9" i="22" s="1"/>
  <c r="AH9" i="22" s="1"/>
  <c r="AI9" i="22" s="1"/>
  <c r="D48" i="22"/>
  <c r="F48" i="22"/>
  <c r="AF14" i="22"/>
  <c r="AG14" i="22" s="1"/>
  <c r="AH14" i="22" s="1"/>
  <c r="AI14" i="22" s="1"/>
  <c r="BA8" i="22"/>
  <c r="H48" i="22"/>
  <c r="M27" i="23"/>
  <c r="BD8" i="22"/>
  <c r="M7" i="23"/>
  <c r="AD8" i="22"/>
  <c r="AD9" i="22" s="1"/>
  <c r="AD10" i="22" s="1"/>
  <c r="AD11" i="22" s="1"/>
  <c r="AD12" i="22" s="1"/>
  <c r="AD13" i="22" s="1"/>
  <c r="AD14" i="22" s="1"/>
  <c r="AD15" i="22" s="1"/>
  <c r="AD16" i="22" s="1"/>
  <c r="AD17" i="22" s="1"/>
  <c r="AD18" i="22" s="1"/>
  <c r="AD19" i="22" s="1"/>
  <c r="AD20" i="22" s="1"/>
  <c r="AF11" i="22"/>
  <c r="AG11" i="22" s="1"/>
  <c r="AH11" i="22" s="1"/>
  <c r="AI11" i="22" s="1"/>
  <c r="AF15" i="22"/>
  <c r="AG15" i="22" s="1"/>
  <c r="AH15" i="22" s="1"/>
  <c r="AI15" i="22" s="1"/>
  <c r="J48" i="22"/>
  <c r="M48" i="23"/>
  <c r="K8" i="29"/>
  <c r="K9" i="29" s="1"/>
  <c r="S8" i="29"/>
  <c r="Z8" i="22"/>
  <c r="Z9" i="22" s="1"/>
  <c r="Z10" i="22" s="1"/>
  <c r="Z11" i="22" s="1"/>
  <c r="Z12" i="22" s="1"/>
  <c r="Z13" i="22" s="1"/>
  <c r="Z14" i="22" s="1"/>
  <c r="Z15" i="22" s="1"/>
  <c r="Z16" i="22" s="1"/>
  <c r="Z17" i="22" s="1"/>
  <c r="Z18" i="22" s="1"/>
  <c r="Z19" i="22" s="1"/>
  <c r="Z20" i="22" s="1"/>
  <c r="Z21" i="22" s="1"/>
  <c r="Z22" i="22" s="1"/>
  <c r="Z23" i="22" s="1"/>
  <c r="Z24" i="22" s="1"/>
  <c r="Z25" i="22" s="1"/>
  <c r="Z26" i="22" s="1"/>
  <c r="Z27" i="22" s="1"/>
  <c r="Z28" i="22" s="1"/>
  <c r="Z29" i="22" s="1"/>
  <c r="Z30" i="22" s="1"/>
  <c r="Z31" i="22" s="1"/>
  <c r="Z32" i="22" s="1"/>
  <c r="Z33" i="22" s="1"/>
  <c r="Z34" i="22" s="1"/>
  <c r="Z35" i="22" s="1"/>
  <c r="Z36" i="22" s="1"/>
  <c r="Z37" i="22" s="1"/>
  <c r="Z38" i="22" s="1"/>
  <c r="Z39" i="22" s="1"/>
  <c r="Z40" i="22" s="1"/>
  <c r="Z41" i="22" s="1"/>
  <c r="Z42" i="22" s="1"/>
  <c r="Z43" i="22" s="1"/>
  <c r="Z44" i="22" s="1"/>
  <c r="Z45" i="22" s="1"/>
  <c r="Z46" i="22" s="1"/>
  <c r="Z47" i="22" s="1"/>
  <c r="Z48" i="22" s="1"/>
  <c r="Z49" i="22" s="1"/>
  <c r="Z50" i="22" s="1"/>
  <c r="Z51" i="22" s="1"/>
  <c r="Z52" i="22" s="1"/>
  <c r="Z53" i="22" s="1"/>
  <c r="Z54" i="22" s="1"/>
  <c r="Z55" i="22" s="1"/>
  <c r="Z56" i="22" s="1"/>
  <c r="Z57" i="22" s="1"/>
  <c r="Z58" i="22" s="1"/>
  <c r="Z59" i="22" s="1"/>
  <c r="Z60" i="22" s="1"/>
  <c r="Z61" i="22" s="1"/>
  <c r="Z62" i="22" s="1"/>
  <c r="Z63" i="22" s="1"/>
  <c r="Z64" i="22" s="1"/>
  <c r="Z65" i="22" s="1"/>
  <c r="Z66" i="22" s="1"/>
  <c r="Z67" i="22" s="1"/>
  <c r="Z68" i="22" s="1"/>
  <c r="Z69" i="22" s="1"/>
  <c r="Z70" i="22" s="1"/>
  <c r="AF10" i="22"/>
  <c r="AG10" i="22" s="1"/>
  <c r="AH10" i="22" s="1"/>
  <c r="AI10" i="22" s="1"/>
  <c r="E48" i="22"/>
  <c r="I48" i="22"/>
  <c r="F18" i="23"/>
  <c r="K18" i="23" s="1"/>
  <c r="K17" i="23"/>
  <c r="Z71" i="22"/>
  <c r="Z72" i="22" s="1"/>
  <c r="Z73" i="22" s="1"/>
  <c r="Z74" i="22" s="1"/>
  <c r="Z75" i="22" s="1"/>
  <c r="Z76" i="22" s="1"/>
  <c r="Z77" i="22" s="1"/>
  <c r="Z78" i="22" s="1"/>
  <c r="Z79" i="22" s="1"/>
  <c r="Z80" i="22" s="1"/>
  <c r="Z81" i="22" s="1"/>
  <c r="Z82" i="22" s="1"/>
  <c r="Z83" i="22" s="1"/>
  <c r="Z84" i="22" s="1"/>
  <c r="Z85" i="22" s="1"/>
  <c r="Z86" i="22" s="1"/>
  <c r="Z87" i="22" s="1"/>
  <c r="Z88" i="22" s="1"/>
  <c r="Z89" i="22" s="1"/>
  <c r="Z90" i="22" s="1"/>
  <c r="Z91" i="22" s="1"/>
  <c r="Z92" i="22" s="1"/>
  <c r="Z93" i="22" s="1"/>
  <c r="Z94" i="22" s="1"/>
  <c r="Z95" i="22" s="1"/>
  <c r="Z96" i="22" s="1"/>
  <c r="Z97" i="22" s="1"/>
  <c r="Z98" i="22" s="1"/>
  <c r="Z99" i="22" s="1"/>
  <c r="Z100" i="22" s="1"/>
  <c r="Z101" i="22" s="1"/>
  <c r="Z102" i="22" s="1"/>
  <c r="Z103" i="22" s="1"/>
  <c r="Z104" i="22" s="1"/>
  <c r="Z105" i="22" s="1"/>
  <c r="Z106" i="22" s="1"/>
  <c r="Z107" i="22" s="1"/>
  <c r="Z108" i="22" s="1"/>
  <c r="Z109" i="22" s="1"/>
  <c r="Z110" i="22" s="1"/>
  <c r="Z111" i="22" s="1"/>
  <c r="Z112" i="22" s="1"/>
  <c r="Z113" i="22" s="1"/>
  <c r="Z114" i="22" s="1"/>
  <c r="Z115" i="22" s="1"/>
  <c r="Z116" i="22" s="1"/>
  <c r="Z117" i="22" s="1"/>
  <c r="Z118" i="22" s="1"/>
  <c r="Z119" i="22" s="1"/>
  <c r="Z120" i="22" s="1"/>
  <c r="Z121" i="22" s="1"/>
  <c r="Z122" i="22" s="1"/>
  <c r="Z123" i="22" s="1"/>
  <c r="Z124" i="22" s="1"/>
  <c r="Z125" i="22" s="1"/>
  <c r="Z126" i="22" s="1"/>
  <c r="Z127" i="22" s="1"/>
  <c r="Z128" i="22" s="1"/>
  <c r="Z129" i="22" s="1"/>
  <c r="Z130" i="22" s="1"/>
  <c r="Z131" i="22" s="1"/>
  <c r="Z132" i="22" s="1"/>
  <c r="Z133" i="22" s="1"/>
  <c r="Z134" i="22" s="1"/>
  <c r="Z135" i="22" s="1"/>
  <c r="Z136" i="22" s="1"/>
  <c r="Z137" i="22" s="1"/>
  <c r="Z138" i="22" s="1"/>
  <c r="Z139" i="22" s="1"/>
  <c r="Z140" i="22" s="1"/>
  <c r="Z141" i="22" s="1"/>
  <c r="Z142" i="22" s="1"/>
  <c r="Z143" i="22" s="1"/>
  <c r="Z144" i="22" s="1"/>
  <c r="Z145" i="22" s="1"/>
  <c r="Z146" i="22" s="1"/>
  <c r="Z147" i="22" s="1"/>
  <c r="Z148" i="22" s="1"/>
  <c r="Z149" i="22" s="1"/>
  <c r="Z150" i="22" s="1"/>
  <c r="Z151" i="22" s="1"/>
  <c r="Z152" i="22" s="1"/>
  <c r="Z153" i="22" s="1"/>
  <c r="Z154" i="22" s="1"/>
  <c r="Z155" i="22" s="1"/>
  <c r="Z156" i="22" s="1"/>
  <c r="Z157" i="22" s="1"/>
  <c r="Z158" i="22" s="1"/>
  <c r="Z159" i="22" s="1"/>
  <c r="Z160" i="22" s="1"/>
  <c r="Z161" i="22" s="1"/>
  <c r="Z162" i="22" s="1"/>
  <c r="Z163" i="22" s="1"/>
  <c r="Z164" i="22" s="1"/>
  <c r="Z165" i="22" s="1"/>
  <c r="Z166" i="22" s="1"/>
  <c r="Z167" i="22" s="1"/>
  <c r="Z168" i="22" s="1"/>
  <c r="Z169" i="22" s="1"/>
  <c r="Z170" i="22" s="1"/>
  <c r="Z171" i="22" s="1"/>
  <c r="Z172" i="22" s="1"/>
  <c r="Z173" i="22" s="1"/>
  <c r="Z174" i="22" s="1"/>
  <c r="Z175" i="22" s="1"/>
  <c r="Z176" i="22" s="1"/>
  <c r="Z177" i="22" s="1"/>
  <c r="Z178" i="22" s="1"/>
  <c r="Z179" i="22" s="1"/>
  <c r="Z180" i="22" s="1"/>
  <c r="Z181" i="22" s="1"/>
  <c r="Z182" i="22" s="1"/>
  <c r="Z183" i="22" s="1"/>
  <c r="Z184" i="22" s="1"/>
  <c r="Z185" i="22" s="1"/>
  <c r="Z186" i="22" s="1"/>
  <c r="Z187" i="22" s="1"/>
  <c r="Z188" i="22" s="1"/>
  <c r="Z189" i="22" s="1"/>
  <c r="Z190" i="22" s="1"/>
  <c r="Z191" i="22" s="1"/>
  <c r="Z192" i="22" s="1"/>
  <c r="Z193" i="22" s="1"/>
  <c r="Z194" i="22" s="1"/>
  <c r="Z195" i="22" s="1"/>
  <c r="Z196" i="22" s="1"/>
  <c r="Z197" i="22" s="1"/>
  <c r="Z198" i="22" s="1"/>
  <c r="Z199" i="22" s="1"/>
  <c r="Z200" i="22" s="1"/>
  <c r="Z201" i="22" s="1"/>
  <c r="Z202" i="22" s="1"/>
  <c r="Z203" i="22" s="1"/>
  <c r="Z204" i="22" s="1"/>
  <c r="Z205" i="22" s="1"/>
  <c r="Z206" i="22" s="1"/>
  <c r="Z207" i="22" s="1"/>
  <c r="Z208" i="22" s="1"/>
  <c r="Z209" i="22" s="1"/>
  <c r="Z210" i="22" s="1"/>
  <c r="Z211" i="22" s="1"/>
  <c r="Z212" i="22" s="1"/>
  <c r="Z213" i="22" s="1"/>
  <c r="Z214" i="22" s="1"/>
  <c r="Z215" i="22" s="1"/>
  <c r="Z216" i="22" s="1"/>
  <c r="Z217" i="22" s="1"/>
  <c r="Z218" i="22" s="1"/>
  <c r="Z219" i="22" s="1"/>
  <c r="Z220" i="22" s="1"/>
  <c r="Z221" i="22" s="1"/>
  <c r="Z222" i="22" s="1"/>
  <c r="Z223" i="22" s="1"/>
  <c r="Z224" i="22" s="1"/>
  <c r="Z225" i="22" s="1"/>
  <c r="Z226" i="22" s="1"/>
  <c r="Z227" i="22" s="1"/>
  <c r="Z228" i="22" s="1"/>
  <c r="Z229" i="22" s="1"/>
  <c r="Z230" i="22" s="1"/>
  <c r="Z231" i="22" s="1"/>
  <c r="Z232" i="22" s="1"/>
  <c r="Z233" i="22" s="1"/>
  <c r="Z234" i="22" s="1"/>
  <c r="Z235" i="22" s="1"/>
  <c r="Z236" i="22" s="1"/>
  <c r="Z237" i="22" s="1"/>
  <c r="Z238" i="22" s="1"/>
  <c r="Z239" i="22" s="1"/>
  <c r="Z240" i="22" s="1"/>
  <c r="Z241" i="22" s="1"/>
  <c r="Z242" i="22" s="1"/>
  <c r="Z243" i="22" s="1"/>
  <c r="Z244" i="22" s="1"/>
  <c r="Z245" i="22" s="1"/>
  <c r="Z246" i="22" s="1"/>
  <c r="Z247" i="22" s="1"/>
  <c r="Z248" i="22" s="1"/>
  <c r="Z249" i="22" s="1"/>
  <c r="Z250" i="22" s="1"/>
  <c r="Z251" i="22" s="1"/>
  <c r="Z252" i="22" s="1"/>
  <c r="Z253" i="22" s="1"/>
  <c r="Z254" i="22" s="1"/>
  <c r="Z255" i="22" s="1"/>
  <c r="Z256" i="22" s="1"/>
  <c r="Z257" i="22" s="1"/>
  <c r="Z258" i="22" s="1"/>
  <c r="Z259" i="22" s="1"/>
  <c r="Z260" i="22" s="1"/>
  <c r="Z261" i="22" s="1"/>
  <c r="Z262" i="22" s="1"/>
  <c r="Z263" i="22" s="1"/>
  <c r="Z264" i="22" s="1"/>
  <c r="Z265" i="22" s="1"/>
  <c r="Z266" i="22" s="1"/>
  <c r="Z267" i="22" s="1"/>
  <c r="Z268" i="22" s="1"/>
  <c r="Z269" i="22" s="1"/>
  <c r="Z270" i="22" s="1"/>
  <c r="Z271" i="22" s="1"/>
  <c r="Z272" i="22" s="1"/>
  <c r="Z273" i="22" s="1"/>
  <c r="Z274" i="22" s="1"/>
  <c r="Z275" i="22" s="1"/>
  <c r="Z276" i="22" s="1"/>
  <c r="Z277" i="22" s="1"/>
  <c r="Z278" i="22" s="1"/>
  <c r="Z279" i="22" s="1"/>
  <c r="Z280" i="22" s="1"/>
  <c r="Z281" i="22" s="1"/>
  <c r="Z282" i="22" s="1"/>
  <c r="Z283" i="22" s="1"/>
  <c r="Z284" i="22" s="1"/>
  <c r="Z285" i="22" s="1"/>
  <c r="Z286" i="22" s="1"/>
  <c r="Z287" i="22" s="1"/>
  <c r="Z288" i="22" s="1"/>
  <c r="Z289" i="22" s="1"/>
  <c r="Z290" i="22" s="1"/>
  <c r="Z291" i="22" s="1"/>
  <c r="Z292" i="22" s="1"/>
  <c r="Z293" i="22" s="1"/>
  <c r="Z294" i="22" s="1"/>
  <c r="Z295" i="22" s="1"/>
  <c r="Z296" i="22" s="1"/>
  <c r="Z297" i="22" s="1"/>
  <c r="Z298" i="22" s="1"/>
  <c r="Z299" i="22" s="1"/>
  <c r="Z300" i="22" s="1"/>
  <c r="Z301" i="22" s="1"/>
  <c r="Z302" i="22" s="1"/>
  <c r="Z303" i="22" s="1"/>
  <c r="Z304" i="22" s="1"/>
  <c r="Z305" i="22" s="1"/>
  <c r="Z306" i="22" s="1"/>
  <c r="Z307" i="22" s="1"/>
  <c r="Z308" i="22" s="1"/>
  <c r="Z309" i="22" s="1"/>
  <c r="Z310" i="22" s="1"/>
  <c r="Z311" i="22" s="1"/>
  <c r="Z312" i="22" s="1"/>
  <c r="Z313" i="22" s="1"/>
  <c r="Z314" i="22" s="1"/>
  <c r="Z315" i="22" s="1"/>
  <c r="Z316" i="22" s="1"/>
  <c r="Z317" i="22" s="1"/>
  <c r="Z318" i="22" s="1"/>
  <c r="Z319" i="22" s="1"/>
  <c r="Z320" i="22" s="1"/>
  <c r="Z321" i="22" s="1"/>
  <c r="Z322" i="22" s="1"/>
  <c r="Z323" i="22" s="1"/>
  <c r="Z324" i="22" s="1"/>
  <c r="Z325" i="22" s="1"/>
  <c r="Z326" i="22" s="1"/>
  <c r="Z327" i="22" s="1"/>
  <c r="Z328" i="22" s="1"/>
  <c r="Z329" i="22" s="1"/>
  <c r="Z330" i="22" s="1"/>
  <c r="Z331" i="22" s="1"/>
  <c r="Z332" i="22" s="1"/>
  <c r="Z333" i="22" s="1"/>
  <c r="Z334" i="22" s="1"/>
  <c r="Z335" i="22" s="1"/>
  <c r="Z336" i="22" s="1"/>
  <c r="Z337" i="22" s="1"/>
  <c r="Z338" i="22" s="1"/>
  <c r="Z339" i="22" s="1"/>
  <c r="Z340" i="22" s="1"/>
  <c r="Z341" i="22" s="1"/>
  <c r="Z342" i="22" s="1"/>
  <c r="Z343" i="22" s="1"/>
  <c r="Z344" i="22" s="1"/>
  <c r="Z345" i="22" s="1"/>
  <c r="Z346" i="22" s="1"/>
  <c r="Z347" i="22" s="1"/>
  <c r="Z348" i="22" s="1"/>
  <c r="Z349" i="22" s="1"/>
  <c r="Z350" i="22" s="1"/>
  <c r="Z351" i="22" s="1"/>
  <c r="Z352" i="22" s="1"/>
  <c r="Z353" i="22" s="1"/>
  <c r="Z354" i="22" s="1"/>
  <c r="Z355" i="22" s="1"/>
  <c r="Z356" i="22" s="1"/>
  <c r="Z357" i="22" s="1"/>
  <c r="Z358" i="22" s="1"/>
  <c r="Z359" i="22" s="1"/>
  <c r="Z360" i="22" s="1"/>
  <c r="Z361" i="22" s="1"/>
  <c r="Z362" i="22" s="1"/>
  <c r="Z363" i="22" s="1"/>
  <c r="Z364" i="22" s="1"/>
  <c r="Z365" i="22" s="1"/>
  <c r="Z366" i="22" s="1"/>
  <c r="Z367" i="22" s="1"/>
  <c r="Z368" i="22" s="1"/>
  <c r="Z369" i="22" s="1"/>
  <c r="Z370" i="22" s="1"/>
  <c r="Z371" i="22" s="1"/>
  <c r="Z372" i="22" s="1"/>
  <c r="Z373" i="22" s="1"/>
  <c r="Z374" i="22" s="1"/>
  <c r="Z375" i="22" s="1"/>
  <c r="Z376" i="22" s="1"/>
  <c r="Z377" i="22" s="1"/>
  <c r="Z378" i="22" s="1"/>
  <c r="Z379" i="22" s="1"/>
  <c r="Z380" i="22" s="1"/>
  <c r="Z381" i="22" s="1"/>
  <c r="Z382" i="22" s="1"/>
  <c r="Z383" i="22" s="1"/>
  <c r="Z384" i="22" s="1"/>
  <c r="Z385" i="22" s="1"/>
  <c r="Z386" i="22" s="1"/>
  <c r="Z387" i="22" s="1"/>
  <c r="Z388" i="22" s="1"/>
  <c r="Z389" i="22" s="1"/>
  <c r="Z390" i="22" s="1"/>
  <c r="Z391" i="22" s="1"/>
  <c r="Z392" i="22" s="1"/>
  <c r="Z393" i="22" s="1"/>
  <c r="Z394" i="22" s="1"/>
  <c r="Z395" i="22" s="1"/>
  <c r="Z396" i="22" s="1"/>
  <c r="Z397" i="22" s="1"/>
  <c r="Z398" i="22" s="1"/>
  <c r="Z399" i="22" s="1"/>
  <c r="Z400" i="22" s="1"/>
  <c r="Z401" i="22" s="1"/>
  <c r="Z402" i="22" s="1"/>
  <c r="Z403" i="22" s="1"/>
  <c r="Z404" i="22" s="1"/>
  <c r="Z405" i="22" s="1"/>
  <c r="Z406" i="22" s="1"/>
  <c r="Z407" i="22" s="1"/>
  <c r="Z408" i="22" s="1"/>
  <c r="Z409" i="22" s="1"/>
  <c r="Z410" i="22" s="1"/>
  <c r="Z411" i="22" s="1"/>
  <c r="Z412" i="22" s="1"/>
  <c r="Z413" i="22" s="1"/>
  <c r="Z414" i="22" s="1"/>
  <c r="Z415" i="22" s="1"/>
  <c r="Z416" i="22" s="1"/>
  <c r="Z417" i="22" s="1"/>
  <c r="Z418" i="22" s="1"/>
  <c r="Z419" i="22" s="1"/>
  <c r="Z420" i="22" s="1"/>
  <c r="Z421" i="22" s="1"/>
  <c r="Z422" i="22" s="1"/>
  <c r="Z423" i="22" s="1"/>
  <c r="Z424" i="22" s="1"/>
  <c r="Z425" i="22" s="1"/>
  <c r="Z426" i="22" s="1"/>
  <c r="Z427" i="22" s="1"/>
  <c r="Z428" i="22" s="1"/>
  <c r="Z429" i="22" s="1"/>
  <c r="Z430" i="22" s="1"/>
  <c r="Z431" i="22" s="1"/>
  <c r="Z432" i="22" s="1"/>
  <c r="Z433" i="22" s="1"/>
  <c r="Z434" i="22" s="1"/>
  <c r="Z435" i="22" s="1"/>
  <c r="Z436" i="22" s="1"/>
  <c r="Z437" i="22" s="1"/>
  <c r="Z438" i="22" s="1"/>
  <c r="Z439" i="22" s="1"/>
  <c r="Z440" i="22" s="1"/>
  <c r="Z441" i="22" s="1"/>
  <c r="Z442" i="22" s="1"/>
  <c r="Z443" i="22" s="1"/>
  <c r="Z444" i="22" s="1"/>
  <c r="Z445" i="22" s="1"/>
  <c r="Z446" i="22" s="1"/>
  <c r="Z447" i="22" s="1"/>
  <c r="Z448" i="22" s="1"/>
  <c r="Z449" i="22" s="1"/>
  <c r="Z450" i="22" s="1"/>
  <c r="Z451" i="22" s="1"/>
  <c r="Z452" i="22" s="1"/>
  <c r="Z453" i="22" s="1"/>
  <c r="Z454" i="22" s="1"/>
  <c r="Z455" i="22" s="1"/>
  <c r="Z456" i="22" s="1"/>
  <c r="Z457" i="22" s="1"/>
  <c r="Z458" i="22" s="1"/>
  <c r="Z459" i="22" s="1"/>
  <c r="Z460" i="22" s="1"/>
  <c r="Z461" i="22" s="1"/>
  <c r="Z462" i="22" s="1"/>
  <c r="Z463" i="22" s="1"/>
  <c r="Z464" i="22" s="1"/>
  <c r="Z465" i="22" s="1"/>
  <c r="Z466" i="22" s="1"/>
  <c r="Z467" i="22" s="1"/>
  <c r="Z468" i="22" s="1"/>
  <c r="Z469" i="22" s="1"/>
  <c r="Z470" i="22" s="1"/>
  <c r="Z471" i="22" s="1"/>
  <c r="Z472" i="22" s="1"/>
  <c r="Z473" i="22" s="1"/>
  <c r="Z474" i="22" s="1"/>
  <c r="Z475" i="22" s="1"/>
  <c r="Z476" i="22" s="1"/>
  <c r="Z477" i="22" s="1"/>
  <c r="Z478" i="22" s="1"/>
  <c r="Z479" i="22" s="1"/>
  <c r="Z480" i="22" s="1"/>
  <c r="Z481" i="22" s="1"/>
  <c r="Z482" i="22" s="1"/>
  <c r="Z483" i="22" s="1"/>
  <c r="Z484" i="22" s="1"/>
  <c r="Z485" i="22" s="1"/>
  <c r="Z486" i="22" s="1"/>
  <c r="Z487" i="22" s="1"/>
  <c r="Z488" i="22" s="1"/>
  <c r="Z489" i="22" s="1"/>
  <c r="Z490" i="22" s="1"/>
  <c r="Z491" i="22" s="1"/>
  <c r="Z492" i="22" s="1"/>
  <c r="Z493" i="22" s="1"/>
  <c r="Z494" i="22" s="1"/>
  <c r="Z495" i="22" s="1"/>
  <c r="Z496" i="22" s="1"/>
  <c r="Z497" i="22" s="1"/>
  <c r="Z498" i="22" s="1"/>
  <c r="Z499" i="22" s="1"/>
  <c r="Z500" i="22" s="1"/>
  <c r="Z501" i="22" s="1"/>
  <c r="Z502" i="22" s="1"/>
  <c r="Z503" i="22" s="1"/>
  <c r="Z504" i="22" s="1"/>
  <c r="Z505" i="22" s="1"/>
  <c r="Z506" i="22" s="1"/>
  <c r="Z507" i="22" s="1"/>
  <c r="Z508" i="22" s="1"/>
  <c r="Z509" i="22" s="1"/>
  <c r="Z510" i="22" s="1"/>
  <c r="Z511" i="22" s="1"/>
  <c r="Z512" i="22" s="1"/>
  <c r="Z513" i="22" s="1"/>
  <c r="Z514" i="22" s="1"/>
  <c r="Z515" i="22" s="1"/>
  <c r="Z516" i="22" s="1"/>
  <c r="Z517" i="22" s="1"/>
  <c r="Z518" i="22" s="1"/>
  <c r="Z519" i="22" s="1"/>
  <c r="Z520" i="22" s="1"/>
  <c r="Z521" i="22" s="1"/>
  <c r="Z522" i="22" s="1"/>
  <c r="Z523" i="22" s="1"/>
  <c r="Z524" i="22" s="1"/>
  <c r="Z525" i="22" s="1"/>
  <c r="Z526" i="22" s="1"/>
  <c r="Z527" i="22" s="1"/>
  <c r="Z528" i="22" s="1"/>
  <c r="Z529" i="22" s="1"/>
  <c r="Z530" i="22" s="1"/>
  <c r="Z531" i="22" s="1"/>
  <c r="Z532" i="22" s="1"/>
  <c r="Z533" i="22" s="1"/>
  <c r="Z534" i="22" s="1"/>
  <c r="Z535" i="22" s="1"/>
  <c r="Z536" i="22" s="1"/>
  <c r="Z537" i="22" s="1"/>
  <c r="Z538" i="22" s="1"/>
  <c r="Z539" i="22" s="1"/>
  <c r="Z540" i="22" s="1"/>
  <c r="Z541" i="22" s="1"/>
  <c r="Z542" i="22" s="1"/>
  <c r="Z543" i="22" s="1"/>
  <c r="Z544" i="22" s="1"/>
  <c r="Z545" i="22" s="1"/>
  <c r="Z546" i="22" s="1"/>
  <c r="Z547" i="22" s="1"/>
  <c r="Z548" i="22" s="1"/>
  <c r="Z549" i="22" s="1"/>
  <c r="Z550" i="22" s="1"/>
  <c r="Z551" i="22" s="1"/>
  <c r="Z552" i="22" s="1"/>
  <c r="Z553" i="22" s="1"/>
  <c r="Z554" i="22" s="1"/>
  <c r="Z555" i="22" s="1"/>
  <c r="Z556" i="22" s="1"/>
  <c r="Z557" i="22" s="1"/>
  <c r="Z558" i="22" s="1"/>
  <c r="Z559" i="22" s="1"/>
  <c r="Z560" i="22" s="1"/>
  <c r="Z561" i="22" s="1"/>
  <c r="Z562" i="22" s="1"/>
  <c r="Z563" i="22" s="1"/>
  <c r="Z564" i="22" s="1"/>
  <c r="Z565" i="22" s="1"/>
  <c r="Z566" i="22" s="1"/>
  <c r="Z567" i="22" s="1"/>
  <c r="Z568" i="22" s="1"/>
  <c r="Z569" i="22" s="1"/>
  <c r="Z570" i="22" s="1"/>
  <c r="Z571" i="22" s="1"/>
  <c r="Z572" i="22" s="1"/>
  <c r="Z573" i="22" s="1"/>
  <c r="Z574" i="22" s="1"/>
  <c r="Z575" i="22" s="1"/>
  <c r="Z576" i="22" s="1"/>
  <c r="Z577" i="22" s="1"/>
  <c r="Z578" i="22" s="1"/>
  <c r="Z579" i="22" s="1"/>
  <c r="Z580" i="22" s="1"/>
  <c r="Z581" i="22" s="1"/>
  <c r="Z582" i="22" s="1"/>
  <c r="Z583" i="22" s="1"/>
  <c r="Z584" i="22" s="1"/>
  <c r="Z585" i="22" s="1"/>
  <c r="Z586" i="22" s="1"/>
  <c r="Z587" i="22" s="1"/>
  <c r="Z588" i="22" s="1"/>
  <c r="Z589" i="22" s="1"/>
  <c r="Z590" i="22" s="1"/>
  <c r="Z591" i="22" s="1"/>
  <c r="Z592" i="22" s="1"/>
  <c r="Z593" i="22" s="1"/>
  <c r="Z594" i="22" s="1"/>
  <c r="Z595" i="22" s="1"/>
  <c r="Z596" i="22" s="1"/>
  <c r="Z597" i="22" s="1"/>
  <c r="Z598" i="22" s="1"/>
  <c r="Z599" i="22" s="1"/>
  <c r="Z600" i="22" s="1"/>
  <c r="Z601" i="22" s="1"/>
  <c r="Z602" i="22" s="1"/>
  <c r="Z603" i="22" s="1"/>
  <c r="Z604" i="22" s="1"/>
  <c r="Z605" i="22" s="1"/>
  <c r="Z606" i="22" s="1"/>
  <c r="Z607" i="22" s="1"/>
  <c r="Z608" i="22" s="1"/>
  <c r="Z609" i="22" s="1"/>
  <c r="Z610" i="22" s="1"/>
  <c r="Z611" i="22" s="1"/>
  <c r="Z612" i="22" s="1"/>
  <c r="Z613" i="22" s="1"/>
  <c r="Z614" i="22" s="1"/>
  <c r="Z615" i="22" s="1"/>
  <c r="Z616" i="22" s="1"/>
  <c r="Z617" i="22" s="1"/>
  <c r="Z618" i="22" s="1"/>
  <c r="Z619" i="22" s="1"/>
  <c r="Z620" i="22" s="1"/>
  <c r="Z621" i="22" s="1"/>
  <c r="Z622" i="22" s="1"/>
  <c r="Z623" i="22" s="1"/>
  <c r="Z624" i="22" s="1"/>
  <c r="Z625" i="22" s="1"/>
  <c r="Z626" i="22" s="1"/>
  <c r="Z627" i="22" s="1"/>
  <c r="Z628" i="22" s="1"/>
  <c r="Z629" i="22" s="1"/>
  <c r="Z630" i="22" s="1"/>
  <c r="Z631" i="22" s="1"/>
  <c r="Z632" i="22" s="1"/>
  <c r="Z633" i="22" s="1"/>
  <c r="Z634" i="22" s="1"/>
  <c r="Z635" i="22" s="1"/>
  <c r="Z636" i="22" s="1"/>
  <c r="Z637" i="22" s="1"/>
  <c r="Z638" i="22" s="1"/>
  <c r="Z639" i="22" s="1"/>
  <c r="Z640" i="22" s="1"/>
  <c r="Z641" i="22" s="1"/>
  <c r="Z642" i="22" s="1"/>
  <c r="Z643" i="22" s="1"/>
  <c r="Z644" i="22" s="1"/>
  <c r="Z645" i="22" s="1"/>
  <c r="Z646" i="22" s="1"/>
  <c r="Z647" i="22" s="1"/>
  <c r="Z648" i="22" s="1"/>
  <c r="Z649" i="22" s="1"/>
  <c r="Z650" i="22" s="1"/>
  <c r="Z651" i="22" s="1"/>
  <c r="Z652" i="22" s="1"/>
  <c r="Z653" i="22" s="1"/>
  <c r="Z654" i="22" s="1"/>
  <c r="Z655" i="22" s="1"/>
  <c r="Z656" i="22" s="1"/>
  <c r="Z657" i="22" s="1"/>
  <c r="Z658" i="22" s="1"/>
  <c r="Z659" i="22" s="1"/>
  <c r="Z660" i="22" s="1"/>
  <c r="Z661" i="22" s="1"/>
  <c r="Z662" i="22" s="1"/>
  <c r="Z663" i="22" s="1"/>
  <c r="Z664" i="22" s="1"/>
  <c r="Z665" i="22" s="1"/>
  <c r="Z666" i="22" s="1"/>
  <c r="Z667" i="22" s="1"/>
  <c r="Z668" i="22" s="1"/>
  <c r="Z669" i="22" s="1"/>
  <c r="Z670" i="22" s="1"/>
  <c r="Z671" i="22" s="1"/>
  <c r="Z672" i="22" s="1"/>
  <c r="Z673" i="22" s="1"/>
  <c r="Z674" i="22" s="1"/>
  <c r="Z675" i="22" s="1"/>
  <c r="Z676" i="22" s="1"/>
  <c r="Z677" i="22" s="1"/>
  <c r="Z678" i="22" s="1"/>
  <c r="Z679" i="22" s="1"/>
  <c r="Z680" i="22" s="1"/>
  <c r="Z681" i="22" s="1"/>
  <c r="Z682" i="22" s="1"/>
  <c r="Z683" i="22" s="1"/>
  <c r="Z684" i="22" s="1"/>
  <c r="Z685" i="22" s="1"/>
  <c r="Z686" i="22" s="1"/>
  <c r="Z687" i="22" s="1"/>
  <c r="Z688" i="22" s="1"/>
  <c r="Z689" i="22" s="1"/>
  <c r="Z690" i="22" s="1"/>
  <c r="Z691" i="22" s="1"/>
  <c r="Z692" i="22" s="1"/>
  <c r="Z693" i="22" s="1"/>
  <c r="Z694" i="22" s="1"/>
  <c r="Z695" i="22" s="1"/>
  <c r="Z696" i="22" s="1"/>
  <c r="Z697" i="22" s="1"/>
  <c r="Z698" i="22" s="1"/>
  <c r="Z699" i="22" s="1"/>
  <c r="Z700" i="22" s="1"/>
  <c r="Z701" i="22" s="1"/>
  <c r="Z702" i="22" s="1"/>
  <c r="Z703" i="22" s="1"/>
  <c r="Z704" i="22" s="1"/>
  <c r="Z705" i="22" s="1"/>
  <c r="Z706" i="22" s="1"/>
  <c r="Z707" i="22" s="1"/>
  <c r="Z708" i="22" s="1"/>
  <c r="Z709" i="22" s="1"/>
  <c r="Z710" i="22" s="1"/>
  <c r="Z711" i="22" s="1"/>
  <c r="Z712" i="22" s="1"/>
  <c r="Z713" i="22" s="1"/>
  <c r="Z714" i="22" s="1"/>
  <c r="Z715" i="22" s="1"/>
  <c r="Z716" i="22" s="1"/>
  <c r="Z717" i="22" s="1"/>
  <c r="Z718" i="22" s="1"/>
  <c r="Z719" i="22" s="1"/>
  <c r="Z720" i="22" s="1"/>
  <c r="Z721" i="22" s="1"/>
  <c r="Z722" i="22" s="1"/>
  <c r="Z723" i="22" s="1"/>
  <c r="Z724" i="22" s="1"/>
  <c r="Z725" i="22" s="1"/>
  <c r="Z726" i="22" s="1"/>
  <c r="Z727" i="22" s="1"/>
  <c r="Z728" i="22" s="1"/>
  <c r="Z729" i="22" s="1"/>
  <c r="Z730" i="22" s="1"/>
  <c r="Z731" i="22" s="1"/>
  <c r="Z732" i="22" s="1"/>
  <c r="Z733" i="22" s="1"/>
  <c r="Z734" i="22" s="1"/>
  <c r="Z735" i="22" s="1"/>
  <c r="Z736" i="22" s="1"/>
  <c r="Z737" i="22" s="1"/>
  <c r="Z738" i="22" s="1"/>
  <c r="Z739" i="22" s="1"/>
  <c r="Z740" i="22" s="1"/>
  <c r="Z741" i="22" s="1"/>
  <c r="Z742" i="22" s="1"/>
  <c r="Z743" i="22" s="1"/>
  <c r="Z744" i="22" s="1"/>
  <c r="Z745" i="22" s="1"/>
  <c r="Z746" i="22" s="1"/>
  <c r="Z747" i="22" s="1"/>
  <c r="Z748" i="22" s="1"/>
  <c r="Z749" i="22" s="1"/>
  <c r="Z750" i="22" s="1"/>
  <c r="Z751" i="22" s="1"/>
  <c r="Z752" i="22" s="1"/>
  <c r="Z753" i="22" s="1"/>
  <c r="Z754" i="22" s="1"/>
  <c r="Z755" i="22" s="1"/>
  <c r="Z756" i="22" s="1"/>
  <c r="Z757" i="22" s="1"/>
  <c r="Z758" i="22" s="1"/>
  <c r="Z759" i="22" s="1"/>
  <c r="Z760" i="22" s="1"/>
  <c r="Z761" i="22" s="1"/>
  <c r="Z762" i="22" s="1"/>
  <c r="Z763" i="22" s="1"/>
  <c r="Z764" i="22" s="1"/>
  <c r="Z765" i="22" s="1"/>
  <c r="Z766" i="22" s="1"/>
  <c r="Z767" i="22" s="1"/>
  <c r="Z768" i="22" s="1"/>
  <c r="Z769" i="22" s="1"/>
  <c r="Z770" i="22" s="1"/>
  <c r="Z771" i="22" s="1"/>
  <c r="Z772" i="22" s="1"/>
  <c r="Z773" i="22" s="1"/>
  <c r="Z774" i="22" s="1"/>
  <c r="Z775" i="22" s="1"/>
  <c r="Z776" i="22" s="1"/>
  <c r="Z777" i="22" s="1"/>
  <c r="Z778" i="22" s="1"/>
  <c r="Z779" i="22" s="1"/>
  <c r="Z780" i="22" s="1"/>
  <c r="Z781" i="22" s="1"/>
  <c r="Z782" i="22" s="1"/>
  <c r="Z783" i="22" s="1"/>
  <c r="Z784" i="22" s="1"/>
  <c r="Z785" i="22" s="1"/>
  <c r="Z786" i="22" s="1"/>
  <c r="Z787" i="22" s="1"/>
  <c r="Z788" i="22" s="1"/>
  <c r="Z789" i="22" s="1"/>
  <c r="Z790" i="22" s="1"/>
  <c r="Z791" i="22" s="1"/>
  <c r="Z792" i="22" s="1"/>
  <c r="Z793" i="22" s="1"/>
  <c r="Z794" i="22" s="1"/>
  <c r="Z795" i="22" s="1"/>
  <c r="Z796" i="22" s="1"/>
  <c r="Z797" i="22" s="1"/>
  <c r="Z798" i="22" s="1"/>
  <c r="Z799" i="22" s="1"/>
  <c r="Z800" i="22" s="1"/>
  <c r="Z801" i="22" s="1"/>
  <c r="Z802" i="22" s="1"/>
  <c r="Z803" i="22" s="1"/>
  <c r="Z804" i="22" s="1"/>
  <c r="Z805" i="22" s="1"/>
  <c r="Z806" i="22" s="1"/>
  <c r="Z807" i="22" s="1"/>
  <c r="Z808" i="22" s="1"/>
  <c r="Z809" i="22" s="1"/>
  <c r="Z810" i="22" s="1"/>
  <c r="Z811" i="22" s="1"/>
  <c r="Z812" i="22" s="1"/>
  <c r="Z813" i="22" s="1"/>
  <c r="Z814" i="22" s="1"/>
  <c r="Z815" i="22" s="1"/>
  <c r="Z816" i="22" s="1"/>
  <c r="Z817" i="22" s="1"/>
  <c r="Z818" i="22" s="1"/>
  <c r="Z819" i="22" s="1"/>
  <c r="Z820" i="22" s="1"/>
  <c r="Z821" i="22" s="1"/>
  <c r="Z822" i="22" s="1"/>
  <c r="Z823" i="22" s="1"/>
  <c r="Z824" i="22" s="1"/>
  <c r="Z825" i="22" s="1"/>
  <c r="Z826" i="22" s="1"/>
  <c r="Z827" i="22" s="1"/>
  <c r="Z828" i="22" s="1"/>
  <c r="Z829" i="22" s="1"/>
  <c r="Z830" i="22" s="1"/>
  <c r="Z831" i="22" s="1"/>
  <c r="Z832" i="22" s="1"/>
  <c r="Z833" i="22" s="1"/>
  <c r="Z834" i="22" s="1"/>
  <c r="Z835" i="22" s="1"/>
  <c r="Z836" i="22" s="1"/>
  <c r="Z837" i="22" s="1"/>
  <c r="Z838" i="22" s="1"/>
  <c r="Z839" i="22" s="1"/>
  <c r="Z840" i="22" s="1"/>
  <c r="Z841" i="22" s="1"/>
  <c r="Z842" i="22" s="1"/>
  <c r="Z843" i="22" s="1"/>
  <c r="Z844" i="22" s="1"/>
  <c r="Z845" i="22" s="1"/>
  <c r="Z846" i="22" s="1"/>
  <c r="Z847" i="22" s="1"/>
  <c r="Z848" i="22" s="1"/>
  <c r="Z849" i="22" s="1"/>
  <c r="Z850" i="22" s="1"/>
  <c r="Z851" i="22" s="1"/>
  <c r="Z852" i="22" s="1"/>
  <c r="Z853" i="22" s="1"/>
  <c r="Z854" i="22" s="1"/>
  <c r="Z855" i="22" s="1"/>
  <c r="Z856" i="22" s="1"/>
  <c r="Z857" i="22" s="1"/>
  <c r="Z858" i="22" s="1"/>
  <c r="Z859" i="22" s="1"/>
  <c r="Z860" i="22" s="1"/>
  <c r="Z861" i="22" s="1"/>
  <c r="Z862" i="22" s="1"/>
  <c r="Z863" i="22" s="1"/>
  <c r="Z864" i="22" s="1"/>
  <c r="Z865" i="22" s="1"/>
  <c r="Z866" i="22" s="1"/>
  <c r="Z867" i="22" s="1"/>
  <c r="Z868" i="22" s="1"/>
  <c r="Z869" i="22" s="1"/>
  <c r="Z870" i="22" s="1"/>
  <c r="Z871" i="22" s="1"/>
  <c r="Z872" i="22" s="1"/>
  <c r="Z873" i="22" s="1"/>
  <c r="Z874" i="22" s="1"/>
  <c r="Z875" i="22" s="1"/>
  <c r="Z876" i="22" s="1"/>
  <c r="Z877" i="22" s="1"/>
  <c r="Z878" i="22" s="1"/>
  <c r="Z879" i="22" s="1"/>
  <c r="Z880" i="22" s="1"/>
  <c r="Z881" i="22" s="1"/>
  <c r="Z882" i="22" s="1"/>
  <c r="Z883" i="22" s="1"/>
  <c r="Z884" i="22" s="1"/>
  <c r="Z885" i="22" s="1"/>
  <c r="Z886" i="22" s="1"/>
  <c r="Z887" i="22" s="1"/>
  <c r="Z888" i="22" s="1"/>
  <c r="Z889" i="22" s="1"/>
  <c r="Z890" i="22" s="1"/>
  <c r="Z891" i="22" s="1"/>
  <c r="Z892" i="22" s="1"/>
  <c r="Z893" i="22" s="1"/>
  <c r="Z894" i="22" s="1"/>
  <c r="Z895" i="22" s="1"/>
  <c r="Z896" i="22" s="1"/>
  <c r="Z897" i="22" s="1"/>
  <c r="Z898" i="22" s="1"/>
  <c r="Z899" i="22" s="1"/>
  <c r="Z900" i="22" s="1"/>
  <c r="Z901" i="22" s="1"/>
  <c r="Z902" i="22" s="1"/>
  <c r="Z903" i="22" s="1"/>
  <c r="Z904" i="22" s="1"/>
  <c r="Z905" i="22" s="1"/>
  <c r="Z906" i="22" s="1"/>
  <c r="Z907" i="22" s="1"/>
  <c r="Z908" i="22" s="1"/>
  <c r="Z909" i="22" s="1"/>
  <c r="Z910" i="22" s="1"/>
  <c r="Z911" i="22" s="1"/>
  <c r="Z912" i="22" s="1"/>
  <c r="Z913" i="22" s="1"/>
  <c r="Z914" i="22" s="1"/>
  <c r="Z915" i="22" s="1"/>
  <c r="Z916" i="22" s="1"/>
  <c r="Z917" i="22" s="1"/>
  <c r="Z918" i="22" s="1"/>
  <c r="Z919" i="22" s="1"/>
  <c r="Z920" i="22" s="1"/>
  <c r="Z921" i="22" s="1"/>
  <c r="Z922" i="22" s="1"/>
  <c r="Z923" i="22" s="1"/>
  <c r="Z924" i="22" s="1"/>
  <c r="Z925" i="22" s="1"/>
  <c r="Z926" i="22" s="1"/>
  <c r="Z927" i="22" s="1"/>
  <c r="Z928" i="22" s="1"/>
  <c r="Z929" i="22" s="1"/>
  <c r="Z930" i="22" s="1"/>
  <c r="Z931" i="22" s="1"/>
  <c r="Z932" i="22" s="1"/>
  <c r="Z933" i="22" s="1"/>
  <c r="Z934" i="22" s="1"/>
  <c r="Z935" i="22" s="1"/>
  <c r="Z936" i="22" s="1"/>
  <c r="Z937" i="22" s="1"/>
  <c r="Z938" i="22" s="1"/>
  <c r="Z939" i="22" s="1"/>
  <c r="Z940" i="22" s="1"/>
  <c r="Z941" i="22" s="1"/>
  <c r="Z942" i="22" s="1"/>
  <c r="Z943" i="22" s="1"/>
  <c r="Z944" i="22" s="1"/>
  <c r="Z945" i="22" s="1"/>
  <c r="Z946" i="22" s="1"/>
  <c r="Z947" i="22" s="1"/>
  <c r="Z948" i="22" s="1"/>
  <c r="Z949" i="22" s="1"/>
  <c r="Z950" i="22" s="1"/>
  <c r="Z951" i="22" s="1"/>
  <c r="Z952" i="22" s="1"/>
  <c r="Z953" i="22" s="1"/>
  <c r="Z954" i="22" s="1"/>
  <c r="Z955" i="22" s="1"/>
  <c r="Z956" i="22" s="1"/>
  <c r="Z957" i="22" s="1"/>
  <c r="Z958" i="22" s="1"/>
  <c r="Z959" i="22" s="1"/>
  <c r="Z960" i="22" s="1"/>
  <c r="Z961" i="22" s="1"/>
  <c r="Z962" i="22" s="1"/>
  <c r="Z963" i="22" s="1"/>
  <c r="Z964" i="22" s="1"/>
  <c r="Z965" i="22" s="1"/>
  <c r="Z966" i="22" s="1"/>
  <c r="Z967" i="22" s="1"/>
  <c r="Z968" i="22" s="1"/>
  <c r="Z969" i="22" s="1"/>
  <c r="Z970" i="22" s="1"/>
  <c r="Z971" i="22" s="1"/>
  <c r="Z972" i="22" s="1"/>
  <c r="Z973" i="22" s="1"/>
  <c r="Z974" i="22" s="1"/>
  <c r="Z975" i="22" s="1"/>
  <c r="Z976" i="22" s="1"/>
  <c r="Z977" i="22" s="1"/>
  <c r="Z978" i="22" s="1"/>
  <c r="Z979" i="22" s="1"/>
  <c r="Z980" i="22" s="1"/>
  <c r="Z981" i="22" s="1"/>
  <c r="Z982" i="22" s="1"/>
  <c r="Z983" i="22" s="1"/>
  <c r="Z984" i="22" s="1"/>
  <c r="Z985" i="22" s="1"/>
  <c r="Z986" i="22" s="1"/>
  <c r="Z987" i="22" s="1"/>
  <c r="Z988" i="22" s="1"/>
  <c r="Z989" i="22" s="1"/>
  <c r="Z990" i="22" s="1"/>
  <c r="Z991" i="22" s="1"/>
  <c r="Z992" i="22" s="1"/>
  <c r="Z993" i="22" s="1"/>
  <c r="Z994" i="22" s="1"/>
  <c r="Z995" i="22" s="1"/>
  <c r="Z996" i="22" s="1"/>
  <c r="Z997" i="22" s="1"/>
  <c r="Z998" i="22" s="1"/>
  <c r="Z999" i="22" s="1"/>
  <c r="Z1000" i="22" s="1"/>
  <c r="Z1001" i="22" s="1"/>
  <c r="Z1002" i="22" s="1"/>
  <c r="Z1003" i="22" s="1"/>
  <c r="Z1004" i="22" s="1"/>
  <c r="Z1005" i="22" s="1"/>
  <c r="Z1006" i="22" s="1"/>
  <c r="Z1007" i="22" s="1"/>
  <c r="Z1008" i="22" s="1"/>
  <c r="Z1009" i="22" s="1"/>
  <c r="Z1010" i="22" s="1"/>
  <c r="Z1011" i="22" s="1"/>
  <c r="Z1012" i="22" s="1"/>
  <c r="Z1013" i="22" s="1"/>
  <c r="Z1014" i="22" s="1"/>
  <c r="Z1015" i="22" s="1"/>
  <c r="Z1016" i="22" s="1"/>
  <c r="Z1017" i="22" s="1"/>
  <c r="Z1018" i="22" s="1"/>
  <c r="Z1019" i="22" s="1"/>
  <c r="Z1020" i="22" s="1"/>
  <c r="Z1021" i="22" s="1"/>
  <c r="Z1022" i="22" s="1"/>
  <c r="Z1023" i="22" s="1"/>
  <c r="Z1024" i="22" s="1"/>
  <c r="Z1025" i="22" s="1"/>
  <c r="Z1026" i="22" s="1"/>
  <c r="Z1027" i="22" s="1"/>
  <c r="Z1028" i="22" s="1"/>
  <c r="Z1029" i="22" s="1"/>
  <c r="Z1030" i="22" s="1"/>
  <c r="Z1031" i="22" s="1"/>
  <c r="Z1032" i="22" s="1"/>
  <c r="Z1033" i="22" s="1"/>
  <c r="Z1034" i="22" s="1"/>
  <c r="Z1035" i="22" s="1"/>
  <c r="Z1036" i="22" s="1"/>
  <c r="Z1037" i="22" s="1"/>
  <c r="Z1038" i="22" s="1"/>
  <c r="Z1039" i="22" s="1"/>
  <c r="Z1040" i="22" s="1"/>
  <c r="Z1041" i="22" s="1"/>
  <c r="Z1042" i="22" s="1"/>
  <c r="Z1043" i="22" s="1"/>
  <c r="Z1044" i="22" s="1"/>
  <c r="Z1045" i="22" s="1"/>
  <c r="Z1046" i="22" s="1"/>
  <c r="Z1047" i="22" s="1"/>
  <c r="Z1048" i="22" s="1"/>
  <c r="Z1049" i="22" s="1"/>
  <c r="Z1050" i="22" s="1"/>
  <c r="Z1051" i="22" s="1"/>
  <c r="Z1052" i="22" s="1"/>
  <c r="Z1053" i="22" s="1"/>
  <c r="Z1054" i="22" s="1"/>
  <c r="Z1055" i="22" s="1"/>
  <c r="Z1056" i="22" s="1"/>
  <c r="Z1057" i="22" s="1"/>
  <c r="Z1058" i="22" s="1"/>
  <c r="Z1059" i="22" s="1"/>
  <c r="Z1060" i="22" s="1"/>
  <c r="Z1061" i="22" s="1"/>
  <c r="Z1062" i="22" s="1"/>
  <c r="Z1063" i="22" s="1"/>
  <c r="Z1064" i="22" s="1"/>
  <c r="Z1065" i="22" s="1"/>
  <c r="Z1066" i="22" s="1"/>
  <c r="Z1067" i="22" s="1"/>
  <c r="Z1068" i="22" s="1"/>
  <c r="Z1069" i="22" s="1"/>
  <c r="Z1070" i="22" s="1"/>
  <c r="Z1071" i="22" s="1"/>
  <c r="Z1072" i="22" s="1"/>
  <c r="Z1073" i="22" s="1"/>
  <c r="Z1074" i="22" s="1"/>
  <c r="Z1075" i="22" s="1"/>
  <c r="Z1076" i="22" s="1"/>
  <c r="Z1077" i="22" s="1"/>
  <c r="Z1078" i="22" s="1"/>
  <c r="Z1079" i="22" s="1"/>
  <c r="Z1080" i="22" s="1"/>
  <c r="Z1081" i="22" s="1"/>
  <c r="Z1082" i="22" s="1"/>
  <c r="Z1083" i="22" s="1"/>
  <c r="Z1084" i="22" s="1"/>
  <c r="Z1085" i="22" s="1"/>
  <c r="Z1086" i="22" s="1"/>
  <c r="Z1087" i="22" s="1"/>
  <c r="Z1088" i="22" s="1"/>
  <c r="Z1089" i="22" s="1"/>
  <c r="Z1090" i="22" s="1"/>
  <c r="Z1091" i="22" s="1"/>
  <c r="Z1092" i="22" s="1"/>
  <c r="Z1093" i="22" s="1"/>
  <c r="Z1094" i="22" s="1"/>
  <c r="Z1095" i="22" s="1"/>
  <c r="Z1096" i="22" s="1"/>
  <c r="Z1097" i="22" s="1"/>
  <c r="Z1098" i="22" s="1"/>
  <c r="Z1099" i="22" s="1"/>
  <c r="Z1100" i="22" s="1"/>
  <c r="Z1101" i="22" s="1"/>
  <c r="Z1102" i="22" s="1"/>
  <c r="Z1103" i="22" s="1"/>
  <c r="Z1104" i="22" s="1"/>
  <c r="Z1105" i="22" s="1"/>
  <c r="Z1106" i="22" s="1"/>
  <c r="Z1107" i="22" s="1"/>
  <c r="Z1108" i="22" s="1"/>
  <c r="Z1109" i="22" s="1"/>
  <c r="Z1110" i="22" s="1"/>
  <c r="Z1111" i="22" s="1"/>
  <c r="Z1112" i="22" s="1"/>
  <c r="Z1113" i="22" s="1"/>
  <c r="Z1114" i="22" s="1"/>
  <c r="Z1115" i="22" s="1"/>
  <c r="Z1116" i="22" s="1"/>
  <c r="Z1117" i="22" s="1"/>
  <c r="Z1118" i="22" s="1"/>
  <c r="Z1119" i="22" s="1"/>
  <c r="Z1120" i="22" s="1"/>
  <c r="Z1121" i="22" s="1"/>
  <c r="Z1122" i="22" s="1"/>
  <c r="Z1123" i="22" s="1"/>
  <c r="Z1124" i="22" s="1"/>
  <c r="Z1125" i="22" s="1"/>
  <c r="Z1126" i="22" s="1"/>
  <c r="Z1127" i="22" s="1"/>
  <c r="Z1128" i="22" s="1"/>
  <c r="Z1129" i="22" s="1"/>
  <c r="Z1130" i="22" s="1"/>
  <c r="Z1131" i="22" s="1"/>
  <c r="Z1132" i="22" s="1"/>
  <c r="Z1133" i="22" s="1"/>
  <c r="Z1134" i="22" s="1"/>
  <c r="Z1135" i="22" s="1"/>
  <c r="Z1136" i="22" s="1"/>
  <c r="Z1137" i="22" s="1"/>
  <c r="Z1138" i="22" s="1"/>
  <c r="Z1139" i="22" s="1"/>
  <c r="Z1140" i="22" s="1"/>
  <c r="Z1141" i="22" s="1"/>
  <c r="Z1142" i="22" s="1"/>
  <c r="Z1143" i="22" s="1"/>
  <c r="Z1144" i="22" s="1"/>
  <c r="Z1145" i="22" s="1"/>
  <c r="Z1146" i="22" s="1"/>
  <c r="Z1147" i="22" s="1"/>
  <c r="Z1148" i="22" s="1"/>
  <c r="Z1149" i="22" s="1"/>
  <c r="Z1150" i="22" s="1"/>
  <c r="Z1151" i="22" s="1"/>
  <c r="Z1152" i="22" s="1"/>
  <c r="Z1153" i="22" s="1"/>
  <c r="Z1154" i="22" s="1"/>
  <c r="Z1155" i="22" s="1"/>
  <c r="Z1156" i="22" s="1"/>
  <c r="Z1157" i="22" s="1"/>
  <c r="Z1158" i="22" s="1"/>
  <c r="Z1159" i="22" s="1"/>
  <c r="Z1160" i="22" s="1"/>
  <c r="Z1161" i="22" s="1"/>
  <c r="Z1162" i="22" s="1"/>
  <c r="Z1163" i="22" s="1"/>
  <c r="Z1164" i="22" s="1"/>
  <c r="Z1165" i="22" s="1"/>
  <c r="Z1166" i="22" s="1"/>
  <c r="Z1167" i="22" s="1"/>
  <c r="Z1168" i="22" s="1"/>
  <c r="Z1169" i="22" s="1"/>
  <c r="Z1170" i="22" s="1"/>
  <c r="Z1171" i="22" s="1"/>
  <c r="Z1172" i="22" s="1"/>
  <c r="Z1173" i="22" s="1"/>
  <c r="Z1174" i="22" s="1"/>
  <c r="Z1175" i="22" s="1"/>
  <c r="Z1176" i="22" s="1"/>
  <c r="Z1177" i="22" s="1"/>
  <c r="Z1178" i="22" s="1"/>
  <c r="Z1179" i="22" s="1"/>
  <c r="Z1180" i="22" s="1"/>
  <c r="Z1181" i="22" s="1"/>
  <c r="Z1182" i="22" s="1"/>
  <c r="Z1183" i="22" s="1"/>
  <c r="Z1184" i="22" s="1"/>
  <c r="Z1185" i="22" s="1"/>
  <c r="Z1186" i="22" s="1"/>
  <c r="Z1187" i="22" s="1"/>
  <c r="Z1188" i="22" s="1"/>
  <c r="Z1189" i="22" s="1"/>
  <c r="Z1190" i="22" s="1"/>
  <c r="Z1191" i="22" s="1"/>
  <c r="Z1192" i="22" s="1"/>
  <c r="Z1193" i="22" s="1"/>
  <c r="Z1194" i="22" s="1"/>
  <c r="Z1195" i="22" s="1"/>
  <c r="Z1196" i="22" s="1"/>
  <c r="Z1197" i="22" s="1"/>
  <c r="Z1198" i="22" s="1"/>
  <c r="Z1199" i="22" s="1"/>
  <c r="Z1200" i="22" s="1"/>
  <c r="Z1201" i="22" s="1"/>
  <c r="Z1202" i="22" s="1"/>
  <c r="Z1203" i="22" s="1"/>
  <c r="Z1204" i="22" s="1"/>
  <c r="Z1205" i="22" s="1"/>
  <c r="Z1206" i="22" s="1"/>
  <c r="Z1207" i="22" s="1"/>
  <c r="Z1208" i="22" s="1"/>
  <c r="Z1209" i="22" s="1"/>
  <c r="Z1210" i="22" s="1"/>
  <c r="Z1211" i="22" s="1"/>
  <c r="Z1212" i="22" s="1"/>
  <c r="Z1213" i="22" s="1"/>
  <c r="Z1214" i="22" s="1"/>
  <c r="Z1215" i="22" s="1"/>
  <c r="Z1216" i="22" s="1"/>
  <c r="Z1217" i="22" s="1"/>
  <c r="Z1218" i="22" s="1"/>
  <c r="Z1219" i="22" s="1"/>
  <c r="Z1220" i="22" s="1"/>
  <c r="Z1221" i="22" s="1"/>
  <c r="Z1222" i="22" s="1"/>
  <c r="Z1223" i="22" s="1"/>
  <c r="Z1224" i="22" s="1"/>
  <c r="Z1225" i="22" s="1"/>
  <c r="Z1226" i="22" s="1"/>
  <c r="Z1227" i="22" s="1"/>
  <c r="Z1228" i="22" s="1"/>
  <c r="Z1229" i="22" s="1"/>
  <c r="Z1230" i="22" s="1"/>
  <c r="Z1231" i="22" s="1"/>
  <c r="Z1232" i="22" s="1"/>
  <c r="Z1233" i="22" s="1"/>
  <c r="Z1234" i="22" s="1"/>
  <c r="Z1235" i="22" s="1"/>
  <c r="Z1236" i="22" s="1"/>
  <c r="Z1237" i="22" s="1"/>
  <c r="Z1238" i="22" s="1"/>
  <c r="Z1239" i="22" s="1"/>
  <c r="Z1240" i="22" s="1"/>
  <c r="Z1241" i="22" s="1"/>
  <c r="Z1242" i="22" s="1"/>
  <c r="Z1243" i="22" s="1"/>
  <c r="Z1244" i="22" s="1"/>
  <c r="Z1245" i="22" s="1"/>
  <c r="Z1246" i="22" s="1"/>
  <c r="Z1247" i="22" s="1"/>
  <c r="Z1248" i="22" s="1"/>
  <c r="Z1249" i="22" s="1"/>
  <c r="Z1250" i="22" s="1"/>
  <c r="Z1251" i="22" s="1"/>
  <c r="Z1252" i="22" s="1"/>
  <c r="Z1253" i="22" s="1"/>
  <c r="Z1254" i="22" s="1"/>
  <c r="Z1255" i="22" s="1"/>
  <c r="Z1256" i="22" s="1"/>
  <c r="Z1257" i="22" s="1"/>
  <c r="Z1258" i="22" s="1"/>
  <c r="Z1259" i="22" s="1"/>
  <c r="Z1260" i="22" s="1"/>
  <c r="Z1261" i="22" s="1"/>
  <c r="Z1262" i="22" s="1"/>
  <c r="Z1263" i="22" s="1"/>
  <c r="Z1264" i="22" s="1"/>
  <c r="Z1265" i="22" s="1"/>
  <c r="Z1266" i="22" s="1"/>
  <c r="Z1267" i="22" s="1"/>
  <c r="Z1268" i="22" s="1"/>
  <c r="Z1269" i="22" s="1"/>
  <c r="Z1270" i="22" s="1"/>
  <c r="Z1271" i="22" s="1"/>
  <c r="Z1272" i="22" s="1"/>
  <c r="Z1273" i="22" s="1"/>
  <c r="Z1274" i="22" s="1"/>
  <c r="Z1275" i="22" s="1"/>
  <c r="Z1276" i="22" s="1"/>
  <c r="Z1277" i="22" s="1"/>
  <c r="Z1278" i="22" s="1"/>
  <c r="Z1279" i="22" s="1"/>
  <c r="Z1280" i="22" s="1"/>
  <c r="Z1281" i="22" s="1"/>
  <c r="Z1282" i="22" s="1"/>
  <c r="Z1283" i="22" s="1"/>
  <c r="Z1284" i="22" s="1"/>
  <c r="Z1285" i="22" s="1"/>
  <c r="Z1286" i="22" s="1"/>
  <c r="Z1287" i="22" s="1"/>
  <c r="Z1288" i="22" s="1"/>
  <c r="Z1289" i="22" s="1"/>
  <c r="Z1290" i="22" s="1"/>
  <c r="Z1291" i="22" s="1"/>
  <c r="Z1292" i="22" s="1"/>
  <c r="Z1293" i="22" s="1"/>
  <c r="Z1294" i="22" s="1"/>
  <c r="Z1295" i="22" s="1"/>
  <c r="Z1296" i="22" s="1"/>
  <c r="Z1297" i="22" s="1"/>
  <c r="Z1298" i="22" s="1"/>
  <c r="Z1299" i="22" s="1"/>
  <c r="Z1300" i="22" s="1"/>
  <c r="Z1301" i="22" s="1"/>
  <c r="Z1302" i="22" s="1"/>
  <c r="Z1303" i="22" s="1"/>
  <c r="Z1304" i="22" s="1"/>
  <c r="Z1305" i="22" s="1"/>
  <c r="Z1306" i="22" s="1"/>
  <c r="Z1307" i="22" s="1"/>
  <c r="Z1308" i="22" s="1"/>
  <c r="Z1309" i="22" s="1"/>
  <c r="Z1310" i="22" s="1"/>
  <c r="Z1311" i="22" s="1"/>
  <c r="Z1312" i="22" s="1"/>
  <c r="Z1313" i="22" s="1"/>
  <c r="Z1314" i="22" s="1"/>
  <c r="Z1315" i="22" s="1"/>
  <c r="Z1316" i="22" s="1"/>
  <c r="Z1317" i="22" s="1"/>
  <c r="Z1318" i="22" s="1"/>
  <c r="Z1319" i="22" s="1"/>
  <c r="Z1320" i="22" s="1"/>
  <c r="Z1321" i="22" s="1"/>
  <c r="Z1322" i="22" s="1"/>
  <c r="Z1323" i="22" s="1"/>
  <c r="Z1324" i="22" s="1"/>
  <c r="Z1325" i="22" s="1"/>
  <c r="Z1326" i="22" s="1"/>
  <c r="Z1327" i="22" s="1"/>
  <c r="Z1328" i="22" s="1"/>
  <c r="Z1329" i="22" s="1"/>
  <c r="Z1330" i="22" s="1"/>
  <c r="Z1331" i="22" s="1"/>
  <c r="Z1332" i="22" s="1"/>
  <c r="Z1333" i="22" s="1"/>
  <c r="Z1334" i="22" s="1"/>
  <c r="Z1335" i="22" s="1"/>
  <c r="Z1336" i="22" s="1"/>
  <c r="Z1337" i="22" s="1"/>
  <c r="Z1338" i="22" s="1"/>
  <c r="Z1339" i="22" s="1"/>
  <c r="Z1340" i="22" s="1"/>
  <c r="Z1341" i="22" s="1"/>
  <c r="Z1342" i="22" s="1"/>
  <c r="Z1343" i="22" s="1"/>
  <c r="Z1344" i="22" s="1"/>
  <c r="Z1345" i="22" s="1"/>
  <c r="Z1346" i="22" s="1"/>
  <c r="Z1347" i="22" s="1"/>
  <c r="Z1348" i="22" s="1"/>
  <c r="Z1349" i="22" s="1"/>
  <c r="Z1350" i="22" s="1"/>
  <c r="Z1351" i="22" s="1"/>
  <c r="Z1352" i="22" s="1"/>
  <c r="Z1353" i="22" s="1"/>
  <c r="Z1354" i="22" s="1"/>
  <c r="Z1355" i="22" s="1"/>
  <c r="Z1356" i="22" s="1"/>
  <c r="Z1357" i="22" s="1"/>
  <c r="Z1358" i="22" s="1"/>
  <c r="Z1359" i="22" s="1"/>
  <c r="Z1360" i="22" s="1"/>
  <c r="Z1361" i="22" s="1"/>
  <c r="Z1362" i="22" s="1"/>
  <c r="Z1363" i="22" s="1"/>
  <c r="Z1364" i="22" s="1"/>
  <c r="Z1365" i="22" s="1"/>
  <c r="Z1366" i="22" s="1"/>
  <c r="Z1367" i="22" s="1"/>
  <c r="Z1368" i="22" s="1"/>
  <c r="Z1369" i="22" s="1"/>
  <c r="Z1370" i="22" s="1"/>
  <c r="Z1371" i="22" s="1"/>
  <c r="Z1372" i="22" s="1"/>
  <c r="Z1373" i="22" s="1"/>
  <c r="Z1374" i="22" s="1"/>
  <c r="Z1375" i="22" s="1"/>
  <c r="Z1376" i="22" s="1"/>
  <c r="Z1377" i="22" s="1"/>
  <c r="Z1378" i="22" s="1"/>
  <c r="Z1379" i="22" s="1"/>
  <c r="Z1380" i="22" s="1"/>
  <c r="Z1381" i="22" s="1"/>
  <c r="Z1382" i="22" s="1"/>
  <c r="Z1383" i="22" s="1"/>
  <c r="Z1384" i="22" s="1"/>
  <c r="Z1385" i="22" s="1"/>
  <c r="Z1386" i="22" s="1"/>
  <c r="Z1387" i="22" s="1"/>
  <c r="Z1388" i="22" s="1"/>
  <c r="Z1389" i="22" s="1"/>
  <c r="Z1390" i="22" s="1"/>
  <c r="Z1391" i="22" s="1"/>
  <c r="Z1392" i="22" s="1"/>
  <c r="Z1393" i="22" s="1"/>
  <c r="Z1394" i="22" s="1"/>
  <c r="Z1395" i="22" s="1"/>
  <c r="Z1396" i="22" s="1"/>
  <c r="Z1397" i="22" s="1"/>
  <c r="Z1398" i="22" s="1"/>
  <c r="Z1399" i="22" s="1"/>
  <c r="Z1400" i="22" s="1"/>
  <c r="Z1401" i="22" s="1"/>
  <c r="Z1402" i="22" s="1"/>
  <c r="Z1403" i="22" s="1"/>
  <c r="Z1404" i="22" s="1"/>
  <c r="Z1405" i="22" s="1"/>
  <c r="Z1406" i="22" s="1"/>
  <c r="Z1407" i="22" s="1"/>
  <c r="Z1408" i="22" s="1"/>
  <c r="Z1409" i="22" s="1"/>
  <c r="Z1410" i="22" s="1"/>
  <c r="Z1411" i="22" s="1"/>
  <c r="Z1412" i="22" s="1"/>
  <c r="Z1413" i="22" s="1"/>
  <c r="Z1414" i="22" s="1"/>
  <c r="Z1415" i="22" s="1"/>
  <c r="Z1416" i="22" s="1"/>
  <c r="Z1417" i="22" s="1"/>
  <c r="Z1418" i="22" s="1"/>
  <c r="Z1419" i="22" s="1"/>
  <c r="Z1420" i="22" s="1"/>
  <c r="Z1421" i="22" s="1"/>
  <c r="Z1422" i="22" s="1"/>
  <c r="Z1423" i="22" s="1"/>
  <c r="Z1424" i="22" s="1"/>
  <c r="Z1425" i="22" s="1"/>
  <c r="Z1426" i="22" s="1"/>
  <c r="Z1427" i="22" s="1"/>
  <c r="Z1428" i="22" s="1"/>
  <c r="Z1429" i="22" s="1"/>
  <c r="Z1430" i="22" s="1"/>
  <c r="Z1431" i="22" s="1"/>
  <c r="Z1432" i="22" s="1"/>
  <c r="Z1433" i="22" s="1"/>
  <c r="Z1434" i="22" s="1"/>
  <c r="Z1435" i="22" s="1"/>
  <c r="Z1436" i="22" s="1"/>
  <c r="Z1437" i="22" s="1"/>
  <c r="Z1438" i="22" s="1"/>
  <c r="Z1439" i="22" s="1"/>
  <c r="Z1440" i="22" s="1"/>
  <c r="Z1441" i="22" s="1"/>
  <c r="Z1442" i="22" s="1"/>
  <c r="Z1443" i="22" s="1"/>
  <c r="Z1444" i="22" s="1"/>
  <c r="Z1445" i="22" s="1"/>
  <c r="Z1446" i="22" s="1"/>
  <c r="Z1447" i="22" s="1"/>
  <c r="Z1448" i="22" s="1"/>
  <c r="Z1449" i="22" s="1"/>
  <c r="Z1450" i="22" s="1"/>
  <c r="Z1451" i="22" s="1"/>
  <c r="Z1452" i="22" s="1"/>
  <c r="Z1453" i="22" s="1"/>
  <c r="Z1454" i="22" s="1"/>
  <c r="Z1455" i="22" s="1"/>
  <c r="Z1456" i="22" s="1"/>
  <c r="Z1457" i="22" s="1"/>
  <c r="Z1458" i="22" s="1"/>
  <c r="Z1459" i="22" s="1"/>
  <c r="Z1460" i="22" s="1"/>
  <c r="Z1461" i="22" s="1"/>
  <c r="Z1462" i="22" s="1"/>
  <c r="Z1463" i="22" s="1"/>
  <c r="Z1464" i="22" s="1"/>
  <c r="Z1465" i="22" s="1"/>
  <c r="Z1466" i="22" s="1"/>
  <c r="Z1467" i="22" s="1"/>
  <c r="Z1468" i="22" s="1"/>
  <c r="Z1469" i="22" s="1"/>
  <c r="Z1470" i="22" s="1"/>
  <c r="Z1471" i="22" s="1"/>
  <c r="Z1472" i="22" s="1"/>
  <c r="Z1473" i="22" s="1"/>
  <c r="Z1474" i="22" s="1"/>
  <c r="Z1475" i="22" s="1"/>
  <c r="Z1476" i="22" s="1"/>
  <c r="Z1477" i="22" s="1"/>
  <c r="Z1478" i="22" s="1"/>
  <c r="Z1479" i="22" s="1"/>
  <c r="Z1480" i="22" s="1"/>
  <c r="Z1481" i="22" s="1"/>
  <c r="Z1482" i="22" s="1"/>
  <c r="Z1483" i="22" s="1"/>
  <c r="Z1484" i="22" s="1"/>
  <c r="Z1485" i="22" s="1"/>
  <c r="Z1486" i="22" s="1"/>
  <c r="Z1487" i="22" s="1"/>
  <c r="Z1488" i="22" s="1"/>
  <c r="Z1489" i="22" s="1"/>
  <c r="Z1490" i="22" s="1"/>
  <c r="Z1491" i="22" s="1"/>
  <c r="Z1492" i="22" s="1"/>
  <c r="Z1493" i="22" s="1"/>
  <c r="Z1494" i="22" s="1"/>
  <c r="Z1495" i="22" s="1"/>
  <c r="Z1496" i="22" s="1"/>
  <c r="Z1497" i="22" s="1"/>
  <c r="Z1498" i="22" s="1"/>
  <c r="Z1499" i="22" s="1"/>
  <c r="Z1500" i="22" s="1"/>
  <c r="Z1501" i="22" s="1"/>
  <c r="Z1502" i="22" s="1"/>
  <c r="Z1503" i="22" s="1"/>
  <c r="Z1504" i="22" s="1"/>
  <c r="Z1505" i="22" s="1"/>
  <c r="AF17" i="22"/>
  <c r="AG17" i="22" s="1"/>
  <c r="AH17" i="22" s="1"/>
  <c r="AI17" i="22" s="1"/>
  <c r="Z8" i="29"/>
  <c r="AF8" i="22"/>
  <c r="AG8" i="22" s="1"/>
  <c r="AH8" i="22" s="1"/>
  <c r="AI8" i="22" s="1"/>
  <c r="AF12" i="22"/>
  <c r="AG12" i="22" s="1"/>
  <c r="AH12" i="22" s="1"/>
  <c r="AI12" i="22" s="1"/>
  <c r="AF18" i="22"/>
  <c r="AG18" i="22" s="1"/>
  <c r="AH18" i="22" s="1"/>
  <c r="AI18" i="22" s="1"/>
  <c r="AF13" i="22"/>
  <c r="AG13" i="22" s="1"/>
  <c r="AH13" i="22" s="1"/>
  <c r="AI13" i="22" s="1"/>
  <c r="G48" i="22"/>
  <c r="K48" i="22"/>
  <c r="E8" i="23"/>
  <c r="I8" i="23" s="1"/>
  <c r="M17" i="23"/>
  <c r="F9" i="23" l="1"/>
  <c r="F10" i="23" s="1"/>
  <c r="S9" i="29"/>
  <c r="S10" i="29" s="1"/>
  <c r="S11" i="29" s="1"/>
  <c r="T8" i="29"/>
  <c r="U8" i="29" s="1"/>
  <c r="L29" i="29"/>
  <c r="M29" i="29" s="1"/>
  <c r="K10" i="29"/>
  <c r="K11" i="29" s="1"/>
  <c r="L9" i="29"/>
  <c r="M9" i="29" s="1"/>
  <c r="T29" i="29"/>
  <c r="U29" i="29" s="1"/>
  <c r="T9" i="29"/>
  <c r="U9" i="29" s="1"/>
  <c r="I50" i="22"/>
  <c r="J50" i="22"/>
  <c r="D50" i="22"/>
  <c r="K50" i="22"/>
  <c r="G50" i="22"/>
  <c r="F50" i="22"/>
  <c r="E50" i="22"/>
  <c r="H50" i="22"/>
  <c r="BA9" i="22"/>
  <c r="BA10" i="22" s="1"/>
  <c r="BA11" i="22" s="1"/>
  <c r="BA12" i="22" s="1"/>
  <c r="BA13" i="22" s="1"/>
  <c r="BA14" i="22" s="1"/>
  <c r="BA15" i="22" s="1"/>
  <c r="BA16" i="22" s="1"/>
  <c r="BA17" i="22" s="1"/>
  <c r="BA18" i="22" s="1"/>
  <c r="BA19" i="22" s="1"/>
  <c r="BA20" i="22" s="1"/>
  <c r="BA21" i="22" s="1"/>
  <c r="BA22" i="22" s="1"/>
  <c r="BA23" i="22" s="1"/>
  <c r="BA24" i="22" s="1"/>
  <c r="BA25" i="22" s="1"/>
  <c r="BA26" i="22" s="1"/>
  <c r="BA27" i="22" s="1"/>
  <c r="BA28" i="22" s="1"/>
  <c r="BA29" i="22" s="1"/>
  <c r="BA30" i="22" s="1"/>
  <c r="BA31" i="22" s="1"/>
  <c r="BA32" i="22" s="1"/>
  <c r="BA33" i="22" s="1"/>
  <c r="BA34" i="22" s="1"/>
  <c r="BA35" i="22" s="1"/>
  <c r="BA36" i="22" s="1"/>
  <c r="BA37" i="22" s="1"/>
  <c r="BA38" i="22" s="1"/>
  <c r="BA39" i="22" s="1"/>
  <c r="BA40" i="22" s="1"/>
  <c r="BA41" i="22" s="1"/>
  <c r="BA42" i="22" s="1"/>
  <c r="BA43" i="22" s="1"/>
  <c r="BA44" i="22" s="1"/>
  <c r="BA45" i="22" s="1"/>
  <c r="BA46" i="22" s="1"/>
  <c r="BA47" i="22" s="1"/>
  <c r="BA48" i="22" s="1"/>
  <c r="BA49" i="22" s="1"/>
  <c r="BA50" i="22" s="1"/>
  <c r="BA51" i="22" s="1"/>
  <c r="BA52" i="22" s="1"/>
  <c r="BA53" i="22" s="1"/>
  <c r="BA54" i="22" s="1"/>
  <c r="BA55" i="22" s="1"/>
  <c r="BA56" i="22" s="1"/>
  <c r="BA57" i="22" s="1"/>
  <c r="BA58" i="22" s="1"/>
  <c r="BA59" i="22" s="1"/>
  <c r="BA60" i="22" s="1"/>
  <c r="BA61" i="22" s="1"/>
  <c r="BA62" i="22" s="1"/>
  <c r="BA63" i="22" s="1"/>
  <c r="BA64" i="22" s="1"/>
  <c r="BA65" i="22" s="1"/>
  <c r="BA66" i="22" s="1"/>
  <c r="BA67" i="22" s="1"/>
  <c r="BA68" i="22" s="1"/>
  <c r="BA69" i="22" s="1"/>
  <c r="BA70" i="22" s="1"/>
  <c r="BA71" i="22" s="1"/>
  <c r="BA72" i="22" s="1"/>
  <c r="BA73" i="22" s="1"/>
  <c r="BA74" i="22" s="1"/>
  <c r="BA75" i="22" s="1"/>
  <c r="BA76" i="22" s="1"/>
  <c r="BA77" i="22" s="1"/>
  <c r="BA78" i="22" s="1"/>
  <c r="BA79" i="22" s="1"/>
  <c r="BA80" i="22" s="1"/>
  <c r="BA81" i="22" s="1"/>
  <c r="BA82" i="22" s="1"/>
  <c r="BA83" i="22" s="1"/>
  <c r="BA84" i="22" s="1"/>
  <c r="BA85" i="22" s="1"/>
  <c r="BA86" i="22" s="1"/>
  <c r="BA87" i="22" s="1"/>
  <c r="BA88" i="22" s="1"/>
  <c r="BA89" i="22" s="1"/>
  <c r="BA90" i="22" s="1"/>
  <c r="BA91" i="22" s="1"/>
  <c r="BA92" i="22" s="1"/>
  <c r="BA93" i="22" s="1"/>
  <c r="BA94" i="22" s="1"/>
  <c r="BA95" i="22" s="1"/>
  <c r="BA96" i="22" s="1"/>
  <c r="BA97" i="22" s="1"/>
  <c r="BA98" i="22" s="1"/>
  <c r="BA99" i="22" s="1"/>
  <c r="BA100" i="22" s="1"/>
  <c r="BA101" i="22" s="1"/>
  <c r="BA102" i="22" s="1"/>
  <c r="BA103" i="22" s="1"/>
  <c r="BA104" i="22" s="1"/>
  <c r="BA105" i="22" s="1"/>
  <c r="BA106" i="22" s="1"/>
  <c r="BA107" i="22" s="1"/>
  <c r="BA108" i="22" s="1"/>
  <c r="BA109" i="22" s="1"/>
  <c r="BA110" i="22" s="1"/>
  <c r="BA111" i="22" s="1"/>
  <c r="BA112" i="22" s="1"/>
  <c r="BA113" i="22" s="1"/>
  <c r="BA114" i="22" s="1"/>
  <c r="BA115" i="22" s="1"/>
  <c r="BA116" i="22" s="1"/>
  <c r="BA117" i="22" s="1"/>
  <c r="BA118" i="22" s="1"/>
  <c r="BA119" i="22" s="1"/>
  <c r="BA120" i="22" s="1"/>
  <c r="BA121" i="22" s="1"/>
  <c r="BA122" i="22" s="1"/>
  <c r="BA123" i="22" s="1"/>
  <c r="BA124" i="22" s="1"/>
  <c r="BA125" i="22" s="1"/>
  <c r="BA126" i="22" s="1"/>
  <c r="BA127" i="22" s="1"/>
  <c r="BA128" i="22" s="1"/>
  <c r="BA129" i="22" s="1"/>
  <c r="BA130" i="22" s="1"/>
  <c r="BA131" i="22" s="1"/>
  <c r="BA132" i="22" s="1"/>
  <c r="BA133" i="22" s="1"/>
  <c r="BA134" i="22" s="1"/>
  <c r="BA135" i="22" s="1"/>
  <c r="BA136" i="22" s="1"/>
  <c r="BA137" i="22" s="1"/>
  <c r="BA138" i="22" s="1"/>
  <c r="BA139" i="22" s="1"/>
  <c r="BA140" i="22" s="1"/>
  <c r="BA141" i="22" s="1"/>
  <c r="BA142" i="22" s="1"/>
  <c r="BA143" i="22" s="1"/>
  <c r="BA144" i="22" s="1"/>
  <c r="BA145" i="22" s="1"/>
  <c r="BA146" i="22" s="1"/>
  <c r="BA147" i="22" s="1"/>
  <c r="BA148" i="22" s="1"/>
  <c r="BA149" i="22" s="1"/>
  <c r="BA150" i="22" s="1"/>
  <c r="BA151" i="22" s="1"/>
  <c r="BA152" i="22" s="1"/>
  <c r="BA153" i="22" s="1"/>
  <c r="BA154" i="22" s="1"/>
  <c r="BA155" i="22" s="1"/>
  <c r="BA156" i="22" s="1"/>
  <c r="BA157" i="22" s="1"/>
  <c r="BA158" i="22" s="1"/>
  <c r="BA159" i="22" s="1"/>
  <c r="BA160" i="22" s="1"/>
  <c r="BA161" i="22" s="1"/>
  <c r="BA162" i="22" s="1"/>
  <c r="BA163" i="22" s="1"/>
  <c r="BA164" i="22" s="1"/>
  <c r="BA165" i="22" s="1"/>
  <c r="BA166" i="22" s="1"/>
  <c r="BA167" i="22" s="1"/>
  <c r="BA168" i="22" s="1"/>
  <c r="BA169" i="22" s="1"/>
  <c r="BA170" i="22" s="1"/>
  <c r="BA171" i="22" s="1"/>
  <c r="BA172" i="22" s="1"/>
  <c r="BA173" i="22" s="1"/>
  <c r="BA174" i="22" s="1"/>
  <c r="BA175" i="22" s="1"/>
  <c r="BA176" i="22" s="1"/>
  <c r="BA177" i="22" s="1"/>
  <c r="BA178" i="22" s="1"/>
  <c r="BA179" i="22" s="1"/>
  <c r="BA180" i="22" s="1"/>
  <c r="BA181" i="22" s="1"/>
  <c r="BA182" i="22" s="1"/>
  <c r="BA183" i="22" s="1"/>
  <c r="BA184" i="22" s="1"/>
  <c r="BA185" i="22" s="1"/>
  <c r="BA186" i="22" s="1"/>
  <c r="BA187" i="22" s="1"/>
  <c r="BA188" i="22" s="1"/>
  <c r="BA189" i="22" s="1"/>
  <c r="BA190" i="22" s="1"/>
  <c r="BA191" i="22" s="1"/>
  <c r="BA192" i="22" s="1"/>
  <c r="BA193" i="22" s="1"/>
  <c r="BA194" i="22" s="1"/>
  <c r="BA195" i="22" s="1"/>
  <c r="BA196" i="22" s="1"/>
  <c r="BA197" i="22" s="1"/>
  <c r="BA198" i="22" s="1"/>
  <c r="BA199" i="22" s="1"/>
  <c r="BA200" i="22" s="1"/>
  <c r="BA201" i="22" s="1"/>
  <c r="BA202" i="22" s="1"/>
  <c r="BA203" i="22" s="1"/>
  <c r="BA204" i="22" s="1"/>
  <c r="BA205" i="22" s="1"/>
  <c r="BA206" i="22" s="1"/>
  <c r="BA207" i="22" s="1"/>
  <c r="BA208" i="22" s="1"/>
  <c r="BA209" i="22" s="1"/>
  <c r="BA210" i="22" s="1"/>
  <c r="BA211" i="22" s="1"/>
  <c r="BA212" i="22" s="1"/>
  <c r="BA213" i="22" s="1"/>
  <c r="BA214" i="22" s="1"/>
  <c r="BA215" i="22" s="1"/>
  <c r="BA216" i="22" s="1"/>
  <c r="BA217" i="22" s="1"/>
  <c r="BA218" i="22" s="1"/>
  <c r="BA219" i="22" s="1"/>
  <c r="BA220" i="22" s="1"/>
  <c r="BA221" i="22" s="1"/>
  <c r="BA222" i="22" s="1"/>
  <c r="BA223" i="22" s="1"/>
  <c r="BA224" i="22" s="1"/>
  <c r="BA225" i="22" s="1"/>
  <c r="BA226" i="22" s="1"/>
  <c r="BA227" i="22" s="1"/>
  <c r="BA228" i="22" s="1"/>
  <c r="BA229" i="22" s="1"/>
  <c r="BA230" i="22" s="1"/>
  <c r="BA231" i="22" s="1"/>
  <c r="BA232" i="22" s="1"/>
  <c r="BA233" i="22" s="1"/>
  <c r="BA234" i="22" s="1"/>
  <c r="BA235" i="22" s="1"/>
  <c r="BA236" i="22" s="1"/>
  <c r="BA237" i="22" s="1"/>
  <c r="BA238" i="22" s="1"/>
  <c r="BA239" i="22" s="1"/>
  <c r="BA240" i="22" s="1"/>
  <c r="BA241" i="22" s="1"/>
  <c r="BA242" i="22" s="1"/>
  <c r="BA243" i="22" s="1"/>
  <c r="BA244" i="22" s="1"/>
  <c r="BA245" i="22" s="1"/>
  <c r="BA246" i="22" s="1"/>
  <c r="BA247" i="22" s="1"/>
  <c r="BA248" i="22" s="1"/>
  <c r="BA249" i="22" s="1"/>
  <c r="BA250" i="22" s="1"/>
  <c r="BA251" i="22" s="1"/>
  <c r="BA252" i="22" s="1"/>
  <c r="BA253" i="22" s="1"/>
  <c r="BA254" i="22" s="1"/>
  <c r="BA255" i="22" s="1"/>
  <c r="BA256" i="22" s="1"/>
  <c r="BA257" i="22" s="1"/>
  <c r="BA258" i="22" s="1"/>
  <c r="BA259" i="22" s="1"/>
  <c r="BA260" i="22" s="1"/>
  <c r="BA261" i="22" s="1"/>
  <c r="BA262" i="22" s="1"/>
  <c r="BA263" i="22" s="1"/>
  <c r="BA264" i="22" s="1"/>
  <c r="BA265" i="22" s="1"/>
  <c r="BA266" i="22" s="1"/>
  <c r="BA267" i="22" s="1"/>
  <c r="BA268" i="22" s="1"/>
  <c r="BA269" i="22" s="1"/>
  <c r="BA270" i="22" s="1"/>
  <c r="BA271" i="22" s="1"/>
  <c r="BA272" i="22" s="1"/>
  <c r="BA273" i="22" s="1"/>
  <c r="BA274" i="22" s="1"/>
  <c r="BA275" i="22" s="1"/>
  <c r="BA276" i="22" s="1"/>
  <c r="BA277" i="22" s="1"/>
  <c r="BA278" i="22" s="1"/>
  <c r="BA279" i="22" s="1"/>
  <c r="BA280" i="22" s="1"/>
  <c r="BA281" i="22" s="1"/>
  <c r="BA282" i="22" s="1"/>
  <c r="BA283" i="22" s="1"/>
  <c r="BA284" i="22" s="1"/>
  <c r="BA285" i="22" s="1"/>
  <c r="BA286" i="22" s="1"/>
  <c r="BA287" i="22" s="1"/>
  <c r="BA288" i="22" s="1"/>
  <c r="BA289" i="22" s="1"/>
  <c r="BA290" i="22" s="1"/>
  <c r="BA291" i="22" s="1"/>
  <c r="BA292" i="22" s="1"/>
  <c r="BA293" i="22" s="1"/>
  <c r="BA294" i="22" s="1"/>
  <c r="BA295" i="22" s="1"/>
  <c r="BA296" i="22" s="1"/>
  <c r="BA297" i="22" s="1"/>
  <c r="BA298" i="22" s="1"/>
  <c r="BA299" i="22" s="1"/>
  <c r="BA300" i="22" s="1"/>
  <c r="BA301" i="22" s="1"/>
  <c r="BA302" i="22" s="1"/>
  <c r="BA303" i="22" s="1"/>
  <c r="BA304" i="22" s="1"/>
  <c r="BA305" i="22" s="1"/>
  <c r="BA306" i="22" s="1"/>
  <c r="BA307" i="22" s="1"/>
  <c r="BA308" i="22" s="1"/>
  <c r="BA309" i="22" s="1"/>
  <c r="BA310" i="22" s="1"/>
  <c r="BA311" i="22" s="1"/>
  <c r="BA312" i="22" s="1"/>
  <c r="BA313" i="22" s="1"/>
  <c r="BA314" i="22" s="1"/>
  <c r="BA315" i="22" s="1"/>
  <c r="BA316" i="22" s="1"/>
  <c r="BA317" i="22" s="1"/>
  <c r="BA318" i="22" s="1"/>
  <c r="BA319" i="22" s="1"/>
  <c r="BA320" i="22" s="1"/>
  <c r="BA321" i="22" s="1"/>
  <c r="BA322" i="22" s="1"/>
  <c r="BA323" i="22" s="1"/>
  <c r="BA324" i="22" s="1"/>
  <c r="BA325" i="22" s="1"/>
  <c r="BA326" i="22" s="1"/>
  <c r="BA327" i="22" s="1"/>
  <c r="BA328" i="22" s="1"/>
  <c r="BA329" i="22" s="1"/>
  <c r="BA330" i="22" s="1"/>
  <c r="BA331" i="22" s="1"/>
  <c r="BA332" i="22" s="1"/>
  <c r="BA333" i="22" s="1"/>
  <c r="BA334" i="22" s="1"/>
  <c r="BA335" i="22" s="1"/>
  <c r="BA336" i="22" s="1"/>
  <c r="BA337" i="22" s="1"/>
  <c r="BA338" i="22" s="1"/>
  <c r="BA339" i="22" s="1"/>
  <c r="BA340" i="22" s="1"/>
  <c r="BA341" i="22" s="1"/>
  <c r="BA342" i="22" s="1"/>
  <c r="BA343" i="22" s="1"/>
  <c r="BA344" i="22" s="1"/>
  <c r="BA345" i="22" s="1"/>
  <c r="BA346" i="22" s="1"/>
  <c r="BA347" i="22" s="1"/>
  <c r="BA348" i="22" s="1"/>
  <c r="BA349" i="22" s="1"/>
  <c r="BA350" i="22" s="1"/>
  <c r="BA351" i="22" s="1"/>
  <c r="BA352" i="22" s="1"/>
  <c r="BA353" i="22" s="1"/>
  <c r="BA354" i="22" s="1"/>
  <c r="BA355" i="22" s="1"/>
  <c r="BA356" i="22" s="1"/>
  <c r="BA357" i="22" s="1"/>
  <c r="BA358" i="22" s="1"/>
  <c r="BA359" i="22" s="1"/>
  <c r="BA360" i="22" s="1"/>
  <c r="BA361" i="22" s="1"/>
  <c r="BA362" i="22" s="1"/>
  <c r="BA363" i="22" s="1"/>
  <c r="BA364" i="22" s="1"/>
  <c r="BA365" i="22" s="1"/>
  <c r="BA366" i="22" s="1"/>
  <c r="BA367" i="22" s="1"/>
  <c r="BA368" i="22" s="1"/>
  <c r="BA369" i="22" s="1"/>
  <c r="BA370" i="22" s="1"/>
  <c r="BA371" i="22" s="1"/>
  <c r="BA372" i="22" s="1"/>
  <c r="BA373" i="22" s="1"/>
  <c r="BA374" i="22" s="1"/>
  <c r="BA375" i="22" s="1"/>
  <c r="BA376" i="22" s="1"/>
  <c r="BA377" i="22" s="1"/>
  <c r="BA378" i="22" s="1"/>
  <c r="BA379" i="22" s="1"/>
  <c r="BA380" i="22" s="1"/>
  <c r="BA381" i="22" s="1"/>
  <c r="BA382" i="22" s="1"/>
  <c r="BA383" i="22" s="1"/>
  <c r="BA384" i="22" s="1"/>
  <c r="BA385" i="22" s="1"/>
  <c r="BA386" i="22" s="1"/>
  <c r="BA387" i="22" s="1"/>
  <c r="BA388" i="22" s="1"/>
  <c r="BA389" i="22" s="1"/>
  <c r="BA390" i="22" s="1"/>
  <c r="BA391" i="22" s="1"/>
  <c r="BA392" i="22" s="1"/>
  <c r="BA393" i="22" s="1"/>
  <c r="BA394" i="22" s="1"/>
  <c r="BA395" i="22" s="1"/>
  <c r="BA396" i="22" s="1"/>
  <c r="BA397" i="22" s="1"/>
  <c r="BA398" i="22" s="1"/>
  <c r="BA399" i="22" s="1"/>
  <c r="BA400" i="22" s="1"/>
  <c r="BA401" i="22" s="1"/>
  <c r="BA402" i="22" s="1"/>
  <c r="BA403" i="22" s="1"/>
  <c r="BA404" i="22" s="1"/>
  <c r="BA405" i="22" s="1"/>
  <c r="BA406" i="22" s="1"/>
  <c r="BA407" i="22" s="1"/>
  <c r="BA408" i="22" s="1"/>
  <c r="BA409" i="22" s="1"/>
  <c r="BA410" i="22" s="1"/>
  <c r="BA411" i="22" s="1"/>
  <c r="BA412" i="22" s="1"/>
  <c r="BA413" i="22" s="1"/>
  <c r="BA414" i="22" s="1"/>
  <c r="BA415" i="22" s="1"/>
  <c r="BA416" i="22" s="1"/>
  <c r="BA417" i="22" s="1"/>
  <c r="BA418" i="22" s="1"/>
  <c r="BA419" i="22" s="1"/>
  <c r="BA420" i="22" s="1"/>
  <c r="BA421" i="22" s="1"/>
  <c r="BA422" i="22" s="1"/>
  <c r="BA423" i="22" s="1"/>
  <c r="BA424" i="22" s="1"/>
  <c r="BA425" i="22" s="1"/>
  <c r="BA426" i="22" s="1"/>
  <c r="BA427" i="22" s="1"/>
  <c r="BA428" i="22" s="1"/>
  <c r="BA429" i="22" s="1"/>
  <c r="BA430" i="22" s="1"/>
  <c r="BA431" i="22" s="1"/>
  <c r="BA432" i="22" s="1"/>
  <c r="BA433" i="22" s="1"/>
  <c r="BA434" i="22" s="1"/>
  <c r="BA435" i="22" s="1"/>
  <c r="BA436" i="22" s="1"/>
  <c r="BA437" i="22" s="1"/>
  <c r="BA438" i="22" s="1"/>
  <c r="BA439" i="22" s="1"/>
  <c r="BA440" i="22" s="1"/>
  <c r="BA441" i="22" s="1"/>
  <c r="BA442" i="22" s="1"/>
  <c r="BA443" i="22" s="1"/>
  <c r="BA444" i="22" s="1"/>
  <c r="BA445" i="22" s="1"/>
  <c r="BA446" i="22" s="1"/>
  <c r="BA447" i="22" s="1"/>
  <c r="BA448" i="22" s="1"/>
  <c r="BA449" i="22" s="1"/>
  <c r="BA450" i="22" s="1"/>
  <c r="BA451" i="22" s="1"/>
  <c r="BA452" i="22" s="1"/>
  <c r="BA453" i="22" s="1"/>
  <c r="BA454" i="22" s="1"/>
  <c r="BA455" i="22" s="1"/>
  <c r="BA456" i="22" s="1"/>
  <c r="BA457" i="22" s="1"/>
  <c r="BA458" i="22" s="1"/>
  <c r="BA459" i="22" s="1"/>
  <c r="BA460" i="22" s="1"/>
  <c r="BA461" i="22" s="1"/>
  <c r="BA462" i="22" s="1"/>
  <c r="BA463" i="22" s="1"/>
  <c r="BA464" i="22" s="1"/>
  <c r="BA465" i="22" s="1"/>
  <c r="BA466" i="22" s="1"/>
  <c r="BA467" i="22" s="1"/>
  <c r="BA468" i="22" s="1"/>
  <c r="BA469" i="22" s="1"/>
  <c r="BA470" i="22" s="1"/>
  <c r="BA471" i="22" s="1"/>
  <c r="BA472" i="22" s="1"/>
  <c r="BA473" i="22" s="1"/>
  <c r="BA474" i="22" s="1"/>
  <c r="BA475" i="22" s="1"/>
  <c r="BA476" i="22" s="1"/>
  <c r="BA477" i="22" s="1"/>
  <c r="BA478" i="22" s="1"/>
  <c r="BA479" i="22" s="1"/>
  <c r="BA480" i="22" s="1"/>
  <c r="BA481" i="22" s="1"/>
  <c r="BA482" i="22" s="1"/>
  <c r="BA483" i="22" s="1"/>
  <c r="BA484" i="22" s="1"/>
  <c r="BA485" i="22" s="1"/>
  <c r="BA486" i="22" s="1"/>
  <c r="BA487" i="22" s="1"/>
  <c r="BA488" i="22" s="1"/>
  <c r="BA489" i="22" s="1"/>
  <c r="BA490" i="22" s="1"/>
  <c r="BA491" i="22" s="1"/>
  <c r="BA492" i="22" s="1"/>
  <c r="BA493" i="22" s="1"/>
  <c r="BA494" i="22" s="1"/>
  <c r="BA495" i="22" s="1"/>
  <c r="BA496" i="22" s="1"/>
  <c r="BA497" i="22" s="1"/>
  <c r="BA498" i="22" s="1"/>
  <c r="BA499" i="22" s="1"/>
  <c r="BA500" i="22" s="1"/>
  <c r="BA501" i="22" s="1"/>
  <c r="BA502" i="22" s="1"/>
  <c r="BA503" i="22" s="1"/>
  <c r="BA504" i="22" s="1"/>
  <c r="BA505" i="22" s="1"/>
  <c r="BA506" i="22" s="1"/>
  <c r="BA507" i="22" s="1"/>
  <c r="BA508" i="22" s="1"/>
  <c r="BA509" i="22" s="1"/>
  <c r="BA510" i="22" s="1"/>
  <c r="BA511" i="22" s="1"/>
  <c r="BA512" i="22" s="1"/>
  <c r="BA513" i="22" s="1"/>
  <c r="BA514" i="22" s="1"/>
  <c r="BA515" i="22" s="1"/>
  <c r="BA516" i="22" s="1"/>
  <c r="BA517" i="22" s="1"/>
  <c r="BA518" i="22" s="1"/>
  <c r="BA519" i="22" s="1"/>
  <c r="BA520" i="22" s="1"/>
  <c r="BA521" i="22" s="1"/>
  <c r="BA522" i="22" s="1"/>
  <c r="BA523" i="22" s="1"/>
  <c r="BA524" i="22" s="1"/>
  <c r="BA525" i="22" s="1"/>
  <c r="BA526" i="22" s="1"/>
  <c r="BA527" i="22" s="1"/>
  <c r="BA528" i="22" s="1"/>
  <c r="BA529" i="22" s="1"/>
  <c r="BA530" i="22" s="1"/>
  <c r="BA531" i="22" s="1"/>
  <c r="BA532" i="22" s="1"/>
  <c r="BA533" i="22" s="1"/>
  <c r="BA534" i="22" s="1"/>
  <c r="BA535" i="22" s="1"/>
  <c r="BA536" i="22" s="1"/>
  <c r="BA537" i="22" s="1"/>
  <c r="BA538" i="22" s="1"/>
  <c r="BA539" i="22" s="1"/>
  <c r="BA540" i="22" s="1"/>
  <c r="BA541" i="22" s="1"/>
  <c r="BA542" i="22" s="1"/>
  <c r="BA543" i="22" s="1"/>
  <c r="BA544" i="22" s="1"/>
  <c r="BA545" i="22" s="1"/>
  <c r="BA546" i="22" s="1"/>
  <c r="BA547" i="22" s="1"/>
  <c r="BA548" i="22" s="1"/>
  <c r="BA549" i="22" s="1"/>
  <c r="BA550" i="22" s="1"/>
  <c r="BA551" i="22" s="1"/>
  <c r="BA552" i="22" s="1"/>
  <c r="BA553" i="22" s="1"/>
  <c r="BA554" i="22" s="1"/>
  <c r="BA555" i="22" s="1"/>
  <c r="BA556" i="22" s="1"/>
  <c r="BA557" i="22" s="1"/>
  <c r="BA558" i="22" s="1"/>
  <c r="BA559" i="22" s="1"/>
  <c r="BA560" i="22" s="1"/>
  <c r="BA561" i="22" s="1"/>
  <c r="BA562" i="22" s="1"/>
  <c r="BA563" i="22" s="1"/>
  <c r="BA564" i="22" s="1"/>
  <c r="BA565" i="22" s="1"/>
  <c r="BA566" i="22" s="1"/>
  <c r="BA567" i="22" s="1"/>
  <c r="BA568" i="22" s="1"/>
  <c r="BA569" i="22" s="1"/>
  <c r="BA570" i="22" s="1"/>
  <c r="BA571" i="22" s="1"/>
  <c r="BA572" i="22" s="1"/>
  <c r="BA573" i="22" s="1"/>
  <c r="BA574" i="22" s="1"/>
  <c r="BA575" i="22" s="1"/>
  <c r="BA576" i="22" s="1"/>
  <c r="BA577" i="22" s="1"/>
  <c r="BA578" i="22" s="1"/>
  <c r="BA579" i="22" s="1"/>
  <c r="BA580" i="22" s="1"/>
  <c r="BA581" i="22" s="1"/>
  <c r="BA582" i="22" s="1"/>
  <c r="BA583" i="22" s="1"/>
  <c r="BA584" i="22" s="1"/>
  <c r="BA585" i="22" s="1"/>
  <c r="BA586" i="22" s="1"/>
  <c r="BA587" i="22" s="1"/>
  <c r="BA588" i="22" s="1"/>
  <c r="BA589" i="22" s="1"/>
  <c r="BA590" i="22" s="1"/>
  <c r="BA591" i="22" s="1"/>
  <c r="BA592" i="22" s="1"/>
  <c r="BA593" i="22" s="1"/>
  <c r="BA594" i="22" s="1"/>
  <c r="BA595" i="22" s="1"/>
  <c r="BA596" i="22" s="1"/>
  <c r="BA597" i="22" s="1"/>
  <c r="BA598" i="22" s="1"/>
  <c r="BA599" i="22" s="1"/>
  <c r="BA600" i="22" s="1"/>
  <c r="BA601" i="22" s="1"/>
  <c r="BA602" i="22" s="1"/>
  <c r="BA603" i="22" s="1"/>
  <c r="BA604" i="22" s="1"/>
  <c r="BA605" i="22" s="1"/>
  <c r="BA606" i="22" s="1"/>
  <c r="BA607" i="22" s="1"/>
  <c r="BA608" i="22" s="1"/>
  <c r="BA609" i="22" s="1"/>
  <c r="BA610" i="22" s="1"/>
  <c r="BA611" i="22" s="1"/>
  <c r="BA612" i="22" s="1"/>
  <c r="BA613" i="22" s="1"/>
  <c r="BA614" i="22" s="1"/>
  <c r="BA615" i="22" s="1"/>
  <c r="BA616" i="22" s="1"/>
  <c r="BA617" i="22" s="1"/>
  <c r="BA618" i="22" s="1"/>
  <c r="BA619" i="22" s="1"/>
  <c r="BA620" i="22" s="1"/>
  <c r="BA621" i="22" s="1"/>
  <c r="BA622" i="22" s="1"/>
  <c r="BA623" i="22" s="1"/>
  <c r="BA624" i="22" s="1"/>
  <c r="BA625" i="22" s="1"/>
  <c r="BA626" i="22" s="1"/>
  <c r="BA627" i="22" s="1"/>
  <c r="BA628" i="22" s="1"/>
  <c r="BA629" i="22" s="1"/>
  <c r="BA630" i="22" s="1"/>
  <c r="BA631" i="22" s="1"/>
  <c r="BA632" i="22" s="1"/>
  <c r="BA633" i="22" s="1"/>
  <c r="BA634" i="22" s="1"/>
  <c r="BA635" i="22" s="1"/>
  <c r="BA636" i="22" s="1"/>
  <c r="BA637" i="22" s="1"/>
  <c r="BA638" i="22" s="1"/>
  <c r="BA639" i="22" s="1"/>
  <c r="BA640" i="22" s="1"/>
  <c r="BA641" i="22" s="1"/>
  <c r="BA642" i="22" s="1"/>
  <c r="BA643" i="22" s="1"/>
  <c r="BA644" i="22" s="1"/>
  <c r="BA645" i="22" s="1"/>
  <c r="BA646" i="22" s="1"/>
  <c r="BA647" i="22" s="1"/>
  <c r="BA648" i="22" s="1"/>
  <c r="BA649" i="22" s="1"/>
  <c r="BA650" i="22" s="1"/>
  <c r="BA651" i="22" s="1"/>
  <c r="BA652" i="22" s="1"/>
  <c r="BA653" i="22" s="1"/>
  <c r="BA654" i="22" s="1"/>
  <c r="BA655" i="22" s="1"/>
  <c r="BA656" i="22" s="1"/>
  <c r="BA657" i="22" s="1"/>
  <c r="BA658" i="22" s="1"/>
  <c r="BA659" i="22" s="1"/>
  <c r="BA660" i="22" s="1"/>
  <c r="BA661" i="22" s="1"/>
  <c r="BA662" i="22" s="1"/>
  <c r="BA663" i="22" s="1"/>
  <c r="BA664" i="22" s="1"/>
  <c r="BA665" i="22" s="1"/>
  <c r="BA666" i="22" s="1"/>
  <c r="BA667" i="22" s="1"/>
  <c r="BA668" i="22" s="1"/>
  <c r="BA669" i="22" s="1"/>
  <c r="BA670" i="22" s="1"/>
  <c r="BA671" i="22" s="1"/>
  <c r="BA672" i="22" s="1"/>
  <c r="BA673" i="22" s="1"/>
  <c r="BA674" i="22" s="1"/>
  <c r="BA675" i="22" s="1"/>
  <c r="BA676" i="22" s="1"/>
  <c r="BA677" i="22" s="1"/>
  <c r="BA678" i="22" s="1"/>
  <c r="BA679" i="22" s="1"/>
  <c r="BA680" i="22" s="1"/>
  <c r="BA681" i="22" s="1"/>
  <c r="BA682" i="22" s="1"/>
  <c r="BA683" i="22" s="1"/>
  <c r="BA684" i="22" s="1"/>
  <c r="BA685" i="22" s="1"/>
  <c r="BA686" i="22" s="1"/>
  <c r="BA687" i="22" s="1"/>
  <c r="BA688" i="22" s="1"/>
  <c r="BA689" i="22" s="1"/>
  <c r="BA690" i="22" s="1"/>
  <c r="BA691" i="22" s="1"/>
  <c r="BA692" i="22" s="1"/>
  <c r="BA693" i="22" s="1"/>
  <c r="BA694" i="22" s="1"/>
  <c r="BA695" i="22" s="1"/>
  <c r="BA696" i="22" s="1"/>
  <c r="BA697" i="22" s="1"/>
  <c r="BA698" i="22" s="1"/>
  <c r="BA699" i="22" s="1"/>
  <c r="BA700" i="22" s="1"/>
  <c r="BA701" i="22" s="1"/>
  <c r="BA702" i="22" s="1"/>
  <c r="BA703" i="22" s="1"/>
  <c r="BA704" i="22" s="1"/>
  <c r="BA705" i="22" s="1"/>
  <c r="BA706" i="22" s="1"/>
  <c r="BA707" i="22" s="1"/>
  <c r="BA708" i="22" s="1"/>
  <c r="BA709" i="22" s="1"/>
  <c r="BA710" i="22" s="1"/>
  <c r="BA711" i="22" s="1"/>
  <c r="BA712" i="22" s="1"/>
  <c r="BA713" i="22" s="1"/>
  <c r="BA714" i="22" s="1"/>
  <c r="BA715" i="22" s="1"/>
  <c r="BA716" i="22" s="1"/>
  <c r="BA717" i="22" s="1"/>
  <c r="BA718" i="22" s="1"/>
  <c r="BA719" i="22" s="1"/>
  <c r="BA720" i="22" s="1"/>
  <c r="BA721" i="22" s="1"/>
  <c r="BA722" i="22" s="1"/>
  <c r="BA723" i="22" s="1"/>
  <c r="BA724" i="22" s="1"/>
  <c r="BA725" i="22" s="1"/>
  <c r="BA726" i="22" s="1"/>
  <c r="BA727" i="22" s="1"/>
  <c r="BA728" i="22" s="1"/>
  <c r="BA729" i="22" s="1"/>
  <c r="BA730" i="22" s="1"/>
  <c r="BA731" i="22" s="1"/>
  <c r="BA732" i="22" s="1"/>
  <c r="BA733" i="22" s="1"/>
  <c r="BA734" i="22" s="1"/>
  <c r="BA735" i="22" s="1"/>
  <c r="BA736" i="22" s="1"/>
  <c r="BA737" i="22" s="1"/>
  <c r="BA738" i="22" s="1"/>
  <c r="BA739" i="22" s="1"/>
  <c r="BA740" i="22" s="1"/>
  <c r="BA741" i="22" s="1"/>
  <c r="BA742" i="22" s="1"/>
  <c r="BA743" i="22" s="1"/>
  <c r="BA744" i="22" s="1"/>
  <c r="BA745" i="22" s="1"/>
  <c r="BA746" i="22" s="1"/>
  <c r="BA747" i="22" s="1"/>
  <c r="BA748" i="22" s="1"/>
  <c r="BA749" i="22" s="1"/>
  <c r="BA750" i="22" s="1"/>
  <c r="BA751" i="22" s="1"/>
  <c r="BA752" i="22" s="1"/>
  <c r="BA753" i="22" s="1"/>
  <c r="BA754" i="22" s="1"/>
  <c r="BA755" i="22" s="1"/>
  <c r="BA756" i="22" s="1"/>
  <c r="BA757" i="22" s="1"/>
  <c r="BA758" i="22" s="1"/>
  <c r="BA759" i="22" s="1"/>
  <c r="BA760" i="22" s="1"/>
  <c r="BA761" i="22" s="1"/>
  <c r="BA762" i="22" s="1"/>
  <c r="BA763" i="22" s="1"/>
  <c r="BA764" i="22" s="1"/>
  <c r="BA765" i="22" s="1"/>
  <c r="BA766" i="22" s="1"/>
  <c r="BA767" i="22" s="1"/>
  <c r="BA768" i="22" s="1"/>
  <c r="BA769" i="22" s="1"/>
  <c r="BA770" i="22" s="1"/>
  <c r="BA771" i="22" s="1"/>
  <c r="BA772" i="22" s="1"/>
  <c r="BA773" i="22" s="1"/>
  <c r="BA774" i="22" s="1"/>
  <c r="BA775" i="22" s="1"/>
  <c r="BA776" i="22" s="1"/>
  <c r="BA777" i="22" s="1"/>
  <c r="BA778" i="22" s="1"/>
  <c r="BA779" i="22" s="1"/>
  <c r="BA780" i="22" s="1"/>
  <c r="BA781" i="22" s="1"/>
  <c r="BA782" i="22" s="1"/>
  <c r="BA783" i="22" s="1"/>
  <c r="BA784" i="22" s="1"/>
  <c r="BA785" i="22" s="1"/>
  <c r="BA786" i="22" s="1"/>
  <c r="BA787" i="22" s="1"/>
  <c r="BA788" i="22" s="1"/>
  <c r="BA789" i="22" s="1"/>
  <c r="BA790" i="22" s="1"/>
  <c r="BA791" i="22" s="1"/>
  <c r="BA792" i="22" s="1"/>
  <c r="BA793" i="22" s="1"/>
  <c r="BA794" i="22" s="1"/>
  <c r="BA795" i="22" s="1"/>
  <c r="BA796" i="22" s="1"/>
  <c r="BA797" i="22" s="1"/>
  <c r="BA798" i="22" s="1"/>
  <c r="BA799" i="22" s="1"/>
  <c r="BA800" i="22" s="1"/>
  <c r="BA801" i="22" s="1"/>
  <c r="BA802" i="22" s="1"/>
  <c r="BA803" i="22" s="1"/>
  <c r="BA804" i="22" s="1"/>
  <c r="BA805" i="22" s="1"/>
  <c r="BA806" i="22" s="1"/>
  <c r="BA807" i="22" s="1"/>
  <c r="BA808" i="22" s="1"/>
  <c r="BA809" i="22" s="1"/>
  <c r="BA810" i="22" s="1"/>
  <c r="BA811" i="22" s="1"/>
  <c r="BA812" i="22" s="1"/>
  <c r="BA813" i="22" s="1"/>
  <c r="BA814" i="22" s="1"/>
  <c r="BA815" i="22" s="1"/>
  <c r="BA816" i="22" s="1"/>
  <c r="BA817" i="22" s="1"/>
  <c r="BA818" i="22" s="1"/>
  <c r="BA819" i="22" s="1"/>
  <c r="BA820" i="22" s="1"/>
  <c r="BA821" i="22" s="1"/>
  <c r="BA822" i="22" s="1"/>
  <c r="BA823" i="22" s="1"/>
  <c r="BA824" i="22" s="1"/>
  <c r="BA825" i="22" s="1"/>
  <c r="BA826" i="22" s="1"/>
  <c r="BA827" i="22" s="1"/>
  <c r="BA828" i="22" s="1"/>
  <c r="BA829" i="22" s="1"/>
  <c r="BA830" i="22" s="1"/>
  <c r="BA831" i="22" s="1"/>
  <c r="BA832" i="22" s="1"/>
  <c r="BA833" i="22" s="1"/>
  <c r="BA834" i="22" s="1"/>
  <c r="BA835" i="22" s="1"/>
  <c r="BA836" i="22" s="1"/>
  <c r="BA837" i="22" s="1"/>
  <c r="BA838" i="22" s="1"/>
  <c r="BA839" i="22" s="1"/>
  <c r="BA840" i="22" s="1"/>
  <c r="BA841" i="22" s="1"/>
  <c r="BA842" i="22" s="1"/>
  <c r="BA843" i="22" s="1"/>
  <c r="BA844" i="22" s="1"/>
  <c r="BA845" i="22" s="1"/>
  <c r="BA846" i="22" s="1"/>
  <c r="BA847" i="22" s="1"/>
  <c r="BA848" i="22" s="1"/>
  <c r="BA849" i="22" s="1"/>
  <c r="BA850" i="22" s="1"/>
  <c r="BA851" i="22" s="1"/>
  <c r="BA852" i="22" s="1"/>
  <c r="BA853" i="22" s="1"/>
  <c r="BA854" i="22" s="1"/>
  <c r="BA855" i="22" s="1"/>
  <c r="BA856" i="22" s="1"/>
  <c r="BA857" i="22" s="1"/>
  <c r="BA858" i="22" s="1"/>
  <c r="BA859" i="22" s="1"/>
  <c r="BA860" i="22" s="1"/>
  <c r="BA861" i="22" s="1"/>
  <c r="BA862" i="22" s="1"/>
  <c r="BA863" i="22" s="1"/>
  <c r="BA864" i="22" s="1"/>
  <c r="BA865" i="22" s="1"/>
  <c r="BA866" i="22" s="1"/>
  <c r="BA867" i="22" s="1"/>
  <c r="BA868" i="22" s="1"/>
  <c r="BA869" i="22" s="1"/>
  <c r="BA870" i="22" s="1"/>
  <c r="BA871" i="22" s="1"/>
  <c r="BA872" i="22" s="1"/>
  <c r="BA873" i="22" s="1"/>
  <c r="BA874" i="22" s="1"/>
  <c r="BA875" i="22" s="1"/>
  <c r="BA876" i="22" s="1"/>
  <c r="BA877" i="22" s="1"/>
  <c r="BA878" i="22" s="1"/>
  <c r="BA879" i="22" s="1"/>
  <c r="BA880" i="22" s="1"/>
  <c r="BA881" i="22" s="1"/>
  <c r="BA882" i="22" s="1"/>
  <c r="BA883" i="22" s="1"/>
  <c r="BA884" i="22" s="1"/>
  <c r="BA885" i="22" s="1"/>
  <c r="BA886" i="22" s="1"/>
  <c r="BA887" i="22" s="1"/>
  <c r="BA888" i="22" s="1"/>
  <c r="BA889" i="22" s="1"/>
  <c r="BA890" i="22" s="1"/>
  <c r="BA891" i="22" s="1"/>
  <c r="BA892" i="22" s="1"/>
  <c r="BA893" i="22" s="1"/>
  <c r="BA894" i="22" s="1"/>
  <c r="BA895" i="22" s="1"/>
  <c r="BA896" i="22" s="1"/>
  <c r="BA897" i="22" s="1"/>
  <c r="BA898" i="22" s="1"/>
  <c r="BA899" i="22" s="1"/>
  <c r="BA900" i="22" s="1"/>
  <c r="BA901" i="22" s="1"/>
  <c r="BA902" i="22" s="1"/>
  <c r="BA903" i="22" s="1"/>
  <c r="BA904" i="22" s="1"/>
  <c r="BA905" i="22" s="1"/>
  <c r="BA906" i="22" s="1"/>
  <c r="BA907" i="22" s="1"/>
  <c r="BA908" i="22" s="1"/>
  <c r="BA909" i="22" s="1"/>
  <c r="BA910" i="22" s="1"/>
  <c r="BA911" i="22" s="1"/>
  <c r="BA912" i="22" s="1"/>
  <c r="BA913" i="22" s="1"/>
  <c r="BA914" i="22" s="1"/>
  <c r="BA915" i="22" s="1"/>
  <c r="BA916" i="22" s="1"/>
  <c r="BA917" i="22" s="1"/>
  <c r="BA918" i="22" s="1"/>
  <c r="BA919" i="22" s="1"/>
  <c r="BA920" i="22" s="1"/>
  <c r="BA921" i="22" s="1"/>
  <c r="BA922" i="22" s="1"/>
  <c r="BA923" i="22" s="1"/>
  <c r="BA924" i="22" s="1"/>
  <c r="BA925" i="22" s="1"/>
  <c r="BA926" i="22" s="1"/>
  <c r="BA927" i="22" s="1"/>
  <c r="BA928" i="22" s="1"/>
  <c r="BA929" i="22" s="1"/>
  <c r="BA930" i="22" s="1"/>
  <c r="BA931" i="22" s="1"/>
  <c r="BA932" i="22" s="1"/>
  <c r="BA933" i="22" s="1"/>
  <c r="BA934" i="22" s="1"/>
  <c r="BA935" i="22" s="1"/>
  <c r="BA936" i="22" s="1"/>
  <c r="BA937" i="22" s="1"/>
  <c r="BA938" i="22" s="1"/>
  <c r="BA939" i="22" s="1"/>
  <c r="BA940" i="22" s="1"/>
  <c r="BA941" i="22" s="1"/>
  <c r="BA942" i="22" s="1"/>
  <c r="BA943" i="22" s="1"/>
  <c r="BA944" i="22" s="1"/>
  <c r="BA945" i="22" s="1"/>
  <c r="BA946" i="22" s="1"/>
  <c r="BA947" i="22" s="1"/>
  <c r="BA948" i="22" s="1"/>
  <c r="BA949" i="22" s="1"/>
  <c r="BA950" i="22" s="1"/>
  <c r="BA951" i="22" s="1"/>
  <c r="BA952" i="22" s="1"/>
  <c r="BA953" i="22" s="1"/>
  <c r="BA954" i="22" s="1"/>
  <c r="BA955" i="22" s="1"/>
  <c r="BA956" i="22" s="1"/>
  <c r="BA957" i="22" s="1"/>
  <c r="BA958" i="22" s="1"/>
  <c r="BA959" i="22" s="1"/>
  <c r="BA960" i="22" s="1"/>
  <c r="BA961" i="22" s="1"/>
  <c r="BA962" i="22" s="1"/>
  <c r="BA963" i="22" s="1"/>
  <c r="BA964" i="22" s="1"/>
  <c r="BA965" i="22" s="1"/>
  <c r="BA966" i="22" s="1"/>
  <c r="BA967" i="22" s="1"/>
  <c r="BA968" i="22" s="1"/>
  <c r="BA969" i="22" s="1"/>
  <c r="BA970" i="22" s="1"/>
  <c r="BA971" i="22" s="1"/>
  <c r="BA972" i="22" s="1"/>
  <c r="BA973" i="22" s="1"/>
  <c r="BA974" i="22" s="1"/>
  <c r="BA975" i="22" s="1"/>
  <c r="BA976" i="22" s="1"/>
  <c r="BA977" i="22" s="1"/>
  <c r="BA978" i="22" s="1"/>
  <c r="BA979" i="22" s="1"/>
  <c r="BA980" i="22" s="1"/>
  <c r="BA981" i="22" s="1"/>
  <c r="BA982" i="22" s="1"/>
  <c r="BA983" i="22" s="1"/>
  <c r="BA984" i="22" s="1"/>
  <c r="BA985" i="22" s="1"/>
  <c r="BA986" i="22" s="1"/>
  <c r="BA987" i="22" s="1"/>
  <c r="BA988" i="22" s="1"/>
  <c r="BA989" i="22" s="1"/>
  <c r="BA990" i="22" s="1"/>
  <c r="BA991" i="22" s="1"/>
  <c r="BA992" i="22" s="1"/>
  <c r="BA993" i="22" s="1"/>
  <c r="BA994" i="22" s="1"/>
  <c r="BA995" i="22" s="1"/>
  <c r="BA996" i="22" s="1"/>
  <c r="BA997" i="22" s="1"/>
  <c r="BA998" i="22" s="1"/>
  <c r="BA999" i="22" s="1"/>
  <c r="BA1000" i="22" s="1"/>
  <c r="BA1001" i="22" s="1"/>
  <c r="BA1002" i="22" s="1"/>
  <c r="BA1003" i="22" s="1"/>
  <c r="BA1004" i="22" s="1"/>
  <c r="BA1005" i="22" s="1"/>
  <c r="BA1006" i="22" s="1"/>
  <c r="BA1007" i="22" s="1"/>
  <c r="BA1008" i="22" s="1"/>
  <c r="BA1009" i="22" s="1"/>
  <c r="BA1010" i="22" s="1"/>
  <c r="BA1011" i="22" s="1"/>
  <c r="BA1012" i="22" s="1"/>
  <c r="BA1013" i="22" s="1"/>
  <c r="BA1014" i="22" s="1"/>
  <c r="BA1015" i="22" s="1"/>
  <c r="BA1016" i="22" s="1"/>
  <c r="BA1017" i="22" s="1"/>
  <c r="BA1018" i="22" s="1"/>
  <c r="BA1019" i="22" s="1"/>
  <c r="BA1020" i="22" s="1"/>
  <c r="BA1021" i="22" s="1"/>
  <c r="BA1022" i="22" s="1"/>
  <c r="BA1023" i="22" s="1"/>
  <c r="BA1024" i="22" s="1"/>
  <c r="BA1025" i="22" s="1"/>
  <c r="BA1026" i="22" s="1"/>
  <c r="BA1027" i="22" s="1"/>
  <c r="BA1028" i="22" s="1"/>
  <c r="BA1029" i="22" s="1"/>
  <c r="BA1030" i="22" s="1"/>
  <c r="BA1031" i="22" s="1"/>
  <c r="BA1032" i="22" s="1"/>
  <c r="BA1033" i="22" s="1"/>
  <c r="BA1034" i="22" s="1"/>
  <c r="BA1035" i="22" s="1"/>
  <c r="BA1036" i="22" s="1"/>
  <c r="BA1037" i="22" s="1"/>
  <c r="BA1038" i="22" s="1"/>
  <c r="BA1039" i="22" s="1"/>
  <c r="BA1040" i="22" s="1"/>
  <c r="BA1041" i="22" s="1"/>
  <c r="BA1042" i="22" s="1"/>
  <c r="BA1043" i="22" s="1"/>
  <c r="BA1044" i="22" s="1"/>
  <c r="BA1045" i="22" s="1"/>
  <c r="BA1046" i="22" s="1"/>
  <c r="BA1047" i="22" s="1"/>
  <c r="BA1048" i="22" s="1"/>
  <c r="BA1049" i="22" s="1"/>
  <c r="BA1050" i="22" s="1"/>
  <c r="BA1051" i="22" s="1"/>
  <c r="BA1052" i="22" s="1"/>
  <c r="BA1053" i="22" s="1"/>
  <c r="BA1054" i="22" s="1"/>
  <c r="BA1055" i="22" s="1"/>
  <c r="BA1056" i="22" s="1"/>
  <c r="BA1057" i="22" s="1"/>
  <c r="BA1058" i="22" s="1"/>
  <c r="BA1059" i="22" s="1"/>
  <c r="BA1060" i="22" s="1"/>
  <c r="BA1061" i="22" s="1"/>
  <c r="BA1062" i="22" s="1"/>
  <c r="BA1063" i="22" s="1"/>
  <c r="BA1064" i="22" s="1"/>
  <c r="BA1065" i="22" s="1"/>
  <c r="BA1066" i="22" s="1"/>
  <c r="BA1067" i="22" s="1"/>
  <c r="BA1068" i="22" s="1"/>
  <c r="BA1069" i="22" s="1"/>
  <c r="BA1070" i="22" s="1"/>
  <c r="BA1071" i="22" s="1"/>
  <c r="BA1072" i="22" s="1"/>
  <c r="BA1073" i="22" s="1"/>
  <c r="BA1074" i="22" s="1"/>
  <c r="BA1075" i="22" s="1"/>
  <c r="BA1076" i="22" s="1"/>
  <c r="BA1077" i="22" s="1"/>
  <c r="BA1078" i="22" s="1"/>
  <c r="BA1079" i="22" s="1"/>
  <c r="BA1080" i="22" s="1"/>
  <c r="BA1081" i="22" s="1"/>
  <c r="BA1082" i="22" s="1"/>
  <c r="BA1083" i="22" s="1"/>
  <c r="BA1084" i="22" s="1"/>
  <c r="BA1085" i="22" s="1"/>
  <c r="BA1086" i="22" s="1"/>
  <c r="BA1087" i="22" s="1"/>
  <c r="BA1088" i="22" s="1"/>
  <c r="BA1089" i="22" s="1"/>
  <c r="BA1090" i="22" s="1"/>
  <c r="BA1091" i="22" s="1"/>
  <c r="BA1092" i="22" s="1"/>
  <c r="BA1093" i="22" s="1"/>
  <c r="BA1094" i="22" s="1"/>
  <c r="BA1095" i="22" s="1"/>
  <c r="BA1096" i="22" s="1"/>
  <c r="BA1097" i="22" s="1"/>
  <c r="BA1098" i="22" s="1"/>
  <c r="BA1099" i="22" s="1"/>
  <c r="BA1100" i="22" s="1"/>
  <c r="BA1101" i="22" s="1"/>
  <c r="BA1102" i="22" s="1"/>
  <c r="BA1103" i="22" s="1"/>
  <c r="BA1104" i="22" s="1"/>
  <c r="BA1105" i="22" s="1"/>
  <c r="BA1106" i="22" s="1"/>
  <c r="BA1107" i="22" s="1"/>
  <c r="BA1108" i="22" s="1"/>
  <c r="BA1109" i="22" s="1"/>
  <c r="BA1110" i="22" s="1"/>
  <c r="BA1111" i="22" s="1"/>
  <c r="BA1112" i="22" s="1"/>
  <c r="BA1113" i="22" s="1"/>
  <c r="BA1114" i="22" s="1"/>
  <c r="BA1115" i="22" s="1"/>
  <c r="BA1116" i="22" s="1"/>
  <c r="BA1117" i="22" s="1"/>
  <c r="BA1118" i="22" s="1"/>
  <c r="BA1119" i="22" s="1"/>
  <c r="BA1120" i="22" s="1"/>
  <c r="BA1121" i="22" s="1"/>
  <c r="BA1122" i="22" s="1"/>
  <c r="BA1123" i="22" s="1"/>
  <c r="BA1124" i="22" s="1"/>
  <c r="BA1125" i="22" s="1"/>
  <c r="BA1126" i="22" s="1"/>
  <c r="BA1127" i="22" s="1"/>
  <c r="BA1128" i="22" s="1"/>
  <c r="BA1129" i="22" s="1"/>
  <c r="BA1130" i="22" s="1"/>
  <c r="BA1131" i="22" s="1"/>
  <c r="BA1132" i="22" s="1"/>
  <c r="BA1133" i="22" s="1"/>
  <c r="BA1134" i="22" s="1"/>
  <c r="BA1135" i="22" s="1"/>
  <c r="BA1136" i="22" s="1"/>
  <c r="BA1137" i="22" s="1"/>
  <c r="BA1138" i="22" s="1"/>
  <c r="BA1139" i="22" s="1"/>
  <c r="BA1140" i="22" s="1"/>
  <c r="BA1141" i="22" s="1"/>
  <c r="BA1142" i="22" s="1"/>
  <c r="BA1143" i="22" s="1"/>
  <c r="BA1144" i="22" s="1"/>
  <c r="BA1145" i="22" s="1"/>
  <c r="BA1146" i="22" s="1"/>
  <c r="BA1147" i="22" s="1"/>
  <c r="BA1148" i="22" s="1"/>
  <c r="BA1149" i="22" s="1"/>
  <c r="BA1150" i="22" s="1"/>
  <c r="BA1151" i="22" s="1"/>
  <c r="BA1152" i="22" s="1"/>
  <c r="BA1153" i="22" s="1"/>
  <c r="BA1154" i="22" s="1"/>
  <c r="BA1155" i="22" s="1"/>
  <c r="BA1156" i="22" s="1"/>
  <c r="BA1157" i="22" s="1"/>
  <c r="BA1158" i="22" s="1"/>
  <c r="BA1159" i="22" s="1"/>
  <c r="BA1160" i="22" s="1"/>
  <c r="BA1161" i="22" s="1"/>
  <c r="BA1162" i="22" s="1"/>
  <c r="BA1163" i="22" s="1"/>
  <c r="BA1164" i="22" s="1"/>
  <c r="BA1165" i="22" s="1"/>
  <c r="BA1166" i="22" s="1"/>
  <c r="BA1167" i="22" s="1"/>
  <c r="BA1168" i="22" s="1"/>
  <c r="BA1169" i="22" s="1"/>
  <c r="BA1170" i="22" s="1"/>
  <c r="BA1171" i="22" s="1"/>
  <c r="BA1172" i="22" s="1"/>
  <c r="BA1173" i="22" s="1"/>
  <c r="BA1174" i="22" s="1"/>
  <c r="BA1175" i="22" s="1"/>
  <c r="BA1176" i="22" s="1"/>
  <c r="BA1177" i="22" s="1"/>
  <c r="BA1178" i="22" s="1"/>
  <c r="BA1179" i="22" s="1"/>
  <c r="BA1180" i="22" s="1"/>
  <c r="BA1181" i="22" s="1"/>
  <c r="BA1182" i="22" s="1"/>
  <c r="BA1183" i="22" s="1"/>
  <c r="BA1184" i="22" s="1"/>
  <c r="BA1185" i="22" s="1"/>
  <c r="BA1186" i="22" s="1"/>
  <c r="BA1187" i="22" s="1"/>
  <c r="BA1188" i="22" s="1"/>
  <c r="BA1189" i="22" s="1"/>
  <c r="BA1190" i="22" s="1"/>
  <c r="BA1191" i="22" s="1"/>
  <c r="BA1192" i="22" s="1"/>
  <c r="BA1193" i="22" s="1"/>
  <c r="BA1194" i="22" s="1"/>
  <c r="BA1195" i="22" s="1"/>
  <c r="BA1196" i="22" s="1"/>
  <c r="BA1197" i="22" s="1"/>
  <c r="BA1198" i="22" s="1"/>
  <c r="BA1199" i="22" s="1"/>
  <c r="BA1200" i="22" s="1"/>
  <c r="BA1201" i="22" s="1"/>
  <c r="BA1202" i="22" s="1"/>
  <c r="BA1203" i="22" s="1"/>
  <c r="BA1204" i="22" s="1"/>
  <c r="BA1205" i="22" s="1"/>
  <c r="BA1206" i="22" s="1"/>
  <c r="BA1207" i="22" s="1"/>
  <c r="BA1208" i="22" s="1"/>
  <c r="BA1209" i="22" s="1"/>
  <c r="BA1210" i="22" s="1"/>
  <c r="BA1211" i="22" s="1"/>
  <c r="BA1212" i="22" s="1"/>
  <c r="BA1213" i="22" s="1"/>
  <c r="BA1214" i="22" s="1"/>
  <c r="BA1215" i="22" s="1"/>
  <c r="BA1216" i="22" s="1"/>
  <c r="BA1217" i="22" s="1"/>
  <c r="BA1218" i="22" s="1"/>
  <c r="BA1219" i="22" s="1"/>
  <c r="BA1220" i="22" s="1"/>
  <c r="BA1221" i="22" s="1"/>
  <c r="BA1222" i="22" s="1"/>
  <c r="BA1223" i="22" s="1"/>
  <c r="BA1224" i="22" s="1"/>
  <c r="BA1225" i="22" s="1"/>
  <c r="BA1226" i="22" s="1"/>
  <c r="BA1227" i="22" s="1"/>
  <c r="BA1228" i="22" s="1"/>
  <c r="BA1229" i="22" s="1"/>
  <c r="BA1230" i="22" s="1"/>
  <c r="BA1231" i="22" s="1"/>
  <c r="BA1232" i="22" s="1"/>
  <c r="BA1233" i="22" s="1"/>
  <c r="BA1234" i="22" s="1"/>
  <c r="BA1235" i="22" s="1"/>
  <c r="BA1236" i="22" s="1"/>
  <c r="BA1237" i="22" s="1"/>
  <c r="BA1238" i="22" s="1"/>
  <c r="BA1239" i="22" s="1"/>
  <c r="BA1240" i="22" s="1"/>
  <c r="BA1241" i="22" s="1"/>
  <c r="BA1242" i="22" s="1"/>
  <c r="BA1243" i="22" s="1"/>
  <c r="BA1244" i="22" s="1"/>
  <c r="BA1245" i="22" s="1"/>
  <c r="BA1246" i="22" s="1"/>
  <c r="BA1247" i="22" s="1"/>
  <c r="BA1248" i="22" s="1"/>
  <c r="BA1249" i="22" s="1"/>
  <c r="BA1250" i="22" s="1"/>
  <c r="BA1251" i="22" s="1"/>
  <c r="BA1252" i="22" s="1"/>
  <c r="BA1253" i="22" s="1"/>
  <c r="BA1254" i="22" s="1"/>
  <c r="BA1255" i="22" s="1"/>
  <c r="BA1256" i="22" s="1"/>
  <c r="BA1257" i="22" s="1"/>
  <c r="BA1258" i="22" s="1"/>
  <c r="BA1259" i="22" s="1"/>
  <c r="BA1260" i="22" s="1"/>
  <c r="BA1261" i="22" s="1"/>
  <c r="BA1262" i="22" s="1"/>
  <c r="BA1263" i="22" s="1"/>
  <c r="BA1264" i="22" s="1"/>
  <c r="BA1265" i="22" s="1"/>
  <c r="BA1266" i="22" s="1"/>
  <c r="BA1267" i="22" s="1"/>
  <c r="BA1268" i="22" s="1"/>
  <c r="BA1269" i="22" s="1"/>
  <c r="BA1270" i="22" s="1"/>
  <c r="BA1271" i="22" s="1"/>
  <c r="BA1272" i="22" s="1"/>
  <c r="BA1273" i="22" s="1"/>
  <c r="BA1274" i="22" s="1"/>
  <c r="BA1275" i="22" s="1"/>
  <c r="BA1276" i="22" s="1"/>
  <c r="BA1277" i="22" s="1"/>
  <c r="BA1278" i="22" s="1"/>
  <c r="BA1279" i="22" s="1"/>
  <c r="BA1280" i="22" s="1"/>
  <c r="BA1281" i="22" s="1"/>
  <c r="BA1282" i="22" s="1"/>
  <c r="BA1283" i="22" s="1"/>
  <c r="BA1284" i="22" s="1"/>
  <c r="BA1285" i="22" s="1"/>
  <c r="BA1286" i="22" s="1"/>
  <c r="BA1287" i="22" s="1"/>
  <c r="BA1288" i="22" s="1"/>
  <c r="BA1289" i="22" s="1"/>
  <c r="BA1290" i="22" s="1"/>
  <c r="BA1291" i="22" s="1"/>
  <c r="BA1292" i="22" s="1"/>
  <c r="BA1293" i="22" s="1"/>
  <c r="BA1294" i="22" s="1"/>
  <c r="BA1295" i="22" s="1"/>
  <c r="BA1296" i="22" s="1"/>
  <c r="BA1297" i="22" s="1"/>
  <c r="BA1298" i="22" s="1"/>
  <c r="BA1299" i="22" s="1"/>
  <c r="BA1300" i="22" s="1"/>
  <c r="BA1301" i="22" s="1"/>
  <c r="BA1302" i="22" s="1"/>
  <c r="BA1303" i="22" s="1"/>
  <c r="BA1304" i="22" s="1"/>
  <c r="BA1305" i="22" s="1"/>
  <c r="BA1306" i="22" s="1"/>
  <c r="BA1307" i="22" s="1"/>
  <c r="BA1308" i="22" s="1"/>
  <c r="BA1309" i="22" s="1"/>
  <c r="BA1310" i="22" s="1"/>
  <c r="BA1311" i="22" s="1"/>
  <c r="BA1312" i="22" s="1"/>
  <c r="BA1313" i="22" s="1"/>
  <c r="BA1314" i="22" s="1"/>
  <c r="BA1315" i="22" s="1"/>
  <c r="BA1316" i="22" s="1"/>
  <c r="BA1317" i="22" s="1"/>
  <c r="BA1318" i="22" s="1"/>
  <c r="BA1319" i="22" s="1"/>
  <c r="BA1320" i="22" s="1"/>
  <c r="BA1321" i="22" s="1"/>
  <c r="BA1322" i="22" s="1"/>
  <c r="BA1323" i="22" s="1"/>
  <c r="BA1324" i="22" s="1"/>
  <c r="BA1325" i="22" s="1"/>
  <c r="BA1326" i="22" s="1"/>
  <c r="BA1327" i="22" s="1"/>
  <c r="BA1328" i="22" s="1"/>
  <c r="BA1329" i="22" s="1"/>
  <c r="BA1330" i="22" s="1"/>
  <c r="BA1331" i="22" s="1"/>
  <c r="BA1332" i="22" s="1"/>
  <c r="BA1333" i="22" s="1"/>
  <c r="BA1334" i="22" s="1"/>
  <c r="BA1335" i="22" s="1"/>
  <c r="BA1336" i="22" s="1"/>
  <c r="BA1337" i="22" s="1"/>
  <c r="BA1338" i="22" s="1"/>
  <c r="BA1339" i="22" s="1"/>
  <c r="BA1340" i="22" s="1"/>
  <c r="BA1341" i="22" s="1"/>
  <c r="BA1342" i="22" s="1"/>
  <c r="BA1343" i="22" s="1"/>
  <c r="BA1344" i="22" s="1"/>
  <c r="BA1345" i="22" s="1"/>
  <c r="BA1346" i="22" s="1"/>
  <c r="BA1347" i="22" s="1"/>
  <c r="BA1348" i="22" s="1"/>
  <c r="BA1349" i="22" s="1"/>
  <c r="BA1350" i="22" s="1"/>
  <c r="BA1351" i="22" s="1"/>
  <c r="BA1352" i="22" s="1"/>
  <c r="BA1353" i="22" s="1"/>
  <c r="BA1354" i="22" s="1"/>
  <c r="BA1355" i="22" s="1"/>
  <c r="BA1356" i="22" s="1"/>
  <c r="BA1357" i="22" s="1"/>
  <c r="BA1358" i="22" s="1"/>
  <c r="BA1359" i="22" s="1"/>
  <c r="BA1360" i="22" s="1"/>
  <c r="BA1361" i="22" s="1"/>
  <c r="BA1362" i="22" s="1"/>
  <c r="BA1363" i="22" s="1"/>
  <c r="BA1364" i="22" s="1"/>
  <c r="BA1365" i="22" s="1"/>
  <c r="BA1366" i="22" s="1"/>
  <c r="BA1367" i="22" s="1"/>
  <c r="BA1368" i="22" s="1"/>
  <c r="BA1369" i="22" s="1"/>
  <c r="BA1370" i="22" s="1"/>
  <c r="BA1371" i="22" s="1"/>
  <c r="BA1372" i="22" s="1"/>
  <c r="BA1373" i="22" s="1"/>
  <c r="BA1374" i="22" s="1"/>
  <c r="BA1375" i="22" s="1"/>
  <c r="BA1376" i="22" s="1"/>
  <c r="BA1377" i="22" s="1"/>
  <c r="BA1378" i="22" s="1"/>
  <c r="BA1379" i="22" s="1"/>
  <c r="BA1380" i="22" s="1"/>
  <c r="BA1381" i="22" s="1"/>
  <c r="BA1382" i="22" s="1"/>
  <c r="BA1383" i="22" s="1"/>
  <c r="BA1384" i="22" s="1"/>
  <c r="BA1385" i="22" s="1"/>
  <c r="BA1386" i="22" s="1"/>
  <c r="BA1387" i="22" s="1"/>
  <c r="BA1388" i="22" s="1"/>
  <c r="BA1389" i="22" s="1"/>
  <c r="BA1390" i="22" s="1"/>
  <c r="BA1391" i="22" s="1"/>
  <c r="BA1392" i="22" s="1"/>
  <c r="BA1393" i="22" s="1"/>
  <c r="BA1394" i="22" s="1"/>
  <c r="BA1395" i="22" s="1"/>
  <c r="BA1396" i="22" s="1"/>
  <c r="BA1397" i="22" s="1"/>
  <c r="BA1398" i="22" s="1"/>
  <c r="BA1399" i="22" s="1"/>
  <c r="BA1400" i="22" s="1"/>
  <c r="BA1401" i="22" s="1"/>
  <c r="BA1402" i="22" s="1"/>
  <c r="BA1403" i="22" s="1"/>
  <c r="BA1404" i="22" s="1"/>
  <c r="BA1405" i="22" s="1"/>
  <c r="BA1406" i="22" s="1"/>
  <c r="BA1407" i="22" s="1"/>
  <c r="BA1408" i="22" s="1"/>
  <c r="BA1409" i="22" s="1"/>
  <c r="BA1410" i="22" s="1"/>
  <c r="BA1411" i="22" s="1"/>
  <c r="BA1412" i="22" s="1"/>
  <c r="BA1413" i="22" s="1"/>
  <c r="BA1414" i="22" s="1"/>
  <c r="BA1415" i="22" s="1"/>
  <c r="BA1416" i="22" s="1"/>
  <c r="BA1417" i="22" s="1"/>
  <c r="BA1418" i="22" s="1"/>
  <c r="BA1419" i="22" s="1"/>
  <c r="BA1420" i="22" s="1"/>
  <c r="BA1421" i="22" s="1"/>
  <c r="BA1422" i="22" s="1"/>
  <c r="BA1423" i="22" s="1"/>
  <c r="BA1424" i="22" s="1"/>
  <c r="BA1425" i="22" s="1"/>
  <c r="BA1426" i="22" s="1"/>
  <c r="BA1427" i="22" s="1"/>
  <c r="BA1428" i="22" s="1"/>
  <c r="BA1429" i="22" s="1"/>
  <c r="BA1430" i="22" s="1"/>
  <c r="BA1431" i="22" s="1"/>
  <c r="BA1432" i="22" s="1"/>
  <c r="BA1433" i="22" s="1"/>
  <c r="BA1434" i="22" s="1"/>
  <c r="BA1435" i="22" s="1"/>
  <c r="BA1436" i="22" s="1"/>
  <c r="BA1437" i="22" s="1"/>
  <c r="BA1438" i="22" s="1"/>
  <c r="BA1439" i="22" s="1"/>
  <c r="BA1440" i="22" s="1"/>
  <c r="BA1441" i="22" s="1"/>
  <c r="BA1442" i="22" s="1"/>
  <c r="BA1443" i="22" s="1"/>
  <c r="BA1444" i="22" s="1"/>
  <c r="BA1445" i="22" s="1"/>
  <c r="BA1446" i="22" s="1"/>
  <c r="BA1447" i="22" s="1"/>
  <c r="BA1448" i="22" s="1"/>
  <c r="BA1449" i="22" s="1"/>
  <c r="BA1450" i="22" s="1"/>
  <c r="BA1451" i="22" s="1"/>
  <c r="BA1452" i="22" s="1"/>
  <c r="BA2" i="22" s="1"/>
  <c r="N37" i="28" s="1"/>
  <c r="U36" i="28" s="1"/>
  <c r="AA8" i="29"/>
  <c r="AB8" i="29" s="1"/>
  <c r="AC8" i="29" s="1"/>
  <c r="Z9" i="29"/>
  <c r="E9" i="23"/>
  <c r="F19" i="23"/>
  <c r="BD9" i="22"/>
  <c r="AF22" i="22" a="1"/>
  <c r="AF22" i="22" s="1"/>
  <c r="AF23" i="22" s="1" a="1"/>
  <c r="AF23" i="22" s="1"/>
  <c r="AF24" i="22" s="1" a="1"/>
  <c r="AF24" i="22" s="1"/>
  <c r="AF25" i="22" s="1" a="1"/>
  <c r="AF25" i="22" s="1"/>
  <c r="AF26" i="22" s="1" a="1"/>
  <c r="AF26" i="22" s="1"/>
  <c r="AF27" i="22" s="1" a="1"/>
  <c r="AF27" i="22" s="1"/>
  <c r="AF28" i="22" s="1" a="1"/>
  <c r="AF28" i="22" s="1"/>
  <c r="AF29" i="22" s="1" a="1"/>
  <c r="AF29" i="22" s="1"/>
  <c r="AF30" i="22" s="1" a="1"/>
  <c r="AF30" i="22" s="1"/>
  <c r="AF31" i="22" s="1" a="1"/>
  <c r="AF31" i="22" s="1"/>
  <c r="AG7" i="22"/>
  <c r="K9" i="23" l="1"/>
  <c r="S12" i="29"/>
  <c r="S13" i="29" s="1"/>
  <c r="T11" i="29"/>
  <c r="U11" i="29" s="1"/>
  <c r="K12" i="29"/>
  <c r="K13" i="29" s="1"/>
  <c r="L11" i="29"/>
  <c r="M11" i="29" s="1"/>
  <c r="T31" i="29"/>
  <c r="U31" i="29" s="1"/>
  <c r="L31" i="29"/>
  <c r="M31" i="29" s="1"/>
  <c r="H52" i="22"/>
  <c r="F52" i="22"/>
  <c r="K52" i="22"/>
  <c r="J52" i="22"/>
  <c r="E52" i="22"/>
  <c r="G52" i="22"/>
  <c r="D52" i="22"/>
  <c r="I52" i="22"/>
  <c r="K10" i="23"/>
  <c r="F11" i="23"/>
  <c r="AA9" i="29"/>
  <c r="AB9" i="29" s="1"/>
  <c r="AC9" i="29" s="1"/>
  <c r="Z10" i="29"/>
  <c r="AH7" i="22"/>
  <c r="AG22" i="22" a="1"/>
  <c r="AG22" i="22" s="1"/>
  <c r="AG23" i="22" s="1" a="1"/>
  <c r="AG23" i="22" s="1"/>
  <c r="AG24" i="22" s="1" a="1"/>
  <c r="AG24" i="22" s="1"/>
  <c r="AG25" i="22" s="1" a="1"/>
  <c r="AG25" i="22" s="1"/>
  <c r="AG26" i="22" s="1" a="1"/>
  <c r="AG26" i="22" s="1"/>
  <c r="AG27" i="22" s="1" a="1"/>
  <c r="AG27" i="22" s="1"/>
  <c r="AG28" i="22" s="1" a="1"/>
  <c r="AG28" i="22" s="1"/>
  <c r="AG29" i="22" s="1" a="1"/>
  <c r="AG29" i="22" s="1"/>
  <c r="AG30" i="22" s="1" a="1"/>
  <c r="AG30" i="22" s="1"/>
  <c r="AG31" i="22" s="1" a="1"/>
  <c r="AG31" i="22" s="1"/>
  <c r="BD10" i="22"/>
  <c r="K19" i="23"/>
  <c r="F20" i="23"/>
  <c r="I9" i="23"/>
  <c r="E10" i="23"/>
  <c r="K14" i="29" l="1"/>
  <c r="K15" i="29" s="1"/>
  <c r="L13" i="29"/>
  <c r="M13" i="29" s="1"/>
  <c r="L33" i="29"/>
  <c r="M33" i="29" s="1"/>
  <c r="T32" i="29"/>
  <c r="U32" i="29" s="1"/>
  <c r="S14" i="29"/>
  <c r="S15" i="29" s="1"/>
  <c r="T13" i="29"/>
  <c r="U13" i="29" s="1"/>
  <c r="I53" i="22"/>
  <c r="G53" i="22"/>
  <c r="J53" i="22"/>
  <c r="F53" i="22"/>
  <c r="D53" i="22"/>
  <c r="E53" i="22"/>
  <c r="K53" i="22"/>
  <c r="H53" i="22"/>
  <c r="K20" i="23"/>
  <c r="F21" i="23"/>
  <c r="BD11" i="22"/>
  <c r="K11" i="23"/>
  <c r="F12" i="23"/>
  <c r="I10" i="23"/>
  <c r="E11" i="23"/>
  <c r="AI7" i="22"/>
  <c r="AI22" i="22" s="1" a="1"/>
  <c r="AI22" i="22" s="1"/>
  <c r="AH22" i="22" a="1"/>
  <c r="AH22" i="22" s="1"/>
  <c r="AH23" i="22" s="1" a="1"/>
  <c r="AH23" i="22" s="1"/>
  <c r="AH24" i="22" s="1" a="1"/>
  <c r="AH24" i="22" s="1"/>
  <c r="AH25" i="22" s="1" a="1"/>
  <c r="AH25" i="22" s="1"/>
  <c r="AH26" i="22" s="1" a="1"/>
  <c r="AH26" i="22" s="1"/>
  <c r="AH27" i="22" s="1" a="1"/>
  <c r="AH27" i="22" s="1"/>
  <c r="AH28" i="22" s="1" a="1"/>
  <c r="AH28" i="22" s="1"/>
  <c r="AH29" i="22" s="1" a="1"/>
  <c r="AH29" i="22" s="1"/>
  <c r="AH30" i="22" s="1" a="1"/>
  <c r="AH30" i="22" s="1"/>
  <c r="AH31" i="22" s="1" a="1"/>
  <c r="AH31" i="22" s="1"/>
  <c r="AA10" i="29"/>
  <c r="AB10" i="29" s="1"/>
  <c r="AC10" i="29" s="1"/>
  <c r="Z11" i="29"/>
  <c r="F43" i="23" l="1"/>
  <c r="S16" i="29"/>
  <c r="S17" i="29" s="1"/>
  <c r="T15" i="29"/>
  <c r="U15" i="29" s="1"/>
  <c r="L34" i="29"/>
  <c r="M34" i="29" s="1"/>
  <c r="T33" i="29"/>
  <c r="U33" i="29" s="1"/>
  <c r="K16" i="29"/>
  <c r="K17" i="29" s="1"/>
  <c r="L15" i="29"/>
  <c r="M15" i="29" s="1"/>
  <c r="H55" i="22"/>
  <c r="E55" i="22"/>
  <c r="F55" i="22"/>
  <c r="G55" i="22"/>
  <c r="K55" i="22"/>
  <c r="D55" i="22"/>
  <c r="J55" i="22"/>
  <c r="I55" i="22"/>
  <c r="I11" i="23"/>
  <c r="E12" i="23"/>
  <c r="K12" i="23"/>
  <c r="F13" i="23"/>
  <c r="AA11" i="29"/>
  <c r="AB11" i="29" s="1"/>
  <c r="AC11" i="29" s="1"/>
  <c r="Z12" i="29"/>
  <c r="AM22" i="22"/>
  <c r="AQ22" i="22"/>
  <c r="AO22" i="22"/>
  <c r="AK22" i="22"/>
  <c r="AI23" i="22" a="1"/>
  <c r="AI23" i="22" s="1"/>
  <c r="BD12" i="22"/>
  <c r="K21" i="23"/>
  <c r="F22" i="23"/>
  <c r="K43" i="23" l="1"/>
  <c r="F44" i="23"/>
  <c r="AP22" i="22"/>
  <c r="AN22" i="22"/>
  <c r="K18" i="29"/>
  <c r="K19" i="29" s="1"/>
  <c r="L17" i="29"/>
  <c r="M17" i="29" s="1"/>
  <c r="L35" i="29"/>
  <c r="M35" i="29" s="1"/>
  <c r="T34" i="29"/>
  <c r="U34" i="29" s="1"/>
  <c r="S18" i="29"/>
  <c r="S19" i="29" s="1"/>
  <c r="T17" i="29"/>
  <c r="U17" i="29" s="1"/>
  <c r="K22" i="23"/>
  <c r="F23" i="23"/>
  <c r="BD13" i="22"/>
  <c r="AK23" i="22"/>
  <c r="AI6" i="23" s="1"/>
  <c r="AQ23" i="22"/>
  <c r="AM23" i="22"/>
  <c r="AO23" i="22"/>
  <c r="AI24" i="22" a="1"/>
  <c r="AI24" i="22" s="1"/>
  <c r="AL22" i="22"/>
  <c r="AI5" i="23"/>
  <c r="AA12" i="29"/>
  <c r="AB12" i="29" s="1"/>
  <c r="AC12" i="29" s="1"/>
  <c r="Z13" i="29"/>
  <c r="F14" i="23"/>
  <c r="K13" i="23"/>
  <c r="I12" i="23"/>
  <c r="E13" i="23"/>
  <c r="K44" i="23" l="1"/>
  <c r="F45" i="23"/>
  <c r="AN23" i="22"/>
  <c r="AP23" i="22"/>
  <c r="S20" i="29"/>
  <c r="S21" i="29" s="1"/>
  <c r="T19" i="29"/>
  <c r="U19" i="29" s="1"/>
  <c r="L37" i="29"/>
  <c r="M37" i="29" s="1"/>
  <c r="T35" i="29"/>
  <c r="U35" i="29" s="1"/>
  <c r="K20" i="29"/>
  <c r="K21" i="29" s="1"/>
  <c r="L19" i="29"/>
  <c r="M19" i="29" s="1"/>
  <c r="AQ24" i="22"/>
  <c r="AO24" i="22"/>
  <c r="AM24" i="22"/>
  <c r="AK24" i="22"/>
  <c r="AI7" i="23" s="1"/>
  <c r="AI25" i="22" a="1"/>
  <c r="AI25" i="22" s="1"/>
  <c r="AL23" i="22"/>
  <c r="I13" i="23"/>
  <c r="E14" i="23"/>
  <c r="AA13" i="29"/>
  <c r="Z14" i="29"/>
  <c r="F15" i="23"/>
  <c r="K15" i="23" s="1"/>
  <c r="K14" i="23"/>
  <c r="BD14" i="22"/>
  <c r="K23" i="23"/>
  <c r="F24" i="23"/>
  <c r="F46" i="23" l="1"/>
  <c r="K45" i="23"/>
  <c r="AN24" i="22"/>
  <c r="AP24" i="22"/>
  <c r="K22" i="29"/>
  <c r="K23" i="29" s="1"/>
  <c r="L21" i="29"/>
  <c r="M21" i="29" s="1"/>
  <c r="L39" i="29"/>
  <c r="M39" i="29" s="1"/>
  <c r="T36" i="29"/>
  <c r="U36" i="29" s="1"/>
  <c r="S22" i="29"/>
  <c r="S23" i="29" s="1"/>
  <c r="T21" i="29"/>
  <c r="U21" i="29" s="1"/>
  <c r="BD15" i="22"/>
  <c r="Z15" i="29"/>
  <c r="AA14" i="29"/>
  <c r="I14" i="23"/>
  <c r="E15" i="23"/>
  <c r="AO25" i="22"/>
  <c r="AP25" i="22" s="1"/>
  <c r="AM25" i="22"/>
  <c r="AN25" i="22" s="1"/>
  <c r="AK25" i="22"/>
  <c r="AI8" i="23" s="1"/>
  <c r="AQ25" i="22"/>
  <c r="AI26" i="22" a="1"/>
  <c r="AI26" i="22" s="1"/>
  <c r="AL24" i="22"/>
  <c r="K24" i="23"/>
  <c r="F25" i="23"/>
  <c r="F47" i="23" l="1"/>
  <c r="K46" i="23"/>
  <c r="S24" i="29"/>
  <c r="S25" i="29" s="1"/>
  <c r="T23" i="29"/>
  <c r="U23" i="29" s="1"/>
  <c r="L40" i="29"/>
  <c r="M40" i="29" s="1"/>
  <c r="T38" i="29"/>
  <c r="U38" i="29" s="1"/>
  <c r="K24" i="29"/>
  <c r="K25" i="29" s="1"/>
  <c r="L23" i="29"/>
  <c r="M23" i="29" s="1"/>
  <c r="E16" i="23"/>
  <c r="I15" i="23"/>
  <c r="AL25" i="22"/>
  <c r="BD16" i="22"/>
  <c r="F26" i="23"/>
  <c r="K25" i="23"/>
  <c r="AO26" i="22"/>
  <c r="AP26" i="22" s="1"/>
  <c r="AK26" i="22"/>
  <c r="AI9" i="23" s="1"/>
  <c r="AM26" i="22"/>
  <c r="AN26" i="22" s="1"/>
  <c r="AI27" i="22" a="1"/>
  <c r="AI27" i="22" s="1"/>
  <c r="AQ26" i="22"/>
  <c r="Z16" i="29"/>
  <c r="AA15" i="29"/>
  <c r="AB15" i="29" s="1"/>
  <c r="AC15" i="29" s="1"/>
  <c r="K47" i="23" l="1"/>
  <c r="F48" i="23"/>
  <c r="L42" i="29"/>
  <c r="M42" i="29" s="1"/>
  <c r="K26" i="29"/>
  <c r="K27" i="29" s="1"/>
  <c r="L25" i="29"/>
  <c r="M25" i="29" s="1"/>
  <c r="T39" i="29"/>
  <c r="U39" i="29" s="1"/>
  <c r="S26" i="29"/>
  <c r="S27" i="29" s="1"/>
  <c r="T25" i="29"/>
  <c r="U25" i="29" s="1"/>
  <c r="K26" i="23"/>
  <c r="F27" i="23"/>
  <c r="BD17" i="22"/>
  <c r="AL26" i="22"/>
  <c r="AA16" i="29"/>
  <c r="Z17" i="29"/>
  <c r="E17" i="23"/>
  <c r="I16" i="23"/>
  <c r="AQ27" i="22"/>
  <c r="AM27" i="22"/>
  <c r="AN27" i="22" s="1"/>
  <c r="AO27" i="22"/>
  <c r="AP27" i="22" s="1"/>
  <c r="AK27" i="22"/>
  <c r="AI10" i="23" s="1"/>
  <c r="AI28" i="22" a="1"/>
  <c r="AI28" i="22" s="1"/>
  <c r="F49" i="23" l="1"/>
  <c r="K48" i="23"/>
  <c r="T27" i="29"/>
  <c r="U27" i="29" s="1"/>
  <c r="S28" i="29"/>
  <c r="S29" i="29" s="1"/>
  <c r="S30" i="29" s="1"/>
  <c r="S31" i="29" s="1"/>
  <c r="S32" i="29" s="1"/>
  <c r="S33" i="29" s="1"/>
  <c r="S34" i="29" s="1"/>
  <c r="S35" i="29" s="1"/>
  <c r="S36" i="29" s="1"/>
  <c r="S37" i="29" s="1"/>
  <c r="S38" i="29" s="1"/>
  <c r="S39" i="29" s="1"/>
  <c r="S40" i="29" s="1"/>
  <c r="S41" i="29" s="1"/>
  <c r="L27" i="29"/>
  <c r="M27" i="29" s="1"/>
  <c r="K28" i="29"/>
  <c r="K29" i="29" s="1"/>
  <c r="K30" i="29" s="1"/>
  <c r="K31" i="29" s="1"/>
  <c r="K32" i="29" s="1"/>
  <c r="K33" i="29" s="1"/>
  <c r="K34" i="29" s="1"/>
  <c r="K35" i="29" s="1"/>
  <c r="K36" i="29" s="1"/>
  <c r="K37" i="29" s="1"/>
  <c r="K38" i="29" s="1"/>
  <c r="K39" i="29" s="1"/>
  <c r="K40" i="29" s="1"/>
  <c r="K41" i="29" s="1"/>
  <c r="K42" i="29" s="1"/>
  <c r="K43" i="29" s="1"/>
  <c r="K44" i="29" s="1"/>
  <c r="K45" i="29" s="1"/>
  <c r="K46" i="29" s="1"/>
  <c r="T40" i="29"/>
  <c r="U40" i="29" s="1"/>
  <c r="L44" i="29"/>
  <c r="M44" i="29" s="1"/>
  <c r="AA17" i="29"/>
  <c r="Z18" i="29"/>
  <c r="I17" i="23"/>
  <c r="E18" i="23"/>
  <c r="K27" i="23"/>
  <c r="F28" i="23"/>
  <c r="AK28" i="22"/>
  <c r="AI11" i="23" s="1"/>
  <c r="AQ28" i="22"/>
  <c r="AM28" i="22"/>
  <c r="AN28" i="22" s="1"/>
  <c r="AO28" i="22"/>
  <c r="AP28" i="22" s="1"/>
  <c r="AI29" i="22" a="1"/>
  <c r="AI29" i="22" s="1"/>
  <c r="AL27" i="22"/>
  <c r="BD18" i="22"/>
  <c r="K49" i="23" l="1"/>
  <c r="F50" i="23"/>
  <c r="K47" i="29"/>
  <c r="K48" i="29" s="1"/>
  <c r="L46" i="29"/>
  <c r="M46" i="29" s="1"/>
  <c r="S42" i="29"/>
  <c r="T41" i="29"/>
  <c r="U41" i="29" s="1"/>
  <c r="K28" i="23"/>
  <c r="F29" i="23"/>
  <c r="I18" i="23"/>
  <c r="E19" i="23"/>
  <c r="BD19" i="22"/>
  <c r="AQ29" i="22"/>
  <c r="AO29" i="22"/>
  <c r="AP29" i="22" s="1"/>
  <c r="AM29" i="22"/>
  <c r="AN29" i="22" s="1"/>
  <c r="AK29" i="22"/>
  <c r="AI12" i="23" s="1"/>
  <c r="AI30" i="22" a="1"/>
  <c r="AI30" i="22" s="1"/>
  <c r="AL28" i="22"/>
  <c r="AA18" i="29"/>
  <c r="AB18" i="29" s="1"/>
  <c r="AC18" i="29" s="1"/>
  <c r="Z19" i="29"/>
  <c r="K50" i="23" l="1"/>
  <c r="F51" i="23"/>
  <c r="S43" i="29"/>
  <c r="T42" i="29"/>
  <c r="U42" i="29" s="1"/>
  <c r="K49" i="29"/>
  <c r="K50" i="29" s="1"/>
  <c r="L48" i="29"/>
  <c r="M48" i="29" s="1"/>
  <c r="AQ30" i="22"/>
  <c r="AO30" i="22"/>
  <c r="AP30" i="22" s="1"/>
  <c r="AM30" i="22"/>
  <c r="AN30" i="22" s="1"/>
  <c r="AK30" i="22"/>
  <c r="AI13" i="23" s="1"/>
  <c r="AI31" i="22" a="1"/>
  <c r="AI31" i="22" s="1"/>
  <c r="I19" i="23"/>
  <c r="E20" i="23"/>
  <c r="F30" i="23"/>
  <c r="K29" i="23"/>
  <c r="AL29" i="22"/>
  <c r="BD20" i="22"/>
  <c r="AA19" i="29"/>
  <c r="Z20" i="29"/>
  <c r="K51" i="23" l="1"/>
  <c r="F52" i="23"/>
  <c r="K51" i="29"/>
  <c r="K52" i="29" s="1"/>
  <c r="L50" i="29"/>
  <c r="S44" i="29"/>
  <c r="T43" i="29"/>
  <c r="K30" i="23"/>
  <c r="F31" i="23"/>
  <c r="AL30" i="22"/>
  <c r="BD21" i="22"/>
  <c r="I20" i="23"/>
  <c r="E21" i="23"/>
  <c r="AA20" i="29"/>
  <c r="Z21" i="29"/>
  <c r="AQ31" i="22"/>
  <c r="AM31" i="22"/>
  <c r="AN31" i="22" s="1"/>
  <c r="AK31" i="22"/>
  <c r="AI14" i="23" s="1"/>
  <c r="AO31" i="22"/>
  <c r="AP31" i="22" s="1"/>
  <c r="AD5" i="23" l="1" a="1"/>
  <c r="AD5" i="23" s="1"/>
  <c r="K52" i="23"/>
  <c r="F53" i="23"/>
  <c r="U43" i="29"/>
  <c r="S45" i="29"/>
  <c r="S46" i="29" s="1"/>
  <c r="T44" i="29"/>
  <c r="U44" i="29" s="1"/>
  <c r="M50" i="29"/>
  <c r="K53" i="29"/>
  <c r="K54" i="29" s="1"/>
  <c r="L52" i="29"/>
  <c r="M52" i="29" s="1"/>
  <c r="I21" i="23"/>
  <c r="E22" i="23"/>
  <c r="AA21" i="29"/>
  <c r="AB21" i="29" s="1"/>
  <c r="AC21" i="29" s="1"/>
  <c r="Z22" i="29"/>
  <c r="BD22" i="22"/>
  <c r="K31" i="23"/>
  <c r="F32" i="23"/>
  <c r="AL31" i="22"/>
  <c r="AD2" i="23" l="1"/>
  <c r="AD6" i="23" a="1"/>
  <c r="AD6" i="23" s="1"/>
  <c r="AD7" i="23" s="1" a="1"/>
  <c r="AD7" i="23" s="1"/>
  <c r="AD8" i="23" s="1" a="1"/>
  <c r="AD8" i="23" s="1"/>
  <c r="AD9" i="23" s="1" a="1"/>
  <c r="AD9" i="23" s="1"/>
  <c r="AD10" i="23" s="1" a="1"/>
  <c r="AD10" i="23" s="1"/>
  <c r="K53" i="23"/>
  <c r="F54" i="23"/>
  <c r="F55" i="23" s="1"/>
  <c r="K55" i="23" s="1"/>
  <c r="K55" i="29"/>
  <c r="L54" i="29"/>
  <c r="S47" i="29"/>
  <c r="S48" i="29" s="1"/>
  <c r="T46" i="29"/>
  <c r="I22" i="23"/>
  <c r="E23" i="23"/>
  <c r="BD23" i="22"/>
  <c r="AA22" i="29"/>
  <c r="Z23" i="29"/>
  <c r="K32" i="23"/>
  <c r="F33" i="23"/>
  <c r="AD11" i="23" l="1" a="1"/>
  <c r="AD11" i="23" s="1"/>
  <c r="K54" i="23"/>
  <c r="U46" i="29"/>
  <c r="S49" i="29"/>
  <c r="T48" i="29"/>
  <c r="U48" i="29" s="1"/>
  <c r="M54" i="29"/>
  <c r="K56" i="29"/>
  <c r="K57" i="29" s="1"/>
  <c r="L55" i="29"/>
  <c r="M55" i="29" s="1"/>
  <c r="AA23" i="29"/>
  <c r="Z24" i="29"/>
  <c r="AJ16" i="23"/>
  <c r="AJ15" i="23"/>
  <c r="AJ9" i="23"/>
  <c r="AJ8" i="23"/>
  <c r="AJ14" i="23"/>
  <c r="AJ7" i="23"/>
  <c r="AJ10" i="23"/>
  <c r="AJ12" i="23"/>
  <c r="AJ6" i="23"/>
  <c r="AJ5" i="23"/>
  <c r="AJ13" i="23"/>
  <c r="AJ11" i="23"/>
  <c r="S26" i="22"/>
  <c r="BD24" i="22"/>
  <c r="I23" i="23"/>
  <c r="E24" i="23"/>
  <c r="K33" i="23"/>
  <c r="F34" i="23"/>
  <c r="K34" i="23" s="1"/>
  <c r="AD12" i="23" l="1" a="1"/>
  <c r="AD12" i="23" s="1"/>
  <c r="S50" i="29"/>
  <c r="T49" i="29"/>
  <c r="K58" i="29"/>
  <c r="L57" i="29"/>
  <c r="AE5" i="23" a="1"/>
  <c r="AE5" i="23" s="1"/>
  <c r="AE2" i="23" s="1"/>
  <c r="Z25" i="29"/>
  <c r="AA24" i="29"/>
  <c r="AB24" i="29" s="1"/>
  <c r="AC24" i="29" s="1"/>
  <c r="T26" i="22"/>
  <c r="I24" i="23"/>
  <c r="E25" i="23"/>
  <c r="BD25" i="22"/>
  <c r="AD13" i="23" l="1" a="1"/>
  <c r="AD13" i="23" s="1"/>
  <c r="K59" i="29"/>
  <c r="K60" i="29" s="1"/>
  <c r="L58" i="29"/>
  <c r="M58" i="29" s="1"/>
  <c r="M57" i="29"/>
  <c r="U49" i="29"/>
  <c r="S51" i="29"/>
  <c r="S52" i="29" s="1"/>
  <c r="T50" i="29"/>
  <c r="U50" i="29" s="1"/>
  <c r="E26" i="23"/>
  <c r="I25" i="23"/>
  <c r="BD26" i="22"/>
  <c r="Z26" i="29"/>
  <c r="AA25" i="29"/>
  <c r="AE6" i="23" a="1"/>
  <c r="AE6" i="23" s="1"/>
  <c r="AE7" i="23" s="1" a="1"/>
  <c r="AE7" i="23" s="1"/>
  <c r="AE8" i="23" s="1" a="1"/>
  <c r="AE8" i="23" s="1"/>
  <c r="AE9" i="23" s="1" a="1"/>
  <c r="AE9" i="23" s="1"/>
  <c r="AE10" i="23" s="1" a="1"/>
  <c r="AE10" i="23" s="1"/>
  <c r="AE11" i="23" s="1" a="1"/>
  <c r="AE11" i="23" s="1"/>
  <c r="AE12" i="23" s="1" a="1"/>
  <c r="AE12" i="23" s="1"/>
  <c r="AE13" i="23" s="1" a="1"/>
  <c r="AE13" i="23" s="1"/>
  <c r="AE14" i="23" s="1" a="1"/>
  <c r="AE14" i="23" s="1"/>
  <c r="AE15" i="23" s="1" a="1"/>
  <c r="AE15" i="23" s="1"/>
  <c r="AE16" i="23" s="1" a="1"/>
  <c r="AE16" i="23" s="1"/>
  <c r="W34" i="28"/>
  <c r="W59" i="28"/>
  <c r="AD14" i="23" l="1" a="1"/>
  <c r="AD14" i="23" s="1"/>
  <c r="AD15" i="23" s="1" a="1"/>
  <c r="AD15" i="23" s="1"/>
  <c r="AD16" i="23" s="1" a="1"/>
  <c r="AD16" i="23" s="1"/>
  <c r="S53" i="29"/>
  <c r="S54" i="29" s="1"/>
  <c r="T52" i="29"/>
  <c r="U52" i="29" s="1"/>
  <c r="K61" i="29"/>
  <c r="K62" i="29" s="1"/>
  <c r="L60" i="29"/>
  <c r="BD27" i="22"/>
  <c r="Z27" i="29"/>
  <c r="AA26" i="29"/>
  <c r="E27" i="23"/>
  <c r="I26" i="23"/>
  <c r="AD17" i="23" l="1" a="1"/>
  <c r="AD17" i="23" s="1"/>
  <c r="AD18" i="23" s="1" a="1"/>
  <c r="AD18" i="23" s="1"/>
  <c r="AK8" i="23"/>
  <c r="AK11" i="23"/>
  <c r="AK12" i="23"/>
  <c r="AK13" i="23"/>
  <c r="AK14" i="23"/>
  <c r="AK19" i="23"/>
  <c r="AK21" i="23"/>
  <c r="AK15" i="23"/>
  <c r="AK16" i="23"/>
  <c r="AK17" i="23"/>
  <c r="AK18" i="23"/>
  <c r="AK20" i="23"/>
  <c r="AK22" i="23"/>
  <c r="AK23" i="23"/>
  <c r="AK24" i="23"/>
  <c r="AK25" i="23"/>
  <c r="AK9" i="23"/>
  <c r="AK5" i="23"/>
  <c r="AK6" i="23"/>
  <c r="AK10" i="23"/>
  <c r="S27" i="22"/>
  <c r="AK7" i="23"/>
  <c r="K63" i="29"/>
  <c r="K64" i="29" s="1"/>
  <c r="L62" i="29"/>
  <c r="M62" i="29" s="1"/>
  <c r="M60" i="29"/>
  <c r="S55" i="29"/>
  <c r="T54" i="29"/>
  <c r="I27" i="23"/>
  <c r="E28" i="23"/>
  <c r="BD28" i="22"/>
  <c r="AA27" i="29"/>
  <c r="AB27" i="29" s="1"/>
  <c r="AC27" i="29" s="1"/>
  <c r="Z28" i="29"/>
  <c r="AD19" i="23" l="1" a="1"/>
  <c r="AD19" i="23" s="1"/>
  <c r="AD20" i="23" s="1" a="1"/>
  <c r="AD20" i="23" s="1"/>
  <c r="AD21" i="23" s="1" a="1"/>
  <c r="AD21" i="23" s="1"/>
  <c r="AF5" i="23" a="1"/>
  <c r="AF5" i="23" s="1"/>
  <c r="U54" i="29"/>
  <c r="S56" i="29"/>
  <c r="T55" i="29"/>
  <c r="U55" i="29" s="1"/>
  <c r="K65" i="29"/>
  <c r="K66" i="29" s="1"/>
  <c r="L64" i="29"/>
  <c r="AA28" i="29"/>
  <c r="Z29" i="29"/>
  <c r="BD29" i="22"/>
  <c r="I28" i="23"/>
  <c r="E29" i="23"/>
  <c r="AF6" i="23" l="1" a="1"/>
  <c r="AF6" i="23" s="1"/>
  <c r="AF7" i="23" s="1" a="1"/>
  <c r="AF7" i="23" s="1"/>
  <c r="AF8" i="23" s="1" a="1"/>
  <c r="AF8" i="23" s="1"/>
  <c r="AF9" i="23" s="1" a="1"/>
  <c r="AF9" i="23" s="1"/>
  <c r="AF10" i="23" s="1" a="1"/>
  <c r="AF10" i="23" s="1"/>
  <c r="AF11" i="23" s="1" a="1"/>
  <c r="AF11" i="23" s="1"/>
  <c r="AF12" i="23" s="1" a="1"/>
  <c r="AF12" i="23" s="1"/>
  <c r="AF13" i="23" s="1" a="1"/>
  <c r="AF13" i="23" s="1"/>
  <c r="AF14" i="23" s="1" a="1"/>
  <c r="AF14" i="23" s="1"/>
  <c r="AF15" i="23" s="1" a="1"/>
  <c r="AF15" i="23" s="1"/>
  <c r="AF16" i="23" s="1" a="1"/>
  <c r="AF16" i="23" s="1"/>
  <c r="AF17" i="23" s="1" a="1"/>
  <c r="AF17" i="23" s="1"/>
  <c r="AF18" i="23" s="1" a="1"/>
  <c r="AF18" i="23" s="1"/>
  <c r="AF19" i="23" s="1" a="1"/>
  <c r="AF19" i="23" s="1"/>
  <c r="AF20" i="23" s="1" a="1"/>
  <c r="AF20" i="23" s="1"/>
  <c r="AF21" i="23" s="1" a="1"/>
  <c r="AF21" i="23" s="1"/>
  <c r="AF22" i="23" s="1" a="1"/>
  <c r="AF22" i="23" s="1"/>
  <c r="AF23" i="23" s="1" a="1"/>
  <c r="AF23" i="23" s="1"/>
  <c r="AF24" i="23" s="1" a="1"/>
  <c r="AF24" i="23" s="1"/>
  <c r="AF25" i="23" s="1" a="1"/>
  <c r="AF25" i="23" s="1"/>
  <c r="AF2" i="23"/>
  <c r="AL14" i="23" s="1"/>
  <c r="S57" i="29"/>
  <c r="T56" i="29"/>
  <c r="U56" i="29" s="1"/>
  <c r="M64" i="29"/>
  <c r="K67" i="29"/>
  <c r="K68" i="29" s="1"/>
  <c r="L66" i="29"/>
  <c r="M66" i="29" s="1"/>
  <c r="I29" i="23"/>
  <c r="E30" i="23"/>
  <c r="AA29" i="29"/>
  <c r="Z30" i="29"/>
  <c r="BD30" i="22"/>
  <c r="S28" i="22" l="1"/>
  <c r="T28" i="22" s="1"/>
  <c r="AL8" i="23"/>
  <c r="AL15" i="23"/>
  <c r="AL12" i="23"/>
  <c r="AL6" i="23"/>
  <c r="AL10" i="23"/>
  <c r="AL13" i="23"/>
  <c r="AL11" i="23"/>
  <c r="AL7" i="23"/>
  <c r="AL16" i="23"/>
  <c r="AL5" i="23"/>
  <c r="AL9" i="23"/>
  <c r="K69" i="29"/>
  <c r="K70" i="29" s="1"/>
  <c r="L68" i="29"/>
  <c r="M68" i="29" s="1"/>
  <c r="S58" i="29"/>
  <c r="S59" i="29" s="1"/>
  <c r="T57" i="29"/>
  <c r="U57" i="29" s="1"/>
  <c r="AA30" i="29"/>
  <c r="AB30" i="29" s="1"/>
  <c r="AC30" i="29" s="1"/>
  <c r="Z31" i="29"/>
  <c r="I30" i="23"/>
  <c r="E31" i="23"/>
  <c r="BD31" i="22"/>
  <c r="AG5" i="23" l="1" a="1"/>
  <c r="AG5" i="23" s="1"/>
  <c r="S60" i="29"/>
  <c r="T59" i="29"/>
  <c r="U59" i="29" s="1"/>
  <c r="K71" i="29"/>
  <c r="K72" i="29" s="1"/>
  <c r="L70" i="29"/>
  <c r="M70" i="29" s="1"/>
  <c r="I31" i="23"/>
  <c r="E32" i="23"/>
  <c r="AA31" i="29"/>
  <c r="Z32" i="29"/>
  <c r="BD32" i="22"/>
  <c r="AG2" i="23" l="1"/>
  <c r="S29" i="22" s="1"/>
  <c r="T29" i="22" s="1"/>
  <c r="AG6" i="23" a="1"/>
  <c r="AG6" i="23" s="1"/>
  <c r="AG7" i="23" s="1" a="1"/>
  <c r="AG7" i="23" s="1"/>
  <c r="AG8" i="23" s="1" a="1"/>
  <c r="AG8" i="23" s="1"/>
  <c r="AG9" i="23" s="1" a="1"/>
  <c r="AG9" i="23" s="1"/>
  <c r="AG10" i="23" s="1" a="1"/>
  <c r="AG10" i="23" s="1"/>
  <c r="AG11" i="23" s="1" a="1"/>
  <c r="AG11" i="23" s="1"/>
  <c r="AG12" i="23" s="1" a="1"/>
  <c r="AG12" i="23" s="1"/>
  <c r="K73" i="29"/>
  <c r="K74" i="29" s="1"/>
  <c r="L72" i="29"/>
  <c r="M72" i="29" s="1"/>
  <c r="S61" i="29"/>
  <c r="T60" i="29"/>
  <c r="U60" i="29" s="1"/>
  <c r="AA32" i="29"/>
  <c r="Z33" i="29"/>
  <c r="I32" i="23"/>
  <c r="E33" i="23"/>
  <c r="BD33" i="22"/>
  <c r="S62" i="29" l="1"/>
  <c r="T61" i="29"/>
  <c r="U61" i="29" s="1"/>
  <c r="K75" i="29"/>
  <c r="L74" i="29"/>
  <c r="M74" i="29" s="1"/>
  <c r="I33" i="23"/>
  <c r="E34" i="23"/>
  <c r="E35" i="23" s="1"/>
  <c r="AA33" i="29"/>
  <c r="AB33" i="29" s="1"/>
  <c r="AC33" i="29" s="1"/>
  <c r="Z34" i="29"/>
  <c r="BD34" i="22"/>
  <c r="E36" i="23" l="1"/>
  <c r="I35" i="23"/>
  <c r="K76" i="29"/>
  <c r="L75" i="29"/>
  <c r="M75" i="29" s="1"/>
  <c r="S63" i="29"/>
  <c r="T62" i="29"/>
  <c r="U62" i="29" s="1"/>
  <c r="BD35" i="22"/>
  <c r="I34" i="23"/>
  <c r="Z35" i="29"/>
  <c r="AA34" i="29"/>
  <c r="I36" i="23" l="1"/>
  <c r="E37" i="23"/>
  <c r="K77" i="29"/>
  <c r="K78" i="29" s="1"/>
  <c r="L76" i="29"/>
  <c r="M76" i="29" s="1"/>
  <c r="S64" i="29"/>
  <c r="T63" i="29"/>
  <c r="U63" i="29" s="1"/>
  <c r="Z36" i="29"/>
  <c r="AA35" i="29"/>
  <c r="BD36" i="22"/>
  <c r="E38" i="23" l="1"/>
  <c r="I37" i="23"/>
  <c r="S65" i="29"/>
  <c r="T64" i="29"/>
  <c r="U64" i="29" s="1"/>
  <c r="K79" i="29"/>
  <c r="K80" i="29" s="1"/>
  <c r="L78" i="29"/>
  <c r="M78" i="29" s="1"/>
  <c r="BD37" i="22"/>
  <c r="AA36" i="29"/>
  <c r="AB36" i="29" s="1"/>
  <c r="AC36" i="29" s="1"/>
  <c r="Z37" i="29"/>
  <c r="I38" i="23" l="1"/>
  <c r="E39" i="23"/>
  <c r="K81" i="29"/>
  <c r="K82" i="29" s="1"/>
  <c r="L80" i="29"/>
  <c r="M80" i="29" s="1"/>
  <c r="S66" i="29"/>
  <c r="T65" i="29"/>
  <c r="U65" i="29" s="1"/>
  <c r="BD38" i="22"/>
  <c r="AA37" i="29"/>
  <c r="Z38" i="29"/>
  <c r="I39" i="23" l="1"/>
  <c r="E40" i="23"/>
  <c r="K83" i="29"/>
  <c r="K84" i="29" s="1"/>
  <c r="L82" i="29"/>
  <c r="M82" i="29" s="1"/>
  <c r="S67" i="29"/>
  <c r="T66" i="29"/>
  <c r="U66" i="29" s="1"/>
  <c r="BD39" i="22"/>
  <c r="AA38" i="29"/>
  <c r="Z39" i="29"/>
  <c r="I40" i="23" l="1"/>
  <c r="E41" i="23"/>
  <c r="K85" i="29"/>
  <c r="K86" i="29" s="1"/>
  <c r="L84" i="29"/>
  <c r="M84" i="29" s="1"/>
  <c r="S68" i="29"/>
  <c r="T67" i="29"/>
  <c r="U67" i="29" s="1"/>
  <c r="BD40" i="22"/>
  <c r="AA39" i="29"/>
  <c r="AB39" i="29" s="1"/>
  <c r="AC39" i="29" s="1"/>
  <c r="Z40" i="29"/>
  <c r="E42" i="23" l="1"/>
  <c r="I42" i="23" s="1"/>
  <c r="I41" i="23"/>
  <c r="S69" i="29"/>
  <c r="T68" i="29"/>
  <c r="U68" i="29" s="1"/>
  <c r="K87" i="29"/>
  <c r="K88" i="29" s="1"/>
  <c r="L86" i="29"/>
  <c r="M86" i="29" s="1"/>
  <c r="BD41" i="22"/>
  <c r="AA40" i="29"/>
  <c r="Z41" i="29"/>
  <c r="S70" i="29" l="1"/>
  <c r="T69" i="29"/>
  <c r="U69" i="29" s="1"/>
  <c r="K89" i="29"/>
  <c r="K90" i="29" s="1"/>
  <c r="L88" i="29"/>
  <c r="M88" i="29" s="1"/>
  <c r="E43" i="23"/>
  <c r="BD42" i="22"/>
  <c r="AA41" i="29"/>
  <c r="Z42" i="29"/>
  <c r="S71" i="29" l="1"/>
  <c r="T70" i="29"/>
  <c r="U70" i="29" s="1"/>
  <c r="K91" i="29"/>
  <c r="L90" i="29"/>
  <c r="M90" i="29" s="1"/>
  <c r="AA42" i="29"/>
  <c r="AB42" i="29" s="1"/>
  <c r="AC42" i="29" s="1"/>
  <c r="Z43" i="29"/>
  <c r="I43" i="23"/>
  <c r="E44" i="23"/>
  <c r="BD43" i="22"/>
  <c r="K92" i="29" l="1"/>
  <c r="K93" i="29" s="1"/>
  <c r="L91" i="29"/>
  <c r="M91" i="29" s="1"/>
  <c r="S72" i="29"/>
  <c r="T71" i="29"/>
  <c r="U71" i="29" s="1"/>
  <c r="I44" i="23"/>
  <c r="E45" i="23"/>
  <c r="AA43" i="29"/>
  <c r="Z44" i="29"/>
  <c r="BD44" i="22"/>
  <c r="K94" i="29" l="1"/>
  <c r="L93" i="29"/>
  <c r="M93" i="29" s="1"/>
  <c r="S73" i="29"/>
  <c r="T72" i="29"/>
  <c r="U72" i="29" s="1"/>
  <c r="I45" i="23"/>
  <c r="E46" i="23"/>
  <c r="BD45" i="22"/>
  <c r="Z45" i="29"/>
  <c r="AA44" i="29"/>
  <c r="S74" i="29" l="1"/>
  <c r="T73" i="29"/>
  <c r="U73" i="29" s="1"/>
  <c r="K95" i="29"/>
  <c r="K96" i="29" s="1"/>
  <c r="L94" i="29"/>
  <c r="M94" i="29" s="1"/>
  <c r="BD46" i="22"/>
  <c r="E47" i="23"/>
  <c r="I46" i="23"/>
  <c r="Z46" i="29"/>
  <c r="AA45" i="29"/>
  <c r="AB45" i="29" s="1"/>
  <c r="AC45" i="29" s="1"/>
  <c r="K97" i="29" l="1"/>
  <c r="L96" i="29"/>
  <c r="M96" i="29" s="1"/>
  <c r="S75" i="29"/>
  <c r="T74" i="29"/>
  <c r="U74" i="29" s="1"/>
  <c r="Z47" i="29"/>
  <c r="AA46" i="29"/>
  <c r="AB46" i="29" s="1"/>
  <c r="AC46" i="29" s="1"/>
  <c r="BD47" i="22"/>
  <c r="I47" i="23"/>
  <c r="E48" i="23"/>
  <c r="S76" i="29" l="1"/>
  <c r="S77" i="29" s="1"/>
  <c r="T75" i="29"/>
  <c r="U75" i="29" s="1"/>
  <c r="K98" i="29"/>
  <c r="K99" i="29" s="1"/>
  <c r="L97" i="29"/>
  <c r="M97" i="29" s="1"/>
  <c r="BD48" i="22"/>
  <c r="I48" i="23"/>
  <c r="E49" i="23"/>
  <c r="AA47" i="29"/>
  <c r="AB47" i="29" s="1"/>
  <c r="AC47" i="29" s="1"/>
  <c r="Z48" i="29"/>
  <c r="K100" i="29" l="1"/>
  <c r="K101" i="29" s="1"/>
  <c r="L99" i="29"/>
  <c r="M99" i="29" s="1"/>
  <c r="S78" i="29"/>
  <c r="T77" i="29"/>
  <c r="U77" i="29" s="1"/>
  <c r="AA48" i="29"/>
  <c r="AB48" i="29" s="1"/>
  <c r="AC48" i="29" s="1"/>
  <c r="Z49" i="29"/>
  <c r="I49" i="23"/>
  <c r="E50" i="23"/>
  <c r="BD49" i="22"/>
  <c r="K102" i="29" l="1"/>
  <c r="K103" i="29" s="1"/>
  <c r="L101" i="29"/>
  <c r="M101" i="29" s="1"/>
  <c r="S79" i="29"/>
  <c r="T78" i="29"/>
  <c r="U78" i="29" s="1"/>
  <c r="E51" i="23"/>
  <c r="I50" i="23"/>
  <c r="BD50" i="22"/>
  <c r="AA49" i="29"/>
  <c r="AB49" i="29" s="1"/>
  <c r="AC49" i="29" s="1"/>
  <c r="Z50" i="29"/>
  <c r="S80" i="29" l="1"/>
  <c r="T79" i="29"/>
  <c r="U79" i="29" s="1"/>
  <c r="K104" i="29"/>
  <c r="K105" i="29" s="1"/>
  <c r="L103" i="29"/>
  <c r="M103" i="29" s="1"/>
  <c r="I51" i="23"/>
  <c r="E52" i="23"/>
  <c r="BD51" i="22"/>
  <c r="AA50" i="29"/>
  <c r="AB50" i="29" s="1"/>
  <c r="AC50" i="29" s="1"/>
  <c r="Z51" i="29"/>
  <c r="K106" i="29" l="1"/>
  <c r="K107" i="29" s="1"/>
  <c r="L105" i="29"/>
  <c r="M105" i="29" s="1"/>
  <c r="S81" i="29"/>
  <c r="T80" i="29"/>
  <c r="U80" i="29" s="1"/>
  <c r="BD52" i="22"/>
  <c r="AA51" i="29"/>
  <c r="Z52" i="29"/>
  <c r="I52" i="23"/>
  <c r="E53" i="23"/>
  <c r="K108" i="29" l="1"/>
  <c r="K109" i="29" s="1"/>
  <c r="L107" i="29"/>
  <c r="M107" i="29" s="1"/>
  <c r="S82" i="29"/>
  <c r="T81" i="29"/>
  <c r="U81" i="29" s="1"/>
  <c r="I53" i="23"/>
  <c r="E54" i="23"/>
  <c r="E55" i="23" s="1"/>
  <c r="I55" i="23" s="1"/>
  <c r="AA52" i="29"/>
  <c r="Z53" i="29"/>
  <c r="BD53" i="22"/>
  <c r="K110" i="29" l="1"/>
  <c r="L109" i="29"/>
  <c r="M109" i="29" s="1"/>
  <c r="S83" i="29"/>
  <c r="S84" i="29" s="1"/>
  <c r="T82" i="29"/>
  <c r="U82" i="29" s="1"/>
  <c r="AA53" i="29"/>
  <c r="AB53" i="29" s="1"/>
  <c r="AC53" i="29" s="1"/>
  <c r="Z54" i="29"/>
  <c r="I54" i="23"/>
  <c r="BD54" i="22"/>
  <c r="S85" i="29" l="1"/>
  <c r="T84" i="29"/>
  <c r="U84" i="29" s="1"/>
  <c r="K111" i="29"/>
  <c r="K112" i="29" s="1"/>
  <c r="L110" i="29"/>
  <c r="M110" i="29" s="1"/>
  <c r="Z55" i="29"/>
  <c r="AA54" i="29"/>
  <c r="AB54" i="29" s="1"/>
  <c r="AC54" i="29" s="1"/>
  <c r="BD55" i="22"/>
  <c r="S86" i="29" l="1"/>
  <c r="T85" i="29"/>
  <c r="U85" i="29" s="1"/>
  <c r="K113" i="29"/>
  <c r="L112" i="29"/>
  <c r="M112" i="29" s="1"/>
  <c r="Z56" i="29"/>
  <c r="AA55" i="29"/>
  <c r="BD56" i="22"/>
  <c r="S87" i="29" l="1"/>
  <c r="T86" i="29"/>
  <c r="U86" i="29" s="1"/>
  <c r="K114" i="29"/>
  <c r="K115" i="29" s="1"/>
  <c r="L113" i="29"/>
  <c r="M113" i="29" s="1"/>
  <c r="BD57" i="22"/>
  <c r="AA56" i="29"/>
  <c r="AB56" i="29" s="1"/>
  <c r="AC56" i="29" s="1"/>
  <c r="Z57" i="29"/>
  <c r="K116" i="29" l="1"/>
  <c r="L115" i="29"/>
  <c r="M115" i="29" s="1"/>
  <c r="S88" i="29"/>
  <c r="T87" i="29"/>
  <c r="U87" i="29" s="1"/>
  <c r="AA57" i="29"/>
  <c r="AB57" i="29" s="1"/>
  <c r="AC57" i="29" s="1"/>
  <c r="Z58" i="29"/>
  <c r="BD58" i="22"/>
  <c r="K117" i="29" l="1"/>
  <c r="K118" i="29" s="1"/>
  <c r="L116" i="29"/>
  <c r="M116" i="29" s="1"/>
  <c r="S89" i="29"/>
  <c r="T88" i="29"/>
  <c r="U88" i="29" s="1"/>
  <c r="Z59" i="29"/>
  <c r="AA58" i="29"/>
  <c r="AB58" i="29" s="1"/>
  <c r="AC58" i="29" s="1"/>
  <c r="BD59" i="22"/>
  <c r="K119" i="29" l="1"/>
  <c r="K120" i="29" s="1"/>
  <c r="L118" i="29"/>
  <c r="M118" i="29" s="1"/>
  <c r="S90" i="29"/>
  <c r="T89" i="29"/>
  <c r="U89" i="29" s="1"/>
  <c r="BD60" i="22"/>
  <c r="Z60" i="29"/>
  <c r="AA59" i="29"/>
  <c r="AB59" i="29" s="1"/>
  <c r="AC59" i="29" s="1"/>
  <c r="S91" i="29" l="1"/>
  <c r="S92" i="29" s="1"/>
  <c r="T90" i="29"/>
  <c r="U90" i="29" s="1"/>
  <c r="K121" i="29"/>
  <c r="L120" i="29"/>
  <c r="M120" i="29" s="1"/>
  <c r="Z61" i="29"/>
  <c r="AA60" i="29"/>
  <c r="BD61" i="22"/>
  <c r="S93" i="29" l="1"/>
  <c r="T92" i="29"/>
  <c r="U92" i="29" s="1"/>
  <c r="K122" i="29"/>
  <c r="L121" i="29"/>
  <c r="M121" i="29" s="1"/>
  <c r="BD62" i="22"/>
  <c r="Z62" i="29"/>
  <c r="AA61" i="29"/>
  <c r="AB61" i="29" s="1"/>
  <c r="AC61" i="29" s="1"/>
  <c r="S94" i="29" l="1"/>
  <c r="T93" i="29"/>
  <c r="U93" i="29" s="1"/>
  <c r="K123" i="29"/>
  <c r="L122" i="29"/>
  <c r="M122" i="29" s="1"/>
  <c r="Z63" i="29"/>
  <c r="AA62" i="29"/>
  <c r="BD63" i="22"/>
  <c r="K124" i="29" l="1"/>
  <c r="K125" i="29" s="1"/>
  <c r="L123" i="29"/>
  <c r="M123" i="29" s="1"/>
  <c r="S95" i="29"/>
  <c r="T94" i="29"/>
  <c r="U94" i="29" s="1"/>
  <c r="Z64" i="29"/>
  <c r="AA63" i="29"/>
  <c r="BD64" i="22"/>
  <c r="S96" i="29" l="1"/>
  <c r="T95" i="29"/>
  <c r="U95" i="29" s="1"/>
  <c r="K126" i="29"/>
  <c r="L125" i="29"/>
  <c r="M125" i="29" s="1"/>
  <c r="BD65" i="22"/>
  <c r="Z65" i="29"/>
  <c r="AA64" i="29"/>
  <c r="AB64" i="29" s="1"/>
  <c r="AC64" i="29" s="1"/>
  <c r="S97" i="29" l="1"/>
  <c r="T96" i="29"/>
  <c r="U96" i="29" s="1"/>
  <c r="K127" i="29"/>
  <c r="L126" i="29"/>
  <c r="M126" i="29" s="1"/>
  <c r="Z66" i="29"/>
  <c r="AA65" i="29"/>
  <c r="BD66" i="22"/>
  <c r="K128" i="29" l="1"/>
  <c r="L127" i="29"/>
  <c r="M127" i="29" s="1"/>
  <c r="S98" i="29"/>
  <c r="T97" i="29"/>
  <c r="U97" i="29" s="1"/>
  <c r="Z67" i="29"/>
  <c r="AA66" i="29"/>
  <c r="BD67" i="22"/>
  <c r="K129" i="29" l="1"/>
  <c r="L128" i="29"/>
  <c r="M128" i="29" s="1"/>
  <c r="S99" i="29"/>
  <c r="S100" i="29" s="1"/>
  <c r="T98" i="29"/>
  <c r="U98" i="29" s="1"/>
  <c r="BD68" i="22"/>
  <c r="Z68" i="29"/>
  <c r="AA67" i="29"/>
  <c r="AB67" i="29" s="1"/>
  <c r="AC67" i="29" s="1"/>
  <c r="K130" i="29" l="1"/>
  <c r="L129" i="29"/>
  <c r="M129" i="29" s="1"/>
  <c r="S101" i="29"/>
  <c r="T100" i="29"/>
  <c r="U100" i="29" s="1"/>
  <c r="Z69" i="29"/>
  <c r="AA68" i="29"/>
  <c r="AB68" i="29" s="1"/>
  <c r="AC68" i="29" s="1"/>
  <c r="BD69" i="22"/>
  <c r="K131" i="29" l="1"/>
  <c r="L130" i="29"/>
  <c r="M130" i="29" s="1"/>
  <c r="S102" i="29"/>
  <c r="T101" i="29"/>
  <c r="U101" i="29" s="1"/>
  <c r="BD70" i="22"/>
  <c r="Z70" i="29"/>
  <c r="AA69" i="29"/>
  <c r="K132" i="29" l="1"/>
  <c r="K133" i="29" s="1"/>
  <c r="L131" i="29"/>
  <c r="M131" i="29" s="1"/>
  <c r="S103" i="29"/>
  <c r="T102" i="29"/>
  <c r="U102" i="29" s="1"/>
  <c r="AA70" i="29"/>
  <c r="AB70" i="29" s="1"/>
  <c r="AC70" i="29" s="1"/>
  <c r="Z71" i="29"/>
  <c r="BD71" i="22"/>
  <c r="K134" i="29" l="1"/>
  <c r="K135" i="29" s="1"/>
  <c r="L133" i="29"/>
  <c r="M133" i="29" s="1"/>
  <c r="S104" i="29"/>
  <c r="T103" i="29"/>
  <c r="U103" i="29" s="1"/>
  <c r="AA71" i="29"/>
  <c r="Z72" i="29"/>
  <c r="BD72" i="22"/>
  <c r="S105" i="29" l="1"/>
  <c r="S106" i="29" s="1"/>
  <c r="T104" i="29"/>
  <c r="U104" i="29" s="1"/>
  <c r="K136" i="29"/>
  <c r="L135" i="29"/>
  <c r="M135" i="29" s="1"/>
  <c r="Z73" i="29"/>
  <c r="AA72" i="29"/>
  <c r="BD73" i="22"/>
  <c r="S107" i="29" l="1"/>
  <c r="T106" i="29"/>
  <c r="U106" i="29" s="1"/>
  <c r="K137" i="29"/>
  <c r="K138" i="29" s="1"/>
  <c r="L136" i="29"/>
  <c r="M136" i="29" s="1"/>
  <c r="BD74" i="22"/>
  <c r="AA73" i="29"/>
  <c r="AB73" i="29" s="1"/>
  <c r="AC73" i="29" s="1"/>
  <c r="Z74" i="29"/>
  <c r="S108" i="29" l="1"/>
  <c r="T107" i="29"/>
  <c r="U107" i="29" s="1"/>
  <c r="K139" i="29"/>
  <c r="K140" i="29" s="1"/>
  <c r="L138" i="29"/>
  <c r="M138" i="29" s="1"/>
  <c r="Z75" i="29"/>
  <c r="AA74" i="29"/>
  <c r="BD75" i="22"/>
  <c r="K141" i="29" l="1"/>
  <c r="K142" i="29" s="1"/>
  <c r="L140" i="29"/>
  <c r="M140" i="29" s="1"/>
  <c r="S109" i="29"/>
  <c r="T108" i="29"/>
  <c r="U108" i="29" s="1"/>
  <c r="Z76" i="29"/>
  <c r="AA75" i="29"/>
  <c r="BD76" i="22"/>
  <c r="K143" i="29" l="1"/>
  <c r="K144" i="29" s="1"/>
  <c r="L142" i="29"/>
  <c r="M142" i="29" s="1"/>
  <c r="S110" i="29"/>
  <c r="T109" i="29"/>
  <c r="U109" i="29" s="1"/>
  <c r="BD77" i="22"/>
  <c r="AA76" i="29"/>
  <c r="AB76" i="29" s="1"/>
  <c r="AC76" i="29" s="1"/>
  <c r="Z77" i="29"/>
  <c r="K145" i="29" l="1"/>
  <c r="K146" i="29" s="1"/>
  <c r="L144" i="29"/>
  <c r="M144" i="29" s="1"/>
  <c r="S111" i="29"/>
  <c r="T110" i="29"/>
  <c r="U110" i="29" s="1"/>
  <c r="AA77" i="29"/>
  <c r="AB77" i="29" s="1"/>
  <c r="AC77" i="29" s="1"/>
  <c r="Z78" i="29"/>
  <c r="BD78" i="22"/>
  <c r="K147" i="29" l="1"/>
  <c r="K148" i="29" s="1"/>
  <c r="L146" i="29"/>
  <c r="M146" i="29" s="1"/>
  <c r="S112" i="29"/>
  <c r="T111" i="29"/>
  <c r="U111" i="29" s="1"/>
  <c r="AA78" i="29"/>
  <c r="AB78" i="29" s="1"/>
  <c r="AC78" i="29" s="1"/>
  <c r="Z79" i="29"/>
  <c r="BD79" i="22"/>
  <c r="S113" i="29" l="1"/>
  <c r="T112" i="29"/>
  <c r="U112" i="29" s="1"/>
  <c r="K149" i="29"/>
  <c r="L148" i="29"/>
  <c r="M148" i="29" s="1"/>
  <c r="BD80" i="22"/>
  <c r="Z80" i="29"/>
  <c r="AA79" i="29"/>
  <c r="AB79" i="29" s="1"/>
  <c r="AC79" i="29" s="1"/>
  <c r="S114" i="29" l="1"/>
  <c r="T113" i="29"/>
  <c r="U113" i="29" s="1"/>
  <c r="K150" i="29"/>
  <c r="K151" i="29" s="1"/>
  <c r="L149" i="29"/>
  <c r="M149" i="29" s="1"/>
  <c r="BD81" i="22"/>
  <c r="AA80" i="29"/>
  <c r="Z81" i="29"/>
  <c r="S115" i="29" l="1"/>
  <c r="T114" i="29"/>
  <c r="U114" i="29" s="1"/>
  <c r="K152" i="29"/>
  <c r="K153" i="29" s="1"/>
  <c r="L151" i="29"/>
  <c r="M151" i="29" s="1"/>
  <c r="BD82" i="22"/>
  <c r="AA81" i="29"/>
  <c r="Z82" i="29"/>
  <c r="S116" i="29" l="1"/>
  <c r="T115" i="29"/>
  <c r="U115" i="29" s="1"/>
  <c r="K154" i="29"/>
  <c r="L153" i="29"/>
  <c r="M153" i="29" s="1"/>
  <c r="AA82" i="29"/>
  <c r="AB82" i="29" s="1"/>
  <c r="AC82" i="29" s="1"/>
  <c r="Z83" i="29"/>
  <c r="BD83" i="22"/>
  <c r="K155" i="29" l="1"/>
  <c r="K156" i="29" s="1"/>
  <c r="L154" i="29"/>
  <c r="M154" i="29" s="1"/>
  <c r="S117" i="29"/>
  <c r="S118" i="29" s="1"/>
  <c r="T116" i="29"/>
  <c r="U116" i="29" s="1"/>
  <c r="AA83" i="29"/>
  <c r="AB83" i="29" s="1"/>
  <c r="AC83" i="29" s="1"/>
  <c r="Z84" i="29"/>
  <c r="BD84" i="22"/>
  <c r="K157" i="29" l="1"/>
  <c r="L156" i="29"/>
  <c r="M156" i="29" s="1"/>
  <c r="S119" i="29"/>
  <c r="T118" i="29"/>
  <c r="U118" i="29" s="1"/>
  <c r="Z85" i="29"/>
  <c r="AA84" i="29"/>
  <c r="AB84" i="29" s="1"/>
  <c r="AC84" i="29" s="1"/>
  <c r="BD85" i="22"/>
  <c r="S120" i="29" l="1"/>
  <c r="T119" i="29"/>
  <c r="U119" i="29" s="1"/>
  <c r="K158" i="29"/>
  <c r="L157" i="29"/>
  <c r="M157" i="29" s="1"/>
  <c r="BD86" i="22"/>
  <c r="Z86" i="29"/>
  <c r="AA85" i="29"/>
  <c r="AB85" i="29" s="1"/>
  <c r="AC85" i="29" s="1"/>
  <c r="K159" i="29" l="1"/>
  <c r="L158" i="29"/>
  <c r="M158" i="29" s="1"/>
  <c r="S121" i="29"/>
  <c r="T120" i="29"/>
  <c r="U120" i="29" s="1"/>
  <c r="Z87" i="29"/>
  <c r="AA86" i="29"/>
  <c r="AB86" i="29" s="1"/>
  <c r="AC86" i="29" s="1"/>
  <c r="BD87" i="22"/>
  <c r="K160" i="29" l="1"/>
  <c r="K161" i="29" s="1"/>
  <c r="L159" i="29"/>
  <c r="M159" i="29" s="1"/>
  <c r="S122" i="29"/>
  <c r="T121" i="29"/>
  <c r="U121" i="29" s="1"/>
  <c r="BD88" i="22"/>
  <c r="AA87" i="29"/>
  <c r="AB87" i="29" s="1"/>
  <c r="AC87" i="29" s="1"/>
  <c r="Z88" i="29"/>
  <c r="S123" i="29" l="1"/>
  <c r="T122" i="29"/>
  <c r="U122" i="29" s="1"/>
  <c r="K162" i="29"/>
  <c r="L161" i="29"/>
  <c r="M161" i="29" s="1"/>
  <c r="AA88" i="29"/>
  <c r="AB88" i="29" s="1"/>
  <c r="AC88" i="29" s="1"/>
  <c r="Z89" i="29"/>
  <c r="BD89" i="22"/>
  <c r="S124" i="29" l="1"/>
  <c r="T123" i="29"/>
  <c r="U123" i="29" s="1"/>
  <c r="K163" i="29"/>
  <c r="L162" i="29"/>
  <c r="M162" i="29" s="1"/>
  <c r="AA89" i="29"/>
  <c r="AB89" i="29" s="1"/>
  <c r="AC89" i="29" s="1"/>
  <c r="Z90" i="29"/>
  <c r="T27" i="22"/>
  <c r="BD90" i="22"/>
  <c r="S125" i="29" l="1"/>
  <c r="S126" i="29" s="1"/>
  <c r="T124" i="29"/>
  <c r="U124" i="29" s="1"/>
  <c r="K164" i="29"/>
  <c r="K165" i="29" s="1"/>
  <c r="L163" i="29"/>
  <c r="M163" i="29" s="1"/>
  <c r="BD91" i="22"/>
  <c r="AA90" i="29"/>
  <c r="AB90" i="29" s="1"/>
  <c r="AC90" i="29" s="1"/>
  <c r="Z91" i="29"/>
  <c r="X34" i="28"/>
  <c r="X59" i="28"/>
  <c r="S34" i="22"/>
  <c r="C61" i="28" s="1"/>
  <c r="K166" i="29" l="1"/>
  <c r="K167" i="29" s="1"/>
  <c r="L165" i="29"/>
  <c r="M165" i="29" s="1"/>
  <c r="S127" i="29"/>
  <c r="T126" i="29"/>
  <c r="U126" i="29" s="1"/>
  <c r="M94" i="22" a="1"/>
  <c r="M94" i="22" s="1"/>
  <c r="N54" i="28" s="1"/>
  <c r="M91" i="22" a="1"/>
  <c r="M91" i="22" s="1"/>
  <c r="N51" i="28" s="1"/>
  <c r="M92" i="22" a="1"/>
  <c r="M92" i="22" s="1"/>
  <c r="N52" i="28" s="1"/>
  <c r="C59" i="28"/>
  <c r="M83" i="22" a="1"/>
  <c r="M83" i="22" s="1"/>
  <c r="S36" i="22"/>
  <c r="M63" i="28"/>
  <c r="C67" i="28"/>
  <c r="N86" i="22"/>
  <c r="O46" i="28" s="1"/>
  <c r="C65" i="28"/>
  <c r="M87" i="22" a="1"/>
  <c r="M87" i="22" s="1"/>
  <c r="M79" i="22" a="1"/>
  <c r="M79" i="22" s="1"/>
  <c r="M86" i="22" a="1"/>
  <c r="M86" i="22" s="1"/>
  <c r="N46" i="28" s="1"/>
  <c r="C60" i="28"/>
  <c r="C34" i="28"/>
  <c r="M89" i="22" a="1"/>
  <c r="M89" i="22" s="1"/>
  <c r="C63" i="28"/>
  <c r="N87" i="22"/>
  <c r="O47" i="28" s="1"/>
  <c r="N79" i="22"/>
  <c r="O39" i="28" s="1"/>
  <c r="N89" i="22"/>
  <c r="O49" i="28" s="1"/>
  <c r="N94" i="22"/>
  <c r="O54" i="28" s="1"/>
  <c r="N83" i="22"/>
  <c r="O43" i="28" s="1"/>
  <c r="M81" i="22" a="1"/>
  <c r="M81" i="22" s="1"/>
  <c r="N41" i="28" s="1"/>
  <c r="M84" i="22" a="1"/>
  <c r="M84" i="22" s="1"/>
  <c r="N44" i="28" s="1"/>
  <c r="M80" i="22" a="1"/>
  <c r="M80" i="22" s="1"/>
  <c r="N40" i="28" s="1"/>
  <c r="N80" i="22"/>
  <c r="O40" i="28" s="1"/>
  <c r="N85" i="22"/>
  <c r="O45" i="28" s="1"/>
  <c r="N82" i="22"/>
  <c r="O42" i="28" s="1"/>
  <c r="N91" i="22"/>
  <c r="O51" i="28" s="1"/>
  <c r="M85" i="22" a="1"/>
  <c r="M85" i="22" s="1"/>
  <c r="N45" i="28" s="1"/>
  <c r="N92" i="22"/>
  <c r="O52" i="28" s="1"/>
  <c r="M82" i="22" a="1"/>
  <c r="M82" i="22" s="1"/>
  <c r="N42" i="28" s="1"/>
  <c r="N84" i="22"/>
  <c r="O44" i="28" s="1"/>
  <c r="N81" i="22"/>
  <c r="O41" i="28" s="1"/>
  <c r="S35" i="22"/>
  <c r="BD92" i="22"/>
  <c r="AA91" i="29"/>
  <c r="AB91" i="29" s="1"/>
  <c r="AC91" i="29" s="1"/>
  <c r="Z92" i="29"/>
  <c r="S128" i="29" l="1"/>
  <c r="T127" i="29"/>
  <c r="U127" i="29" s="1"/>
  <c r="K168" i="29"/>
  <c r="L167" i="29"/>
  <c r="M167" i="29" s="1"/>
  <c r="K94" i="22"/>
  <c r="L54" i="28" s="1"/>
  <c r="G94" i="22"/>
  <c r="K92" i="22"/>
  <c r="L52" i="28" s="1"/>
  <c r="G92" i="22"/>
  <c r="H52" i="28" s="1"/>
  <c r="K91" i="22"/>
  <c r="L51" i="28" s="1"/>
  <c r="G91" i="22"/>
  <c r="H51" i="28" s="1"/>
  <c r="K89" i="22"/>
  <c r="L49" i="28" s="1"/>
  <c r="G89" i="22"/>
  <c r="H49" i="28" s="1"/>
  <c r="K87" i="22"/>
  <c r="L47" i="28" s="1"/>
  <c r="G87" i="22"/>
  <c r="H47" i="28" s="1"/>
  <c r="K86" i="22"/>
  <c r="L46" i="28" s="1"/>
  <c r="G86" i="22"/>
  <c r="H46" i="28" s="1"/>
  <c r="K85" i="22"/>
  <c r="L45" i="28" s="1"/>
  <c r="G85" i="22"/>
  <c r="H45" i="28" s="1"/>
  <c r="K84" i="22"/>
  <c r="L44" i="28" s="1"/>
  <c r="G84" i="22"/>
  <c r="H44" i="28" s="1"/>
  <c r="K83" i="22"/>
  <c r="L43" i="28" s="1"/>
  <c r="G83" i="22"/>
  <c r="H43" i="28" s="1"/>
  <c r="K82" i="22"/>
  <c r="L42" i="28" s="1"/>
  <c r="G82" i="22"/>
  <c r="H42" i="28" s="1"/>
  <c r="K81" i="22"/>
  <c r="L41" i="28" s="1"/>
  <c r="G81" i="22"/>
  <c r="H41" i="28" s="1"/>
  <c r="K80" i="22"/>
  <c r="L40" i="28" s="1"/>
  <c r="G80" i="22"/>
  <c r="H40" i="28" s="1"/>
  <c r="K79" i="22"/>
  <c r="L39" i="28" s="1"/>
  <c r="G79" i="22"/>
  <c r="H39" i="28" s="1"/>
  <c r="J94" i="22"/>
  <c r="K54" i="28" s="1"/>
  <c r="F94" i="22"/>
  <c r="J92" i="22"/>
  <c r="K52" i="28" s="1"/>
  <c r="F92" i="22"/>
  <c r="G52" i="28" s="1"/>
  <c r="J91" i="22"/>
  <c r="K51" i="28" s="1"/>
  <c r="F91" i="22"/>
  <c r="G51" i="28" s="1"/>
  <c r="J89" i="22"/>
  <c r="K49" i="28" s="1"/>
  <c r="F89" i="22"/>
  <c r="J87" i="22"/>
  <c r="K47" i="28" s="1"/>
  <c r="F87" i="22"/>
  <c r="J86" i="22"/>
  <c r="K46" i="28" s="1"/>
  <c r="F86" i="22"/>
  <c r="G46" i="28" s="1"/>
  <c r="J85" i="22"/>
  <c r="K45" i="28" s="1"/>
  <c r="F85" i="22"/>
  <c r="G45" i="28" s="1"/>
  <c r="J84" i="22"/>
  <c r="K44" i="28" s="1"/>
  <c r="F84" i="22"/>
  <c r="G44" i="28" s="1"/>
  <c r="J83" i="22"/>
  <c r="K43" i="28" s="1"/>
  <c r="F83" i="22"/>
  <c r="J82" i="22"/>
  <c r="K42" i="28" s="1"/>
  <c r="F82" i="22"/>
  <c r="G42" i="28" s="1"/>
  <c r="J81" i="22"/>
  <c r="K41" i="28" s="1"/>
  <c r="F81" i="22"/>
  <c r="G41" i="28" s="1"/>
  <c r="J80" i="22"/>
  <c r="K40" i="28" s="1"/>
  <c r="F80" i="22"/>
  <c r="G40" i="28" s="1"/>
  <c r="J79" i="22"/>
  <c r="K39" i="28" s="1"/>
  <c r="F79" i="22"/>
  <c r="D94" i="22"/>
  <c r="H92" i="22"/>
  <c r="I52" i="28" s="1"/>
  <c r="H91" i="22"/>
  <c r="I51" i="28" s="1"/>
  <c r="H89" i="22"/>
  <c r="I49" i="28" s="1"/>
  <c r="H87" i="22"/>
  <c r="I47" i="28" s="1"/>
  <c r="H86" i="22"/>
  <c r="I46" i="28" s="1"/>
  <c r="H85" i="22"/>
  <c r="I45" i="28" s="1"/>
  <c r="H84" i="22"/>
  <c r="I44" i="28" s="1"/>
  <c r="H83" i="22"/>
  <c r="I43" i="28" s="1"/>
  <c r="H82" i="22"/>
  <c r="I42" i="28" s="1"/>
  <c r="H81" i="22"/>
  <c r="I41" i="28" s="1"/>
  <c r="H80" i="22"/>
  <c r="I40" i="28" s="1"/>
  <c r="D80" i="22"/>
  <c r="E40" i="28" s="1"/>
  <c r="D79" i="22"/>
  <c r="I94" i="22"/>
  <c r="E94" i="22"/>
  <c r="F54" i="28" s="1"/>
  <c r="I92" i="22"/>
  <c r="J52" i="28" s="1"/>
  <c r="E92" i="22"/>
  <c r="F52" i="28" s="1"/>
  <c r="I91" i="22"/>
  <c r="J51" i="28" s="1"/>
  <c r="E91" i="22"/>
  <c r="F51" i="28" s="1"/>
  <c r="I89" i="22"/>
  <c r="J49" i="28" s="1"/>
  <c r="E89" i="22"/>
  <c r="I87" i="22"/>
  <c r="J47" i="28" s="1"/>
  <c r="E87" i="22"/>
  <c r="I86" i="22"/>
  <c r="J46" i="28" s="1"/>
  <c r="E86" i="22"/>
  <c r="F46" i="28" s="1"/>
  <c r="I85" i="22"/>
  <c r="J45" i="28" s="1"/>
  <c r="E85" i="22"/>
  <c r="F45" i="28" s="1"/>
  <c r="I84" i="22"/>
  <c r="J44" i="28" s="1"/>
  <c r="E84" i="22"/>
  <c r="F44" i="28" s="1"/>
  <c r="I83" i="22"/>
  <c r="J43" i="28" s="1"/>
  <c r="E83" i="22"/>
  <c r="I82" i="22"/>
  <c r="J42" i="28" s="1"/>
  <c r="E82" i="22"/>
  <c r="F42" i="28" s="1"/>
  <c r="I81" i="22"/>
  <c r="J41" i="28" s="1"/>
  <c r="E81" i="22"/>
  <c r="F41" i="28" s="1"/>
  <c r="I80" i="22"/>
  <c r="J40" i="28" s="1"/>
  <c r="E80" i="22"/>
  <c r="F40" i="28" s="1"/>
  <c r="I79" i="22"/>
  <c r="J39" i="28" s="1"/>
  <c r="E79" i="22"/>
  <c r="H94" i="22"/>
  <c r="I54" i="28" s="1"/>
  <c r="D92" i="22"/>
  <c r="E52" i="28" s="1"/>
  <c r="D91" i="22"/>
  <c r="E51" i="28" s="1"/>
  <c r="D89" i="22"/>
  <c r="D87" i="22"/>
  <c r="D86" i="22"/>
  <c r="E46" i="28" s="1"/>
  <c r="D85" i="22"/>
  <c r="E45" i="28" s="1"/>
  <c r="D84" i="22"/>
  <c r="E44" i="28" s="1"/>
  <c r="D83" i="22"/>
  <c r="D82" i="22"/>
  <c r="E42" i="28" s="1"/>
  <c r="D81" i="22"/>
  <c r="E41" i="28" s="1"/>
  <c r="H79" i="22"/>
  <c r="I39" i="28" s="1"/>
  <c r="E54" i="28"/>
  <c r="H54" i="28"/>
  <c r="J54" i="28"/>
  <c r="G54" i="28"/>
  <c r="AA92" i="29"/>
  <c r="AB92" i="29" s="1"/>
  <c r="AC92" i="29" s="1"/>
  <c r="Z93" i="29"/>
  <c r="N43" i="28"/>
  <c r="AW27" i="22"/>
  <c r="AW31" i="22" s="1"/>
  <c r="AY27" i="22"/>
  <c r="AY31" i="22" s="1"/>
  <c r="N49" i="28"/>
  <c r="N39" i="28"/>
  <c r="AV27" i="22"/>
  <c r="AV31" i="22" s="1"/>
  <c r="BD93" i="22"/>
  <c r="AX27" i="22"/>
  <c r="AX31" i="22" s="1"/>
  <c r="N47" i="28"/>
  <c r="K169" i="29" l="1"/>
  <c r="K170" i="29" s="1"/>
  <c r="L168" i="29"/>
  <c r="M168" i="29" s="1"/>
  <c r="S129" i="29"/>
  <c r="T128" i="29"/>
  <c r="U128" i="29" s="1"/>
  <c r="AV26" i="22"/>
  <c r="G39" i="28"/>
  <c r="AY26" i="22"/>
  <c r="G49" i="28"/>
  <c r="AV25" i="22"/>
  <c r="F39" i="28"/>
  <c r="Q39" i="28" s="1"/>
  <c r="R39" i="28" s="1"/>
  <c r="AY25" i="22"/>
  <c r="F49" i="28"/>
  <c r="Q49" i="28" s="1"/>
  <c r="AW26" i="22"/>
  <c r="G43" i="28"/>
  <c r="AX26" i="22"/>
  <c r="G47" i="28"/>
  <c r="AY24" i="22"/>
  <c r="E49" i="28"/>
  <c r="AX25" i="22"/>
  <c r="F47" i="28"/>
  <c r="Q47" i="28" s="1"/>
  <c r="AV24" i="22"/>
  <c r="AV28" i="22" s="1"/>
  <c r="F93" i="22"/>
  <c r="E39" i="28"/>
  <c r="AW24" i="22"/>
  <c r="AW28" i="22" s="1"/>
  <c r="E43" i="28"/>
  <c r="AX24" i="22"/>
  <c r="E47" i="28"/>
  <c r="AW25" i="22"/>
  <c r="F43" i="28"/>
  <c r="Q43" i="28" s="1"/>
  <c r="S43" i="28" s="1"/>
  <c r="AA93" i="29"/>
  <c r="AB93" i="29" s="1"/>
  <c r="AC93" i="29" s="1"/>
  <c r="Z94" i="29"/>
  <c r="BD94" i="22"/>
  <c r="AX29" i="22" l="1"/>
  <c r="AY29" i="22"/>
  <c r="AX30" i="22"/>
  <c r="AY30" i="22"/>
  <c r="AW30" i="22"/>
  <c r="AV30" i="22"/>
  <c r="S130" i="29"/>
  <c r="T129" i="29"/>
  <c r="U129" i="29" s="1"/>
  <c r="K171" i="29"/>
  <c r="K172" i="29" s="1"/>
  <c r="L170" i="29"/>
  <c r="M170" i="29" s="1"/>
  <c r="AX28" i="22"/>
  <c r="AV29" i="22"/>
  <c r="AW29" i="22"/>
  <c r="S49" i="28"/>
  <c r="R49" i="28"/>
  <c r="S47" i="28"/>
  <c r="R47" i="28"/>
  <c r="R43" i="28"/>
  <c r="AY28" i="22"/>
  <c r="S39" i="28"/>
  <c r="BD95" i="22"/>
  <c r="Z95" i="29"/>
  <c r="AA94" i="29"/>
  <c r="AB94" i="29" s="1"/>
  <c r="AC94" i="29" s="1"/>
  <c r="K173" i="29" l="1"/>
  <c r="K174" i="29" s="1"/>
  <c r="L172" i="29"/>
  <c r="M172" i="29" s="1"/>
  <c r="S131" i="29"/>
  <c r="T130" i="29"/>
  <c r="U130" i="29" s="1"/>
  <c r="Z96" i="29"/>
  <c r="AA95" i="29"/>
  <c r="AB95" i="29" s="1"/>
  <c r="AC95" i="29" s="1"/>
  <c r="BD96" i="22"/>
  <c r="S132" i="29" l="1"/>
  <c r="T131" i="29"/>
  <c r="U131" i="29" s="1"/>
  <c r="K175" i="29"/>
  <c r="K176" i="29" s="1"/>
  <c r="L174" i="29"/>
  <c r="M174" i="29" s="1"/>
  <c r="AA96" i="29"/>
  <c r="AB96" i="29" s="1"/>
  <c r="AC96" i="29" s="1"/>
  <c r="Z97" i="29"/>
  <c r="BD97" i="22"/>
  <c r="S133" i="29" l="1"/>
  <c r="T132" i="29"/>
  <c r="U132" i="29" s="1"/>
  <c r="K177" i="29"/>
  <c r="K178" i="29" s="1"/>
  <c r="L176" i="29"/>
  <c r="M176" i="29" s="1"/>
  <c r="BD98" i="22"/>
  <c r="AA97" i="29"/>
  <c r="AB97" i="29" s="1"/>
  <c r="AC97" i="29" s="1"/>
  <c r="Z98" i="29"/>
  <c r="K179" i="29" l="1"/>
  <c r="K180" i="29" s="1"/>
  <c r="L178" i="29"/>
  <c r="M178" i="29" s="1"/>
  <c r="S134" i="29"/>
  <c r="T133" i="29"/>
  <c r="U133" i="29" s="1"/>
  <c r="AA98" i="29"/>
  <c r="AB98" i="29" s="1"/>
  <c r="AC98" i="29" s="1"/>
  <c r="Z99" i="29"/>
  <c r="BD99" i="22"/>
  <c r="S135" i="29" l="1"/>
  <c r="T134" i="29"/>
  <c r="U134" i="29" s="1"/>
  <c r="K181" i="29"/>
  <c r="L180" i="29"/>
  <c r="M180" i="29" s="1"/>
  <c r="BD100" i="22"/>
  <c r="AA99" i="29"/>
  <c r="Z100" i="29"/>
  <c r="K182" i="29" l="1"/>
  <c r="K183" i="29" s="1"/>
  <c r="L181" i="29"/>
  <c r="M181" i="29" s="1"/>
  <c r="S136" i="29"/>
  <c r="T135" i="29"/>
  <c r="U135" i="29" s="1"/>
  <c r="AA100" i="29"/>
  <c r="Z101" i="29"/>
  <c r="BD101" i="22"/>
  <c r="K184" i="29" l="1"/>
  <c r="K185" i="29" s="1"/>
  <c r="L183" i="29"/>
  <c r="M183" i="29" s="1"/>
  <c r="S137" i="29"/>
  <c r="T136" i="29"/>
  <c r="U136" i="29" s="1"/>
  <c r="BD102" i="22"/>
  <c r="AA101" i="29"/>
  <c r="AB101" i="29" s="1"/>
  <c r="AC101" i="29" s="1"/>
  <c r="Z102" i="29"/>
  <c r="S138" i="29" l="1"/>
  <c r="T137" i="29"/>
  <c r="U137" i="29" s="1"/>
  <c r="K186" i="29"/>
  <c r="K187" i="29" s="1"/>
  <c r="L185" i="29"/>
  <c r="M185" i="29" s="1"/>
  <c r="BD103" i="22"/>
  <c r="AA102" i="29"/>
  <c r="AB102" i="29" s="1"/>
  <c r="AC102" i="29" s="1"/>
  <c r="Z103" i="29"/>
  <c r="K188" i="29" l="1"/>
  <c r="K189" i="29" s="1"/>
  <c r="L187" i="29"/>
  <c r="M187" i="29" s="1"/>
  <c r="S139" i="29"/>
  <c r="T138" i="29"/>
  <c r="U138" i="29" s="1"/>
  <c r="AA103" i="29"/>
  <c r="AB103" i="29" s="1"/>
  <c r="AC103" i="29" s="1"/>
  <c r="Z104" i="29"/>
  <c r="BD104" i="22"/>
  <c r="K190" i="29" l="1"/>
  <c r="L189" i="29"/>
  <c r="M189" i="29" s="1"/>
  <c r="S140" i="29"/>
  <c r="T139" i="29"/>
  <c r="U139" i="29" s="1"/>
  <c r="BD105" i="22"/>
  <c r="Z105" i="29"/>
  <c r="AA104" i="29"/>
  <c r="AB104" i="29" s="1"/>
  <c r="AC104" i="29" s="1"/>
  <c r="K191" i="29" l="1"/>
  <c r="K192" i="29" s="1"/>
  <c r="L190" i="29"/>
  <c r="M190" i="29" s="1"/>
  <c r="S141" i="29"/>
  <c r="T140" i="29"/>
  <c r="U140" i="29" s="1"/>
  <c r="Z106" i="29"/>
  <c r="AA105" i="29"/>
  <c r="AB105" i="29" s="1"/>
  <c r="AC105" i="29" s="1"/>
  <c r="BD106" i="22"/>
  <c r="S142" i="29" l="1"/>
  <c r="T141" i="29"/>
  <c r="U141" i="29" s="1"/>
  <c r="K193" i="29"/>
  <c r="L192" i="29"/>
  <c r="M192" i="29" s="1"/>
  <c r="Z107" i="29"/>
  <c r="AA106" i="29"/>
  <c r="AB106" i="29" s="1"/>
  <c r="AC106" i="29" s="1"/>
  <c r="BD107" i="22"/>
  <c r="S143" i="29" l="1"/>
  <c r="T142" i="29"/>
  <c r="U142" i="29" s="1"/>
  <c r="K194" i="29"/>
  <c r="K195" i="29" s="1"/>
  <c r="L193" i="29"/>
  <c r="M193" i="29" s="1"/>
  <c r="BD108" i="22"/>
  <c r="AA107" i="29"/>
  <c r="Z108" i="29"/>
  <c r="K196" i="29" l="1"/>
  <c r="K197" i="29" s="1"/>
  <c r="L195" i="29"/>
  <c r="M195" i="29" s="1"/>
  <c r="S144" i="29"/>
  <c r="T143" i="29"/>
  <c r="U143" i="29" s="1"/>
  <c r="BD109" i="22"/>
  <c r="AA108" i="29"/>
  <c r="Z109" i="29"/>
  <c r="S145" i="29" l="1"/>
  <c r="T144" i="29"/>
  <c r="U144" i="29" s="1"/>
  <c r="K198" i="29"/>
  <c r="K199" i="29" s="1"/>
  <c r="L197" i="29"/>
  <c r="M197" i="29" s="1"/>
  <c r="AA109" i="29"/>
  <c r="AB109" i="29" s="1"/>
  <c r="AC109" i="29" s="1"/>
  <c r="Z110" i="29"/>
  <c r="BD110" i="22"/>
  <c r="S146" i="29" l="1"/>
  <c r="T145" i="29"/>
  <c r="U145" i="29" s="1"/>
  <c r="K200" i="29"/>
  <c r="K201" i="29" s="1"/>
  <c r="L199" i="29"/>
  <c r="M199" i="29" s="1"/>
  <c r="BD111" i="22"/>
  <c r="AA110" i="29"/>
  <c r="AB110" i="29" s="1"/>
  <c r="AC110" i="29" s="1"/>
  <c r="Z111" i="29"/>
  <c r="S147" i="29" l="1"/>
  <c r="T146" i="29"/>
  <c r="U146" i="29" s="1"/>
  <c r="K202" i="29"/>
  <c r="L201" i="29"/>
  <c r="M201" i="29" s="1"/>
  <c r="AA111" i="29"/>
  <c r="AB111" i="29" s="1"/>
  <c r="AC111" i="29" s="1"/>
  <c r="Z112" i="29"/>
  <c r="BD112" i="22"/>
  <c r="K203" i="29" l="1"/>
  <c r="K204" i="29" s="1"/>
  <c r="L202" i="29"/>
  <c r="M202" i="29" s="1"/>
  <c r="S148" i="29"/>
  <c r="S149" i="29" s="1"/>
  <c r="T147" i="29"/>
  <c r="U147" i="29" s="1"/>
  <c r="BD113" i="22"/>
  <c r="AA112" i="29"/>
  <c r="AB112" i="29" s="1"/>
  <c r="AC112" i="29" s="1"/>
  <c r="Z113" i="29"/>
  <c r="K205" i="29" l="1"/>
  <c r="K206" i="29" s="1"/>
  <c r="L204" i="29"/>
  <c r="M204" i="29" s="1"/>
  <c r="S150" i="29"/>
  <c r="T149" i="29"/>
  <c r="U149" i="29" s="1"/>
  <c r="AA113" i="29"/>
  <c r="AB113" i="29" s="1"/>
  <c r="AC113" i="29" s="1"/>
  <c r="Z114" i="29"/>
  <c r="BD114" i="22"/>
  <c r="K207" i="29" l="1"/>
  <c r="K208" i="29" s="1"/>
  <c r="L206" i="29"/>
  <c r="M206" i="29" s="1"/>
  <c r="S151" i="29"/>
  <c r="T150" i="29"/>
  <c r="U150" i="29" s="1"/>
  <c r="Z115" i="29"/>
  <c r="AA114" i="29"/>
  <c r="AB114" i="29" s="1"/>
  <c r="AC114" i="29" s="1"/>
  <c r="BD115" i="22"/>
  <c r="S152" i="29" l="1"/>
  <c r="T151" i="29"/>
  <c r="U151" i="29" s="1"/>
  <c r="K209" i="29"/>
  <c r="L208" i="29"/>
  <c r="M208" i="29" s="1"/>
  <c r="Z116" i="29"/>
  <c r="AA115" i="29"/>
  <c r="AB115" i="29" s="1"/>
  <c r="AC115" i="29" s="1"/>
  <c r="BD116" i="22"/>
  <c r="K210" i="29" l="1"/>
  <c r="K211" i="29" s="1"/>
  <c r="L209" i="29"/>
  <c r="M209" i="29" s="1"/>
  <c r="S153" i="29"/>
  <c r="T152" i="29"/>
  <c r="U152" i="29" s="1"/>
  <c r="BD117" i="22"/>
  <c r="AA116" i="29"/>
  <c r="Z117" i="29"/>
  <c r="K212" i="29" l="1"/>
  <c r="K213" i="29" s="1"/>
  <c r="L211" i="29"/>
  <c r="M211" i="29" s="1"/>
  <c r="S154" i="29"/>
  <c r="S155" i="29" s="1"/>
  <c r="T153" i="29"/>
  <c r="U153" i="29" s="1"/>
  <c r="AA117" i="29"/>
  <c r="Z118" i="29"/>
  <c r="BD118" i="22"/>
  <c r="K214" i="29" l="1"/>
  <c r="K215" i="29" s="1"/>
  <c r="L213" i="29"/>
  <c r="M213" i="29" s="1"/>
  <c r="S156" i="29"/>
  <c r="T155" i="29"/>
  <c r="U155" i="29" s="1"/>
  <c r="BD119" i="22"/>
  <c r="AA118" i="29"/>
  <c r="AB118" i="29" s="1"/>
  <c r="AC118" i="29" s="1"/>
  <c r="Z119" i="29"/>
  <c r="K216" i="29" l="1"/>
  <c r="L215" i="29"/>
  <c r="M215" i="29" s="1"/>
  <c r="S157" i="29"/>
  <c r="T156" i="29"/>
  <c r="U156" i="29" s="1"/>
  <c r="AA119" i="29"/>
  <c r="AB119" i="29" s="1"/>
  <c r="AC119" i="29" s="1"/>
  <c r="Z120" i="29"/>
  <c r="BD120" i="22"/>
  <c r="K217" i="29" l="1"/>
  <c r="L216" i="29"/>
  <c r="M216" i="29" s="1"/>
  <c r="S158" i="29"/>
  <c r="T157" i="29"/>
  <c r="U157" i="29" s="1"/>
  <c r="BD121" i="22"/>
  <c r="AA120" i="29"/>
  <c r="AB120" i="29" s="1"/>
  <c r="AC120" i="29" s="1"/>
  <c r="Z121" i="29"/>
  <c r="S159" i="29" l="1"/>
  <c r="T158" i="29"/>
  <c r="U158" i="29" s="1"/>
  <c r="K218" i="29"/>
  <c r="L217" i="29"/>
  <c r="M217" i="29" s="1"/>
  <c r="BD122" i="22"/>
  <c r="AA121" i="29"/>
  <c r="AB121" i="29" s="1"/>
  <c r="AC121" i="29" s="1"/>
  <c r="Z122" i="29"/>
  <c r="K219" i="29" l="1"/>
  <c r="K220" i="29" s="1"/>
  <c r="L218" i="29"/>
  <c r="M218" i="29" s="1"/>
  <c r="S160" i="29"/>
  <c r="T159" i="29"/>
  <c r="U159" i="29" s="1"/>
  <c r="AA122" i="29"/>
  <c r="AB122" i="29" s="1"/>
  <c r="AC122" i="29" s="1"/>
  <c r="Z123" i="29"/>
  <c r="BD123" i="22"/>
  <c r="K221" i="29" l="1"/>
  <c r="L220" i="29"/>
  <c r="M220" i="29" s="1"/>
  <c r="S161" i="29"/>
  <c r="T160" i="29"/>
  <c r="U160" i="29" s="1"/>
  <c r="AA123" i="29"/>
  <c r="AB123" i="29" s="1"/>
  <c r="AC123" i="29" s="1"/>
  <c r="Z124" i="29"/>
  <c r="BD124" i="22"/>
  <c r="S162" i="29" l="1"/>
  <c r="S163" i="29" s="1"/>
  <c r="T161" i="29"/>
  <c r="U161" i="29" s="1"/>
  <c r="K222" i="29"/>
  <c r="K223" i="29" s="1"/>
  <c r="L221" i="29"/>
  <c r="M221" i="29" s="1"/>
  <c r="BD125" i="22"/>
  <c r="Z125" i="29"/>
  <c r="AA124" i="29"/>
  <c r="AB124" i="29" s="1"/>
  <c r="AC124" i="29" s="1"/>
  <c r="K224" i="29" l="1"/>
  <c r="L223" i="29"/>
  <c r="M223" i="29" s="1"/>
  <c r="S164" i="29"/>
  <c r="S165" i="29" s="1"/>
  <c r="T163" i="29"/>
  <c r="U163" i="29" s="1"/>
  <c r="Z126" i="29"/>
  <c r="AA125" i="29"/>
  <c r="BD126" i="22"/>
  <c r="BC125" i="22"/>
  <c r="K225" i="29" l="1"/>
  <c r="L224" i="29"/>
  <c r="M224" i="29" s="1"/>
  <c r="S166" i="29"/>
  <c r="T165" i="29"/>
  <c r="U165" i="29" s="1"/>
  <c r="Z127" i="29"/>
  <c r="AA126" i="29"/>
  <c r="BC126" i="22"/>
  <c r="BD127" i="22"/>
  <c r="K226" i="29" l="1"/>
  <c r="K227" i="29" s="1"/>
  <c r="L225" i="29"/>
  <c r="M225" i="29" s="1"/>
  <c r="S167" i="29"/>
  <c r="T166" i="29"/>
  <c r="U166" i="29" s="1"/>
  <c r="BC127" i="22"/>
  <c r="BD128" i="22"/>
  <c r="AA127" i="29"/>
  <c r="AB127" i="29" s="1"/>
  <c r="AC127" i="29" s="1"/>
  <c r="Z128" i="29"/>
  <c r="K228" i="29" l="1"/>
  <c r="K229" i="29" s="1"/>
  <c r="L227" i="29"/>
  <c r="M227" i="29" s="1"/>
  <c r="S168" i="29"/>
  <c r="T167" i="29"/>
  <c r="U167" i="29" s="1"/>
  <c r="AA128" i="29"/>
  <c r="Z129" i="29"/>
  <c r="BC128" i="22"/>
  <c r="BD129" i="22"/>
  <c r="S169" i="29" l="1"/>
  <c r="T168" i="29"/>
  <c r="U168" i="29" s="1"/>
  <c r="K230" i="29"/>
  <c r="K231" i="29" s="1"/>
  <c r="L229" i="29"/>
  <c r="M229" i="29" s="1"/>
  <c r="BC129" i="22"/>
  <c r="BD130" i="22"/>
  <c r="AA129" i="29"/>
  <c r="AB129" i="29" s="1"/>
  <c r="AC129" i="29" s="1"/>
  <c r="Z130" i="29"/>
  <c r="K232" i="29" l="1"/>
  <c r="L231" i="29"/>
  <c r="M231" i="29" s="1"/>
  <c r="S170" i="29"/>
  <c r="S171" i="29" s="1"/>
  <c r="T169" i="29"/>
  <c r="U169" i="29" s="1"/>
  <c r="BC130" i="22"/>
  <c r="BD131" i="22"/>
  <c r="AA130" i="29"/>
  <c r="AB130" i="29" s="1"/>
  <c r="AC130" i="29" s="1"/>
  <c r="Z131" i="29"/>
  <c r="S172" i="29" l="1"/>
  <c r="S173" i="29" s="1"/>
  <c r="T171" i="29"/>
  <c r="U171" i="29" s="1"/>
  <c r="K233" i="29"/>
  <c r="L232" i="29"/>
  <c r="M232" i="29" s="1"/>
  <c r="BC131" i="22"/>
  <c r="BD132" i="22"/>
  <c r="AA131" i="29"/>
  <c r="AB131" i="29" s="1"/>
  <c r="AC131" i="29" s="1"/>
  <c r="Z132" i="29"/>
  <c r="K234" i="29" l="1"/>
  <c r="L233" i="29"/>
  <c r="M233" i="29" s="1"/>
  <c r="S174" i="29"/>
  <c r="T173" i="29"/>
  <c r="U173" i="29" s="1"/>
  <c r="AA132" i="29"/>
  <c r="AB132" i="29" s="1"/>
  <c r="AC132" i="29" s="1"/>
  <c r="Z133" i="29"/>
  <c r="BC132" i="22"/>
  <c r="BD133" i="22"/>
  <c r="S175" i="29" l="1"/>
  <c r="T174" i="29"/>
  <c r="U174" i="29" s="1"/>
  <c r="K235" i="29"/>
  <c r="K236" i="29" s="1"/>
  <c r="L234" i="29"/>
  <c r="M234" i="29" s="1"/>
  <c r="BC133" i="22"/>
  <c r="BD134" i="22"/>
  <c r="AA133" i="29"/>
  <c r="Z134" i="29"/>
  <c r="K237" i="29" l="1"/>
  <c r="L236" i="29"/>
  <c r="M236" i="29" s="1"/>
  <c r="S176" i="29"/>
  <c r="S177" i="29" s="1"/>
  <c r="T175" i="29"/>
  <c r="U175" i="29" s="1"/>
  <c r="BC134" i="22"/>
  <c r="BD135" i="22"/>
  <c r="Z135" i="29"/>
  <c r="AA134" i="29"/>
  <c r="K238" i="29" l="1"/>
  <c r="K239" i="29" s="1"/>
  <c r="L237" i="29"/>
  <c r="M237" i="29" s="1"/>
  <c r="S178" i="29"/>
  <c r="S179" i="29" s="1"/>
  <c r="T177" i="29"/>
  <c r="U177" i="29" s="1"/>
  <c r="Z136" i="29"/>
  <c r="AA135" i="29"/>
  <c r="AB135" i="29" s="1"/>
  <c r="AC135" i="29" s="1"/>
  <c r="BD136" i="22"/>
  <c r="BC135" i="22"/>
  <c r="S180" i="29" l="1"/>
  <c r="S181" i="29" s="1"/>
  <c r="T179" i="29"/>
  <c r="U179" i="29" s="1"/>
  <c r="K240" i="29"/>
  <c r="L239" i="29"/>
  <c r="M239" i="29" s="1"/>
  <c r="BC136" i="22"/>
  <c r="BD137" i="22"/>
  <c r="AA136" i="29"/>
  <c r="AB136" i="29" s="1"/>
  <c r="AC136" i="29" s="1"/>
  <c r="Z137" i="29"/>
  <c r="S182" i="29" l="1"/>
  <c r="S183" i="29" s="1"/>
  <c r="T181" i="29"/>
  <c r="U181" i="29" s="1"/>
  <c r="K241" i="29"/>
  <c r="K242" i="29" s="1"/>
  <c r="L240" i="29"/>
  <c r="M240" i="29" s="1"/>
  <c r="AA137" i="29"/>
  <c r="Z138" i="29"/>
  <c r="BC137" i="22"/>
  <c r="BD138" i="22"/>
  <c r="K243" i="29" l="1"/>
  <c r="L242" i="29"/>
  <c r="M242" i="29" s="1"/>
  <c r="S184" i="29"/>
  <c r="S185" i="29" s="1"/>
  <c r="T183" i="29"/>
  <c r="U183" i="29" s="1"/>
  <c r="AA138" i="29"/>
  <c r="AB138" i="29" s="1"/>
  <c r="AC138" i="29" s="1"/>
  <c r="Z139" i="29"/>
  <c r="BC138" i="22"/>
  <c r="BD139" i="22"/>
  <c r="K244" i="29" l="1"/>
  <c r="L243" i="29"/>
  <c r="M243" i="29" s="1"/>
  <c r="S186" i="29"/>
  <c r="S187" i="29" s="1"/>
  <c r="T185" i="29"/>
  <c r="U185" i="29" s="1"/>
  <c r="BC139" i="22"/>
  <c r="BD140" i="22"/>
  <c r="AA139" i="29"/>
  <c r="AB139" i="29" s="1"/>
  <c r="AC139" i="29" s="1"/>
  <c r="Z140" i="29"/>
  <c r="S188" i="29" l="1"/>
  <c r="S189" i="29" s="1"/>
  <c r="T187" i="29"/>
  <c r="U187" i="29" s="1"/>
  <c r="K245" i="29"/>
  <c r="K246" i="29" s="1"/>
  <c r="L244" i="29"/>
  <c r="M244" i="29" s="1"/>
  <c r="AA140" i="29"/>
  <c r="AB140" i="29" s="1"/>
  <c r="AC140" i="29" s="1"/>
  <c r="Z141" i="29"/>
  <c r="BC140" i="22"/>
  <c r="BD141" i="22"/>
  <c r="K247" i="29" l="1"/>
  <c r="L246" i="29"/>
  <c r="M246" i="29" s="1"/>
  <c r="S190" i="29"/>
  <c r="T189" i="29"/>
  <c r="U189" i="29" s="1"/>
  <c r="AA141" i="29"/>
  <c r="AB141" i="29" s="1"/>
  <c r="AC141" i="29" s="1"/>
  <c r="Z142" i="29"/>
  <c r="BC141" i="22"/>
  <c r="BD142" i="22"/>
  <c r="S191" i="29" l="1"/>
  <c r="T190" i="29"/>
  <c r="U190" i="29" s="1"/>
  <c r="K248" i="29"/>
  <c r="L247" i="29"/>
  <c r="M247" i="29" s="1"/>
  <c r="BC142" i="22"/>
  <c r="BD143" i="22"/>
  <c r="AA142" i="29"/>
  <c r="AB142" i="29" s="1"/>
  <c r="AC142" i="29" s="1"/>
  <c r="Z143" i="29"/>
  <c r="K249" i="29" l="1"/>
  <c r="K250" i="29" s="1"/>
  <c r="L248" i="29"/>
  <c r="M248" i="29" s="1"/>
  <c r="S192" i="29"/>
  <c r="S193" i="29" s="1"/>
  <c r="T191" i="29"/>
  <c r="U191" i="29" s="1"/>
  <c r="AA143" i="29"/>
  <c r="AB143" i="29" s="1"/>
  <c r="AC143" i="29" s="1"/>
  <c r="Z144" i="29"/>
  <c r="BC143" i="22"/>
  <c r="BD144" i="22"/>
  <c r="K251" i="29" l="1"/>
  <c r="L250" i="29"/>
  <c r="M250" i="29" s="1"/>
  <c r="S194" i="29"/>
  <c r="T193" i="29"/>
  <c r="U193" i="29" s="1"/>
  <c r="Z145" i="29"/>
  <c r="AA144" i="29"/>
  <c r="AB144" i="29" s="1"/>
  <c r="AC144" i="29" s="1"/>
  <c r="BC144" i="22"/>
  <c r="BD145" i="22"/>
  <c r="K252" i="29" l="1"/>
  <c r="K253" i="29" s="1"/>
  <c r="L251" i="29"/>
  <c r="M251" i="29" s="1"/>
  <c r="S195" i="29"/>
  <c r="T194" i="29"/>
  <c r="U194" i="29" s="1"/>
  <c r="BD146" i="22"/>
  <c r="BC145" i="22"/>
  <c r="Z146" i="29"/>
  <c r="AA145" i="29"/>
  <c r="AB145" i="29" s="1"/>
  <c r="AC145" i="29" s="1"/>
  <c r="S196" i="29" l="1"/>
  <c r="T195" i="29"/>
  <c r="U195" i="29" s="1"/>
  <c r="K254" i="29"/>
  <c r="K255" i="29" s="1"/>
  <c r="L253" i="29"/>
  <c r="M253" i="29" s="1"/>
  <c r="Z147" i="29"/>
  <c r="AA146" i="29"/>
  <c r="AB146" i="29" s="1"/>
  <c r="AC146" i="29" s="1"/>
  <c r="BC146" i="22"/>
  <c r="BD147" i="22"/>
  <c r="S197" i="29" l="1"/>
  <c r="T196" i="29"/>
  <c r="U196" i="29" s="1"/>
  <c r="K256" i="29"/>
  <c r="L255" i="29"/>
  <c r="M255" i="29" s="1"/>
  <c r="AA147" i="29"/>
  <c r="Z148" i="29"/>
  <c r="BC147" i="22"/>
  <c r="BD148" i="22"/>
  <c r="S198" i="29" l="1"/>
  <c r="S199" i="29" s="1"/>
  <c r="T197" i="29"/>
  <c r="U197" i="29" s="1"/>
  <c r="K257" i="29"/>
  <c r="K258" i="29" s="1"/>
  <c r="L256" i="29"/>
  <c r="M256" i="29" s="1"/>
  <c r="BC148" i="22"/>
  <c r="BD149" i="22"/>
  <c r="AA148" i="29"/>
  <c r="Z149" i="29"/>
  <c r="S200" i="29" l="1"/>
  <c r="T199" i="29"/>
  <c r="U199" i="29" s="1"/>
  <c r="K259" i="29"/>
  <c r="L258" i="29"/>
  <c r="M258" i="29" s="1"/>
  <c r="BC149" i="22"/>
  <c r="BD150" i="22"/>
  <c r="AA149" i="29"/>
  <c r="AB149" i="29" s="1"/>
  <c r="AC149" i="29" s="1"/>
  <c r="Z150" i="29"/>
  <c r="S201" i="29" l="1"/>
  <c r="S202" i="29" s="1"/>
  <c r="T200" i="29"/>
  <c r="U200" i="29" s="1"/>
  <c r="K260" i="29"/>
  <c r="L259" i="29"/>
  <c r="M259" i="29" s="1"/>
  <c r="AA150" i="29"/>
  <c r="AB150" i="29" s="1"/>
  <c r="AC150" i="29" s="1"/>
  <c r="Z151" i="29"/>
  <c r="BC150" i="22"/>
  <c r="BD151" i="22"/>
  <c r="K261" i="29" l="1"/>
  <c r="K262" i="29" s="1"/>
  <c r="L260" i="29"/>
  <c r="M260" i="29" s="1"/>
  <c r="S203" i="29"/>
  <c r="S204" i="29" s="1"/>
  <c r="T202" i="29"/>
  <c r="U202" i="29" s="1"/>
  <c r="BC151" i="22"/>
  <c r="BD152" i="22"/>
  <c r="AA151" i="29"/>
  <c r="AB151" i="29" s="1"/>
  <c r="AC151" i="29" s="1"/>
  <c r="Z152" i="29"/>
  <c r="K263" i="29" l="1"/>
  <c r="K264" i="29" s="1"/>
  <c r="L262" i="29"/>
  <c r="M262" i="29" s="1"/>
  <c r="S205" i="29"/>
  <c r="S206" i="29" s="1"/>
  <c r="T204" i="29"/>
  <c r="U204" i="29" s="1"/>
  <c r="BC152" i="22"/>
  <c r="BD153" i="22"/>
  <c r="AA152" i="29"/>
  <c r="AB152" i="29" s="1"/>
  <c r="AC152" i="29" s="1"/>
  <c r="Z153" i="29"/>
  <c r="S207" i="29" l="1"/>
  <c r="T206" i="29"/>
  <c r="U206" i="29" s="1"/>
  <c r="K265" i="29"/>
  <c r="L264" i="29"/>
  <c r="M264" i="29" s="1"/>
  <c r="AA153" i="29"/>
  <c r="AB153" i="29" s="1"/>
  <c r="AC153" i="29" s="1"/>
  <c r="Z154" i="29"/>
  <c r="BC153" i="22"/>
  <c r="BD154" i="22"/>
  <c r="S208" i="29" l="1"/>
  <c r="S209" i="29" s="1"/>
  <c r="T207" i="29"/>
  <c r="U207" i="29" s="1"/>
  <c r="K266" i="29"/>
  <c r="L265" i="29"/>
  <c r="M265" i="29" s="1"/>
  <c r="Z155" i="29"/>
  <c r="AA154" i="29"/>
  <c r="AB154" i="29" s="1"/>
  <c r="AC154" i="29" s="1"/>
  <c r="BC154" i="22"/>
  <c r="BD155" i="22"/>
  <c r="S210" i="29" l="1"/>
  <c r="S211" i="29" s="1"/>
  <c r="T209" i="29"/>
  <c r="U209" i="29" s="1"/>
  <c r="K267" i="29"/>
  <c r="L266" i="29"/>
  <c r="M266" i="29" s="1"/>
  <c r="BD156" i="22"/>
  <c r="BC155" i="22"/>
  <c r="Z156" i="29"/>
  <c r="AA155" i="29"/>
  <c r="AB155" i="29" s="1"/>
  <c r="AC155" i="29" s="1"/>
  <c r="S212" i="29" l="1"/>
  <c r="S213" i="29" s="1"/>
  <c r="T211" i="29"/>
  <c r="U211" i="29" s="1"/>
  <c r="K268" i="29"/>
  <c r="K269" i="29" s="1"/>
  <c r="L267" i="29"/>
  <c r="M267" i="29" s="1"/>
  <c r="AA156" i="29"/>
  <c r="Z157" i="29"/>
  <c r="BC156" i="22"/>
  <c r="BD157" i="22"/>
  <c r="K270" i="29" l="1"/>
  <c r="K271" i="29" s="1"/>
  <c r="L269" i="29"/>
  <c r="M269" i="29" s="1"/>
  <c r="S214" i="29"/>
  <c r="T213" i="29"/>
  <c r="U213" i="29" s="1"/>
  <c r="BD158" i="22"/>
  <c r="BC157" i="22"/>
  <c r="AA157" i="29"/>
  <c r="Z158" i="29"/>
  <c r="S215" i="29" l="1"/>
  <c r="T214" i="29"/>
  <c r="U214" i="29" s="1"/>
  <c r="K272" i="29"/>
  <c r="L271" i="29"/>
  <c r="M271" i="29" s="1"/>
  <c r="Z159" i="29"/>
  <c r="AA158" i="29"/>
  <c r="AB158" i="29" s="1"/>
  <c r="AC158" i="29" s="1"/>
  <c r="BC158" i="22"/>
  <c r="BD159" i="22"/>
  <c r="S216" i="29" l="1"/>
  <c r="S217" i="29" s="1"/>
  <c r="T215" i="29"/>
  <c r="U215" i="29" s="1"/>
  <c r="K273" i="29"/>
  <c r="K274" i="29" s="1"/>
  <c r="L272" i="29"/>
  <c r="M272" i="29" s="1"/>
  <c r="BD160" i="22"/>
  <c r="BC159" i="22"/>
  <c r="Z160" i="29"/>
  <c r="AA159" i="29"/>
  <c r="AB159" i="29" s="1"/>
  <c r="AC159" i="29" s="1"/>
  <c r="S218" i="29" l="1"/>
  <c r="T217" i="29"/>
  <c r="U217" i="29" s="1"/>
  <c r="K275" i="29"/>
  <c r="L274" i="29"/>
  <c r="M274" i="29" s="1"/>
  <c r="Z161" i="29"/>
  <c r="AA160" i="29"/>
  <c r="AB160" i="29" s="1"/>
  <c r="AC160" i="29" s="1"/>
  <c r="BC160" i="22"/>
  <c r="BD161" i="22"/>
  <c r="K276" i="29" l="1"/>
  <c r="K277" i="29" s="1"/>
  <c r="L275" i="29"/>
  <c r="M275" i="29" s="1"/>
  <c r="S219" i="29"/>
  <c r="S220" i="29" s="1"/>
  <c r="T218" i="29"/>
  <c r="U218" i="29" s="1"/>
  <c r="Z162" i="29"/>
  <c r="AA161" i="29"/>
  <c r="AB161" i="29" s="1"/>
  <c r="AC161" i="29" s="1"/>
  <c r="BD162" i="22"/>
  <c r="BC161" i="22"/>
  <c r="S221" i="29" l="1"/>
  <c r="T220" i="29"/>
  <c r="U220" i="29" s="1"/>
  <c r="K278" i="29"/>
  <c r="L277" i="29"/>
  <c r="M277" i="29" s="1"/>
  <c r="BD163" i="22"/>
  <c r="BC162" i="22"/>
  <c r="Z163" i="29"/>
  <c r="AA162" i="29"/>
  <c r="AB162" i="29" s="1"/>
  <c r="AC162" i="29" s="1"/>
  <c r="S222" i="29" l="1"/>
  <c r="S223" i="29" s="1"/>
  <c r="T221" i="29"/>
  <c r="U221" i="29" s="1"/>
  <c r="K279" i="29"/>
  <c r="L278" i="29"/>
  <c r="M278" i="29" s="1"/>
  <c r="BC163" i="22"/>
  <c r="BD164" i="22"/>
  <c r="Z164" i="29"/>
  <c r="AA163" i="29"/>
  <c r="AB163" i="29" s="1"/>
  <c r="AC163" i="29" s="1"/>
  <c r="S224" i="29" l="1"/>
  <c r="S225" i="29" s="1"/>
  <c r="T223" i="29"/>
  <c r="U223" i="29" s="1"/>
  <c r="K280" i="29"/>
  <c r="K281" i="29" s="1"/>
  <c r="L279" i="29"/>
  <c r="M279" i="29" s="1"/>
  <c r="Z165" i="29"/>
  <c r="AA164" i="29"/>
  <c r="AB164" i="29" s="1"/>
  <c r="AC164" i="29" s="1"/>
  <c r="BC164" i="22"/>
  <c r="BD165" i="22"/>
  <c r="K282" i="29" l="1"/>
  <c r="L281" i="29"/>
  <c r="M281" i="29" s="1"/>
  <c r="S226" i="29"/>
  <c r="T225" i="29"/>
  <c r="U225" i="29" s="1"/>
  <c r="BD166" i="22"/>
  <c r="BC165" i="22"/>
  <c r="Z166" i="29"/>
  <c r="AA165" i="29"/>
  <c r="AB165" i="29" s="1"/>
  <c r="AC165" i="29" s="1"/>
  <c r="S227" i="29" l="1"/>
  <c r="T226" i="29"/>
  <c r="U226" i="29" s="1"/>
  <c r="K283" i="29"/>
  <c r="L282" i="29"/>
  <c r="M282" i="29" s="1"/>
  <c r="BD167" i="22"/>
  <c r="BC166" i="22"/>
  <c r="Z167" i="29"/>
  <c r="AA166" i="29"/>
  <c r="AB166" i="29" s="1"/>
  <c r="AC166" i="29" s="1"/>
  <c r="K284" i="29" l="1"/>
  <c r="K285" i="29" s="1"/>
  <c r="L283" i="29"/>
  <c r="M283" i="29" s="1"/>
  <c r="S228" i="29"/>
  <c r="T227" i="29"/>
  <c r="U227" i="29" s="1"/>
  <c r="Z168" i="29"/>
  <c r="AA167" i="29"/>
  <c r="AB167" i="29" s="1"/>
  <c r="AC167" i="29" s="1"/>
  <c r="BD168" i="22"/>
  <c r="BC167" i="22"/>
  <c r="S229" i="29" l="1"/>
  <c r="S230" i="29" s="1"/>
  <c r="T228" i="29"/>
  <c r="U228" i="29" s="1"/>
  <c r="K286" i="29"/>
  <c r="L285" i="29"/>
  <c r="M285" i="29" s="1"/>
  <c r="Z169" i="29"/>
  <c r="AA168" i="29"/>
  <c r="AB168" i="29" s="1"/>
  <c r="AC168" i="29" s="1"/>
  <c r="BC168" i="22"/>
  <c r="BD169" i="22"/>
  <c r="S231" i="29" l="1"/>
  <c r="T230" i="29"/>
  <c r="U230" i="29" s="1"/>
  <c r="K287" i="29"/>
  <c r="L286" i="29"/>
  <c r="M286" i="29" s="1"/>
  <c r="BD170" i="22"/>
  <c r="BC169" i="22"/>
  <c r="Z170" i="29"/>
  <c r="AA169" i="29"/>
  <c r="AB169" i="29" s="1"/>
  <c r="AC169" i="29" s="1"/>
  <c r="S232" i="29" l="1"/>
  <c r="T231" i="29"/>
  <c r="U231" i="29" s="1"/>
  <c r="K288" i="29"/>
  <c r="K289" i="29" s="1"/>
  <c r="L287" i="29"/>
  <c r="M287" i="29" s="1"/>
  <c r="BC170" i="22"/>
  <c r="BD171" i="22"/>
  <c r="AA170" i="29"/>
  <c r="AB170" i="29" s="1"/>
  <c r="AC170" i="29" s="1"/>
  <c r="Z171" i="29"/>
  <c r="S233" i="29" l="1"/>
  <c r="T232" i="29"/>
  <c r="U232" i="29" s="1"/>
  <c r="K290" i="29"/>
  <c r="L289" i="29"/>
  <c r="M289" i="29" s="1"/>
  <c r="AA171" i="29"/>
  <c r="AB171" i="29" s="1"/>
  <c r="AC171" i="29" s="1"/>
  <c r="Z172" i="29"/>
  <c r="BD172" i="22"/>
  <c r="BC171" i="22"/>
  <c r="K291" i="29" l="1"/>
  <c r="L290" i="29"/>
  <c r="M290" i="29" s="1"/>
  <c r="S234" i="29"/>
  <c r="T233" i="29"/>
  <c r="U233" i="29" s="1"/>
  <c r="AA172" i="29"/>
  <c r="AB172" i="29" s="1"/>
  <c r="AC172" i="29" s="1"/>
  <c r="Z173" i="29"/>
  <c r="BC172" i="22"/>
  <c r="BD173" i="22"/>
  <c r="S235" i="29" l="1"/>
  <c r="T234" i="29"/>
  <c r="U234" i="29" s="1"/>
  <c r="K292" i="29"/>
  <c r="L291" i="29"/>
  <c r="M291" i="29" s="1"/>
  <c r="AA173" i="29"/>
  <c r="AB173" i="29" s="1"/>
  <c r="AC173" i="29" s="1"/>
  <c r="Z174" i="29"/>
  <c r="BC173" i="22"/>
  <c r="BD174" i="22"/>
  <c r="K293" i="29" l="1"/>
  <c r="K294" i="29" s="1"/>
  <c r="L292" i="29"/>
  <c r="M292" i="29" s="1"/>
  <c r="S236" i="29"/>
  <c r="T235" i="29"/>
  <c r="U235" i="29" s="1"/>
  <c r="Z175" i="29"/>
  <c r="AA174" i="29"/>
  <c r="AB174" i="29" s="1"/>
  <c r="AC174" i="29" s="1"/>
  <c r="BC174" i="22"/>
  <c r="BD175" i="22"/>
  <c r="S237" i="29" l="1"/>
  <c r="T236" i="29"/>
  <c r="U236" i="29" s="1"/>
  <c r="K295" i="29"/>
  <c r="K296" i="29" s="1"/>
  <c r="L294" i="29"/>
  <c r="M294" i="29" s="1"/>
  <c r="BD176" i="22"/>
  <c r="BC175" i="22"/>
  <c r="Z176" i="29"/>
  <c r="AA175" i="29"/>
  <c r="AB175" i="29" s="1"/>
  <c r="AC175" i="29" s="1"/>
  <c r="K297" i="29" l="1"/>
  <c r="L296" i="29"/>
  <c r="M296" i="29" s="1"/>
  <c r="S238" i="29"/>
  <c r="T237" i="29"/>
  <c r="U237" i="29" s="1"/>
  <c r="AA176" i="29"/>
  <c r="AB176" i="29" s="1"/>
  <c r="AC176" i="29" s="1"/>
  <c r="Z177" i="29"/>
  <c r="BC176" i="22"/>
  <c r="BD177" i="22"/>
  <c r="K298" i="29" l="1"/>
  <c r="K299" i="29" s="1"/>
  <c r="L297" i="29"/>
  <c r="M297" i="29" s="1"/>
  <c r="S239" i="29"/>
  <c r="S240" i="29" s="1"/>
  <c r="T238" i="29"/>
  <c r="U238" i="29" s="1"/>
  <c r="AA177" i="29"/>
  <c r="AB177" i="29" s="1"/>
  <c r="AC177" i="29" s="1"/>
  <c r="Z178" i="29"/>
  <c r="BD178" i="22"/>
  <c r="BC177" i="22"/>
  <c r="K300" i="29" l="1"/>
  <c r="K301" i="29" s="1"/>
  <c r="L299" i="29"/>
  <c r="M299" i="29" s="1"/>
  <c r="S241" i="29"/>
  <c r="S242" i="29" s="1"/>
  <c r="T240" i="29"/>
  <c r="U240" i="29" s="1"/>
  <c r="BC178" i="22"/>
  <c r="BD179" i="22"/>
  <c r="Z179" i="29"/>
  <c r="AA178" i="29"/>
  <c r="AB178" i="29" s="1"/>
  <c r="AC178" i="29" s="1"/>
  <c r="K302" i="29" l="1"/>
  <c r="K303" i="29" s="1"/>
  <c r="L301" i="29"/>
  <c r="M301" i="29" s="1"/>
  <c r="S243" i="29"/>
  <c r="T242" i="29"/>
  <c r="U242" i="29" s="1"/>
  <c r="BD180" i="22"/>
  <c r="BC179" i="22"/>
  <c r="AA179" i="29"/>
  <c r="AB179" i="29" s="1"/>
  <c r="AC179" i="29" s="1"/>
  <c r="Z180" i="29"/>
  <c r="K304" i="29" l="1"/>
  <c r="K305" i="29" s="1"/>
  <c r="L303" i="29"/>
  <c r="M303" i="29" s="1"/>
  <c r="S244" i="29"/>
  <c r="S245" i="29" s="1"/>
  <c r="T243" i="29"/>
  <c r="U243" i="29" s="1"/>
  <c r="BC180" i="22"/>
  <c r="BD181" i="22"/>
  <c r="AA180" i="29"/>
  <c r="Z181" i="29"/>
  <c r="K306" i="29" l="1"/>
  <c r="L305" i="29"/>
  <c r="M305" i="29" s="1"/>
  <c r="S246" i="29"/>
  <c r="S247" i="29" s="1"/>
  <c r="T245" i="29"/>
  <c r="U245" i="29" s="1"/>
  <c r="AA181" i="29"/>
  <c r="Z182" i="29"/>
  <c r="BC181" i="22"/>
  <c r="BD182" i="22"/>
  <c r="K307" i="29" l="1"/>
  <c r="K308" i="29" s="1"/>
  <c r="L306" i="29"/>
  <c r="M306" i="29" s="1"/>
  <c r="S248" i="29"/>
  <c r="T247" i="29"/>
  <c r="U247" i="29" s="1"/>
  <c r="AA182" i="29"/>
  <c r="AB182" i="29" s="1"/>
  <c r="AC182" i="29" s="1"/>
  <c r="Z183" i="29"/>
  <c r="BD183" i="22"/>
  <c r="BC182" i="22"/>
  <c r="S249" i="29" l="1"/>
  <c r="S250" i="29" s="1"/>
  <c r="T248" i="29"/>
  <c r="U248" i="29" s="1"/>
  <c r="K309" i="29"/>
  <c r="L308" i="29"/>
  <c r="M308" i="29" s="1"/>
  <c r="AA183" i="29"/>
  <c r="AB183" i="29" s="1"/>
  <c r="AC183" i="29" s="1"/>
  <c r="Z184" i="29"/>
  <c r="BD184" i="22"/>
  <c r="BC183" i="22"/>
  <c r="S251" i="29" l="1"/>
  <c r="S252" i="29" s="1"/>
  <c r="T250" i="29"/>
  <c r="U250" i="29" s="1"/>
  <c r="K310" i="29"/>
  <c r="L309" i="29"/>
  <c r="M309" i="29" s="1"/>
  <c r="BC184" i="22"/>
  <c r="BD185" i="22"/>
  <c r="Z185" i="29"/>
  <c r="AA184" i="29"/>
  <c r="AB184" i="29" s="1"/>
  <c r="AC184" i="29" s="1"/>
  <c r="K311" i="29" l="1"/>
  <c r="L310" i="29"/>
  <c r="M310" i="29" s="1"/>
  <c r="S253" i="29"/>
  <c r="S254" i="29" s="1"/>
  <c r="T252" i="29"/>
  <c r="U252" i="29" s="1"/>
  <c r="Z186" i="29"/>
  <c r="AA185" i="29"/>
  <c r="AB185" i="29" s="1"/>
  <c r="AC185" i="29" s="1"/>
  <c r="BD186" i="22"/>
  <c r="BC185" i="22"/>
  <c r="S255" i="29" l="1"/>
  <c r="S256" i="29" s="1"/>
  <c r="T254" i="29"/>
  <c r="U254" i="29" s="1"/>
  <c r="K312" i="29"/>
  <c r="L311" i="29"/>
  <c r="M311" i="29" s="1"/>
  <c r="Z187" i="29"/>
  <c r="AA186" i="29"/>
  <c r="AB186" i="29" s="1"/>
  <c r="AC186" i="29" s="1"/>
  <c r="BC186" i="22"/>
  <c r="BD187" i="22"/>
  <c r="S257" i="29" l="1"/>
  <c r="T256" i="29"/>
  <c r="U256" i="29" s="1"/>
  <c r="K313" i="29"/>
  <c r="L312" i="29"/>
  <c r="M312" i="29" s="1"/>
  <c r="BD188" i="22"/>
  <c r="BC187" i="22"/>
  <c r="AA187" i="29"/>
  <c r="Z188" i="29"/>
  <c r="S258" i="29" l="1"/>
  <c r="T257" i="29"/>
  <c r="U257" i="29" s="1"/>
  <c r="K314" i="29"/>
  <c r="L313" i="29"/>
  <c r="M313" i="29" s="1"/>
  <c r="BC188" i="22"/>
  <c r="BD189" i="22"/>
  <c r="AA188" i="29"/>
  <c r="Z189" i="29"/>
  <c r="S259" i="29" l="1"/>
  <c r="S260" i="29" s="1"/>
  <c r="T258" i="29"/>
  <c r="U258" i="29" s="1"/>
  <c r="K315" i="29"/>
  <c r="K316" i="29" s="1"/>
  <c r="L314" i="29"/>
  <c r="M314" i="29" s="1"/>
  <c r="AA189" i="29"/>
  <c r="AB189" i="29" s="1"/>
  <c r="AC189" i="29" s="1"/>
  <c r="Z190" i="29"/>
  <c r="BC189" i="22"/>
  <c r="BD190" i="22"/>
  <c r="S261" i="29" l="1"/>
  <c r="S262" i="29" s="1"/>
  <c r="T260" i="29"/>
  <c r="U260" i="29" s="1"/>
  <c r="K317" i="29"/>
  <c r="K318" i="29" s="1"/>
  <c r="L316" i="29"/>
  <c r="M316" i="29" s="1"/>
  <c r="BC190" i="22"/>
  <c r="BD191" i="22"/>
  <c r="AA190" i="29"/>
  <c r="AB190" i="29" s="1"/>
  <c r="AC190" i="29" s="1"/>
  <c r="Z191" i="29"/>
  <c r="K319" i="29" l="1"/>
  <c r="L318" i="29"/>
  <c r="M318" i="29" s="1"/>
  <c r="S263" i="29"/>
  <c r="T262" i="29"/>
  <c r="U262" i="29" s="1"/>
  <c r="BD192" i="22"/>
  <c r="BC191" i="22"/>
  <c r="AA191" i="29"/>
  <c r="AB191" i="29" s="1"/>
  <c r="AC191" i="29" s="1"/>
  <c r="Z192" i="29"/>
  <c r="S264" i="29" l="1"/>
  <c r="S265" i="29" s="1"/>
  <c r="T263" i="29"/>
  <c r="U263" i="29" s="1"/>
  <c r="K320" i="29"/>
  <c r="K321" i="29" s="1"/>
  <c r="L319" i="29"/>
  <c r="M319" i="29" s="1"/>
  <c r="AA192" i="29"/>
  <c r="AB192" i="29" s="1"/>
  <c r="AC192" i="29" s="1"/>
  <c r="Z193" i="29"/>
  <c r="BC192" i="22"/>
  <c r="BD193" i="22"/>
  <c r="K322" i="29" l="1"/>
  <c r="L321" i="29"/>
  <c r="M321" i="29" s="1"/>
  <c r="S266" i="29"/>
  <c r="T265" i="29"/>
  <c r="U265" i="29" s="1"/>
  <c r="BD194" i="22"/>
  <c r="BC193" i="22"/>
  <c r="AA193" i="29"/>
  <c r="AB193" i="29" s="1"/>
  <c r="AC193" i="29" s="1"/>
  <c r="Z194" i="29"/>
  <c r="K323" i="29" l="1"/>
  <c r="L322" i="29"/>
  <c r="M322" i="29" s="1"/>
  <c r="S267" i="29"/>
  <c r="T266" i="29"/>
  <c r="U266" i="29" s="1"/>
  <c r="Z195" i="29"/>
  <c r="AA194" i="29"/>
  <c r="AB194" i="29" s="1"/>
  <c r="AC194" i="29" s="1"/>
  <c r="BD195" i="22"/>
  <c r="BC194" i="22"/>
  <c r="S268" i="29" l="1"/>
  <c r="T267" i="29"/>
  <c r="U267" i="29" s="1"/>
  <c r="K324" i="29"/>
  <c r="K325" i="29" s="1"/>
  <c r="L323" i="29"/>
  <c r="M323" i="29" s="1"/>
  <c r="Z196" i="29"/>
  <c r="AA195" i="29"/>
  <c r="AB195" i="29" s="1"/>
  <c r="AC195" i="29" s="1"/>
  <c r="BD196" i="22"/>
  <c r="BC195" i="22"/>
  <c r="K326" i="29" l="1"/>
  <c r="K327" i="29" s="1"/>
  <c r="L325" i="29"/>
  <c r="M325" i="29" s="1"/>
  <c r="S269" i="29"/>
  <c r="S270" i="29" s="1"/>
  <c r="T268" i="29"/>
  <c r="U268" i="29" s="1"/>
  <c r="BD197" i="22"/>
  <c r="BC196" i="22"/>
  <c r="AA196" i="29"/>
  <c r="Z197" i="29"/>
  <c r="S271" i="29" l="1"/>
  <c r="T270" i="29"/>
  <c r="U270" i="29" s="1"/>
  <c r="K328" i="29"/>
  <c r="L327" i="29"/>
  <c r="M327" i="29" s="1"/>
  <c r="BD198" i="22"/>
  <c r="BC197" i="22"/>
  <c r="AA197" i="29"/>
  <c r="Z198" i="29"/>
  <c r="S272" i="29" l="1"/>
  <c r="T271" i="29"/>
  <c r="U271" i="29" s="1"/>
  <c r="K329" i="29"/>
  <c r="K330" i="29" s="1"/>
  <c r="L328" i="29"/>
  <c r="M328" i="29" s="1"/>
  <c r="AA198" i="29"/>
  <c r="AB198" i="29" s="1"/>
  <c r="AC198" i="29" s="1"/>
  <c r="Z199" i="29"/>
  <c r="BC198" i="22"/>
  <c r="BD199" i="22"/>
  <c r="K331" i="29" l="1"/>
  <c r="L330" i="29"/>
  <c r="M330" i="29" s="1"/>
  <c r="S273" i="29"/>
  <c r="T272" i="29"/>
  <c r="U272" i="29" s="1"/>
  <c r="AA199" i="29"/>
  <c r="Z200" i="29"/>
  <c r="BC199" i="22"/>
  <c r="BD200" i="22"/>
  <c r="S274" i="29" l="1"/>
  <c r="T273" i="29"/>
  <c r="U273" i="29" s="1"/>
  <c r="K332" i="29"/>
  <c r="K333" i="29" s="1"/>
  <c r="L331" i="29"/>
  <c r="M331" i="29" s="1"/>
  <c r="AA200" i="29"/>
  <c r="Z201" i="29"/>
  <c r="BC200" i="22"/>
  <c r="BD201" i="22"/>
  <c r="S275" i="29" l="1"/>
  <c r="T274" i="29"/>
  <c r="U274" i="29" s="1"/>
  <c r="K334" i="29"/>
  <c r="L333" i="29"/>
  <c r="M333" i="29" s="1"/>
  <c r="BC201" i="22"/>
  <c r="BD202" i="22"/>
  <c r="AA201" i="29"/>
  <c r="AB201" i="29" s="1"/>
  <c r="AC201" i="29" s="1"/>
  <c r="Z202" i="29"/>
  <c r="S276" i="29" l="1"/>
  <c r="S277" i="29" s="1"/>
  <c r="T275" i="29"/>
  <c r="U275" i="29" s="1"/>
  <c r="K335" i="29"/>
  <c r="L334" i="29"/>
  <c r="M334" i="29" s="1"/>
  <c r="AA202" i="29"/>
  <c r="AB202" i="29" s="1"/>
  <c r="AC202" i="29" s="1"/>
  <c r="Z203" i="29"/>
  <c r="BC202" i="22"/>
  <c r="BD203" i="22"/>
  <c r="S278" i="29" l="1"/>
  <c r="S279" i="29" s="1"/>
  <c r="T277" i="29"/>
  <c r="U277" i="29" s="1"/>
  <c r="K336" i="29"/>
  <c r="L335" i="29"/>
  <c r="M335" i="29" s="1"/>
  <c r="AA203" i="29"/>
  <c r="AB203" i="29" s="1"/>
  <c r="AC203" i="29" s="1"/>
  <c r="Z204" i="29"/>
  <c r="BC203" i="22"/>
  <c r="BD204" i="22"/>
  <c r="K337" i="29" l="1"/>
  <c r="K338" i="29" s="1"/>
  <c r="L336" i="29"/>
  <c r="M336" i="29" s="1"/>
  <c r="S280" i="29"/>
  <c r="T279" i="29"/>
  <c r="U279" i="29" s="1"/>
  <c r="BD205" i="22"/>
  <c r="BC204" i="22"/>
  <c r="Z205" i="29"/>
  <c r="AA204" i="29"/>
  <c r="AB204" i="29" s="1"/>
  <c r="AC204" i="29" s="1"/>
  <c r="S281" i="29" l="1"/>
  <c r="S282" i="29" s="1"/>
  <c r="T280" i="29"/>
  <c r="U280" i="29" s="1"/>
  <c r="K339" i="29"/>
  <c r="K340" i="29" s="1"/>
  <c r="L338" i="29"/>
  <c r="M338" i="29" s="1"/>
  <c r="Z206" i="29"/>
  <c r="AA205" i="29"/>
  <c r="AB205" i="29" s="1"/>
  <c r="AC205" i="29" s="1"/>
  <c r="BD206" i="22"/>
  <c r="BC205" i="22"/>
  <c r="K341" i="29" l="1"/>
  <c r="K342" i="29" s="1"/>
  <c r="L340" i="29"/>
  <c r="M340" i="29" s="1"/>
  <c r="S283" i="29"/>
  <c r="T282" i="29"/>
  <c r="U282" i="29" s="1"/>
  <c r="Z207" i="29"/>
  <c r="AA206" i="29"/>
  <c r="BC206" i="22"/>
  <c r="BD207" i="22"/>
  <c r="K343" i="29" l="1"/>
  <c r="K344" i="29" s="1"/>
  <c r="L342" i="29"/>
  <c r="M342" i="29" s="1"/>
  <c r="S284" i="29"/>
  <c r="T283" i="29"/>
  <c r="U283" i="29" s="1"/>
  <c r="BC207" i="22"/>
  <c r="BD208" i="22"/>
  <c r="AA207" i="29"/>
  <c r="Z208" i="29"/>
  <c r="K345" i="29" l="1"/>
  <c r="K346" i="29" s="1"/>
  <c r="K347" i="29" s="1"/>
  <c r="K348" i="29" s="1"/>
  <c r="L344" i="29"/>
  <c r="M344" i="29" s="1"/>
  <c r="S285" i="29"/>
  <c r="S286" i="29" s="1"/>
  <c r="T284" i="29"/>
  <c r="U284" i="29" s="1"/>
  <c r="BD209" i="22"/>
  <c r="BC208" i="22"/>
  <c r="AA208" i="29"/>
  <c r="AB208" i="29" s="1"/>
  <c r="AC208" i="29" s="1"/>
  <c r="Z209" i="29"/>
  <c r="S287" i="29" l="1"/>
  <c r="S288" i="29" s="1"/>
  <c r="T286" i="29"/>
  <c r="U286" i="29" s="1"/>
  <c r="K349" i="29"/>
  <c r="K350" i="29" s="1"/>
  <c r="L348" i="29"/>
  <c r="M348" i="29" s="1"/>
  <c r="AA209" i="29"/>
  <c r="Z210" i="29"/>
  <c r="BD210" i="22"/>
  <c r="BC209" i="22"/>
  <c r="S289" i="29" l="1"/>
  <c r="S290" i="29" s="1"/>
  <c r="T288" i="29"/>
  <c r="U288" i="29" s="1"/>
  <c r="K351" i="29"/>
  <c r="K352" i="29" s="1"/>
  <c r="L350" i="29"/>
  <c r="M350" i="29" s="1"/>
  <c r="AA210" i="29"/>
  <c r="Z211" i="29"/>
  <c r="BC210" i="22"/>
  <c r="BD211" i="22"/>
  <c r="K353" i="29" l="1"/>
  <c r="K354" i="29" s="1"/>
  <c r="L352" i="29"/>
  <c r="M352" i="29" s="1"/>
  <c r="S291" i="29"/>
  <c r="S292" i="29" s="1"/>
  <c r="T290" i="29"/>
  <c r="U290" i="29" s="1"/>
  <c r="AA211" i="29"/>
  <c r="AB211" i="29" s="1"/>
  <c r="AC211" i="29" s="1"/>
  <c r="Z212" i="29"/>
  <c r="BC211" i="22"/>
  <c r="BD212" i="22"/>
  <c r="S293" i="29" l="1"/>
  <c r="S294" i="29" s="1"/>
  <c r="T292" i="29"/>
  <c r="U292" i="29" s="1"/>
  <c r="K355" i="29"/>
  <c r="K356" i="29" s="1"/>
  <c r="L354" i="29"/>
  <c r="M354" i="29" s="1"/>
  <c r="BC212" i="22"/>
  <c r="BD213" i="22"/>
  <c r="AA212" i="29"/>
  <c r="Z213" i="29"/>
  <c r="S295" i="29" l="1"/>
  <c r="T294" i="29"/>
  <c r="U294" i="29" s="1"/>
  <c r="K357" i="29"/>
  <c r="K358" i="29" s="1"/>
  <c r="L356" i="29"/>
  <c r="M356" i="29" s="1"/>
  <c r="AA213" i="29"/>
  <c r="AB213" i="29" s="1"/>
  <c r="AC213" i="29" s="1"/>
  <c r="Z214" i="29"/>
  <c r="BD214" i="22"/>
  <c r="BC213" i="22"/>
  <c r="S296" i="29" l="1"/>
  <c r="S297" i="29" s="1"/>
  <c r="T295" i="29"/>
  <c r="U295" i="29" s="1"/>
  <c r="K359" i="29"/>
  <c r="K360" i="29" s="1"/>
  <c r="L358" i="29"/>
  <c r="M358" i="29" s="1"/>
  <c r="Z215" i="29"/>
  <c r="AA214" i="29"/>
  <c r="BD215" i="22"/>
  <c r="BC214" i="22"/>
  <c r="K361" i="29" l="1"/>
  <c r="K362" i="29" s="1"/>
  <c r="L360" i="29"/>
  <c r="M360" i="29" s="1"/>
  <c r="S298" i="29"/>
  <c r="S299" i="29" s="1"/>
  <c r="T297" i="29"/>
  <c r="U297" i="29" s="1"/>
  <c r="BD216" i="22"/>
  <c r="BC215" i="22"/>
  <c r="Z216" i="29"/>
  <c r="AA215" i="29"/>
  <c r="AB215" i="29" s="1"/>
  <c r="AC215" i="29" s="1"/>
  <c r="S300" i="29" l="1"/>
  <c r="T299" i="29"/>
  <c r="U299" i="29" s="1"/>
  <c r="K363" i="29"/>
  <c r="K364" i="29" s="1"/>
  <c r="L362" i="29"/>
  <c r="M362" i="29" s="1"/>
  <c r="AA216" i="29"/>
  <c r="Z217" i="29"/>
  <c r="BC216" i="22"/>
  <c r="BD217" i="22"/>
  <c r="K365" i="29" l="1"/>
  <c r="K366" i="29" s="1"/>
  <c r="L364" i="29"/>
  <c r="M364" i="29" s="1"/>
  <c r="S301" i="29"/>
  <c r="T300" i="29"/>
  <c r="U300" i="29" s="1"/>
  <c r="AA217" i="29"/>
  <c r="Z218" i="29"/>
  <c r="BC217" i="22"/>
  <c r="BD218" i="22"/>
  <c r="K367" i="29" l="1"/>
  <c r="K368" i="29" s="1"/>
  <c r="L366" i="29"/>
  <c r="M366" i="29" s="1"/>
  <c r="S302" i="29"/>
  <c r="T301" i="29"/>
  <c r="U301" i="29" s="1"/>
  <c r="BC218" i="22"/>
  <c r="BD219" i="22"/>
  <c r="AA218" i="29"/>
  <c r="AB218" i="29" s="1"/>
  <c r="AC218" i="29" s="1"/>
  <c r="Z219" i="29"/>
  <c r="S303" i="29" l="1"/>
  <c r="T302" i="29"/>
  <c r="U302" i="29" s="1"/>
  <c r="K369" i="29"/>
  <c r="L368" i="29"/>
  <c r="M368" i="29" s="1"/>
  <c r="AA219" i="29"/>
  <c r="Z220" i="29"/>
  <c r="BC219" i="22"/>
  <c r="BD220" i="22"/>
  <c r="S304" i="29" l="1"/>
  <c r="T303" i="29"/>
  <c r="U303" i="29" s="1"/>
  <c r="K370" i="29"/>
  <c r="K371" i="29" s="1"/>
  <c r="L369" i="29"/>
  <c r="M369" i="29" s="1"/>
  <c r="AA220" i="29"/>
  <c r="Z221" i="29"/>
  <c r="BC220" i="22"/>
  <c r="BD221" i="22"/>
  <c r="S305" i="29" l="1"/>
  <c r="T304" i="29"/>
  <c r="U304" i="29" s="1"/>
  <c r="K372" i="29"/>
  <c r="K373" i="29" s="1"/>
  <c r="L371" i="29"/>
  <c r="M371" i="29" s="1"/>
  <c r="BC221" i="22"/>
  <c r="BD222" i="22"/>
  <c r="AA221" i="29"/>
  <c r="AB221" i="29" s="1"/>
  <c r="AC221" i="29" s="1"/>
  <c r="Z222" i="29"/>
  <c r="S306" i="29" l="1"/>
  <c r="T305" i="29"/>
  <c r="U305" i="29" s="1"/>
  <c r="K374" i="29"/>
  <c r="K375" i="29" s="1"/>
  <c r="L373" i="29"/>
  <c r="M373" i="29" s="1"/>
  <c r="AA222" i="29"/>
  <c r="Z223" i="29"/>
  <c r="BD223" i="22"/>
  <c r="BC222" i="22"/>
  <c r="K376" i="29" l="1"/>
  <c r="K377" i="29" s="1"/>
  <c r="L375" i="29"/>
  <c r="M375" i="29" s="1"/>
  <c r="S307" i="29"/>
  <c r="T306" i="29"/>
  <c r="U306" i="29" s="1"/>
  <c r="AA223" i="29"/>
  <c r="Z224" i="29"/>
  <c r="BC223" i="22"/>
  <c r="BD224" i="22"/>
  <c r="S308" i="29" l="1"/>
  <c r="S309" i="29" s="1"/>
  <c r="T307" i="29"/>
  <c r="U307" i="29" s="1"/>
  <c r="K378" i="29"/>
  <c r="L377" i="29"/>
  <c r="M377" i="29" s="1"/>
  <c r="BD225" i="22"/>
  <c r="BC224" i="22"/>
  <c r="Z225" i="29"/>
  <c r="AA224" i="29"/>
  <c r="AB224" i="29" s="1"/>
  <c r="AC224" i="29" s="1"/>
  <c r="K379" i="29" l="1"/>
  <c r="K380" i="29" s="1"/>
  <c r="L378" i="29"/>
  <c r="M378" i="29" s="1"/>
  <c r="S310" i="29"/>
  <c r="T309" i="29"/>
  <c r="U309" i="29" s="1"/>
  <c r="Z226" i="29"/>
  <c r="AA225" i="29"/>
  <c r="BD226" i="22"/>
  <c r="BC225" i="22"/>
  <c r="K381" i="29" l="1"/>
  <c r="K382" i="29" s="1"/>
  <c r="L380" i="29"/>
  <c r="M380" i="29" s="1"/>
  <c r="S311" i="29"/>
  <c r="T310" i="29"/>
  <c r="U310" i="29" s="1"/>
  <c r="BD227" i="22"/>
  <c r="BC226" i="22"/>
  <c r="Z227" i="29"/>
  <c r="AA226" i="29"/>
  <c r="K383" i="29" l="1"/>
  <c r="K384" i="29" s="1"/>
  <c r="L382" i="29"/>
  <c r="M382" i="29" s="1"/>
  <c r="S312" i="29"/>
  <c r="T311" i="29"/>
  <c r="U311" i="29" s="1"/>
  <c r="BC227" i="22"/>
  <c r="BD228" i="22"/>
  <c r="AA227" i="29"/>
  <c r="AB227" i="29" s="1"/>
  <c r="AC227" i="29" s="1"/>
  <c r="Z228" i="29"/>
  <c r="K385" i="29" l="1"/>
  <c r="L384" i="29"/>
  <c r="M384" i="29" s="1"/>
  <c r="S313" i="29"/>
  <c r="S314" i="29" s="1"/>
  <c r="T312" i="29"/>
  <c r="U312" i="29" s="1"/>
  <c r="AA228" i="29"/>
  <c r="Z229" i="29"/>
  <c r="BC228" i="22"/>
  <c r="BD229" i="22"/>
  <c r="K386" i="29" l="1"/>
  <c r="K387" i="29" s="1"/>
  <c r="L385" i="29"/>
  <c r="M385" i="29" s="1"/>
  <c r="S315" i="29"/>
  <c r="T314" i="29"/>
  <c r="U314" i="29" s="1"/>
  <c r="BC229" i="22"/>
  <c r="BD230" i="22"/>
  <c r="AA229" i="29"/>
  <c r="Z230" i="29"/>
  <c r="K388" i="29" l="1"/>
  <c r="L387" i="29"/>
  <c r="M387" i="29" s="1"/>
  <c r="S316" i="29"/>
  <c r="S317" i="29" s="1"/>
  <c r="T315" i="29"/>
  <c r="U315" i="29" s="1"/>
  <c r="BD231" i="22"/>
  <c r="BC230" i="22"/>
  <c r="AA230" i="29"/>
  <c r="AB230" i="29" s="1"/>
  <c r="AC230" i="29" s="1"/>
  <c r="Z231" i="29"/>
  <c r="K389" i="29" l="1"/>
  <c r="K390" i="29" s="1"/>
  <c r="L388" i="29"/>
  <c r="M388" i="29" s="1"/>
  <c r="S318" i="29"/>
  <c r="T317" i="29"/>
  <c r="U317" i="29" s="1"/>
  <c r="AA231" i="29"/>
  <c r="Z232" i="29"/>
  <c r="BC231" i="22"/>
  <c r="BD232" i="22"/>
  <c r="K391" i="29" l="1"/>
  <c r="K392" i="29" s="1"/>
  <c r="L390" i="29"/>
  <c r="M390" i="29" s="1"/>
  <c r="S319" i="29"/>
  <c r="T318" i="29"/>
  <c r="U318" i="29" s="1"/>
  <c r="BC232" i="22"/>
  <c r="BD233" i="22"/>
  <c r="AA232" i="29"/>
  <c r="Z233" i="29"/>
  <c r="X7" i="23" l="1"/>
  <c r="X5" i="23"/>
  <c r="X6" i="23"/>
  <c r="K393" i="29"/>
  <c r="L392" i="29"/>
  <c r="M392" i="29" s="1"/>
  <c r="S320" i="29"/>
  <c r="T319" i="29"/>
  <c r="U319" i="29" s="1"/>
  <c r="BD234" i="22"/>
  <c r="BC233" i="22"/>
  <c r="AA233" i="29"/>
  <c r="AB233" i="29" s="1"/>
  <c r="AC233" i="29" s="1"/>
  <c r="Z234" i="29"/>
  <c r="K394" i="29" l="1"/>
  <c r="K395" i="29" s="1"/>
  <c r="L393" i="29"/>
  <c r="M393" i="29" s="1"/>
  <c r="S321" i="29"/>
  <c r="S322" i="29" s="1"/>
  <c r="T320" i="29"/>
  <c r="U320" i="29" s="1"/>
  <c r="Z235" i="29"/>
  <c r="AA234" i="29"/>
  <c r="BC234" i="22"/>
  <c r="BD235" i="22"/>
  <c r="S323" i="29" l="1"/>
  <c r="T322" i="29"/>
  <c r="U322" i="29" s="1"/>
  <c r="K396" i="29"/>
  <c r="K397" i="29" s="1"/>
  <c r="L395" i="29"/>
  <c r="M395" i="29" s="1"/>
  <c r="BD236" i="22"/>
  <c r="BC235" i="22"/>
  <c r="Z236" i="29"/>
  <c r="AA235" i="29"/>
  <c r="K398" i="29" l="1"/>
  <c r="K399" i="29" s="1"/>
  <c r="L397" i="29"/>
  <c r="M397" i="29" s="1"/>
  <c r="S324" i="29"/>
  <c r="T323" i="29"/>
  <c r="U323" i="29" s="1"/>
  <c r="AA236" i="29"/>
  <c r="AB236" i="29" s="1"/>
  <c r="AC236" i="29" s="1"/>
  <c r="Z237" i="29"/>
  <c r="BC236" i="22"/>
  <c r="BD237" i="22"/>
  <c r="S325" i="29" l="1"/>
  <c r="T324" i="29"/>
  <c r="U324" i="29" s="1"/>
  <c r="K400" i="29"/>
  <c r="K401" i="29" s="1"/>
  <c r="L399" i="29"/>
  <c r="M399" i="29" s="1"/>
  <c r="BD238" i="22"/>
  <c r="BC237" i="22"/>
  <c r="AA237" i="29"/>
  <c r="AB237" i="29" s="1"/>
  <c r="AC237" i="29" s="1"/>
  <c r="Z238" i="29"/>
  <c r="K402" i="29" l="1"/>
  <c r="K403" i="29" s="1"/>
  <c r="L401" i="29"/>
  <c r="M401" i="29" s="1"/>
  <c r="S326" i="29"/>
  <c r="T325" i="29"/>
  <c r="U325" i="29" s="1"/>
  <c r="AA238" i="29"/>
  <c r="Z239" i="29"/>
  <c r="BC238" i="22"/>
  <c r="BD239" i="22"/>
  <c r="K404" i="29" l="1"/>
  <c r="K405" i="29" s="1"/>
  <c r="L403" i="29"/>
  <c r="M403" i="29" s="1"/>
  <c r="S327" i="29"/>
  <c r="S328" i="29" s="1"/>
  <c r="T326" i="29"/>
  <c r="U326" i="29" s="1"/>
  <c r="BC239" i="22"/>
  <c r="BD240" i="22"/>
  <c r="AA239" i="29"/>
  <c r="AB239" i="29" s="1"/>
  <c r="AC239" i="29" s="1"/>
  <c r="Z240" i="29"/>
  <c r="K406" i="29" l="1"/>
  <c r="K407" i="29" s="1"/>
  <c r="L405" i="29"/>
  <c r="M405" i="29" s="1"/>
  <c r="S329" i="29"/>
  <c r="S330" i="29" s="1"/>
  <c r="T328" i="29"/>
  <c r="U328" i="29" s="1"/>
  <c r="AA240" i="29"/>
  <c r="Z241" i="29"/>
  <c r="BC240" i="22"/>
  <c r="BD241" i="22"/>
  <c r="E48" i="28" l="1"/>
  <c r="K408" i="29"/>
  <c r="L407" i="29"/>
  <c r="M407" i="29" s="1"/>
  <c r="S331" i="29"/>
  <c r="S332" i="29" s="1"/>
  <c r="T330" i="29"/>
  <c r="U330" i="29" s="1"/>
  <c r="BC241" i="22"/>
  <c r="BD242" i="22"/>
  <c r="AA241" i="29"/>
  <c r="Z242" i="29"/>
  <c r="K409" i="29" l="1"/>
  <c r="K410" i="29" s="1"/>
  <c r="L408" i="29"/>
  <c r="M408" i="29" s="1"/>
  <c r="S333" i="29"/>
  <c r="T332" i="29"/>
  <c r="U332" i="29" s="1"/>
  <c r="AA242" i="29"/>
  <c r="AB242" i="29" s="1"/>
  <c r="AC242" i="29" s="1"/>
  <c r="Z243" i="29"/>
  <c r="BD243" i="22"/>
  <c r="BC242" i="22"/>
  <c r="K411" i="29" l="1"/>
  <c r="K412" i="29" s="1"/>
  <c r="L410" i="29"/>
  <c r="M410" i="29" s="1"/>
  <c r="S334" i="29"/>
  <c r="S335" i="29" s="1"/>
  <c r="T333" i="29"/>
  <c r="U333" i="29" s="1"/>
  <c r="BC243" i="22"/>
  <c r="BD244" i="22"/>
  <c r="AA243" i="29"/>
  <c r="Z244" i="29"/>
  <c r="K413" i="29" l="1"/>
  <c r="L412" i="29"/>
  <c r="M412" i="29" s="1"/>
  <c r="S336" i="29"/>
  <c r="S337" i="29" s="1"/>
  <c r="T335" i="29"/>
  <c r="U335" i="29" s="1"/>
  <c r="Z245" i="29"/>
  <c r="AA244" i="29"/>
  <c r="AB244" i="29" s="1"/>
  <c r="AC244" i="29" s="1"/>
  <c r="BD245" i="22"/>
  <c r="BC244" i="22"/>
  <c r="S338" i="29" l="1"/>
  <c r="T337" i="29"/>
  <c r="U337" i="29" s="1"/>
  <c r="K414" i="29"/>
  <c r="K415" i="29" s="1"/>
  <c r="L413" i="29"/>
  <c r="M413" i="29" s="1"/>
  <c r="BD246" i="22"/>
  <c r="BC245" i="22"/>
  <c r="Z246" i="29"/>
  <c r="AA245" i="29"/>
  <c r="AB245" i="29" s="1"/>
  <c r="AC245" i="29" s="1"/>
  <c r="S339" i="29" l="1"/>
  <c r="S340" i="29" s="1"/>
  <c r="T338" i="29"/>
  <c r="U338" i="29" s="1"/>
  <c r="K416" i="29"/>
  <c r="K417" i="29" s="1"/>
  <c r="L415" i="29"/>
  <c r="M415" i="29" s="1"/>
  <c r="Z247" i="29"/>
  <c r="AA246" i="29"/>
  <c r="AB246" i="29" s="1"/>
  <c r="AC246" i="29" s="1"/>
  <c r="BC246" i="22"/>
  <c r="BD247" i="22"/>
  <c r="K418" i="29" l="1"/>
  <c r="K419" i="29" s="1"/>
  <c r="L417" i="29"/>
  <c r="M417" i="29" s="1"/>
  <c r="S341" i="29"/>
  <c r="T340" i="29"/>
  <c r="U340" i="29" s="1"/>
  <c r="BD248" i="22"/>
  <c r="BC247" i="22"/>
  <c r="AA247" i="29"/>
  <c r="AB247" i="29" s="1"/>
  <c r="AC247" i="29" s="1"/>
  <c r="Z248" i="29"/>
  <c r="S342" i="29" l="1"/>
  <c r="S343" i="29" s="1"/>
  <c r="T341" i="29"/>
  <c r="U341" i="29" s="1"/>
  <c r="K420" i="29"/>
  <c r="K421" i="29" s="1"/>
  <c r="L419" i="29"/>
  <c r="M419" i="29" s="1"/>
  <c r="AA248" i="29"/>
  <c r="Z249" i="29"/>
  <c r="BD249" i="22"/>
  <c r="BC248" i="22"/>
  <c r="S344" i="29" l="1"/>
  <c r="S345" i="29" s="1"/>
  <c r="T343" i="29"/>
  <c r="U343" i="29" s="1"/>
  <c r="K422" i="29"/>
  <c r="K423" i="29" s="1"/>
  <c r="L421" i="29"/>
  <c r="M421" i="29" s="1"/>
  <c r="AA249" i="29"/>
  <c r="Z250" i="29"/>
  <c r="BC249" i="22"/>
  <c r="BD250" i="22"/>
  <c r="S346" i="29" l="1"/>
  <c r="S347" i="29" s="1"/>
  <c r="T345" i="29"/>
  <c r="U345" i="29" s="1"/>
  <c r="K424" i="29"/>
  <c r="L423" i="29"/>
  <c r="M423" i="29" s="1"/>
  <c r="BC250" i="22"/>
  <c r="BD251" i="22"/>
  <c r="AA250" i="29"/>
  <c r="AB250" i="29" s="1"/>
  <c r="AC250" i="29" s="1"/>
  <c r="Z251" i="29"/>
  <c r="S348" i="29" l="1"/>
  <c r="T347" i="29"/>
  <c r="U347" i="29" s="1"/>
  <c r="K425" i="29"/>
  <c r="K426" i="29" s="1"/>
  <c r="L424" i="29"/>
  <c r="M424" i="29" s="1"/>
  <c r="AA251" i="29"/>
  <c r="Z252" i="29"/>
  <c r="BD252" i="22"/>
  <c r="BC251" i="22"/>
  <c r="K427" i="29" l="1"/>
  <c r="K428" i="29" s="1"/>
  <c r="L426" i="29"/>
  <c r="M426" i="29" s="1"/>
  <c r="S349" i="29"/>
  <c r="T348" i="29"/>
  <c r="U348" i="29" s="1"/>
  <c r="BC252" i="22"/>
  <c r="BD253" i="22"/>
  <c r="AA252" i="29"/>
  <c r="AB252" i="29" s="1"/>
  <c r="AC252" i="29" s="1"/>
  <c r="Z253" i="29"/>
  <c r="K429" i="29" l="1"/>
  <c r="K430" i="29" s="1"/>
  <c r="L428" i="29"/>
  <c r="M428" i="29" s="1"/>
  <c r="S350" i="29"/>
  <c r="T349" i="29"/>
  <c r="U349" i="29" s="1"/>
  <c r="AA253" i="29"/>
  <c r="Z254" i="29"/>
  <c r="BD254" i="22"/>
  <c r="BC253" i="22"/>
  <c r="S351" i="29" l="1"/>
  <c r="T350" i="29"/>
  <c r="U350" i="29" s="1"/>
  <c r="K431" i="29"/>
  <c r="K432" i="29" s="1"/>
  <c r="L430" i="29"/>
  <c r="M430" i="29" s="1"/>
  <c r="BC254" i="22"/>
  <c r="BD255" i="22"/>
  <c r="Z255" i="29"/>
  <c r="AA254" i="29"/>
  <c r="K433" i="29" l="1"/>
  <c r="K434" i="29" s="1"/>
  <c r="L432" i="29"/>
  <c r="M432" i="29" s="1"/>
  <c r="S352" i="29"/>
  <c r="T351" i="29"/>
  <c r="U351" i="29" s="1"/>
  <c r="Z256" i="29"/>
  <c r="AA255" i="29"/>
  <c r="AB255" i="29" s="1"/>
  <c r="AC255" i="29" s="1"/>
  <c r="BD256" i="22"/>
  <c r="BC255" i="22"/>
  <c r="S353" i="29" l="1"/>
  <c r="T352" i="29"/>
  <c r="U352" i="29" s="1"/>
  <c r="K435" i="29"/>
  <c r="K436" i="29" s="1"/>
  <c r="L434" i="29"/>
  <c r="M434" i="29" s="1"/>
  <c r="BD257" i="22"/>
  <c r="BC256" i="22"/>
  <c r="AA256" i="29"/>
  <c r="Z257" i="29"/>
  <c r="S354" i="29" l="1"/>
  <c r="T353" i="29"/>
  <c r="U353" i="29" s="1"/>
  <c r="K437" i="29"/>
  <c r="K438" i="29" s="1"/>
  <c r="L436" i="29"/>
  <c r="M436" i="29" s="1"/>
  <c r="AA257" i="29"/>
  <c r="Z258" i="29"/>
  <c r="BC257" i="22"/>
  <c r="BD258" i="22"/>
  <c r="S355" i="29" l="1"/>
  <c r="T354" i="29"/>
  <c r="U354" i="29" s="1"/>
  <c r="K439" i="29"/>
  <c r="K440" i="29" s="1"/>
  <c r="L438" i="29"/>
  <c r="M438" i="29" s="1"/>
  <c r="BD259" i="22"/>
  <c r="BC258" i="22"/>
  <c r="Z259" i="29"/>
  <c r="AA258" i="29"/>
  <c r="AB258" i="29" s="1"/>
  <c r="AC258" i="29" s="1"/>
  <c r="K441" i="29" l="1"/>
  <c r="L440" i="29"/>
  <c r="M440" i="29" s="1"/>
  <c r="S356" i="29"/>
  <c r="T355" i="29"/>
  <c r="U355" i="29" s="1"/>
  <c r="Z260" i="29"/>
  <c r="AA259" i="29"/>
  <c r="BD260" i="22"/>
  <c r="BC259" i="22"/>
  <c r="S357" i="29" l="1"/>
  <c r="S358" i="29" s="1"/>
  <c r="T356" i="29"/>
  <c r="U356" i="29" s="1"/>
  <c r="K442" i="29"/>
  <c r="K443" i="29" s="1"/>
  <c r="L441" i="29"/>
  <c r="M441" i="29" s="1"/>
  <c r="BD261" i="22"/>
  <c r="BC260" i="22"/>
  <c r="Z261" i="29"/>
  <c r="AA260" i="29"/>
  <c r="S359" i="29" l="1"/>
  <c r="T358" i="29"/>
  <c r="U358" i="29" s="1"/>
  <c r="K444" i="29"/>
  <c r="K445" i="29" s="1"/>
  <c r="L443" i="29"/>
  <c r="M443" i="29" s="1"/>
  <c r="Z262" i="29"/>
  <c r="AA261" i="29"/>
  <c r="AB261" i="29" s="1"/>
  <c r="AC261" i="29" s="1"/>
  <c r="BD262" i="22"/>
  <c r="BC261" i="22"/>
  <c r="S360" i="29" l="1"/>
  <c r="S361" i="29" s="1"/>
  <c r="T359" i="29"/>
  <c r="U359" i="29" s="1"/>
  <c r="K446" i="29"/>
  <c r="K447" i="29" s="1"/>
  <c r="L445" i="29"/>
  <c r="M445" i="29" s="1"/>
  <c r="BC262" i="22"/>
  <c r="BD263" i="22"/>
  <c r="Z263" i="29"/>
  <c r="AA262" i="29"/>
  <c r="AB262" i="29" s="1"/>
  <c r="AC262" i="29" s="1"/>
  <c r="K448" i="29" l="1"/>
  <c r="L447" i="29"/>
  <c r="M447" i="29" s="1"/>
  <c r="S362" i="29"/>
  <c r="T361" i="29"/>
  <c r="U361" i="29" s="1"/>
  <c r="Z264" i="29"/>
  <c r="AA263" i="29"/>
  <c r="BC263" i="22"/>
  <c r="BD264" i="22"/>
  <c r="K449" i="29" l="1"/>
  <c r="K450" i="29" s="1"/>
  <c r="L448" i="29"/>
  <c r="M448" i="29" s="1"/>
  <c r="S363" i="29"/>
  <c r="T362" i="29"/>
  <c r="U362" i="29" s="1"/>
  <c r="BD265" i="22"/>
  <c r="BC264" i="22"/>
  <c r="Z265" i="29"/>
  <c r="AA264" i="29"/>
  <c r="K451" i="29" l="1"/>
  <c r="K452" i="29" s="1"/>
  <c r="L450" i="29"/>
  <c r="M450" i="29" s="1"/>
  <c r="S364" i="29"/>
  <c r="S365" i="29" s="1"/>
  <c r="T363" i="29"/>
  <c r="U363" i="29" s="1"/>
  <c r="Z266" i="29"/>
  <c r="AA265" i="29"/>
  <c r="AB265" i="29" s="1"/>
  <c r="AC265" i="29" s="1"/>
  <c r="BD266" i="22"/>
  <c r="BC265" i="22"/>
  <c r="K453" i="29" l="1"/>
  <c r="L452" i="29"/>
  <c r="M452" i="29" s="1"/>
  <c r="S366" i="29"/>
  <c r="S367" i="29" s="1"/>
  <c r="T365" i="29"/>
  <c r="U365" i="29" s="1"/>
  <c r="Z267" i="29"/>
  <c r="AA266" i="29"/>
  <c r="BC266" i="22"/>
  <c r="BD267" i="22"/>
  <c r="S368" i="29" l="1"/>
  <c r="S369" i="29" s="1"/>
  <c r="T367" i="29"/>
  <c r="U367" i="29" s="1"/>
  <c r="K454" i="29"/>
  <c r="K455" i="29" s="1"/>
  <c r="L453" i="29"/>
  <c r="M453" i="29" s="1"/>
  <c r="BC267" i="22"/>
  <c r="BD268" i="22"/>
  <c r="Z268" i="29"/>
  <c r="AA267" i="29"/>
  <c r="S370" i="29" l="1"/>
  <c r="T369" i="29"/>
  <c r="U369" i="29" s="1"/>
  <c r="K456" i="29"/>
  <c r="K457" i="29" s="1"/>
  <c r="L455" i="29"/>
  <c r="M455" i="29" s="1"/>
  <c r="Z269" i="29"/>
  <c r="AA268" i="29"/>
  <c r="AB268" i="29" s="1"/>
  <c r="AC268" i="29" s="1"/>
  <c r="BD269" i="22"/>
  <c r="BC268" i="22"/>
  <c r="S371" i="29" l="1"/>
  <c r="T370" i="29"/>
  <c r="U370" i="29" s="1"/>
  <c r="K458" i="29"/>
  <c r="K459" i="29" s="1"/>
  <c r="L457" i="29"/>
  <c r="M457" i="29" s="1"/>
  <c r="BD270" i="22"/>
  <c r="BC269" i="22"/>
  <c r="Z270" i="29"/>
  <c r="AA269" i="29"/>
  <c r="S372" i="29" l="1"/>
  <c r="T371" i="29"/>
  <c r="U371" i="29" s="1"/>
  <c r="K460" i="29"/>
  <c r="K461" i="29" s="1"/>
  <c r="L459" i="29"/>
  <c r="M459" i="29" s="1"/>
  <c r="AA270" i="29"/>
  <c r="Z271" i="29"/>
  <c r="BC270" i="22"/>
  <c r="BD271" i="22"/>
  <c r="S373" i="29" l="1"/>
  <c r="S374" i="29" s="1"/>
  <c r="T372" i="29"/>
  <c r="U372" i="29" s="1"/>
  <c r="K462" i="29"/>
  <c r="K463" i="29" s="1"/>
  <c r="L461" i="29"/>
  <c r="M461" i="29" s="1"/>
  <c r="BC271" i="22"/>
  <c r="BD272" i="22"/>
  <c r="AA271" i="29"/>
  <c r="AB271" i="29" s="1"/>
  <c r="AC271" i="29" s="1"/>
  <c r="Z272" i="29"/>
  <c r="K464" i="29" l="1"/>
  <c r="K465" i="29" s="1"/>
  <c r="L463" i="29"/>
  <c r="M463" i="29" s="1"/>
  <c r="S375" i="29"/>
  <c r="T374" i="29"/>
  <c r="U374" i="29" s="1"/>
  <c r="AA272" i="29"/>
  <c r="AB272" i="29" s="1"/>
  <c r="AC272" i="29" s="1"/>
  <c r="Z273" i="29"/>
  <c r="BD273" i="22"/>
  <c r="BC272" i="22"/>
  <c r="K466" i="29" l="1"/>
  <c r="L465" i="29"/>
  <c r="M465" i="29" s="1"/>
  <c r="S376" i="29"/>
  <c r="S377" i="29" s="1"/>
  <c r="T375" i="29"/>
  <c r="U375" i="29" s="1"/>
  <c r="BC273" i="22"/>
  <c r="BD274" i="22"/>
  <c r="AA273" i="29"/>
  <c r="Z274" i="29"/>
  <c r="S378" i="29" l="1"/>
  <c r="T377" i="29"/>
  <c r="U377" i="29" s="1"/>
  <c r="K467" i="29"/>
  <c r="K468" i="29" s="1"/>
  <c r="L466" i="29"/>
  <c r="M466" i="29" s="1"/>
  <c r="Z275" i="29"/>
  <c r="AA274" i="29"/>
  <c r="AB274" i="29" s="1"/>
  <c r="AC274" i="29" s="1"/>
  <c r="BC274" i="22"/>
  <c r="BD275" i="22"/>
  <c r="S379" i="29" l="1"/>
  <c r="S380" i="29" s="1"/>
  <c r="T378" i="29"/>
  <c r="U378" i="29" s="1"/>
  <c r="K469" i="29"/>
  <c r="K470" i="29" s="1"/>
  <c r="L468" i="29"/>
  <c r="M468" i="29" s="1"/>
  <c r="BD276" i="22"/>
  <c r="BC275" i="22"/>
  <c r="Z276" i="29"/>
  <c r="AA275" i="29"/>
  <c r="S381" i="29" l="1"/>
  <c r="T380" i="29"/>
  <c r="U380" i="29" s="1"/>
  <c r="K471" i="29"/>
  <c r="L470" i="29"/>
  <c r="M470" i="29" s="1"/>
  <c r="AA276" i="29"/>
  <c r="Z277" i="29"/>
  <c r="BD277" i="22"/>
  <c r="BC276" i="22"/>
  <c r="S382" i="29" l="1"/>
  <c r="T381" i="29"/>
  <c r="U381" i="29" s="1"/>
  <c r="K472" i="29"/>
  <c r="L471" i="29"/>
  <c r="M471" i="29" s="1"/>
  <c r="BD278" i="22"/>
  <c r="BC277" i="22"/>
  <c r="AA277" i="29"/>
  <c r="AB277" i="29" s="1"/>
  <c r="AC277" i="29" s="1"/>
  <c r="Z278" i="29"/>
  <c r="S383" i="29" l="1"/>
  <c r="T382" i="29"/>
  <c r="U382" i="29" s="1"/>
  <c r="K473" i="29"/>
  <c r="K474" i="29" s="1"/>
  <c r="L472" i="29"/>
  <c r="M472" i="29" s="1"/>
  <c r="Z279" i="29"/>
  <c r="AA278" i="29"/>
  <c r="BC278" i="22"/>
  <c r="BD279" i="22"/>
  <c r="S384" i="29" l="1"/>
  <c r="S385" i="29" s="1"/>
  <c r="T383" i="29"/>
  <c r="U383" i="29" s="1"/>
  <c r="K475" i="29"/>
  <c r="L474" i="29"/>
  <c r="M474" i="29" s="1"/>
  <c r="BC279" i="22"/>
  <c r="BD280" i="22"/>
  <c r="Z280" i="29"/>
  <c r="AA279" i="29"/>
  <c r="AB279" i="29" s="1"/>
  <c r="AC279" i="29" s="1"/>
  <c r="K476" i="29" l="1"/>
  <c r="K477" i="29" s="1"/>
  <c r="L475" i="29"/>
  <c r="M475" i="29" s="1"/>
  <c r="S386" i="29"/>
  <c r="T385" i="29"/>
  <c r="U385" i="29" s="1"/>
  <c r="AA280" i="29"/>
  <c r="Z281" i="29"/>
  <c r="BC280" i="22"/>
  <c r="BD281" i="22"/>
  <c r="X10" i="23" l="1"/>
  <c r="X13" i="23"/>
  <c r="X9" i="23"/>
  <c r="X16" i="23"/>
  <c r="X12" i="23"/>
  <c r="K478" i="29"/>
  <c r="L477" i="29"/>
  <c r="M477" i="29" s="1"/>
  <c r="S387" i="29"/>
  <c r="T386" i="29"/>
  <c r="U386" i="29" s="1"/>
  <c r="BC281" i="22"/>
  <c r="BD282" i="22"/>
  <c r="AA281" i="29"/>
  <c r="Z282" i="29"/>
  <c r="X15" i="23" l="1"/>
  <c r="X11" i="23"/>
  <c r="X8" i="23"/>
  <c r="X14" i="23"/>
  <c r="S388" i="29"/>
  <c r="T387" i="29"/>
  <c r="U387" i="29" s="1"/>
  <c r="K479" i="29"/>
  <c r="L478" i="29"/>
  <c r="M478" i="29" s="1"/>
  <c r="AA282" i="29"/>
  <c r="AB282" i="29" s="1"/>
  <c r="AC282" i="29" s="1"/>
  <c r="Z283" i="29"/>
  <c r="BC282" i="22"/>
  <c r="BD283" i="22"/>
  <c r="X2" i="23" l="1"/>
  <c r="Y7" i="23" s="1"/>
  <c r="S389" i="29"/>
  <c r="S390" i="29" s="1"/>
  <c r="T388" i="29"/>
  <c r="U388" i="29" s="1"/>
  <c r="K480" i="29"/>
  <c r="L479" i="29"/>
  <c r="M479" i="29" s="1"/>
  <c r="BC283" i="22"/>
  <c r="BD284" i="22"/>
  <c r="AA283" i="29"/>
  <c r="Z284" i="29"/>
  <c r="Y14" i="23" l="1"/>
  <c r="S7" i="22"/>
  <c r="T7" i="22" s="1"/>
  <c r="Y21" i="23"/>
  <c r="Y5" i="23"/>
  <c r="Y12" i="23"/>
  <c r="Y17" i="23"/>
  <c r="Y13" i="23"/>
  <c r="Y18" i="23"/>
  <c r="Y25" i="23"/>
  <c r="Y15" i="23"/>
  <c r="Y8" i="23"/>
  <c r="Y23" i="23"/>
  <c r="Y19" i="23"/>
  <c r="Y11" i="23"/>
  <c r="Y24" i="23"/>
  <c r="Y9" i="23"/>
  <c r="Y6" i="23"/>
  <c r="Y10" i="23"/>
  <c r="Y16" i="23"/>
  <c r="Y20" i="23"/>
  <c r="Y22" i="23"/>
  <c r="K481" i="29"/>
  <c r="K482" i="29" s="1"/>
  <c r="L480" i="29"/>
  <c r="M480" i="29" s="1"/>
  <c r="S391" i="29"/>
  <c r="T390" i="29"/>
  <c r="U390" i="29" s="1"/>
  <c r="Z285" i="29"/>
  <c r="AA284" i="29"/>
  <c r="AB284" i="29" s="1"/>
  <c r="AC284" i="29" s="1"/>
  <c r="BC284" i="22"/>
  <c r="BD285" i="22"/>
  <c r="Y2" i="23" l="1"/>
  <c r="Z9" i="23" s="1"/>
  <c r="K483" i="29"/>
  <c r="K484" i="29" s="1"/>
  <c r="L482" i="29"/>
  <c r="M482" i="29" s="1"/>
  <c r="S392" i="29"/>
  <c r="S393" i="29" s="1"/>
  <c r="T391" i="29"/>
  <c r="U391" i="29" s="1"/>
  <c r="BD286" i="22"/>
  <c r="BC285" i="22"/>
  <c r="Z286" i="29"/>
  <c r="AA285" i="29"/>
  <c r="Z11" i="23" l="1"/>
  <c r="Z5" i="23"/>
  <c r="Z10" i="23"/>
  <c r="Z6" i="23"/>
  <c r="Z15" i="23"/>
  <c r="Z13" i="23"/>
  <c r="Z12" i="23"/>
  <c r="Z8" i="23"/>
  <c r="Z14" i="23"/>
  <c r="S8" i="22"/>
  <c r="T8" i="22" s="1"/>
  <c r="Z7" i="23"/>
  <c r="K485" i="29"/>
  <c r="K486" i="29" s="1"/>
  <c r="L484" i="29"/>
  <c r="M484" i="29" s="1"/>
  <c r="S394" i="29"/>
  <c r="S395" i="29" s="1"/>
  <c r="T393" i="29"/>
  <c r="U393" i="29" s="1"/>
  <c r="Z287" i="29"/>
  <c r="AA286" i="29"/>
  <c r="BD287" i="22"/>
  <c r="BC286" i="22"/>
  <c r="Z2" i="23" l="1"/>
  <c r="S9" i="22" s="1"/>
  <c r="T9" i="22" s="1"/>
  <c r="X34" i="20" s="1"/>
  <c r="K487" i="29"/>
  <c r="L486" i="29"/>
  <c r="M486" i="29" s="1"/>
  <c r="S396" i="29"/>
  <c r="T395" i="29"/>
  <c r="U395" i="29" s="1"/>
  <c r="BD288" i="22"/>
  <c r="BC287" i="22"/>
  <c r="AA287" i="29"/>
  <c r="AB287" i="29" s="1"/>
  <c r="AC287" i="29" s="1"/>
  <c r="Z288" i="29"/>
  <c r="X59" i="20" l="1"/>
  <c r="S14" i="22"/>
  <c r="M62" i="22" s="1" a="1"/>
  <c r="M62" i="22" s="1"/>
  <c r="N42" i="20" s="1"/>
  <c r="K488" i="29"/>
  <c r="L487" i="29"/>
  <c r="M487" i="29" s="1"/>
  <c r="S397" i="29"/>
  <c r="S398" i="29" s="1"/>
  <c r="T396" i="29"/>
  <c r="U396" i="29" s="1"/>
  <c r="AA288" i="29"/>
  <c r="Z289" i="29"/>
  <c r="BC288" i="22"/>
  <c r="BD289" i="22"/>
  <c r="M64" i="22" l="1" a="1"/>
  <c r="M64" i="22" s="1"/>
  <c r="N44" i="20" s="1"/>
  <c r="N74" i="22"/>
  <c r="O54" i="20" s="1"/>
  <c r="M72" i="22" a="1"/>
  <c r="M72" i="22" s="1"/>
  <c r="N52" i="20" s="1"/>
  <c r="M65" i="22" a="1"/>
  <c r="M65" i="22" s="1"/>
  <c r="N45" i="20" s="1"/>
  <c r="N64" i="22"/>
  <c r="O44" i="20" s="1"/>
  <c r="N61" i="22"/>
  <c r="O41" i="20" s="1"/>
  <c r="M67" i="22" a="1"/>
  <c r="M67" i="22" s="1"/>
  <c r="AX11" i="22" s="1"/>
  <c r="AX16" i="22" s="1"/>
  <c r="N71" i="22"/>
  <c r="O51" i="20" s="1"/>
  <c r="C67" i="20"/>
  <c r="N65" i="22"/>
  <c r="O45" i="20" s="1"/>
  <c r="N66" i="22"/>
  <c r="O46" i="20" s="1"/>
  <c r="N69" i="22"/>
  <c r="O49" i="20" s="1"/>
  <c r="N62" i="22"/>
  <c r="O42" i="20" s="1"/>
  <c r="M69" i="22" a="1"/>
  <c r="M69" i="22" s="1"/>
  <c r="AY11" i="22" s="1"/>
  <c r="AY16" i="22" s="1"/>
  <c r="S16" i="22"/>
  <c r="C63" i="20"/>
  <c r="M59" i="22" a="1"/>
  <c r="M59" i="22" s="1"/>
  <c r="N39" i="20" s="1"/>
  <c r="C59" i="20"/>
  <c r="C34" i="20"/>
  <c r="M61" i="22" a="1"/>
  <c r="M61" i="22" s="1"/>
  <c r="N41" i="20" s="1"/>
  <c r="M71" i="22" a="1"/>
  <c r="M71" i="22" s="1"/>
  <c r="N51" i="20" s="1"/>
  <c r="C65" i="20"/>
  <c r="S15" i="22"/>
  <c r="G71" i="22" s="1"/>
  <c r="H51" i="20" s="1"/>
  <c r="C60" i="20"/>
  <c r="M60" i="22" a="1"/>
  <c r="M60" i="22" s="1"/>
  <c r="N40" i="20" s="1"/>
  <c r="M66" i="22" a="1"/>
  <c r="M66" i="22" s="1"/>
  <c r="N46" i="20" s="1"/>
  <c r="M63" i="22" a="1"/>
  <c r="M63" i="22" s="1"/>
  <c r="AW11" i="22" s="1"/>
  <c r="AW16" i="22" s="1"/>
  <c r="N60" i="22"/>
  <c r="O40" i="20" s="1"/>
  <c r="M74" i="22" a="1"/>
  <c r="M74" i="22" s="1"/>
  <c r="N54" i="20" s="1"/>
  <c r="N72" i="22"/>
  <c r="O52" i="20" s="1"/>
  <c r="C61" i="20"/>
  <c r="N63" i="22"/>
  <c r="O43" i="20" s="1"/>
  <c r="M63" i="20"/>
  <c r="N67" i="22"/>
  <c r="O47" i="20" s="1"/>
  <c r="N59" i="22"/>
  <c r="O39" i="20" s="1"/>
  <c r="S399" i="29"/>
  <c r="T398" i="29"/>
  <c r="U398" i="29" s="1"/>
  <c r="K489" i="29"/>
  <c r="K490" i="29" s="1"/>
  <c r="L488" i="29"/>
  <c r="M488" i="29" s="1"/>
  <c r="BC289" i="22"/>
  <c r="BD290" i="22"/>
  <c r="AA289" i="29"/>
  <c r="Z290" i="29"/>
  <c r="D67" i="22" l="1"/>
  <c r="E47" i="20" s="1"/>
  <c r="K71" i="22"/>
  <c r="L51" i="20" s="1"/>
  <c r="I65" i="22"/>
  <c r="J45" i="20" s="1"/>
  <c r="J69" i="22"/>
  <c r="K49" i="20" s="1"/>
  <c r="E59" i="22"/>
  <c r="F39" i="20" s="1"/>
  <c r="F72" i="22"/>
  <c r="G52" i="20" s="1"/>
  <c r="D72" i="22"/>
  <c r="E52" i="20" s="1"/>
  <c r="K62" i="22"/>
  <c r="L42" i="20" s="1"/>
  <c r="G74" i="22"/>
  <c r="H54" i="20" s="1"/>
  <c r="I66" i="22"/>
  <c r="J46" i="20" s="1"/>
  <c r="H69" i="22"/>
  <c r="I49" i="20" s="1"/>
  <c r="J71" i="22"/>
  <c r="K51" i="20" s="1"/>
  <c r="I59" i="22"/>
  <c r="J39" i="20" s="1"/>
  <c r="F67" i="22"/>
  <c r="G47" i="20" s="1"/>
  <c r="H59" i="22"/>
  <c r="I39" i="20" s="1"/>
  <c r="H63" i="22"/>
  <c r="I43" i="20" s="1"/>
  <c r="H67" i="22"/>
  <c r="I47" i="20" s="1"/>
  <c r="G62" i="22"/>
  <c r="H42" i="20" s="1"/>
  <c r="K63" i="22"/>
  <c r="L43" i="20" s="1"/>
  <c r="H72" i="22"/>
  <c r="I52" i="20" s="1"/>
  <c r="K61" i="22"/>
  <c r="L41" i="20" s="1"/>
  <c r="D60" i="22"/>
  <c r="E40" i="20" s="1"/>
  <c r="J63" i="22"/>
  <c r="K43" i="20" s="1"/>
  <c r="G65" i="22"/>
  <c r="H45" i="20" s="1"/>
  <c r="F61" i="22"/>
  <c r="G41" i="20" s="1"/>
  <c r="D66" i="22"/>
  <c r="E46" i="20" s="1"/>
  <c r="G64" i="22"/>
  <c r="H44" i="20" s="1"/>
  <c r="H61" i="22"/>
  <c r="I41" i="20" s="1"/>
  <c r="D74" i="22"/>
  <c r="E54" i="20" s="1"/>
  <c r="F65" i="22"/>
  <c r="G45" i="20" s="1"/>
  <c r="G72" i="22"/>
  <c r="H52" i="20" s="1"/>
  <c r="J72" i="22"/>
  <c r="K52" i="20" s="1"/>
  <c r="F71" i="22"/>
  <c r="G51" i="20" s="1"/>
  <c r="D65" i="22"/>
  <c r="E45" i="20" s="1"/>
  <c r="D61" i="22"/>
  <c r="E41" i="20" s="1"/>
  <c r="H65" i="22"/>
  <c r="I45" i="20" s="1"/>
  <c r="H74" i="22"/>
  <c r="I54" i="20" s="1"/>
  <c r="D62" i="22"/>
  <c r="E42" i="20" s="1"/>
  <c r="G63" i="22"/>
  <c r="H43" i="20" s="1"/>
  <c r="E71" i="22"/>
  <c r="F51" i="20" s="1"/>
  <c r="E63" i="22"/>
  <c r="AW9" i="22" s="1"/>
  <c r="E72" i="22"/>
  <c r="F52" i="20" s="1"/>
  <c r="I61" i="22"/>
  <c r="J41" i="20" s="1"/>
  <c r="I69" i="22"/>
  <c r="J49" i="20" s="1"/>
  <c r="J66" i="22"/>
  <c r="K46" i="20" s="1"/>
  <c r="I67" i="22"/>
  <c r="J47" i="20" s="1"/>
  <c r="J65" i="22"/>
  <c r="K45" i="20" s="1"/>
  <c r="F59" i="22"/>
  <c r="G39" i="20" s="1"/>
  <c r="E74" i="22"/>
  <c r="F54" i="20" s="1"/>
  <c r="J62" i="22"/>
  <c r="K42" i="20" s="1"/>
  <c r="F69" i="22"/>
  <c r="AY10" i="22" s="1"/>
  <c r="D59" i="22"/>
  <c r="AV8" i="22" s="1"/>
  <c r="AV13" i="22" s="1"/>
  <c r="G61" i="22"/>
  <c r="H41" i="20" s="1"/>
  <c r="D71" i="22"/>
  <c r="E51" i="20" s="1"/>
  <c r="D69" i="22"/>
  <c r="AY8" i="22" s="1"/>
  <c r="H71" i="22"/>
  <c r="I51" i="20" s="1"/>
  <c r="D63" i="22"/>
  <c r="E43" i="20" s="1"/>
  <c r="E62" i="22"/>
  <c r="F42" i="20" s="1"/>
  <c r="F60" i="22"/>
  <c r="G40" i="20" s="1"/>
  <c r="E65" i="22"/>
  <c r="F45" i="20" s="1"/>
  <c r="F62" i="22"/>
  <c r="G42" i="20" s="1"/>
  <c r="I72" i="22"/>
  <c r="J52" i="20" s="1"/>
  <c r="E66" i="22"/>
  <c r="F46" i="20" s="1"/>
  <c r="D64" i="22"/>
  <c r="E44" i="20" s="1"/>
  <c r="I60" i="22"/>
  <c r="J40" i="20" s="1"/>
  <c r="F74" i="22"/>
  <c r="G54" i="20" s="1"/>
  <c r="K66" i="22"/>
  <c r="L46" i="20" s="1"/>
  <c r="G60" i="22"/>
  <c r="H40" i="20" s="1"/>
  <c r="E64" i="22"/>
  <c r="F44" i="20" s="1"/>
  <c r="E60" i="22"/>
  <c r="F40" i="20" s="1"/>
  <c r="I71" i="22"/>
  <c r="J51" i="20" s="1"/>
  <c r="F64" i="22"/>
  <c r="G44" i="20" s="1"/>
  <c r="K74" i="22"/>
  <c r="L54" i="20" s="1"/>
  <c r="E69" i="22"/>
  <c r="F49" i="20" s="1"/>
  <c r="I63" i="22"/>
  <c r="J43" i="20" s="1"/>
  <c r="N47" i="20"/>
  <c r="H64" i="22"/>
  <c r="I44" i="20" s="1"/>
  <c r="J67" i="22"/>
  <c r="K47" i="20" s="1"/>
  <c r="H62" i="22"/>
  <c r="I42" i="20" s="1"/>
  <c r="K64" i="22"/>
  <c r="L44" i="20" s="1"/>
  <c r="G69" i="22"/>
  <c r="H49" i="20" s="1"/>
  <c r="K60" i="22"/>
  <c r="L40" i="20" s="1"/>
  <c r="F66" i="22"/>
  <c r="G46" i="20" s="1"/>
  <c r="I62" i="22"/>
  <c r="J42" i="20" s="1"/>
  <c r="E67" i="22"/>
  <c r="AX9" i="22" s="1"/>
  <c r="H60" i="22"/>
  <c r="I40" i="20" s="1"/>
  <c r="G59" i="22"/>
  <c r="H39" i="20" s="1"/>
  <c r="J60" i="22"/>
  <c r="K40" i="20" s="1"/>
  <c r="K67" i="22"/>
  <c r="L47" i="20" s="1"/>
  <c r="K65" i="22"/>
  <c r="L45" i="20" s="1"/>
  <c r="K59" i="22"/>
  <c r="L39" i="20" s="1"/>
  <c r="I64" i="22"/>
  <c r="J44" i="20" s="1"/>
  <c r="J59" i="22"/>
  <c r="K39" i="20" s="1"/>
  <c r="G66" i="22"/>
  <c r="H46" i="20" s="1"/>
  <c r="J64" i="22"/>
  <c r="K44" i="20" s="1"/>
  <c r="E61" i="22"/>
  <c r="F41" i="20" s="1"/>
  <c r="F63" i="22"/>
  <c r="AW10" i="22" s="1"/>
  <c r="AW15" i="22" s="1"/>
  <c r="J61" i="22"/>
  <c r="K41" i="20" s="1"/>
  <c r="H66" i="22"/>
  <c r="I46" i="20" s="1"/>
  <c r="K69" i="22"/>
  <c r="L49" i="20" s="1"/>
  <c r="I74" i="22"/>
  <c r="J54" i="20" s="1"/>
  <c r="J74" i="22"/>
  <c r="K54" i="20" s="1"/>
  <c r="K72" i="22"/>
  <c r="L52" i="20" s="1"/>
  <c r="N49" i="20"/>
  <c r="Q39" i="20"/>
  <c r="R39" i="20" s="1"/>
  <c r="AV11" i="22"/>
  <c r="AV16" i="22" s="1"/>
  <c r="N43" i="20"/>
  <c r="G67" i="22"/>
  <c r="H47" i="20" s="1"/>
  <c r="AX8" i="22"/>
  <c r="AX14" i="22" s="1"/>
  <c r="AX10" i="22"/>
  <c r="K491" i="29"/>
  <c r="L490" i="29"/>
  <c r="M490" i="29" s="1"/>
  <c r="S400" i="29"/>
  <c r="T399" i="29"/>
  <c r="U399" i="29" s="1"/>
  <c r="AA290" i="29"/>
  <c r="AB290" i="29" s="1"/>
  <c r="AC290" i="29" s="1"/>
  <c r="Z291" i="29"/>
  <c r="BC290" i="22"/>
  <c r="BD291" i="22"/>
  <c r="AX15" i="22" l="1"/>
  <c r="F73" i="22"/>
  <c r="E48" i="20" s="1"/>
  <c r="G49" i="20"/>
  <c r="AV9" i="22"/>
  <c r="AV14" i="22" s="1"/>
  <c r="AV10" i="22"/>
  <c r="Q49" i="20"/>
  <c r="R49" i="20" s="1"/>
  <c r="F43" i="20"/>
  <c r="Q43" i="20" s="1"/>
  <c r="S43" i="20" s="1"/>
  <c r="F47" i="20"/>
  <c r="Q47" i="20" s="1"/>
  <c r="R47" i="20" s="1"/>
  <c r="AW8" i="22"/>
  <c r="AW13" i="22" s="1"/>
  <c r="G43" i="20"/>
  <c r="E39" i="20"/>
  <c r="E49" i="20"/>
  <c r="AY13" i="22"/>
  <c r="AY9" i="22"/>
  <c r="AY14" i="22" s="1"/>
  <c r="S39" i="20"/>
  <c r="AX13" i="22"/>
  <c r="S401" i="29"/>
  <c r="T400" i="29"/>
  <c r="U400" i="29" s="1"/>
  <c r="K492" i="29"/>
  <c r="K493" i="29" s="1"/>
  <c r="L491" i="29"/>
  <c r="M491" i="29" s="1"/>
  <c r="BC291" i="22"/>
  <c r="BD292" i="22"/>
  <c r="AA291" i="29"/>
  <c r="Z292" i="29"/>
  <c r="AV15" i="22" l="1"/>
  <c r="AY15" i="22"/>
  <c r="S47" i="20"/>
  <c r="S49" i="20"/>
  <c r="AW14" i="22"/>
  <c r="R43" i="20"/>
  <c r="K494" i="29"/>
  <c r="K495" i="29" s="1"/>
  <c r="L493" i="29"/>
  <c r="M493" i="29" s="1"/>
  <c r="S402" i="29"/>
  <c r="T401" i="29"/>
  <c r="U401" i="29" s="1"/>
  <c r="AA292" i="29"/>
  <c r="AB292" i="29" s="1"/>
  <c r="AC292" i="29" s="1"/>
  <c r="Z293" i="29"/>
  <c r="BC292" i="22"/>
  <c r="BD293" i="22"/>
  <c r="S403" i="29" l="1"/>
  <c r="S404" i="29" s="1"/>
  <c r="T402" i="29"/>
  <c r="U402" i="29" s="1"/>
  <c r="K496" i="29"/>
  <c r="L495" i="29"/>
  <c r="M495" i="29" s="1"/>
  <c r="BC293" i="22"/>
  <c r="BD294" i="22"/>
  <c r="AA293" i="29"/>
  <c r="Z294" i="29"/>
  <c r="K497" i="29" l="1"/>
  <c r="K498" i="29" s="1"/>
  <c r="L496" i="29"/>
  <c r="M496" i="29" s="1"/>
  <c r="S405" i="29"/>
  <c r="S406" i="29" s="1"/>
  <c r="T404" i="29"/>
  <c r="U404" i="29" s="1"/>
  <c r="Z295" i="29"/>
  <c r="AA294" i="29"/>
  <c r="AB294" i="29" s="1"/>
  <c r="AC294" i="29" s="1"/>
  <c r="BC294" i="22"/>
  <c r="BD295" i="22"/>
  <c r="S407" i="29" l="1"/>
  <c r="T406" i="29"/>
  <c r="U406" i="29" s="1"/>
  <c r="K499" i="29"/>
  <c r="K500" i="29" s="1"/>
  <c r="L498" i="29"/>
  <c r="M498" i="29" s="1"/>
  <c r="BD296" i="22"/>
  <c r="BC295" i="22"/>
  <c r="Z296" i="29"/>
  <c r="AA295" i="29"/>
  <c r="K501" i="29" l="1"/>
  <c r="L500" i="29"/>
  <c r="M500" i="29" s="1"/>
  <c r="S408" i="29"/>
  <c r="T407" i="29"/>
  <c r="U407" i="29" s="1"/>
  <c r="AA296" i="29"/>
  <c r="AB296" i="29" s="1"/>
  <c r="AC296" i="29" s="1"/>
  <c r="Z297" i="29"/>
  <c r="BD297" i="22"/>
  <c r="BC296" i="22"/>
  <c r="S409" i="29" l="1"/>
  <c r="T408" i="29"/>
  <c r="U408" i="29" s="1"/>
  <c r="K502" i="29"/>
  <c r="K503" i="29" s="1"/>
  <c r="L501" i="29"/>
  <c r="M501" i="29" s="1"/>
  <c r="BC297" i="22"/>
  <c r="BD298" i="22"/>
  <c r="AA297" i="29"/>
  <c r="Z298" i="29"/>
  <c r="K504" i="29" l="1"/>
  <c r="K505" i="29" s="1"/>
  <c r="L503" i="29"/>
  <c r="M503" i="29" s="1"/>
  <c r="S410" i="29"/>
  <c r="T409" i="29"/>
  <c r="U409" i="29" s="1"/>
  <c r="AA298" i="29"/>
  <c r="Z299" i="29"/>
  <c r="BC298" i="22"/>
  <c r="BD299" i="22"/>
  <c r="S411" i="29" l="1"/>
  <c r="T410" i="29"/>
  <c r="U410" i="29" s="1"/>
  <c r="K506" i="29"/>
  <c r="K507" i="29" s="1"/>
  <c r="L505" i="29"/>
  <c r="M505" i="29" s="1"/>
  <c r="BC299" i="22"/>
  <c r="BD300" i="22"/>
  <c r="AA299" i="29"/>
  <c r="AB299" i="29" s="1"/>
  <c r="AC299" i="29" s="1"/>
  <c r="Z300" i="29"/>
  <c r="K508" i="29" l="1"/>
  <c r="K509" i="29" s="1"/>
  <c r="L507" i="29"/>
  <c r="M507" i="29" s="1"/>
  <c r="S412" i="29"/>
  <c r="T411" i="29"/>
  <c r="U411" i="29" s="1"/>
  <c r="AA300" i="29"/>
  <c r="Z301" i="29"/>
  <c r="BC300" i="22"/>
  <c r="BD301" i="22"/>
  <c r="S413" i="29" l="1"/>
  <c r="S414" i="29" s="1"/>
  <c r="T412" i="29"/>
  <c r="U412" i="29" s="1"/>
  <c r="K510" i="29"/>
  <c r="L509" i="29"/>
  <c r="M509" i="29" s="1"/>
  <c r="BC301" i="22"/>
  <c r="BD302" i="22"/>
  <c r="AA301" i="29"/>
  <c r="AB301" i="29" s="1"/>
  <c r="AC301" i="29" s="1"/>
  <c r="Z302" i="29"/>
  <c r="K511" i="29" l="1"/>
  <c r="K512" i="29" s="1"/>
  <c r="L510" i="29"/>
  <c r="M510" i="29" s="1"/>
  <c r="S415" i="29"/>
  <c r="S416" i="29" s="1"/>
  <c r="T414" i="29"/>
  <c r="U414" i="29" s="1"/>
  <c r="AA302" i="29"/>
  <c r="Z303" i="29"/>
  <c r="BC302" i="22"/>
  <c r="BD303" i="22"/>
  <c r="S417" i="29" l="1"/>
  <c r="T416" i="29"/>
  <c r="U416" i="29" s="1"/>
  <c r="K513" i="29"/>
  <c r="K514" i="29" s="1"/>
  <c r="L512" i="29"/>
  <c r="M512" i="29" s="1"/>
  <c r="BC303" i="22"/>
  <c r="BD304" i="22"/>
  <c r="AA303" i="29"/>
  <c r="AB303" i="29" s="1"/>
  <c r="AC303" i="29" s="1"/>
  <c r="Z304" i="29"/>
  <c r="K515" i="29" l="1"/>
  <c r="K516" i="29" s="1"/>
  <c r="L514" i="29"/>
  <c r="M514" i="29" s="1"/>
  <c r="S418" i="29"/>
  <c r="S419" i="29" s="1"/>
  <c r="T417" i="29"/>
  <c r="U417" i="29" s="1"/>
  <c r="Z305" i="29"/>
  <c r="AA304" i="29"/>
  <c r="BC304" i="22"/>
  <c r="BD305" i="22"/>
  <c r="S420" i="29" l="1"/>
  <c r="T419" i="29"/>
  <c r="U419" i="29" s="1"/>
  <c r="K517" i="29"/>
  <c r="L516" i="29"/>
  <c r="M516" i="29" s="1"/>
  <c r="BD306" i="22"/>
  <c r="BC305" i="22"/>
  <c r="Z306" i="29"/>
  <c r="AA305" i="29"/>
  <c r="AB305" i="29" s="1"/>
  <c r="AC305" i="29" s="1"/>
  <c r="K518" i="29" l="1"/>
  <c r="K519" i="29" s="1"/>
  <c r="L517" i="29"/>
  <c r="M517" i="29" s="1"/>
  <c r="S421" i="29"/>
  <c r="S422" i="29" s="1"/>
  <c r="T420" i="29"/>
  <c r="U420" i="29" s="1"/>
  <c r="Z307" i="29"/>
  <c r="AA306" i="29"/>
  <c r="BD307" i="22"/>
  <c r="BC306" i="22"/>
  <c r="S423" i="29" l="1"/>
  <c r="T422" i="29"/>
  <c r="U422" i="29" s="1"/>
  <c r="K520" i="29"/>
  <c r="L519" i="29"/>
  <c r="M519" i="29" s="1"/>
  <c r="BD308" i="22"/>
  <c r="BC307" i="22"/>
  <c r="AA307" i="29"/>
  <c r="AB307" i="29" s="1"/>
  <c r="AC307" i="29" s="1"/>
  <c r="Z308" i="29"/>
  <c r="K521" i="29" l="1"/>
  <c r="L520" i="29"/>
  <c r="M520" i="29" s="1"/>
  <c r="S424" i="29"/>
  <c r="T423" i="29"/>
  <c r="U423" i="29" s="1"/>
  <c r="AA308" i="29"/>
  <c r="AB308" i="29" s="1"/>
  <c r="AC308" i="29" s="1"/>
  <c r="Z309" i="29"/>
  <c r="BC308" i="22"/>
  <c r="BD309" i="22"/>
  <c r="S425" i="29" l="1"/>
  <c r="S426" i="29" s="1"/>
  <c r="T424" i="29"/>
  <c r="U424" i="29" s="1"/>
  <c r="K522" i="29"/>
  <c r="L521" i="29"/>
  <c r="M521" i="29" s="1"/>
  <c r="BC309" i="22"/>
  <c r="BD310" i="22"/>
  <c r="AA309" i="29"/>
  <c r="AB309" i="29" s="1"/>
  <c r="AC309" i="29" s="1"/>
  <c r="Z310" i="29"/>
  <c r="K523" i="29" l="1"/>
  <c r="L522" i="29"/>
  <c r="M522" i="29" s="1"/>
  <c r="S427" i="29"/>
  <c r="T426" i="29"/>
  <c r="U426" i="29" s="1"/>
  <c r="AA310" i="29"/>
  <c r="Z311" i="29"/>
  <c r="BC310" i="22"/>
  <c r="BD311" i="22"/>
  <c r="K524" i="29" l="1"/>
  <c r="L523" i="29"/>
  <c r="M523" i="29" s="1"/>
  <c r="S428" i="29"/>
  <c r="T427" i="29"/>
  <c r="U427" i="29" s="1"/>
  <c r="BC311" i="22"/>
  <c r="BD312" i="22"/>
  <c r="AA311" i="29"/>
  <c r="AB311" i="29" s="1"/>
  <c r="AC311" i="29" s="1"/>
  <c r="Z312" i="29"/>
  <c r="K525" i="29" l="1"/>
  <c r="L524" i="29"/>
  <c r="M524" i="29" s="1"/>
  <c r="S429" i="29"/>
  <c r="T428" i="29"/>
  <c r="U428" i="29" s="1"/>
  <c r="BC312" i="22"/>
  <c r="BD313" i="22"/>
  <c r="AA312" i="29"/>
  <c r="Z313" i="29"/>
  <c r="S430" i="29" l="1"/>
  <c r="S431" i="29" s="1"/>
  <c r="T429" i="29"/>
  <c r="U429" i="29" s="1"/>
  <c r="K526" i="29"/>
  <c r="K527" i="29" s="1"/>
  <c r="L525" i="29"/>
  <c r="M525" i="29" s="1"/>
  <c r="AA313" i="29"/>
  <c r="AB313" i="29" s="1"/>
  <c r="AC313" i="29" s="1"/>
  <c r="Z314" i="29"/>
  <c r="BC313" i="22"/>
  <c r="BD314" i="22"/>
  <c r="S432" i="29" l="1"/>
  <c r="T431" i="29"/>
  <c r="U431" i="29" s="1"/>
  <c r="K528" i="29"/>
  <c r="L527" i="29"/>
  <c r="M527" i="29" s="1"/>
  <c r="BC314" i="22"/>
  <c r="BD315" i="22"/>
  <c r="Z315" i="29"/>
  <c r="AA314" i="29"/>
  <c r="S433" i="29" l="1"/>
  <c r="T432" i="29"/>
  <c r="U432" i="29" s="1"/>
  <c r="K529" i="29"/>
  <c r="K530" i="29" s="1"/>
  <c r="L528" i="29"/>
  <c r="M528" i="29" s="1"/>
  <c r="Z316" i="29"/>
  <c r="AA315" i="29"/>
  <c r="BD316" i="22"/>
  <c r="BC315" i="22"/>
  <c r="S434" i="29" l="1"/>
  <c r="T433" i="29"/>
  <c r="U433" i="29" s="1"/>
  <c r="K531" i="29"/>
  <c r="L530" i="29"/>
  <c r="M530" i="29" s="1"/>
  <c r="BD317" i="22"/>
  <c r="BC316" i="22"/>
  <c r="AA316" i="29"/>
  <c r="AB316" i="29" s="1"/>
  <c r="AC316" i="29" s="1"/>
  <c r="Z317" i="29"/>
  <c r="K532" i="29" l="1"/>
  <c r="L531" i="29"/>
  <c r="M531" i="29" s="1"/>
  <c r="S435" i="29"/>
  <c r="T434" i="29"/>
  <c r="U434" i="29" s="1"/>
  <c r="AA317" i="29"/>
  <c r="Z318" i="29"/>
  <c r="BC317" i="22"/>
  <c r="BD318" i="22"/>
  <c r="S436" i="29" l="1"/>
  <c r="T435" i="29"/>
  <c r="U435" i="29" s="1"/>
  <c r="K533" i="29"/>
  <c r="K534" i="29" s="1"/>
  <c r="L532" i="29"/>
  <c r="M532" i="29" s="1"/>
  <c r="BC318" i="22"/>
  <c r="BD319" i="22"/>
  <c r="AA318" i="29"/>
  <c r="Z319" i="29"/>
  <c r="S437" i="29" l="1"/>
  <c r="T436" i="29"/>
  <c r="U436" i="29" s="1"/>
  <c r="K535" i="29"/>
  <c r="L534" i="29"/>
  <c r="M534" i="29" s="1"/>
  <c r="AA319" i="29"/>
  <c r="AB319" i="29" s="1"/>
  <c r="AC319" i="29" s="1"/>
  <c r="Z320" i="29"/>
  <c r="BC319" i="22"/>
  <c r="BD320" i="22"/>
  <c r="S438" i="29" l="1"/>
  <c r="T437" i="29"/>
  <c r="U437" i="29" s="1"/>
  <c r="K536" i="29"/>
  <c r="L535" i="29"/>
  <c r="M535" i="29" s="1"/>
  <c r="BC320" i="22"/>
  <c r="BD321" i="22"/>
  <c r="AA320" i="29"/>
  <c r="Z321" i="29"/>
  <c r="K537" i="29" l="1"/>
  <c r="K538" i="29" s="1"/>
  <c r="L536" i="29"/>
  <c r="M536" i="29" s="1"/>
  <c r="S439" i="29"/>
  <c r="T438" i="29"/>
  <c r="U438" i="29" s="1"/>
  <c r="AA321" i="29"/>
  <c r="AB321" i="29" s="1"/>
  <c r="AC321" i="29" s="1"/>
  <c r="Z322" i="29"/>
  <c r="BC321" i="22"/>
  <c r="BD322" i="22"/>
  <c r="K539" i="29" l="1"/>
  <c r="K540" i="29" s="1"/>
  <c r="L538" i="29"/>
  <c r="M538" i="29" s="1"/>
  <c r="S440" i="29"/>
  <c r="T439" i="29"/>
  <c r="U439" i="29" s="1"/>
  <c r="BC322" i="22"/>
  <c r="BD323" i="22"/>
  <c r="AA322" i="29"/>
  <c r="Z323" i="29"/>
  <c r="K541" i="29" l="1"/>
  <c r="L540" i="29"/>
  <c r="M540" i="29" s="1"/>
  <c r="S441" i="29"/>
  <c r="T440" i="29"/>
  <c r="U440" i="29" s="1"/>
  <c r="AA323" i="29"/>
  <c r="Z324" i="29"/>
  <c r="BC323" i="22"/>
  <c r="BD324" i="22"/>
  <c r="S442" i="29" l="1"/>
  <c r="T441" i="29"/>
  <c r="U441" i="29" s="1"/>
  <c r="K542" i="29"/>
  <c r="L541" i="29"/>
  <c r="M541" i="29" s="1"/>
  <c r="BC324" i="22"/>
  <c r="BD325" i="22"/>
  <c r="Z325" i="29"/>
  <c r="AA324" i="29"/>
  <c r="AB324" i="29" s="1"/>
  <c r="AC324" i="29" s="1"/>
  <c r="K543" i="29" l="1"/>
  <c r="L542" i="29"/>
  <c r="M542" i="29" s="1"/>
  <c r="S443" i="29"/>
  <c r="S444" i="29" s="1"/>
  <c r="T442" i="29"/>
  <c r="U442" i="29" s="1"/>
  <c r="BD326" i="22"/>
  <c r="BC325" i="22"/>
  <c r="Z326" i="29"/>
  <c r="AA325" i="29"/>
  <c r="K544" i="29" l="1"/>
  <c r="K545" i="29" s="1"/>
  <c r="K546" i="29" s="1"/>
  <c r="K547" i="29" s="1"/>
  <c r="K548" i="29" s="1"/>
  <c r="K549" i="29" s="1"/>
  <c r="K550" i="29" s="1"/>
  <c r="K551" i="29" s="1"/>
  <c r="K552" i="29" s="1"/>
  <c r="K553" i="29" s="1"/>
  <c r="K554" i="29" s="1"/>
  <c r="K555" i="29" s="1"/>
  <c r="K556" i="29" s="1"/>
  <c r="K557" i="29" s="1"/>
  <c r="K558" i="29" s="1"/>
  <c r="K559" i="29" s="1"/>
  <c r="K560" i="29" s="1"/>
  <c r="K561" i="29" s="1"/>
  <c r="K562" i="29" s="1"/>
  <c r="K563" i="29" s="1"/>
  <c r="K564" i="29" s="1"/>
  <c r="K565" i="29" s="1"/>
  <c r="K566" i="29" s="1"/>
  <c r="K567" i="29" s="1"/>
  <c r="K568" i="29" s="1"/>
  <c r="K569" i="29" s="1"/>
  <c r="K570" i="29" s="1"/>
  <c r="K571" i="29" s="1"/>
  <c r="K572" i="29" s="1"/>
  <c r="K573" i="29" s="1"/>
  <c r="K574" i="29" s="1"/>
  <c r="K575" i="29" s="1"/>
  <c r="K576" i="29" s="1"/>
  <c r="K577" i="29" s="1"/>
  <c r="K578" i="29" s="1"/>
  <c r="K579" i="29" s="1"/>
  <c r="K580" i="29" s="1"/>
  <c r="K581" i="29" s="1"/>
  <c r="K582" i="29" s="1"/>
  <c r="K583" i="29" s="1"/>
  <c r="K584" i="29" s="1"/>
  <c r="K585" i="29" s="1"/>
  <c r="K586" i="29" s="1"/>
  <c r="K587" i="29" s="1"/>
  <c r="K588" i="29" s="1"/>
  <c r="K589" i="29" s="1"/>
  <c r="K590" i="29" s="1"/>
  <c r="K591" i="29" s="1"/>
  <c r="K592" i="29" s="1"/>
  <c r="K593" i="29" s="1"/>
  <c r="K594" i="29" s="1"/>
  <c r="K595" i="29" s="1"/>
  <c r="K596" i="29" s="1"/>
  <c r="K597" i="29" s="1"/>
  <c r="K598" i="29" s="1"/>
  <c r="K599" i="29" s="1"/>
  <c r="K600" i="29" s="1"/>
  <c r="K601" i="29" s="1"/>
  <c r="K602" i="29" s="1"/>
  <c r="K603" i="29" s="1"/>
  <c r="K604" i="29" s="1"/>
  <c r="K605" i="29" s="1"/>
  <c r="K606" i="29" s="1"/>
  <c r="K607" i="29" s="1"/>
  <c r="K608" i="29" s="1"/>
  <c r="K609" i="29" s="1"/>
  <c r="K610" i="29" s="1"/>
  <c r="K611" i="29" s="1"/>
  <c r="K612" i="29" s="1"/>
  <c r="K613" i="29" s="1"/>
  <c r="K614" i="29" s="1"/>
  <c r="K615" i="29" s="1"/>
  <c r="K616" i="29" s="1"/>
  <c r="K617" i="29" s="1"/>
  <c r="K618" i="29" s="1"/>
  <c r="K619" i="29" s="1"/>
  <c r="K620" i="29" s="1"/>
  <c r="K621" i="29" s="1"/>
  <c r="K622" i="29" s="1"/>
  <c r="K623" i="29" s="1"/>
  <c r="K624" i="29" s="1"/>
  <c r="K625" i="29" s="1"/>
  <c r="K626" i="29" s="1"/>
  <c r="K627" i="29" s="1"/>
  <c r="K628" i="29" s="1"/>
  <c r="K629" i="29" s="1"/>
  <c r="K630" i="29" s="1"/>
  <c r="K631" i="29" s="1"/>
  <c r="K632" i="29" s="1"/>
  <c r="K633" i="29" s="1"/>
  <c r="K634" i="29" s="1"/>
  <c r="K635" i="29" s="1"/>
  <c r="K636" i="29" s="1"/>
  <c r="K637" i="29" s="1"/>
  <c r="K638" i="29" s="1"/>
  <c r="K639" i="29" s="1"/>
  <c r="K640" i="29" s="1"/>
  <c r="K641" i="29" s="1"/>
  <c r="K642" i="29" s="1"/>
  <c r="K643" i="29" s="1"/>
  <c r="K644" i="29" s="1"/>
  <c r="K645" i="29" s="1"/>
  <c r="K646" i="29" s="1"/>
  <c r="K647" i="29" s="1"/>
  <c r="K648" i="29" s="1"/>
  <c r="K649" i="29" s="1"/>
  <c r="K650" i="29" s="1"/>
  <c r="K651" i="29" s="1"/>
  <c r="K652" i="29" s="1"/>
  <c r="K653" i="29" s="1"/>
  <c r="K654" i="29" s="1"/>
  <c r="K655" i="29" s="1"/>
  <c r="K656" i="29" s="1"/>
  <c r="K657" i="29" s="1"/>
  <c r="K658" i="29" s="1"/>
  <c r="K659" i="29" s="1"/>
  <c r="K660" i="29" s="1"/>
  <c r="K661" i="29" s="1"/>
  <c r="K662" i="29" s="1"/>
  <c r="K663" i="29" s="1"/>
  <c r="K664" i="29" s="1"/>
  <c r="K665" i="29" s="1"/>
  <c r="K666" i="29" s="1"/>
  <c r="K667" i="29" s="1"/>
  <c r="K668" i="29" s="1"/>
  <c r="K669" i="29" s="1"/>
  <c r="K670" i="29" s="1"/>
  <c r="K671" i="29" s="1"/>
  <c r="K672" i="29" s="1"/>
  <c r="K673" i="29" s="1"/>
  <c r="K674" i="29" s="1"/>
  <c r="K675" i="29" s="1"/>
  <c r="K676" i="29" s="1"/>
  <c r="K677" i="29" s="1"/>
  <c r="K678" i="29" s="1"/>
  <c r="K679" i="29" s="1"/>
  <c r="K680" i="29" s="1"/>
  <c r="K681" i="29" s="1"/>
  <c r="K682" i="29" s="1"/>
  <c r="K683" i="29" s="1"/>
  <c r="K684" i="29" s="1"/>
  <c r="K685" i="29" s="1"/>
  <c r="K686" i="29" s="1"/>
  <c r="K687" i="29" s="1"/>
  <c r="K688" i="29" s="1"/>
  <c r="K689" i="29" s="1"/>
  <c r="K690" i="29" s="1"/>
  <c r="K691" i="29" s="1"/>
  <c r="K692" i="29" s="1"/>
  <c r="K693" i="29" s="1"/>
  <c r="K694" i="29" s="1"/>
  <c r="K695" i="29" s="1"/>
  <c r="K696" i="29" s="1"/>
  <c r="K697" i="29" s="1"/>
  <c r="K698" i="29" s="1"/>
  <c r="K699" i="29" s="1"/>
  <c r="K700" i="29" s="1"/>
  <c r="K701" i="29" s="1"/>
  <c r="K702" i="29" s="1"/>
  <c r="K703" i="29" s="1"/>
  <c r="K704" i="29" s="1"/>
  <c r="K705" i="29" s="1"/>
  <c r="K706" i="29" s="1"/>
  <c r="K707" i="29" s="1"/>
  <c r="K708" i="29" s="1"/>
  <c r="K709" i="29" s="1"/>
  <c r="K710" i="29" s="1"/>
  <c r="K711" i="29" s="1"/>
  <c r="K712" i="29" s="1"/>
  <c r="K713" i="29" s="1"/>
  <c r="K714" i="29" s="1"/>
  <c r="K715" i="29" s="1"/>
  <c r="K716" i="29" s="1"/>
  <c r="K717" i="29" s="1"/>
  <c r="K718" i="29" s="1"/>
  <c r="K719" i="29" s="1"/>
  <c r="K720" i="29" s="1"/>
  <c r="K721" i="29" s="1"/>
  <c r="K722" i="29" s="1"/>
  <c r="K723" i="29" s="1"/>
  <c r="K724" i="29" s="1"/>
  <c r="K725" i="29" s="1"/>
  <c r="K726" i="29" s="1"/>
  <c r="K727" i="29" s="1"/>
  <c r="K728" i="29" s="1"/>
  <c r="K729" i="29" s="1"/>
  <c r="K730" i="29" s="1"/>
  <c r="K731" i="29" s="1"/>
  <c r="K732" i="29" s="1"/>
  <c r="K733" i="29" s="1"/>
  <c r="K734" i="29" s="1"/>
  <c r="K735" i="29" s="1"/>
  <c r="K736" i="29" s="1"/>
  <c r="K737" i="29" s="1"/>
  <c r="K738" i="29" s="1"/>
  <c r="K739" i="29" s="1"/>
  <c r="K740" i="29" s="1"/>
  <c r="K741" i="29" s="1"/>
  <c r="K742" i="29" s="1"/>
  <c r="K743" i="29" s="1"/>
  <c r="K744" i="29" s="1"/>
  <c r="K745" i="29" s="1"/>
  <c r="K746" i="29" s="1"/>
  <c r="K747" i="29" s="1"/>
  <c r="K748" i="29" s="1"/>
  <c r="K749" i="29" s="1"/>
  <c r="K750" i="29" s="1"/>
  <c r="K751" i="29" s="1"/>
  <c r="K752" i="29" s="1"/>
  <c r="K753" i="29" s="1"/>
  <c r="K754" i="29" s="1"/>
  <c r="K755" i="29" s="1"/>
  <c r="K756" i="29" s="1"/>
  <c r="K757" i="29" s="1"/>
  <c r="K758" i="29" s="1"/>
  <c r="K759" i="29" s="1"/>
  <c r="K760" i="29" s="1"/>
  <c r="K761" i="29" s="1"/>
  <c r="K762" i="29" s="1"/>
  <c r="K763" i="29" s="1"/>
  <c r="K764" i="29" s="1"/>
  <c r="K765" i="29" s="1"/>
  <c r="K766" i="29" s="1"/>
  <c r="K767" i="29" s="1"/>
  <c r="K768" i="29" s="1"/>
  <c r="K769" i="29" s="1"/>
  <c r="K770" i="29" s="1"/>
  <c r="K771" i="29" s="1"/>
  <c r="K772" i="29" s="1"/>
  <c r="K773" i="29" s="1"/>
  <c r="K774" i="29" s="1"/>
  <c r="K775" i="29" s="1"/>
  <c r="K776" i="29" s="1"/>
  <c r="K777" i="29" s="1"/>
  <c r="K778" i="29" s="1"/>
  <c r="K779" i="29" s="1"/>
  <c r="K780" i="29" s="1"/>
  <c r="K781" i="29" s="1"/>
  <c r="K782" i="29" s="1"/>
  <c r="K783" i="29" s="1"/>
  <c r="K784" i="29" s="1"/>
  <c r="K785" i="29" s="1"/>
  <c r="K786" i="29" s="1"/>
  <c r="K787" i="29" s="1"/>
  <c r="K788" i="29" s="1"/>
  <c r="K789" i="29" s="1"/>
  <c r="K790" i="29" s="1"/>
  <c r="K791" i="29" s="1"/>
  <c r="K792" i="29" s="1"/>
  <c r="K793" i="29" s="1"/>
  <c r="K794" i="29" s="1"/>
  <c r="K795" i="29" s="1"/>
  <c r="K796" i="29" s="1"/>
  <c r="K797" i="29" s="1"/>
  <c r="K798" i="29" s="1"/>
  <c r="K799" i="29" s="1"/>
  <c r="K800" i="29" s="1"/>
  <c r="K801" i="29" s="1"/>
  <c r="K802" i="29" s="1"/>
  <c r="K803" i="29" s="1"/>
  <c r="K804" i="29" s="1"/>
  <c r="K805" i="29" s="1"/>
  <c r="K806" i="29" s="1"/>
  <c r="K807" i="29" s="1"/>
  <c r="K808" i="29" s="1"/>
  <c r="K809" i="29" s="1"/>
  <c r="K810" i="29" s="1"/>
  <c r="K811" i="29" s="1"/>
  <c r="K812" i="29" s="1"/>
  <c r="K813" i="29" s="1"/>
  <c r="K814" i="29" s="1"/>
  <c r="K815" i="29" s="1"/>
  <c r="K816" i="29" s="1"/>
  <c r="K817" i="29" s="1"/>
  <c r="K818" i="29" s="1"/>
  <c r="K819" i="29" s="1"/>
  <c r="K820" i="29" s="1"/>
  <c r="K821" i="29" s="1"/>
  <c r="K822" i="29" s="1"/>
  <c r="K823" i="29" s="1"/>
  <c r="K824" i="29" s="1"/>
  <c r="K825" i="29" s="1"/>
  <c r="K826" i="29" s="1"/>
  <c r="K827" i="29" s="1"/>
  <c r="K828" i="29" s="1"/>
  <c r="K829" i="29" s="1"/>
  <c r="K830" i="29" s="1"/>
  <c r="K831" i="29" s="1"/>
  <c r="K832" i="29" s="1"/>
  <c r="K833" i="29" s="1"/>
  <c r="K834" i="29" s="1"/>
  <c r="K835" i="29" s="1"/>
  <c r="K836" i="29" s="1"/>
  <c r="K837" i="29" s="1"/>
  <c r="K838" i="29" s="1"/>
  <c r="K839" i="29" s="1"/>
  <c r="K840" i="29" s="1"/>
  <c r="K841" i="29" s="1"/>
  <c r="K842" i="29" s="1"/>
  <c r="K843" i="29" s="1"/>
  <c r="K844" i="29" s="1"/>
  <c r="K845" i="29" s="1"/>
  <c r="K846" i="29" s="1"/>
  <c r="K847" i="29" s="1"/>
  <c r="K848" i="29" s="1"/>
  <c r="K849" i="29" s="1"/>
  <c r="K850" i="29" s="1"/>
  <c r="K851" i="29" s="1"/>
  <c r="K852" i="29" s="1"/>
  <c r="K853" i="29" s="1"/>
  <c r="K854" i="29" s="1"/>
  <c r="K855" i="29" s="1"/>
  <c r="K856" i="29" s="1"/>
  <c r="K857" i="29" s="1"/>
  <c r="K858" i="29" s="1"/>
  <c r="K859" i="29" s="1"/>
  <c r="K860" i="29" s="1"/>
  <c r="K861" i="29" s="1"/>
  <c r="K862" i="29" s="1"/>
  <c r="K863" i="29" s="1"/>
  <c r="K864" i="29" s="1"/>
  <c r="K865" i="29" s="1"/>
  <c r="K866" i="29" s="1"/>
  <c r="K867" i="29" s="1"/>
  <c r="K868" i="29" s="1"/>
  <c r="K869" i="29" s="1"/>
  <c r="K870" i="29" s="1"/>
  <c r="K871" i="29" s="1"/>
  <c r="K872" i="29" s="1"/>
  <c r="K873" i="29" s="1"/>
  <c r="K874" i="29" s="1"/>
  <c r="K875" i="29" s="1"/>
  <c r="K876" i="29" s="1"/>
  <c r="K877" i="29" s="1"/>
  <c r="K878" i="29" s="1"/>
  <c r="K879" i="29" s="1"/>
  <c r="K880" i="29" s="1"/>
  <c r="K881" i="29" s="1"/>
  <c r="K882" i="29" s="1"/>
  <c r="K883" i="29" s="1"/>
  <c r="K884" i="29" s="1"/>
  <c r="K885" i="29" s="1"/>
  <c r="K886" i="29" s="1"/>
  <c r="K887" i="29" s="1"/>
  <c r="K888" i="29" s="1"/>
  <c r="K889" i="29" s="1"/>
  <c r="K890" i="29" s="1"/>
  <c r="K891" i="29" s="1"/>
  <c r="K892" i="29" s="1"/>
  <c r="K893" i="29" s="1"/>
  <c r="K894" i="29" s="1"/>
  <c r="K895" i="29" s="1"/>
  <c r="K896" i="29" s="1"/>
  <c r="K897" i="29" s="1"/>
  <c r="K898" i="29" s="1"/>
  <c r="K899" i="29" s="1"/>
  <c r="K900" i="29" s="1"/>
  <c r="K901" i="29" s="1"/>
  <c r="K902" i="29" s="1"/>
  <c r="K903" i="29" s="1"/>
  <c r="K904" i="29" s="1"/>
  <c r="K905" i="29" s="1"/>
  <c r="K906" i="29" s="1"/>
  <c r="K907" i="29" s="1"/>
  <c r="K908" i="29" s="1"/>
  <c r="K909" i="29" s="1"/>
  <c r="K910" i="29" s="1"/>
  <c r="K911" i="29" s="1"/>
  <c r="K912" i="29" s="1"/>
  <c r="K913" i="29" s="1"/>
  <c r="K914" i="29" s="1"/>
  <c r="K915" i="29" s="1"/>
  <c r="K916" i="29" s="1"/>
  <c r="K917" i="29" s="1"/>
  <c r="K918" i="29" s="1"/>
  <c r="K919" i="29" s="1"/>
  <c r="K920" i="29" s="1"/>
  <c r="K921" i="29" s="1"/>
  <c r="K922" i="29" s="1"/>
  <c r="K923" i="29" s="1"/>
  <c r="K924" i="29" s="1"/>
  <c r="K925" i="29" s="1"/>
  <c r="K926" i="29" s="1"/>
  <c r="K927" i="29" s="1"/>
  <c r="K928" i="29" s="1"/>
  <c r="K929" i="29" s="1"/>
  <c r="K930" i="29" s="1"/>
  <c r="K931" i="29" s="1"/>
  <c r="K932" i="29" s="1"/>
  <c r="K933" i="29" s="1"/>
  <c r="K934" i="29" s="1"/>
  <c r="K935" i="29" s="1"/>
  <c r="K936" i="29" s="1"/>
  <c r="K937" i="29" s="1"/>
  <c r="K938" i="29" s="1"/>
  <c r="K939" i="29" s="1"/>
  <c r="K940" i="29" s="1"/>
  <c r="K941" i="29" s="1"/>
  <c r="K942" i="29" s="1"/>
  <c r="K943" i="29" s="1"/>
  <c r="K944" i="29" s="1"/>
  <c r="K945" i="29" s="1"/>
  <c r="K946" i="29" s="1"/>
  <c r="K947" i="29" s="1"/>
  <c r="K948" i="29" s="1"/>
  <c r="K949" i="29" s="1"/>
  <c r="K950" i="29" s="1"/>
  <c r="K951" i="29" s="1"/>
  <c r="K952" i="29" s="1"/>
  <c r="K953" i="29" s="1"/>
  <c r="K954" i="29" s="1"/>
  <c r="K955" i="29" s="1"/>
  <c r="K956" i="29" s="1"/>
  <c r="K957" i="29" s="1"/>
  <c r="K958" i="29" s="1"/>
  <c r="K959" i="29" s="1"/>
  <c r="K960" i="29" s="1"/>
  <c r="K961" i="29" s="1"/>
  <c r="K962" i="29" s="1"/>
  <c r="K963" i="29" s="1"/>
  <c r="K964" i="29" s="1"/>
  <c r="K965" i="29" s="1"/>
  <c r="K966" i="29" s="1"/>
  <c r="K967" i="29" s="1"/>
  <c r="K968" i="29" s="1"/>
  <c r="K969" i="29" s="1"/>
  <c r="K970" i="29" s="1"/>
  <c r="K971" i="29" s="1"/>
  <c r="K972" i="29" s="1"/>
  <c r="K973" i="29" s="1"/>
  <c r="K974" i="29" s="1"/>
  <c r="K975" i="29" s="1"/>
  <c r="K976" i="29" s="1"/>
  <c r="K977" i="29" s="1"/>
  <c r="K978" i="29" s="1"/>
  <c r="K979" i="29" s="1"/>
  <c r="K980" i="29" s="1"/>
  <c r="K981" i="29" s="1"/>
  <c r="K982" i="29" s="1"/>
  <c r="K983" i="29" s="1"/>
  <c r="K984" i="29" s="1"/>
  <c r="K985" i="29" s="1"/>
  <c r="K986" i="29" s="1"/>
  <c r="K987" i="29" s="1"/>
  <c r="K988" i="29" s="1"/>
  <c r="K989" i="29" s="1"/>
  <c r="K990" i="29" s="1"/>
  <c r="K991" i="29" s="1"/>
  <c r="K992" i="29" s="1"/>
  <c r="K993" i="29" s="1"/>
  <c r="K994" i="29" s="1"/>
  <c r="K995" i="29" s="1"/>
  <c r="K996" i="29" s="1"/>
  <c r="K997" i="29" s="1"/>
  <c r="K998" i="29" s="1"/>
  <c r="K999" i="29" s="1"/>
  <c r="K1000" i="29" s="1"/>
  <c r="K1001" i="29" s="1"/>
  <c r="K1002" i="29" s="1"/>
  <c r="K1003" i="29" s="1"/>
  <c r="K1004" i="29" s="1"/>
  <c r="K1005" i="29" s="1"/>
  <c r="K1006" i="29" s="1"/>
  <c r="K1007" i="29" s="1"/>
  <c r="K1008" i="29" s="1"/>
  <c r="K1009" i="29" s="1"/>
  <c r="K1010" i="29" s="1"/>
  <c r="K1011" i="29" s="1"/>
  <c r="K1012" i="29" s="1"/>
  <c r="K1013" i="29" s="1"/>
  <c r="K1014" i="29" s="1"/>
  <c r="K1015" i="29" s="1"/>
  <c r="K1016" i="29" s="1"/>
  <c r="K1017" i="29" s="1"/>
  <c r="K1018" i="29" s="1"/>
  <c r="K1019" i="29" s="1"/>
  <c r="K1020" i="29" s="1"/>
  <c r="K1021" i="29" s="1"/>
  <c r="K1022" i="29" s="1"/>
  <c r="K1023" i="29" s="1"/>
  <c r="K1024" i="29" s="1"/>
  <c r="K1025" i="29" s="1"/>
  <c r="K1026" i="29" s="1"/>
  <c r="K1027" i="29" s="1"/>
  <c r="K1028" i="29" s="1"/>
  <c r="K1029" i="29" s="1"/>
  <c r="K1030" i="29" s="1"/>
  <c r="K1031" i="29" s="1"/>
  <c r="K1032" i="29" s="1"/>
  <c r="K1033" i="29" s="1"/>
  <c r="K1034" i="29" s="1"/>
  <c r="K1035" i="29" s="1"/>
  <c r="K1036" i="29" s="1"/>
  <c r="K1037" i="29" s="1"/>
  <c r="K1038" i="29" s="1"/>
  <c r="K1039" i="29" s="1"/>
  <c r="K1040" i="29" s="1"/>
  <c r="K1041" i="29" s="1"/>
  <c r="K1042" i="29" s="1"/>
  <c r="K1043" i="29" s="1"/>
  <c r="K1044" i="29" s="1"/>
  <c r="K1045" i="29" s="1"/>
  <c r="K1046" i="29" s="1"/>
  <c r="K1047" i="29" s="1"/>
  <c r="K1048" i="29" s="1"/>
  <c r="K1049" i="29" s="1"/>
  <c r="K1050" i="29" s="1"/>
  <c r="K1051" i="29" s="1"/>
  <c r="K1052" i="29" s="1"/>
  <c r="K1053" i="29" s="1"/>
  <c r="K1054" i="29" s="1"/>
  <c r="K1055" i="29" s="1"/>
  <c r="K1056" i="29" s="1"/>
  <c r="K1057" i="29" s="1"/>
  <c r="K1058" i="29" s="1"/>
  <c r="K1059" i="29" s="1"/>
  <c r="K1060" i="29" s="1"/>
  <c r="K1061" i="29" s="1"/>
  <c r="K1062" i="29" s="1"/>
  <c r="K1063" i="29" s="1"/>
  <c r="K1064" i="29" s="1"/>
  <c r="K1065" i="29" s="1"/>
  <c r="K1066" i="29" s="1"/>
  <c r="K1067" i="29" s="1"/>
  <c r="K1068" i="29" s="1"/>
  <c r="K1069" i="29" s="1"/>
  <c r="K1070" i="29" s="1"/>
  <c r="K1071" i="29" s="1"/>
  <c r="K1072" i="29" s="1"/>
  <c r="K1073" i="29" s="1"/>
  <c r="K1074" i="29" s="1"/>
  <c r="K1075" i="29" s="1"/>
  <c r="K1076" i="29" s="1"/>
  <c r="K1077" i="29" s="1"/>
  <c r="K1078" i="29" s="1"/>
  <c r="K1079" i="29" s="1"/>
  <c r="K1080" i="29" s="1"/>
  <c r="K1081" i="29" s="1"/>
  <c r="K1082" i="29" s="1"/>
  <c r="K1083" i="29" s="1"/>
  <c r="K1084" i="29" s="1"/>
  <c r="K1085" i="29" s="1"/>
  <c r="K1086" i="29" s="1"/>
  <c r="K1087" i="29" s="1"/>
  <c r="K1088" i="29" s="1"/>
  <c r="K1089" i="29" s="1"/>
  <c r="K1090" i="29" s="1"/>
  <c r="K1091" i="29" s="1"/>
  <c r="K1092" i="29" s="1"/>
  <c r="K1093" i="29" s="1"/>
  <c r="K1094" i="29" s="1"/>
  <c r="K1095" i="29" s="1"/>
  <c r="K1096" i="29" s="1"/>
  <c r="K1097" i="29" s="1"/>
  <c r="K1098" i="29" s="1"/>
  <c r="K1099" i="29" s="1"/>
  <c r="K1100" i="29" s="1"/>
  <c r="K1101" i="29" s="1"/>
  <c r="K1102" i="29" s="1"/>
  <c r="K1103" i="29" s="1"/>
  <c r="K1104" i="29" s="1"/>
  <c r="K1105" i="29" s="1"/>
  <c r="K1106" i="29" s="1"/>
  <c r="K1107" i="29" s="1"/>
  <c r="K1108" i="29" s="1"/>
  <c r="K1109" i="29" s="1"/>
  <c r="K1110" i="29" s="1"/>
  <c r="K1111" i="29" s="1"/>
  <c r="K1112" i="29" s="1"/>
  <c r="K1113" i="29" s="1"/>
  <c r="K1114" i="29" s="1"/>
  <c r="K1115" i="29" s="1"/>
  <c r="K1116" i="29" s="1"/>
  <c r="K1117" i="29" s="1"/>
  <c r="K1118" i="29" s="1"/>
  <c r="K1119" i="29" s="1"/>
  <c r="K1120" i="29" s="1"/>
  <c r="K1121" i="29" s="1"/>
  <c r="K1122" i="29" s="1"/>
  <c r="K1123" i="29" s="1"/>
  <c r="K1124" i="29" s="1"/>
  <c r="K1125" i="29" s="1"/>
  <c r="K1126" i="29" s="1"/>
  <c r="K1127" i="29" s="1"/>
  <c r="K1128" i="29" s="1"/>
  <c r="K1129" i="29" s="1"/>
  <c r="K1130" i="29" s="1"/>
  <c r="K1131" i="29" s="1"/>
  <c r="K1132" i="29" s="1"/>
  <c r="K1133" i="29" s="1"/>
  <c r="K1134" i="29" s="1"/>
  <c r="K1135" i="29" s="1"/>
  <c r="L543" i="29"/>
  <c r="M543" i="29" s="1"/>
  <c r="W7" i="22" s="1"/>
  <c r="S445" i="29"/>
  <c r="T444" i="29"/>
  <c r="U444" i="29" s="1"/>
  <c r="Z327" i="29"/>
  <c r="AA326" i="29"/>
  <c r="BD327" i="22"/>
  <c r="BC326" i="22"/>
  <c r="S446" i="29" l="1"/>
  <c r="T445" i="29"/>
  <c r="U445" i="29" s="1"/>
  <c r="W8" i="22"/>
  <c r="Y7" i="22"/>
  <c r="X7" i="22" s="1"/>
  <c r="BD328" i="22"/>
  <c r="BC327" i="22"/>
  <c r="AA327" i="29"/>
  <c r="AB327" i="29" s="1"/>
  <c r="AC327" i="29" s="1"/>
  <c r="Z328" i="29"/>
  <c r="Y8" i="22" l="1"/>
  <c r="X8" i="22" s="1"/>
  <c r="W9" i="22"/>
  <c r="S447" i="29"/>
  <c r="T446" i="29"/>
  <c r="U446" i="29" s="1"/>
  <c r="AA328" i="29"/>
  <c r="AB328" i="29" s="1"/>
  <c r="AC328" i="29" s="1"/>
  <c r="Z329" i="29"/>
  <c r="BC328" i="22"/>
  <c r="BD329" i="22"/>
  <c r="S448" i="29" l="1"/>
  <c r="T447" i="29"/>
  <c r="U447" i="29" s="1"/>
  <c r="X9" i="22"/>
  <c r="W10" i="22"/>
  <c r="Y9" i="22"/>
  <c r="BC329" i="22"/>
  <c r="BD330" i="22"/>
  <c r="AA329" i="29"/>
  <c r="Z330" i="29"/>
  <c r="Y10" i="22" l="1"/>
  <c r="X10" i="22"/>
  <c r="W11" i="22"/>
  <c r="S449" i="29"/>
  <c r="T448" i="29"/>
  <c r="U448" i="29" s="1"/>
  <c r="AA330" i="29"/>
  <c r="Z331" i="29"/>
  <c r="BC330" i="22"/>
  <c r="BD331" i="22"/>
  <c r="S450" i="29" l="1"/>
  <c r="T449" i="29"/>
  <c r="U449" i="29" s="1"/>
  <c r="Y11" i="22"/>
  <c r="W12" i="22"/>
  <c r="X11" i="22"/>
  <c r="BC331" i="22"/>
  <c r="BD332" i="22"/>
  <c r="AA331" i="29"/>
  <c r="AB331" i="29" s="1"/>
  <c r="AC331" i="29" s="1"/>
  <c r="Z332" i="29"/>
  <c r="Y12" i="22" l="1"/>
  <c r="W13" i="22"/>
  <c r="X12" i="22"/>
  <c r="S451" i="29"/>
  <c r="T450" i="29"/>
  <c r="U450" i="29" s="1"/>
  <c r="AA332" i="29"/>
  <c r="Z333" i="29"/>
  <c r="BC332" i="22"/>
  <c r="BD333" i="22"/>
  <c r="S452" i="29" l="1"/>
  <c r="S453" i="29" s="1"/>
  <c r="T451" i="29"/>
  <c r="U451" i="29" s="1"/>
  <c r="Y13" i="22"/>
  <c r="X13" i="22"/>
  <c r="W14" i="22"/>
  <c r="BC333" i="22"/>
  <c r="BD334" i="22"/>
  <c r="AA333" i="29"/>
  <c r="Z334" i="29"/>
  <c r="S454" i="29" l="1"/>
  <c r="S455" i="29" s="1"/>
  <c r="T453" i="29"/>
  <c r="U453" i="29" s="1"/>
  <c r="W15" i="22"/>
  <c r="Y14" i="22"/>
  <c r="X14" i="22"/>
  <c r="BC334" i="22"/>
  <c r="BD335" i="22"/>
  <c r="Z335" i="29"/>
  <c r="AA334" i="29"/>
  <c r="AB334" i="29" s="1"/>
  <c r="AC334" i="29" s="1"/>
  <c r="S456" i="29" l="1"/>
  <c r="T455" i="29"/>
  <c r="U455" i="29" s="1"/>
  <c r="X15" i="22"/>
  <c r="Y15" i="22"/>
  <c r="W16" i="22"/>
  <c r="BD336" i="22"/>
  <c r="BC335" i="22"/>
  <c r="Z336" i="29"/>
  <c r="AA335" i="29"/>
  <c r="X16" i="22" l="1"/>
  <c r="W17" i="22"/>
  <c r="Y16" i="22"/>
  <c r="S457" i="29"/>
  <c r="S458" i="29" s="1"/>
  <c r="T456" i="29"/>
  <c r="U456" i="29" s="1"/>
  <c r="AA336" i="29"/>
  <c r="Z337" i="29"/>
  <c r="BD337" i="22"/>
  <c r="BC336" i="22"/>
  <c r="S459" i="29" l="1"/>
  <c r="S460" i="29" s="1"/>
  <c r="T458" i="29"/>
  <c r="U458" i="29" s="1"/>
  <c r="Y17" i="22"/>
  <c r="W18" i="22"/>
  <c r="X17" i="22"/>
  <c r="BC337" i="22"/>
  <c r="BD338" i="22"/>
  <c r="AA337" i="29"/>
  <c r="AB337" i="29" s="1"/>
  <c r="AC337" i="29" s="1"/>
  <c r="Z338" i="29"/>
  <c r="Y18" i="22" l="1"/>
  <c r="W19" i="22"/>
  <c r="X18" i="22"/>
  <c r="S461" i="29"/>
  <c r="S462" i="29" s="1"/>
  <c r="T460" i="29"/>
  <c r="U460" i="29" s="1"/>
  <c r="AA338" i="29"/>
  <c r="Z339" i="29"/>
  <c r="BC338" i="22"/>
  <c r="BD339" i="22"/>
  <c r="S463" i="29" l="1"/>
  <c r="S464" i="29" s="1"/>
  <c r="T462" i="29"/>
  <c r="U462" i="29" s="1"/>
  <c r="X19" i="22"/>
  <c r="W20" i="22"/>
  <c r="Y19" i="22"/>
  <c r="BC339" i="22"/>
  <c r="BD340" i="22"/>
  <c r="AA339" i="29"/>
  <c r="Z340" i="29"/>
  <c r="S465" i="29" l="1"/>
  <c r="T464" i="29"/>
  <c r="U464" i="29" s="1"/>
  <c r="X20" i="22"/>
  <c r="W21" i="22"/>
  <c r="Y20" i="22"/>
  <c r="BC340" i="22"/>
  <c r="BD341" i="22"/>
  <c r="AA340" i="29"/>
  <c r="AB340" i="29" s="1"/>
  <c r="AC340" i="29" s="1"/>
  <c r="Z341" i="29"/>
  <c r="Y21" i="22" l="1"/>
  <c r="W22" i="22"/>
  <c r="X21" i="22"/>
  <c r="S466" i="29"/>
  <c r="S467" i="29" s="1"/>
  <c r="T465" i="29"/>
  <c r="U465" i="29" s="1"/>
  <c r="AA341" i="29"/>
  <c r="Z342" i="29"/>
  <c r="BC341" i="22"/>
  <c r="BD342" i="22"/>
  <c r="S468" i="29" l="1"/>
  <c r="T467" i="29"/>
  <c r="U467" i="29" s="1"/>
  <c r="W23" i="22"/>
  <c r="X22" i="22"/>
  <c r="Y22" i="22"/>
  <c r="BC342" i="22"/>
  <c r="BD343" i="22"/>
  <c r="AA342" i="29"/>
  <c r="AB342" i="29" s="1"/>
  <c r="AC342" i="29" s="1"/>
  <c r="Z343" i="29"/>
  <c r="S469" i="29" l="1"/>
  <c r="T468" i="29"/>
  <c r="U468" i="29" s="1"/>
  <c r="X23" i="22"/>
  <c r="W24" i="22"/>
  <c r="Y23" i="22"/>
  <c r="Y6" i="22" s="1"/>
  <c r="X6" i="22" s="1"/>
  <c r="AA343" i="29"/>
  <c r="AB343" i="29" s="1"/>
  <c r="AC343" i="29" s="1"/>
  <c r="Z344" i="29"/>
  <c r="BC343" i="22"/>
  <c r="BD344" i="22"/>
  <c r="S470" i="29" l="1"/>
  <c r="T469" i="29"/>
  <c r="U469" i="29" s="1"/>
  <c r="Y24" i="22"/>
  <c r="X24" i="22"/>
  <c r="W25" i="22"/>
  <c r="Z345" i="29"/>
  <c r="AA344" i="29"/>
  <c r="BC344" i="22"/>
  <c r="BD345" i="22"/>
  <c r="Y25" i="22" l="1"/>
  <c r="X25" i="22"/>
  <c r="W26" i="22"/>
  <c r="S471" i="29"/>
  <c r="T470" i="29"/>
  <c r="U470" i="29" s="1"/>
  <c r="BD346" i="22"/>
  <c r="BC345" i="22"/>
  <c r="Z346" i="29"/>
  <c r="AA345" i="29"/>
  <c r="S472" i="29" l="1"/>
  <c r="T471" i="29"/>
  <c r="U471" i="29" s="1"/>
  <c r="Y26" i="22"/>
  <c r="W27" i="22"/>
  <c r="X26" i="22"/>
  <c r="Z347" i="29"/>
  <c r="AA346" i="29"/>
  <c r="AB346" i="29" s="1"/>
  <c r="AC346" i="29" s="1"/>
  <c r="BD347" i="22"/>
  <c r="BC346" i="22"/>
  <c r="S473" i="29" l="1"/>
  <c r="T472" i="29"/>
  <c r="U472" i="29" s="1"/>
  <c r="W28" i="22"/>
  <c r="X27" i="22"/>
  <c r="Y27" i="22"/>
  <c r="BD348" i="22"/>
  <c r="BC347" i="22"/>
  <c r="AA347" i="29"/>
  <c r="Z348" i="29"/>
  <c r="Y28" i="22" l="1"/>
  <c r="X28" i="22"/>
  <c r="W29" i="22"/>
  <c r="S474" i="29"/>
  <c r="T473" i="29"/>
  <c r="U473" i="29" s="1"/>
  <c r="AA348" i="29"/>
  <c r="Z349" i="29"/>
  <c r="BC348" i="22"/>
  <c r="BD349" i="22"/>
  <c r="S475" i="29" l="1"/>
  <c r="T474" i="29"/>
  <c r="U474" i="29" s="1"/>
  <c r="W30" i="22"/>
  <c r="X29" i="22"/>
  <c r="Y29" i="22"/>
  <c r="BC349" i="22"/>
  <c r="BD350" i="22"/>
  <c r="AA349" i="29"/>
  <c r="AB349" i="29" s="1"/>
  <c r="AC349" i="29" s="1"/>
  <c r="Z350" i="29"/>
  <c r="S476" i="29" l="1"/>
  <c r="S477" i="29" s="1"/>
  <c r="T475" i="29"/>
  <c r="U475" i="29" s="1"/>
  <c r="X30" i="22"/>
  <c r="W31" i="22"/>
  <c r="Y30" i="22"/>
  <c r="BC350" i="22"/>
  <c r="BD351" i="22"/>
  <c r="AA350" i="29"/>
  <c r="Z351" i="29"/>
  <c r="S478" i="29" l="1"/>
  <c r="T477" i="29"/>
  <c r="U477" i="29" s="1"/>
  <c r="Y31" i="22"/>
  <c r="X31" i="22"/>
  <c r="W32" i="22"/>
  <c r="AA351" i="29"/>
  <c r="AB351" i="29" s="1"/>
  <c r="AC351" i="29" s="1"/>
  <c r="Z352" i="29"/>
  <c r="BC351" i="22"/>
  <c r="BD352" i="22"/>
  <c r="Y32" i="22" l="1"/>
  <c r="X32" i="22"/>
  <c r="W33" i="22"/>
  <c r="S479" i="29"/>
  <c r="T478" i="29"/>
  <c r="U478" i="29" s="1"/>
  <c r="BC352" i="22"/>
  <c r="BD353" i="22"/>
  <c r="AA352" i="29"/>
  <c r="Z353" i="29"/>
  <c r="S480" i="29" l="1"/>
  <c r="S481" i="29" s="1"/>
  <c r="T479" i="29"/>
  <c r="U479" i="29" s="1"/>
  <c r="Y33" i="22"/>
  <c r="X33" i="22"/>
  <c r="W34" i="22"/>
  <c r="BC353" i="22"/>
  <c r="BD354" i="22"/>
  <c r="AA353" i="29"/>
  <c r="Z354" i="29"/>
  <c r="S482" i="29" l="1"/>
  <c r="T481" i="29"/>
  <c r="U481" i="29" s="1"/>
  <c r="Y34" i="22"/>
  <c r="W35" i="22"/>
  <c r="X34" i="22"/>
  <c r="Z355" i="29"/>
  <c r="AA354" i="29"/>
  <c r="AB354" i="29" s="1"/>
  <c r="AC354" i="29" s="1"/>
  <c r="BC354" i="22"/>
  <c r="BD355" i="22"/>
  <c r="S483" i="29" l="1"/>
  <c r="T482" i="29"/>
  <c r="U482" i="29" s="1"/>
  <c r="Y35" i="22"/>
  <c r="X35" i="22"/>
  <c r="W36" i="22"/>
  <c r="BD356" i="22"/>
  <c r="BC355" i="22"/>
  <c r="Z356" i="29"/>
  <c r="AA355" i="29"/>
  <c r="S484" i="29" l="1"/>
  <c r="S485" i="29" s="1"/>
  <c r="T483" i="29"/>
  <c r="U483" i="29" s="1"/>
  <c r="X36" i="22"/>
  <c r="W37" i="22"/>
  <c r="Y36" i="22"/>
  <c r="AA356" i="29"/>
  <c r="AB356" i="29" s="1"/>
  <c r="AC356" i="29" s="1"/>
  <c r="Z357" i="29"/>
  <c r="BD357" i="22"/>
  <c r="BC356" i="22"/>
  <c r="S486" i="29" l="1"/>
  <c r="T485" i="29"/>
  <c r="U485" i="29" s="1"/>
  <c r="Y37" i="22"/>
  <c r="W38" i="22"/>
  <c r="X37" i="22"/>
  <c r="BC357" i="22"/>
  <c r="BD358" i="22"/>
  <c r="AA357" i="29"/>
  <c r="Z358" i="29"/>
  <c r="S487" i="29" l="1"/>
  <c r="T486" i="29"/>
  <c r="U486" i="29" s="1"/>
  <c r="W39" i="22"/>
  <c r="X38" i="22"/>
  <c r="Y38" i="22"/>
  <c r="Z359" i="29"/>
  <c r="AA358" i="29"/>
  <c r="AB358" i="29" s="1"/>
  <c r="AC358" i="29" s="1"/>
  <c r="BC358" i="22"/>
  <c r="BD359" i="22"/>
  <c r="W40" i="22" l="1"/>
  <c r="X39" i="22"/>
  <c r="Y39" i="22"/>
  <c r="S488" i="29"/>
  <c r="T487" i="29"/>
  <c r="U487" i="29" s="1"/>
  <c r="BD360" i="22"/>
  <c r="BC359" i="22"/>
  <c r="Z360" i="29"/>
  <c r="AA359" i="29"/>
  <c r="Y40" i="22" l="1"/>
  <c r="X40" i="22"/>
  <c r="W41" i="22"/>
  <c r="S489" i="29"/>
  <c r="T488" i="29"/>
  <c r="U488" i="29" s="1"/>
  <c r="Z361" i="29"/>
  <c r="AA360" i="29"/>
  <c r="AB360" i="29" s="1"/>
  <c r="AC360" i="29" s="1"/>
  <c r="BD361" i="22"/>
  <c r="BC360" i="22"/>
  <c r="S490" i="29" l="1"/>
  <c r="S491" i="29" s="1"/>
  <c r="T489" i="29"/>
  <c r="U489" i="29" s="1"/>
  <c r="Y41" i="22"/>
  <c r="X41" i="22"/>
  <c r="W42" i="22"/>
  <c r="BC361" i="22"/>
  <c r="BD362" i="22"/>
  <c r="Z362" i="29"/>
  <c r="AA361" i="29"/>
  <c r="S492" i="29" l="1"/>
  <c r="S493" i="29" s="1"/>
  <c r="T491" i="29"/>
  <c r="U491" i="29" s="1"/>
  <c r="Y42" i="22"/>
  <c r="X42" i="22"/>
  <c r="W43" i="22"/>
  <c r="BC362" i="22"/>
  <c r="BD363" i="22"/>
  <c r="Z363" i="29"/>
  <c r="AA362" i="29"/>
  <c r="W44" i="22" l="1"/>
  <c r="X43" i="22"/>
  <c r="Y43" i="22"/>
  <c r="S494" i="29"/>
  <c r="T493" i="29"/>
  <c r="U493" i="29" s="1"/>
  <c r="Z364" i="29"/>
  <c r="AA363" i="29"/>
  <c r="AB363" i="29" s="1"/>
  <c r="AC363" i="29" s="1"/>
  <c r="BD364" i="22"/>
  <c r="BC363" i="22"/>
  <c r="S495" i="29" l="1"/>
  <c r="T494" i="29"/>
  <c r="U494" i="29" s="1"/>
  <c r="W45" i="22"/>
  <c r="Y44" i="22"/>
  <c r="X44" i="22"/>
  <c r="BD365" i="22"/>
  <c r="BC364" i="22"/>
  <c r="Z365" i="29"/>
  <c r="AA364" i="29"/>
  <c r="AB364" i="29" s="1"/>
  <c r="AC364" i="29" s="1"/>
  <c r="S496" i="29" l="1"/>
  <c r="T495" i="29"/>
  <c r="U495" i="29" s="1"/>
  <c r="X45" i="22"/>
  <c r="W46" i="22"/>
  <c r="Y45" i="22"/>
  <c r="Z366" i="29"/>
  <c r="AA365" i="29"/>
  <c r="AB365" i="29" s="1"/>
  <c r="AC365" i="29" s="1"/>
  <c r="BC365" i="22"/>
  <c r="BD366" i="22"/>
  <c r="S497" i="29" l="1"/>
  <c r="S498" i="29" s="1"/>
  <c r="T496" i="29"/>
  <c r="U496" i="29" s="1"/>
  <c r="X46" i="22"/>
  <c r="W47" i="22"/>
  <c r="Y46" i="22"/>
  <c r="BC366" i="22"/>
  <c r="BD367" i="22"/>
  <c r="Z367" i="29"/>
  <c r="AA366" i="29"/>
  <c r="AB366" i="29" s="1"/>
  <c r="AC366" i="29" s="1"/>
  <c r="W48" i="22" l="1"/>
  <c r="X47" i="22"/>
  <c r="Y47" i="22"/>
  <c r="S499" i="29"/>
  <c r="T498" i="29"/>
  <c r="U498" i="29" s="1"/>
  <c r="BD368" i="22"/>
  <c r="BC367" i="22"/>
  <c r="Z368" i="29"/>
  <c r="AA367" i="29"/>
  <c r="W49" i="22" l="1"/>
  <c r="Y48" i="22"/>
  <c r="X48" i="22"/>
  <c r="S500" i="29"/>
  <c r="T499" i="29"/>
  <c r="U499" i="29" s="1"/>
  <c r="Z369" i="29"/>
  <c r="AA368" i="29"/>
  <c r="AB368" i="29" s="1"/>
  <c r="AC368" i="29" s="1"/>
  <c r="BD369" i="22"/>
  <c r="BC368" i="22"/>
  <c r="Y49" i="22" l="1"/>
  <c r="W50" i="22"/>
  <c r="X49" i="22"/>
  <c r="S501" i="29"/>
  <c r="T500" i="29"/>
  <c r="U500" i="29" s="1"/>
  <c r="BD370" i="22"/>
  <c r="BC369" i="22"/>
  <c r="Z370" i="29"/>
  <c r="AA369" i="29"/>
  <c r="S502" i="29" l="1"/>
  <c r="T501" i="29"/>
  <c r="U501" i="29" s="1"/>
  <c r="Y50" i="22"/>
  <c r="W51" i="22"/>
  <c r="X50" i="22"/>
  <c r="AA370" i="29"/>
  <c r="AB370" i="29" s="1"/>
  <c r="AC370" i="29" s="1"/>
  <c r="Z371" i="29"/>
  <c r="BC370" i="22"/>
  <c r="BD371" i="22"/>
  <c r="W52" i="22" l="1"/>
  <c r="X51" i="22"/>
  <c r="Y51" i="22"/>
  <c r="S503" i="29"/>
  <c r="T502" i="29"/>
  <c r="U502" i="29" s="1"/>
  <c r="BC371" i="22"/>
  <c r="BD372" i="22"/>
  <c r="AA371" i="29"/>
  <c r="Z372" i="29"/>
  <c r="S504" i="29" l="1"/>
  <c r="T503" i="29"/>
  <c r="U503" i="29" s="1"/>
  <c r="Y52" i="22"/>
  <c r="W53" i="22"/>
  <c r="X52" i="22"/>
  <c r="Z373" i="29"/>
  <c r="AA372" i="29"/>
  <c r="BC372" i="22"/>
  <c r="BD373" i="22"/>
  <c r="W54" i="22" l="1"/>
  <c r="X53" i="22"/>
  <c r="Y53" i="22"/>
  <c r="S505" i="29"/>
  <c r="T504" i="29"/>
  <c r="U504" i="29" s="1"/>
  <c r="BC373" i="22"/>
  <c r="BD374" i="22"/>
  <c r="AA373" i="29"/>
  <c r="AB373" i="29" s="1"/>
  <c r="AC373" i="29" s="1"/>
  <c r="Z374" i="29"/>
  <c r="Y54" i="22" l="1"/>
  <c r="W55" i="22"/>
  <c r="X54" i="22"/>
  <c r="S506" i="29"/>
  <c r="T505" i="29"/>
  <c r="U505" i="29" s="1"/>
  <c r="Z375" i="29"/>
  <c r="AA374" i="29"/>
  <c r="BC374" i="22"/>
  <c r="BD375" i="22"/>
  <c r="S507" i="29" l="1"/>
  <c r="S508" i="29" s="1"/>
  <c r="T506" i="29"/>
  <c r="U506" i="29" s="1"/>
  <c r="W56" i="22"/>
  <c r="X55" i="22"/>
  <c r="Y55" i="22"/>
  <c r="BD376" i="22"/>
  <c r="BC375" i="22"/>
  <c r="Z376" i="29"/>
  <c r="AA375" i="29"/>
  <c r="S509" i="29" l="1"/>
  <c r="T508" i="29"/>
  <c r="U508" i="29" s="1"/>
  <c r="W57" i="22"/>
  <c r="X56" i="22"/>
  <c r="Y56" i="22"/>
  <c r="AA376" i="29"/>
  <c r="AB376" i="29" s="1"/>
  <c r="AC376" i="29" s="1"/>
  <c r="Z377" i="29"/>
  <c r="BD377" i="22"/>
  <c r="BC376" i="22"/>
  <c r="Y57" i="22" l="1"/>
  <c r="X57" i="22"/>
  <c r="W58" i="22"/>
  <c r="S510" i="29"/>
  <c r="T509" i="29"/>
  <c r="U509" i="29" s="1"/>
  <c r="AA377" i="29"/>
  <c r="Z378" i="29"/>
  <c r="BC377" i="22"/>
  <c r="BD378" i="22"/>
  <c r="S511" i="29" l="1"/>
  <c r="T510" i="29"/>
  <c r="U510" i="29" s="1"/>
  <c r="W59" i="22"/>
  <c r="X58" i="22"/>
  <c r="Y58" i="22"/>
  <c r="BC378" i="22"/>
  <c r="BD379" i="22"/>
  <c r="Z379" i="29"/>
  <c r="AA378" i="29"/>
  <c r="AB378" i="29" s="1"/>
  <c r="AC378" i="29" s="1"/>
  <c r="S512" i="29" l="1"/>
  <c r="T511" i="29"/>
  <c r="U511" i="29" s="1"/>
  <c r="W60" i="22"/>
  <c r="X59" i="22"/>
  <c r="Y59" i="22"/>
  <c r="BD380" i="22"/>
  <c r="BC379" i="22"/>
  <c r="Z380" i="29"/>
  <c r="AA379" i="29"/>
  <c r="S513" i="29" l="1"/>
  <c r="T512" i="29"/>
  <c r="U512" i="29" s="1"/>
  <c r="Y60" i="22"/>
  <c r="W61" i="22"/>
  <c r="X60" i="22"/>
  <c r="AA380" i="29"/>
  <c r="Z381" i="29"/>
  <c r="BC380" i="22"/>
  <c r="BD381" i="22"/>
  <c r="S514" i="29" l="1"/>
  <c r="T513" i="29"/>
  <c r="U513" i="29" s="1"/>
  <c r="Y61" i="22"/>
  <c r="W62" i="22"/>
  <c r="X61" i="22"/>
  <c r="BC381" i="22"/>
  <c r="BD382" i="22"/>
  <c r="AA381" i="29"/>
  <c r="AB381" i="29" s="1"/>
  <c r="AC381" i="29" s="1"/>
  <c r="Z382" i="29"/>
  <c r="Y62" i="22" l="1"/>
  <c r="X62" i="22"/>
  <c r="W63" i="22"/>
  <c r="S515" i="29"/>
  <c r="T514" i="29"/>
  <c r="U514" i="29" s="1"/>
  <c r="AA382" i="29"/>
  <c r="AB382" i="29" s="1"/>
  <c r="AC382" i="29" s="1"/>
  <c r="Z383" i="29"/>
  <c r="BC382" i="22"/>
  <c r="BD383" i="22"/>
  <c r="S516" i="29" l="1"/>
  <c r="T515" i="29"/>
  <c r="U515" i="29" s="1"/>
  <c r="X63" i="22"/>
  <c r="Y63" i="22"/>
  <c r="W64" i="22"/>
  <c r="BC383" i="22"/>
  <c r="BD384" i="22"/>
  <c r="AA383" i="29"/>
  <c r="AB383" i="29" s="1"/>
  <c r="AC383" i="29" s="1"/>
  <c r="Z384" i="29"/>
  <c r="X64" i="22" l="1"/>
  <c r="W65" i="22"/>
  <c r="Y64" i="22"/>
  <c r="S517" i="29"/>
  <c r="S518" i="29" s="1"/>
  <c r="T516" i="29"/>
  <c r="U516" i="29" s="1"/>
  <c r="Z385" i="29"/>
  <c r="AA384" i="29"/>
  <c r="BC384" i="22"/>
  <c r="BD385" i="22"/>
  <c r="S519" i="29" l="1"/>
  <c r="S520" i="29" s="1"/>
  <c r="T518" i="29"/>
  <c r="U518" i="29" s="1"/>
  <c r="W66" i="22"/>
  <c r="X65" i="22"/>
  <c r="Y65" i="22"/>
  <c r="BD386" i="22"/>
  <c r="BC385" i="22"/>
  <c r="Z386" i="29"/>
  <c r="AA385" i="29"/>
  <c r="S521" i="29" l="1"/>
  <c r="S522" i="29" s="1"/>
  <c r="T520" i="29"/>
  <c r="U520" i="29" s="1"/>
  <c r="W67" i="22"/>
  <c r="X66" i="22"/>
  <c r="Y66" i="22"/>
  <c r="Z387" i="29"/>
  <c r="AA386" i="29"/>
  <c r="AB386" i="29" s="1"/>
  <c r="AC386" i="29" s="1"/>
  <c r="BD387" i="22"/>
  <c r="BC386" i="22"/>
  <c r="S523" i="29" l="1"/>
  <c r="S524" i="29" s="1"/>
  <c r="T522" i="29"/>
  <c r="U522" i="29" s="1"/>
  <c r="Y67" i="22"/>
  <c r="W68" i="22"/>
  <c r="X67" i="22"/>
  <c r="BD388" i="22"/>
  <c r="BC387" i="22"/>
  <c r="AA387" i="29"/>
  <c r="Z388" i="29"/>
  <c r="S525" i="29" l="1"/>
  <c r="T524" i="29"/>
  <c r="U524" i="29" s="1"/>
  <c r="X68" i="22"/>
  <c r="W69" i="22"/>
  <c r="Y68" i="22"/>
  <c r="AA388" i="29"/>
  <c r="Z389" i="29"/>
  <c r="BC388" i="22"/>
  <c r="BD389" i="22"/>
  <c r="Y69" i="22" l="1"/>
  <c r="X69" i="22"/>
  <c r="W70" i="22"/>
  <c r="S526" i="29"/>
  <c r="S527" i="29" s="1"/>
  <c r="S528" i="29" s="1"/>
  <c r="S529" i="29" s="1"/>
  <c r="T525" i="29"/>
  <c r="U525" i="29" s="1"/>
  <c r="BC389" i="22"/>
  <c r="BD390" i="22"/>
  <c r="AA389" i="29"/>
  <c r="AB389" i="29" s="1"/>
  <c r="AC389" i="29" s="1"/>
  <c r="Z390" i="29"/>
  <c r="S530" i="29" l="1"/>
  <c r="S531" i="29" s="1"/>
  <c r="T529" i="29"/>
  <c r="U529" i="29" s="1"/>
  <c r="Y70" i="22"/>
  <c r="X70" i="22"/>
  <c r="W71" i="22"/>
  <c r="BC390" i="22"/>
  <c r="BD391" i="22"/>
  <c r="AA390" i="29"/>
  <c r="Z391" i="29"/>
  <c r="S532" i="29" l="1"/>
  <c r="S533" i="29" s="1"/>
  <c r="T531" i="29"/>
  <c r="U531" i="29" s="1"/>
  <c r="Y71" i="22"/>
  <c r="W72" i="22"/>
  <c r="X71" i="22"/>
  <c r="AA391" i="29"/>
  <c r="Z392" i="29"/>
  <c r="BC391" i="22"/>
  <c r="BD392" i="22"/>
  <c r="S534" i="29" l="1"/>
  <c r="S535" i="29" s="1"/>
  <c r="T533" i="29"/>
  <c r="U533" i="29" s="1"/>
  <c r="Y72" i="22"/>
  <c r="X72" i="22"/>
  <c r="W73" i="22"/>
  <c r="BC392" i="22"/>
  <c r="BD393" i="22"/>
  <c r="AA392" i="29"/>
  <c r="AB392" i="29" s="1"/>
  <c r="AC392" i="29" s="1"/>
  <c r="Z393" i="29"/>
  <c r="Y73" i="22" l="1"/>
  <c r="W74" i="22"/>
  <c r="X73" i="22"/>
  <c r="S536" i="29"/>
  <c r="S537" i="29" s="1"/>
  <c r="T535" i="29"/>
  <c r="U535" i="29" s="1"/>
  <c r="AA393" i="29"/>
  <c r="Z394" i="29"/>
  <c r="BC393" i="22"/>
  <c r="BD394" i="22"/>
  <c r="S538" i="29" l="1"/>
  <c r="S539" i="29" s="1"/>
  <c r="T537" i="29"/>
  <c r="U537" i="29" s="1"/>
  <c r="X74" i="22"/>
  <c r="W75" i="22"/>
  <c r="Y74" i="22"/>
  <c r="BC394" i="22"/>
  <c r="BD395" i="22"/>
  <c r="Z395" i="29"/>
  <c r="AA394" i="29"/>
  <c r="S540" i="29" l="1"/>
  <c r="S541" i="29" s="1"/>
  <c r="T539" i="29"/>
  <c r="U539" i="29" s="1"/>
  <c r="X75" i="22"/>
  <c r="Y75" i="22"/>
  <c r="W76" i="22"/>
  <c r="Z396" i="29"/>
  <c r="AA395" i="29"/>
  <c r="AB395" i="29" s="1"/>
  <c r="AC395" i="29" s="1"/>
  <c r="BD396" i="22"/>
  <c r="BC395" i="22"/>
  <c r="Y76" i="22" l="1"/>
  <c r="W77" i="22"/>
  <c r="X76" i="22"/>
  <c r="S542" i="29"/>
  <c r="S543" i="29" s="1"/>
  <c r="T541" i="29"/>
  <c r="U541" i="29" s="1"/>
  <c r="BD397" i="22"/>
  <c r="BC396" i="22"/>
  <c r="AA396" i="29"/>
  <c r="Z397" i="29"/>
  <c r="S544" i="29" l="1"/>
  <c r="S545" i="29" s="1"/>
  <c r="T543" i="29"/>
  <c r="U543" i="29" s="1"/>
  <c r="W78" i="22"/>
  <c r="X77" i="22"/>
  <c r="Y77" i="22"/>
  <c r="AA397" i="29"/>
  <c r="Z398" i="29"/>
  <c r="BD398" i="22"/>
  <c r="BC397" i="22"/>
  <c r="S546" i="29" l="1"/>
  <c r="S547" i="29" s="1"/>
  <c r="T545" i="29"/>
  <c r="U545" i="29" s="1"/>
  <c r="Y78" i="22"/>
  <c r="W79" i="22"/>
  <c r="X78" i="22"/>
  <c r="BD399" i="22"/>
  <c r="BC398" i="22"/>
  <c r="AA398" i="29"/>
  <c r="AB398" i="29" s="1"/>
  <c r="AC398" i="29" s="1"/>
  <c r="Z399" i="29"/>
  <c r="Y79" i="22" l="1"/>
  <c r="X79" i="22"/>
  <c r="W80" i="22"/>
  <c r="S548" i="29"/>
  <c r="T547" i="29"/>
  <c r="U547" i="29" s="1"/>
  <c r="AA399" i="29"/>
  <c r="Z400" i="29"/>
  <c r="BC399" i="22"/>
  <c r="BD400" i="22"/>
  <c r="S549" i="29" l="1"/>
  <c r="S550" i="29" s="1"/>
  <c r="T548" i="29"/>
  <c r="U548" i="29" s="1"/>
  <c r="Y80" i="22"/>
  <c r="W81" i="22"/>
  <c r="X80" i="22"/>
  <c r="AA400" i="29"/>
  <c r="AB400" i="29" s="1"/>
  <c r="AC400" i="29" s="1"/>
  <c r="Z401" i="29"/>
  <c r="BC400" i="22"/>
  <c r="BD401" i="22"/>
  <c r="S551" i="29" l="1"/>
  <c r="T550" i="29"/>
  <c r="U550" i="29" s="1"/>
  <c r="W82" i="22"/>
  <c r="X81" i="22"/>
  <c r="Y81" i="22"/>
  <c r="BC401" i="22"/>
  <c r="BD402" i="22"/>
  <c r="AA401" i="29"/>
  <c r="Z402" i="29"/>
  <c r="S552" i="29" l="1"/>
  <c r="T551" i="29"/>
  <c r="U551" i="29" s="1"/>
  <c r="Y82" i="22"/>
  <c r="X82" i="22"/>
  <c r="W83" i="22"/>
  <c r="AA402" i="29"/>
  <c r="Z403" i="29"/>
  <c r="BC402" i="22"/>
  <c r="BD403" i="22"/>
  <c r="Y83" i="22" l="1"/>
  <c r="X83" i="22"/>
  <c r="W84" i="22"/>
  <c r="S553" i="29"/>
  <c r="T552" i="29"/>
  <c r="U552" i="29" s="1"/>
  <c r="BC403" i="22"/>
  <c r="BD404" i="22"/>
  <c r="AA403" i="29"/>
  <c r="AB403" i="29" s="1"/>
  <c r="AC403" i="29" s="1"/>
  <c r="Z404" i="29"/>
  <c r="S554" i="29" l="1"/>
  <c r="T553" i="29"/>
  <c r="U553" i="29" s="1"/>
  <c r="Y84" i="22"/>
  <c r="W85" i="22"/>
  <c r="X84" i="22"/>
  <c r="BC404" i="22"/>
  <c r="BD405" i="22"/>
  <c r="Z405" i="29"/>
  <c r="AA404" i="29"/>
  <c r="S555" i="29" l="1"/>
  <c r="T554" i="29"/>
  <c r="U554" i="29" s="1"/>
  <c r="W86" i="22"/>
  <c r="X85" i="22"/>
  <c r="Y85" i="22"/>
  <c r="Z406" i="29"/>
  <c r="AA405" i="29"/>
  <c r="BD406" i="22"/>
  <c r="BC405" i="22"/>
  <c r="S556" i="29" l="1"/>
  <c r="S557" i="29" s="1"/>
  <c r="T555" i="29"/>
  <c r="U555" i="29" s="1"/>
  <c r="Y86" i="22"/>
  <c r="X86" i="22"/>
  <c r="W87" i="22"/>
  <c r="BD407" i="22"/>
  <c r="BC406" i="22"/>
  <c r="Z407" i="29"/>
  <c r="AA406" i="29"/>
  <c r="AB406" i="29" s="1"/>
  <c r="AC406" i="29" s="1"/>
  <c r="X87" i="22" l="1"/>
  <c r="W88" i="22"/>
  <c r="Y87" i="22"/>
  <c r="S558" i="29"/>
  <c r="T557" i="29"/>
  <c r="U557" i="29" s="1"/>
  <c r="AA407" i="29"/>
  <c r="AB407" i="29" s="1"/>
  <c r="AC407" i="29" s="1"/>
  <c r="Z408" i="29"/>
  <c r="BC407" i="22"/>
  <c r="BD408" i="22"/>
  <c r="S559" i="29" l="1"/>
  <c r="T558" i="29"/>
  <c r="U558" i="29" s="1"/>
  <c r="W89" i="22"/>
  <c r="X88" i="22"/>
  <c r="Y88" i="22"/>
  <c r="BC408" i="22"/>
  <c r="BD409" i="22"/>
  <c r="AA408" i="29"/>
  <c r="AB408" i="29" s="1"/>
  <c r="AC408" i="29" s="1"/>
  <c r="Z409" i="29"/>
  <c r="S560" i="29" l="1"/>
  <c r="T559" i="29"/>
  <c r="U559" i="29" s="1"/>
  <c r="Y89" i="22"/>
  <c r="X89" i="22"/>
  <c r="W90" i="22"/>
  <c r="AA409" i="29"/>
  <c r="AB409" i="29" s="1"/>
  <c r="AC409" i="29" s="1"/>
  <c r="Z410" i="29"/>
  <c r="BC409" i="22"/>
  <c r="BD410" i="22"/>
  <c r="Y90" i="22" l="1"/>
  <c r="W91" i="22"/>
  <c r="X90" i="22"/>
  <c r="S561" i="29"/>
  <c r="T560" i="29"/>
  <c r="U560" i="29" s="1"/>
  <c r="BC410" i="22"/>
  <c r="BD411" i="22"/>
  <c r="AA410" i="29"/>
  <c r="AB410" i="29" s="1"/>
  <c r="AC410" i="29" s="1"/>
  <c r="Z411" i="29"/>
  <c r="S562" i="29" l="1"/>
  <c r="T561" i="29"/>
  <c r="U561" i="29" s="1"/>
  <c r="X91" i="22"/>
  <c r="Y91" i="22"/>
  <c r="W92" i="22"/>
  <c r="BC411" i="22"/>
  <c r="BD412" i="22"/>
  <c r="AA411" i="29"/>
  <c r="AB411" i="29" s="1"/>
  <c r="AC411" i="29" s="1"/>
  <c r="Z412" i="29"/>
  <c r="W93" i="22" l="1"/>
  <c r="X92" i="22"/>
  <c r="Y92" i="22"/>
  <c r="S563" i="29"/>
  <c r="T562" i="29"/>
  <c r="U562" i="29" s="1"/>
  <c r="BC412" i="22"/>
  <c r="BD413" i="22"/>
  <c r="AA412" i="29"/>
  <c r="AB412" i="29" s="1"/>
  <c r="AC412" i="29" s="1"/>
  <c r="Z413" i="29"/>
  <c r="W94" i="22" l="1"/>
  <c r="X93" i="22"/>
  <c r="Y93" i="22"/>
  <c r="S564" i="29"/>
  <c r="T563" i="29"/>
  <c r="U563" i="29" s="1"/>
  <c r="AA413" i="29"/>
  <c r="AB413" i="29" s="1"/>
  <c r="AC413" i="29" s="1"/>
  <c r="Z414" i="29"/>
  <c r="BC413" i="22"/>
  <c r="BD414" i="22"/>
  <c r="X94" i="22" l="1"/>
  <c r="W95" i="22"/>
  <c r="Y94" i="22"/>
  <c r="S565" i="29"/>
  <c r="T564" i="29"/>
  <c r="U564" i="29" s="1"/>
  <c r="BC414" i="22"/>
  <c r="BD415" i="22"/>
  <c r="Z415" i="29"/>
  <c r="AA414" i="29"/>
  <c r="AB414" i="29" s="1"/>
  <c r="AC414" i="29" s="1"/>
  <c r="S566" i="29" l="1"/>
  <c r="T565" i="29"/>
  <c r="U565" i="29" s="1"/>
  <c r="Y95" i="22"/>
  <c r="X95" i="22"/>
  <c r="W96" i="22"/>
  <c r="Z416" i="29"/>
  <c r="AA415" i="29"/>
  <c r="BD416" i="22"/>
  <c r="BC415" i="22"/>
  <c r="Y96" i="22" l="1"/>
  <c r="W97" i="22"/>
  <c r="X96" i="22"/>
  <c r="S567" i="29"/>
  <c r="T566" i="29"/>
  <c r="U566" i="29" s="1"/>
  <c r="BD417" i="22"/>
  <c r="BC416" i="22"/>
  <c r="AA416" i="29"/>
  <c r="Z417" i="29"/>
  <c r="S568" i="29" l="1"/>
  <c r="T567" i="29"/>
  <c r="U567" i="29" s="1"/>
  <c r="W98" i="22"/>
  <c r="X97" i="22"/>
  <c r="Y97" i="22"/>
  <c r="AA417" i="29"/>
  <c r="AB417" i="29" s="1"/>
  <c r="AC417" i="29" s="1"/>
  <c r="Z418" i="29"/>
  <c r="BD418" i="22"/>
  <c r="BC417" i="22"/>
  <c r="S569" i="29" l="1"/>
  <c r="T568" i="29"/>
  <c r="U568" i="29" s="1"/>
  <c r="Y98" i="22"/>
  <c r="W99" i="22"/>
  <c r="X98" i="22"/>
  <c r="AA418" i="29"/>
  <c r="AB418" i="29" s="1"/>
  <c r="AC418" i="29" s="1"/>
  <c r="Z419" i="29"/>
  <c r="BC418" i="22"/>
  <c r="BD419" i="22"/>
  <c r="Y99" i="22" l="1"/>
  <c r="X99" i="22"/>
  <c r="W100" i="22"/>
  <c r="S570" i="29"/>
  <c r="T569" i="29"/>
  <c r="U569" i="29" s="1"/>
  <c r="BC419" i="22"/>
  <c r="BD420" i="22"/>
  <c r="AA419" i="29"/>
  <c r="AB419" i="29" s="1"/>
  <c r="AC419" i="29" s="1"/>
  <c r="Z420" i="29"/>
  <c r="S571" i="29" l="1"/>
  <c r="T570" i="29"/>
  <c r="U570" i="29" s="1"/>
  <c r="X100" i="22"/>
  <c r="W101" i="22"/>
  <c r="Y100" i="22"/>
  <c r="AA420" i="29"/>
  <c r="AB420" i="29" s="1"/>
  <c r="AC420" i="29" s="1"/>
  <c r="Z421" i="29"/>
  <c r="BD421" i="22"/>
  <c r="BC420" i="22"/>
  <c r="S572" i="29" l="1"/>
  <c r="T571" i="29"/>
  <c r="U571" i="29" s="1"/>
  <c r="X101" i="22"/>
  <c r="Y101" i="22"/>
  <c r="W102" i="22"/>
  <c r="AA421" i="29"/>
  <c r="Z422" i="29"/>
  <c r="BD422" i="22"/>
  <c r="BC421" i="22"/>
  <c r="Y102" i="22" l="1"/>
  <c r="X102" i="22"/>
  <c r="W103" i="22"/>
  <c r="S573" i="29"/>
  <c r="T572" i="29"/>
  <c r="U572" i="29" s="1"/>
  <c r="BD423" i="22"/>
  <c r="BC422" i="22"/>
  <c r="AA422" i="29"/>
  <c r="Z423" i="29"/>
  <c r="S574" i="29" l="1"/>
  <c r="T573" i="29"/>
  <c r="U573" i="29" s="1"/>
  <c r="X103" i="22"/>
  <c r="W104" i="22"/>
  <c r="Y103" i="22"/>
  <c r="AA423" i="29"/>
  <c r="AB423" i="29" s="1"/>
  <c r="AC423" i="29" s="1"/>
  <c r="Z424" i="29"/>
  <c r="BC423" i="22"/>
  <c r="BD424" i="22"/>
  <c r="S575" i="29" l="1"/>
  <c r="S576" i="29" s="1"/>
  <c r="T574" i="29"/>
  <c r="U574" i="29" s="1"/>
  <c r="X104" i="22"/>
  <c r="W105" i="22"/>
  <c r="Y104" i="22"/>
  <c r="Z425" i="29"/>
  <c r="AA424" i="29"/>
  <c r="BC424" i="22"/>
  <c r="BD425" i="22"/>
  <c r="S577" i="29" l="1"/>
  <c r="T576" i="29"/>
  <c r="U576" i="29" s="1"/>
  <c r="Y105" i="22"/>
  <c r="X105" i="22"/>
  <c r="W106" i="22"/>
  <c r="BD426" i="22"/>
  <c r="BC425" i="22"/>
  <c r="Z426" i="29"/>
  <c r="AA425" i="29"/>
  <c r="AB425" i="29" s="1"/>
  <c r="AC425" i="29" s="1"/>
  <c r="S578" i="29" l="1"/>
  <c r="T577" i="29"/>
  <c r="U577" i="29" s="1"/>
  <c r="W107" i="22"/>
  <c r="X106" i="22"/>
  <c r="Y106" i="22"/>
  <c r="Z427" i="29"/>
  <c r="AA426" i="29"/>
  <c r="BD427" i="22"/>
  <c r="BC426" i="22"/>
  <c r="S579" i="29" l="1"/>
  <c r="T578" i="29"/>
  <c r="U578" i="29" s="1"/>
  <c r="W108" i="22"/>
  <c r="X107" i="22"/>
  <c r="Y107" i="22"/>
  <c r="BD428" i="22"/>
  <c r="BC427" i="22"/>
  <c r="AA427" i="29"/>
  <c r="Z428" i="29"/>
  <c r="S580" i="29" l="1"/>
  <c r="S581" i="29" s="1"/>
  <c r="T579" i="29"/>
  <c r="U579" i="29" s="1"/>
  <c r="Y108" i="22"/>
  <c r="W109" i="22"/>
  <c r="X108" i="22"/>
  <c r="AA428" i="29"/>
  <c r="AB428" i="29" s="1"/>
  <c r="AC428" i="29" s="1"/>
  <c r="Z429" i="29"/>
  <c r="BC428" i="22"/>
  <c r="BD429" i="22"/>
  <c r="S582" i="29" l="1"/>
  <c r="T581" i="29"/>
  <c r="U581" i="29" s="1"/>
  <c r="W110" i="22"/>
  <c r="X109" i="22"/>
  <c r="Y109" i="22"/>
  <c r="AA429" i="29"/>
  <c r="Z430" i="29"/>
  <c r="BC429" i="22"/>
  <c r="BD430" i="22"/>
  <c r="S583" i="29" l="1"/>
  <c r="T582" i="29"/>
  <c r="U582" i="29" s="1"/>
  <c r="Y110" i="22"/>
  <c r="W111" i="22"/>
  <c r="X110" i="22"/>
  <c r="BC430" i="22"/>
  <c r="BD431" i="22"/>
  <c r="AA430" i="29"/>
  <c r="AB430" i="29" s="1"/>
  <c r="AC430" i="29" s="1"/>
  <c r="Z431" i="29"/>
  <c r="W112" i="22" l="1"/>
  <c r="X111" i="22"/>
  <c r="Y111" i="22"/>
  <c r="S584" i="29"/>
  <c r="T583" i="29"/>
  <c r="U583" i="29" s="1"/>
  <c r="AA431" i="29"/>
  <c r="AB431" i="29" s="1"/>
  <c r="AC431" i="29" s="1"/>
  <c r="Z432" i="29"/>
  <c r="BC431" i="22"/>
  <c r="BD432" i="22"/>
  <c r="X112" i="22" l="1"/>
  <c r="Y112" i="22"/>
  <c r="W113" i="22"/>
  <c r="S585" i="29"/>
  <c r="T584" i="29"/>
  <c r="U584" i="29" s="1"/>
  <c r="AA432" i="29"/>
  <c r="AB432" i="29" s="1"/>
  <c r="AC432" i="29" s="1"/>
  <c r="Z433" i="29"/>
  <c r="BC432" i="22"/>
  <c r="BD433" i="22"/>
  <c r="S586" i="29" l="1"/>
  <c r="T585" i="29"/>
  <c r="U585" i="29" s="1"/>
  <c r="W115" i="22"/>
  <c r="X113" i="22"/>
  <c r="Y113" i="22"/>
  <c r="BC433" i="22"/>
  <c r="BD434" i="22"/>
  <c r="AA433" i="29"/>
  <c r="Z434" i="29"/>
  <c r="S587" i="29" l="1"/>
  <c r="T586" i="29"/>
  <c r="U586" i="29" s="1"/>
  <c r="Z435" i="29"/>
  <c r="AA434" i="29"/>
  <c r="BC434" i="22"/>
  <c r="BD435" i="22"/>
  <c r="S588" i="29" l="1"/>
  <c r="T587" i="29"/>
  <c r="U587" i="29" s="1"/>
  <c r="BD436" i="22"/>
  <c r="BC435" i="22"/>
  <c r="Z436" i="29"/>
  <c r="AA435" i="29"/>
  <c r="AB435" i="29" s="1"/>
  <c r="AC435" i="29" s="1"/>
  <c r="S589" i="29" l="1"/>
  <c r="S590" i="29" s="1"/>
  <c r="T588" i="29"/>
  <c r="U588" i="29" s="1"/>
  <c r="AA436" i="29"/>
  <c r="AB436" i="29" s="1"/>
  <c r="AC436" i="29" s="1"/>
  <c r="Z437" i="29"/>
  <c r="BD437" i="22"/>
  <c r="BC436" i="22"/>
  <c r="S591" i="29" l="1"/>
  <c r="T590" i="29"/>
  <c r="U590" i="29" s="1"/>
  <c r="BC437" i="22"/>
  <c r="BD438" i="22"/>
  <c r="AA437" i="29"/>
  <c r="AB437" i="29" s="1"/>
  <c r="AC437" i="29" s="1"/>
  <c r="Z438" i="29"/>
  <c r="S592" i="29" l="1"/>
  <c r="T591" i="29"/>
  <c r="U591" i="29" s="1"/>
  <c r="AA438" i="29"/>
  <c r="AB438" i="29" s="1"/>
  <c r="AC438" i="29" s="1"/>
  <c r="Z439" i="29"/>
  <c r="BC438" i="22"/>
  <c r="BD439" i="22"/>
  <c r="S593" i="29" l="1"/>
  <c r="T592" i="29"/>
  <c r="U592" i="29" s="1"/>
  <c r="BD440" i="22"/>
  <c r="BC439" i="22"/>
  <c r="AA439" i="29"/>
  <c r="AB439" i="29" s="1"/>
  <c r="AC439" i="29" s="1"/>
  <c r="Z440" i="29"/>
  <c r="S594" i="29" l="1"/>
  <c r="T593" i="29"/>
  <c r="U593" i="29" s="1"/>
  <c r="AA440" i="29"/>
  <c r="Z441" i="29"/>
  <c r="BD441" i="22"/>
  <c r="BC440" i="22"/>
  <c r="S595" i="29" l="1"/>
  <c r="T594" i="29"/>
  <c r="U594" i="29" s="1"/>
  <c r="BD442" i="22"/>
  <c r="BC441" i="22"/>
  <c r="AA441" i="29"/>
  <c r="Z442" i="29"/>
  <c r="S596" i="29" l="1"/>
  <c r="T595" i="29"/>
  <c r="U595" i="29" s="1"/>
  <c r="AA442" i="29"/>
  <c r="AB442" i="29" s="1"/>
  <c r="AC442" i="29" s="1"/>
  <c r="Z443" i="29"/>
  <c r="BC442" i="22"/>
  <c r="BD443" i="22"/>
  <c r="S597" i="29" l="1"/>
  <c r="T596" i="29"/>
  <c r="U596" i="29" s="1"/>
  <c r="BD444" i="22"/>
  <c r="BC443" i="22"/>
  <c r="AA443" i="29"/>
  <c r="Z444" i="29"/>
  <c r="S598" i="29" l="1"/>
  <c r="T597" i="29"/>
  <c r="U597" i="29" s="1"/>
  <c r="Z445" i="29"/>
  <c r="AA444" i="29"/>
  <c r="BD445" i="22"/>
  <c r="BC444" i="22"/>
  <c r="S599" i="29" l="1"/>
  <c r="S600" i="29" s="1"/>
  <c r="T598" i="29"/>
  <c r="U598" i="29" s="1"/>
  <c r="BD446" i="22"/>
  <c r="BC445" i="22"/>
  <c r="Z446" i="29"/>
  <c r="AA445" i="29"/>
  <c r="AB445" i="29" s="1"/>
  <c r="AC445" i="29" s="1"/>
  <c r="S601" i="29" l="1"/>
  <c r="T600" i="29"/>
  <c r="U600" i="29" s="1"/>
  <c r="Z447" i="29"/>
  <c r="AA446" i="29"/>
  <c r="BD447" i="22"/>
  <c r="BC446" i="22"/>
  <c r="S602" i="29" l="1"/>
  <c r="S603" i="29" s="1"/>
  <c r="T601" i="29"/>
  <c r="U601" i="29" s="1"/>
  <c r="BC447" i="22"/>
  <c r="BD448" i="22"/>
  <c r="AA447" i="29"/>
  <c r="Z448" i="29"/>
  <c r="S604" i="29" l="1"/>
  <c r="S605" i="29" s="1"/>
  <c r="T603" i="29"/>
  <c r="U603" i="29" s="1"/>
  <c r="AA448" i="29"/>
  <c r="AB448" i="29" s="1"/>
  <c r="AC448" i="29" s="1"/>
  <c r="Z449" i="29"/>
  <c r="BC448" i="22"/>
  <c r="BD449" i="22"/>
  <c r="S606" i="29" l="1"/>
  <c r="T605" i="29"/>
  <c r="U605" i="29" s="1"/>
  <c r="BC449" i="22"/>
  <c r="BD450" i="22"/>
  <c r="AA449" i="29"/>
  <c r="Z450" i="29"/>
  <c r="S607" i="29" l="1"/>
  <c r="T606" i="29"/>
  <c r="U606" i="29" s="1"/>
  <c r="AA450" i="29"/>
  <c r="AB450" i="29" s="1"/>
  <c r="AC450" i="29" s="1"/>
  <c r="Z451" i="29"/>
  <c r="BC450" i="22"/>
  <c r="BD451" i="22"/>
  <c r="S608" i="29" l="1"/>
  <c r="S609" i="29" s="1"/>
  <c r="T607" i="29"/>
  <c r="U607" i="29" s="1"/>
  <c r="BC451" i="22"/>
  <c r="BD452" i="22"/>
  <c r="AA451" i="29"/>
  <c r="Z452" i="29"/>
  <c r="S610" i="29" l="1"/>
  <c r="T609" i="29"/>
  <c r="U609" i="29" s="1"/>
  <c r="AA452" i="29"/>
  <c r="Z453" i="29"/>
  <c r="BC452" i="22"/>
  <c r="BD453" i="22"/>
  <c r="S611" i="29" l="1"/>
  <c r="T610" i="29"/>
  <c r="U610" i="29" s="1"/>
  <c r="BC453" i="22"/>
  <c r="BD454" i="22"/>
  <c r="AA453" i="29"/>
  <c r="AB453" i="29" s="1"/>
  <c r="AC453" i="29" s="1"/>
  <c r="Z454" i="29"/>
  <c r="S612" i="29" l="1"/>
  <c r="S613" i="29" s="1"/>
  <c r="T611" i="29"/>
  <c r="U611" i="29" s="1"/>
  <c r="Z455" i="29"/>
  <c r="AA454" i="29"/>
  <c r="BC454" i="22"/>
  <c r="BD455" i="22"/>
  <c r="S614" i="29" l="1"/>
  <c r="S615" i="29" s="1"/>
  <c r="T613" i="29"/>
  <c r="U613" i="29" s="1"/>
  <c r="BD456" i="22"/>
  <c r="BC455" i="22"/>
  <c r="Z456" i="29"/>
  <c r="AA455" i="29"/>
  <c r="S616" i="29" l="1"/>
  <c r="T615" i="29"/>
  <c r="U615" i="29" s="1"/>
  <c r="AA456" i="29"/>
  <c r="AB456" i="29" s="1"/>
  <c r="AC456" i="29" s="1"/>
  <c r="Z457" i="29"/>
  <c r="BD457" i="22"/>
  <c r="BC456" i="22"/>
  <c r="S617" i="29" l="1"/>
  <c r="S618" i="29" s="1"/>
  <c r="T616" i="29"/>
  <c r="U616" i="29" s="1"/>
  <c r="AA457" i="29"/>
  <c r="AB457" i="29" s="1"/>
  <c r="AC457" i="29" s="1"/>
  <c r="Z458" i="29"/>
  <c r="BD458" i="22"/>
  <c r="BC457" i="22"/>
  <c r="S619" i="29" l="1"/>
  <c r="S620" i="29" s="1"/>
  <c r="T618" i="29"/>
  <c r="U618" i="29" s="1"/>
  <c r="BC458" i="22"/>
  <c r="BD459" i="22"/>
  <c r="Z459" i="29"/>
  <c r="AA458" i="29"/>
  <c r="S621" i="29" l="1"/>
  <c r="S622" i="29" s="1"/>
  <c r="T620" i="29"/>
  <c r="U620" i="29" s="1"/>
  <c r="Z460" i="29"/>
  <c r="AA459" i="29"/>
  <c r="BD460" i="22"/>
  <c r="BC459" i="22"/>
  <c r="S623" i="29" l="1"/>
  <c r="S624" i="29" s="1"/>
  <c r="T622" i="29"/>
  <c r="U622" i="29" s="1"/>
  <c r="BC460" i="22"/>
  <c r="BD461" i="22"/>
  <c r="Z461" i="29"/>
  <c r="AA460" i="29"/>
  <c r="AB460" i="29" s="1"/>
  <c r="AC460" i="29" s="1"/>
  <c r="S625" i="29" l="1"/>
  <c r="S626" i="29" s="1"/>
  <c r="T624" i="29"/>
  <c r="U624" i="29" s="1"/>
  <c r="BC461" i="22"/>
  <c r="BD462" i="22"/>
  <c r="Z462" i="29"/>
  <c r="AA461" i="29"/>
  <c r="S627" i="29" l="1"/>
  <c r="S628" i="29" s="1"/>
  <c r="T626" i="29"/>
  <c r="U626" i="29" s="1"/>
  <c r="BD463" i="22"/>
  <c r="BC462" i="22"/>
  <c r="Z463" i="29"/>
  <c r="AA462" i="29"/>
  <c r="AB462" i="29" s="1"/>
  <c r="AC462" i="29" s="1"/>
  <c r="S629" i="29" l="1"/>
  <c r="S630" i="29" s="1"/>
  <c r="T628" i="29"/>
  <c r="U628" i="29" s="1"/>
  <c r="Z464" i="29"/>
  <c r="AA463" i="29"/>
  <c r="BD464" i="22"/>
  <c r="BC463" i="22"/>
  <c r="S631" i="29" l="1"/>
  <c r="T630" i="29"/>
  <c r="U630" i="29" s="1"/>
  <c r="BD465" i="22"/>
  <c r="BC464" i="22"/>
  <c r="Z465" i="29"/>
  <c r="AA464" i="29"/>
  <c r="S632" i="29" l="1"/>
  <c r="T631" i="29"/>
  <c r="U631" i="29" s="1"/>
  <c r="Z466" i="29"/>
  <c r="AA465" i="29"/>
  <c r="AB465" i="29" s="1"/>
  <c r="AC465" i="29" s="1"/>
  <c r="BC465" i="22"/>
  <c r="BD466" i="22"/>
  <c r="S633" i="29" l="1"/>
  <c r="T632" i="29"/>
  <c r="U632" i="29" s="1"/>
  <c r="BD467" i="22"/>
  <c r="BC466" i="22"/>
  <c r="Z467" i="29"/>
  <c r="AA466" i="29"/>
  <c r="S634" i="29" l="1"/>
  <c r="T633" i="29"/>
  <c r="U633" i="29" s="1"/>
  <c r="Z468" i="29"/>
  <c r="AA467" i="29"/>
  <c r="BD468" i="22"/>
  <c r="BC467" i="22"/>
  <c r="S635" i="29" l="1"/>
  <c r="T634" i="29"/>
  <c r="U634" i="29" s="1"/>
  <c r="BC468" i="22"/>
  <c r="BD469" i="22"/>
  <c r="Z469" i="29"/>
  <c r="AA468" i="29"/>
  <c r="AB468" i="29" s="1"/>
  <c r="AC468" i="29" s="1"/>
  <c r="S636" i="29" l="1"/>
  <c r="T635" i="29"/>
  <c r="U635" i="29" s="1"/>
  <c r="BC469" i="22"/>
  <c r="BD470" i="22"/>
  <c r="Z470" i="29"/>
  <c r="AA469" i="29"/>
  <c r="S637" i="29" l="1"/>
  <c r="T636" i="29"/>
  <c r="U636" i="29" s="1"/>
  <c r="BD471" i="22"/>
  <c r="BC470" i="22"/>
  <c r="AA470" i="29"/>
  <c r="Z471" i="29"/>
  <c r="S638" i="29" l="1"/>
  <c r="T637" i="29"/>
  <c r="U637" i="29" s="1"/>
  <c r="AA471" i="29"/>
  <c r="AB471" i="29" s="1"/>
  <c r="AC471" i="29" s="1"/>
  <c r="Z472" i="29"/>
  <c r="BC471" i="22"/>
  <c r="BD472" i="22"/>
  <c r="S639" i="29" l="1"/>
  <c r="S640" i="29" s="1"/>
  <c r="T638" i="29"/>
  <c r="U638" i="29" s="1"/>
  <c r="BC472" i="22"/>
  <c r="BD473" i="22"/>
  <c r="Z473" i="29"/>
  <c r="AA472" i="29"/>
  <c r="AB472" i="29" s="1"/>
  <c r="AC472" i="29" s="1"/>
  <c r="S641" i="29" l="1"/>
  <c r="S642" i="29" s="1"/>
  <c r="T640" i="29"/>
  <c r="U640" i="29" s="1"/>
  <c r="AA473" i="29"/>
  <c r="AB473" i="29" s="1"/>
  <c r="AC473" i="29" s="1"/>
  <c r="Z474" i="29"/>
  <c r="BC473" i="22"/>
  <c r="BD474" i="22"/>
  <c r="S643" i="29" l="1"/>
  <c r="T642" i="29"/>
  <c r="U642" i="29" s="1"/>
  <c r="BD475" i="22"/>
  <c r="BC474" i="22"/>
  <c r="Z475" i="29"/>
  <c r="AA474" i="29"/>
  <c r="AB474" i="29" s="1"/>
  <c r="AC474" i="29" s="1"/>
  <c r="S644" i="29" l="1"/>
  <c r="S645" i="29" s="1"/>
  <c r="T643" i="29"/>
  <c r="U643" i="29" s="1"/>
  <c r="BD476" i="22"/>
  <c r="BC475" i="22"/>
  <c r="Z476" i="29"/>
  <c r="AA475" i="29"/>
  <c r="AB475" i="29" s="1"/>
  <c r="AC475" i="29" s="1"/>
  <c r="S646" i="29" l="1"/>
  <c r="S647" i="29" s="1"/>
  <c r="T645" i="29"/>
  <c r="U645" i="29" s="1"/>
  <c r="AA476" i="29"/>
  <c r="Z477" i="29"/>
  <c r="BC476" i="22"/>
  <c r="BD477" i="22"/>
  <c r="S648" i="29" l="1"/>
  <c r="S649" i="29" s="1"/>
  <c r="T647" i="29"/>
  <c r="U647" i="29" s="1"/>
  <c r="BD478" i="22"/>
  <c r="BC477" i="22"/>
  <c r="AA477" i="29"/>
  <c r="AB477" i="29" s="1"/>
  <c r="AC477" i="29" s="1"/>
  <c r="Z478" i="29"/>
  <c r="S650" i="29" l="1"/>
  <c r="T649" i="29"/>
  <c r="U649" i="29" s="1"/>
  <c r="Z479" i="29"/>
  <c r="AA478" i="29"/>
  <c r="AB478" i="29" s="1"/>
  <c r="AC478" i="29" s="1"/>
  <c r="BC478" i="22"/>
  <c r="BD479" i="22"/>
  <c r="S651" i="29" l="1"/>
  <c r="T650" i="29"/>
  <c r="U650" i="29" s="1"/>
  <c r="BC479" i="22"/>
  <c r="BD480" i="22"/>
  <c r="Z480" i="29"/>
  <c r="AA479" i="29"/>
  <c r="S652" i="29" l="1"/>
  <c r="T651" i="29"/>
  <c r="U651" i="29" s="1"/>
  <c r="AA480" i="29"/>
  <c r="AB480" i="29" s="1"/>
  <c r="AC480" i="29" s="1"/>
  <c r="Z481" i="29"/>
  <c r="BC480" i="22"/>
  <c r="BD481" i="22"/>
  <c r="S653" i="29" l="1"/>
  <c r="S654" i="29" s="1"/>
  <c r="T652" i="29"/>
  <c r="U652" i="29" s="1"/>
  <c r="BC481" i="22"/>
  <c r="BD482" i="22"/>
  <c r="AA481" i="29"/>
  <c r="Z482" i="29"/>
  <c r="S655" i="29" l="1"/>
  <c r="T654" i="29"/>
  <c r="U654" i="29" s="1"/>
  <c r="AA482" i="29"/>
  <c r="AB482" i="29" s="1"/>
  <c r="AC482" i="29" s="1"/>
  <c r="Z483" i="29"/>
  <c r="BC482" i="22"/>
  <c r="BD483" i="22"/>
  <c r="S656" i="29" l="1"/>
  <c r="S657" i="29" s="1"/>
  <c r="T655" i="29"/>
  <c r="U655" i="29" s="1"/>
  <c r="BC483" i="22"/>
  <c r="BD484" i="22"/>
  <c r="AA483" i="29"/>
  <c r="AB483" i="29" s="1"/>
  <c r="AC483" i="29" s="1"/>
  <c r="Z484" i="29"/>
  <c r="S658" i="29" l="1"/>
  <c r="T657" i="29"/>
  <c r="U657" i="29" s="1"/>
  <c r="BC484" i="22"/>
  <c r="BD485" i="22"/>
  <c r="Z485" i="29"/>
  <c r="AA484" i="29"/>
  <c r="S659" i="29" l="1"/>
  <c r="T658" i="29"/>
  <c r="U658" i="29" s="1"/>
  <c r="Z486" i="29"/>
  <c r="AA485" i="29"/>
  <c r="BD486" i="22"/>
  <c r="BC485" i="22"/>
  <c r="S660" i="29" l="1"/>
  <c r="T659" i="29"/>
  <c r="U659" i="29" s="1"/>
  <c r="BC486" i="22"/>
  <c r="BD487" i="22"/>
  <c r="Z487" i="29"/>
  <c r="AA486" i="29"/>
  <c r="AB486" i="29" s="1"/>
  <c r="AC486" i="29" s="1"/>
  <c r="S661" i="29" l="1"/>
  <c r="S662" i="29" s="1"/>
  <c r="T660" i="29"/>
  <c r="U660" i="29" s="1"/>
  <c r="BD488" i="22"/>
  <c r="BC487" i="22"/>
  <c r="AA487" i="29"/>
  <c r="Z488" i="29"/>
  <c r="S663" i="29" l="1"/>
  <c r="S664" i="29" s="1"/>
  <c r="T662" i="29"/>
  <c r="U662" i="29" s="1"/>
  <c r="AA488" i="29"/>
  <c r="AB488" i="29" s="1"/>
  <c r="AC488" i="29" s="1"/>
  <c r="Z489" i="29"/>
  <c r="BC488" i="22"/>
  <c r="BD489" i="22"/>
  <c r="S665" i="29" l="1"/>
  <c r="S666" i="29" s="1"/>
  <c r="T664" i="29"/>
  <c r="U664" i="29" s="1"/>
  <c r="BC489" i="22"/>
  <c r="BD490" i="22"/>
  <c r="AA489" i="29"/>
  <c r="Z490" i="29"/>
  <c r="S667" i="29" l="1"/>
  <c r="S668" i="29" s="1"/>
  <c r="T666" i="29"/>
  <c r="U666" i="29" s="1"/>
  <c r="AA490" i="29"/>
  <c r="Z491" i="29"/>
  <c r="BC490" i="22"/>
  <c r="BD491" i="22"/>
  <c r="S669" i="29" l="1"/>
  <c r="T668" i="29"/>
  <c r="U668" i="29" s="1"/>
  <c r="BC491" i="22"/>
  <c r="BD492" i="22"/>
  <c r="AA491" i="29"/>
  <c r="AB491" i="29" s="1"/>
  <c r="AC491" i="29" s="1"/>
  <c r="Z492" i="29"/>
  <c r="S670" i="29" l="1"/>
  <c r="S671" i="29" s="1"/>
  <c r="T669" i="29"/>
  <c r="U669" i="29" s="1"/>
  <c r="BC492" i="22"/>
  <c r="BD493" i="22"/>
  <c r="AA492" i="29"/>
  <c r="Z493" i="29"/>
  <c r="S672" i="29" l="1"/>
  <c r="S673" i="29" s="1"/>
  <c r="T671" i="29"/>
  <c r="U671" i="29" s="1"/>
  <c r="AA493" i="29"/>
  <c r="AB493" i="29" s="1"/>
  <c r="AC493" i="29" s="1"/>
  <c r="Z494" i="29"/>
  <c r="BC493" i="22"/>
  <c r="BD494" i="22"/>
  <c r="S674" i="29" l="1"/>
  <c r="S675" i="29" s="1"/>
  <c r="T673" i="29"/>
  <c r="U673" i="29" s="1"/>
  <c r="BC494" i="22"/>
  <c r="BD495" i="22"/>
  <c r="Z495" i="29"/>
  <c r="AA494" i="29"/>
  <c r="S676" i="29" l="1"/>
  <c r="S677" i="29" s="1"/>
  <c r="T675" i="29"/>
  <c r="U675" i="29" s="1"/>
  <c r="Z496" i="29"/>
  <c r="AA495" i="29"/>
  <c r="AB495" i="29" s="1"/>
  <c r="AC495" i="29" s="1"/>
  <c r="BD496" i="22"/>
  <c r="BC495" i="22"/>
  <c r="S678" i="29" l="1"/>
  <c r="T677" i="29"/>
  <c r="U677" i="29" s="1"/>
  <c r="BC496" i="22"/>
  <c r="BD497" i="22"/>
  <c r="AA496" i="29"/>
  <c r="Z497" i="29"/>
  <c r="S679" i="29" l="1"/>
  <c r="S680" i="29" s="1"/>
  <c r="T678" i="29"/>
  <c r="U678" i="29" s="1"/>
  <c r="AA497" i="29"/>
  <c r="Z498" i="29"/>
  <c r="BC497" i="22"/>
  <c r="BD498" i="22"/>
  <c r="S681" i="29" l="1"/>
  <c r="S682" i="29" s="1"/>
  <c r="T680" i="29"/>
  <c r="U680" i="29" s="1"/>
  <c r="BC498" i="22"/>
  <c r="BD499" i="22"/>
  <c r="AA498" i="29"/>
  <c r="AB498" i="29" s="1"/>
  <c r="AC498" i="29" s="1"/>
  <c r="Z499" i="29"/>
  <c r="S683" i="29" l="1"/>
  <c r="S684" i="29" s="1"/>
  <c r="T682" i="29"/>
  <c r="U682" i="29" s="1"/>
  <c r="AA499" i="29"/>
  <c r="Z500" i="29"/>
  <c r="BC499" i="22"/>
  <c r="BD500" i="22"/>
  <c r="S685" i="29" l="1"/>
  <c r="T684" i="29"/>
  <c r="U684" i="29" s="1"/>
  <c r="BC500" i="22"/>
  <c r="BD501" i="22"/>
  <c r="AA500" i="29"/>
  <c r="Z501" i="29"/>
  <c r="S686" i="29" l="1"/>
  <c r="S687" i="29" s="1"/>
  <c r="T685" i="29"/>
  <c r="U685" i="29" s="1"/>
  <c r="BC501" i="22"/>
  <c r="BD502" i="22"/>
  <c r="AA501" i="29"/>
  <c r="AB501" i="29" s="1"/>
  <c r="AC501" i="29" s="1"/>
  <c r="Z502" i="29"/>
  <c r="S688" i="29" l="1"/>
  <c r="T687" i="29"/>
  <c r="U687" i="29" s="1"/>
  <c r="AA502" i="29"/>
  <c r="Z503" i="29"/>
  <c r="BC502" i="22"/>
  <c r="BD503" i="22"/>
  <c r="S689" i="29" l="1"/>
  <c r="S690" i="29" s="1"/>
  <c r="T688" i="29"/>
  <c r="U688" i="29" s="1"/>
  <c r="BC503" i="22"/>
  <c r="BD504" i="22"/>
  <c r="AA503" i="29"/>
  <c r="Z504" i="29"/>
  <c r="S691" i="29" l="1"/>
  <c r="T690" i="29"/>
  <c r="U690" i="29" s="1"/>
  <c r="BC504" i="22"/>
  <c r="BD505" i="22"/>
  <c r="Z505" i="29"/>
  <c r="AA504" i="29"/>
  <c r="AB504" i="29" s="1"/>
  <c r="AC504" i="29" s="1"/>
  <c r="S692" i="29" l="1"/>
  <c r="T691" i="29"/>
  <c r="U691" i="29" s="1"/>
  <c r="Z506" i="29"/>
  <c r="AA505" i="29"/>
  <c r="BD506" i="22"/>
  <c r="BC505" i="22"/>
  <c r="S693" i="29" l="1"/>
  <c r="T692" i="29"/>
  <c r="U692" i="29" s="1"/>
  <c r="BC506" i="22"/>
  <c r="BD507" i="22"/>
  <c r="Z507" i="29"/>
  <c r="AA506" i="29"/>
  <c r="AB506" i="29" s="1"/>
  <c r="AC506" i="29" s="1"/>
  <c r="S694" i="29" l="1"/>
  <c r="S695" i="29" s="1"/>
  <c r="T693" i="29"/>
  <c r="U693" i="29" s="1"/>
  <c r="AA507" i="29"/>
  <c r="Z508" i="29"/>
  <c r="BD508" i="22"/>
  <c r="BC507" i="22"/>
  <c r="S696" i="29" l="1"/>
  <c r="S697" i="29" s="1"/>
  <c r="T695" i="29"/>
  <c r="U695" i="29" s="1"/>
  <c r="AA508" i="29"/>
  <c r="AB508" i="29" s="1"/>
  <c r="AC508" i="29" s="1"/>
  <c r="Z509" i="29"/>
  <c r="BC508" i="22"/>
  <c r="BD509" i="22"/>
  <c r="S698" i="29" l="1"/>
  <c r="S699" i="29" s="1"/>
  <c r="T697" i="29"/>
  <c r="U697" i="29" s="1"/>
  <c r="BC509" i="22"/>
  <c r="BD510" i="22"/>
  <c r="AA509" i="29"/>
  <c r="Z510" i="29"/>
  <c r="S700" i="29" l="1"/>
  <c r="T699" i="29"/>
  <c r="U699" i="29" s="1"/>
  <c r="AA510" i="29"/>
  <c r="AB510" i="29" s="1"/>
  <c r="AC510" i="29" s="1"/>
  <c r="Z511" i="29"/>
  <c r="BC510" i="22"/>
  <c r="BD511" i="22"/>
  <c r="S701" i="29" l="1"/>
  <c r="T700" i="29"/>
  <c r="U700" i="29" s="1"/>
  <c r="BC511" i="22"/>
  <c r="BD512" i="22"/>
  <c r="AA511" i="29"/>
  <c r="Z512" i="29"/>
  <c r="S702" i="29" l="1"/>
  <c r="S703" i="29" s="1"/>
  <c r="T701" i="29"/>
  <c r="U701" i="29" s="1"/>
  <c r="BC512" i="22"/>
  <c r="BD513" i="22"/>
  <c r="AA512" i="29"/>
  <c r="Z513" i="29"/>
  <c r="S704" i="29" l="1"/>
  <c r="S705" i="29" s="1"/>
  <c r="T703" i="29"/>
  <c r="U703" i="29" s="1"/>
  <c r="AA513" i="29"/>
  <c r="AB513" i="29" s="1"/>
  <c r="AC513" i="29" s="1"/>
  <c r="Z514" i="29"/>
  <c r="BC513" i="22"/>
  <c r="BD514" i="22"/>
  <c r="S706" i="29" l="1"/>
  <c r="S707" i="29" s="1"/>
  <c r="T705" i="29"/>
  <c r="U705" i="29" s="1"/>
  <c r="BC514" i="22"/>
  <c r="BD515" i="22"/>
  <c r="Z515" i="29"/>
  <c r="AA514" i="29"/>
  <c r="S708" i="29" l="1"/>
  <c r="T707" i="29"/>
  <c r="U707" i="29" s="1"/>
  <c r="BD516" i="22"/>
  <c r="BC515" i="22"/>
  <c r="Z516" i="29"/>
  <c r="AA515" i="29"/>
  <c r="AB515" i="29" s="1"/>
  <c r="AC515" i="29" s="1"/>
  <c r="S709" i="29" l="1"/>
  <c r="T708" i="29"/>
  <c r="U708" i="29" s="1"/>
  <c r="AA516" i="29"/>
  <c r="Z517" i="29"/>
  <c r="BC516" i="22"/>
  <c r="BD517" i="22"/>
  <c r="S710" i="29" l="1"/>
  <c r="S711" i="29" s="1"/>
  <c r="T709" i="29"/>
  <c r="U709" i="29" s="1"/>
  <c r="BD518" i="22"/>
  <c r="BC517" i="22"/>
  <c r="AA517" i="29"/>
  <c r="Z518" i="29"/>
  <c r="S712" i="29" l="1"/>
  <c r="S713" i="29" s="1"/>
  <c r="T711" i="29"/>
  <c r="U711" i="29" s="1"/>
  <c r="AA518" i="29"/>
  <c r="AB518" i="29" s="1"/>
  <c r="AC518" i="29" s="1"/>
  <c r="Z519" i="29"/>
  <c r="BC518" i="22"/>
  <c r="BD519" i="22"/>
  <c r="S714" i="29" l="1"/>
  <c r="T713" i="29"/>
  <c r="U713" i="29" s="1"/>
  <c r="BC519" i="22"/>
  <c r="BD520" i="22"/>
  <c r="AA519" i="29"/>
  <c r="Z520" i="29"/>
  <c r="S715" i="29" l="1"/>
  <c r="T714" i="29"/>
  <c r="U714" i="29" s="1"/>
  <c r="AA520" i="29"/>
  <c r="AB520" i="29" s="1"/>
  <c r="AC520" i="29" s="1"/>
  <c r="Z521" i="29"/>
  <c r="BC520" i="22"/>
  <c r="BD521" i="22"/>
  <c r="S716" i="29" l="1"/>
  <c r="S717" i="29" s="1"/>
  <c r="T715" i="29"/>
  <c r="U715" i="29" s="1"/>
  <c r="AA521" i="29"/>
  <c r="Z522" i="29"/>
  <c r="BC521" i="22"/>
  <c r="BD522" i="22"/>
  <c r="S718" i="29" l="1"/>
  <c r="T717" i="29"/>
  <c r="U717" i="29" s="1"/>
  <c r="BC522" i="22"/>
  <c r="BD523" i="22"/>
  <c r="AA522" i="29"/>
  <c r="Z523" i="29"/>
  <c r="S719" i="29" l="1"/>
  <c r="S720" i="29" s="1"/>
  <c r="T718" i="29"/>
  <c r="U718" i="29" s="1"/>
  <c r="AA523" i="29"/>
  <c r="AB523" i="29" s="1"/>
  <c r="AC523" i="29" s="1"/>
  <c r="Z524" i="29"/>
  <c r="BC523" i="22"/>
  <c r="BD524" i="22"/>
  <c r="S721" i="29" l="1"/>
  <c r="T720" i="29"/>
  <c r="U720" i="29" s="1"/>
  <c r="Z525" i="29"/>
  <c r="AA524" i="29"/>
  <c r="BC524" i="22"/>
  <c r="BD525" i="22"/>
  <c r="S722" i="29" l="1"/>
  <c r="T721" i="29"/>
  <c r="U721" i="29" s="1"/>
  <c r="BD526" i="22"/>
  <c r="BC525" i="22"/>
  <c r="Z526" i="29"/>
  <c r="AA525" i="29"/>
  <c r="AB525" i="29" s="1"/>
  <c r="AC525" i="29" s="1"/>
  <c r="S723" i="29" l="1"/>
  <c r="T722" i="29"/>
  <c r="U722" i="29" s="1"/>
  <c r="Z527" i="29"/>
  <c r="AA526" i="29"/>
  <c r="AB526" i="29" s="1"/>
  <c r="AC526" i="29" s="1"/>
  <c r="BC526" i="22"/>
  <c r="BD527" i="22"/>
  <c r="S724" i="29" l="1"/>
  <c r="T723" i="29"/>
  <c r="U723" i="29" s="1"/>
  <c r="BC527" i="22"/>
  <c r="BD528" i="22"/>
  <c r="AA527" i="29"/>
  <c r="Z528" i="29"/>
  <c r="S725" i="29" l="1"/>
  <c r="T724" i="29"/>
  <c r="U724" i="29" s="1"/>
  <c r="AA528" i="29"/>
  <c r="AB528" i="29" s="1"/>
  <c r="AC528" i="29" s="1"/>
  <c r="Z529" i="29"/>
  <c r="BC528" i="22"/>
  <c r="BD529" i="22"/>
  <c r="S726" i="29" l="1"/>
  <c r="T725" i="29"/>
  <c r="U725" i="29" s="1"/>
  <c r="BC529" i="22"/>
  <c r="BD530" i="22"/>
  <c r="AA529" i="29"/>
  <c r="Z530" i="29"/>
  <c r="S727" i="29" l="1"/>
  <c r="T726" i="29"/>
  <c r="U726" i="29" s="1"/>
  <c r="AA530" i="29"/>
  <c r="Z531" i="29"/>
  <c r="BC530" i="22"/>
  <c r="BD531" i="22"/>
  <c r="S728" i="29" l="1"/>
  <c r="S729" i="29" s="1"/>
  <c r="T727" i="29"/>
  <c r="U727" i="29" s="1"/>
  <c r="BC531" i="22"/>
  <c r="BD532" i="22"/>
  <c r="AA531" i="29"/>
  <c r="AB531" i="29" s="1"/>
  <c r="AC531" i="29" s="1"/>
  <c r="Z532" i="29"/>
  <c r="S730" i="29" l="1"/>
  <c r="S731" i="29" s="1"/>
  <c r="T729" i="29"/>
  <c r="U729" i="29" s="1"/>
  <c r="AA532" i="29"/>
  <c r="Z533" i="29"/>
  <c r="BC532" i="22"/>
  <c r="BD533" i="22"/>
  <c r="S732" i="29" l="1"/>
  <c r="S733" i="29" s="1"/>
  <c r="T731" i="29"/>
  <c r="U731" i="29" s="1"/>
  <c r="BC533" i="22"/>
  <c r="BD534" i="22"/>
  <c r="AA533" i="29"/>
  <c r="AB533" i="29" s="1"/>
  <c r="AC533" i="29" s="1"/>
  <c r="Z534" i="29"/>
  <c r="S734" i="29" l="1"/>
  <c r="T733" i="29"/>
  <c r="U733" i="29" s="1"/>
  <c r="BC534" i="22"/>
  <c r="BD535" i="22"/>
  <c r="Z535" i="29"/>
  <c r="AA534" i="29"/>
  <c r="AB534" i="29" s="1"/>
  <c r="AC534" i="29" s="1"/>
  <c r="S735" i="29" l="1"/>
  <c r="T734" i="29"/>
  <c r="U734" i="29" s="1"/>
  <c r="Z536" i="29"/>
  <c r="AA535" i="29"/>
  <c r="BD536" i="22"/>
  <c r="BC535" i="22"/>
  <c r="S736" i="29" l="1"/>
  <c r="T735" i="29"/>
  <c r="U735" i="29" s="1"/>
  <c r="BC536" i="22"/>
  <c r="BD537" i="22"/>
  <c r="AA536" i="29"/>
  <c r="AB536" i="29" s="1"/>
  <c r="AC536" i="29" s="1"/>
  <c r="Z537" i="29"/>
  <c r="S737" i="29" l="1"/>
  <c r="S738" i="29" s="1"/>
  <c r="T736" i="29"/>
  <c r="U736" i="29" s="1"/>
  <c r="AA537" i="29"/>
  <c r="Z538" i="29"/>
  <c r="BC537" i="22"/>
  <c r="BD538" i="22"/>
  <c r="S739" i="29" l="1"/>
  <c r="T738" i="29"/>
  <c r="U738" i="29" s="1"/>
  <c r="BC538" i="22"/>
  <c r="BD539" i="22"/>
  <c r="AA538" i="29"/>
  <c r="Z539" i="29"/>
  <c r="S740" i="29" l="1"/>
  <c r="T739" i="29"/>
  <c r="U739" i="29" s="1"/>
  <c r="AA539" i="29"/>
  <c r="AB539" i="29" s="1"/>
  <c r="AC539" i="29" s="1"/>
  <c r="Z540" i="29"/>
  <c r="BC539" i="22"/>
  <c r="BD540" i="22"/>
  <c r="S741" i="29" l="1"/>
  <c r="S742" i="29" s="1"/>
  <c r="T740" i="29"/>
  <c r="U740" i="29" s="1"/>
  <c r="BC540" i="22"/>
  <c r="BD541" i="22"/>
  <c r="AA540" i="29"/>
  <c r="Z541" i="29"/>
  <c r="S743" i="29" l="1"/>
  <c r="S744" i="29" s="1"/>
  <c r="T742" i="29"/>
  <c r="U742" i="29" s="1"/>
  <c r="AA541" i="29"/>
  <c r="AB541" i="29" s="1"/>
  <c r="AC541" i="29" s="1"/>
  <c r="Z542" i="29"/>
  <c r="BC541" i="22"/>
  <c r="BD542" i="22"/>
  <c r="S745" i="29" l="1"/>
  <c r="T744" i="29"/>
  <c r="U744" i="29" s="1"/>
  <c r="BC542" i="22"/>
  <c r="BD543" i="22"/>
  <c r="AA542" i="29"/>
  <c r="Z543" i="29"/>
  <c r="S746" i="29" l="1"/>
  <c r="T745" i="29"/>
  <c r="U745" i="29" s="1"/>
  <c r="AA543" i="29"/>
  <c r="Z544" i="29"/>
  <c r="BC543" i="22"/>
  <c r="BD544" i="22"/>
  <c r="S747" i="29" l="1"/>
  <c r="S748" i="29" s="1"/>
  <c r="T746" i="29"/>
  <c r="U746" i="29" s="1"/>
  <c r="BC544" i="22"/>
  <c r="BD545" i="22"/>
  <c r="Z545" i="29"/>
  <c r="AA544" i="29"/>
  <c r="AB544" i="29" s="1"/>
  <c r="AC544" i="29" s="1"/>
  <c r="S749" i="29" l="1"/>
  <c r="S750" i="29" s="1"/>
  <c r="T748" i="29"/>
  <c r="U748" i="29" s="1"/>
  <c r="Z546" i="29"/>
  <c r="AA545" i="29"/>
  <c r="BD546" i="22"/>
  <c r="BC545" i="22"/>
  <c r="S751" i="29" l="1"/>
  <c r="T750" i="29"/>
  <c r="U750" i="29" s="1"/>
  <c r="BC546" i="22"/>
  <c r="BD547" i="22"/>
  <c r="Z547" i="29"/>
  <c r="AA546" i="29"/>
  <c r="S752" i="29" l="1"/>
  <c r="S753" i="29" s="1"/>
  <c r="T751" i="29"/>
  <c r="U751" i="29" s="1"/>
  <c r="AA547" i="29"/>
  <c r="AB547" i="29" s="1"/>
  <c r="AC547" i="29" s="1"/>
  <c r="Z548" i="29"/>
  <c r="BD548" i="22"/>
  <c r="BC547" i="22"/>
  <c r="S754" i="29" l="1"/>
  <c r="S755" i="29" s="1"/>
  <c r="T753" i="29"/>
  <c r="U753" i="29" s="1"/>
  <c r="AA548" i="29"/>
  <c r="Z549" i="29"/>
  <c r="BC548" i="22"/>
  <c r="BD549" i="22"/>
  <c r="S756" i="29" l="1"/>
  <c r="S757" i="29" s="1"/>
  <c r="T755" i="29"/>
  <c r="U755" i="29" s="1"/>
  <c r="BC549" i="22"/>
  <c r="BD550" i="22"/>
  <c r="AA549" i="29"/>
  <c r="AB549" i="29" s="1"/>
  <c r="AC549" i="29" s="1"/>
  <c r="Z550" i="29"/>
  <c r="S758" i="29" l="1"/>
  <c r="T757" i="29"/>
  <c r="U757" i="29" s="1"/>
  <c r="BC550" i="22"/>
  <c r="BD551" i="22"/>
  <c r="AA550" i="29"/>
  <c r="Z551" i="29"/>
  <c r="S759" i="29" l="1"/>
  <c r="S760" i="29" s="1"/>
  <c r="T758" i="29"/>
  <c r="U758" i="29" s="1"/>
  <c r="AA551" i="29"/>
  <c r="Z552" i="29"/>
  <c r="BC551" i="22"/>
  <c r="BD552" i="22"/>
  <c r="S761" i="29" l="1"/>
  <c r="T760" i="29"/>
  <c r="U760" i="29" s="1"/>
  <c r="BC552" i="22"/>
  <c r="BD553" i="22"/>
  <c r="AA552" i="29"/>
  <c r="AB552" i="29" s="1"/>
  <c r="AC552" i="29" s="1"/>
  <c r="Z553" i="29"/>
  <c r="S762" i="29" l="1"/>
  <c r="S763" i="29" s="1"/>
  <c r="T761" i="29"/>
  <c r="U761" i="29" s="1"/>
  <c r="BC553" i="22"/>
  <c r="BD554" i="22"/>
  <c r="AA553" i="29"/>
  <c r="Z554" i="29"/>
  <c r="S764" i="29" l="1"/>
  <c r="S765" i="29" s="1"/>
  <c r="T763" i="29"/>
  <c r="U763" i="29" s="1"/>
  <c r="Z555" i="29"/>
  <c r="AA554" i="29"/>
  <c r="AB554" i="29" s="1"/>
  <c r="AC554" i="29" s="1"/>
  <c r="BC554" i="22"/>
  <c r="BD555" i="22"/>
  <c r="S766" i="29" l="1"/>
  <c r="S767" i="29" s="1"/>
  <c r="T765" i="29"/>
  <c r="U765" i="29" s="1"/>
  <c r="BD556" i="22"/>
  <c r="BC555" i="22"/>
  <c r="Z556" i="29"/>
  <c r="AA555" i="29"/>
  <c r="AB555" i="29" s="1"/>
  <c r="AC555" i="29" s="1"/>
  <c r="S768" i="29" l="1"/>
  <c r="T767" i="29"/>
  <c r="U767" i="29" s="1"/>
  <c r="AA556" i="29"/>
  <c r="AB556" i="29" s="1"/>
  <c r="AC556" i="29" s="1"/>
  <c r="Z557" i="29"/>
  <c r="BC556" i="22"/>
  <c r="BD557" i="22"/>
  <c r="S769" i="29" l="1"/>
  <c r="S770" i="29" s="1"/>
  <c r="T768" i="29"/>
  <c r="U768" i="29" s="1"/>
  <c r="BC557" i="22"/>
  <c r="BD558" i="22"/>
  <c r="AA557" i="29"/>
  <c r="Z558" i="29"/>
  <c r="S771" i="29" l="1"/>
  <c r="T770" i="29"/>
  <c r="U770" i="29" s="1"/>
  <c r="BC558" i="22"/>
  <c r="BD559" i="22"/>
  <c r="Z559" i="29"/>
  <c r="AA558" i="29"/>
  <c r="AB558" i="29" s="1"/>
  <c r="AC558" i="29" s="1"/>
  <c r="S772" i="29" l="1"/>
  <c r="T771" i="29"/>
  <c r="U771" i="29" s="1"/>
  <c r="Z560" i="29"/>
  <c r="AA559" i="29"/>
  <c r="BD560" i="22"/>
  <c r="BC559" i="22"/>
  <c r="S773" i="29" l="1"/>
  <c r="T772" i="29"/>
  <c r="U772" i="29" s="1"/>
  <c r="Z561" i="29"/>
  <c r="AA560" i="29"/>
  <c r="BC560" i="22"/>
  <c r="BD561" i="22"/>
  <c r="S774" i="29" l="1"/>
  <c r="T773" i="29"/>
  <c r="U773" i="29" s="1"/>
  <c r="BD562" i="22"/>
  <c r="BC561" i="22"/>
  <c r="Z562" i="29"/>
  <c r="AA561" i="29"/>
  <c r="AB561" i="29" s="1"/>
  <c r="AC561" i="29" s="1"/>
  <c r="S775" i="29" l="1"/>
  <c r="T774" i="29"/>
  <c r="U774" i="29" s="1"/>
  <c r="Z563" i="29"/>
  <c r="AA562" i="29"/>
  <c r="BD563" i="22"/>
  <c r="BC562" i="22"/>
  <c r="S776" i="29" l="1"/>
  <c r="T775" i="29"/>
  <c r="U775" i="29" s="1"/>
  <c r="BC563" i="22"/>
  <c r="BD564" i="22"/>
  <c r="Z564" i="29"/>
  <c r="AA563" i="29"/>
  <c r="S777" i="29" l="1"/>
  <c r="T776" i="29"/>
  <c r="U776" i="29" s="1"/>
  <c r="Z565" i="29"/>
  <c r="AA564" i="29"/>
  <c r="AB564" i="29" s="1"/>
  <c r="AC564" i="29" s="1"/>
  <c r="BC564" i="22"/>
  <c r="BD565" i="22"/>
  <c r="S778" i="29" l="1"/>
  <c r="T777" i="29"/>
  <c r="U777" i="29" s="1"/>
  <c r="BD566" i="22"/>
  <c r="BC565" i="22"/>
  <c r="Z566" i="29"/>
  <c r="AA565" i="29"/>
  <c r="AB565" i="29" s="1"/>
  <c r="AC565" i="29" s="1"/>
  <c r="S779" i="29" l="1"/>
  <c r="S780" i="29" s="1"/>
  <c r="T778" i="29"/>
  <c r="U778" i="29" s="1"/>
  <c r="Z567" i="29"/>
  <c r="AA566" i="29"/>
  <c r="BD567" i="22"/>
  <c r="BC566" i="22"/>
  <c r="S781" i="29" l="1"/>
  <c r="T780" i="29"/>
  <c r="U780" i="29" s="1"/>
  <c r="BC567" i="22"/>
  <c r="BD568" i="22"/>
  <c r="Z568" i="29"/>
  <c r="AA567" i="29"/>
  <c r="AB567" i="29" s="1"/>
  <c r="AC567" i="29" s="1"/>
  <c r="S782" i="29" l="1"/>
  <c r="S783" i="29" s="1"/>
  <c r="T781" i="29"/>
  <c r="U781" i="29" s="1"/>
  <c r="BC568" i="22"/>
  <c r="BD569" i="22"/>
  <c r="Z569" i="29"/>
  <c r="AA568" i="29"/>
  <c r="S784" i="29" l="1"/>
  <c r="T783" i="29"/>
  <c r="U783" i="29" s="1"/>
  <c r="BC569" i="22"/>
  <c r="BD570" i="22"/>
  <c r="Z570" i="29"/>
  <c r="AA569" i="29"/>
  <c r="AB569" i="29" s="1"/>
  <c r="AC569" i="29" s="1"/>
  <c r="S785" i="29" l="1"/>
  <c r="T784" i="29"/>
  <c r="U784" i="29" s="1"/>
  <c r="BC570" i="22"/>
  <c r="BD571" i="22"/>
  <c r="AA570" i="29"/>
  <c r="Z571" i="29"/>
  <c r="S786" i="29" l="1"/>
  <c r="S787" i="29" s="1"/>
  <c r="T785" i="29"/>
  <c r="U785" i="29" s="1"/>
  <c r="AA571" i="29"/>
  <c r="AB571" i="29" s="1"/>
  <c r="AC571" i="29" s="1"/>
  <c r="Z572" i="29"/>
  <c r="BC571" i="22"/>
  <c r="BD572" i="22"/>
  <c r="S788" i="29" l="1"/>
  <c r="T787" i="29"/>
  <c r="U787" i="29" s="1"/>
  <c r="BC572" i="22"/>
  <c r="BD573" i="22"/>
  <c r="Z573" i="29"/>
  <c r="AA572" i="29"/>
  <c r="AB572" i="29" s="1"/>
  <c r="AC572" i="29" s="1"/>
  <c r="S789" i="29" l="1"/>
  <c r="T788" i="29"/>
  <c r="U788" i="29" s="1"/>
  <c r="BC573" i="22"/>
  <c r="BD574" i="22"/>
  <c r="AA573" i="29"/>
  <c r="AB573" i="29" s="1"/>
  <c r="AC573" i="29" s="1"/>
  <c r="Z574" i="29"/>
  <c r="S790" i="29" l="1"/>
  <c r="S791" i="29" s="1"/>
  <c r="T789" i="29"/>
  <c r="U789" i="29" s="1"/>
  <c r="Z575" i="29"/>
  <c r="AA574" i="29"/>
  <c r="BC574" i="22"/>
  <c r="BD575" i="22"/>
  <c r="S792" i="29" l="1"/>
  <c r="S793" i="29" s="1"/>
  <c r="T791" i="29"/>
  <c r="U791" i="29" s="1"/>
  <c r="BD576" i="22"/>
  <c r="BC575" i="22"/>
  <c r="Z576" i="29"/>
  <c r="AA575" i="29"/>
  <c r="S794" i="29" l="1"/>
  <c r="T793" i="29"/>
  <c r="U793" i="29" s="1"/>
  <c r="AA576" i="29"/>
  <c r="AB576" i="29" s="1"/>
  <c r="AC576" i="29" s="1"/>
  <c r="Z577" i="29"/>
  <c r="BC576" i="22"/>
  <c r="BD577" i="22"/>
  <c r="S795" i="29" l="1"/>
  <c r="T794" i="29"/>
  <c r="U794" i="29" s="1"/>
  <c r="BC577" i="22"/>
  <c r="BD578" i="22"/>
  <c r="AA577" i="29"/>
  <c r="Z578" i="29"/>
  <c r="S796" i="29" l="1"/>
  <c r="T795" i="29"/>
  <c r="U795" i="29" s="1"/>
  <c r="Z579" i="29"/>
  <c r="AA578" i="29"/>
  <c r="BC578" i="22"/>
  <c r="BD579" i="22"/>
  <c r="S797" i="29" l="1"/>
  <c r="T796" i="29"/>
  <c r="U796" i="29" s="1"/>
  <c r="BD580" i="22"/>
  <c r="BC579" i="22"/>
  <c r="AA579" i="29"/>
  <c r="AB579" i="29" s="1"/>
  <c r="AC579" i="29" s="1"/>
  <c r="Z580" i="29"/>
  <c r="S798" i="29" l="1"/>
  <c r="T797" i="29"/>
  <c r="U797" i="29" s="1"/>
  <c r="AA580" i="29"/>
  <c r="Z581" i="29"/>
  <c r="BC580" i="22"/>
  <c r="BD581" i="22"/>
  <c r="S799" i="29" l="1"/>
  <c r="T798" i="29"/>
  <c r="U798" i="29" s="1"/>
  <c r="BC581" i="22"/>
  <c r="BD582" i="22"/>
  <c r="AA581" i="29"/>
  <c r="AB581" i="29" s="1"/>
  <c r="AC581" i="29" s="1"/>
  <c r="Z582" i="29"/>
  <c r="S800" i="29" l="1"/>
  <c r="T799" i="29"/>
  <c r="U799" i="29" s="1"/>
  <c r="AA582" i="29"/>
  <c r="Z583" i="29"/>
  <c r="BC582" i="22"/>
  <c r="BD583" i="22"/>
  <c r="S801" i="29" l="1"/>
  <c r="S802" i="29" s="1"/>
  <c r="S803" i="29" s="1"/>
  <c r="S804" i="29" s="1"/>
  <c r="S805" i="29" s="1"/>
  <c r="S806" i="29" s="1"/>
  <c r="S807" i="29" s="1"/>
  <c r="S808" i="29" s="1"/>
  <c r="S809" i="29" s="1"/>
  <c r="S810" i="29" s="1"/>
  <c r="S811" i="29" s="1"/>
  <c r="S812" i="29" s="1"/>
  <c r="S813" i="29" s="1"/>
  <c r="S814" i="29" s="1"/>
  <c r="S815" i="29" s="1"/>
  <c r="S816" i="29" s="1"/>
  <c r="S817" i="29" s="1"/>
  <c r="S818" i="29" s="1"/>
  <c r="S819" i="29" s="1"/>
  <c r="S820" i="29" s="1"/>
  <c r="S821" i="29" s="1"/>
  <c r="S822" i="29" s="1"/>
  <c r="S823" i="29" s="1"/>
  <c r="S824" i="29" s="1"/>
  <c r="S825" i="29" s="1"/>
  <c r="S826" i="29" s="1"/>
  <c r="S827" i="29" s="1"/>
  <c r="S828" i="29" s="1"/>
  <c r="S829" i="29" s="1"/>
  <c r="S830" i="29" s="1"/>
  <c r="S831" i="29" s="1"/>
  <c r="S832" i="29" s="1"/>
  <c r="S833" i="29" s="1"/>
  <c r="S834" i="29" s="1"/>
  <c r="S835" i="29" s="1"/>
  <c r="S836" i="29" s="1"/>
  <c r="S837" i="29" s="1"/>
  <c r="S838" i="29" s="1"/>
  <c r="S839" i="29" s="1"/>
  <c r="S840" i="29" s="1"/>
  <c r="S841" i="29" s="1"/>
  <c r="S842" i="29" s="1"/>
  <c r="S843" i="29" s="1"/>
  <c r="S844" i="29" s="1"/>
  <c r="S845" i="29" s="1"/>
  <c r="S846" i="29" s="1"/>
  <c r="S847" i="29" s="1"/>
  <c r="S848" i="29" s="1"/>
  <c r="S849" i="29" s="1"/>
  <c r="S850" i="29" s="1"/>
  <c r="S851" i="29" s="1"/>
  <c r="S852" i="29" s="1"/>
  <c r="S853" i="29" s="1"/>
  <c r="S854" i="29" s="1"/>
  <c r="S855" i="29" s="1"/>
  <c r="S856" i="29" s="1"/>
  <c r="S857" i="29" s="1"/>
  <c r="S858" i="29" s="1"/>
  <c r="S859" i="29" s="1"/>
  <c r="S860" i="29" s="1"/>
  <c r="S861" i="29" s="1"/>
  <c r="S862" i="29" s="1"/>
  <c r="S863" i="29" s="1"/>
  <c r="S864" i="29" s="1"/>
  <c r="S865" i="29" s="1"/>
  <c r="S866" i="29" s="1"/>
  <c r="S867" i="29" s="1"/>
  <c r="S868" i="29" s="1"/>
  <c r="S869" i="29" s="1"/>
  <c r="S870" i="29" s="1"/>
  <c r="S871" i="29" s="1"/>
  <c r="S872" i="29" s="1"/>
  <c r="S873" i="29" s="1"/>
  <c r="S874" i="29" s="1"/>
  <c r="S875" i="29" s="1"/>
  <c r="S876" i="29" s="1"/>
  <c r="S877" i="29" s="1"/>
  <c r="S878" i="29" s="1"/>
  <c r="S879" i="29" s="1"/>
  <c r="S880" i="29" s="1"/>
  <c r="S881" i="29" s="1"/>
  <c r="S882" i="29" s="1"/>
  <c r="S883" i="29" s="1"/>
  <c r="S884" i="29" s="1"/>
  <c r="S885" i="29" s="1"/>
  <c r="S886" i="29" s="1"/>
  <c r="S887" i="29" s="1"/>
  <c r="S888" i="29" s="1"/>
  <c r="S889" i="29" s="1"/>
  <c r="S890" i="29" s="1"/>
  <c r="S891" i="29" s="1"/>
  <c r="S892" i="29" s="1"/>
  <c r="S893" i="29" s="1"/>
  <c r="S894" i="29" s="1"/>
  <c r="S895" i="29" s="1"/>
  <c r="S896" i="29" s="1"/>
  <c r="S897" i="29" s="1"/>
  <c r="S898" i="29" s="1"/>
  <c r="S899" i="29" s="1"/>
  <c r="S900" i="29" s="1"/>
  <c r="S901" i="29" s="1"/>
  <c r="S902" i="29" s="1"/>
  <c r="S903" i="29" s="1"/>
  <c r="S904" i="29" s="1"/>
  <c r="S905" i="29" s="1"/>
  <c r="S906" i="29" s="1"/>
  <c r="S907" i="29" s="1"/>
  <c r="S908" i="29" s="1"/>
  <c r="S909" i="29" s="1"/>
  <c r="S910" i="29" s="1"/>
  <c r="S911" i="29" s="1"/>
  <c r="S912" i="29" s="1"/>
  <c r="S913" i="29" s="1"/>
  <c r="S914" i="29" s="1"/>
  <c r="S915" i="29" s="1"/>
  <c r="S916" i="29" s="1"/>
  <c r="S917" i="29" s="1"/>
  <c r="S918" i="29" s="1"/>
  <c r="S919" i="29" s="1"/>
  <c r="S920" i="29" s="1"/>
  <c r="S921" i="29" s="1"/>
  <c r="S922" i="29" s="1"/>
  <c r="S923" i="29" s="1"/>
  <c r="S924" i="29" s="1"/>
  <c r="S925" i="29" s="1"/>
  <c r="S926" i="29" s="1"/>
  <c r="S927" i="29" s="1"/>
  <c r="S928" i="29" s="1"/>
  <c r="S929" i="29" s="1"/>
  <c r="S930" i="29" s="1"/>
  <c r="S931" i="29" s="1"/>
  <c r="S932" i="29" s="1"/>
  <c r="S933" i="29" s="1"/>
  <c r="S934" i="29" s="1"/>
  <c r="S935" i="29" s="1"/>
  <c r="S936" i="29" s="1"/>
  <c r="S937" i="29" s="1"/>
  <c r="S938" i="29" s="1"/>
  <c r="S939" i="29" s="1"/>
  <c r="S940" i="29" s="1"/>
  <c r="S941" i="29" s="1"/>
  <c r="S942" i="29" s="1"/>
  <c r="S943" i="29" s="1"/>
  <c r="S944" i="29" s="1"/>
  <c r="S945" i="29" s="1"/>
  <c r="S946" i="29" s="1"/>
  <c r="S947" i="29" s="1"/>
  <c r="S948" i="29" s="1"/>
  <c r="S949" i="29" s="1"/>
  <c r="S950" i="29" s="1"/>
  <c r="S951" i="29" s="1"/>
  <c r="S952" i="29" s="1"/>
  <c r="S953" i="29" s="1"/>
  <c r="S954" i="29" s="1"/>
  <c r="S955" i="29" s="1"/>
  <c r="S956" i="29" s="1"/>
  <c r="S957" i="29" s="1"/>
  <c r="S958" i="29" s="1"/>
  <c r="S959" i="29" s="1"/>
  <c r="S960" i="29" s="1"/>
  <c r="S961" i="29" s="1"/>
  <c r="S962" i="29" s="1"/>
  <c r="S963" i="29" s="1"/>
  <c r="S964" i="29" s="1"/>
  <c r="S965" i="29" s="1"/>
  <c r="S966" i="29" s="1"/>
  <c r="S967" i="29" s="1"/>
  <c r="S968" i="29" s="1"/>
  <c r="S969" i="29" s="1"/>
  <c r="S970" i="29" s="1"/>
  <c r="S971" i="29" s="1"/>
  <c r="S972" i="29" s="1"/>
  <c r="S973" i="29" s="1"/>
  <c r="S974" i="29" s="1"/>
  <c r="S975" i="29" s="1"/>
  <c r="S976" i="29" s="1"/>
  <c r="S977" i="29" s="1"/>
  <c r="S978" i="29" s="1"/>
  <c r="S979" i="29" s="1"/>
  <c r="S980" i="29" s="1"/>
  <c r="S981" i="29" s="1"/>
  <c r="S982" i="29" s="1"/>
  <c r="S983" i="29" s="1"/>
  <c r="S984" i="29" s="1"/>
  <c r="S985" i="29" s="1"/>
  <c r="S986" i="29" s="1"/>
  <c r="S987" i="29" s="1"/>
  <c r="S988" i="29" s="1"/>
  <c r="S989" i="29" s="1"/>
  <c r="S990" i="29" s="1"/>
  <c r="S991" i="29" s="1"/>
  <c r="S992" i="29" s="1"/>
  <c r="S993" i="29" s="1"/>
  <c r="S994" i="29" s="1"/>
  <c r="S995" i="29" s="1"/>
  <c r="S996" i="29" s="1"/>
  <c r="S997" i="29" s="1"/>
  <c r="S998" i="29" s="1"/>
  <c r="S999" i="29" s="1"/>
  <c r="S1000" i="29" s="1"/>
  <c r="S1001" i="29" s="1"/>
  <c r="S1002" i="29" s="1"/>
  <c r="S1003" i="29" s="1"/>
  <c r="S1004" i="29" s="1"/>
  <c r="S1005" i="29" s="1"/>
  <c r="S1006" i="29" s="1"/>
  <c r="S1007" i="29" s="1"/>
  <c r="S1008" i="29" s="1"/>
  <c r="S1009" i="29" s="1"/>
  <c r="S1010" i="29" s="1"/>
  <c r="S1011" i="29" s="1"/>
  <c r="S1012" i="29" s="1"/>
  <c r="S1013" i="29" s="1"/>
  <c r="S1014" i="29" s="1"/>
  <c r="S1015" i="29" s="1"/>
  <c r="S1016" i="29" s="1"/>
  <c r="S1017" i="29" s="1"/>
  <c r="S1018" i="29" s="1"/>
  <c r="S1019" i="29" s="1"/>
  <c r="S1020" i="29" s="1"/>
  <c r="S1021" i="29" s="1"/>
  <c r="S1022" i="29" s="1"/>
  <c r="S1023" i="29" s="1"/>
  <c r="S1024" i="29" s="1"/>
  <c r="S1025" i="29" s="1"/>
  <c r="S1026" i="29" s="1"/>
  <c r="S1027" i="29" s="1"/>
  <c r="S1028" i="29" s="1"/>
  <c r="S1029" i="29" s="1"/>
  <c r="S1030" i="29" s="1"/>
  <c r="S1031" i="29" s="1"/>
  <c r="S1032" i="29" s="1"/>
  <c r="S1033" i="29" s="1"/>
  <c r="S1034" i="29" s="1"/>
  <c r="S1035" i="29" s="1"/>
  <c r="S1036" i="29" s="1"/>
  <c r="S1037" i="29" s="1"/>
  <c r="S1038" i="29" s="1"/>
  <c r="S1039" i="29" s="1"/>
  <c r="S1040" i="29" s="1"/>
  <c r="S1041" i="29" s="1"/>
  <c r="S1042" i="29" s="1"/>
  <c r="S1043" i="29" s="1"/>
  <c r="S1044" i="29" s="1"/>
  <c r="S1045" i="29" s="1"/>
  <c r="S1046" i="29" s="1"/>
  <c r="S1047" i="29" s="1"/>
  <c r="S1048" i="29" s="1"/>
  <c r="S1049" i="29" s="1"/>
  <c r="S1050" i="29" s="1"/>
  <c r="S1051" i="29" s="1"/>
  <c r="S1052" i="29" s="1"/>
  <c r="S1053" i="29" s="1"/>
  <c r="S1054" i="29" s="1"/>
  <c r="S1055" i="29" s="1"/>
  <c r="S1056" i="29" s="1"/>
  <c r="S1057" i="29" s="1"/>
  <c r="S1058" i="29" s="1"/>
  <c r="S1059" i="29" s="1"/>
  <c r="S1060" i="29" s="1"/>
  <c r="S1061" i="29" s="1"/>
  <c r="S1062" i="29" s="1"/>
  <c r="S1063" i="29" s="1"/>
  <c r="S1064" i="29" s="1"/>
  <c r="S1065" i="29" s="1"/>
  <c r="S1066" i="29" s="1"/>
  <c r="S1067" i="29" s="1"/>
  <c r="S1068" i="29" s="1"/>
  <c r="S1069" i="29" s="1"/>
  <c r="S1070" i="29" s="1"/>
  <c r="S1071" i="29" s="1"/>
  <c r="S1072" i="29" s="1"/>
  <c r="S1073" i="29" s="1"/>
  <c r="S1074" i="29" s="1"/>
  <c r="S1075" i="29" s="1"/>
  <c r="S1076" i="29" s="1"/>
  <c r="S1077" i="29" s="1"/>
  <c r="S1078" i="29" s="1"/>
  <c r="S1079" i="29" s="1"/>
  <c r="S1080" i="29" s="1"/>
  <c r="S1081" i="29" s="1"/>
  <c r="S1082" i="29" s="1"/>
  <c r="S1083" i="29" s="1"/>
  <c r="S1084" i="29" s="1"/>
  <c r="S1085" i="29" s="1"/>
  <c r="S1086" i="29" s="1"/>
  <c r="S1087" i="29" s="1"/>
  <c r="S1088" i="29" s="1"/>
  <c r="S1089" i="29" s="1"/>
  <c r="S1090" i="29" s="1"/>
  <c r="S1091" i="29" s="1"/>
  <c r="S1092" i="29" s="1"/>
  <c r="S1093" i="29" s="1"/>
  <c r="S1094" i="29" s="1"/>
  <c r="S1095" i="29" s="1"/>
  <c r="S1096" i="29" s="1"/>
  <c r="S1097" i="29" s="1"/>
  <c r="S1098" i="29" s="1"/>
  <c r="S1099" i="29" s="1"/>
  <c r="S1100" i="29" s="1"/>
  <c r="S1101" i="29" s="1"/>
  <c r="S1102" i="29" s="1"/>
  <c r="S1103" i="29" s="1"/>
  <c r="S1104" i="29" s="1"/>
  <c r="S1105" i="29" s="1"/>
  <c r="S1106" i="29" s="1"/>
  <c r="S1107" i="29" s="1"/>
  <c r="S1108" i="29" s="1"/>
  <c r="S1109" i="29" s="1"/>
  <c r="S1110" i="29" s="1"/>
  <c r="S1111" i="29" s="1"/>
  <c r="S1112" i="29" s="1"/>
  <c r="S1113" i="29" s="1"/>
  <c r="S1114" i="29" s="1"/>
  <c r="S1115" i="29" s="1"/>
  <c r="S1116" i="29" s="1"/>
  <c r="S1117" i="29" s="1"/>
  <c r="S1118" i="29" s="1"/>
  <c r="S1119" i="29" s="1"/>
  <c r="S1120" i="29" s="1"/>
  <c r="S1121" i="29" s="1"/>
  <c r="S1122" i="29" s="1"/>
  <c r="S1123" i="29" s="1"/>
  <c r="S1124" i="29" s="1"/>
  <c r="S1125" i="29" s="1"/>
  <c r="S1126" i="29" s="1"/>
  <c r="S1127" i="29" s="1"/>
  <c r="S1128" i="29" s="1"/>
  <c r="S1129" i="29" s="1"/>
  <c r="S1130" i="29" s="1"/>
  <c r="S1131" i="29" s="1"/>
  <c r="S1132" i="29" s="1"/>
  <c r="S1133" i="29" s="1"/>
  <c r="S1134" i="29" s="1"/>
  <c r="S1135" i="29" s="1"/>
  <c r="T800" i="29"/>
  <c r="U800" i="29" s="1"/>
  <c r="AA7" i="22" s="1"/>
  <c r="BC583" i="22"/>
  <c r="BD584" i="22"/>
  <c r="AA583" i="29"/>
  <c r="Z584" i="29"/>
  <c r="AA8" i="22" l="1"/>
  <c r="AA9" i="22" s="1"/>
  <c r="AA10" i="22" s="1"/>
  <c r="AA11" i="22" s="1"/>
  <c r="AA12" i="22" s="1"/>
  <c r="AA13" i="22" s="1"/>
  <c r="AA14" i="22" s="1"/>
  <c r="AA15" i="22" s="1"/>
  <c r="AA16" i="22" s="1"/>
  <c r="AA17" i="22" s="1"/>
  <c r="AA18" i="22" s="1"/>
  <c r="AA19" i="22" s="1"/>
  <c r="AA20" i="22" s="1"/>
  <c r="AA21" i="22" s="1"/>
  <c r="AA22" i="22" s="1"/>
  <c r="AA23" i="22" s="1"/>
  <c r="AA24" i="22" s="1"/>
  <c r="AA25" i="22" s="1"/>
  <c r="AA26" i="22" s="1"/>
  <c r="AA27" i="22" s="1"/>
  <c r="AA28" i="22" s="1"/>
  <c r="AA29" i="22" s="1"/>
  <c r="AA30" i="22" s="1"/>
  <c r="AA31" i="22" s="1"/>
  <c r="AA32" i="22" s="1"/>
  <c r="AA33" i="22" s="1"/>
  <c r="AA34" i="22" s="1"/>
  <c r="AA35" i="22" s="1"/>
  <c r="AA36" i="22" s="1"/>
  <c r="AA37" i="22" s="1"/>
  <c r="AA38" i="22" s="1"/>
  <c r="AA39" i="22" s="1"/>
  <c r="AA40" i="22" s="1"/>
  <c r="AA41" i="22" s="1"/>
  <c r="AA42" i="22" s="1"/>
  <c r="AA43" i="22" s="1"/>
  <c r="AA44" i="22" s="1"/>
  <c r="AA45" i="22" s="1"/>
  <c r="AA46" i="22" s="1"/>
  <c r="AA47" i="22" s="1"/>
  <c r="AA48" i="22" s="1"/>
  <c r="AA49" i="22" s="1"/>
  <c r="AA50" i="22" s="1"/>
  <c r="AA51" i="22" s="1"/>
  <c r="AA52" i="22" s="1"/>
  <c r="AA53" i="22" s="1"/>
  <c r="AA54" i="22" s="1"/>
  <c r="AA55" i="22" s="1"/>
  <c r="AA56" i="22" s="1"/>
  <c r="AA57" i="22" s="1"/>
  <c r="AA58" i="22" s="1"/>
  <c r="AA59" i="22" s="1"/>
  <c r="AA60" i="22" s="1"/>
  <c r="AA61" i="22" s="1"/>
  <c r="AA62" i="22" s="1"/>
  <c r="AA63" i="22" s="1"/>
  <c r="AA64" i="22" s="1"/>
  <c r="AA65" i="22" s="1"/>
  <c r="AA66" i="22" s="1"/>
  <c r="AA67" i="22" s="1"/>
  <c r="AA68" i="22" s="1"/>
  <c r="AA69" i="22" s="1"/>
  <c r="AA70" i="22" s="1"/>
  <c r="AA71" i="22" s="1"/>
  <c r="AA72" i="22" s="1"/>
  <c r="AA73" i="22" s="1"/>
  <c r="AA74" i="22" s="1"/>
  <c r="AA75" i="22" s="1"/>
  <c r="AA76" i="22" s="1"/>
  <c r="AA77" i="22" s="1"/>
  <c r="AA78" i="22" s="1"/>
  <c r="AA79" i="22" s="1"/>
  <c r="AA80" i="22" s="1"/>
  <c r="AA81" i="22" s="1"/>
  <c r="AA82" i="22" s="1"/>
  <c r="AA83" i="22" s="1"/>
  <c r="AA84" i="22" s="1"/>
  <c r="AA85" i="22" s="1"/>
  <c r="AA86" i="22" s="1"/>
  <c r="AA87" i="22" s="1"/>
  <c r="AA88" i="22" s="1"/>
  <c r="AA89" i="22" s="1"/>
  <c r="AA90" i="22" s="1"/>
  <c r="AA91" i="22" s="1"/>
  <c r="AA92" i="22" s="1"/>
  <c r="AA93" i="22" s="1"/>
  <c r="AA94" i="22" s="1"/>
  <c r="AA95" i="22" s="1"/>
  <c r="AA96" i="22" s="1"/>
  <c r="AA97" i="22" s="1"/>
  <c r="AA98" i="22" s="1"/>
  <c r="AA99" i="22" s="1"/>
  <c r="AA100" i="22" s="1"/>
  <c r="AA101" i="22" s="1"/>
  <c r="AA102" i="22" s="1"/>
  <c r="AA103" i="22" s="1"/>
  <c r="AA104" i="22" s="1"/>
  <c r="AA105" i="22" s="1"/>
  <c r="AA106" i="22" s="1"/>
  <c r="AA107" i="22" s="1"/>
  <c r="AA108" i="22" s="1"/>
  <c r="AA109" i="22" s="1"/>
  <c r="AA110" i="22" s="1"/>
  <c r="AA111" i="22" s="1"/>
  <c r="AA112" i="22" s="1"/>
  <c r="AA113" i="22" s="1"/>
  <c r="AA114" i="22" s="1"/>
  <c r="AA115" i="22" s="1"/>
  <c r="AA116" i="22" s="1"/>
  <c r="AA117" i="22" s="1"/>
  <c r="AA118" i="22" s="1"/>
  <c r="AA119" i="22" s="1"/>
  <c r="AA120" i="22" s="1"/>
  <c r="AA121" i="22" s="1"/>
  <c r="AA122" i="22" s="1"/>
  <c r="AA123" i="22" s="1"/>
  <c r="AA124" i="22" s="1"/>
  <c r="AA125" i="22" s="1"/>
  <c r="AA126" i="22" s="1"/>
  <c r="AA127" i="22" s="1"/>
  <c r="AA128" i="22" s="1"/>
  <c r="AA129" i="22" s="1"/>
  <c r="AA130" i="22" s="1"/>
  <c r="AA131" i="22" s="1"/>
  <c r="AA132" i="22" s="1"/>
  <c r="AA133" i="22" s="1"/>
  <c r="AA134" i="22" s="1"/>
  <c r="AA135" i="22" s="1"/>
  <c r="AA136" i="22" s="1"/>
  <c r="AA137" i="22" s="1"/>
  <c r="AA138" i="22" s="1"/>
  <c r="AA139" i="22" s="1"/>
  <c r="AA140" i="22" s="1"/>
  <c r="AA141" i="22" s="1"/>
  <c r="AA142" i="22" s="1"/>
  <c r="AA143" i="22" s="1"/>
  <c r="AA144" i="22" s="1"/>
  <c r="AA145" i="22" s="1"/>
  <c r="AA146" i="22" s="1"/>
  <c r="AA147" i="22" s="1"/>
  <c r="AA148" i="22" s="1"/>
  <c r="AA149" i="22" s="1"/>
  <c r="AA150" i="22" s="1"/>
  <c r="AA151" i="22" s="1"/>
  <c r="AA152" i="22" s="1"/>
  <c r="AA153" i="22" s="1"/>
  <c r="AA154" i="22" s="1"/>
  <c r="AA155" i="22" s="1"/>
  <c r="AA156" i="22" s="1"/>
  <c r="AA157" i="22" s="1"/>
  <c r="AA158" i="22" s="1"/>
  <c r="AA159" i="22" s="1"/>
  <c r="AA160" i="22" s="1"/>
  <c r="AA161" i="22" s="1"/>
  <c r="AA162" i="22" s="1"/>
  <c r="AA163" i="22" s="1"/>
  <c r="AA164" i="22" s="1"/>
  <c r="AA165" i="22" s="1"/>
  <c r="AA166" i="22" s="1"/>
  <c r="AA167" i="22" s="1"/>
  <c r="AA168" i="22" s="1"/>
  <c r="AA169" i="22" s="1"/>
  <c r="AA170" i="22" s="1"/>
  <c r="AA171" i="22" s="1"/>
  <c r="AA172" i="22" s="1"/>
  <c r="AA173" i="22" s="1"/>
  <c r="AA174" i="22" s="1"/>
  <c r="AA175" i="22" s="1"/>
  <c r="AA176" i="22" s="1"/>
  <c r="AA177" i="22" s="1"/>
  <c r="AA178" i="22" s="1"/>
  <c r="AA179" i="22" s="1"/>
  <c r="AA180" i="22" s="1"/>
  <c r="AA181" i="22" s="1"/>
  <c r="AA182" i="22" s="1"/>
  <c r="AA183" i="22" s="1"/>
  <c r="AA184" i="22" s="1"/>
  <c r="AA185" i="22" s="1"/>
  <c r="AA186" i="22" s="1"/>
  <c r="AA187" i="22" s="1"/>
  <c r="AA188" i="22" s="1"/>
  <c r="AA189" i="22" s="1"/>
  <c r="AA190" i="22" s="1"/>
  <c r="AA191" i="22" s="1"/>
  <c r="AA192" i="22" s="1"/>
  <c r="AA193" i="22" s="1"/>
  <c r="AA194" i="22" s="1"/>
  <c r="AA195" i="22" s="1"/>
  <c r="AA196" i="22" s="1"/>
  <c r="AA197" i="22" s="1"/>
  <c r="AA198" i="22" s="1"/>
  <c r="AA199" i="22" s="1"/>
  <c r="AA200" i="22" s="1"/>
  <c r="AA201" i="22" s="1"/>
  <c r="AA202" i="22" s="1"/>
  <c r="AA203" i="22" s="1"/>
  <c r="AA204" i="22" s="1"/>
  <c r="AA205" i="22" s="1"/>
  <c r="AA206" i="22" s="1"/>
  <c r="AA207" i="22" s="1"/>
  <c r="AA208" i="22" s="1"/>
  <c r="AA209" i="22" s="1"/>
  <c r="AA210" i="22" s="1"/>
  <c r="AA211" i="22" s="1"/>
  <c r="AA212" i="22" s="1"/>
  <c r="AA213" i="22" s="1"/>
  <c r="AA214" i="22" s="1"/>
  <c r="AA215" i="22" s="1"/>
  <c r="AA216" i="22" s="1"/>
  <c r="AA217" i="22" s="1"/>
  <c r="AA218" i="22" s="1"/>
  <c r="AA219" i="22" s="1"/>
  <c r="AA220" i="22" s="1"/>
  <c r="AA221" i="22" s="1"/>
  <c r="AA222" i="22" s="1"/>
  <c r="AA223" i="22" s="1"/>
  <c r="AA224" i="22" s="1"/>
  <c r="AA225" i="22" s="1"/>
  <c r="AA226" i="22" s="1"/>
  <c r="AA227" i="22" s="1"/>
  <c r="AA228" i="22" s="1"/>
  <c r="AA229" i="22" s="1"/>
  <c r="AA230" i="22" s="1"/>
  <c r="AA231" i="22" s="1"/>
  <c r="AA232" i="22" s="1"/>
  <c r="AA233" i="22" s="1"/>
  <c r="AA234" i="22" s="1"/>
  <c r="AA235" i="22" s="1"/>
  <c r="AA236" i="22" s="1"/>
  <c r="AA237" i="22" s="1"/>
  <c r="AA238" i="22" s="1"/>
  <c r="AA239" i="22" s="1"/>
  <c r="AA240" i="22" s="1"/>
  <c r="AA241" i="22" s="1"/>
  <c r="AA242" i="22" s="1"/>
  <c r="AA243" i="22" s="1"/>
  <c r="AA244" i="22" s="1"/>
  <c r="AA245" i="22" s="1"/>
  <c r="AA246" i="22" s="1"/>
  <c r="AA247" i="22" s="1"/>
  <c r="AA248" i="22" s="1"/>
  <c r="AA249" i="22" s="1"/>
  <c r="AA250" i="22" s="1"/>
  <c r="AA251" i="22" s="1"/>
  <c r="AA252" i="22" s="1"/>
  <c r="AA253" i="22" s="1"/>
  <c r="AA254" i="22" s="1"/>
  <c r="AA255" i="22" s="1"/>
  <c r="AA256" i="22" s="1"/>
  <c r="AA257" i="22" s="1"/>
  <c r="AA258" i="22" s="1"/>
  <c r="AA259" i="22" s="1"/>
  <c r="AA260" i="22" s="1"/>
  <c r="AA261" i="22" s="1"/>
  <c r="AA262" i="22" s="1"/>
  <c r="AA263" i="22" s="1"/>
  <c r="AA264" i="22" s="1"/>
  <c r="AA265" i="22" s="1"/>
  <c r="AA266" i="22" s="1"/>
  <c r="AA267" i="22" s="1"/>
  <c r="AA268" i="22" s="1"/>
  <c r="AA269" i="22" s="1"/>
  <c r="AA270" i="22" s="1"/>
  <c r="AA271" i="22" s="1"/>
  <c r="AA272" i="22" s="1"/>
  <c r="AA273" i="22" s="1"/>
  <c r="AA274" i="22" s="1"/>
  <c r="AA275" i="22" s="1"/>
  <c r="AA276" i="22" s="1"/>
  <c r="AA277" i="22" s="1"/>
  <c r="AA278" i="22" s="1"/>
  <c r="AA279" i="22" s="1"/>
  <c r="AA280" i="22" s="1"/>
  <c r="AA281" i="22" s="1"/>
  <c r="AA282" i="22" s="1"/>
  <c r="AA283" i="22" s="1"/>
  <c r="AA284" i="22" s="1"/>
  <c r="AA285" i="22" s="1"/>
  <c r="AA286" i="22" s="1"/>
  <c r="AA287" i="22" s="1"/>
  <c r="AA288" i="22" s="1"/>
  <c r="AA289" i="22" s="1"/>
  <c r="AA290" i="22" s="1"/>
  <c r="AA291" i="22" s="1"/>
  <c r="AA292" i="22" s="1"/>
  <c r="AA293" i="22" s="1"/>
  <c r="AA294" i="22" s="1"/>
  <c r="AA295" i="22" s="1"/>
  <c r="AA296" i="22" s="1"/>
  <c r="AA297" i="22" s="1"/>
  <c r="AA298" i="22" s="1"/>
  <c r="AA299" i="22" s="1"/>
  <c r="AA300" i="22" s="1"/>
  <c r="AA301" i="22" s="1"/>
  <c r="AA302" i="22" s="1"/>
  <c r="AA303" i="22" s="1"/>
  <c r="AA304" i="22" s="1"/>
  <c r="AA305" i="22" s="1"/>
  <c r="AA306" i="22" s="1"/>
  <c r="AA307" i="22" s="1"/>
  <c r="AA308" i="22" s="1"/>
  <c r="AA309" i="22" s="1"/>
  <c r="AA310" i="22" s="1"/>
  <c r="AA311" i="22" s="1"/>
  <c r="AA312" i="22" s="1"/>
  <c r="AA313" i="22" s="1"/>
  <c r="AA314" i="22" s="1"/>
  <c r="AA315" i="22" s="1"/>
  <c r="AA316" i="22" s="1"/>
  <c r="AA317" i="22" s="1"/>
  <c r="AA318" i="22" s="1"/>
  <c r="AA319" i="22" s="1"/>
  <c r="AA320" i="22" s="1"/>
  <c r="AA321" i="22" s="1"/>
  <c r="AA322" i="22" s="1"/>
  <c r="AA323" i="22" s="1"/>
  <c r="AA324" i="22" s="1"/>
  <c r="AA325" i="22" s="1"/>
  <c r="AA326" i="22" s="1"/>
  <c r="AA327" i="22" s="1"/>
  <c r="AA328" i="22" s="1"/>
  <c r="AA329" i="22" s="1"/>
  <c r="AA330" i="22" s="1"/>
  <c r="AA331" i="22" s="1"/>
  <c r="AA332" i="22" s="1"/>
  <c r="AA333" i="22" s="1"/>
  <c r="AA334" i="22" s="1"/>
  <c r="AA335" i="22" s="1"/>
  <c r="AA336" i="22" s="1"/>
  <c r="AA337" i="22" s="1"/>
  <c r="AA338" i="22" s="1"/>
  <c r="AA339" i="22" s="1"/>
  <c r="AA340" i="22" s="1"/>
  <c r="AA341" i="22" s="1"/>
  <c r="AA342" i="22" s="1"/>
  <c r="AA343" i="22" s="1"/>
  <c r="AA344" i="22" s="1"/>
  <c r="AA345" i="22" s="1"/>
  <c r="AA346" i="22" s="1"/>
  <c r="AA347" i="22" s="1"/>
  <c r="AA348" i="22" s="1"/>
  <c r="AA349" i="22" s="1"/>
  <c r="AA350" i="22" s="1"/>
  <c r="AA351" i="22" s="1"/>
  <c r="AA352" i="22" s="1"/>
  <c r="AA353" i="22" s="1"/>
  <c r="AA354" i="22" s="1"/>
  <c r="AA355" i="22" s="1"/>
  <c r="AA356" i="22" s="1"/>
  <c r="AA357" i="22" s="1"/>
  <c r="AA358" i="22" s="1"/>
  <c r="AA359" i="22" s="1"/>
  <c r="AA360" i="22" s="1"/>
  <c r="AA361" i="22" s="1"/>
  <c r="AA362" i="22" s="1"/>
  <c r="AA363" i="22" s="1"/>
  <c r="AA364" i="22" s="1"/>
  <c r="AA365" i="22" s="1"/>
  <c r="AA366" i="22" s="1"/>
  <c r="AA367" i="22" s="1"/>
  <c r="AA368" i="22" s="1"/>
  <c r="AA369" i="22" s="1"/>
  <c r="AA370" i="22" s="1"/>
  <c r="AA371" i="22" s="1"/>
  <c r="AA372" i="22" s="1"/>
  <c r="AA373" i="22" s="1"/>
  <c r="AA374" i="22" s="1"/>
  <c r="AA375" i="22" s="1"/>
  <c r="AA376" i="22" s="1"/>
  <c r="AA377" i="22" s="1"/>
  <c r="AA378" i="22" s="1"/>
  <c r="AA379" i="22" s="1"/>
  <c r="AA380" i="22" s="1"/>
  <c r="AA381" i="22" s="1"/>
  <c r="AA382" i="22" s="1"/>
  <c r="AA383" i="22" s="1"/>
  <c r="AA384" i="22" s="1"/>
  <c r="AA385" i="22" s="1"/>
  <c r="AA386" i="22" s="1"/>
  <c r="AA387" i="22" s="1"/>
  <c r="AA388" i="22" s="1"/>
  <c r="AA389" i="22" s="1"/>
  <c r="AA390" i="22" s="1"/>
  <c r="AA391" i="22" s="1"/>
  <c r="AA392" i="22" s="1"/>
  <c r="AA393" i="22" s="1"/>
  <c r="AA394" i="22" s="1"/>
  <c r="AA395" i="22" s="1"/>
  <c r="AA396" i="22" s="1"/>
  <c r="AA397" i="22" s="1"/>
  <c r="AA398" i="22" s="1"/>
  <c r="AA399" i="22" s="1"/>
  <c r="AA400" i="22" s="1"/>
  <c r="AA401" i="22" s="1"/>
  <c r="AA402" i="22" s="1"/>
  <c r="AA403" i="22" s="1"/>
  <c r="AA404" i="22" s="1"/>
  <c r="AA405" i="22" s="1"/>
  <c r="AA406" i="22" s="1"/>
  <c r="AA407" i="22" s="1"/>
  <c r="AA408" i="22" s="1"/>
  <c r="AA409" i="22" s="1"/>
  <c r="AA410" i="22" s="1"/>
  <c r="AA411" i="22" s="1"/>
  <c r="AA412" i="22" s="1"/>
  <c r="AA413" i="22" s="1"/>
  <c r="AA414" i="22" s="1"/>
  <c r="AA415" i="22" s="1"/>
  <c r="AA416" i="22" s="1"/>
  <c r="AA417" i="22" s="1"/>
  <c r="AA418" i="22" s="1"/>
  <c r="AA419" i="22" s="1"/>
  <c r="AA420" i="22" s="1"/>
  <c r="AA421" i="22" s="1"/>
  <c r="AA422" i="22" s="1"/>
  <c r="AA423" i="22" s="1"/>
  <c r="AA424" i="22" s="1"/>
  <c r="AA425" i="22" s="1"/>
  <c r="AA426" i="22" s="1"/>
  <c r="AA427" i="22" s="1"/>
  <c r="AA428" i="22" s="1"/>
  <c r="AA429" i="22" s="1"/>
  <c r="AA430" i="22" s="1"/>
  <c r="AA431" i="22" s="1"/>
  <c r="AA432" i="22" s="1"/>
  <c r="AA433" i="22" s="1"/>
  <c r="AA434" i="22" s="1"/>
  <c r="AA435" i="22" s="1"/>
  <c r="AA436" i="22" s="1"/>
  <c r="AA437" i="22" s="1"/>
  <c r="AA438" i="22" s="1"/>
  <c r="AA439" i="22" s="1"/>
  <c r="AA440" i="22" s="1"/>
  <c r="AA441" i="22" s="1"/>
  <c r="AA442" i="22" s="1"/>
  <c r="AA443" i="22" s="1"/>
  <c r="AA444" i="22" s="1"/>
  <c r="AA445" i="22" s="1"/>
  <c r="AA446" i="22" s="1"/>
  <c r="AA447" i="22" s="1"/>
  <c r="AA448" i="22" s="1"/>
  <c r="AA449" i="22" s="1"/>
  <c r="AA450" i="22" s="1"/>
  <c r="AA451" i="22" s="1"/>
  <c r="AA452" i="22" s="1"/>
  <c r="AA453" i="22" s="1"/>
  <c r="AA454" i="22" s="1"/>
  <c r="AA455" i="22" s="1"/>
  <c r="AA456" i="22" s="1"/>
  <c r="AA457" i="22" s="1"/>
  <c r="AA458" i="22" s="1"/>
  <c r="AA459" i="22" s="1"/>
  <c r="AA460" i="22" s="1"/>
  <c r="AA461" i="22" s="1"/>
  <c r="AA462" i="22" s="1"/>
  <c r="AA463" i="22" s="1"/>
  <c r="AA464" i="22" s="1"/>
  <c r="AA465" i="22" s="1"/>
  <c r="AA466" i="22" s="1"/>
  <c r="AA467" i="22" s="1"/>
  <c r="AA468" i="22" s="1"/>
  <c r="AA469" i="22" s="1"/>
  <c r="AA470" i="22" s="1"/>
  <c r="AA471" i="22" s="1"/>
  <c r="AA472" i="22" s="1"/>
  <c r="AA473" i="22" s="1"/>
  <c r="AA474" i="22" s="1"/>
  <c r="AA475" i="22" s="1"/>
  <c r="AA476" i="22" s="1"/>
  <c r="AA477" i="22" s="1"/>
  <c r="AA478" i="22" s="1"/>
  <c r="AA479" i="22" s="1"/>
  <c r="AA480" i="22" s="1"/>
  <c r="AA481" i="22" s="1"/>
  <c r="AA482" i="22" s="1"/>
  <c r="AA483" i="22" s="1"/>
  <c r="AA484" i="22" s="1"/>
  <c r="AA485" i="22" s="1"/>
  <c r="AA486" i="22" s="1"/>
  <c r="AA487" i="22" s="1"/>
  <c r="AA488" i="22" s="1"/>
  <c r="AA489" i="22" s="1"/>
  <c r="AA490" i="22" s="1"/>
  <c r="AA491" i="22" s="1"/>
  <c r="AA492" i="22" s="1"/>
  <c r="AA493" i="22" s="1"/>
  <c r="AA494" i="22" s="1"/>
  <c r="AA495" i="22" s="1"/>
  <c r="AA496" i="22" s="1"/>
  <c r="AA497" i="22" s="1"/>
  <c r="AA498" i="22" s="1"/>
  <c r="AA499" i="22" s="1"/>
  <c r="AA500" i="22" s="1"/>
  <c r="AA501" i="22" s="1"/>
  <c r="AA502" i="22" s="1"/>
  <c r="AA503" i="22" s="1"/>
  <c r="AA504" i="22" s="1"/>
  <c r="AA505" i="22" s="1"/>
  <c r="AA506" i="22" s="1"/>
  <c r="AA507" i="22" s="1"/>
  <c r="AA508" i="22" s="1"/>
  <c r="AA509" i="22" s="1"/>
  <c r="AA510" i="22" s="1"/>
  <c r="AA511" i="22" s="1"/>
  <c r="AA512" i="22" s="1"/>
  <c r="AA513" i="22" s="1"/>
  <c r="AA514" i="22" s="1"/>
  <c r="AA515" i="22" s="1"/>
  <c r="AA516" i="22" s="1"/>
  <c r="AA517" i="22" s="1"/>
  <c r="AA518" i="22" s="1"/>
  <c r="AA519" i="22" s="1"/>
  <c r="AA520" i="22" s="1"/>
  <c r="AA521" i="22" s="1"/>
  <c r="AA522" i="22" s="1"/>
  <c r="AA523" i="22" s="1"/>
  <c r="AA524" i="22" s="1"/>
  <c r="AA525" i="22" s="1"/>
  <c r="AA526" i="22" s="1"/>
  <c r="AA527" i="22" s="1"/>
  <c r="AA528" i="22" s="1"/>
  <c r="AA529" i="22" s="1"/>
  <c r="AA530" i="22" s="1"/>
  <c r="AA531" i="22" s="1"/>
  <c r="AA532" i="22" s="1"/>
  <c r="AA533" i="22" s="1"/>
  <c r="AA534" i="22" s="1"/>
  <c r="AA535" i="22" s="1"/>
  <c r="AA536" i="22" s="1"/>
  <c r="AA537" i="22" s="1"/>
  <c r="AA538" i="22" s="1"/>
  <c r="AA539" i="22" s="1"/>
  <c r="AA540" i="22" s="1"/>
  <c r="AA541" i="22" s="1"/>
  <c r="AA542" i="22" s="1"/>
  <c r="AA543" i="22" s="1"/>
  <c r="AA544" i="22" s="1"/>
  <c r="AA545" i="22" s="1"/>
  <c r="AA546" i="22" s="1"/>
  <c r="AA547" i="22" s="1"/>
  <c r="AA548" i="22" s="1"/>
  <c r="AA549" i="22" s="1"/>
  <c r="AA550" i="22" s="1"/>
  <c r="AA551" i="22" s="1"/>
  <c r="AA552" i="22" s="1"/>
  <c r="AA553" i="22" s="1"/>
  <c r="AA554" i="22" s="1"/>
  <c r="AA555" i="22" s="1"/>
  <c r="AA556" i="22" s="1"/>
  <c r="AA557" i="22" s="1"/>
  <c r="AA558" i="22" s="1"/>
  <c r="AA559" i="22" s="1"/>
  <c r="AA560" i="22" s="1"/>
  <c r="AA561" i="22" s="1"/>
  <c r="AA562" i="22" s="1"/>
  <c r="AA563" i="22" s="1"/>
  <c r="AA564" i="22" s="1"/>
  <c r="AA565" i="22" s="1"/>
  <c r="AA566" i="22" s="1"/>
  <c r="AA567" i="22" s="1"/>
  <c r="AA568" i="22" s="1"/>
  <c r="AA569" i="22" s="1"/>
  <c r="AA570" i="22" s="1"/>
  <c r="AA571" i="22" s="1"/>
  <c r="AA572" i="22" s="1"/>
  <c r="AA573" i="22" s="1"/>
  <c r="AA574" i="22" s="1"/>
  <c r="AA575" i="22" s="1"/>
  <c r="AA576" i="22" s="1"/>
  <c r="AA577" i="22" s="1"/>
  <c r="AA578" i="22" s="1"/>
  <c r="AA579" i="22" s="1"/>
  <c r="AA580" i="22" s="1"/>
  <c r="AA581" i="22" s="1"/>
  <c r="AA582" i="22" s="1"/>
  <c r="AA583" i="22" s="1"/>
  <c r="AA584" i="22" s="1"/>
  <c r="AA585" i="22" s="1"/>
  <c r="AA586" i="22" s="1"/>
  <c r="AA587" i="22" s="1"/>
  <c r="AA588" i="22" s="1"/>
  <c r="AA589" i="22" s="1"/>
  <c r="AA590" i="22" s="1"/>
  <c r="AA591" i="22" s="1"/>
  <c r="AA592" i="22" s="1"/>
  <c r="AA593" i="22" s="1"/>
  <c r="AA594" i="22" s="1"/>
  <c r="AA595" i="22" s="1"/>
  <c r="AA596" i="22" s="1"/>
  <c r="AA597" i="22" s="1"/>
  <c r="AA598" i="22" s="1"/>
  <c r="AA599" i="22" s="1"/>
  <c r="AA600" i="22" s="1"/>
  <c r="AA601" i="22" s="1"/>
  <c r="AA602" i="22" s="1"/>
  <c r="AA603" i="22" s="1"/>
  <c r="AA604" i="22" s="1"/>
  <c r="AA605" i="22" s="1"/>
  <c r="AA606" i="22" s="1"/>
  <c r="AA607" i="22" s="1"/>
  <c r="AA608" i="22" s="1"/>
  <c r="AA609" i="22" s="1"/>
  <c r="AA610" i="22" s="1"/>
  <c r="AA611" i="22" s="1"/>
  <c r="AA612" i="22" s="1"/>
  <c r="AA613" i="22" s="1"/>
  <c r="AA614" i="22" s="1"/>
  <c r="AA615" i="22" s="1"/>
  <c r="AA616" i="22" s="1"/>
  <c r="AA617" i="22" s="1"/>
  <c r="AA618" i="22" s="1"/>
  <c r="AA619" i="22" s="1"/>
  <c r="AA620" i="22" s="1"/>
  <c r="AA621" i="22" s="1"/>
  <c r="AA622" i="22" s="1"/>
  <c r="AA623" i="22" s="1"/>
  <c r="AA624" i="22" s="1"/>
  <c r="AA625" i="22" s="1"/>
  <c r="AA626" i="22" s="1"/>
  <c r="AA627" i="22" s="1"/>
  <c r="AA628" i="22" s="1"/>
  <c r="AA629" i="22" s="1"/>
  <c r="AA630" i="22" s="1"/>
  <c r="AA631" i="22" s="1"/>
  <c r="AA632" i="22" s="1"/>
  <c r="AA633" i="22" s="1"/>
  <c r="AA634" i="22" s="1"/>
  <c r="AA635" i="22" s="1"/>
  <c r="AA636" i="22" s="1"/>
  <c r="AA637" i="22" s="1"/>
  <c r="AA638" i="22" s="1"/>
  <c r="AA639" i="22" s="1"/>
  <c r="AA640" i="22" s="1"/>
  <c r="AA641" i="22" s="1"/>
  <c r="AA642" i="22" s="1"/>
  <c r="AA643" i="22" s="1"/>
  <c r="AA644" i="22" s="1"/>
  <c r="AA645" i="22" s="1"/>
  <c r="AA646" i="22" s="1"/>
  <c r="AA647" i="22" s="1"/>
  <c r="AA648" i="22" s="1"/>
  <c r="AA649" i="22" s="1"/>
  <c r="AA650" i="22" s="1"/>
  <c r="AA651" i="22" s="1"/>
  <c r="AA652" i="22" s="1"/>
  <c r="AA653" i="22" s="1"/>
  <c r="AA654" i="22" s="1"/>
  <c r="AA655" i="22" s="1"/>
  <c r="AA656" i="22" s="1"/>
  <c r="AA657" i="22" s="1"/>
  <c r="AA658" i="22" s="1"/>
  <c r="AA659" i="22" s="1"/>
  <c r="AA660" i="22" s="1"/>
  <c r="AA661" i="22" s="1"/>
  <c r="AA662" i="22" s="1"/>
  <c r="AA663" i="22" s="1"/>
  <c r="AA664" i="22" s="1"/>
  <c r="AA665" i="22" s="1"/>
  <c r="AA666" i="22" s="1"/>
  <c r="AA667" i="22" s="1"/>
  <c r="AA668" i="22" s="1"/>
  <c r="AA669" i="22" s="1"/>
  <c r="AA670" i="22" s="1"/>
  <c r="AA671" i="22" s="1"/>
  <c r="AA672" i="22" s="1"/>
  <c r="AA673" i="22" s="1"/>
  <c r="AA674" i="22" s="1"/>
  <c r="AA675" i="22" s="1"/>
  <c r="AA676" i="22" s="1"/>
  <c r="AA677" i="22" s="1"/>
  <c r="AA678" i="22" s="1"/>
  <c r="AA679" i="22" s="1"/>
  <c r="AA680" i="22" s="1"/>
  <c r="AA681" i="22" s="1"/>
  <c r="AA682" i="22" s="1"/>
  <c r="AA683" i="22" s="1"/>
  <c r="AA684" i="22" s="1"/>
  <c r="AA685" i="22" s="1"/>
  <c r="AA686" i="22" s="1"/>
  <c r="AA687" i="22" s="1"/>
  <c r="AA688" i="22" s="1"/>
  <c r="AA689" i="22" s="1"/>
  <c r="AA690" i="22" s="1"/>
  <c r="AA691" i="22" s="1"/>
  <c r="AA692" i="22" s="1"/>
  <c r="AA693" i="22" s="1"/>
  <c r="AA694" i="22" s="1"/>
  <c r="AA695" i="22" s="1"/>
  <c r="AA696" i="22" s="1"/>
  <c r="AA697" i="22" s="1"/>
  <c r="AA698" i="22" s="1"/>
  <c r="AA699" i="22" s="1"/>
  <c r="AA700" i="22" s="1"/>
  <c r="AA701" i="22" s="1"/>
  <c r="AA702" i="22" s="1"/>
  <c r="AA703" i="22" s="1"/>
  <c r="AA704" i="22" s="1"/>
  <c r="AA705" i="22" s="1"/>
  <c r="AA706" i="22" s="1"/>
  <c r="AA707" i="22" s="1"/>
  <c r="AA708" i="22" s="1"/>
  <c r="AA709" i="22" s="1"/>
  <c r="AA710" i="22" s="1"/>
  <c r="AA711" i="22" s="1"/>
  <c r="AA712" i="22" s="1"/>
  <c r="AA713" i="22" s="1"/>
  <c r="AA714" i="22" s="1"/>
  <c r="AA715" i="22" s="1"/>
  <c r="AA716" i="22" s="1"/>
  <c r="AA717" i="22" s="1"/>
  <c r="AA718" i="22" s="1"/>
  <c r="AA719" i="22" s="1"/>
  <c r="AA720" i="22" s="1"/>
  <c r="AA721" i="22" s="1"/>
  <c r="AA722" i="22" s="1"/>
  <c r="AA723" i="22" s="1"/>
  <c r="AA724" i="22" s="1"/>
  <c r="AA725" i="22" s="1"/>
  <c r="AA726" i="22" s="1"/>
  <c r="AA727" i="22" s="1"/>
  <c r="AA728" i="22" s="1"/>
  <c r="AA729" i="22" s="1"/>
  <c r="AA730" i="22" s="1"/>
  <c r="AA731" i="22" s="1"/>
  <c r="AA732" i="22" s="1"/>
  <c r="AA733" i="22" s="1"/>
  <c r="AA734" i="22" s="1"/>
  <c r="AA735" i="22" s="1"/>
  <c r="AA736" i="22" s="1"/>
  <c r="AA737" i="22" s="1"/>
  <c r="AA738" i="22" s="1"/>
  <c r="AA739" i="22" s="1"/>
  <c r="AA740" i="22" s="1"/>
  <c r="AA741" i="22" s="1"/>
  <c r="AA742" i="22" s="1"/>
  <c r="AA743" i="22" s="1"/>
  <c r="AA744" i="22" s="1"/>
  <c r="AA745" i="22" s="1"/>
  <c r="AA746" i="22" s="1"/>
  <c r="AA747" i="22" s="1"/>
  <c r="AA748" i="22" s="1"/>
  <c r="AA749" i="22" s="1"/>
  <c r="AA750" i="22" s="1"/>
  <c r="AA751" i="22" s="1"/>
  <c r="AA752" i="22" s="1"/>
  <c r="AA753" i="22" s="1"/>
  <c r="AA754" i="22" s="1"/>
  <c r="AA755" i="22" s="1"/>
  <c r="AA756" i="22" s="1"/>
  <c r="AA757" i="22" s="1"/>
  <c r="AA758" i="22" s="1"/>
  <c r="AA759" i="22" s="1"/>
  <c r="AA760" i="22" s="1"/>
  <c r="AA761" i="22" s="1"/>
  <c r="AA762" i="22" s="1"/>
  <c r="AA763" i="22" s="1"/>
  <c r="AA764" i="22" s="1"/>
  <c r="AA765" i="22" s="1"/>
  <c r="AA766" i="22" s="1"/>
  <c r="AA767" i="22" s="1"/>
  <c r="AA768" i="22" s="1"/>
  <c r="AA769" i="22" s="1"/>
  <c r="AA770" i="22" s="1"/>
  <c r="AA771" i="22" s="1"/>
  <c r="AA772" i="22" s="1"/>
  <c r="AA773" i="22" s="1"/>
  <c r="AA774" i="22" s="1"/>
  <c r="AA775" i="22" s="1"/>
  <c r="AA776" i="22" s="1"/>
  <c r="AA777" i="22" s="1"/>
  <c r="AA778" i="22" s="1"/>
  <c r="AA779" i="22" s="1"/>
  <c r="AA780" i="22" s="1"/>
  <c r="AA781" i="22" s="1"/>
  <c r="AA782" i="22" s="1"/>
  <c r="AA783" i="22" s="1"/>
  <c r="AA784" i="22" s="1"/>
  <c r="AA785" i="22" s="1"/>
  <c r="AA786" i="22" s="1"/>
  <c r="AA787" i="22" s="1"/>
  <c r="AA788" i="22" s="1"/>
  <c r="AA789" i="22" s="1"/>
  <c r="AA790" i="22" s="1"/>
  <c r="AA791" i="22" s="1"/>
  <c r="AA792" i="22" s="1"/>
  <c r="AA793" i="22" s="1"/>
  <c r="AA794" i="22" s="1"/>
  <c r="AA795" i="22" s="1"/>
  <c r="AA796" i="22" s="1"/>
  <c r="AA797" i="22" s="1"/>
  <c r="AA798" i="22" s="1"/>
  <c r="AA799" i="22" s="1"/>
  <c r="AA800" i="22" s="1"/>
  <c r="AA801" i="22" s="1"/>
  <c r="AA802" i="22" s="1"/>
  <c r="AA803" i="22" s="1"/>
  <c r="AA804" i="22" s="1"/>
  <c r="AA805" i="22" s="1"/>
  <c r="AA806" i="22" s="1"/>
  <c r="AA807" i="22" s="1"/>
  <c r="AA808" i="22" s="1"/>
  <c r="AA809" i="22" s="1"/>
  <c r="AA810" i="22" s="1"/>
  <c r="AA811" i="22" s="1"/>
  <c r="AA812" i="22" s="1"/>
  <c r="AA813" i="22" s="1"/>
  <c r="AA814" i="22" s="1"/>
  <c r="AA815" i="22" s="1"/>
  <c r="AA816" i="22" s="1"/>
  <c r="AA817" i="22" s="1"/>
  <c r="AA818" i="22" s="1"/>
  <c r="AA819" i="22" s="1"/>
  <c r="AA820" i="22" s="1"/>
  <c r="AA821" i="22" s="1"/>
  <c r="AA822" i="22" s="1"/>
  <c r="AA823" i="22" s="1"/>
  <c r="AA824" i="22" s="1"/>
  <c r="AA825" i="22" s="1"/>
  <c r="AA826" i="22" s="1"/>
  <c r="AA827" i="22" s="1"/>
  <c r="AA828" i="22" s="1"/>
  <c r="AA829" i="22" s="1"/>
  <c r="AA830" i="22" s="1"/>
  <c r="AA831" i="22" s="1"/>
  <c r="AA832" i="22" s="1"/>
  <c r="AA833" i="22" s="1"/>
  <c r="AA834" i="22" s="1"/>
  <c r="AA835" i="22" s="1"/>
  <c r="AA836" i="22" s="1"/>
  <c r="AA837" i="22" s="1"/>
  <c r="AA838" i="22" s="1"/>
  <c r="AA839" i="22" s="1"/>
  <c r="AA840" i="22" s="1"/>
  <c r="AA841" i="22" s="1"/>
  <c r="AA842" i="22" s="1"/>
  <c r="AA843" i="22" s="1"/>
  <c r="AA844" i="22" s="1"/>
  <c r="AA845" i="22" s="1"/>
  <c r="AA846" i="22" s="1"/>
  <c r="AA847" i="22" s="1"/>
  <c r="AA848" i="22" s="1"/>
  <c r="AA849" i="22" s="1"/>
  <c r="AA850" i="22" s="1"/>
  <c r="AA851" i="22" s="1"/>
  <c r="AA852" i="22" s="1"/>
  <c r="AA853" i="22" s="1"/>
  <c r="AA854" i="22" s="1"/>
  <c r="AA855" i="22" s="1"/>
  <c r="AA856" i="22" s="1"/>
  <c r="AA857" i="22" s="1"/>
  <c r="AA858" i="22" s="1"/>
  <c r="AA859" i="22" s="1"/>
  <c r="AA860" i="22" s="1"/>
  <c r="AA861" i="22" s="1"/>
  <c r="AA862" i="22" s="1"/>
  <c r="AA863" i="22" s="1"/>
  <c r="AA864" i="22" s="1"/>
  <c r="AA865" i="22" s="1"/>
  <c r="AA866" i="22" s="1"/>
  <c r="AA867" i="22" s="1"/>
  <c r="AA868" i="22" s="1"/>
  <c r="AA869" i="22" s="1"/>
  <c r="AA870" i="22" s="1"/>
  <c r="AA871" i="22" s="1"/>
  <c r="AA872" i="22" s="1"/>
  <c r="AA873" i="22" s="1"/>
  <c r="AA874" i="22" s="1"/>
  <c r="AA875" i="22" s="1"/>
  <c r="AA876" i="22" s="1"/>
  <c r="AA877" i="22" s="1"/>
  <c r="AA878" i="22" s="1"/>
  <c r="AA879" i="22" s="1"/>
  <c r="AA880" i="22" s="1"/>
  <c r="AA881" i="22" s="1"/>
  <c r="AA882" i="22" s="1"/>
  <c r="AA883" i="22" s="1"/>
  <c r="AA884" i="22" s="1"/>
  <c r="AA885" i="22" s="1"/>
  <c r="AA886" i="22" s="1"/>
  <c r="AA887" i="22" s="1"/>
  <c r="AA888" i="22" s="1"/>
  <c r="AA889" i="22" s="1"/>
  <c r="AA890" i="22" s="1"/>
  <c r="AA891" i="22" s="1"/>
  <c r="AA892" i="22" s="1"/>
  <c r="AA893" i="22" s="1"/>
  <c r="AA894" i="22" s="1"/>
  <c r="AA895" i="22" s="1"/>
  <c r="AA896" i="22" s="1"/>
  <c r="AA897" i="22" s="1"/>
  <c r="AA898" i="22" s="1"/>
  <c r="AA899" i="22" s="1"/>
  <c r="AA900" i="22" s="1"/>
  <c r="AA901" i="22" s="1"/>
  <c r="AA902" i="22" s="1"/>
  <c r="AA903" i="22" s="1"/>
  <c r="AA904" i="22" s="1"/>
  <c r="AA905" i="22" s="1"/>
  <c r="AA906" i="22" s="1"/>
  <c r="AA907" i="22" s="1"/>
  <c r="AA908" i="22" s="1"/>
  <c r="AA909" i="22" s="1"/>
  <c r="AA910" i="22" s="1"/>
  <c r="AA911" i="22" s="1"/>
  <c r="AA912" i="22" s="1"/>
  <c r="AA913" i="22" s="1"/>
  <c r="AA914" i="22" s="1"/>
  <c r="AA915" i="22" s="1"/>
  <c r="AA916" i="22" s="1"/>
  <c r="AA917" i="22" s="1"/>
  <c r="AA918" i="22" s="1"/>
  <c r="AA919" i="22" s="1"/>
  <c r="AA920" i="22" s="1"/>
  <c r="AA921" i="22" s="1"/>
  <c r="AA922" i="22" s="1"/>
  <c r="AA923" i="22" s="1"/>
  <c r="AA924" i="22" s="1"/>
  <c r="AA925" i="22" s="1"/>
  <c r="AA926" i="22" s="1"/>
  <c r="AA927" i="22" s="1"/>
  <c r="AA928" i="22" s="1"/>
  <c r="AA929" i="22" s="1"/>
  <c r="AA930" i="22" s="1"/>
  <c r="AA931" i="22" s="1"/>
  <c r="AA932" i="22" s="1"/>
  <c r="AA933" i="22" s="1"/>
  <c r="AA934" i="22" s="1"/>
  <c r="AA935" i="22" s="1"/>
  <c r="AA936" i="22" s="1"/>
  <c r="AA937" i="22" s="1"/>
  <c r="AA938" i="22" s="1"/>
  <c r="AA939" i="22" s="1"/>
  <c r="AA940" i="22" s="1"/>
  <c r="AA941" i="22" s="1"/>
  <c r="AA942" i="22" s="1"/>
  <c r="AA943" i="22" s="1"/>
  <c r="AA944" i="22" s="1"/>
  <c r="AA945" i="22" s="1"/>
  <c r="AA946" i="22" s="1"/>
  <c r="AA947" i="22" s="1"/>
  <c r="AA948" i="22" s="1"/>
  <c r="AA949" i="22" s="1"/>
  <c r="AA950" i="22" s="1"/>
  <c r="AA951" i="22" s="1"/>
  <c r="AA952" i="22" s="1"/>
  <c r="AA953" i="22" s="1"/>
  <c r="AA954" i="22" s="1"/>
  <c r="AA955" i="22" s="1"/>
  <c r="AA956" i="22" s="1"/>
  <c r="AA957" i="22" s="1"/>
  <c r="AA958" i="22" s="1"/>
  <c r="AA959" i="22" s="1"/>
  <c r="AA960" i="22" s="1"/>
  <c r="AA961" i="22" s="1"/>
  <c r="AA962" i="22" s="1"/>
  <c r="AA963" i="22" s="1"/>
  <c r="AA964" i="22" s="1"/>
  <c r="AA965" i="22" s="1"/>
  <c r="AA966" i="22" s="1"/>
  <c r="AA967" i="22" s="1"/>
  <c r="AA968" i="22" s="1"/>
  <c r="AA969" i="22" s="1"/>
  <c r="AA970" i="22" s="1"/>
  <c r="AA971" i="22" s="1"/>
  <c r="AA972" i="22" s="1"/>
  <c r="AA973" i="22" s="1"/>
  <c r="AA974" i="22" s="1"/>
  <c r="AA975" i="22" s="1"/>
  <c r="AA976" i="22" s="1"/>
  <c r="AA977" i="22" s="1"/>
  <c r="AA978" i="22" s="1"/>
  <c r="AA979" i="22" s="1"/>
  <c r="AA980" i="22" s="1"/>
  <c r="AA981" i="22" s="1"/>
  <c r="AA982" i="22" s="1"/>
  <c r="AA983" i="22" s="1"/>
  <c r="AA984" i="22" s="1"/>
  <c r="AA985" i="22" s="1"/>
  <c r="AA986" i="22" s="1"/>
  <c r="AA987" i="22" s="1"/>
  <c r="AA988" i="22" s="1"/>
  <c r="AA989" i="22" s="1"/>
  <c r="AA990" i="22" s="1"/>
  <c r="AA991" i="22" s="1"/>
  <c r="AA992" i="22" s="1"/>
  <c r="AA993" i="22" s="1"/>
  <c r="AA994" i="22" s="1"/>
  <c r="AA995" i="22" s="1"/>
  <c r="AA996" i="22" s="1"/>
  <c r="AA997" i="22" s="1"/>
  <c r="AA998" i="22" s="1"/>
  <c r="AA999" i="22" s="1"/>
  <c r="AA1000" i="22" s="1"/>
  <c r="AA1001" i="22" s="1"/>
  <c r="AA1002" i="22" s="1"/>
  <c r="AA1003" i="22" s="1"/>
  <c r="AA1004" i="22" s="1"/>
  <c r="AA1005" i="22" s="1"/>
  <c r="AA1006" i="22" s="1"/>
  <c r="AA1007" i="22" s="1"/>
  <c r="AA1008" i="22" s="1"/>
  <c r="AA1009" i="22" s="1"/>
  <c r="AA1010" i="22" s="1"/>
  <c r="AA1011" i="22" s="1"/>
  <c r="AA1012" i="22" s="1"/>
  <c r="AA1013" i="22" s="1"/>
  <c r="AA1014" i="22" s="1"/>
  <c r="AA1015" i="22" s="1"/>
  <c r="AA1016" i="22" s="1"/>
  <c r="AA1017" i="22" s="1"/>
  <c r="AA1018" i="22" s="1"/>
  <c r="AA1019" i="22" s="1"/>
  <c r="AA1020" i="22" s="1"/>
  <c r="AA1021" i="22" s="1"/>
  <c r="AA1022" i="22" s="1"/>
  <c r="AA1023" i="22" s="1"/>
  <c r="AA1024" i="22" s="1"/>
  <c r="AA1025" i="22" s="1"/>
  <c r="AA1026" i="22" s="1"/>
  <c r="AA1027" i="22" s="1"/>
  <c r="AA1028" i="22" s="1"/>
  <c r="AA1029" i="22" s="1"/>
  <c r="AA1030" i="22" s="1"/>
  <c r="AA1031" i="22" s="1"/>
  <c r="AA1032" i="22" s="1"/>
  <c r="AA1033" i="22" s="1"/>
  <c r="AA1034" i="22" s="1"/>
  <c r="AA1035" i="22" s="1"/>
  <c r="AA1036" i="22" s="1"/>
  <c r="AA1037" i="22" s="1"/>
  <c r="AA1038" i="22" s="1"/>
  <c r="AA1039" i="22" s="1"/>
  <c r="AA1040" i="22" s="1"/>
  <c r="AA1041" i="22" s="1"/>
  <c r="AA1042" i="22" s="1"/>
  <c r="AA1043" i="22" s="1"/>
  <c r="AA1044" i="22" s="1"/>
  <c r="AA1045" i="22" s="1"/>
  <c r="AA1046" i="22" s="1"/>
  <c r="AA1047" i="22" s="1"/>
  <c r="AA1048" i="22" s="1"/>
  <c r="AA1049" i="22" s="1"/>
  <c r="AA1050" i="22" s="1"/>
  <c r="AA1051" i="22" s="1"/>
  <c r="AA1052" i="22" s="1"/>
  <c r="AA1053" i="22" s="1"/>
  <c r="AA1054" i="22" s="1"/>
  <c r="AA1055" i="22" s="1"/>
  <c r="AA1056" i="22" s="1"/>
  <c r="AA1057" i="22" s="1"/>
  <c r="AA1058" i="22" s="1"/>
  <c r="AA1059" i="22" s="1"/>
  <c r="AA1060" i="22" s="1"/>
  <c r="AA1061" i="22" s="1"/>
  <c r="AA1062" i="22" s="1"/>
  <c r="AA1063" i="22" s="1"/>
  <c r="AA1064" i="22" s="1"/>
  <c r="AA1065" i="22" s="1"/>
  <c r="AA1066" i="22" s="1"/>
  <c r="AA1067" i="22" s="1"/>
  <c r="AA1068" i="22" s="1"/>
  <c r="AA1069" i="22" s="1"/>
  <c r="AA1070" i="22" s="1"/>
  <c r="AA1071" i="22" s="1"/>
  <c r="AA1072" i="22" s="1"/>
  <c r="AA1073" i="22" s="1"/>
  <c r="AA1074" i="22" s="1"/>
  <c r="AA1075" i="22" s="1"/>
  <c r="AA1076" i="22" s="1"/>
  <c r="AA1077" i="22" s="1"/>
  <c r="AA1078" i="22" s="1"/>
  <c r="AA1079" i="22" s="1"/>
  <c r="AA1080" i="22" s="1"/>
  <c r="AA1081" i="22" s="1"/>
  <c r="AA1082" i="22" s="1"/>
  <c r="AA1083" i="22" s="1"/>
  <c r="AA1084" i="22" s="1"/>
  <c r="AA1085" i="22" s="1"/>
  <c r="AA1086" i="22" s="1"/>
  <c r="AA1087" i="22" s="1"/>
  <c r="AA1088" i="22" s="1"/>
  <c r="AA1089" i="22" s="1"/>
  <c r="AA1090" i="22" s="1"/>
  <c r="AA1091" i="22" s="1"/>
  <c r="AA1092" i="22" s="1"/>
  <c r="AA1093" i="22" s="1"/>
  <c r="AA1094" i="22" s="1"/>
  <c r="AA1095" i="22" s="1"/>
  <c r="AA1096" i="22" s="1"/>
  <c r="AA1097" i="22" s="1"/>
  <c r="AA1098" i="22" s="1"/>
  <c r="AA1099" i="22" s="1"/>
  <c r="AA1100" i="22" s="1"/>
  <c r="AA1101" i="22" s="1"/>
  <c r="AA1102" i="22" s="1"/>
  <c r="AA1103" i="22" s="1"/>
  <c r="AA1104" i="22" s="1"/>
  <c r="AA1105" i="22" s="1"/>
  <c r="AA1106" i="22" s="1"/>
  <c r="AA1107" i="22" s="1"/>
  <c r="AA1108" i="22" s="1"/>
  <c r="AA1109" i="22" s="1"/>
  <c r="AA1110" i="22" s="1"/>
  <c r="AA1111" i="22" s="1"/>
  <c r="AA1112" i="22" s="1"/>
  <c r="AA1113" i="22" s="1"/>
  <c r="AA1114" i="22" s="1"/>
  <c r="AA1115" i="22" s="1"/>
  <c r="AA1116" i="22" s="1"/>
  <c r="AA1117" i="22" s="1"/>
  <c r="AA1118" i="22" s="1"/>
  <c r="AA1119" i="22" s="1"/>
  <c r="AA1120" i="22" s="1"/>
  <c r="AA1121" i="22" s="1"/>
  <c r="AA1122" i="22" s="1"/>
  <c r="AA1123" i="22" s="1"/>
  <c r="AA1124" i="22" s="1"/>
  <c r="AA1125" i="22" s="1"/>
  <c r="AA1126" i="22" s="1"/>
  <c r="AA1127" i="22" s="1"/>
  <c r="AA1128" i="22" s="1"/>
  <c r="AA1129" i="22" s="1"/>
  <c r="AA1130" i="22" s="1"/>
  <c r="AA1131" i="22" s="1"/>
  <c r="AA1132" i="22" s="1"/>
  <c r="AA1133" i="22" s="1"/>
  <c r="AA1134" i="22" s="1"/>
  <c r="AA1135" i="22" s="1"/>
  <c r="AA1136" i="22" s="1"/>
  <c r="AA1137" i="22" s="1"/>
  <c r="AA1138" i="22" s="1"/>
  <c r="AA1139" i="22" s="1"/>
  <c r="AA1140" i="22" s="1"/>
  <c r="AA1141" i="22" s="1"/>
  <c r="AA1142" i="22" s="1"/>
  <c r="AA1143" i="22" s="1"/>
  <c r="AA1144" i="22" s="1"/>
  <c r="AA1145" i="22" s="1"/>
  <c r="AA1146" i="22" s="1"/>
  <c r="AA1147" i="22" s="1"/>
  <c r="AA1148" i="22" s="1"/>
  <c r="AA1149" i="22" s="1"/>
  <c r="AA1150" i="22" s="1"/>
  <c r="AA1151" i="22" s="1"/>
  <c r="AA1152" i="22" s="1"/>
  <c r="AA1153" i="22" s="1"/>
  <c r="AA1154" i="22" s="1"/>
  <c r="AA1155" i="22" s="1"/>
  <c r="AA1156" i="22" s="1"/>
  <c r="AA1157" i="22" s="1"/>
  <c r="AA1158" i="22" s="1"/>
  <c r="AA1159" i="22" s="1"/>
  <c r="AA1160" i="22" s="1"/>
  <c r="AA1161" i="22" s="1"/>
  <c r="AA1162" i="22" s="1"/>
  <c r="AA1163" i="22" s="1"/>
  <c r="AA1164" i="22" s="1"/>
  <c r="AA1165" i="22" s="1"/>
  <c r="AA1166" i="22" s="1"/>
  <c r="AA1167" i="22" s="1"/>
  <c r="AA1168" i="22" s="1"/>
  <c r="AA1169" i="22" s="1"/>
  <c r="AA1170" i="22" s="1"/>
  <c r="AA1171" i="22" s="1"/>
  <c r="AA1172" i="22" s="1"/>
  <c r="AA1173" i="22" s="1"/>
  <c r="AA1174" i="22" s="1"/>
  <c r="AA1175" i="22" s="1"/>
  <c r="AA1176" i="22" s="1"/>
  <c r="AA1177" i="22" s="1"/>
  <c r="AA1178" i="22" s="1"/>
  <c r="AA1179" i="22" s="1"/>
  <c r="AA1180" i="22" s="1"/>
  <c r="AA1181" i="22" s="1"/>
  <c r="AA1182" i="22" s="1"/>
  <c r="AA1183" i="22" s="1"/>
  <c r="AA1184" i="22" s="1"/>
  <c r="AA1185" i="22" s="1"/>
  <c r="AA1186" i="22" s="1"/>
  <c r="AA1187" i="22" s="1"/>
  <c r="AA1188" i="22" s="1"/>
  <c r="AA1189" i="22" s="1"/>
  <c r="AA1190" i="22" s="1"/>
  <c r="AA1191" i="22" s="1"/>
  <c r="AA1192" i="22" s="1"/>
  <c r="AA1193" i="22" s="1"/>
  <c r="AA1194" i="22" s="1"/>
  <c r="AA1195" i="22" s="1"/>
  <c r="AA1196" i="22" s="1"/>
  <c r="AA1197" i="22" s="1"/>
  <c r="AA1198" i="22" s="1"/>
  <c r="AA1199" i="22" s="1"/>
  <c r="AA1200" i="22" s="1"/>
  <c r="AA1201" i="22" s="1"/>
  <c r="AA1202" i="22" s="1"/>
  <c r="AA1203" i="22" s="1"/>
  <c r="AA1204" i="22" s="1"/>
  <c r="AA1205" i="22" s="1"/>
  <c r="AA1206" i="22" s="1"/>
  <c r="AA1207" i="22" s="1"/>
  <c r="AA1208" i="22" s="1"/>
  <c r="AA1209" i="22" s="1"/>
  <c r="AA1210" i="22" s="1"/>
  <c r="AA1211" i="22" s="1"/>
  <c r="AA1212" i="22" s="1"/>
  <c r="AA1213" i="22" s="1"/>
  <c r="AA1214" i="22" s="1"/>
  <c r="AA1215" i="22" s="1"/>
  <c r="AA1216" i="22" s="1"/>
  <c r="AA1217" i="22" s="1"/>
  <c r="AA1218" i="22" s="1"/>
  <c r="AA1219" i="22" s="1"/>
  <c r="AA1220" i="22" s="1"/>
  <c r="AA1221" i="22" s="1"/>
  <c r="AA1222" i="22" s="1"/>
  <c r="AA1223" i="22" s="1"/>
  <c r="AA1224" i="22" s="1"/>
  <c r="AA1225" i="22" s="1"/>
  <c r="AA1226" i="22" s="1"/>
  <c r="AA1227" i="22" s="1"/>
  <c r="AA1228" i="22" s="1"/>
  <c r="AA1229" i="22" s="1"/>
  <c r="AA1230" i="22" s="1"/>
  <c r="AA1231" i="22" s="1"/>
  <c r="AA1232" i="22" s="1"/>
  <c r="AA1233" i="22" s="1"/>
  <c r="AA1234" i="22" s="1"/>
  <c r="AA1235" i="22" s="1"/>
  <c r="AA1236" i="22" s="1"/>
  <c r="AA1237" i="22" s="1"/>
  <c r="AA1238" i="22" s="1"/>
  <c r="AA1239" i="22" s="1"/>
  <c r="AA1240" i="22" s="1"/>
  <c r="AA1241" i="22" s="1"/>
  <c r="AA1242" i="22" s="1"/>
  <c r="AA1243" i="22" s="1"/>
  <c r="AA1244" i="22" s="1"/>
  <c r="AA1245" i="22" s="1"/>
  <c r="AA1246" i="22" s="1"/>
  <c r="AA1247" i="22" s="1"/>
  <c r="AA1248" i="22" s="1"/>
  <c r="AA1249" i="22" s="1"/>
  <c r="AA1250" i="22" s="1"/>
  <c r="AA1251" i="22" s="1"/>
  <c r="AA1252" i="22" s="1"/>
  <c r="AA1253" i="22" s="1"/>
  <c r="AA1254" i="22" s="1"/>
  <c r="AA1255" i="22" s="1"/>
  <c r="AA1256" i="22" s="1"/>
  <c r="AA1257" i="22" s="1"/>
  <c r="AA1258" i="22" s="1"/>
  <c r="AA1259" i="22" s="1"/>
  <c r="AA1260" i="22" s="1"/>
  <c r="AA1261" i="22" s="1"/>
  <c r="AA1262" i="22" s="1"/>
  <c r="AA1263" i="22" s="1"/>
  <c r="AA1264" i="22" s="1"/>
  <c r="AA1265" i="22" s="1"/>
  <c r="AA1266" i="22" s="1"/>
  <c r="AA1267" i="22" s="1"/>
  <c r="AA1268" i="22" s="1"/>
  <c r="AA1269" i="22" s="1"/>
  <c r="AA1270" i="22" s="1"/>
  <c r="AA1271" i="22" s="1"/>
  <c r="AA1272" i="22" s="1"/>
  <c r="AA1273" i="22" s="1"/>
  <c r="AA1274" i="22" s="1"/>
  <c r="AA1275" i="22" s="1"/>
  <c r="AA1276" i="22" s="1"/>
  <c r="AA1277" i="22" s="1"/>
  <c r="AA1278" i="22" s="1"/>
  <c r="AA1279" i="22" s="1"/>
  <c r="AA1280" i="22" s="1"/>
  <c r="AA1281" i="22" s="1"/>
  <c r="AA1282" i="22" s="1"/>
  <c r="AA1283" i="22" s="1"/>
  <c r="AA1284" i="22" s="1"/>
  <c r="AA1285" i="22" s="1"/>
  <c r="AA1286" i="22" s="1"/>
  <c r="AA1287" i="22" s="1"/>
  <c r="AA1288" i="22" s="1"/>
  <c r="AA1289" i="22" s="1"/>
  <c r="AA1290" i="22" s="1"/>
  <c r="AA1291" i="22" s="1"/>
  <c r="AA1292" i="22" s="1"/>
  <c r="AA1293" i="22" s="1"/>
  <c r="AA1294" i="22" s="1"/>
  <c r="AA1295" i="22" s="1"/>
  <c r="AA1296" i="22" s="1"/>
  <c r="AA1297" i="22" s="1"/>
  <c r="AA1298" i="22" s="1"/>
  <c r="AA1299" i="22" s="1"/>
  <c r="AA1300" i="22" s="1"/>
  <c r="AA1301" i="22" s="1"/>
  <c r="AA1302" i="22" s="1"/>
  <c r="AA1303" i="22" s="1"/>
  <c r="AA1304" i="22" s="1"/>
  <c r="AA1305" i="22" s="1"/>
  <c r="AA1306" i="22" s="1"/>
  <c r="AA1307" i="22" s="1"/>
  <c r="AA1308" i="22" s="1"/>
  <c r="AA1309" i="22" s="1"/>
  <c r="AA1310" i="22" s="1"/>
  <c r="AA1311" i="22" s="1"/>
  <c r="AA1312" i="22" s="1"/>
  <c r="AA1313" i="22" s="1"/>
  <c r="AA1314" i="22" s="1"/>
  <c r="AA1315" i="22" s="1"/>
  <c r="AA1316" i="22" s="1"/>
  <c r="AA1317" i="22" s="1"/>
  <c r="AA1318" i="22" s="1"/>
  <c r="AA1319" i="22" s="1"/>
  <c r="AA1320" i="22" s="1"/>
  <c r="AA1321" i="22" s="1"/>
  <c r="AA1322" i="22" s="1"/>
  <c r="AA1323" i="22" s="1"/>
  <c r="AA1324" i="22" s="1"/>
  <c r="AA1325" i="22" s="1"/>
  <c r="AA1326" i="22" s="1"/>
  <c r="AA1327" i="22" s="1"/>
  <c r="AA1328" i="22" s="1"/>
  <c r="AA1329" i="22" s="1"/>
  <c r="AA1330" i="22" s="1"/>
  <c r="AA1331" i="22" s="1"/>
  <c r="AA1332" i="22" s="1"/>
  <c r="AA1333" i="22" s="1"/>
  <c r="AA1334" i="22" s="1"/>
  <c r="AA1335" i="22" s="1"/>
  <c r="AA1336" i="22" s="1"/>
  <c r="AA1337" i="22" s="1"/>
  <c r="AA1338" i="22" s="1"/>
  <c r="AA1339" i="22" s="1"/>
  <c r="AA1340" i="22" s="1"/>
  <c r="AA1341" i="22" s="1"/>
  <c r="AA1342" i="22" s="1"/>
  <c r="AA1343" i="22" s="1"/>
  <c r="AA1344" i="22" s="1"/>
  <c r="AA1345" i="22" s="1"/>
  <c r="AA1346" i="22" s="1"/>
  <c r="AA1347" i="22" s="1"/>
  <c r="AA1348" i="22" s="1"/>
  <c r="AA1349" i="22" s="1"/>
  <c r="AA1350" i="22" s="1"/>
  <c r="AA1351" i="22" s="1"/>
  <c r="AA1352" i="22" s="1"/>
  <c r="AA1353" i="22" s="1"/>
  <c r="AA1354" i="22" s="1"/>
  <c r="AA1355" i="22" s="1"/>
  <c r="AA1356" i="22" s="1"/>
  <c r="AA1357" i="22" s="1"/>
  <c r="AA1358" i="22" s="1"/>
  <c r="AA1359" i="22" s="1"/>
  <c r="AA1360" i="22" s="1"/>
  <c r="AA1361" i="22" s="1"/>
  <c r="AA1362" i="22" s="1"/>
  <c r="AA1363" i="22" s="1"/>
  <c r="AA1364" i="22" s="1"/>
  <c r="AA1365" i="22" s="1"/>
  <c r="AA1366" i="22" s="1"/>
  <c r="AA1367" i="22" s="1"/>
  <c r="AA1368" i="22" s="1"/>
  <c r="AA1369" i="22" s="1"/>
  <c r="AA1370" i="22" s="1"/>
  <c r="AA1371" i="22" s="1"/>
  <c r="AA1372" i="22" s="1"/>
  <c r="AA1373" i="22" s="1"/>
  <c r="AA1374" i="22" s="1"/>
  <c r="AA1375" i="22" s="1"/>
  <c r="AA1376" i="22" s="1"/>
  <c r="AA1377" i="22" s="1"/>
  <c r="AA1378" i="22" s="1"/>
  <c r="AA1379" i="22" s="1"/>
  <c r="AA1380" i="22" s="1"/>
  <c r="AA1381" i="22" s="1"/>
  <c r="AA1382" i="22" s="1"/>
  <c r="AA1383" i="22" s="1"/>
  <c r="AA1384" i="22" s="1"/>
  <c r="AA1385" i="22" s="1"/>
  <c r="AA1386" i="22" s="1"/>
  <c r="AA1387" i="22" s="1"/>
  <c r="AA1388" i="22" s="1"/>
  <c r="AA1389" i="22" s="1"/>
  <c r="AA1390" i="22" s="1"/>
  <c r="AA1391" i="22" s="1"/>
  <c r="AA1392" i="22" s="1"/>
  <c r="AA1393" i="22" s="1"/>
  <c r="AA1394" i="22" s="1"/>
  <c r="AA1395" i="22" s="1"/>
  <c r="AA1396" i="22" s="1"/>
  <c r="AA1397" i="22" s="1"/>
  <c r="AA1398" i="22" s="1"/>
  <c r="AA1399" i="22" s="1"/>
  <c r="AA1400" i="22" s="1"/>
  <c r="AA1401" i="22" s="1"/>
  <c r="AA1402" i="22" s="1"/>
  <c r="AA1403" i="22" s="1"/>
  <c r="AA1404" i="22" s="1"/>
  <c r="AA1405" i="22" s="1"/>
  <c r="AA1406" i="22" s="1"/>
  <c r="AA1407" i="22" s="1"/>
  <c r="AA1408" i="22" s="1"/>
  <c r="AA1409" i="22" s="1"/>
  <c r="AA1410" i="22" s="1"/>
  <c r="AA1411" i="22" s="1"/>
  <c r="AA1412" i="22" s="1"/>
  <c r="AA1413" i="22" s="1"/>
  <c r="AA1414" i="22" s="1"/>
  <c r="AA1415" i="22" s="1"/>
  <c r="AA1416" i="22" s="1"/>
  <c r="AA1417" i="22" s="1"/>
  <c r="AA1418" i="22" s="1"/>
  <c r="AA1419" i="22" s="1"/>
  <c r="AA1420" i="22" s="1"/>
  <c r="AA1421" i="22" s="1"/>
  <c r="AA1422" i="22" s="1"/>
  <c r="AA1423" i="22" s="1"/>
  <c r="AA1424" i="22" s="1"/>
  <c r="AA1425" i="22" s="1"/>
  <c r="AA1426" i="22" s="1"/>
  <c r="AA1427" i="22" s="1"/>
  <c r="AA1428" i="22" s="1"/>
  <c r="AA1429" i="22" s="1"/>
  <c r="AA1430" i="22" s="1"/>
  <c r="AA1431" i="22" s="1"/>
  <c r="AA1432" i="22" s="1"/>
  <c r="AA1433" i="22" s="1"/>
  <c r="AA1434" i="22" s="1"/>
  <c r="AA1435" i="22" s="1"/>
  <c r="AA1436" i="22" s="1"/>
  <c r="AA1437" i="22" s="1"/>
  <c r="AA1438" i="22" s="1"/>
  <c r="AA1439" i="22" s="1"/>
  <c r="AA1440" i="22" s="1"/>
  <c r="AA1441" i="22" s="1"/>
  <c r="AA1442" i="22" s="1"/>
  <c r="AA1443" i="22" s="1"/>
  <c r="AA1444" i="22" s="1"/>
  <c r="AA1445" i="22" s="1"/>
  <c r="AA1446" i="22" s="1"/>
  <c r="AA1447" i="22" s="1"/>
  <c r="AA1448" i="22" s="1"/>
  <c r="AA1449" i="22" s="1"/>
  <c r="AA1450" i="22" s="1"/>
  <c r="AA1451" i="22" s="1"/>
  <c r="AA1452" i="22" s="1"/>
  <c r="AA1453" i="22" s="1"/>
  <c r="AA1454" i="22" s="1"/>
  <c r="AA1455" i="22" s="1"/>
  <c r="AA1456" i="22" s="1"/>
  <c r="AA1457" i="22" s="1"/>
  <c r="AA1458" i="22" s="1"/>
  <c r="AA1459" i="22" s="1"/>
  <c r="AA1460" i="22" s="1"/>
  <c r="AA1461" i="22" s="1"/>
  <c r="AA1462" i="22" s="1"/>
  <c r="AA1463" i="22" s="1"/>
  <c r="AA1464" i="22" s="1"/>
  <c r="AA1465" i="22" s="1"/>
  <c r="AA1466" i="22" s="1"/>
  <c r="AA1467" i="22" s="1"/>
  <c r="AA1468" i="22" s="1"/>
  <c r="AA1469" i="22" s="1"/>
  <c r="AA1470" i="22" s="1"/>
  <c r="AA1471" i="22" s="1"/>
  <c r="AA1472" i="22" s="1"/>
  <c r="AA1473" i="22" s="1"/>
  <c r="AA1474" i="22" s="1"/>
  <c r="AA1475" i="22" s="1"/>
  <c r="AA1476" i="22" s="1"/>
  <c r="AA1477" i="22" s="1"/>
  <c r="AA1478" i="22" s="1"/>
  <c r="AA1479" i="22" s="1"/>
  <c r="AA1480" i="22" s="1"/>
  <c r="AA1481" i="22" s="1"/>
  <c r="AA1482" i="22" s="1"/>
  <c r="AA1483" i="22" s="1"/>
  <c r="AA1484" i="22" s="1"/>
  <c r="AA1485" i="22" s="1"/>
  <c r="AA1486" i="22" s="1"/>
  <c r="AA1487" i="22" s="1"/>
  <c r="AA1488" i="22" s="1"/>
  <c r="AA1489" i="22" s="1"/>
  <c r="AA1490" i="22" s="1"/>
  <c r="AA1491" i="22" s="1"/>
  <c r="AA1492" i="22" s="1"/>
  <c r="AA1493" i="22" s="1"/>
  <c r="AA1494" i="22" s="1"/>
  <c r="AA1495" i="22" s="1"/>
  <c r="AA1496" i="22" s="1"/>
  <c r="AA1497" i="22" s="1"/>
  <c r="AA1498" i="22" s="1"/>
  <c r="AA1499" i="22" s="1"/>
  <c r="AA1500" i="22" s="1"/>
  <c r="AA1501" i="22" s="1"/>
  <c r="AA1502" i="22" s="1"/>
  <c r="AA1503" i="22" s="1"/>
  <c r="AA1504" i="22" s="1"/>
  <c r="AA1505" i="22" s="1"/>
  <c r="Z585" i="29"/>
  <c r="AA584" i="29"/>
  <c r="AB584" i="29" s="1"/>
  <c r="AC584" i="29" s="1"/>
  <c r="BC584" i="22"/>
  <c r="BD585" i="22"/>
  <c r="AA1507" i="22" l="1"/>
  <c r="BD586" i="22"/>
  <c r="BC585" i="22"/>
  <c r="Z586" i="29"/>
  <c r="AA585" i="29"/>
  <c r="N37" i="20" l="1"/>
  <c r="U36" i="20" s="1"/>
  <c r="AA6" i="22"/>
  <c r="Z587" i="29"/>
  <c r="AA586" i="29"/>
  <c r="AB586" i="29" s="1"/>
  <c r="AC586" i="29" s="1"/>
  <c r="BD587" i="22"/>
  <c r="BC586" i="22"/>
  <c r="BD588" i="22" l="1"/>
  <c r="BC587" i="22"/>
  <c r="AA587" i="29"/>
  <c r="Z588" i="29"/>
  <c r="AA588" i="29" l="1"/>
  <c r="Z589" i="29"/>
  <c r="BC588" i="22"/>
  <c r="BD589" i="22"/>
  <c r="BC589" i="22" l="1"/>
  <c r="BD590" i="22"/>
  <c r="AA589" i="29"/>
  <c r="AB589" i="29" s="1"/>
  <c r="AC589" i="29" s="1"/>
  <c r="Z590" i="29"/>
  <c r="AA590" i="29" l="1"/>
  <c r="Z591" i="29"/>
  <c r="BC590" i="22"/>
  <c r="BD591" i="22"/>
  <c r="AA591" i="29" l="1"/>
  <c r="AB591" i="29" s="1"/>
  <c r="AC591" i="29" s="1"/>
  <c r="Z592" i="29"/>
  <c r="BC591" i="22"/>
  <c r="BD592" i="22"/>
  <c r="BC592" i="22" l="1"/>
  <c r="BD593" i="22"/>
  <c r="AA592" i="29"/>
  <c r="Z593" i="29"/>
  <c r="AA593" i="29" l="1"/>
  <c r="AB593" i="29" s="1"/>
  <c r="AC593" i="29" s="1"/>
  <c r="Z594" i="29"/>
  <c r="BC593" i="22"/>
  <c r="BD594" i="22"/>
  <c r="BC594" i="22" l="1"/>
  <c r="BD595" i="22"/>
  <c r="Z595" i="29"/>
  <c r="AA594" i="29"/>
  <c r="Z596" i="29" l="1"/>
  <c r="AA595" i="29"/>
  <c r="BD596" i="22"/>
  <c r="BC595" i="22"/>
  <c r="BC596" i="22" l="1"/>
  <c r="BD597" i="22"/>
  <c r="AA596" i="29"/>
  <c r="AB596" i="29" s="1"/>
  <c r="AC596" i="29" s="1"/>
  <c r="Z597" i="29"/>
  <c r="AA597" i="29" l="1"/>
  <c r="Z598" i="29"/>
  <c r="BC597" i="22"/>
  <c r="BD598" i="22"/>
  <c r="Z599" i="29" l="1"/>
  <c r="AA598" i="29"/>
  <c r="AB598" i="29" s="1"/>
  <c r="AC598" i="29" s="1"/>
  <c r="BC598" i="22"/>
  <c r="BD599" i="22"/>
  <c r="BD600" i="22" l="1"/>
  <c r="BC599" i="22"/>
  <c r="Z600" i="29"/>
  <c r="AA599" i="29"/>
  <c r="Z601" i="29" l="1"/>
  <c r="AA600" i="29"/>
  <c r="AB600" i="29" s="1"/>
  <c r="AC600" i="29" s="1"/>
  <c r="BD601" i="22"/>
  <c r="BC600" i="22"/>
  <c r="BD602" i="22" l="1"/>
  <c r="BC601" i="22"/>
  <c r="Z602" i="29"/>
  <c r="AA601" i="29"/>
  <c r="AB601" i="29" s="1"/>
  <c r="AC601" i="29" s="1"/>
  <c r="Z603" i="29" l="1"/>
  <c r="AA602" i="29"/>
  <c r="BC602" i="22"/>
  <c r="BD603" i="22"/>
  <c r="BC603" i="22" l="1"/>
  <c r="BD604" i="22"/>
  <c r="Z604" i="29"/>
  <c r="AA603" i="29"/>
  <c r="BD605" i="22" l="1"/>
  <c r="BC604" i="22"/>
  <c r="Z605" i="29"/>
  <c r="AA604" i="29"/>
  <c r="AB604" i="29" s="1"/>
  <c r="AC604" i="29" s="1"/>
  <c r="Z606" i="29" l="1"/>
  <c r="AA605" i="29"/>
  <c r="BD606" i="22"/>
  <c r="BC605" i="22"/>
  <c r="BC606" i="22" l="1"/>
  <c r="BD607" i="22"/>
  <c r="Z607" i="29"/>
  <c r="AA606" i="29"/>
  <c r="AB606" i="29" s="1"/>
  <c r="AC606" i="29" s="1"/>
  <c r="BC607" i="22" l="1"/>
  <c r="BD608" i="22"/>
  <c r="Z608" i="29"/>
  <c r="AA607" i="29"/>
  <c r="AB607" i="29" s="1"/>
  <c r="AC607" i="29" s="1"/>
  <c r="Z609" i="29" l="1"/>
  <c r="AA608" i="29"/>
  <c r="AB608" i="29" s="1"/>
  <c r="AC608" i="29" s="1"/>
  <c r="BD609" i="22"/>
  <c r="BC608" i="22"/>
  <c r="BD610" i="22" l="1"/>
  <c r="BC609" i="22"/>
  <c r="Z610" i="29"/>
  <c r="AA609" i="29"/>
  <c r="AB609" i="29" s="1"/>
  <c r="AC609" i="29" s="1"/>
  <c r="Z611" i="29" l="1"/>
  <c r="AA610" i="29"/>
  <c r="AB610" i="29" s="1"/>
  <c r="AC610" i="29" s="1"/>
  <c r="BC610" i="22"/>
  <c r="BD611" i="22"/>
  <c r="BC611" i="22" l="1"/>
  <c r="BD612" i="22"/>
  <c r="Z612" i="29"/>
  <c r="AA611" i="29"/>
  <c r="Z613" i="29" l="1"/>
  <c r="AA612" i="29"/>
  <c r="AB612" i="29" s="1"/>
  <c r="AC612" i="29" s="1"/>
  <c r="BD613" i="22"/>
  <c r="BC612" i="22"/>
  <c r="BD614" i="22" l="1"/>
  <c r="BC613" i="22"/>
  <c r="Z614" i="29"/>
  <c r="AA613" i="29"/>
  <c r="AB613" i="29" s="1"/>
  <c r="AC613" i="29" s="1"/>
  <c r="Z615" i="29" l="1"/>
  <c r="AA614" i="29"/>
  <c r="AB614" i="29" s="1"/>
  <c r="AC614" i="29" s="1"/>
  <c r="BC614" i="22"/>
  <c r="BD615" i="22"/>
  <c r="BC615" i="22" l="1"/>
  <c r="BD616" i="22"/>
  <c r="Z616" i="29"/>
  <c r="AA615" i="29"/>
  <c r="AB615" i="29" s="1"/>
  <c r="AC615" i="29" s="1"/>
  <c r="BD617" i="22" l="1"/>
  <c r="BC616" i="22"/>
  <c r="Z617" i="29"/>
  <c r="AA616" i="29"/>
  <c r="AB616" i="29" s="1"/>
  <c r="AC616" i="29" s="1"/>
  <c r="Z618" i="29" l="1"/>
  <c r="AA617" i="29"/>
  <c r="AB617" i="29" s="1"/>
  <c r="AC617" i="29" s="1"/>
  <c r="BD618" i="22"/>
  <c r="BC617" i="22"/>
  <c r="BC618" i="22" l="1"/>
  <c r="BD619" i="22"/>
  <c r="Z619" i="29"/>
  <c r="AA618" i="29"/>
  <c r="BC619" i="22" l="1"/>
  <c r="BD620" i="22"/>
  <c r="Z620" i="29"/>
  <c r="AA619" i="29"/>
  <c r="BD621" i="22" l="1"/>
  <c r="BC620" i="22"/>
  <c r="Z621" i="29"/>
  <c r="AA620" i="29"/>
  <c r="AB620" i="29" s="1"/>
  <c r="AC620" i="29" s="1"/>
  <c r="Z622" i="29" l="1"/>
  <c r="AA621" i="29"/>
  <c r="BD622" i="22"/>
  <c r="BC621" i="22"/>
  <c r="BC622" i="22" l="1"/>
  <c r="BD623" i="22"/>
  <c r="Z623" i="29"/>
  <c r="AA622" i="29"/>
  <c r="AB622" i="29" s="1"/>
  <c r="AC622" i="29" s="1"/>
  <c r="BC623" i="22" l="1"/>
  <c r="BD624" i="22"/>
  <c r="Z624" i="29"/>
  <c r="AA623" i="29"/>
  <c r="BD625" i="22" l="1"/>
  <c r="BC624" i="22"/>
  <c r="Z625" i="29"/>
  <c r="AA624" i="29"/>
  <c r="AB624" i="29" s="1"/>
  <c r="AC624" i="29" s="1"/>
  <c r="Z626" i="29" l="1"/>
  <c r="AA625" i="29"/>
  <c r="AB625" i="29" s="1"/>
  <c r="AC625" i="29" s="1"/>
  <c r="BD626" i="22"/>
  <c r="BC625" i="22"/>
  <c r="BC626" i="22" l="1"/>
  <c r="BD627" i="22"/>
  <c r="Z627" i="29"/>
  <c r="AA626" i="29"/>
  <c r="AB626" i="29" s="1"/>
  <c r="AC626" i="29" s="1"/>
  <c r="BC627" i="22" l="1"/>
  <c r="BD628" i="22"/>
  <c r="Z628" i="29"/>
  <c r="AA627" i="29"/>
  <c r="BD629" i="22" l="1"/>
  <c r="BC628" i="22"/>
  <c r="Z629" i="29"/>
  <c r="AA628" i="29"/>
  <c r="AB628" i="29" s="1"/>
  <c r="AC628" i="29" s="1"/>
  <c r="Z630" i="29" l="1"/>
  <c r="AA629" i="29"/>
  <c r="AB629" i="29" s="1"/>
  <c r="AC629" i="29" s="1"/>
  <c r="BD630" i="22"/>
  <c r="BC629" i="22"/>
  <c r="BC630" i="22" l="1"/>
  <c r="BD631" i="22"/>
  <c r="Z631" i="29"/>
  <c r="AA630" i="29"/>
  <c r="AB630" i="29" s="1"/>
  <c r="AC630" i="29" s="1"/>
  <c r="Z632" i="29" l="1"/>
  <c r="AA631" i="29"/>
  <c r="BC631" i="22"/>
  <c r="BD632" i="22"/>
  <c r="BD633" i="22" l="1"/>
  <c r="BC632" i="22"/>
  <c r="Z633" i="29"/>
  <c r="AA632" i="29"/>
  <c r="Z634" i="29" l="1"/>
  <c r="AA633" i="29"/>
  <c r="AB633" i="29" s="1"/>
  <c r="AC633" i="29" s="1"/>
  <c r="BD634" i="22"/>
  <c r="BC633" i="22"/>
  <c r="BC634" i="22" l="1"/>
  <c r="BD635" i="22"/>
  <c r="Z635" i="29"/>
  <c r="AA634" i="29"/>
  <c r="BC635" i="22" l="1"/>
  <c r="BD636" i="22"/>
  <c r="Z636" i="29"/>
  <c r="AA635" i="29"/>
  <c r="BD637" i="22" l="1"/>
  <c r="BC636" i="22"/>
  <c r="Z637" i="29"/>
  <c r="AA636" i="29"/>
  <c r="AB636" i="29" s="1"/>
  <c r="AC636" i="29" s="1"/>
  <c r="Z638" i="29" l="1"/>
  <c r="AA637" i="29"/>
  <c r="BD638" i="22"/>
  <c r="BC637" i="22"/>
  <c r="BC638" i="22" l="1"/>
  <c r="BD639" i="22"/>
  <c r="Z639" i="29"/>
  <c r="AA638" i="29"/>
  <c r="AB638" i="29" s="1"/>
  <c r="AC638" i="29" s="1"/>
  <c r="BC639" i="22" l="1"/>
  <c r="BD640" i="22"/>
  <c r="Z640" i="29"/>
  <c r="AA639" i="29"/>
  <c r="Z641" i="29" l="1"/>
  <c r="AA640" i="29"/>
  <c r="BD641" i="22"/>
  <c r="BC640" i="22"/>
  <c r="BD642" i="22" l="1"/>
  <c r="BC641" i="22"/>
  <c r="Z642" i="29"/>
  <c r="AA641" i="29"/>
  <c r="AB641" i="29" s="1"/>
  <c r="AC641" i="29" s="1"/>
  <c r="Z643" i="29" l="1"/>
  <c r="AA642" i="29"/>
  <c r="BC642" i="22"/>
  <c r="BD643" i="22"/>
  <c r="BC643" i="22" l="1"/>
  <c r="BD644" i="22"/>
  <c r="Z644" i="29"/>
  <c r="AA643" i="29"/>
  <c r="BD645" i="22" l="1"/>
  <c r="BC644" i="22"/>
  <c r="Z645" i="29"/>
  <c r="AA644" i="29"/>
  <c r="AB644" i="29" s="1"/>
  <c r="AC644" i="29" s="1"/>
  <c r="Z646" i="29" l="1"/>
  <c r="AA645" i="29"/>
  <c r="BD646" i="22"/>
  <c r="BC645" i="22"/>
  <c r="BC646" i="22" l="1"/>
  <c r="BD647" i="22"/>
  <c r="Z647" i="29"/>
  <c r="AA646" i="29"/>
  <c r="BC647" i="22" l="1"/>
  <c r="BD648" i="22"/>
  <c r="Z648" i="29"/>
  <c r="AA647" i="29"/>
  <c r="AB647" i="29" s="1"/>
  <c r="AC647" i="29" s="1"/>
  <c r="Z649" i="29" l="1"/>
  <c r="AA648" i="29"/>
  <c r="BD649" i="22"/>
  <c r="BC648" i="22"/>
  <c r="BD650" i="22" l="1"/>
  <c r="BC649" i="22"/>
  <c r="Z650" i="29"/>
  <c r="AA649" i="29"/>
  <c r="Z651" i="29" l="1"/>
  <c r="AA650" i="29"/>
  <c r="AB650" i="29" s="1"/>
  <c r="AC650" i="29" s="1"/>
  <c r="BC650" i="22"/>
  <c r="BD651" i="22"/>
  <c r="BC651" i="22" l="1"/>
  <c r="BD652" i="22"/>
  <c r="Z652" i="29"/>
  <c r="AA651" i="29"/>
  <c r="BD653" i="22" l="1"/>
  <c r="BC652" i="22"/>
  <c r="Z653" i="29"/>
  <c r="AA652" i="29"/>
  <c r="AB652" i="29" s="1"/>
  <c r="AC652" i="29" s="1"/>
  <c r="Z654" i="29" l="1"/>
  <c r="AA653" i="29"/>
  <c r="BD654" i="22"/>
  <c r="BC653" i="22"/>
  <c r="BC654" i="22" l="1"/>
  <c r="BD655" i="22"/>
  <c r="Z655" i="29"/>
  <c r="AA654" i="29"/>
  <c r="BC655" i="22" l="1"/>
  <c r="BD656" i="22"/>
  <c r="Z656" i="29"/>
  <c r="AA655" i="29"/>
  <c r="AB655" i="29" s="1"/>
  <c r="AC655" i="29" s="1"/>
  <c r="BD657" i="22" l="1"/>
  <c r="BC656" i="22"/>
  <c r="Z657" i="29"/>
  <c r="AA656" i="29"/>
  <c r="Z658" i="29" l="1"/>
  <c r="AA657" i="29"/>
  <c r="AB657" i="29" s="1"/>
  <c r="AC657" i="29" s="1"/>
  <c r="BD658" i="22"/>
  <c r="BC657" i="22"/>
  <c r="BC658" i="22" l="1"/>
  <c r="BD659" i="22"/>
  <c r="Z659" i="29"/>
  <c r="AA658" i="29"/>
  <c r="BC659" i="22" l="1"/>
  <c r="BD660" i="22"/>
  <c r="Z660" i="29"/>
  <c r="AA659" i="29"/>
  <c r="AB659" i="29" s="1"/>
  <c r="AC659" i="29" s="1"/>
  <c r="BD661" i="22" l="1"/>
  <c r="BC660" i="22"/>
  <c r="Z661" i="29"/>
  <c r="AA660" i="29"/>
  <c r="AB660" i="29" s="1"/>
  <c r="AC660" i="29" s="1"/>
  <c r="Z662" i="29" l="1"/>
  <c r="AA661" i="29"/>
  <c r="AB661" i="29" s="1"/>
  <c r="AC661" i="29" s="1"/>
  <c r="BD662" i="22"/>
  <c r="BC661" i="22"/>
  <c r="BC662" i="22" l="1"/>
  <c r="BD663" i="22"/>
  <c r="Z663" i="29"/>
  <c r="AA662" i="29"/>
  <c r="BC663" i="22" l="1"/>
  <c r="BD664" i="22"/>
  <c r="Z664" i="29"/>
  <c r="AA663" i="29"/>
  <c r="AB663" i="29" s="1"/>
  <c r="AC663" i="29" s="1"/>
  <c r="BD665" i="22" l="1"/>
  <c r="BC664" i="22"/>
  <c r="Z665" i="29"/>
  <c r="AA664" i="29"/>
  <c r="Z666" i="29" l="1"/>
  <c r="AA665" i="29"/>
  <c r="AB665" i="29" s="1"/>
  <c r="AC665" i="29" s="1"/>
  <c r="BD666" i="22"/>
  <c r="BC665" i="22"/>
  <c r="BC666" i="22" l="1"/>
  <c r="BD667" i="22"/>
  <c r="Z667" i="29"/>
  <c r="AA666" i="29"/>
  <c r="BC667" i="22" l="1"/>
  <c r="BD668" i="22"/>
  <c r="Z668" i="29"/>
  <c r="AA667" i="29"/>
  <c r="AB667" i="29" s="1"/>
  <c r="AC667" i="29" s="1"/>
  <c r="Z669" i="29" l="1"/>
  <c r="AA668" i="29"/>
  <c r="BD669" i="22"/>
  <c r="BC668" i="22"/>
  <c r="BD670" i="22" l="1"/>
  <c r="BC669" i="22"/>
  <c r="Z670" i="29"/>
  <c r="AA669" i="29"/>
  <c r="AB669" i="29" s="1"/>
  <c r="AC669" i="29" s="1"/>
  <c r="Z671" i="29" l="1"/>
  <c r="AA670" i="29"/>
  <c r="BC670" i="22"/>
  <c r="BD671" i="22"/>
  <c r="BC671" i="22" l="1"/>
  <c r="BD672" i="22"/>
  <c r="Z672" i="29"/>
  <c r="AA671" i="29"/>
  <c r="BD673" i="22" l="1"/>
  <c r="BC672" i="22"/>
  <c r="Z673" i="29"/>
  <c r="AA672" i="29"/>
  <c r="AB672" i="29" s="1"/>
  <c r="AC672" i="29" s="1"/>
  <c r="Z674" i="29" l="1"/>
  <c r="AA673" i="29"/>
  <c r="AB673" i="29" s="1"/>
  <c r="AC673" i="29" s="1"/>
  <c r="BD674" i="22"/>
  <c r="BC673" i="22"/>
  <c r="BC674" i="22" l="1"/>
  <c r="BD675" i="22"/>
  <c r="Z675" i="29"/>
  <c r="AA674" i="29"/>
  <c r="AB674" i="29" s="1"/>
  <c r="AC674" i="29" s="1"/>
  <c r="Z676" i="29" l="1"/>
  <c r="AA675" i="29"/>
  <c r="BC675" i="22"/>
  <c r="BD676" i="22"/>
  <c r="BD677" i="22" l="1"/>
  <c r="BC676" i="22"/>
  <c r="Z677" i="29"/>
  <c r="AA676" i="29"/>
  <c r="Z678" i="29" l="1"/>
  <c r="AA677" i="29"/>
  <c r="AB677" i="29" s="1"/>
  <c r="AC677" i="29" s="1"/>
  <c r="BD678" i="22"/>
  <c r="BC677" i="22"/>
  <c r="BC678" i="22" l="1"/>
  <c r="BD679" i="22"/>
  <c r="Z679" i="29"/>
  <c r="AA678" i="29"/>
  <c r="AB678" i="29" s="1"/>
  <c r="AC678" i="29" s="1"/>
  <c r="BC679" i="22" l="1"/>
  <c r="BD680" i="22"/>
  <c r="Z680" i="29"/>
  <c r="AA679" i="29"/>
  <c r="BD681" i="22" l="1"/>
  <c r="BC680" i="22"/>
  <c r="Z681" i="29"/>
  <c r="AA680" i="29"/>
  <c r="AB680" i="29" s="1"/>
  <c r="AC680" i="29" s="1"/>
  <c r="Z682" i="29" l="1"/>
  <c r="AA681" i="29"/>
  <c r="BD682" i="22"/>
  <c r="BC681" i="22"/>
  <c r="BC682" i="22" l="1"/>
  <c r="BD683" i="22"/>
  <c r="Z683" i="29"/>
  <c r="AA682" i="29"/>
  <c r="BC683" i="22" l="1"/>
  <c r="BD684" i="22"/>
  <c r="Z684" i="29"/>
  <c r="AA683" i="29"/>
  <c r="AB683" i="29" s="1"/>
  <c r="AC683" i="29" s="1"/>
  <c r="Z685" i="29" l="1"/>
  <c r="AA684" i="29"/>
  <c r="BD685" i="22"/>
  <c r="BC684" i="22"/>
  <c r="BD686" i="22" l="1"/>
  <c r="BC685" i="22"/>
  <c r="Z686" i="29"/>
  <c r="AA685" i="29"/>
  <c r="AB685" i="29" s="1"/>
  <c r="AC685" i="29" s="1"/>
  <c r="Z687" i="29" l="1"/>
  <c r="AA686" i="29"/>
  <c r="AB686" i="29" s="1"/>
  <c r="AC686" i="29" s="1"/>
  <c r="BC686" i="22"/>
  <c r="BD687" i="22"/>
  <c r="BC687" i="22" l="1"/>
  <c r="BD688" i="22"/>
  <c r="Z688" i="29"/>
  <c r="AA687" i="29"/>
  <c r="AB687" i="29" s="1"/>
  <c r="AC687" i="29" s="1"/>
  <c r="BD689" i="22" l="1"/>
  <c r="BC688" i="22"/>
  <c r="Z689" i="29"/>
  <c r="AA688" i="29"/>
  <c r="Z690" i="29" l="1"/>
  <c r="AA689" i="29"/>
  <c r="AB689" i="29" s="1"/>
  <c r="AC689" i="29" s="1"/>
  <c r="BD690" i="22"/>
  <c r="BC689" i="22"/>
  <c r="BC690" i="22" l="1"/>
  <c r="BD691" i="22"/>
  <c r="Z691" i="29"/>
  <c r="AA690" i="29"/>
  <c r="BC691" i="22" l="1"/>
  <c r="BD692" i="22"/>
  <c r="Z692" i="29"/>
  <c r="AA691" i="29"/>
  <c r="BD693" i="22" l="1"/>
  <c r="BC692" i="22"/>
  <c r="Z693" i="29"/>
  <c r="AA692" i="29"/>
  <c r="AB692" i="29" s="1"/>
  <c r="AC692" i="29" s="1"/>
  <c r="Z694" i="29" l="1"/>
  <c r="AA693" i="29"/>
  <c r="BD694" i="22"/>
  <c r="BC693" i="22"/>
  <c r="BC694" i="22" l="1"/>
  <c r="BD695" i="22"/>
  <c r="Z695" i="29"/>
  <c r="AA694" i="29"/>
  <c r="BC695" i="22" l="1"/>
  <c r="BD696" i="22"/>
  <c r="Z696" i="29"/>
  <c r="AA695" i="29"/>
  <c r="AB695" i="29" s="1"/>
  <c r="AC695" i="29" s="1"/>
  <c r="BD697" i="22" l="1"/>
  <c r="BC696" i="22"/>
  <c r="Z697" i="29"/>
  <c r="AA696" i="29"/>
  <c r="AB696" i="29" s="1"/>
  <c r="AC696" i="29" s="1"/>
  <c r="Z698" i="29" l="1"/>
  <c r="AA697" i="29"/>
  <c r="BD698" i="22"/>
  <c r="BC697" i="22"/>
  <c r="BD699" i="22" l="1"/>
  <c r="BC698" i="22"/>
  <c r="Z699" i="29"/>
  <c r="AA698" i="29"/>
  <c r="AB698" i="29" s="1"/>
  <c r="AC698" i="29" s="1"/>
  <c r="Z700" i="29" l="1"/>
  <c r="AA699" i="29"/>
  <c r="AB699" i="29" s="1"/>
  <c r="AC699" i="29" s="1"/>
  <c r="BC699" i="22"/>
  <c r="BD700" i="22"/>
  <c r="BC700" i="22" l="1"/>
  <c r="BD701" i="22"/>
  <c r="AA700" i="29"/>
  <c r="Z701" i="29"/>
  <c r="Z702" i="29" l="1"/>
  <c r="AA701" i="29"/>
  <c r="BC701" i="22"/>
  <c r="BD702" i="22"/>
  <c r="BD703" i="22" l="1"/>
  <c r="BC702" i="22"/>
  <c r="AA702" i="29"/>
  <c r="AB702" i="29" s="1"/>
  <c r="AC702" i="29" s="1"/>
  <c r="Z703" i="29"/>
  <c r="Z704" i="29" l="1"/>
  <c r="AA703" i="29"/>
  <c r="AB703" i="29" s="1"/>
  <c r="AC703" i="29" s="1"/>
  <c r="BC703" i="22"/>
  <c r="BD704" i="22"/>
  <c r="BD705" i="22" l="1"/>
  <c r="BC704" i="22"/>
  <c r="Z705" i="29"/>
  <c r="AA704" i="29"/>
  <c r="AB704" i="29" s="1"/>
  <c r="AC704" i="29" s="1"/>
  <c r="Z706" i="29" l="1"/>
  <c r="AA705" i="29"/>
  <c r="AB705" i="29" s="1"/>
  <c r="AC705" i="29" s="1"/>
  <c r="BD706" i="22"/>
  <c r="BC705" i="22"/>
  <c r="BC706" i="22" l="1"/>
  <c r="BD707" i="22"/>
  <c r="AA706" i="29"/>
  <c r="AB706" i="29" s="1"/>
  <c r="AC706" i="29" s="1"/>
  <c r="Z707" i="29"/>
  <c r="AA707" i="29" l="1"/>
  <c r="AB707" i="29" s="1"/>
  <c r="AC707" i="29" s="1"/>
  <c r="Z708" i="29"/>
  <c r="BC707" i="22"/>
  <c r="BD708" i="22"/>
  <c r="BD709" i="22" l="1"/>
  <c r="BC708" i="22"/>
  <c r="AA708" i="29"/>
  <c r="AB708" i="29" s="1"/>
  <c r="AC708" i="29" s="1"/>
  <c r="Z709" i="29"/>
  <c r="AA709" i="29" l="1"/>
  <c r="AB709" i="29" s="1"/>
  <c r="AC709" i="29" s="1"/>
  <c r="Z710" i="29"/>
  <c r="BC709" i="22"/>
  <c r="BD710" i="22"/>
  <c r="BC710" i="22" l="1"/>
  <c r="BD711" i="22"/>
  <c r="AA710" i="29"/>
  <c r="Z711" i="29"/>
  <c r="Z712" i="29" l="1"/>
  <c r="AA711" i="29"/>
  <c r="AB711" i="29" s="1"/>
  <c r="AC711" i="29" s="1"/>
  <c r="BC711" i="22"/>
  <c r="BD712" i="22"/>
  <c r="BD713" i="22" l="1"/>
  <c r="BC712" i="22"/>
  <c r="AA712" i="29"/>
  <c r="Z713" i="29"/>
  <c r="AA713" i="29" l="1"/>
  <c r="Z714" i="29"/>
  <c r="BC713" i="22"/>
  <c r="BD714" i="22"/>
  <c r="BD715" i="22" l="1"/>
  <c r="BC714" i="22"/>
  <c r="Z715" i="29"/>
  <c r="AA714" i="29"/>
  <c r="AB714" i="29" s="1"/>
  <c r="AC714" i="29" s="1"/>
  <c r="Z716" i="29" l="1"/>
  <c r="AA715" i="29"/>
  <c r="BD716" i="22"/>
  <c r="BC715" i="22"/>
  <c r="BC716" i="22" l="1"/>
  <c r="BD717" i="22"/>
  <c r="Z717" i="29"/>
  <c r="AA716" i="29"/>
  <c r="AB716" i="29" s="1"/>
  <c r="AC716" i="29" s="1"/>
  <c r="BC717" i="22" l="1"/>
  <c r="BD718" i="22"/>
  <c r="AA717" i="29"/>
  <c r="AB717" i="29" s="1"/>
  <c r="AC717" i="29" s="1"/>
  <c r="Z718" i="29"/>
  <c r="AA718" i="29" l="1"/>
  <c r="AB718" i="29" s="1"/>
  <c r="AC718" i="29" s="1"/>
  <c r="Z719" i="29"/>
  <c r="BC718" i="22"/>
  <c r="BD719" i="22"/>
  <c r="BC719" i="22" l="1"/>
  <c r="BD720" i="22"/>
  <c r="AA719" i="29"/>
  <c r="AB719" i="29" s="1"/>
  <c r="AC719" i="29" s="1"/>
  <c r="Z720" i="29"/>
  <c r="AA720" i="29" l="1"/>
  <c r="AB720" i="29" s="1"/>
  <c r="AC720" i="29" s="1"/>
  <c r="Z721" i="29"/>
  <c r="BD721" i="22"/>
  <c r="BC720" i="22"/>
  <c r="BC721" i="22" l="1"/>
  <c r="BD722" i="22"/>
  <c r="Z722" i="29"/>
  <c r="AA721" i="29"/>
  <c r="AB721" i="29" s="1"/>
  <c r="AC721" i="29" s="1"/>
  <c r="BC722" i="22" l="1"/>
  <c r="BD723" i="22"/>
  <c r="AA722" i="29"/>
  <c r="Z723" i="29"/>
  <c r="Z724" i="29" l="1"/>
  <c r="AA723" i="29"/>
  <c r="AB723" i="29" s="1"/>
  <c r="AC723" i="29" s="1"/>
  <c r="BD724" i="22"/>
  <c r="BC723" i="22"/>
  <c r="BD725" i="22" l="1"/>
  <c r="BC724" i="22"/>
  <c r="Z725" i="29"/>
  <c r="AA724" i="29"/>
  <c r="Z726" i="29" l="1"/>
  <c r="AA725" i="29"/>
  <c r="AB725" i="29" s="1"/>
  <c r="AC725" i="29" s="1"/>
  <c r="BD726" i="22"/>
  <c r="BC725" i="22"/>
  <c r="BC726" i="22" l="1"/>
  <c r="BD727" i="22"/>
  <c r="AA726" i="29"/>
  <c r="Z727" i="29"/>
  <c r="AA727" i="29" l="1"/>
  <c r="Z728" i="29"/>
  <c r="BC727" i="22"/>
  <c r="BD728" i="22"/>
  <c r="BC728" i="22" l="1"/>
  <c r="BD729" i="22"/>
  <c r="AA728" i="29"/>
  <c r="AB728" i="29" s="1"/>
  <c r="AC728" i="29" s="1"/>
  <c r="Z729" i="29"/>
  <c r="AA729" i="29" l="1"/>
  <c r="Z730" i="29"/>
  <c r="BC729" i="22"/>
  <c r="BD730" i="22"/>
  <c r="BD731" i="22" l="1"/>
  <c r="BC730" i="22"/>
  <c r="AA730" i="29"/>
  <c r="Z731" i="29"/>
  <c r="AA731" i="29" l="1"/>
  <c r="AB731" i="29" s="1"/>
  <c r="AC731" i="29" s="1"/>
  <c r="Z732" i="29"/>
  <c r="BC731" i="22"/>
  <c r="BD732" i="22"/>
  <c r="BD733" i="22" l="1"/>
  <c r="BC732" i="22"/>
  <c r="AA732" i="29"/>
  <c r="Z733" i="29"/>
  <c r="AA733" i="29" l="1"/>
  <c r="Z734" i="29"/>
  <c r="BC733" i="22"/>
  <c r="BD734" i="22"/>
  <c r="BC734" i="22" l="1"/>
  <c r="BD735" i="22"/>
  <c r="Z735" i="29"/>
  <c r="AA734" i="29"/>
  <c r="AB734" i="29" s="1"/>
  <c r="AC734" i="29" s="1"/>
  <c r="Z736" i="29" l="1"/>
  <c r="AA735" i="29"/>
  <c r="BD736" i="22"/>
  <c r="BC735" i="22"/>
  <c r="BC736" i="22" l="1"/>
  <c r="BD737" i="22"/>
  <c r="Z737" i="29"/>
  <c r="AA736" i="29"/>
  <c r="BD738" i="22" l="1"/>
  <c r="BC737" i="22"/>
  <c r="AA737" i="29"/>
  <c r="AB737" i="29" s="1"/>
  <c r="AC737" i="29" s="1"/>
  <c r="Z738" i="29"/>
  <c r="AA738" i="29" l="1"/>
  <c r="AB738" i="29" s="1"/>
  <c r="AC738" i="29" s="1"/>
  <c r="Z739" i="29"/>
  <c r="BC738" i="22"/>
  <c r="BD739" i="22"/>
  <c r="BC739" i="22" l="1"/>
  <c r="BD740" i="22"/>
  <c r="AA739" i="29"/>
  <c r="Z740" i="29"/>
  <c r="AA740" i="29" l="1"/>
  <c r="Z741" i="29"/>
  <c r="BD741" i="22"/>
  <c r="BC740" i="22"/>
  <c r="BC741" i="22" l="1"/>
  <c r="BD742" i="22"/>
  <c r="AA741" i="29"/>
  <c r="Z742" i="29"/>
  <c r="Z743" i="29" l="1"/>
  <c r="AA742" i="29"/>
  <c r="BC742" i="22"/>
  <c r="BD743" i="22"/>
  <c r="BD744" i="22" l="1"/>
  <c r="BC743" i="22"/>
  <c r="AA743" i="29"/>
  <c r="Z744" i="29"/>
  <c r="Z745" i="29" l="1"/>
  <c r="AA744" i="29"/>
  <c r="AB744" i="29" s="1"/>
  <c r="AC744" i="29" s="1"/>
  <c r="BC744" i="22"/>
  <c r="BD745" i="22"/>
  <c r="BD746" i="22" l="1"/>
  <c r="BC745" i="22"/>
  <c r="Z746" i="29"/>
  <c r="AA745" i="29"/>
  <c r="AA746" i="29" l="1"/>
  <c r="Z747" i="29"/>
  <c r="BC746" i="22"/>
  <c r="BD747" i="22"/>
  <c r="BC747" i="22" l="1"/>
  <c r="BD748" i="22"/>
  <c r="AA747" i="29"/>
  <c r="AB747" i="29" s="1"/>
  <c r="AC747" i="29" s="1"/>
  <c r="Z748" i="29"/>
  <c r="Z749" i="29" l="1"/>
  <c r="AA748" i="29"/>
  <c r="BD749" i="22"/>
  <c r="BC748" i="22"/>
  <c r="BC749" i="22" l="1"/>
  <c r="BD750" i="22"/>
  <c r="AA749" i="29"/>
  <c r="Z750" i="29"/>
  <c r="AA750" i="29" l="1"/>
  <c r="AB750" i="29" s="1"/>
  <c r="AC750" i="29" s="1"/>
  <c r="Z751" i="29"/>
  <c r="BD751" i="22"/>
  <c r="BC750" i="22"/>
  <c r="BC751" i="22" l="1"/>
  <c r="BD752" i="22"/>
  <c r="AA751" i="29"/>
  <c r="Z752" i="29"/>
  <c r="BC752" i="22" l="1"/>
  <c r="BD753" i="22"/>
  <c r="AA752" i="29"/>
  <c r="Z753" i="29"/>
  <c r="Z754" i="29" l="1"/>
  <c r="AA753" i="29"/>
  <c r="AB753" i="29" s="1"/>
  <c r="AC753" i="29" s="1"/>
  <c r="BD754" i="22"/>
  <c r="BC753" i="22"/>
  <c r="BC754" i="22" l="1"/>
  <c r="BD755" i="22"/>
  <c r="Z755" i="29"/>
  <c r="AA754" i="29"/>
  <c r="Z756" i="29" l="1"/>
  <c r="AA755" i="29"/>
  <c r="BD756" i="22"/>
  <c r="BC755" i="22"/>
  <c r="BC756" i="22" l="1"/>
  <c r="BD757" i="22"/>
  <c r="Z757" i="29"/>
  <c r="AA756" i="29"/>
  <c r="AB756" i="29" s="1"/>
  <c r="AC756" i="29" s="1"/>
  <c r="BC757" i="22" l="1"/>
  <c r="BD758" i="22"/>
  <c r="AA757" i="29"/>
  <c r="Z758" i="29"/>
  <c r="Z759" i="29" l="1"/>
  <c r="AA758" i="29"/>
  <c r="BD759" i="22"/>
  <c r="BC758" i="22"/>
  <c r="BD760" i="22" l="1"/>
  <c r="BC759" i="22"/>
  <c r="Z760" i="29"/>
  <c r="AA759" i="29"/>
  <c r="AB759" i="29" s="1"/>
  <c r="AC759" i="29" s="1"/>
  <c r="AA760" i="29" l="1"/>
  <c r="Z761" i="29"/>
  <c r="BC760" i="22"/>
  <c r="BD761" i="22"/>
  <c r="BD762" i="22" l="1"/>
  <c r="BC761" i="22"/>
  <c r="AA761" i="29"/>
  <c r="Z762" i="29"/>
  <c r="AA762" i="29" l="1"/>
  <c r="AB762" i="29" s="1"/>
  <c r="AC762" i="29" s="1"/>
  <c r="Z763" i="29"/>
  <c r="BD763" i="22"/>
  <c r="BC762" i="22"/>
  <c r="BC763" i="22" l="1"/>
  <c r="BD764" i="22"/>
  <c r="AA763" i="29"/>
  <c r="Z764" i="29"/>
  <c r="AA764" i="29" l="1"/>
  <c r="Z765" i="29"/>
  <c r="BC764" i="22"/>
  <c r="BD765" i="22"/>
  <c r="BD766" i="22" l="1"/>
  <c r="BC765" i="22"/>
  <c r="AA765" i="29"/>
  <c r="AB765" i="29" s="1"/>
  <c r="AC765" i="29" s="1"/>
  <c r="Z766" i="29"/>
  <c r="AA766" i="29" l="1"/>
  <c r="Z767" i="29"/>
  <c r="BD767" i="22"/>
  <c r="BC766" i="22"/>
  <c r="BC767" i="22" l="1"/>
  <c r="BD768" i="22"/>
  <c r="AA767" i="29"/>
  <c r="Z768" i="29"/>
  <c r="AA768" i="29" l="1"/>
  <c r="AB768" i="29" s="1"/>
  <c r="AC768" i="29" s="1"/>
  <c r="Z769" i="29"/>
  <c r="BC768" i="22"/>
  <c r="BD769" i="22"/>
  <c r="BC769" i="22" l="1"/>
  <c r="BD770" i="22"/>
  <c r="AA769" i="29"/>
  <c r="Z770" i="29"/>
  <c r="AA770" i="29" l="1"/>
  <c r="Z771" i="29"/>
  <c r="BC770" i="22"/>
  <c r="BD771" i="22"/>
  <c r="BC771" i="22" l="1"/>
  <c r="BD772" i="22"/>
  <c r="AA771" i="29"/>
  <c r="AB771" i="29" s="1"/>
  <c r="AC771" i="29" s="1"/>
  <c r="Z772" i="29"/>
  <c r="Z773" i="29" l="1"/>
  <c r="AA772" i="29"/>
  <c r="AB772" i="29" s="1"/>
  <c r="AC772" i="29" s="1"/>
  <c r="BD773" i="22"/>
  <c r="BC772" i="22"/>
  <c r="BD774" i="22" l="1"/>
  <c r="BC773" i="22"/>
  <c r="Z774" i="29"/>
  <c r="AA773" i="29"/>
  <c r="Z775" i="29" l="1"/>
  <c r="AA774" i="29"/>
  <c r="BC774" i="22"/>
  <c r="BD775" i="22"/>
  <c r="BD776" i="22" l="1"/>
  <c r="BC775" i="22"/>
  <c r="Z776" i="29"/>
  <c r="AA775" i="29"/>
  <c r="AB775" i="29" s="1"/>
  <c r="AC775" i="29" s="1"/>
  <c r="Z777" i="29" l="1"/>
  <c r="AA776" i="29"/>
  <c r="BC776" i="22"/>
  <c r="BD777" i="22"/>
  <c r="BD778" i="22" l="1"/>
  <c r="BC777" i="22"/>
  <c r="AA777" i="29"/>
  <c r="AB777" i="29" s="1"/>
  <c r="AC777" i="29" s="1"/>
  <c r="Z778" i="29"/>
  <c r="AA778" i="29" l="1"/>
  <c r="AB778" i="29" s="1"/>
  <c r="AC778" i="29" s="1"/>
  <c r="Z779" i="29"/>
  <c r="BD779" i="22"/>
  <c r="BC778" i="22"/>
  <c r="Z780" i="29" l="1"/>
  <c r="AA779" i="29"/>
  <c r="AB779" i="29" s="1"/>
  <c r="AC779" i="29" s="1"/>
  <c r="BC779" i="22"/>
  <c r="BD780" i="22"/>
  <c r="BC780" i="22" l="1"/>
  <c r="BD781" i="22"/>
  <c r="AA780" i="29"/>
  <c r="AB780" i="29" s="1"/>
  <c r="AC780" i="29" s="1"/>
  <c r="Z781" i="29"/>
  <c r="Z782" i="29" l="1"/>
  <c r="AA781" i="29"/>
  <c r="AB781" i="29" s="1"/>
  <c r="AC781" i="29" s="1"/>
  <c r="BC781" i="22"/>
  <c r="BD782" i="22"/>
  <c r="BD783" i="22" l="1"/>
  <c r="BC782" i="22"/>
  <c r="AA782" i="29"/>
  <c r="Z783" i="29"/>
  <c r="AA783" i="29" l="1"/>
  <c r="Z784" i="29"/>
  <c r="BC783" i="22"/>
  <c r="BD784" i="22"/>
  <c r="BD785" i="22" l="1"/>
  <c r="BC784" i="22"/>
  <c r="Z785" i="29"/>
  <c r="AA784" i="29"/>
  <c r="AB784" i="29" s="1"/>
  <c r="AC784" i="29" s="1"/>
  <c r="Z786" i="29" l="1"/>
  <c r="AA785" i="29"/>
  <c r="AB785" i="29" s="1"/>
  <c r="AC785" i="29" s="1"/>
  <c r="BD786" i="22"/>
  <c r="BC785" i="22"/>
  <c r="BD787" i="22" l="1"/>
  <c r="BC786" i="22"/>
  <c r="AA786" i="29"/>
  <c r="AB786" i="29" s="1"/>
  <c r="AC786" i="29" s="1"/>
  <c r="Z787" i="29"/>
  <c r="AA787" i="29" l="1"/>
  <c r="AB787" i="29" s="1"/>
  <c r="AC787" i="29" s="1"/>
  <c r="Z788" i="29"/>
  <c r="BD788" i="22"/>
  <c r="BC787" i="22"/>
  <c r="BC788" i="22" l="1"/>
  <c r="BD789" i="22"/>
  <c r="AA788" i="29"/>
  <c r="AB788" i="29" s="1"/>
  <c r="AC788" i="29" s="1"/>
  <c r="Z789" i="29"/>
  <c r="AA789" i="29" l="1"/>
  <c r="AB789" i="29" s="1"/>
  <c r="AC789" i="29" s="1"/>
  <c r="Z790" i="29"/>
  <c r="BC789" i="22"/>
  <c r="BD790" i="22"/>
  <c r="BC790" i="22" l="1"/>
  <c r="BD791" i="22"/>
  <c r="AA790" i="29"/>
  <c r="AB790" i="29" s="1"/>
  <c r="AC790" i="29" s="1"/>
  <c r="Z791" i="29"/>
  <c r="Z792" i="29" l="1"/>
  <c r="AA791" i="29"/>
  <c r="AB791" i="29" s="1"/>
  <c r="AC791" i="29" s="1"/>
  <c r="BC791" i="22"/>
  <c r="BD792" i="22"/>
  <c r="BD793" i="22" l="1"/>
  <c r="BC792" i="22"/>
  <c r="Z793" i="29"/>
  <c r="AA792" i="29"/>
  <c r="AB792" i="29" s="1"/>
  <c r="AC792" i="29" s="1"/>
  <c r="AA793" i="29" l="1"/>
  <c r="AB793" i="29" s="1"/>
  <c r="AC793" i="29" s="1"/>
  <c r="Z794" i="29"/>
  <c r="BC793" i="22"/>
  <c r="BD794" i="22"/>
  <c r="Z795" i="29" l="1"/>
  <c r="AA794" i="29"/>
  <c r="AB794" i="29" s="1"/>
  <c r="AC794" i="29" s="1"/>
  <c r="BC794" i="22"/>
  <c r="BD795" i="22"/>
  <c r="BD796" i="22" l="1"/>
  <c r="BC795" i="22"/>
  <c r="Z796" i="29"/>
  <c r="AA795" i="29"/>
  <c r="AB795" i="29" s="1"/>
  <c r="AC795" i="29" s="1"/>
  <c r="Z797" i="29" l="1"/>
  <c r="AA796" i="29"/>
  <c r="AB796" i="29" s="1"/>
  <c r="AC796" i="29" s="1"/>
  <c r="BD797" i="22"/>
  <c r="BC796" i="22"/>
  <c r="BD798" i="22" l="1"/>
  <c r="BC797" i="22"/>
  <c r="AA797" i="29"/>
  <c r="AB797" i="29" s="1"/>
  <c r="AC797" i="29" s="1"/>
  <c r="Z798" i="29"/>
  <c r="AA798" i="29" l="1"/>
  <c r="AB798" i="29" s="1"/>
  <c r="AC798" i="29" s="1"/>
  <c r="Z799" i="29"/>
  <c r="BD799" i="22"/>
  <c r="BC798" i="22"/>
  <c r="AA799" i="29" l="1"/>
  <c r="AB799" i="29" s="1"/>
  <c r="AC799" i="29" s="1"/>
  <c r="Z800" i="29"/>
  <c r="BD800" i="22"/>
  <c r="BC799" i="22"/>
  <c r="AA800" i="29" l="1"/>
  <c r="AB800" i="29" s="1"/>
  <c r="AC800" i="29" s="1"/>
  <c r="Z801" i="29"/>
  <c r="BC800" i="22"/>
  <c r="BD801" i="22"/>
  <c r="BC801" i="22" l="1"/>
  <c r="BD802" i="22"/>
  <c r="AA801" i="29"/>
  <c r="AB801" i="29" s="1"/>
  <c r="AC801" i="29" s="1"/>
  <c r="Z802" i="29"/>
  <c r="AA802" i="29" l="1"/>
  <c r="Z803" i="29"/>
  <c r="BD803" i="22"/>
  <c r="BC802" i="22"/>
  <c r="AA803" i="29" l="1"/>
  <c r="Z804" i="29"/>
  <c r="BD804" i="22"/>
  <c r="BC803" i="22"/>
  <c r="BC804" i="22" l="1"/>
  <c r="BD805" i="22"/>
  <c r="Z805" i="29"/>
  <c r="AA804" i="29"/>
  <c r="AB804" i="29" s="1"/>
  <c r="AC804" i="29" s="1"/>
  <c r="Z806" i="29" l="1"/>
  <c r="AA805" i="29"/>
  <c r="AB805" i="29" s="1"/>
  <c r="AC805" i="29" s="1"/>
  <c r="BD806" i="22"/>
  <c r="BC805" i="22"/>
  <c r="BC806" i="22" l="1"/>
  <c r="BD807" i="22"/>
  <c r="AA806" i="29"/>
  <c r="AB806" i="29" s="1"/>
  <c r="AC806" i="29" s="1"/>
  <c r="Z807" i="29"/>
  <c r="AA807" i="29" l="1"/>
  <c r="AB807" i="29" s="1"/>
  <c r="AC807" i="29" s="1"/>
  <c r="Z808" i="29"/>
  <c r="BD808" i="22"/>
  <c r="BC807" i="22"/>
  <c r="AA808" i="29" l="1"/>
  <c r="Z809" i="29"/>
  <c r="BC808" i="22"/>
  <c r="BD809" i="22"/>
  <c r="BC809" i="22" l="1"/>
  <c r="BD810" i="22"/>
  <c r="AA809" i="29"/>
  <c r="Z810" i="29"/>
  <c r="AA810" i="29" l="1"/>
  <c r="AB810" i="29" s="1"/>
  <c r="AC810" i="29" s="1"/>
  <c r="Z811" i="29"/>
  <c r="BC810" i="22"/>
  <c r="BD811" i="22"/>
  <c r="BC811" i="22" l="1"/>
  <c r="BD812" i="22"/>
  <c r="AA811" i="29"/>
  <c r="AB811" i="29" s="1"/>
  <c r="AC811" i="29" s="1"/>
  <c r="Z812" i="29"/>
  <c r="AA812" i="29" l="1"/>
  <c r="AB812" i="29" s="1"/>
  <c r="AC812" i="29" s="1"/>
  <c r="Z813" i="29"/>
  <c r="BC812" i="22"/>
  <c r="BD813" i="22"/>
  <c r="AA813" i="29" l="1"/>
  <c r="AB813" i="29" s="1"/>
  <c r="AC813" i="29" s="1"/>
  <c r="Z814" i="29"/>
  <c r="BC813" i="22"/>
  <c r="BD814" i="22"/>
  <c r="BD815" i="22" l="1"/>
  <c r="BC814" i="22"/>
  <c r="Z815" i="29"/>
  <c r="AA814" i="29"/>
  <c r="AB814" i="29" s="1"/>
  <c r="AC814" i="29" s="1"/>
  <c r="Z816" i="29" l="1"/>
  <c r="AA815" i="29"/>
  <c r="AB815" i="29" s="1"/>
  <c r="AC815" i="29" s="1"/>
  <c r="BD816" i="22"/>
  <c r="BC815" i="22"/>
  <c r="BC816" i="22" l="1"/>
  <c r="BD817" i="22"/>
  <c r="Z817" i="29"/>
  <c r="AA816" i="29"/>
  <c r="AB816" i="29" s="1"/>
  <c r="AC816" i="29" s="1"/>
  <c r="AA817" i="29" l="1"/>
  <c r="AB817" i="29" s="1"/>
  <c r="AC817" i="29" s="1"/>
  <c r="Z818" i="29"/>
  <c r="BD818" i="22"/>
  <c r="BC817" i="22"/>
  <c r="BD819" i="22" l="1"/>
  <c r="BC818" i="22"/>
  <c r="AA818" i="29"/>
  <c r="Z819" i="29"/>
  <c r="AA819" i="29" l="1"/>
  <c r="Z820" i="29"/>
  <c r="BD820" i="22"/>
  <c r="BC819" i="22"/>
  <c r="AA820" i="29" l="1"/>
  <c r="AB820" i="29" s="1"/>
  <c r="AC820" i="29" s="1"/>
  <c r="Z821" i="29"/>
  <c r="BC820" i="22"/>
  <c r="BD821" i="22"/>
  <c r="BD822" i="22" l="1"/>
  <c r="BC821" i="22"/>
  <c r="AA821" i="29"/>
  <c r="AB821" i="29" s="1"/>
  <c r="AC821" i="29" s="1"/>
  <c r="Z822" i="29"/>
  <c r="AA822" i="29" l="1"/>
  <c r="AB822" i="29" s="1"/>
  <c r="AC822" i="29" s="1"/>
  <c r="Z823" i="29"/>
  <c r="BC822" i="22"/>
  <c r="BD823" i="22"/>
  <c r="AA823" i="29" l="1"/>
  <c r="AB823" i="29" s="1"/>
  <c r="AC823" i="29" s="1"/>
  <c r="Z824" i="29"/>
  <c r="BD824" i="22"/>
  <c r="BC823" i="22"/>
  <c r="BC824" i="22" l="1"/>
  <c r="BD825" i="22"/>
  <c r="Z825" i="29"/>
  <c r="AA824" i="29"/>
  <c r="AB824" i="29" s="1"/>
  <c r="AC824" i="29" s="1"/>
  <c r="Z826" i="29" l="1"/>
  <c r="AA825" i="29"/>
  <c r="AB825" i="29" s="1"/>
  <c r="AC825" i="29" s="1"/>
  <c r="BD826" i="22"/>
  <c r="BC825" i="22"/>
  <c r="BD827" i="22" l="1"/>
  <c r="BC826" i="22"/>
  <c r="AA826" i="29"/>
  <c r="AB826" i="29" s="1"/>
  <c r="AC826" i="29" s="1"/>
  <c r="Z827" i="29"/>
  <c r="AA827" i="29" l="1"/>
  <c r="AB827" i="29" s="1"/>
  <c r="AC827" i="29" s="1"/>
  <c r="Z828" i="29"/>
  <c r="BD828" i="22"/>
  <c r="BC827" i="22"/>
  <c r="AA828" i="29" l="1"/>
  <c r="Z829" i="29"/>
  <c r="BC828" i="22"/>
  <c r="BD829" i="22"/>
  <c r="BC829" i="22" l="1"/>
  <c r="BD830" i="22"/>
  <c r="AA829" i="29"/>
  <c r="AB829" i="29" s="1"/>
  <c r="AC829" i="29" s="1"/>
  <c r="Z830" i="29"/>
  <c r="AA830" i="29" l="1"/>
  <c r="Z831" i="29"/>
  <c r="BD831" i="22"/>
  <c r="BC830" i="22"/>
  <c r="AA831" i="29" l="1"/>
  <c r="Z832" i="29"/>
  <c r="BC831" i="22"/>
  <c r="BD832" i="22"/>
  <c r="BC832" i="22" l="1"/>
  <c r="BD833" i="22"/>
  <c r="AA832" i="29"/>
  <c r="AB832" i="29" s="1"/>
  <c r="AC832" i="29" s="1"/>
  <c r="Z833" i="29"/>
  <c r="BC833" i="22" l="1"/>
  <c r="BD834" i="22"/>
  <c r="AA833" i="29"/>
  <c r="AB833" i="29" s="1"/>
  <c r="AC833" i="29" s="1"/>
  <c r="Z834" i="29"/>
  <c r="Z835" i="29" l="1"/>
  <c r="AA834" i="29"/>
  <c r="BD835" i="22"/>
  <c r="BC834" i="22"/>
  <c r="BD836" i="22" l="1"/>
  <c r="BC835" i="22"/>
  <c r="Z836" i="29"/>
  <c r="AA835" i="29"/>
  <c r="Z837" i="29" l="1"/>
  <c r="AA836" i="29"/>
  <c r="AB836" i="29" s="1"/>
  <c r="AC836" i="29" s="1"/>
  <c r="BD837" i="22"/>
  <c r="BC836" i="22"/>
  <c r="BD838" i="22" l="1"/>
  <c r="BC837" i="22"/>
  <c r="AA837" i="29"/>
  <c r="Z838" i="29"/>
  <c r="AA838" i="29" l="1"/>
  <c r="Z839" i="29"/>
  <c r="BC838" i="22"/>
  <c r="BD839" i="22"/>
  <c r="BC839" i="22" l="1"/>
  <c r="BD840" i="22"/>
  <c r="AA839" i="29"/>
  <c r="AB839" i="29" s="1"/>
  <c r="AC839" i="29" s="1"/>
  <c r="Z840" i="29"/>
  <c r="AA840" i="29" l="1"/>
  <c r="AB840" i="29" s="1"/>
  <c r="AC840" i="29" s="1"/>
  <c r="Z841" i="29"/>
  <c r="BC840" i="22"/>
  <c r="BD841" i="22"/>
  <c r="BC841" i="22" l="1"/>
  <c r="BD842" i="22"/>
  <c r="AA841" i="29"/>
  <c r="Z842" i="29"/>
  <c r="AA842" i="29" l="1"/>
  <c r="AB842" i="29" s="1"/>
  <c r="AC842" i="29" s="1"/>
  <c r="Z843" i="29"/>
  <c r="BC842" i="22"/>
  <c r="BD843" i="22"/>
  <c r="BC843" i="22" l="1"/>
  <c r="BD844" i="22"/>
  <c r="AA843" i="29"/>
  <c r="Z844" i="29"/>
  <c r="Z845" i="29" l="1"/>
  <c r="AA844" i="29"/>
  <c r="BC844" i="22"/>
  <c r="BD845" i="22"/>
  <c r="BD846" i="22" l="1"/>
  <c r="BC845" i="22"/>
  <c r="Z846" i="29"/>
  <c r="AA845" i="29"/>
  <c r="AB845" i="29" s="1"/>
  <c r="AC845" i="29" s="1"/>
  <c r="AA846" i="29" l="1"/>
  <c r="Z847" i="29"/>
  <c r="BC846" i="22"/>
  <c r="BD847" i="22"/>
  <c r="BD848" i="22" l="1"/>
  <c r="BC847" i="22"/>
  <c r="AA847" i="29"/>
  <c r="AB847" i="29" s="1"/>
  <c r="AC847" i="29" s="1"/>
  <c r="Z848" i="29"/>
  <c r="AA848" i="29" l="1"/>
  <c r="AB848" i="29" s="1"/>
  <c r="AC848" i="29" s="1"/>
  <c r="Z849" i="29"/>
  <c r="BC848" i="22"/>
  <c r="BD849" i="22"/>
  <c r="BC849" i="22" l="1"/>
  <c r="BD850" i="22"/>
  <c r="AA849" i="29"/>
  <c r="Z850" i="29"/>
  <c r="AA850" i="29" l="1"/>
  <c r="Z851" i="29"/>
  <c r="BC850" i="22"/>
  <c r="BD851" i="22"/>
  <c r="BC851" i="22" l="1"/>
  <c r="BD852" i="22"/>
  <c r="AA851" i="29"/>
  <c r="AB851" i="29" s="1"/>
  <c r="AC851" i="29" s="1"/>
  <c r="Z852" i="29"/>
  <c r="AA852" i="29" l="1"/>
  <c r="Z853" i="29"/>
  <c r="BC852" i="22"/>
  <c r="BD853" i="22"/>
  <c r="BD854" i="22" l="1"/>
  <c r="BC853" i="22"/>
  <c r="AA853" i="29"/>
  <c r="Z854" i="29"/>
  <c r="Z855" i="29" l="1"/>
  <c r="AA854" i="29"/>
  <c r="AB854" i="29" s="1"/>
  <c r="AC854" i="29" s="1"/>
  <c r="BD855" i="22"/>
  <c r="BC854" i="22"/>
  <c r="BD856" i="22" l="1"/>
  <c r="BC855" i="22"/>
  <c r="Z856" i="29"/>
  <c r="AA855" i="29"/>
  <c r="Z857" i="29" l="1"/>
  <c r="AA856" i="29"/>
  <c r="AB856" i="29" s="1"/>
  <c r="AC856" i="29" s="1"/>
  <c r="BC856" i="22"/>
  <c r="BD857" i="22"/>
  <c r="BD858" i="22" l="1"/>
  <c r="BC857" i="22"/>
  <c r="AA857" i="29"/>
  <c r="Z858" i="29"/>
  <c r="Z859" i="29" l="1"/>
  <c r="AA858" i="29"/>
  <c r="BD859" i="22"/>
  <c r="BC858" i="22"/>
  <c r="BD860" i="22" l="1"/>
  <c r="BC859" i="22"/>
  <c r="Z860" i="29"/>
  <c r="AA859" i="29"/>
  <c r="AB859" i="29" s="1"/>
  <c r="AC859" i="29" s="1"/>
  <c r="AA860" i="29" l="1"/>
  <c r="Z861" i="29"/>
  <c r="BD861" i="22"/>
  <c r="BC860" i="22"/>
  <c r="AA861" i="29" l="1"/>
  <c r="Z862" i="29"/>
  <c r="BD862" i="22"/>
  <c r="BC861" i="22"/>
  <c r="AA862" i="29" l="1"/>
  <c r="AB862" i="29" s="1"/>
  <c r="AC862" i="29" s="1"/>
  <c r="Z863" i="29"/>
  <c r="BC862" i="22"/>
  <c r="BD863" i="22"/>
  <c r="BC863" i="22" l="1"/>
  <c r="BD864" i="22"/>
  <c r="AA863" i="29"/>
  <c r="Z864" i="29"/>
  <c r="AA864" i="29" l="1"/>
  <c r="Z865" i="29"/>
  <c r="BD865" i="22"/>
  <c r="BC864" i="22"/>
  <c r="BD866" i="22" l="1"/>
  <c r="BC865" i="22"/>
  <c r="AA865" i="29"/>
  <c r="AB865" i="29" s="1"/>
  <c r="AC865" i="29" s="1"/>
  <c r="Z866" i="29"/>
  <c r="AA866" i="29" l="1"/>
  <c r="Z867" i="29"/>
  <c r="BC866" i="22"/>
  <c r="BD867" i="22"/>
  <c r="BC867" i="22" l="1"/>
  <c r="BD868" i="22"/>
  <c r="AA867" i="29"/>
  <c r="Z868" i="29"/>
  <c r="AA868" i="29" l="1"/>
  <c r="AB868" i="29" s="1"/>
  <c r="AC868" i="29" s="1"/>
  <c r="Z869" i="29"/>
  <c r="BD869" i="22"/>
  <c r="BC868" i="22"/>
  <c r="AA869" i="29" l="1"/>
  <c r="Z870" i="29"/>
  <c r="BD870" i="22"/>
  <c r="BC869" i="22"/>
  <c r="BD871" i="22" l="1"/>
  <c r="BC870" i="22"/>
  <c r="AA870" i="29"/>
  <c r="Z871" i="29"/>
  <c r="AA871" i="29" l="1"/>
  <c r="AB871" i="29" s="1"/>
  <c r="AC871" i="29" s="1"/>
  <c r="Z872" i="29"/>
  <c r="BC871" i="22"/>
  <c r="BD872" i="22"/>
  <c r="BC872" i="22" l="1"/>
  <c r="BD873" i="22"/>
  <c r="AA872" i="29"/>
  <c r="Z873" i="29"/>
  <c r="AA873" i="29" l="1"/>
  <c r="Z874" i="29"/>
  <c r="BC873" i="22"/>
  <c r="BD874" i="22"/>
  <c r="BD875" i="22" l="1"/>
  <c r="BC874" i="22"/>
  <c r="Z875" i="29"/>
  <c r="AA874" i="29"/>
  <c r="AB874" i="29" s="1"/>
  <c r="AC874" i="29" s="1"/>
  <c r="Z876" i="29" l="1"/>
  <c r="AA875" i="29"/>
  <c r="BD876" i="22"/>
  <c r="BC875" i="22"/>
  <c r="BD877" i="22" l="1"/>
  <c r="BC876" i="22"/>
  <c r="Z877" i="29"/>
  <c r="AA876" i="29"/>
  <c r="AA877" i="29" l="1"/>
  <c r="AB877" i="29" s="1"/>
  <c r="AC877" i="29" s="1"/>
  <c r="Z878" i="29"/>
  <c r="BC877" i="22"/>
  <c r="BD878" i="22"/>
  <c r="BC878" i="22" l="1"/>
  <c r="BD879" i="22"/>
  <c r="AA878" i="29"/>
  <c r="AB878" i="29" s="1"/>
  <c r="AC878" i="29" s="1"/>
  <c r="Z879" i="29"/>
  <c r="Z880" i="29" l="1"/>
  <c r="AA879" i="29"/>
  <c r="AB879" i="29" s="1"/>
  <c r="AC879" i="29" s="1"/>
  <c r="BD880" i="22"/>
  <c r="BC879" i="22"/>
  <c r="BC880" i="22" l="1"/>
  <c r="BD881" i="22"/>
  <c r="AA880" i="29"/>
  <c r="AB880" i="29" s="1"/>
  <c r="AC880" i="29" s="1"/>
  <c r="Z881" i="29"/>
  <c r="AA881" i="29" l="1"/>
  <c r="AB881" i="29" s="1"/>
  <c r="AC881" i="29" s="1"/>
  <c r="Z882" i="29"/>
  <c r="BC881" i="22"/>
  <c r="BD882" i="22"/>
  <c r="AA882" i="29" l="1"/>
  <c r="AB882" i="29" s="1"/>
  <c r="AC882" i="29" s="1"/>
  <c r="Z883" i="29"/>
  <c r="BC882" i="22"/>
  <c r="BD883" i="22"/>
  <c r="BC883" i="22" l="1"/>
  <c r="BD884" i="22"/>
  <c r="AA883" i="29"/>
  <c r="AB883" i="29" s="1"/>
  <c r="AC883" i="29" s="1"/>
  <c r="Z884" i="29"/>
  <c r="Z885" i="29" l="1"/>
  <c r="AA884" i="29"/>
  <c r="AB884" i="29" s="1"/>
  <c r="AC884" i="29" s="1"/>
  <c r="BC884" i="22"/>
  <c r="BD885" i="22"/>
  <c r="BD886" i="22" l="1"/>
  <c r="BC885" i="22"/>
  <c r="Z886" i="29"/>
  <c r="AA885" i="29"/>
  <c r="AA886" i="29" l="1"/>
  <c r="AB886" i="29" s="1"/>
  <c r="AC886" i="29" s="1"/>
  <c r="Z887" i="29"/>
  <c r="BD887" i="22"/>
  <c r="BC886" i="22"/>
  <c r="BC887" i="22" l="1"/>
  <c r="BD888" i="22"/>
  <c r="AA887" i="29"/>
  <c r="Z888" i="29"/>
  <c r="AA888" i="29" l="1"/>
  <c r="Z889" i="29"/>
  <c r="BC888" i="22"/>
  <c r="BD889" i="22"/>
  <c r="BC889" i="22" l="1"/>
  <c r="BD890" i="22"/>
  <c r="AA889" i="29"/>
  <c r="AB889" i="29" s="1"/>
  <c r="AC889" i="29" s="1"/>
  <c r="Z890" i="29"/>
  <c r="BC890" i="22" l="1"/>
  <c r="BD891" i="22"/>
  <c r="AA890" i="29"/>
  <c r="Z891" i="29"/>
  <c r="AA891" i="29" l="1"/>
  <c r="Z892" i="29"/>
  <c r="BC891" i="22"/>
  <c r="BD892" i="22"/>
  <c r="BC892" i="22" l="1"/>
  <c r="BD893" i="22"/>
  <c r="AA892" i="29"/>
  <c r="AB892" i="29" s="1"/>
  <c r="AC892" i="29" s="1"/>
  <c r="Z893" i="29"/>
  <c r="AA893" i="29" l="1"/>
  <c r="Z894" i="29"/>
  <c r="BC893" i="22"/>
  <c r="BD894" i="22"/>
  <c r="BC894" i="22" l="1"/>
  <c r="BD895" i="22"/>
  <c r="Z895" i="29"/>
  <c r="AA894" i="29"/>
  <c r="AB894" i="29" s="1"/>
  <c r="AC894" i="29" s="1"/>
  <c r="Z896" i="29" l="1"/>
  <c r="AA895" i="29"/>
  <c r="BD896" i="22"/>
  <c r="BC895" i="22"/>
  <c r="BD897" i="22" l="1"/>
  <c r="BC896" i="22"/>
  <c r="Z897" i="29"/>
  <c r="AA896" i="29"/>
  <c r="AA897" i="29" l="1"/>
  <c r="AB897" i="29" s="1"/>
  <c r="AC897" i="29" s="1"/>
  <c r="Z898" i="29"/>
  <c r="BC897" i="22"/>
  <c r="BD898" i="22"/>
  <c r="BC898" i="22" l="1"/>
  <c r="BD899" i="22"/>
  <c r="AA898" i="29"/>
  <c r="Z899" i="29"/>
  <c r="AA899" i="29" l="1"/>
  <c r="Z900" i="29"/>
  <c r="BC899" i="22"/>
  <c r="BD900" i="22"/>
  <c r="BC900" i="22" l="1"/>
  <c r="BD901" i="22"/>
  <c r="AA900" i="29"/>
  <c r="AB900" i="29" s="1"/>
  <c r="AC900" i="29" s="1"/>
  <c r="Z901" i="29"/>
  <c r="AA901" i="29" l="1"/>
  <c r="Z902" i="29"/>
  <c r="BC901" i="22"/>
  <c r="BD902" i="22"/>
  <c r="BC902" i="22" l="1"/>
  <c r="BD903" i="22"/>
  <c r="AA902" i="29"/>
  <c r="Z903" i="29"/>
  <c r="AA903" i="29" l="1"/>
  <c r="AB903" i="29" s="1"/>
  <c r="AC903" i="29" s="1"/>
  <c r="Z904" i="29"/>
  <c r="BC903" i="22"/>
  <c r="BD904" i="22"/>
  <c r="BC904" i="22" l="1"/>
  <c r="BD905" i="22"/>
  <c r="Z905" i="29"/>
  <c r="AA904" i="29"/>
  <c r="AB904" i="29" s="1"/>
  <c r="AC904" i="29" s="1"/>
  <c r="Z906" i="29" l="1"/>
  <c r="AA905" i="29"/>
  <c r="AB905" i="29" s="1"/>
  <c r="AC905" i="29" s="1"/>
  <c r="BD906" i="22"/>
  <c r="BC905" i="22"/>
  <c r="BD907" i="22" l="1"/>
  <c r="BC906" i="22"/>
  <c r="AA906" i="29"/>
  <c r="AB906" i="29" s="1"/>
  <c r="AC906" i="29" s="1"/>
  <c r="Z907" i="29"/>
  <c r="AA907" i="29" l="1"/>
  <c r="Z908" i="29"/>
  <c r="BD908" i="22"/>
  <c r="BC907" i="22"/>
  <c r="BC908" i="22" l="1"/>
  <c r="BD909" i="22"/>
  <c r="AA908" i="29"/>
  <c r="Z909" i="29"/>
  <c r="AA909" i="29" l="1"/>
  <c r="AB909" i="29" s="1"/>
  <c r="AC909" i="29" s="1"/>
  <c r="Z910" i="29"/>
  <c r="BC909" i="22"/>
  <c r="BD910" i="22"/>
  <c r="BC910" i="22" l="1"/>
  <c r="BD911" i="22"/>
  <c r="AA910" i="29"/>
  <c r="AB910" i="29" s="1"/>
  <c r="AC910" i="29" s="1"/>
  <c r="Z911" i="29"/>
  <c r="AA911" i="29" l="1"/>
  <c r="Z912" i="29"/>
  <c r="BC911" i="22"/>
  <c r="BD912" i="22"/>
  <c r="BC912" i="22" l="1"/>
  <c r="BD913" i="22"/>
  <c r="AA912" i="29"/>
  <c r="Z913" i="29"/>
  <c r="AA913" i="29" l="1"/>
  <c r="AB913" i="29" s="1"/>
  <c r="AC913" i="29" s="1"/>
  <c r="Z914" i="29"/>
  <c r="BC913" i="22"/>
  <c r="BD914" i="22"/>
  <c r="BC914" i="22" l="1"/>
  <c r="BD915" i="22"/>
  <c r="Z915" i="29"/>
  <c r="AA914" i="29"/>
  <c r="AB914" i="29" s="1"/>
  <c r="AC914" i="29" s="1"/>
  <c r="Z916" i="29" l="1"/>
  <c r="AA915" i="29"/>
  <c r="AB915" i="29" s="1"/>
  <c r="AC915" i="29" s="1"/>
  <c r="BD916" i="22"/>
  <c r="BC915" i="22"/>
  <c r="BD917" i="22" l="1"/>
  <c r="BC916" i="22"/>
  <c r="Z917" i="29"/>
  <c r="AA916" i="29"/>
  <c r="AA917" i="29" l="1"/>
  <c r="AB917" i="29" s="1"/>
  <c r="AC917" i="29" s="1"/>
  <c r="Z918" i="29"/>
  <c r="BC917" i="22"/>
  <c r="BD918" i="22"/>
  <c r="BC918" i="22" l="1"/>
  <c r="BD919" i="22"/>
  <c r="AA918" i="29"/>
  <c r="Z919" i="29"/>
  <c r="AA919" i="29" l="1"/>
  <c r="Z920" i="29"/>
  <c r="BC919" i="22"/>
  <c r="BD920" i="22"/>
  <c r="BC920" i="22" l="1"/>
  <c r="BD921" i="22"/>
  <c r="AA920" i="29"/>
  <c r="AB920" i="29" s="1"/>
  <c r="AC920" i="29" s="1"/>
  <c r="Z921" i="29"/>
  <c r="AA921" i="29" l="1"/>
  <c r="Z922" i="29"/>
  <c r="BC921" i="22"/>
  <c r="BD922" i="22"/>
  <c r="BC922" i="22" l="1"/>
  <c r="BD923" i="22"/>
  <c r="AA922" i="29"/>
  <c r="Z923" i="29"/>
  <c r="AA923" i="29" l="1"/>
  <c r="AB923" i="29" s="1"/>
  <c r="AC923" i="29" s="1"/>
  <c r="Z924" i="29"/>
  <c r="BC923" i="22"/>
  <c r="BD924" i="22"/>
  <c r="BC924" i="22" l="1"/>
  <c r="BD925" i="22"/>
  <c r="Z925" i="29"/>
  <c r="AA924" i="29"/>
  <c r="Z926" i="29" l="1"/>
  <c r="AA925" i="29"/>
  <c r="BD926" i="22"/>
  <c r="BC925" i="22"/>
  <c r="BD927" i="22" l="1"/>
  <c r="BC926" i="22"/>
  <c r="AA926" i="29"/>
  <c r="AB926" i="29" s="1"/>
  <c r="AC926" i="29" s="1"/>
  <c r="Z927" i="29"/>
  <c r="AA927" i="29" l="1"/>
  <c r="Z928" i="29"/>
  <c r="BC927" i="22"/>
  <c r="BD928" i="22"/>
  <c r="BC928" i="22" l="1"/>
  <c r="BD929" i="22"/>
  <c r="AA928" i="29"/>
  <c r="Z929" i="29"/>
  <c r="AA929" i="29" l="1"/>
  <c r="AB929" i="29" s="1"/>
  <c r="AC929" i="29" s="1"/>
  <c r="Z930" i="29"/>
  <c r="BC929" i="22"/>
  <c r="BD930" i="22"/>
  <c r="AA930" i="29" l="1"/>
  <c r="AB930" i="29" s="1"/>
  <c r="AC930" i="29" s="1"/>
  <c r="Z931" i="29"/>
  <c r="BC930" i="22"/>
  <c r="BD931" i="22"/>
  <c r="BC931" i="22" l="1"/>
  <c r="BD932" i="22"/>
  <c r="AA931" i="29"/>
  <c r="Z932" i="29"/>
  <c r="AA932" i="29" l="1"/>
  <c r="Z933" i="29"/>
  <c r="BC932" i="22"/>
  <c r="BD933" i="22"/>
  <c r="BC933" i="22" l="1"/>
  <c r="BD934" i="22"/>
  <c r="AA933" i="29"/>
  <c r="AB933" i="29" s="1"/>
  <c r="AC933" i="29" s="1"/>
  <c r="Z934" i="29"/>
  <c r="Z935" i="29" l="1"/>
  <c r="AA934" i="29"/>
  <c r="BC934" i="22"/>
  <c r="BD935" i="22"/>
  <c r="BD936" i="22" l="1"/>
  <c r="BC935" i="22"/>
  <c r="Z936" i="29"/>
  <c r="AA935" i="29"/>
  <c r="Z937" i="29" l="1"/>
  <c r="AA936" i="29"/>
  <c r="AB936" i="29" s="1"/>
  <c r="AC936" i="29" s="1"/>
  <c r="BD937" i="22"/>
  <c r="BC936" i="22"/>
  <c r="BC937" i="22" l="1"/>
  <c r="BD938" i="22"/>
  <c r="AA937" i="29"/>
  <c r="Z938" i="29"/>
  <c r="AA938" i="29" l="1"/>
  <c r="Z939" i="29"/>
  <c r="BC938" i="22"/>
  <c r="BD939" i="22"/>
  <c r="BC939" i="22" l="1"/>
  <c r="BD940" i="22"/>
  <c r="AA939" i="29"/>
  <c r="AB939" i="29" s="1"/>
  <c r="AC939" i="29" s="1"/>
  <c r="Z940" i="29"/>
  <c r="AA940" i="29" l="1"/>
  <c r="Z941" i="29"/>
  <c r="BC940" i="22"/>
  <c r="BD941" i="22"/>
  <c r="BC941" i="22" l="1"/>
  <c r="BD942" i="22"/>
  <c r="AA941" i="29"/>
  <c r="Z942" i="29"/>
  <c r="AA942" i="29" l="1"/>
  <c r="AB942" i="29" s="1"/>
  <c r="AC942" i="29" s="1"/>
  <c r="Z943" i="29"/>
  <c r="BC942" i="22"/>
  <c r="BD943" i="22"/>
  <c r="BC943" i="22" l="1"/>
  <c r="BD944" i="22"/>
  <c r="AA943" i="29"/>
  <c r="Z944" i="29"/>
  <c r="Z945" i="29" l="1"/>
  <c r="AA944" i="29"/>
  <c r="AB944" i="29" s="1"/>
  <c r="AC944" i="29" s="1"/>
  <c r="BC944" i="22"/>
  <c r="BD945" i="22"/>
  <c r="BD946" i="22" l="1"/>
  <c r="BC945" i="22"/>
  <c r="Z946" i="29"/>
  <c r="AA945" i="29"/>
  <c r="AA946" i="29" l="1"/>
  <c r="Z947" i="29"/>
  <c r="BD947" i="22"/>
  <c r="BC946" i="22"/>
  <c r="BD948" i="22" l="1"/>
  <c r="BC947" i="22"/>
  <c r="AA947" i="29"/>
  <c r="AB947" i="29" s="1"/>
  <c r="AC947" i="29" s="1"/>
  <c r="Z948" i="29"/>
  <c r="AA948" i="29" l="1"/>
  <c r="Z949" i="29"/>
  <c r="BC948" i="22"/>
  <c r="BD949" i="22"/>
  <c r="BC949" i="22" l="1"/>
  <c r="BD950" i="22"/>
  <c r="AA949" i="29"/>
  <c r="Z950" i="29"/>
  <c r="AA950" i="29" l="1"/>
  <c r="AB950" i="29" s="1"/>
  <c r="AC950" i="29" s="1"/>
  <c r="Z951" i="29"/>
  <c r="BC950" i="22"/>
  <c r="BD951" i="22"/>
  <c r="BC951" i="22" l="1"/>
  <c r="BD952" i="22"/>
  <c r="AA951" i="29"/>
  <c r="Z952" i="29"/>
  <c r="AA952" i="29" l="1"/>
  <c r="Z953" i="29"/>
  <c r="BC952" i="22"/>
  <c r="BD953" i="22"/>
  <c r="BC953" i="22" l="1"/>
  <c r="BD954" i="22"/>
  <c r="AA953" i="29"/>
  <c r="AB953" i="29" s="1"/>
  <c r="AC953" i="29" s="1"/>
  <c r="Z954" i="29"/>
  <c r="Z955" i="29" l="1"/>
  <c r="AA954" i="29"/>
  <c r="BC954" i="22"/>
  <c r="BD955" i="22"/>
  <c r="BD956" i="22" l="1"/>
  <c r="BC955" i="22"/>
  <c r="Z956" i="29"/>
  <c r="AA955" i="29"/>
  <c r="AB955" i="29" s="1"/>
  <c r="AC955" i="29" s="1"/>
  <c r="Z957" i="29" l="1"/>
  <c r="AA956" i="29"/>
  <c r="BD957" i="22"/>
  <c r="BC956" i="22"/>
  <c r="BD958" i="22" l="1"/>
  <c r="BC957" i="22"/>
  <c r="AA957" i="29"/>
  <c r="Z958" i="29"/>
  <c r="Z959" i="29" l="1"/>
  <c r="AA958" i="29"/>
  <c r="AB958" i="29" s="1"/>
  <c r="AC958" i="29" s="1"/>
  <c r="BC958" i="22"/>
  <c r="BD959" i="22"/>
  <c r="BD960" i="22" l="1"/>
  <c r="BC959" i="22"/>
  <c r="Z960" i="29"/>
  <c r="AA959" i="29"/>
  <c r="AB959" i="29" s="1"/>
  <c r="AC959" i="29" s="1"/>
  <c r="AA960" i="29" l="1"/>
  <c r="Z961" i="29"/>
  <c r="BD961" i="22"/>
  <c r="BC960" i="22"/>
  <c r="BC961" i="22" l="1"/>
  <c r="BD962" i="22"/>
  <c r="AA961" i="29"/>
  <c r="Z962" i="29"/>
  <c r="AA962" i="29" l="1"/>
  <c r="AB962" i="29" s="1"/>
  <c r="AC962" i="29" s="1"/>
  <c r="Z963" i="29"/>
  <c r="BC962" i="22"/>
  <c r="BD963" i="22"/>
  <c r="BD964" i="22" l="1"/>
  <c r="BC963" i="22"/>
  <c r="AA963" i="29"/>
  <c r="AB963" i="29" s="1"/>
  <c r="AC963" i="29" s="1"/>
  <c r="Z964" i="29"/>
  <c r="AA964" i="29" l="1"/>
  <c r="AB964" i="29" s="1"/>
  <c r="AC964" i="29" s="1"/>
  <c r="Z965" i="29"/>
  <c r="BD965" i="22"/>
  <c r="BC964" i="22"/>
  <c r="BC965" i="22" l="1"/>
  <c r="BD966" i="22"/>
  <c r="AA965" i="29"/>
  <c r="Z966" i="29"/>
  <c r="AA966" i="29" l="1"/>
  <c r="AB966" i="29" s="1"/>
  <c r="AC966" i="29" s="1"/>
  <c r="Z967" i="29"/>
  <c r="BC966" i="22"/>
  <c r="BD967" i="22"/>
  <c r="BD968" i="22" l="1"/>
  <c r="BC967" i="22"/>
  <c r="AA967" i="29"/>
  <c r="Z968" i="29"/>
  <c r="AA968" i="29" l="1"/>
  <c r="Z969" i="29"/>
  <c r="BD969" i="22"/>
  <c r="BC968" i="22"/>
  <c r="AA969" i="29" l="1"/>
  <c r="AB969" i="29" s="1"/>
  <c r="AC969" i="29" s="1"/>
  <c r="Z970" i="29"/>
  <c r="BD970" i="22"/>
  <c r="BC969" i="22"/>
  <c r="AA970" i="29" l="1"/>
  <c r="Z971" i="29"/>
  <c r="BC970" i="22"/>
  <c r="BD971" i="22"/>
  <c r="BC971" i="22" l="1"/>
  <c r="BD972" i="22"/>
  <c r="AA971" i="29"/>
  <c r="Z972" i="29"/>
  <c r="AA972" i="29" l="1"/>
  <c r="AB972" i="29" s="1"/>
  <c r="AC972" i="29" s="1"/>
  <c r="Z973" i="29"/>
  <c r="BC972" i="22"/>
  <c r="BD973" i="22"/>
  <c r="BC973" i="22" l="1"/>
  <c r="BD974" i="22"/>
  <c r="AA973" i="29"/>
  <c r="Z974" i="29"/>
  <c r="Z975" i="29" l="1"/>
  <c r="AA974" i="29"/>
  <c r="BC974" i="22"/>
  <c r="BD975" i="22"/>
  <c r="BD976" i="22" l="1"/>
  <c r="BC975" i="22"/>
  <c r="Z976" i="29"/>
  <c r="AA975" i="29"/>
  <c r="AB975" i="29" s="1"/>
  <c r="AC975" i="29" s="1"/>
  <c r="Z977" i="29" l="1"/>
  <c r="AA976" i="29"/>
  <c r="AB976" i="29" s="1"/>
  <c r="AC976" i="29" s="1"/>
  <c r="BD977" i="22"/>
  <c r="BC976" i="22"/>
  <c r="BC977" i="22" l="1"/>
  <c r="BD978" i="22"/>
  <c r="AA977" i="29"/>
  <c r="AB977" i="29" s="1"/>
  <c r="AC977" i="29" s="1"/>
  <c r="Z978" i="29"/>
  <c r="AA978" i="29" l="1"/>
  <c r="Z979" i="29"/>
  <c r="BC978" i="22"/>
  <c r="BD979" i="22"/>
  <c r="BD980" i="22" l="1"/>
  <c r="BC979" i="22"/>
  <c r="Z980" i="29"/>
  <c r="AA979" i="29"/>
  <c r="AA980" i="29" l="1"/>
  <c r="AB980" i="29" s="1"/>
  <c r="AC980" i="29" s="1"/>
  <c r="Z981" i="29"/>
  <c r="BC980" i="22"/>
  <c r="BD981" i="22"/>
  <c r="BC981" i="22" l="1"/>
  <c r="BD982" i="22"/>
  <c r="AA981" i="29"/>
  <c r="Z982" i="29"/>
  <c r="AA982" i="29" l="1"/>
  <c r="Z983" i="29"/>
  <c r="BD983" i="22"/>
  <c r="BC982" i="22"/>
  <c r="AA983" i="29" l="1"/>
  <c r="AB983" i="29" s="1"/>
  <c r="AC983" i="29" s="1"/>
  <c r="Z984" i="29"/>
  <c r="BD984" i="22"/>
  <c r="BC983" i="22"/>
  <c r="BC984" i="22" l="1"/>
  <c r="BD985" i="22"/>
  <c r="Z985" i="29"/>
  <c r="AA984" i="29"/>
  <c r="Z986" i="29" l="1"/>
  <c r="AA985" i="29"/>
  <c r="BD986" i="22"/>
  <c r="BC985" i="22"/>
  <c r="BD987" i="22" l="1"/>
  <c r="BC986" i="22"/>
  <c r="AA986" i="29"/>
  <c r="AB986" i="29" s="1"/>
  <c r="AC986" i="29" s="1"/>
  <c r="Z987" i="29"/>
  <c r="AA987" i="29" l="1"/>
  <c r="AB987" i="29" s="1"/>
  <c r="AC987" i="29" s="1"/>
  <c r="Z988" i="29"/>
  <c r="BD988" i="22"/>
  <c r="BC987" i="22"/>
  <c r="BD989" i="22" l="1"/>
  <c r="BC988" i="22"/>
  <c r="AA988" i="29"/>
  <c r="Z989" i="29"/>
  <c r="AA989" i="29" l="1"/>
  <c r="AB989" i="29" s="1"/>
  <c r="AC989" i="29" s="1"/>
  <c r="Z990" i="29"/>
  <c r="BC989" i="22"/>
  <c r="BD990" i="22"/>
  <c r="BD991" i="22" l="1"/>
  <c r="BC990" i="22"/>
  <c r="AA990" i="29"/>
  <c r="Z991" i="29"/>
  <c r="AA991" i="29" l="1"/>
  <c r="Z992" i="29"/>
  <c r="BC991" i="22"/>
  <c r="BD992" i="22"/>
  <c r="BC992" i="22" l="1"/>
  <c r="BD993" i="22"/>
  <c r="AA992" i="29"/>
  <c r="AB992" i="29" s="1"/>
  <c r="AC992" i="29" s="1"/>
  <c r="Z993" i="29"/>
  <c r="AA993" i="29" l="1"/>
  <c r="Z994" i="29"/>
  <c r="BC993" i="22"/>
  <c r="BD994" i="22"/>
  <c r="BD995" i="22" l="1"/>
  <c r="BC994" i="22"/>
  <c r="Z995" i="29"/>
  <c r="AA994" i="29"/>
  <c r="Z996" i="29" l="1"/>
  <c r="AA995" i="29"/>
  <c r="AB995" i="29" s="1"/>
  <c r="AC995" i="29" s="1"/>
  <c r="BD996" i="22"/>
  <c r="BC995" i="22"/>
  <c r="BD997" i="22" l="1"/>
  <c r="BC996" i="22"/>
  <c r="Z997" i="29"/>
  <c r="AA996" i="29"/>
  <c r="AA997" i="29" l="1"/>
  <c r="AB997" i="29" s="1"/>
  <c r="AC997" i="29" s="1"/>
  <c r="Z998" i="29"/>
  <c r="BC997" i="22"/>
  <c r="BD998" i="22"/>
  <c r="AA998" i="29" l="1"/>
  <c r="Z999" i="29"/>
  <c r="BC998" i="22"/>
  <c r="BD999" i="22"/>
  <c r="BC999" i="22" l="1"/>
  <c r="BD1000" i="22"/>
  <c r="AA999" i="29"/>
  <c r="AB999" i="29" s="1"/>
  <c r="AC999" i="29" s="1"/>
  <c r="Z1000" i="29"/>
  <c r="AA1000" i="29" l="1"/>
  <c r="Z1001" i="29"/>
  <c r="BD1001" i="22"/>
  <c r="BC1000" i="22"/>
  <c r="AA1001" i="29" l="1"/>
  <c r="Z1002" i="29"/>
  <c r="BC1001" i="22"/>
  <c r="BD1002" i="22"/>
  <c r="BC1002" i="22" l="1"/>
  <c r="BD1003" i="22"/>
  <c r="AA1002" i="29"/>
  <c r="AB1002" i="29" s="1"/>
  <c r="AC1002" i="29" s="1"/>
  <c r="Z1003" i="29"/>
  <c r="BC1003" i="22" l="1"/>
  <c r="BD1004" i="22"/>
  <c r="AA1003" i="29"/>
  <c r="Z1004" i="29"/>
  <c r="Z1005" i="29" l="1"/>
  <c r="AA1004" i="29"/>
  <c r="AB1004" i="29" s="1"/>
  <c r="AC1004" i="29" s="1"/>
  <c r="BC1004" i="22"/>
  <c r="BD1005" i="22"/>
  <c r="BD1006" i="22" l="1"/>
  <c r="BC1005" i="22"/>
  <c r="Z1006" i="29"/>
  <c r="AA1005" i="29"/>
  <c r="AA1006" i="29" l="1"/>
  <c r="Z1007" i="29"/>
  <c r="BD1007" i="22"/>
  <c r="BC1006" i="22"/>
  <c r="AA1007" i="29" l="1"/>
  <c r="AB1007" i="29" s="1"/>
  <c r="AC1007" i="29" s="1"/>
  <c r="Z1008" i="29"/>
  <c r="BD1008" i="22"/>
  <c r="BC1007" i="22"/>
  <c r="BC1008" i="22" l="1"/>
  <c r="BD1009" i="22"/>
  <c r="AA1008" i="29"/>
  <c r="AB1008" i="29" s="1"/>
  <c r="AC1008" i="29" s="1"/>
  <c r="Z1009" i="29"/>
  <c r="AA1009" i="29" l="1"/>
  <c r="AB1009" i="29" s="1"/>
  <c r="AC1009" i="29" s="1"/>
  <c r="Z1010" i="29"/>
  <c r="BC1009" i="22"/>
  <c r="BD1010" i="22"/>
  <c r="BD1011" i="22" l="1"/>
  <c r="BC1010" i="22"/>
  <c r="AA1010" i="29"/>
  <c r="AB1010" i="29" s="1"/>
  <c r="AC1010" i="29" s="1"/>
  <c r="Z1011" i="29"/>
  <c r="AA1011" i="29" l="1"/>
  <c r="Z1012" i="29"/>
  <c r="BD1012" i="22"/>
  <c r="BC1011" i="22"/>
  <c r="AA1012" i="29" l="1"/>
  <c r="AB1012" i="29" s="1"/>
  <c r="AC1012" i="29" s="1"/>
  <c r="Z1013" i="29"/>
  <c r="BD1013" i="22"/>
  <c r="BC1012" i="22"/>
  <c r="BC1013" i="22" l="1"/>
  <c r="BD1014" i="22"/>
  <c r="AA1013" i="29"/>
  <c r="AB1013" i="29" s="1"/>
  <c r="AC1013" i="29" s="1"/>
  <c r="Z1014" i="29"/>
  <c r="Z1015" i="29" l="1"/>
  <c r="AA1014" i="29"/>
  <c r="BD1015" i="22"/>
  <c r="BC1014" i="22"/>
  <c r="BD1016" i="22" l="1"/>
  <c r="BC1015" i="22"/>
  <c r="Z1016" i="29"/>
  <c r="AA1015" i="29"/>
  <c r="AB1015" i="29" s="1"/>
  <c r="AC1015" i="29" s="1"/>
  <c r="Z1017" i="29" l="1"/>
  <c r="AA1016" i="29"/>
  <c r="BD1017" i="22"/>
  <c r="BC1016" i="22"/>
  <c r="BC1017" i="22" l="1"/>
  <c r="BD1018" i="22"/>
  <c r="AA1017" i="29"/>
  <c r="AB1017" i="29" s="1"/>
  <c r="AC1017" i="29" s="1"/>
  <c r="Z1018" i="29"/>
  <c r="AA1018" i="29" l="1"/>
  <c r="Z1019" i="29"/>
  <c r="BC1018" i="22"/>
  <c r="BD1019" i="22"/>
  <c r="BD1020" i="22" l="1"/>
  <c r="BC1019" i="22"/>
  <c r="AA1019" i="29"/>
  <c r="Z1020" i="29"/>
  <c r="AA1020" i="29" l="1"/>
  <c r="AB1020" i="29" s="1"/>
  <c r="AC1020" i="29" s="1"/>
  <c r="Z1021" i="29"/>
  <c r="BC1020" i="22"/>
  <c r="BD1021" i="22"/>
  <c r="BC1021" i="22" l="1"/>
  <c r="BD1022" i="22"/>
  <c r="AA1021" i="29"/>
  <c r="Z1022" i="29"/>
  <c r="AA1022" i="29" l="1"/>
  <c r="Z1023" i="29"/>
  <c r="BD1023" i="22"/>
  <c r="BC1022" i="22"/>
  <c r="AA1023" i="29" l="1"/>
  <c r="AB1023" i="29" s="1"/>
  <c r="AC1023" i="29" s="1"/>
  <c r="Z1024" i="29"/>
  <c r="BD1024" i="22"/>
  <c r="BC1023" i="22"/>
  <c r="Z1025" i="29" l="1"/>
  <c r="AA1024" i="29"/>
  <c r="BD1025" i="22"/>
  <c r="BC1024" i="22"/>
  <c r="BD1026" i="22" l="1"/>
  <c r="BC1025" i="22"/>
  <c r="Z1026" i="29"/>
  <c r="AA1025" i="29"/>
  <c r="AA1026" i="29" l="1"/>
  <c r="AB1026" i="29" s="1"/>
  <c r="AC1026" i="29" s="1"/>
  <c r="Z1027" i="29"/>
  <c r="BD1027" i="22"/>
  <c r="BC1026" i="22"/>
  <c r="AA1027" i="29" l="1"/>
  <c r="Z1028" i="29"/>
  <c r="BD1028" i="22"/>
  <c r="BC1027" i="22"/>
  <c r="BC1028" i="22" l="1"/>
  <c r="BD1029" i="22"/>
  <c r="AA1028" i="29"/>
  <c r="AB1028" i="29" s="1"/>
  <c r="AC1028" i="29" s="1"/>
  <c r="Z1029" i="29"/>
  <c r="AA1029" i="29" l="1"/>
  <c r="AB1029" i="29" s="1"/>
  <c r="AC1029" i="29" s="1"/>
  <c r="Z1030" i="29"/>
  <c r="BC1029" i="22"/>
  <c r="BD1030" i="22"/>
  <c r="BD1031" i="22" l="1"/>
  <c r="BC1030" i="22"/>
  <c r="AA1030" i="29"/>
  <c r="Z1031" i="29"/>
  <c r="AA1031" i="29" l="1"/>
  <c r="AB1031" i="29" s="1"/>
  <c r="AC1031" i="29" s="1"/>
  <c r="Z1032" i="29"/>
  <c r="BD1032" i="22"/>
  <c r="BC1031" i="22"/>
  <c r="BC1032" i="22" l="1"/>
  <c r="BD1033" i="22"/>
  <c r="AA1032" i="29"/>
  <c r="Z1033" i="29"/>
  <c r="AA1033" i="29" l="1"/>
  <c r="Z1034" i="29"/>
  <c r="BC1033" i="22"/>
  <c r="BD1034" i="22"/>
  <c r="BD1035" i="22" l="1"/>
  <c r="BC1034" i="22"/>
  <c r="Z1035" i="29"/>
  <c r="AA1034" i="29"/>
  <c r="AB1034" i="29" s="1"/>
  <c r="AC1034" i="29" s="1"/>
  <c r="Z1036" i="29" l="1"/>
  <c r="AA1035" i="29"/>
  <c r="AB1035" i="29" s="1"/>
  <c r="AC1035" i="29" s="1"/>
  <c r="BD1036" i="22"/>
  <c r="BC1035" i="22"/>
  <c r="BD1037" i="22" l="1"/>
  <c r="BC1036" i="22"/>
  <c r="Z1037" i="29"/>
  <c r="AA1036" i="29"/>
  <c r="AA1037" i="29" l="1"/>
  <c r="AB1037" i="29" s="1"/>
  <c r="AC1037" i="29" s="1"/>
  <c r="Z1038" i="29"/>
  <c r="BC1037" i="22"/>
  <c r="BD1038" i="22"/>
  <c r="BC1038" i="22" l="1"/>
  <c r="BD1039" i="22"/>
  <c r="AA1038" i="29"/>
  <c r="Z1039" i="29"/>
  <c r="AA1039" i="29" l="1"/>
  <c r="Z1040" i="29"/>
  <c r="BC1039" i="22"/>
  <c r="BD1040" i="22"/>
  <c r="AA1040" i="29" l="1"/>
  <c r="AB1040" i="29" s="1"/>
  <c r="AC1040" i="29" s="1"/>
  <c r="Z1041" i="29"/>
  <c r="BD1041" i="22"/>
  <c r="BC1040" i="22"/>
  <c r="BC1041" i="22" l="1"/>
  <c r="BD1042" i="22"/>
  <c r="AA1041" i="29"/>
  <c r="Z1042" i="29"/>
  <c r="AA1042" i="29" l="1"/>
  <c r="Z1043" i="29"/>
  <c r="BC1042" i="22"/>
  <c r="BD1043" i="22"/>
  <c r="BC1043" i="22" l="1"/>
  <c r="BD1044" i="22"/>
  <c r="AA1043" i="29"/>
  <c r="AB1043" i="29" s="1"/>
  <c r="AC1043" i="29" s="1"/>
  <c r="Z1044" i="29"/>
  <c r="BD1045" i="22" l="1"/>
  <c r="BC1044" i="22"/>
  <c r="Z1045" i="29"/>
  <c r="AA1044" i="29"/>
  <c r="Z1046" i="29" l="1"/>
  <c r="AA1045" i="29"/>
  <c r="AB1045" i="29" s="1"/>
  <c r="AC1045" i="29" s="1"/>
  <c r="BD1046" i="22"/>
  <c r="BC1045" i="22"/>
  <c r="BD1047" i="22" l="1"/>
  <c r="BC1046" i="22"/>
  <c r="AA1046" i="29"/>
  <c r="AB1046" i="29" s="1"/>
  <c r="AC1046" i="29" s="1"/>
  <c r="Z1047" i="29"/>
  <c r="AA1047" i="29" l="1"/>
  <c r="Z1048" i="29"/>
  <c r="BD1048" i="22"/>
  <c r="BC1047" i="22"/>
  <c r="AA1048" i="29" l="1"/>
  <c r="Z1049" i="29"/>
  <c r="BC1048" i="22"/>
  <c r="BD1049" i="22"/>
  <c r="BC1049" i="22" l="1"/>
  <c r="BD1050" i="22"/>
  <c r="AA1049" i="29"/>
  <c r="AB1049" i="29" s="1"/>
  <c r="AC1049" i="29" s="1"/>
  <c r="Z1050" i="29"/>
  <c r="AA1050" i="29" l="1"/>
  <c r="Z1051" i="29"/>
  <c r="BD1051" i="22"/>
  <c r="BC1050" i="22"/>
  <c r="AA1051" i="29" l="1"/>
  <c r="Z1052" i="29"/>
  <c r="BC1051" i="22"/>
  <c r="BD1052" i="22"/>
  <c r="AA1052" i="29" l="1"/>
  <c r="AB1052" i="29" s="1"/>
  <c r="AC1052" i="29" s="1"/>
  <c r="Z1053" i="29"/>
  <c r="BC1052" i="22"/>
  <c r="BD1053" i="22"/>
  <c r="BC1053" i="22" l="1"/>
  <c r="BD1054" i="22"/>
  <c r="AA1053" i="29"/>
  <c r="Z1054" i="29"/>
  <c r="Z1055" i="29" l="1"/>
  <c r="AA1054" i="29"/>
  <c r="AB1054" i="29" s="1"/>
  <c r="AC1054" i="29" s="1"/>
  <c r="BC1054" i="22"/>
  <c r="BD1055" i="22"/>
  <c r="Z1056" i="29" l="1"/>
  <c r="AA1055" i="29"/>
  <c r="BD1056" i="22"/>
  <c r="BC1055" i="22"/>
  <c r="BD1057" i="22" l="1"/>
  <c r="BC1056" i="22"/>
  <c r="Z1057" i="29"/>
  <c r="AA1056" i="29"/>
  <c r="AA1057" i="29" l="1"/>
  <c r="AB1057" i="29" s="1"/>
  <c r="AC1057" i="29" s="1"/>
  <c r="Z1058" i="29"/>
  <c r="BC1057" i="22"/>
  <c r="BD1058" i="22"/>
  <c r="BC1058" i="22" l="1"/>
  <c r="BD1059" i="22"/>
  <c r="Z1059" i="29"/>
  <c r="AA1058" i="29"/>
  <c r="Z1060" i="29" l="1"/>
  <c r="AA1059" i="29"/>
  <c r="BD1060" i="22"/>
  <c r="BC1059" i="22"/>
  <c r="BC1060" i="22" l="1"/>
  <c r="BD1061" i="22"/>
  <c r="AA1060" i="29"/>
  <c r="AB1060" i="29" s="1"/>
  <c r="AC1060" i="29" s="1"/>
  <c r="Z1061" i="29"/>
  <c r="AA1061" i="29" l="1"/>
  <c r="Z1062" i="29"/>
  <c r="BC1061" i="22"/>
  <c r="BD1062" i="22"/>
  <c r="BD1063" i="22" l="1"/>
  <c r="BC1062" i="22"/>
  <c r="AA1062" i="29"/>
  <c r="Z1063" i="29"/>
  <c r="AA1063" i="29" l="1"/>
  <c r="AB1063" i="29" s="1"/>
  <c r="AC1063" i="29" s="1"/>
  <c r="Z1064" i="29"/>
  <c r="BD1064" i="22"/>
  <c r="BC1063" i="22"/>
  <c r="BC1064" i="22" l="1"/>
  <c r="BD1065" i="22"/>
  <c r="AA1064" i="29"/>
  <c r="AB1064" i="29" s="1"/>
  <c r="AC1064" i="29" s="1"/>
  <c r="Z1065" i="29"/>
  <c r="AA1065" i="29" l="1"/>
  <c r="Z1066" i="29"/>
  <c r="BC1065" i="22"/>
  <c r="BD1066" i="22"/>
  <c r="BD1067" i="22" l="1"/>
  <c r="BC1066" i="22"/>
  <c r="AA1066" i="29"/>
  <c r="Z1067" i="29"/>
  <c r="AA1067" i="29" l="1"/>
  <c r="AB1067" i="29" s="1"/>
  <c r="AC1067" i="29" s="1"/>
  <c r="Z1068" i="29"/>
  <c r="BD1068" i="22"/>
  <c r="BC1067" i="22"/>
  <c r="AA1068" i="29" l="1"/>
  <c r="Z1069" i="29"/>
  <c r="BC1068" i="22"/>
  <c r="BD1069" i="22"/>
  <c r="BC1069" i="22" l="1"/>
  <c r="BD1070" i="22"/>
  <c r="AA1069" i="29"/>
  <c r="AB1069" i="29" s="1"/>
  <c r="AC1069" i="29" s="1"/>
  <c r="Z1070" i="29"/>
  <c r="AA1070" i="29" l="1"/>
  <c r="Z1071" i="29"/>
  <c r="BC1070" i="22"/>
  <c r="BD1071" i="22"/>
  <c r="BC1071" i="22" l="1"/>
  <c r="BD1072" i="22"/>
  <c r="Z1072" i="29"/>
  <c r="AA1071" i="29"/>
  <c r="BD1073" i="22" l="1"/>
  <c r="BC1072" i="22"/>
  <c r="AA1072" i="29"/>
  <c r="AB1072" i="29" s="1"/>
  <c r="AC1072" i="29" s="1"/>
  <c r="Z1073" i="29"/>
  <c r="AA1073" i="29" l="1"/>
  <c r="Z1074" i="29"/>
  <c r="BC1073" i="22"/>
  <c r="BD1074" i="22"/>
  <c r="BD1075" i="22" l="1"/>
  <c r="BC1074" i="22"/>
  <c r="Z1075" i="29"/>
  <c r="AA1074" i="29"/>
  <c r="Z1076" i="29" l="1"/>
  <c r="AA1075" i="29"/>
  <c r="AB1075" i="29" s="1"/>
  <c r="AC1075" i="29" s="1"/>
  <c r="BD1076" i="22"/>
  <c r="BC1075" i="22"/>
  <c r="BC1076" i="22" l="1"/>
  <c r="BD1077" i="22"/>
  <c r="Z1077" i="29"/>
  <c r="AA1076" i="29"/>
  <c r="BC1077" i="22" l="1"/>
  <c r="BD1078" i="22"/>
  <c r="AA1077" i="29"/>
  <c r="Z1078" i="29"/>
  <c r="AA1078" i="29" l="1"/>
  <c r="AB1078" i="29" s="1"/>
  <c r="AC1078" i="29" s="1"/>
  <c r="Z1079" i="29"/>
  <c r="BC1078" i="22"/>
  <c r="BD1079" i="22"/>
  <c r="BC1079" i="22" l="1"/>
  <c r="BD1080" i="22"/>
  <c r="Z1080" i="29"/>
  <c r="AA1079" i="29"/>
  <c r="AA1080" i="29" l="1"/>
  <c r="AB1080" i="29" s="1"/>
  <c r="AC1080" i="29" s="1"/>
  <c r="Z1081" i="29"/>
  <c r="BC1080" i="22"/>
  <c r="BD1081" i="22"/>
  <c r="BC1081" i="22" l="1"/>
  <c r="BD1082" i="22"/>
  <c r="AA1081" i="29"/>
  <c r="Z1082" i="29"/>
  <c r="AA1082" i="29" l="1"/>
  <c r="Z1083" i="29"/>
  <c r="BC1082" i="22"/>
  <c r="BD1083" i="22"/>
  <c r="AA1083" i="29" l="1"/>
  <c r="AB1083" i="29" s="1"/>
  <c r="AC1083" i="29" s="1"/>
  <c r="Z1084" i="29"/>
  <c r="BC1083" i="22"/>
  <c r="BD1084" i="22"/>
  <c r="BC1084" i="22" l="1"/>
  <c r="BD1085" i="22"/>
  <c r="Z1085" i="29"/>
  <c r="AA1084" i="29"/>
  <c r="AB1084" i="29" s="1"/>
  <c r="AC1084" i="29" s="1"/>
  <c r="Z1086" i="29" l="1"/>
  <c r="AA1085" i="29"/>
  <c r="BD1086" i="22"/>
  <c r="BC1085" i="22"/>
  <c r="BC1086" i="22" l="1"/>
  <c r="BD1087" i="22"/>
  <c r="AA1086" i="29"/>
  <c r="AB1086" i="29" s="1"/>
  <c r="AC1086" i="29" s="1"/>
  <c r="Z1087" i="29"/>
  <c r="AA1087" i="29" l="1"/>
  <c r="Z1088" i="29"/>
  <c r="BD1088" i="22"/>
  <c r="BC1087" i="22"/>
  <c r="AA1088" i="29" l="1"/>
  <c r="AB1088" i="29" s="1"/>
  <c r="AC1088" i="29" s="1"/>
  <c r="Z1089" i="29"/>
  <c r="BC1088" i="22"/>
  <c r="BD1089" i="22"/>
  <c r="AA1089" i="29" l="1"/>
  <c r="Z1090" i="29"/>
  <c r="BC1089" i="22"/>
  <c r="BD1090" i="22"/>
  <c r="BC1090" i="22" l="1"/>
  <c r="BD1091" i="22"/>
  <c r="AA1090" i="29"/>
  <c r="AB1090" i="29" s="1"/>
  <c r="AC1090" i="29" s="1"/>
  <c r="Z1091" i="29"/>
  <c r="AA1091" i="29" l="1"/>
  <c r="Z1092" i="29"/>
  <c r="BC1091" i="22"/>
  <c r="BD1092" i="22"/>
  <c r="AA1092" i="29" l="1"/>
  <c r="AB1092" i="29" s="1"/>
  <c r="AC1092" i="29" s="1"/>
  <c r="Z1093" i="29"/>
  <c r="BC1092" i="22"/>
  <c r="BD1093" i="22"/>
  <c r="BC1093" i="22" l="1"/>
  <c r="BD1094" i="22"/>
  <c r="AA1093" i="29"/>
  <c r="Z1094" i="29"/>
  <c r="Z1095" i="29" l="1"/>
  <c r="AA1094" i="29"/>
  <c r="AB1094" i="29" s="1"/>
  <c r="AC1094" i="29" s="1"/>
  <c r="BC1094" i="22"/>
  <c r="BD1095" i="22"/>
  <c r="BD1096" i="22" l="1"/>
  <c r="BC1095" i="22"/>
  <c r="Z1096" i="29"/>
  <c r="AA1095" i="29"/>
  <c r="AB1095" i="29" s="1"/>
  <c r="AC1095" i="29" s="1"/>
  <c r="Z1097" i="29" l="1"/>
  <c r="AA1096" i="29"/>
  <c r="BC1096" i="22"/>
  <c r="BD1097" i="22"/>
  <c r="BD1098" i="22" l="1"/>
  <c r="BC1097" i="22"/>
  <c r="AA1097" i="29"/>
  <c r="AB1097" i="29" s="1"/>
  <c r="AC1097" i="29" s="1"/>
  <c r="Z1098" i="29"/>
  <c r="AA1098" i="29" l="1"/>
  <c r="Z1099" i="29"/>
  <c r="BC1098" i="22"/>
  <c r="BD1099" i="22"/>
  <c r="AA1099" i="29" l="1"/>
  <c r="Z1100" i="29"/>
  <c r="BC1099" i="22"/>
  <c r="BD1100" i="22"/>
  <c r="BC1100" i="22" l="1"/>
  <c r="BD1101" i="22"/>
  <c r="AA1100" i="29"/>
  <c r="AB1100" i="29" s="1"/>
  <c r="AC1100" i="29" s="1"/>
  <c r="Z1101" i="29"/>
  <c r="AA1101" i="29" l="1"/>
  <c r="Z1102" i="29"/>
  <c r="BC1101" i="22"/>
  <c r="BD1102" i="22"/>
  <c r="BC1102" i="22" l="1"/>
  <c r="BD1103" i="22"/>
  <c r="AA1102" i="29"/>
  <c r="AB1102" i="29" s="1"/>
  <c r="AC1102" i="29" s="1"/>
  <c r="Z1103" i="29"/>
  <c r="AA1103" i="29" l="1"/>
  <c r="Z1104" i="29"/>
  <c r="BC1103" i="22"/>
  <c r="BD1104" i="22"/>
  <c r="BC1104" i="22" l="1"/>
  <c r="BD1105" i="22"/>
  <c r="Z1105" i="29"/>
  <c r="AA1104" i="29"/>
  <c r="Z1106" i="29" l="1"/>
  <c r="AA1105" i="29"/>
  <c r="AB1105" i="29" s="1"/>
  <c r="AC1105" i="29" s="1"/>
  <c r="BD1106" i="22"/>
  <c r="BC1105" i="22"/>
  <c r="BC1106" i="22" l="1"/>
  <c r="BD1107" i="22"/>
  <c r="AA1106" i="29"/>
  <c r="Z1107" i="29"/>
  <c r="AA1107" i="29" l="1"/>
  <c r="AB1107" i="29" s="1"/>
  <c r="AC1107" i="29" s="1"/>
  <c r="Z1108" i="29"/>
  <c r="BD1108" i="22"/>
  <c r="BC1107" i="22"/>
  <c r="AA1108" i="29" l="1"/>
  <c r="Z1109" i="29"/>
  <c r="BC1108" i="22"/>
  <c r="BD1109" i="22"/>
  <c r="BC1109" i="22" l="1"/>
  <c r="BD1110" i="22"/>
  <c r="AA1109" i="29"/>
  <c r="AB1109" i="29" s="1"/>
  <c r="AC1109" i="29" s="1"/>
  <c r="Z1110" i="29"/>
  <c r="BC1110" i="22" l="1"/>
  <c r="BD1111" i="22"/>
  <c r="AA1110" i="29"/>
  <c r="Z1111" i="29"/>
  <c r="AA1111" i="29" l="1"/>
  <c r="Z1112" i="29"/>
  <c r="BC1111" i="22"/>
  <c r="BD1112" i="22"/>
  <c r="BC1112" i="22" l="1"/>
  <c r="BD1113" i="22"/>
  <c r="AA1112" i="29"/>
  <c r="AB1112" i="29" s="1"/>
  <c r="AC1112" i="29" s="1"/>
  <c r="Z1113" i="29"/>
  <c r="BC1113" i="22" l="1"/>
  <c r="BD1114" i="22"/>
  <c r="AA1113" i="29"/>
  <c r="Z1114" i="29"/>
  <c r="Z1115" i="29" l="1"/>
  <c r="AA1114" i="29"/>
  <c r="AB1114" i="29" s="1"/>
  <c r="AC1114" i="29" s="1"/>
  <c r="BC1114" i="22"/>
  <c r="BD1115" i="22"/>
  <c r="BD1116" i="22" l="1"/>
  <c r="BC1115" i="22"/>
  <c r="Z1116" i="29"/>
  <c r="AA1115" i="29"/>
  <c r="Z1117" i="29" l="1"/>
  <c r="AA1116" i="29"/>
  <c r="AB1116" i="29" s="1"/>
  <c r="AC1116" i="29" s="1"/>
  <c r="BC1116" i="22"/>
  <c r="BD1117" i="22"/>
  <c r="BC1117" i="22" l="1"/>
  <c r="BD1118" i="22"/>
  <c r="AA1117" i="29"/>
  <c r="Z1118" i="29"/>
  <c r="AA1118" i="29" l="1"/>
  <c r="Z1119" i="29"/>
  <c r="BC1118" i="22"/>
  <c r="BD1119" i="22"/>
  <c r="BC1119" i="22" l="1"/>
  <c r="BD1120" i="22"/>
  <c r="AA1119" i="29"/>
  <c r="AB1119" i="29" s="1"/>
  <c r="AC1119" i="29" s="1"/>
  <c r="Z1120" i="29"/>
  <c r="AA1120" i="29" l="1"/>
  <c r="Z1121" i="29"/>
  <c r="BC1120" i="22"/>
  <c r="BD1121" i="22"/>
  <c r="BC1121" i="22" l="1"/>
  <c r="BD1122" i="22"/>
  <c r="AA1121" i="29"/>
  <c r="Z1122" i="29"/>
  <c r="AA1122" i="29" l="1"/>
  <c r="AB1122" i="29" s="1"/>
  <c r="AC1122" i="29" s="1"/>
  <c r="Z1123" i="29"/>
  <c r="BC1122" i="22"/>
  <c r="BD1123" i="22"/>
  <c r="BC1123" i="22" l="1"/>
  <c r="BD1124" i="22"/>
  <c r="AA1123" i="29"/>
  <c r="AB1123" i="29" s="1"/>
  <c r="AC1123" i="29" s="1"/>
  <c r="Z1124" i="29"/>
  <c r="Z1125" i="29" l="1"/>
  <c r="AA1124" i="29"/>
  <c r="AB1124" i="29" s="1"/>
  <c r="AC1124" i="29" s="1"/>
  <c r="BC1124" i="22"/>
  <c r="BD1125" i="22"/>
  <c r="BD1126" i="22" l="1"/>
  <c r="BC1125" i="22"/>
  <c r="Z1126" i="29"/>
  <c r="AA1125" i="29"/>
  <c r="AB1125" i="29" s="1"/>
  <c r="AC1125" i="29" s="1"/>
  <c r="AA1126" i="29" l="1"/>
  <c r="Z1127" i="29"/>
  <c r="BC1126" i="22"/>
  <c r="BD1127" i="22"/>
  <c r="BD1128" i="22" l="1"/>
  <c r="BC1127" i="22"/>
  <c r="AA1127" i="29"/>
  <c r="AB1127" i="29" s="1"/>
  <c r="AC1127" i="29" s="1"/>
  <c r="Z1128" i="29"/>
  <c r="AA1128" i="29" l="1"/>
  <c r="AB1128" i="29" s="1"/>
  <c r="AC1128" i="29" s="1"/>
  <c r="Z1129" i="29"/>
  <c r="BC1128" i="22"/>
  <c r="BD1129" i="22"/>
  <c r="AA1129" i="29" l="1"/>
  <c r="Z1130" i="29"/>
  <c r="BC1129" i="22"/>
  <c r="BD1130" i="22"/>
  <c r="BC1130" i="22" l="1"/>
  <c r="BD1131" i="22"/>
  <c r="AA1130" i="29"/>
  <c r="AB1130" i="29" s="1"/>
  <c r="AC1130" i="29" s="1"/>
  <c r="Z1131" i="29"/>
  <c r="AA1131" i="29" l="1"/>
  <c r="Z1132" i="29"/>
  <c r="BC1131" i="22"/>
  <c r="BD1132" i="22"/>
  <c r="AA1132" i="29" l="1"/>
  <c r="AB1132" i="29" s="1"/>
  <c r="AC1132" i="29" s="1"/>
  <c r="Z1133" i="29"/>
  <c r="BC1132" i="22"/>
  <c r="BD1133" i="22"/>
  <c r="BC1133" i="22" l="1"/>
  <c r="BD1134" i="22"/>
  <c r="AA1133" i="29"/>
  <c r="AB1133" i="29" s="1"/>
  <c r="AC1133" i="29" s="1"/>
  <c r="Z1134" i="29"/>
  <c r="Z1135" i="29" l="1"/>
  <c r="AA1134" i="29"/>
  <c r="BC1134" i="22"/>
  <c r="BD1135" i="22"/>
  <c r="BD1136" i="22" l="1"/>
  <c r="BC1135" i="22"/>
  <c r="AA1135" i="29"/>
  <c r="BC1136" i="22" l="1"/>
  <c r="BD1137" i="22"/>
  <c r="BD1138" i="22" l="1"/>
  <c r="BC1137" i="22"/>
  <c r="BC1138" i="22" l="1"/>
  <c r="BD1139" i="22"/>
  <c r="BC1139" i="22" l="1"/>
  <c r="BD1140" i="22"/>
  <c r="BC1140" i="22" l="1"/>
  <c r="BD1141" i="22"/>
  <c r="BC1141" i="22" l="1"/>
  <c r="BD1142" i="22"/>
  <c r="BC1142" i="22" l="1"/>
  <c r="BD1143" i="22"/>
  <c r="BC1143" i="22" l="1"/>
  <c r="BD1144" i="22"/>
  <c r="BC1144" i="22" l="1"/>
  <c r="BD1145" i="22"/>
  <c r="BD1146" i="22" l="1"/>
  <c r="BC1145" i="22"/>
  <c r="BC1146" i="22" l="1"/>
  <c r="BD1147" i="22"/>
  <c r="BD1148" i="22" l="1"/>
  <c r="BC1147" i="22"/>
  <c r="BC1148" i="22" l="1"/>
  <c r="BD1149" i="22"/>
  <c r="BC1149" i="22" l="1"/>
  <c r="BD1150" i="22"/>
  <c r="BC1150" i="22" l="1"/>
  <c r="BD1151" i="22"/>
  <c r="BC1151" i="22" l="1"/>
  <c r="BD1152" i="22"/>
  <c r="BC1152" i="22" l="1"/>
  <c r="BD1153" i="22"/>
  <c r="BC1153" i="22" l="1"/>
  <c r="BD1154" i="22"/>
  <c r="BC1154" i="22" l="1"/>
  <c r="BD1155" i="22"/>
  <c r="BD1156" i="22" l="1"/>
  <c r="BC1155" i="22"/>
  <c r="BC1156" i="22" l="1"/>
  <c r="BD1157" i="22"/>
  <c r="BC1157" i="22" l="1"/>
  <c r="BD1158" i="22"/>
  <c r="BC1158" i="22" l="1"/>
  <c r="BD1159" i="22"/>
  <c r="BD1160" i="22" l="1"/>
  <c r="BC1159" i="22"/>
  <c r="BC1160" i="22" l="1"/>
  <c r="BD1161" i="22"/>
  <c r="BD1162" i="22" l="1"/>
  <c r="BC1161" i="22"/>
  <c r="BD1163" i="22" l="1"/>
  <c r="BC1162" i="22"/>
  <c r="BC1163" i="22" l="1"/>
  <c r="BD1164" i="22"/>
  <c r="BC1164" i="22" l="1"/>
  <c r="BD1165" i="22"/>
  <c r="BD1166" i="22" l="1"/>
  <c r="BC1165" i="22"/>
  <c r="BD1167" i="22" l="1"/>
  <c r="BC1166" i="22"/>
  <c r="BC1167" i="22" l="1"/>
  <c r="BD1168" i="22"/>
  <c r="BC1168" i="22" l="1"/>
  <c r="BD1169" i="22"/>
  <c r="BD1170" i="22" l="1"/>
  <c r="BC1169" i="22"/>
  <c r="BC1170" i="22" l="1"/>
  <c r="BD1171" i="22"/>
  <c r="BD1172" i="22" l="1"/>
  <c r="BC1171" i="22"/>
  <c r="BC1172" i="22" l="1"/>
  <c r="BD1173" i="22"/>
  <c r="BD1174" i="22" l="1"/>
  <c r="BC1173" i="22"/>
  <c r="BC1174" i="22" l="1"/>
  <c r="BD1175" i="22"/>
  <c r="BD1176" i="22" l="1"/>
  <c r="BC1175" i="22"/>
  <c r="BC1176" i="22" l="1"/>
  <c r="BD1177" i="22"/>
  <c r="BD1178" i="22" l="1"/>
  <c r="BC1177" i="22"/>
  <c r="BC1178" i="22" l="1"/>
  <c r="BD1179" i="22"/>
  <c r="BC1179" i="22" l="1"/>
  <c r="BD1180" i="22"/>
  <c r="BC1180" i="22" l="1"/>
  <c r="BD1181" i="22"/>
  <c r="BC1181" i="22" l="1"/>
  <c r="BD1182" i="22"/>
  <c r="BC1182" i="22" l="1"/>
  <c r="BD1183" i="22"/>
  <c r="BC1183" i="22" l="1"/>
  <c r="BD1184" i="22"/>
  <c r="BC1184" i="22" l="1"/>
  <c r="BD1185" i="22"/>
  <c r="BD1186" i="22" l="1"/>
  <c r="BC1185" i="22"/>
  <c r="BC1186" i="22" l="1"/>
  <c r="BD1187" i="22"/>
  <c r="BD1188" i="22" l="1"/>
  <c r="BC1187" i="22"/>
  <c r="BC1188" i="22" l="1"/>
  <c r="BD1189" i="22"/>
  <c r="BC1189" i="22" l="1"/>
  <c r="BD1190" i="22"/>
  <c r="BC1190" i="22" l="1"/>
  <c r="BD1191" i="22"/>
  <c r="BC1191" i="22" l="1"/>
  <c r="BD1192" i="22"/>
  <c r="BC1192" i="22" l="1"/>
  <c r="BD1193" i="22"/>
  <c r="BC1193" i="22" l="1"/>
  <c r="BD1194" i="22"/>
  <c r="BC1194" i="22" l="1"/>
  <c r="BD1195" i="22"/>
  <c r="BD1196" i="22" l="1"/>
  <c r="BC1195" i="22"/>
  <c r="BD1197" i="22" l="1"/>
  <c r="BC1196" i="22"/>
  <c r="BD1198" i="22" l="1"/>
  <c r="BC1197" i="22"/>
  <c r="BC1198" i="22" l="1"/>
  <c r="BD1199" i="22"/>
  <c r="BC1199" i="22" l="1"/>
  <c r="BD1200" i="22"/>
  <c r="BC1200" i="22" l="1"/>
  <c r="BD1201" i="22"/>
  <c r="BC1201" i="22" l="1"/>
  <c r="BD1202" i="22"/>
  <c r="BC1202" i="22" l="1"/>
  <c r="BD1203" i="22"/>
  <c r="BC1203" i="22" l="1"/>
  <c r="BD1204" i="22"/>
  <c r="BC1204" i="22" l="1"/>
  <c r="BD1205" i="22"/>
  <c r="BD1206" i="22" l="1"/>
  <c r="BC1205" i="22"/>
  <c r="BD1207" i="22" l="1"/>
  <c r="BC1206" i="22"/>
  <c r="BC1207" i="22" l="1"/>
  <c r="BD1208" i="22"/>
  <c r="BC1208" i="22" l="1"/>
  <c r="BD1209" i="22"/>
  <c r="BC1209" i="22" l="1"/>
  <c r="BD1210" i="22"/>
  <c r="BC1210" i="22" l="1"/>
  <c r="BD1211" i="22"/>
  <c r="BC1211" i="22" l="1"/>
  <c r="BD1212" i="22"/>
  <c r="BC1212" i="22" l="1"/>
  <c r="BD1213" i="22"/>
  <c r="BC1213" i="22" l="1"/>
  <c r="BD1214" i="22"/>
  <c r="BC1214" i="22" l="1"/>
  <c r="BD1215" i="22"/>
  <c r="BD1216" i="22" l="1"/>
  <c r="BC1215" i="22"/>
  <c r="BC1216" i="22" l="1"/>
  <c r="BD1217" i="22"/>
  <c r="BC1217" i="22" l="1"/>
  <c r="BD1218" i="22"/>
  <c r="BC1218" i="22" l="1"/>
  <c r="BD1219" i="22"/>
  <c r="BC1219" i="22" l="1"/>
  <c r="BD1220" i="22"/>
  <c r="BC1220" i="22" l="1"/>
  <c r="BD1221" i="22"/>
  <c r="BC1221" i="22" l="1"/>
  <c r="BD1222" i="22"/>
  <c r="BC1222" i="22" l="1"/>
  <c r="BD1223" i="22"/>
  <c r="BC1223" i="22" l="1"/>
  <c r="BD1224" i="22"/>
  <c r="BC1224" i="22" l="1"/>
  <c r="BD1225" i="22"/>
  <c r="BD1226" i="22" l="1"/>
  <c r="BC1225" i="22"/>
  <c r="BC1226" i="22" l="1"/>
  <c r="BD1227" i="22"/>
  <c r="BD1228" i="22" l="1"/>
  <c r="BC1227" i="22"/>
  <c r="BC1228" i="22" l="1"/>
  <c r="BD1229" i="22"/>
  <c r="BC1229" i="22" l="1"/>
  <c r="BD1230" i="22"/>
  <c r="BC1230" i="22" l="1"/>
  <c r="BD1231" i="22"/>
  <c r="BC1231" i="22" l="1"/>
  <c r="BD1232" i="22"/>
  <c r="BC1232" i="22" l="1"/>
  <c r="BD1233" i="22"/>
  <c r="BC1233" i="22" l="1"/>
  <c r="BD1234" i="22"/>
  <c r="BC1234" i="22" l="1"/>
  <c r="BD1235" i="22"/>
  <c r="BD1236" i="22" l="1"/>
  <c r="BC1235" i="22"/>
  <c r="BD1237" i="22" l="1"/>
  <c r="BC1236" i="22"/>
  <c r="BD1238" i="22" l="1"/>
  <c r="BC1237" i="22"/>
  <c r="BC1238" i="22" l="1"/>
  <c r="BD1239" i="22"/>
  <c r="BC1239" i="22" l="1"/>
  <c r="BD1240" i="22"/>
  <c r="BC1240" i="22" l="1"/>
  <c r="BD1241" i="22"/>
  <c r="BC1241" i="22" l="1"/>
  <c r="BD1242" i="22"/>
  <c r="BC1242" i="22" l="1"/>
  <c r="BD1243" i="22"/>
  <c r="BC1243" i="22" l="1"/>
  <c r="BD1244" i="22"/>
  <c r="BC1244" i="22" l="1"/>
  <c r="BD1245" i="22"/>
  <c r="BD1246" i="22" l="1"/>
  <c r="BC1245" i="22"/>
  <c r="BC1246" i="22" l="1"/>
  <c r="BD1247" i="22"/>
  <c r="BC1247" i="22" l="1"/>
  <c r="BD1248" i="22"/>
  <c r="BC1248" i="22" l="1"/>
  <c r="BD1249" i="22"/>
  <c r="BC1249" i="22" l="1"/>
  <c r="BD1250" i="22"/>
  <c r="BC1250" i="22" l="1"/>
  <c r="BD1251" i="22"/>
  <c r="BC1251" i="22" l="1"/>
  <c r="BD1252" i="22"/>
  <c r="BC1252" i="22" l="1"/>
  <c r="BD1253" i="22"/>
  <c r="BC1253" i="22" l="1"/>
  <c r="BD1254" i="22"/>
  <c r="BC1254" i="22" l="1"/>
  <c r="BD1255" i="22"/>
  <c r="BD1256" i="22" l="1"/>
  <c r="BC1255" i="22"/>
  <c r="BC1256" i="22" l="1"/>
  <c r="BD1257" i="22"/>
  <c r="BC1257" i="22" l="1"/>
  <c r="BD1258" i="22"/>
  <c r="BC1258" i="22" l="1"/>
  <c r="BD1259" i="22"/>
  <c r="BD1260" i="22" l="1"/>
  <c r="BC1259" i="22"/>
  <c r="BD1261" i="22" l="1"/>
  <c r="BC1260" i="22"/>
  <c r="BD1262" i="22" l="1"/>
  <c r="BC1261" i="22"/>
  <c r="BC1262" i="22" l="1"/>
  <c r="BD1263" i="22"/>
  <c r="BC1263" i="22" l="1"/>
  <c r="BD1264" i="22"/>
  <c r="BD1265" i="22" l="1"/>
  <c r="BC1264" i="22"/>
  <c r="BD1266" i="22" l="1"/>
  <c r="BC1265" i="22"/>
  <c r="BC1266" i="22" l="1"/>
  <c r="BD1267" i="22"/>
  <c r="BC1267" i="22" l="1"/>
  <c r="BD1268" i="22"/>
  <c r="BD1269" i="22" l="1"/>
  <c r="BC1268" i="22"/>
  <c r="BD1270" i="22" l="1"/>
  <c r="BC1269" i="22"/>
  <c r="BD1271" i="22" l="1"/>
  <c r="BC1270" i="22"/>
  <c r="BC1271" i="22" l="1"/>
  <c r="BD1272" i="22"/>
  <c r="BC1272" i="22" l="1"/>
  <c r="BD1273" i="22"/>
  <c r="BC1273" i="22" l="1"/>
  <c r="BD1274" i="22"/>
  <c r="BD1275" i="22" l="1"/>
  <c r="BC1274" i="22"/>
  <c r="BD1276" i="22" l="1"/>
  <c r="BC1275" i="22"/>
  <c r="BD1277" i="22" l="1"/>
  <c r="BC1276" i="22"/>
  <c r="BC1277" i="22" l="1"/>
  <c r="BD1278" i="22"/>
  <c r="BC1278" i="22" l="1"/>
  <c r="BD1279" i="22"/>
  <c r="BC1279" i="22" l="1"/>
  <c r="BD1280" i="22"/>
  <c r="BC1280" i="22" l="1"/>
  <c r="BD1281" i="22"/>
  <c r="BC1281" i="22" l="1"/>
  <c r="BD1282" i="22"/>
  <c r="BC1282" i="22" l="1"/>
  <c r="BD1283" i="22"/>
  <c r="BC1283" i="22" l="1"/>
  <c r="BD1284" i="22"/>
  <c r="BC1284" i="22" l="1"/>
  <c r="BD1285" i="22"/>
  <c r="BD1286" i="22" l="1"/>
  <c r="BC1285" i="22"/>
  <c r="BD1287" i="22" l="1"/>
  <c r="BC1286" i="22"/>
  <c r="BD1288" i="22" l="1"/>
  <c r="BC1287" i="22"/>
  <c r="BC1288" i="22" l="1"/>
  <c r="BD1289" i="22"/>
  <c r="BC1289" i="22" l="1"/>
  <c r="BD1290" i="22"/>
  <c r="BC1290" i="22" l="1"/>
  <c r="BD1291" i="22"/>
  <c r="BC1291" i="22" l="1"/>
  <c r="BD1292" i="22"/>
  <c r="BC1292" i="22" l="1"/>
  <c r="BD1293" i="22"/>
  <c r="BC1293" i="22" l="1"/>
  <c r="BD1294" i="22"/>
  <c r="BC1294" i="22" l="1"/>
  <c r="BD1295" i="22"/>
  <c r="BD1296" i="22" l="1"/>
  <c r="BC1295" i="22"/>
  <c r="BD1297" i="22" l="1"/>
  <c r="BC1296" i="22"/>
  <c r="BC1297" i="22" l="1"/>
  <c r="BD1298" i="22"/>
  <c r="BC1298" i="22" l="1"/>
  <c r="BD1299" i="22"/>
  <c r="BC1299" i="22" l="1"/>
  <c r="BD1300" i="22"/>
  <c r="BC1300" i="22" l="1"/>
  <c r="BD1301" i="22"/>
  <c r="BC1301" i="22" l="1"/>
  <c r="BD1302" i="22"/>
  <c r="BC1302" i="22" l="1"/>
  <c r="BD1303" i="22"/>
  <c r="BC1303" i="22" l="1"/>
  <c r="BD1304" i="22"/>
  <c r="BC1304" i="22" l="1"/>
  <c r="BD1305" i="22"/>
  <c r="BD1306" i="22" l="1"/>
  <c r="BC1305" i="22"/>
  <c r="BD1307" i="22" l="1"/>
  <c r="BC1306" i="22"/>
  <c r="BC1307" i="22" l="1"/>
  <c r="BD1308" i="22"/>
  <c r="BC1308" i="22" l="1"/>
  <c r="BD1309" i="22"/>
  <c r="BC1309" i="22" l="1"/>
  <c r="BD1310" i="22"/>
  <c r="BC1310" i="22" l="1"/>
  <c r="BD1311" i="22"/>
  <c r="BC1311" i="22" l="1"/>
  <c r="BD1312" i="22"/>
  <c r="BC1312" i="22" l="1"/>
  <c r="BD1313" i="22"/>
  <c r="BC1313" i="22" l="1"/>
  <c r="BD1314" i="22"/>
  <c r="BC1314" i="22" l="1"/>
  <c r="BD1315" i="22"/>
  <c r="BD1316" i="22" l="1"/>
  <c r="BC1315" i="22"/>
  <c r="BD1317" i="22" l="1"/>
  <c r="BC1316" i="22"/>
  <c r="BD1318" i="22" l="1"/>
  <c r="BC1317" i="22"/>
  <c r="BC1318" i="22" l="1"/>
  <c r="BD1319" i="22"/>
  <c r="BC1319" i="22" l="1"/>
  <c r="BD1320" i="22"/>
  <c r="BC1320" i="22" l="1"/>
  <c r="BD1321" i="22"/>
  <c r="BC1321" i="22" l="1"/>
  <c r="BD1322" i="22"/>
  <c r="BC1322" i="22" l="1"/>
  <c r="BD1323" i="22"/>
  <c r="BC1323" i="22" l="1"/>
  <c r="BD1324" i="22"/>
  <c r="BC1324" i="22" l="1"/>
  <c r="BD1325" i="22"/>
  <c r="BD1326" i="22" l="1"/>
  <c r="BC1325" i="22"/>
  <c r="BD1327" i="22" l="1"/>
  <c r="BC1326" i="22"/>
  <c r="BD1328" i="22" l="1"/>
  <c r="BC1327" i="22"/>
  <c r="BC1328" i="22" l="1"/>
  <c r="BD1329" i="22"/>
  <c r="BC1329" i="22" l="1"/>
  <c r="BD1330" i="22"/>
  <c r="BC1330" i="22" l="1"/>
  <c r="BD1331" i="22"/>
  <c r="BC1331" i="22" l="1"/>
  <c r="BD1332" i="22"/>
  <c r="BC1332" i="22" l="1"/>
  <c r="BD1333" i="22"/>
  <c r="BC1333" i="22" l="1"/>
  <c r="BD1334" i="22"/>
  <c r="BC1334" i="22" l="1"/>
  <c r="BD1335" i="22"/>
  <c r="BD1336" i="22" l="1"/>
  <c r="BC1335" i="22"/>
  <c r="BD1337" i="22" l="1"/>
  <c r="BC1336" i="22"/>
  <c r="BC1337" i="22" l="1"/>
  <c r="BD1338" i="22"/>
  <c r="BC1338" i="22" l="1"/>
  <c r="BD1339" i="22"/>
  <c r="BC1339" i="22" l="1"/>
  <c r="BD1340" i="22"/>
  <c r="BC1340" i="22" l="1"/>
  <c r="BD1341" i="22"/>
  <c r="BC1341" i="22" l="1"/>
  <c r="BD1342" i="22"/>
  <c r="BC1342" i="22" l="1"/>
  <c r="BD1343" i="22"/>
  <c r="BC1343" i="22" l="1"/>
  <c r="BD1344" i="22"/>
  <c r="BC1344" i="22" l="1"/>
  <c r="BD1345" i="22"/>
  <c r="BD1346" i="22" l="1"/>
  <c r="BC1345" i="22"/>
  <c r="BD1347" i="22" l="1"/>
  <c r="BC1346" i="22"/>
  <c r="BC1347" i="22" l="1"/>
  <c r="BD1348" i="22"/>
  <c r="BC1348" i="22" l="1"/>
  <c r="BD1349" i="22"/>
  <c r="BC1349" i="22" l="1"/>
  <c r="BD1350" i="22"/>
  <c r="BC1350" i="22" l="1"/>
  <c r="BD1351" i="22"/>
  <c r="BC1351" i="22" l="1"/>
  <c r="BD1352" i="22"/>
  <c r="BC1352" i="22" l="1"/>
  <c r="BD1353" i="22"/>
  <c r="BC1353" i="22" l="1"/>
  <c r="BD1354" i="22"/>
  <c r="BC1354" i="22" l="1"/>
  <c r="BD1355" i="22"/>
  <c r="BD1356" i="22" l="1"/>
  <c r="BC1355" i="22"/>
  <c r="BD1357" i="22" l="1"/>
  <c r="BC1356" i="22"/>
  <c r="BD1358" i="22" l="1"/>
  <c r="BC1357" i="22"/>
  <c r="BC1358" i="22" l="1"/>
  <c r="BD1359" i="22"/>
  <c r="BD1360" i="22" l="1"/>
  <c r="BC1359" i="22"/>
  <c r="BD1361" i="22" l="1"/>
  <c r="BC1360" i="22"/>
  <c r="BC1361" i="22" l="1"/>
  <c r="BD1362" i="22"/>
  <c r="BC1362" i="22" l="1"/>
  <c r="BD1363" i="22"/>
  <c r="BD1364" i="22" l="1"/>
  <c r="BC1363" i="22"/>
  <c r="BD1365" i="22" l="1"/>
  <c r="BC1364" i="22"/>
  <c r="BC1365" i="22" l="1"/>
  <c r="BD1366" i="22"/>
  <c r="BC1366" i="22" l="1"/>
  <c r="BD1367" i="22"/>
  <c r="BD1368" i="22" l="1"/>
  <c r="BC1367" i="22"/>
  <c r="BD1369" i="22" l="1"/>
  <c r="BC1368" i="22"/>
  <c r="BD1370" i="22" l="1"/>
  <c r="BC1369" i="22"/>
  <c r="BC1370" i="22" l="1"/>
  <c r="BD1371" i="22"/>
  <c r="BC1371" i="22" l="1"/>
  <c r="BD1372" i="22"/>
  <c r="BC1372" i="22" l="1"/>
  <c r="BD1373" i="22"/>
  <c r="BC1373" i="22" l="1"/>
  <c r="BD1374" i="22"/>
  <c r="BC1374" i="22" l="1"/>
  <c r="BD1375" i="22"/>
  <c r="BD1376" i="22" l="1"/>
  <c r="BC1375" i="22"/>
  <c r="BD1377" i="22" l="1"/>
  <c r="BC1376" i="22"/>
  <c r="BD1378" i="22" l="1"/>
  <c r="BC1377" i="22"/>
  <c r="BC1378" i="22" l="1"/>
  <c r="BD1379" i="22"/>
  <c r="BD1380" i="22" l="1"/>
  <c r="BC1379" i="22"/>
  <c r="BC1380" i="22" l="1"/>
  <c r="BD1381" i="22"/>
  <c r="BC1381" i="22" l="1"/>
  <c r="BD1382" i="22"/>
  <c r="BC1382" i="22" l="1"/>
  <c r="BD1383" i="22"/>
  <c r="BC1383" i="22" l="1"/>
  <c r="BD1384" i="22"/>
  <c r="BC1384" i="22" l="1"/>
  <c r="BD1385" i="22"/>
  <c r="BD1386" i="22" l="1"/>
  <c r="BC1385" i="22"/>
  <c r="BD1387" i="22" l="1"/>
  <c r="BC1386" i="22"/>
  <c r="BD1388" i="22" l="1"/>
  <c r="BC1387" i="22"/>
  <c r="BC1388" i="22" l="1"/>
  <c r="BD1389" i="22"/>
  <c r="BC1389" i="22" l="1"/>
  <c r="BD1390" i="22"/>
  <c r="BD1391" i="22" l="1"/>
  <c r="BC1390" i="22"/>
  <c r="BC1391" i="22" l="1"/>
  <c r="BD1392" i="22"/>
  <c r="BC1392" i="22" l="1"/>
  <c r="BD1393" i="22"/>
  <c r="BD1394" i="22" l="1"/>
  <c r="BC1393" i="22"/>
  <c r="BD1395" i="22" l="1"/>
  <c r="BC1394" i="22"/>
  <c r="BD1396" i="22" l="1"/>
  <c r="BC1395" i="22"/>
  <c r="BD1397" i="22" l="1"/>
  <c r="BC1396" i="22"/>
  <c r="BC1397" i="22" l="1"/>
  <c r="BD1398" i="22"/>
  <c r="BD1399" i="22" l="1"/>
  <c r="BC1398" i="22"/>
  <c r="BD1400" i="22" l="1"/>
  <c r="BC1399" i="22"/>
  <c r="BC1400" i="22" l="1"/>
  <c r="BD1401" i="22"/>
  <c r="BC1401" i="22" l="1"/>
  <c r="BD1402" i="22"/>
  <c r="BD1403" i="22" l="1"/>
  <c r="BC1402" i="22"/>
  <c r="BC1403" i="22" l="1"/>
  <c r="BD1404" i="22"/>
  <c r="BD1405" i="22" l="1"/>
  <c r="BC1404" i="22"/>
  <c r="BD1406" i="22" l="1"/>
  <c r="BC1405" i="22"/>
  <c r="BD1407" i="22" l="1"/>
  <c r="BC1406" i="22"/>
  <c r="BD1408" i="22" l="1"/>
  <c r="BC1407" i="22"/>
  <c r="BC1408" i="22" l="1"/>
  <c r="BD1409" i="22"/>
  <c r="BC1409" i="22" l="1"/>
  <c r="BD1410" i="22"/>
  <c r="BC1410" i="22" l="1"/>
  <c r="BD1411" i="22"/>
  <c r="BC1411" i="22" l="1"/>
  <c r="BD1412" i="22"/>
  <c r="BC1412" i="22" l="1"/>
  <c r="BD1413" i="22"/>
  <c r="BC1413" i="22" l="1"/>
  <c r="BD1414" i="22"/>
  <c r="BC1414" i="22" l="1"/>
  <c r="BD1415" i="22"/>
  <c r="BD1416" i="22" l="1"/>
  <c r="BC1415" i="22"/>
  <c r="BD1417" i="22" l="1"/>
  <c r="BC1416" i="22"/>
  <c r="BC1417" i="22" l="1"/>
  <c r="BD1418" i="22"/>
  <c r="BC1418" i="22" l="1"/>
  <c r="BD1419" i="22"/>
  <c r="BD1420" i="22" l="1"/>
  <c r="BC1419" i="22"/>
  <c r="BD1421" i="22" l="1"/>
  <c r="BC1420" i="22"/>
  <c r="BC1421" i="22" l="1"/>
  <c r="BD1422" i="22"/>
  <c r="BC1422" i="22" l="1"/>
  <c r="BD1423" i="22"/>
  <c r="BD1424" i="22" l="1"/>
  <c r="BC1423" i="22"/>
  <c r="BC1424" i="22" l="1"/>
  <c r="BD1425" i="22"/>
  <c r="BD1426" i="22" l="1"/>
  <c r="BC1425" i="22"/>
  <c r="BD1427" i="22" l="1"/>
  <c r="BC1426" i="22"/>
  <c r="BD1428" i="22" l="1"/>
  <c r="BC1427" i="22"/>
  <c r="BD1429" i="22" l="1"/>
  <c r="BC1428" i="22"/>
  <c r="BC1429" i="22" l="1"/>
  <c r="BD1430" i="22"/>
  <c r="BC1430" i="22" l="1"/>
  <c r="BD1431" i="22"/>
  <c r="BC1431" i="22" l="1"/>
  <c r="BD1432" i="22"/>
  <c r="BD1433" i="22" l="1"/>
  <c r="BC1432" i="22"/>
  <c r="BC1433" i="22" l="1"/>
  <c r="BD1434" i="22"/>
  <c r="BD1435" i="22" l="1"/>
  <c r="BC1434" i="22"/>
  <c r="BD1436" i="22" l="1"/>
  <c r="BC1435" i="22"/>
  <c r="BD1437" i="22" l="1"/>
  <c r="BC1436" i="22"/>
  <c r="BD1438" i="22" l="1"/>
  <c r="BC1437" i="22"/>
  <c r="BC1438" i="22" l="1"/>
  <c r="BD1439" i="22"/>
  <c r="BC1439" i="22" l="1"/>
  <c r="BD1440" i="22"/>
  <c r="BC1440" i="22" l="1"/>
  <c r="BD1441" i="22"/>
  <c r="BC1441" i="22" l="1"/>
  <c r="BD1442" i="22"/>
  <c r="BC1442" i="22" l="1"/>
  <c r="BD1443" i="22"/>
  <c r="BC1443" i="22" l="1"/>
  <c r="BD1444" i="22"/>
  <c r="BC1444" i="22" l="1"/>
  <c r="BD1445" i="22"/>
  <c r="BD1446" i="22" l="1"/>
  <c r="BC1445" i="22"/>
  <c r="BD1447" i="22" l="1"/>
  <c r="BC1446" i="22"/>
  <c r="BC1447" i="22" l="1"/>
  <c r="BD1448" i="22"/>
  <c r="BC1448" i="22" l="1"/>
  <c r="BD1449" i="22"/>
  <c r="BC1449" i="22" l="1"/>
  <c r="BD1450" i="22"/>
  <c r="BD1451" i="22" l="1"/>
  <c r="BC1450" i="22"/>
  <c r="BC1451" i="22" l="1"/>
  <c r="BD1452" i="22"/>
  <c r="BC1452" i="22" l="1"/>
  <c r="BC2" i="22" s="1"/>
</calcChain>
</file>

<file path=xl/comments1.xml><?xml version="1.0" encoding="utf-8"?>
<comments xmlns="http://schemas.openxmlformats.org/spreadsheetml/2006/main">
  <authors>
    <author>Brian Brandau</author>
  </authors>
  <commentList>
    <comment ref="X5" authorId="0">
      <text>
        <r>
          <rPr>
            <b/>
            <sz val="9"/>
            <color indexed="81"/>
            <rFont val="Tahoma"/>
            <family val="2"/>
          </rPr>
          <t>Brian Brandau:</t>
        </r>
        <r>
          <rPr>
            <sz val="9"/>
            <color indexed="81"/>
            <rFont val="Tahoma"/>
            <family val="2"/>
          </rPr>
          <t xml:space="preserve">
This Named Range includes all the values listed below. It is variable by using an indirect in the named range definition.</t>
        </r>
      </text>
    </comment>
    <comment ref="AA5" authorId="0">
      <text>
        <r>
          <rPr>
            <b/>
            <sz val="9"/>
            <color indexed="81"/>
            <rFont val="Tahoma"/>
            <family val="2"/>
          </rPr>
          <t>Brian Brandau:</t>
        </r>
        <r>
          <rPr>
            <sz val="9"/>
            <color indexed="81"/>
            <rFont val="Tahoma"/>
            <family val="2"/>
          </rPr>
          <t xml:space="preserve">
This Named Range includes all the values listed below. It is variable by using an indirect in the named range definition.</t>
        </r>
      </text>
    </comment>
    <comment ref="I39" authorId="0">
      <text>
        <r>
          <rPr>
            <b/>
            <sz val="9"/>
            <color indexed="81"/>
            <rFont val="Tahoma"/>
            <family val="2"/>
          </rPr>
          <t>Brian Brandau:</t>
        </r>
        <r>
          <rPr>
            <sz val="9"/>
            <color indexed="81"/>
            <rFont val="Tahoma"/>
            <family val="2"/>
          </rPr>
          <t xml:space="preserve">
Median of Medians</t>
        </r>
      </text>
    </comment>
  </commentList>
</comments>
</file>

<file path=xl/comments2.xml><?xml version="1.0" encoding="utf-8"?>
<comments xmlns="http://schemas.openxmlformats.org/spreadsheetml/2006/main">
  <authors>
    <author>Peter McClintock</author>
  </authors>
  <commentList>
    <comment ref="EB6" authorId="0">
      <text>
        <r>
          <rPr>
            <sz val="8"/>
            <color indexed="56"/>
            <rFont val="Tahoma"/>
            <family val="2"/>
          </rPr>
          <t>Number of firms who have incumbents with Total Compensation data.</t>
        </r>
      </text>
    </comment>
    <comment ref="EC6" authorId="0">
      <text>
        <r>
          <rPr>
            <sz val="8"/>
            <color indexed="56"/>
            <rFont val="Tahoma"/>
            <family val="2"/>
          </rPr>
          <t>Number of incumbents who have Total Compensation data.</t>
        </r>
      </text>
    </comment>
  </commentList>
</comments>
</file>

<file path=xl/comments3.xml><?xml version="1.0" encoding="utf-8"?>
<comments xmlns="http://schemas.openxmlformats.org/spreadsheetml/2006/main">
  <authors>
    <author>Peter McClintock</author>
  </authors>
  <commentList>
    <comment ref="EB6" authorId="0">
      <text>
        <r>
          <rPr>
            <sz val="8"/>
            <color indexed="56"/>
            <rFont val="Tahoma"/>
            <family val="2"/>
          </rPr>
          <t>Number of firms who have incumbents with Total Compensation data.</t>
        </r>
      </text>
    </comment>
    <comment ref="EC6" authorId="0">
      <text>
        <r>
          <rPr>
            <sz val="8"/>
            <color indexed="56"/>
            <rFont val="Tahoma"/>
            <family val="2"/>
          </rPr>
          <t>Number of incumbents who have Total Compensation data.</t>
        </r>
      </text>
    </comment>
  </commentList>
</comments>
</file>

<file path=xl/sharedStrings.xml><?xml version="1.0" encoding="utf-8"?>
<sst xmlns="http://schemas.openxmlformats.org/spreadsheetml/2006/main" count="18774" uniqueCount="4138">
  <si>
    <t>Training</t>
  </si>
  <si>
    <t>Head of Retail Banking</t>
  </si>
  <si>
    <t>Chief Lending Officer</t>
  </si>
  <si>
    <t>Head of Commercial Finance</t>
  </si>
  <si>
    <t>Loan Operations</t>
  </si>
  <si>
    <t>Accounting</t>
  </si>
  <si>
    <t>Controller</t>
  </si>
  <si>
    <t>Teller</t>
  </si>
  <si>
    <t>Deposit Operations</t>
  </si>
  <si>
    <t>Communications &amp; Marketing</t>
  </si>
  <si>
    <t>BSA Officer</t>
  </si>
  <si>
    <t>Treasury-Cash Management Services</t>
  </si>
  <si>
    <t>Wealth Management/Private Banking</t>
  </si>
  <si>
    <t>Financial Advisors</t>
  </si>
  <si>
    <t>Trust</t>
  </si>
  <si>
    <t>Treasury &amp; ALM</t>
  </si>
  <si>
    <t>Commercial Lending</t>
  </si>
  <si>
    <t>Business Development</t>
  </si>
  <si>
    <t>Consumer Lending</t>
  </si>
  <si>
    <t>Specialty Lending</t>
  </si>
  <si>
    <t>Overall Bank Management</t>
  </si>
  <si>
    <t>Regional/Group Branch Manager</t>
  </si>
  <si>
    <t>Chairman of the Board (non-CEO)</t>
  </si>
  <si>
    <t>Chairman of the Board &amp; CEO</t>
  </si>
  <si>
    <t>Chief Executive Officer</t>
  </si>
  <si>
    <t>President (non-CEO)</t>
  </si>
  <si>
    <t>Treasurer</t>
  </si>
  <si>
    <t>Credit Card</t>
  </si>
  <si>
    <t>Head of Credit Card</t>
  </si>
  <si>
    <t>Risk Management</t>
  </si>
  <si>
    <t>Risk Analytics/Modeling</t>
  </si>
  <si>
    <t>Chief Credit Officer</t>
  </si>
  <si>
    <t>Head of Human Resources</t>
  </si>
  <si>
    <t>Human Resources</t>
  </si>
  <si>
    <t>Chief Information Officer</t>
  </si>
  <si>
    <t>Appraisal</t>
  </si>
  <si>
    <t>CRA Officer</t>
  </si>
  <si>
    <t>Information Technology</t>
  </si>
  <si>
    <t>Mortgage Banking</t>
  </si>
  <si>
    <t>Employee Relations</t>
  </si>
  <si>
    <t>Chief Legal Officer/General Counsel</t>
  </si>
  <si>
    <t>Facilities/Maintenance Staff</t>
  </si>
  <si>
    <t>Recruiting</t>
  </si>
  <si>
    <t>Personal Banker</t>
  </si>
  <si>
    <t>Branch Delivery</t>
  </si>
  <si>
    <t>Wealth Management/Private Banking Operations</t>
  </si>
  <si>
    <t>Function</t>
  </si>
  <si>
    <t>Sub-Function</t>
  </si>
  <si>
    <t>Role</t>
  </si>
  <si>
    <t>Level</t>
  </si>
  <si>
    <t>Operations</t>
  </si>
  <si>
    <t>B - Senior Function Manager</t>
  </si>
  <si>
    <t>Position</t>
  </si>
  <si>
    <t>Top Management</t>
  </si>
  <si>
    <t>Chief Operating Officer</t>
  </si>
  <si>
    <t>Regional President(s)</t>
  </si>
  <si>
    <t>Market President(s)</t>
  </si>
  <si>
    <t>Subsidiary Bank President(s)</t>
  </si>
  <si>
    <t>Other Executive - Staff</t>
  </si>
  <si>
    <t>Other Executive - Business Line</t>
  </si>
  <si>
    <t>Administration &amp; Financial Management</t>
  </si>
  <si>
    <t>Chief Administrative Officer</t>
  </si>
  <si>
    <t>Chief Financial Officer</t>
  </si>
  <si>
    <t>Head of Internal Audit</t>
  </si>
  <si>
    <t>Head of Compliance</t>
  </si>
  <si>
    <t>Head of Strategy</t>
  </si>
  <si>
    <t>Chief Risk Officer</t>
  </si>
  <si>
    <t>Head of Operations</t>
  </si>
  <si>
    <t>Head of Investor Relations</t>
  </si>
  <si>
    <t>Head of Marketing &amp; Communication</t>
  </si>
  <si>
    <t>Head of All Corporate &amp; General Services</t>
  </si>
  <si>
    <t>Business Management</t>
  </si>
  <si>
    <t>Head of Commercial Lending</t>
  </si>
  <si>
    <t>Head of Consumer Lending</t>
  </si>
  <si>
    <t>Head of Small Business Admin. (SBA) Lending</t>
  </si>
  <si>
    <t>Head of Equipment Leasing &amp; Finance</t>
  </si>
  <si>
    <t>Head of Commercial Real Estate</t>
  </si>
  <si>
    <t>Head of Mortgage Business</t>
  </si>
  <si>
    <t>Head of Individual Investor Business/Brokerage</t>
  </si>
  <si>
    <t>Head of Wealth Management/Private Banking</t>
  </si>
  <si>
    <t>Head of Investment Management</t>
  </si>
  <si>
    <t>Head of Trust</t>
  </si>
  <si>
    <t>Head of Capital Markets</t>
  </si>
  <si>
    <t>Head of Agricultural Lending</t>
  </si>
  <si>
    <t>Head of Business Banking</t>
  </si>
  <si>
    <t>Head of Business Development</t>
  </si>
  <si>
    <t>Head of Cash Management</t>
  </si>
  <si>
    <t>Head of Insurance Business</t>
  </si>
  <si>
    <t>Commercial Finance (Asset Based Lending)</t>
  </si>
  <si>
    <t>Lending/Relationship Management</t>
  </si>
  <si>
    <t>SBA (Small Business Administration)</t>
  </si>
  <si>
    <t>Sales/Relationship Management</t>
  </si>
  <si>
    <t>Insurance</t>
  </si>
  <si>
    <t>Branch Manager - Sales Focus</t>
  </si>
  <si>
    <t>Branch Manager - Service Focus</t>
  </si>
  <si>
    <t>New Accounts Representative</t>
  </si>
  <si>
    <t>Call Center/Telephone Banking</t>
  </si>
  <si>
    <t>Cross-Business/Generalist</t>
  </si>
  <si>
    <t>REO (Real Estate Owned)</t>
  </si>
  <si>
    <t>Collections</t>
  </si>
  <si>
    <t>Multi-Role/Generalist</t>
  </si>
  <si>
    <t>Treasury-Cash Management Operations</t>
  </si>
  <si>
    <t>Insurance Operations</t>
  </si>
  <si>
    <t>Loan Operations Generalist</t>
  </si>
  <si>
    <t>Loan Documentation</t>
  </si>
  <si>
    <t>Loan Servicing</t>
  </si>
  <si>
    <t>Deposit Operations Generalist</t>
  </si>
  <si>
    <t>Multi-Role</t>
  </si>
  <si>
    <t>Internal Audit</t>
  </si>
  <si>
    <t>Multi-Role (for IT generalists)</t>
  </si>
  <si>
    <t>Helpdesk Support</t>
  </si>
  <si>
    <t>Legal &amp; Compliance</t>
  </si>
  <si>
    <t>Compliance Multi-Role</t>
  </si>
  <si>
    <t>Company/Corporate Secretary</t>
  </si>
  <si>
    <t>HR Information Systems</t>
  </si>
  <si>
    <t>Web Design &amp; Content</t>
  </si>
  <si>
    <t>Corporate &amp; General Services</t>
  </si>
  <si>
    <t>Administrative Support</t>
  </si>
  <si>
    <t>Executive Assistant</t>
  </si>
  <si>
    <t>Administrative Assistant/Secretary</t>
  </si>
  <si>
    <t>COMBO</t>
  </si>
  <si>
    <t>SubFun</t>
  </si>
  <si>
    <t>SubFunName</t>
  </si>
  <si>
    <t>RoleName</t>
  </si>
  <si>
    <t>LevelName</t>
  </si>
  <si>
    <t>A - Head of</t>
  </si>
  <si>
    <t xml:space="preserve">Head of Loan Workout </t>
  </si>
  <si>
    <t>B - Group Manager</t>
  </si>
  <si>
    <t>C - Team Leader, Senior I</t>
  </si>
  <si>
    <t>D - Senior II</t>
  </si>
  <si>
    <t>E - Senior III</t>
  </si>
  <si>
    <t>F - Intermediate</t>
  </si>
  <si>
    <t>G - Junior</t>
  </si>
  <si>
    <t>H - Analyst</t>
  </si>
  <si>
    <t>C - Function Manager</t>
  </si>
  <si>
    <t>D - Manager/Technical Expert</t>
  </si>
  <si>
    <t>E - Senior Professional</t>
  </si>
  <si>
    <t>F - Intermediate Professional</t>
  </si>
  <si>
    <t>G - Junior Professional</t>
  </si>
  <si>
    <t>H - Senior Staff</t>
  </si>
  <si>
    <t>I - Intermediate Staff</t>
  </si>
  <si>
    <t>J - Junior Staff</t>
  </si>
  <si>
    <t>C - Function Manager/Senior Technical Expert</t>
  </si>
  <si>
    <t>H - Intermediate Staff</t>
  </si>
  <si>
    <t>I - Junior Staff</t>
  </si>
  <si>
    <t>M - Executive Admin/Support</t>
  </si>
  <si>
    <t>N - Senior Admin/Support</t>
  </si>
  <si>
    <t>O - Intermediate Admin/Support</t>
  </si>
  <si>
    <t>P - Junior Admin/Support</t>
  </si>
  <si>
    <t>Assistant Branch Manager</t>
  </si>
  <si>
    <t>Internal Title</t>
  </si>
  <si>
    <t/>
  </si>
  <si>
    <t>Average</t>
  </si>
  <si>
    <t>Median of Medians</t>
  </si>
  <si>
    <t># firms</t>
  </si>
  <si>
    <t># Incumbents</t>
  </si>
  <si>
    <t>Mountain Pacific</t>
  </si>
  <si>
    <t>n</t>
  </si>
  <si>
    <t>Northeast</t>
  </si>
  <si>
    <t>Middle Atlantic</t>
  </si>
  <si>
    <t>Southeast</t>
  </si>
  <si>
    <t>Midwest</t>
  </si>
  <si>
    <t>Southwest</t>
  </si>
  <si>
    <t>$1 Billion to $3 Billion</t>
  </si>
  <si>
    <t>$3 Billion to $8 Billion</t>
  </si>
  <si>
    <t>Greater than $8 Billion</t>
  </si>
  <si>
    <t>25th</t>
  </si>
  <si>
    <t>50th</t>
  </si>
  <si>
    <t>75th</t>
  </si>
  <si>
    <t>All</t>
  </si>
  <si>
    <t>Select Benchmark Position</t>
  </si>
  <si>
    <t>Scoping</t>
  </si>
  <si>
    <t>Assets</t>
  </si>
  <si>
    <t>client</t>
  </si>
  <si>
    <t>Compensation Data</t>
  </si>
  <si>
    <t>(No Scoping)</t>
  </si>
  <si>
    <t>111</t>
  </si>
  <si>
    <t>211</t>
  </si>
  <si>
    <t>311</t>
  </si>
  <si>
    <t>411</t>
  </si>
  <si>
    <t>511</t>
  </si>
  <si>
    <t>121</t>
  </si>
  <si>
    <t>122</t>
  </si>
  <si>
    <t>123</t>
  </si>
  <si>
    <t>131</t>
  </si>
  <si>
    <t>132</t>
  </si>
  <si>
    <t>133</t>
  </si>
  <si>
    <t>141</t>
  </si>
  <si>
    <t>142</t>
  </si>
  <si>
    <t>143</t>
  </si>
  <si>
    <t>Position Scoping</t>
  </si>
  <si>
    <t>FunNameNumber</t>
  </si>
  <si>
    <t>SubFuncNameNumber</t>
  </si>
  <si>
    <t>RoleName Number</t>
  </si>
  <si>
    <t>Lending</t>
  </si>
  <si>
    <t>Specialty Services</t>
  </si>
  <si>
    <t>Audit, Finance, Accounting, &amp; Treasury</t>
  </si>
  <si>
    <t>Agricultural Lending</t>
  </si>
  <si>
    <t>Commercial Real Estate Lending</t>
  </si>
  <si>
    <t>Equipment Leasing &amp; Finance</t>
  </si>
  <si>
    <t>Mortgage Lending (Non-Commission)</t>
  </si>
  <si>
    <t>Mortgage Lending (Commission)</t>
  </si>
  <si>
    <t>Secondary Markets - Asset Sales</t>
  </si>
  <si>
    <t>Investment/Portfolio Management</t>
  </si>
  <si>
    <t>Retail Sales Management</t>
  </si>
  <si>
    <t>Loan Workout/Special Assets</t>
  </si>
  <si>
    <t>Loan Processing</t>
  </si>
  <si>
    <t>Closing</t>
  </si>
  <si>
    <t>Deposit Operations Processing</t>
  </si>
  <si>
    <t>Finance</t>
  </si>
  <si>
    <t>Application Development/Support</t>
  </si>
  <si>
    <t>Information Security</t>
  </si>
  <si>
    <t>Payroll</t>
  </si>
  <si>
    <t>Firm Scoping</t>
  </si>
  <si>
    <t>Employee Position</t>
  </si>
  <si>
    <t>Employee ID</t>
  </si>
  <si>
    <t>Position Select - Benchmark First</t>
  </si>
  <si>
    <t>Asset Cut</t>
  </si>
  <si>
    <t xml:space="preserve">Variance to </t>
  </si>
  <si>
    <t>25th Percentile</t>
  </si>
  <si>
    <t>75th Percentile</t>
  </si>
  <si>
    <t>90th Percentile</t>
  </si>
  <si>
    <t>50th Percentile</t>
  </si>
  <si>
    <t>Row Labels</t>
  </si>
  <si>
    <t>(blank)</t>
  </si>
  <si>
    <t>Grand Total</t>
  </si>
  <si>
    <t>Chart - Select McLagan Benchmark</t>
  </si>
  <si>
    <t>Chart - Select XYZ Bank Position</t>
  </si>
  <si>
    <t>Select McLagan Benchmark</t>
  </si>
  <si>
    <t>Select XYZ Bank Position</t>
  </si>
  <si>
    <t>McLagan Benchmark</t>
  </si>
  <si>
    <t>XYZ Bank Benchmark</t>
  </si>
  <si>
    <t>Job Description</t>
  </si>
  <si>
    <t>Job Name</t>
  </si>
  <si>
    <t>Core Functional Responsibilities</t>
  </si>
  <si>
    <t>Key Distinction of Position Level</t>
  </si>
  <si>
    <t>Supervisory</t>
  </si>
  <si>
    <t>Experience</t>
  </si>
  <si>
    <t>Title Guideline</t>
  </si>
  <si>
    <t>Level Description</t>
  </si>
  <si>
    <t>FULL Code</t>
  </si>
  <si>
    <t>Benchmark Position Name</t>
  </si>
  <si>
    <t>Area</t>
  </si>
  <si>
    <t>Core Functional Descriptions</t>
  </si>
  <si>
    <t>Key Distinction Of Position Level</t>
  </si>
  <si>
    <t>Under the overall direction of the CEO or Chairman of the Board, manages a major portion of the company's activities. Provides leadership in establishing overall objectives, policies, and plans for the organization.  May act as principal representative of the firm; may establish and maintain relations with other companies, businesses, community associations, and governmental agencies. The incumbent is not the CEO.</t>
  </si>
  <si>
    <t xml:space="preserve">This incumbent provides direction, coordination, and control for the effective and profitable operation of the entire firm's various businesses. Advises and counsels the Chief Executive Officer on planning the scope and direction of all firm operations. Presents recommendations on future plans and objectives. Represents the firm in relationships with major clients, industry organizations, and other key outside parties. 
</t>
  </si>
  <si>
    <t>Responsible for direction of broad–based banking activities within a major geographic region. This may include consumer banking, commercial banking, brokerage, and/or wealth management. Incumbent develops and recommends business plans and budgets and is responsible for costs and profit performance of the region. Participates in the development of "centralized" business plans with senior management and Business Heads and is responsible for the implementation of plans in support of the firm's "centralized" goals and objectives. Regional responsibility will represent the organizations broadest area of geographic management, typically multi–state.</t>
  </si>
  <si>
    <t xml:space="preserve">Responsible for direction of broad–based banking activities within a defined geographic region, typically smaller than that of a Regional President. This may include consumer banking, commercial banking, brokerage, and/or wealth management. Incumbent develops and recommends business plans and budgets and is responsible for costs and profit performance of the market. Participates in the development of "centralized" business plans with senior management and Business Heads and is responsible for the implementation of plans in support of the firm's "centralized" goals and objectives. </t>
  </si>
  <si>
    <t xml:space="preserve">Responsibilities are similar to those of the overall CEO, but applicable to a subsidiary bank, typically part of a multi–bank holding company.
</t>
  </si>
  <si>
    <t xml:space="preserve">Responsible for all (or most) administrative, and support activities of the firm. Functions directed would typically include operations, technology, legal, human resources, general services, public relations, and other support activities. Liaises with senior management on strategic business planning, policy–development and problem solving, and may conduct business feasibility studies. Oversees staff and other significant resources for the firm and exercises strategic budget and administrative control over planning and project management. Represents the firm in relationships with industry organizations, key competitors, and other outside parties; may also represent the firm with major clients. 
</t>
  </si>
  <si>
    <t xml:space="preserve">Responsible for direction of the entire firm's financial activities. Management responsibility would typically include treasury, accounting, asset and liability management, tax, and financial control activities. Directs and coordinates activities with independent public accountants and various regulatory agencies concerned with the firm's financial position and statements. Represents the firm on financial matters with industry, governmental, and regulatory organizations as well as with ratings agencies and outside investors as applicable.
</t>
  </si>
  <si>
    <t xml:space="preserve">Responsible for overall direction of the accounting and budget functions for the entire firm. May also direct payroll activities and the tax function. Provides top management with financial information necessary to control the firm's operations. Through staff, responsible for financial and regulatory reporting for the organization.
</t>
  </si>
  <si>
    <t xml:space="preserve">Incumbent directs the firm's internal audit function. Responsible for directing internal audit staff, scheduling audits, developing audit procedures, and serving as liaison with the firm's outside auditors and regulatory organizations.
</t>
  </si>
  <si>
    <t xml:space="preserve">Responsible for the firm’s funding activities, including risk portfolio management. The incumbent is typically responsible for planning as well as setting policies and guidelines for managing the organization's funding books. Responsible for monitoring and evaluating market conditions daily and providing overall management for risk portfolios. Advises senior management on funding strategies, funding requirements, and credit issues as well as trading risk strategies. Incumbent is typically a member of the Asset &amp; Liability Management Committee. Develops and maintains relationships with senior management, internal users of funds, and the financial community. This position may also be responsible for liquidity funding activities. This position level reports to a senior executive (e.g., Chief Financial Officer). 
</t>
  </si>
  <si>
    <t xml:space="preserve">This position has responsibility for developing and coordinating the organization’s strategic planning and development activities. Responsibilities typically include: leading the development of the business’ long–term strategic plan; evaluating prospective merger or acquisition targets; and in some organizations, proposing and reviewing significant product/business line changes or expansions. This position may report to the firm’s Chief Executive Officer, Chief Operating Officer, Chief Administrative Officer or Chief Financial Officer.
</t>
  </si>
  <si>
    <t xml:space="preserve">Responsible for direction and control of firm’s information systems and technology activities. Management responsibilities would typically include all of the firm’s systems design and programming activities, network planning, database management, and computer operations. Incumbent responsible for developing annual budgets and plans, as well as strategic plans for the systems group. Interfaces with firm’s management and business unit management on all information systems and technology–rated issues. Serves as the firm’s liaison with peer organizations, key industry groups and associations related to systems activities. Incumbent may report to the Chief Administrative Officer or the Chief Operating Officer.
</t>
  </si>
  <si>
    <t xml:space="preserve">Responsible for direction and control of firm’s operations activities. Incumbent develops budgets and annual strategic plans for the operations group. Interfaces with firm management and management of sales, trading, technology, and financial areas on all operations related issues. Serves as the firm's liaison with key industry and regulatory groups related to operations activities. NOTE: In some organizations, certain Operations related functions (e.g., securities lending, custody, correspondent services) may also report to this position. Reporting relationships vary (i.e., this position may report to the Chief Administration Officer or the Chief Operating Officer). </t>
  </si>
  <si>
    <t xml:space="preserve">Responsible for the direction of the firm’s investor relations activities. Incumbent has overall responsibility for the development and implementation of strategies that will increase the firm’s stock price through enhanced communications with analysts and the financial press. Has in–depth knowledge of communications activities within the financial services industry, as well as the firm’s products and services.
</t>
  </si>
  <si>
    <t xml:space="preserve">Responsible for the direction of all communications activities for the firm including investor relations, media relations, and community relations. This role is not responsible for the sales function. Incumbent serves as the company spokesperson on broad policies and represents the firm with trade associations and government groups. Coordinates activities with government affairs function, which in some firms may report to this area. Develops and maintains relationships with various outside agencies and uses these relationships, where appropriate, to ensure positive coverage of the firm’s activities. NOTE: May also be responsible for all marketing related activities including advertising, media placement, and analysis of the strengths and weaknesses of existing marketing efforts.
</t>
  </si>
  <si>
    <t xml:space="preserve">Responsible for development of the firm's human resources programs and for supervision of the firm's human resources staff. Management responsibility would typically include administration of recruiting, diversity, employee relations, and compensation and benefits programs. Functions supervised might also include training, payroll, and registration. Incumbent provides counsel to executive and senior level managers on human resources issues, including providing input to the business planning process.
</t>
  </si>
  <si>
    <t xml:space="preserve">Incumbent has overall responsibility for the firm’s Corporate and General Services functions. Responsibilities include functions related to procurement, facilities management and space planning, lease management, office security, health and safety, mail room services, and office services such as printing and graphics. Manages internal staff as well as outsourced functions. Has ultimate responsibility for all of the firm’s corporate services functions, linking them to work together where necessary and ensuring they operate effectively and coherently to achieve the firm’s goals. May make decisions on outsourcing some functions, regularly reviewing performance of any areas which have been outsourced. Typically reports to the Chief Operating Officer or the Chief Administrative Officer. 
</t>
  </si>
  <si>
    <t xml:space="preserve">Responsible for overall management and general direction of the firm’s retail banking business. Assumes responsibility for accomplishment of plans and objectives for this business. Responsible for the marketing function as it relates to the retail bank and all branch offices involved in the firm’s retail banking business.
</t>
  </si>
  <si>
    <t xml:space="preserve">Incumbent has overall responsibility for setting of policies, guidelines and the direction of firm’s asset–based finance business. Develops annual business plans and objectives. Ultimately responsible for accomplishment of these plans and objectives. Directs staff through subordinate managers in the execution of these plans and objectives. Represents the company in relationships with important clients, industry associations, and with other key outside parties. 
</t>
  </si>
  <si>
    <t xml:space="preserve">This position has ultimate responsibility for the organization's equipment leasing and finance annual and long–term business and financial results. Incumbent approves and is responsible for the execution of all strategic, financial, and operating plans and policies; as well as representing the company with the Board of Directors, major clients, industry organizations, and other key outside parties. 
</t>
  </si>
  <si>
    <t xml:space="preserve">Responsible for setting direction, policies, and guidelines for the organization's commercial real estate business. Develops annual business plan and coordinates activities with senior management in other areas of the organization. Directs senior managers in the execution of these plans. Incumbent has ultimate responsibility for return on company's real estate lending activities and the efficient management of real estate mortgage and equity portfolios. Represents the organization with major clients, industry associations, and other key outside parties.
</t>
  </si>
  <si>
    <t xml:space="preserve">This position has responsibility for the individual brokerage business including facilitation of buying and selling financial securities and researching markets to provide appropriate recommendations to clients. The incumbent is responsible for developing and executing the private client business strategic, financial, and operating plans and policies and for managing the field/branch sales activities, product management and marketing functions, and administrative management functions (e.g., technology, operations, finance, legal, compliance, human resources). Some of these administrative activities may be managed on a shared services basis with a corporate parent. Depending on the organization, the private client business may operate through employees, independent contractors, agents, and/or the internet.
</t>
  </si>
  <si>
    <t xml:space="preserve">Responsible for overall management and general direction of the firm's capital markets businesses, including all institutional equity and fixed–income sales and trading activities. Approves business plans of the various capital markets business units. Recommends annual and long–range objectives, policies, and plans for the capital markets businesses to executive management or the Board.
</t>
  </si>
  <si>
    <t>Responsible for the management of business development activities including expanding existing relationships from other firm divisions/product lines and developing new business prospects and clients within the community. Develops annual business plan and coordinates activities with senior management in other areas of the organization. Directs senior managers in the execution of these plans. May coordinate business development calling programs and personally develops new customer prospects and clients for the firm.  Coordinates reporting of customer statistics and makes recommendations for new business development initiatives. Represents the organization with major clients, industry associations, and other key outside parties.</t>
  </si>
  <si>
    <t>Incumbent has overall responsibility for setting of policies, guidelines and the direction of the firm’s cash management business servicing clients outside the firm. Develops annual business plans and coordinates activities with senior management in other areas of the organization. Directs senior managers in the execution of these plans. Responsible for new product development, marketing, sales, servicing and operations.  Incumbent has ultimate responsibility for return on company's cash management activities and efficient management of the business. Represents the organization with major clients, industry associations, and other key outside parties.</t>
  </si>
  <si>
    <t>Directs and controls the organization's insurance business. Responsible for developing objectives, policies, and plans for the business. Responsible for all insurance products (e.g., life insurance, individual and group annuity products) and functions (e.g., underwriting, risk management, servicing, etc.)</t>
  </si>
  <si>
    <t>Responsible for the overall management and direction of the consumer and/or business credit card functions including business development, sales, credit, collections, and operations. Develops policies, procedures, objectives, and plans for these businesses in order to maximize market penetration/profit while controlling the overall credit risk of the business and collections.</t>
  </si>
  <si>
    <t>Infrastructure</t>
  </si>
  <si>
    <t xml:space="preserve">Responsible for providing administrative and secretarial support for a department or group of individuals. Responsibilities may include: coordination of meetings, ordering of supplies and equipment, coordination of other assistants, and overtime reports. </t>
  </si>
  <si>
    <t>Responsible for standard daily operations and support of inbound or outbound customer service in a contact-center environment. Coordinates the operational interaction of departments in support of business objectives. Maintains quality contact-center practices in response to customer inquiries.</t>
  </si>
  <si>
    <t>Management positions are responsible for setting direction, policies, and guidelines for the organization's collections functions including collections and recovery/bankruptcy. Staff responsibilities involve collecting delinquent accounts and rescheduling payments as necessary to minimize delinquencies and foreclosures.</t>
  </si>
  <si>
    <t>Responsible for the development and execution of marketing plans, initiatives, promotions and communications related to specific products. Staff in this function are responsible for defining competitive market requirements and opportunities, and providing ongoing marketing support that ensures the competitiveness of existing products.</t>
  </si>
  <si>
    <t>Staff is responsible for independent, objective assurance and consulting activity designed to improve a firm's operations by evaluating and improving the effectiveness of risk management, control and governance processes. Special reviews may also be conducted as requested by senior management and incumbents may also be involved in strategic business reviews. May also be responsible for liaising with the risk and compliance functions.</t>
  </si>
  <si>
    <t>Responsible for identifying the training needs of employees and managing the training programs for all staff on an in–house and external basis. Incumbents will be responsible for developing and implementing training programs to support the business needs and will also liaise with external suppliers for training courses and materials.</t>
  </si>
  <si>
    <t>This function is responsible for managing the recruitment selection process for new staff.</t>
  </si>
  <si>
    <t>Responsible for LAN/WAN and network activities. Staff define, design and implement network communications and solutions. Coordinates activities with other systems areas and vendors, and deals with network system planning, upgrading, monitoring, testing and servicing. Staff may develop and analyze models for the purpose of determining capacity needs; supports capacity planning for business application deployments. Provides network systems administration support to users.</t>
  </si>
  <si>
    <t xml:space="preserve">Responsible for ensuring the firm's compliance with banking regulations established as part of the Community Reinvestment Act (CRA). Develops and monitors internal controls, documentation, and training. Recommends changes and improvements for special lending programs. </t>
  </si>
  <si>
    <t>Responsible for processing deposit account activities. May be responsible for reconciliation, check processing, item processing, error resolution, returns, disputes, and record maintenance.</t>
  </si>
  <si>
    <t xml:space="preserve">May be responsible for relationship management, sales, and account management roles providing cash management services to outside firms. Responsible for prospecting sales with new clients and/or sales of new products to existing clients. May also be responsible for managing customer service and some operations functions.  </t>
  </si>
  <si>
    <t>Staff are responsible for creating and managing investor relations to allow seamless and continuous placement of loans originated by the firm. Typically has responsibility for developing, negotiating and formalizing contracts with new investors as well as ensuring existing contractual obligations are met. Also responsible for the secondary marketing function to achieve placement of originated loans (with or without servicing rights) not maintained in company portfolios. Markets mortgage packages to individual investors, GSEs (Freddie Mac, Fannie Mae), and agencies, including FHA/VA and Ginnie Mae to generate revenue. Works with risk management departments to ensure that the risk factors incurred are within firm standards. Works with production channels to set rates and monitor adherence to rates for both servicing retained and non–servicing retained products.</t>
  </si>
  <si>
    <t xml:space="preserve">Staff is responsible for originating Small Business Administration (SBA) loans only. </t>
  </si>
  <si>
    <t>Develops new trust business and the promotion of trust services. Establishes and implements programs designed to generate new trust business and promote trust services. Initiates contacts in the development and closing of new trust businesses of any type and size.</t>
  </si>
  <si>
    <t>2014 Salary</t>
  </si>
  <si>
    <t>Select McLagan Benchmark Position</t>
  </si>
  <si>
    <t>The values in these boxes populate the market data on the two tabs</t>
  </si>
  <si>
    <t>You guessed it - charts</t>
  </si>
  <si>
    <t xml:space="preserve">As the firm’s top executive, this incumbent is responsible for the strategic direction of all businesses of the firm, assuming ultimate responsibility for the accomplishment of plans and objectives. Approves annual and long–range objectives, policies, and operating plans for the firm. Reviews all major policy matters and decisions. Approves plans for capital usage developed by division executives as part of their annual budgeting process. Approves plans for the development of human resources. Protects and enhances the firm’s investments and reputation, and ensures the soundness of the firm's financial structure. Represents the firm in relationships with the Board of Directors, major clients, industry organizations, regulators and other key outside parties. 
</t>
  </si>
  <si>
    <t>Has responsibility for advising the Chief Executive Officer and other executives on strategic initiatives. Represents the firm as the Chief Legal Officer / General Counsel in dealing with clients, external agencies, and regulatory bodies. Responsible for direction of the firm's internal legal and compliance activities and for coordination of work conducted by the firm's external legal counsel on matters relating to the firm's own operations. Management responsibility may also include involvement in tax work for the firm, advising senior managers on sensitive legal and compliance issues, developing and maintaining corporate compliance policies, and liaising with internal and external advisors. The Chief Legal Officer typically has overall firm-wide responsibility covering all business divisions and/or legal entities.</t>
  </si>
  <si>
    <t>Incumbent has overall responsibility for the  loan workout function.  Leads teams responsible for restructuring problem or non–performing loans. Responsible for restructuring loans when counterparties do not meet the original conditions of the loan and asset recovery. The loan workout group (in conjunction with senior firm management and corporate relationship management staff) directs its efforts to limiting losses on outstanding problem loans or non–performing loans. Typically reports to the Chief Credit Officer.</t>
  </si>
  <si>
    <t xml:space="preserve">Responsible for all lending activity of the organization. Develops and oversees implementation of loan policies, products and strategies. All lending departments report directly or indirectly to this position. This position may also manage overall credit risk if there is not also a separate Chief Credit Officer at the firm.
</t>
  </si>
  <si>
    <t xml:space="preserve">Directs and controls all of the organization’s consumer mortgage businesses. Responsible for developing objectives, policies and plans for these businesses in order to maximize market penetration/profits while controlling overall risk of the business. </t>
  </si>
  <si>
    <t xml:space="preserve">This position has responsibility for the private banking business which provides personalized banking, investment, tax planning, and other financial services to individuals with sizable assets. Responsible for setting direction, policies, and guidelines for the organization's private banking business. The incumbent develops the annual business plan, coordinates activities with senior management in other areas of the organization (e.g., investment and corporate banking, investment management, systems), and directs senior managers in the execution of these plans. The Head of Private Banking is responsible for multiple product specialist groups (e.g., relationship management, portfolio management, trust and estate administration). 
</t>
  </si>
  <si>
    <t xml:space="preserve">Directs and controls all of the organization’s agriculture lending businesses. Responsible for developing objectives, policies, and plans in order to maximize market penetration/profits while controlling the overall risk of the business. Develops annual business plan and coordinates activities with senior management in other areas of the organization. Directs senior managers in the execution of these plans. Incumbent has ultimate responsibility for return on company's agriculture lending activities and the efficient management of its portfolios. Represents the organization with major clients, industry associations, and other key outside parties.
</t>
  </si>
  <si>
    <t xml:space="preserve">Responsible for setting direction, policies, and guidelines for the organization's business banking function. Develops annual business plan and coordinates activities with senior management in other areas of the organization. Directs senior managers in the execution of these plans. Incumbent has ultimate responsibility for return on company's business banking activities and the efficient management of its portfolios. Represents the organization with major clients, industry associations, and other key outside parties.
</t>
  </si>
  <si>
    <t>Manages the bond and equity investments for investment management accounts and/or fiduciary trust accounts. Develops investment strategies based on management's philosophy and customer objectives. Performs investment research, stays informed of developments in security markets, and consults with tax attorneys and accountants to determine the legal consequences of investment decisions and resolve account problems.</t>
  </si>
  <si>
    <t>Individuals within this function are responsible for managing all functions, staff and daily operations within a branch. Accountable for deepening existing relationships and maximizing revenue, sales, and customer satisfaction, while minimizing operational losses and customer attrition. Responsible for successful implementation of promotional campaigns and product initiatives at the branch level. Incumbents are either sales (with business development goals) or service focused.</t>
  </si>
  <si>
    <t xml:space="preserve">Develops or manages sales and promotional strategies for the retail banking business.  May include responsibility for sales training; educating the organization’s staff on new products/services; calling programs; evaluating channel, product, or customer service strategies; conducting competitive analysis; and organizing local marketing events.  Typically focused on the retail business, but may include small business banking lines. </t>
  </si>
  <si>
    <t>Covers staff primarily responsible for accurately processing all deposits, transfers, withdrawals, and other transactions in accordance with established policies and procedures. Often serving as the first point of contact to the customer, may have responsibility for cross–selling firm products or referring customers to other areas of the firm. In accordance with level, may be responsible for direct supervision and management of the teller staff to include: hiring, supervising, scheduling and evaluating.</t>
  </si>
  <si>
    <t xml:space="preserve">Responsible for monitoring the quality of the existing loan portfolio and ensuring that loans conform to established policies.  Incumbents may assist in the classification of loans, may report review findings to management and loan officers, and may make recommendations for adjustments to the loan portfolio to mitigate present or future risks on problem loans.  </t>
  </si>
  <si>
    <t>This function focuses on individuals responsible for restructuring problem or non–performing loans. Responsible for restructuring loans when counterparties do not meet the original conditions of the loan and asset recovery. The loan workout group (in conjunction with senior firm management and corporate relationship management staff) directs its efforts to limiting losses on outstanding problem loans or non–performing loans.</t>
  </si>
  <si>
    <t>Following approval, prepares and submits loan closing packages, ensuring compliance with appropriate regulations, insurance, and guarantee functions as applicable prior to disbursing loan proceeds. May also have responsibility for post-closing review to ensure loans were properly executed.</t>
  </si>
  <si>
    <t xml:space="preserve">Incumbents are responsible for the operation of the firm's electronic banking activities, which may include automated teller machines (ATMs), electronic funds transfer (EFT) activities, Automated Clearing House (ACH) transactions, and wire transfer.  May market ATM and EFT systems to customers and responds to customers about electronic banking products and services. </t>
  </si>
  <si>
    <t>Responsible for treasury activities including cash management, creditor relations and capital planning. Function incumbents act as primary interface with the ratings agencies, investors in the firm's fixed–income bonds and notes programs, and with the firm's bank network and other liquidity providers. Treasury staff also have responsibility for managing firm lines of credit, and the control and movement of the firm's cash and cash positions.</t>
  </si>
  <si>
    <t xml:space="preserve">Incumbents are responsible for application development and modification and/or maintenance of applications.  Responsible for one or more of the following roles: risk technology, middleware, legacy/mainframe application development, non-legacy/non mainframe application development, and application support. </t>
  </si>
  <si>
    <t>Responsible for providing legal advice to the firm and for ensuring the firm operates in accordance with various legal parameters. Specialists within the area provide support across the scope of the firm's activities ensuring that legal issues, contracts, disputes, complex transactions, etc., are conducted within due diligence of the legal framework. Incumbents are generalists or specialize in one or more of the following areas: business unit lawyer/attorney, litigation, intellectual property law, employment/HR law, corporate law, regulatory law and tax law.</t>
  </si>
  <si>
    <t>This function covers incumbents who are responsible for ensuring all the firm's activities follow the necessary rules and regulations, and that the firm complies with legal/regulatory boundaries and jurisdictions. Incumbents are generalists or specialize in one or more of the following roles: business unit/product compliance, compliance policy and training, money laundering / financial crimes prevention, market surveillance/monitoring, registration, and regional offices / branch examinations.</t>
  </si>
  <si>
    <t>Responsible for the design, modification, and maintenance of the firm's HR Information Systems. Incumbents are also responsible for ensuring data integrity in the HR system, including the ongoing development and monitoring of HR data quality and confidentiality standards. Responsible for extracting data from the HR systems and providing reporting on a regular or ad hoc basis. A key part of this role is ensuring that the reporting and analysis requirements of the business and other infrastructure areas are met, along with the production and development of reporting in line with these business requirements.</t>
  </si>
  <si>
    <t>Select Employee Position and ID</t>
  </si>
  <si>
    <t>Named Range: "ClientTitles"</t>
  </si>
  <si>
    <t>Named Range: "ClientIDs"</t>
  </si>
  <si>
    <t>Count of Internal Title</t>
  </si>
  <si>
    <t>Benchmark-Title Pre-Association</t>
  </si>
  <si>
    <t>Benchmark-Title-ID Pre-Association</t>
  </si>
  <si>
    <t>Benchmark-ID Pre-Association</t>
  </si>
  <si>
    <t>Title-ID Pre-Association</t>
  </si>
  <si>
    <t>Option 1:  Select Employee Position and ID</t>
  </si>
  <si>
    <t>Market comparisons are currently based 
on the Employee ID entered above
To select by job title, delete the 
Employee ID entered above</t>
  </si>
  <si>
    <t>Option 2:  Enter Employee ID</t>
  </si>
  <si>
    <t>n/a</t>
  </si>
  <si>
    <t>Seasoned manager with extensive product knowledge. Participates in strategic decision–making beyond their specific product area.</t>
  </si>
  <si>
    <t xml:space="preserve">Typically a minimum of 12-15 years of management experience in the business.
</t>
  </si>
  <si>
    <t xml:space="preserve">Most senior staff focused on production/transaction and/or management focused. Very high level of industry/product expertise. May participate in strategic decision–making beyond their specific product area.
</t>
  </si>
  <si>
    <t xml:space="preserve">May have small staff in single office.
</t>
  </si>
  <si>
    <t xml:space="preserve">Typically a minimum of 10-15 years of management experience in the business.
</t>
  </si>
  <si>
    <t xml:space="preserve">Responsibilities are similar to Team Leader/Senior I, however incumbent has less relevant experience and/or skill and smaller scope of activities. In client relationship management roles, incumbent has primary responsibility for all but the largest and most complex clients. Works with a large degree of independence. 
</t>
  </si>
  <si>
    <t xml:space="preserve">Limited staff management responsibilities.
</t>
  </si>
  <si>
    <t xml:space="preserve">Typically a minimum of 7 years of management experience in business. 
</t>
  </si>
  <si>
    <t xml:space="preserve">Works with a large degree of independence, but requires management oversight on most complicated issues/situations. Incumbent may have primary responsibilities for a given client or in a given product, but will have less relevant experience and/or skill than Senior II. Increasingly assumes responsibility for independently handling complex transactions. Incumbent may provide insight and ideas for enhancing client relationships.
</t>
  </si>
  <si>
    <t xml:space="preserve">Has assumed important business development or product/relationship management responsibilities and his or her own clients. Typically has limited participation in strategic decision–making within their specific product area.
</t>
  </si>
  <si>
    <t xml:space="preserve">May supervise more junior staff on a limited basis.
</t>
  </si>
  <si>
    <t>Minimum of 5 years of experience.</t>
  </si>
  <si>
    <t xml:space="preserve">Has not yet assumed significant independent client or business responsibility. May be secondary relationship manager on large clients.
</t>
  </si>
  <si>
    <t xml:space="preserve">Minimum of 3 years of experience. </t>
  </si>
  <si>
    <t xml:space="preserve">Incumbent is in the process of developing basic skills and assists senior RMs on top accounts. Almost all activities are transaction oriented (and not related to new business). A significant portion of time is spent on basic work (e.g., due diligence, document processing, financial/statistical analysis). Able to handle some small transaction situations independently, but will require assistance with large size or special situation transactions. Typically has completed a commercial credit training assignment.
</t>
  </si>
  <si>
    <t xml:space="preserve">Limited knowledge and relevant experience and/or skill. Generally, has completed a commercial credit training assignment.
</t>
  </si>
  <si>
    <t xml:space="preserve">Typically have less than 3 years of experience. </t>
  </si>
  <si>
    <t xml:space="preserve">Incumbent is in the process of developing basic skills. All activities are transaction oriented (and not related to new business). Time is spent on basic work (e.g., due diligence, document processing, financial/ statistical analysis). Incumbent is entry level and performs little work independently. This is an entry–level career path role.
</t>
  </si>
  <si>
    <t xml:space="preserve">Limited knowledge and relevant experience and/or skill. Differs from an Assistant in that incumbent is on a definitive career path and is directly involved in client business activities.
</t>
  </si>
  <si>
    <t xml:space="preserve">Typically requires more than 3 years of experience. Roles at this level often do not require an advanced degree or certification. There is not significant independence of action at this level. 
</t>
  </si>
  <si>
    <t xml:space="preserve">Primary focus is on leadership with strategic planning within a division or sector of the business. 90% Strategic, 10% Tactical.
</t>
  </si>
  <si>
    <t xml:space="preserve">Role is balanced between day–to–day high level operational execution and development of the strategic direction of the area. 75% Strategic, 25% Tactical
</t>
  </si>
  <si>
    <t xml:space="preserve">Primary focus on day–to–day operational execution, although role will also include contributing to strategic planning within area of expertise. 40% Strategic, 40% Tactical, 20% Transactional.
</t>
  </si>
  <si>
    <t xml:space="preserve">Primary focus of role is on day–to–day operational execution and sales strategy within a small sales force (e.g. branch). Occasional contribution to broader planning within area of expertise. 20% Strategic, 40% Tactical, 40% Transactional
</t>
  </si>
  <si>
    <t xml:space="preserve">Responsible for following established guidelines and identifying and resolving problems. Individuals at this level are expected to use some independence of thought but to refer more complex problems to supervisors or other experts. Individuals would be expected to contribute to work flow or process change and redesign, and to form a strong basic understanding of the specific product or process. May also be accountable for regular reporting or process administration as "owner".
</t>
  </si>
  <si>
    <t xml:space="preserve">Seasoned professional, but no management experience. 10% Strategic, 40% Tactical, 50% Transactional
</t>
  </si>
  <si>
    <t xml:space="preserve">Roles at this level are responsible for routine operational or administrative work. Day–to–day actions are focused on administering defined procedures, analyses and report preparation. Individuals will have their work thoroughly reviewed and checked by more senior incumbents and will have limited contact outside their immediate area. 
</t>
  </si>
  <si>
    <t xml:space="preserve">Limited knowledge and experience. 30% Tactical, 70% Transactional
</t>
  </si>
  <si>
    <t xml:space="preserve">No supervisor responsibilities.
</t>
  </si>
  <si>
    <t xml:space="preserve">Responsible for following established policies and procedures to resolve customer requests. Individuals at this level are expected to use some independence of thought but refer more complex transactions to other experts.
</t>
  </si>
  <si>
    <t xml:space="preserve">May direct day–to–day work of junior staff, but will not typically have formal management role.
</t>
  </si>
  <si>
    <t xml:space="preserve">Staff can handle many of the more routine and some complex transactions within established policies and procedures. Works independently on less complex transactions. May require supervision on the larger or more complex transactions. Intermediate staff are still developing advanced knowledge and work under direction of more senior staff or management. 
</t>
  </si>
  <si>
    <t xml:space="preserve">Primary focus is on daily deliverable of routine and defined outputs, while at the same time developing a knowledge of the broader context in which the work is being performed. 100% Transactional
</t>
  </si>
  <si>
    <t xml:space="preserve">Typically requires 1+ years of experience. Roles at this level often do not require a degree.
</t>
  </si>
  <si>
    <t xml:space="preserve">Entry level operational role in the bank. Processes transactions within established policies and procedures. Junior staff are in the process of developing their basic skills in administering defined procedures. Work under direct supervision. Staff at this level generally perform only moderately complex transactions, with little discretion or decision–making capability. 
</t>
  </si>
  <si>
    <t>Primary focus is on daily deliverable of routine and defined outputs under direct supervision with little operating discretion. 100% Transactional</t>
  </si>
  <si>
    <t xml:space="preserve">No supervisor responsibilities. 
</t>
  </si>
  <si>
    <t xml:space="preserve">Roles at this level often do not require a degree or any significant prior product or functional knowledge to accomplish primary duties.
</t>
  </si>
  <si>
    <t xml:space="preserve">Role is balanced between day–to–day high level operational execution and development of the strategic direction of the relevant Infrastructure area. 40% Strategic, 40% Tactical, 20% Transactional.                                                                                                                                         </t>
  </si>
  <si>
    <t>Manages and directs individuals within the Infrastructure area, usually through relevant direct reports.</t>
  </si>
  <si>
    <t>Seasoned manager with extensive product knowledge and expertise. Minimum years of experience: Typically 12 years</t>
  </si>
  <si>
    <t xml:space="preserve">Roles at this level may manage a department, product, or process with a large amount of independence.  Typically referred to as technical experts and known internally and externally as reliable, knowledgeable resources. Develops and exercises business plans, policies and procedures and may also be responsible for various projects to improve efficiencies. Individuals at this level have a clear understanding of the firm's different businesses and the related economics. </t>
  </si>
  <si>
    <t xml:space="preserve">Primary focus of role is on day–to–day operational execution, although roles will also include contributing to strategic planning within area of expertise. 20% Strategic, 40% Tactical, 40% Transactional.  </t>
  </si>
  <si>
    <t>Roles at this level typically require significant industry experience. They are expected to be subject area experts in multiple or specific skill sets, business areas, or products. Minimum years of experience: Typically 10 years</t>
  </si>
  <si>
    <t>Incumbents at this level are fully knowledgeable on the day-to-day activities of a product or process; however, will require input on more complex issues. This individual may have oversight of a small team of junior staff to ensure all daily responsibilities are completed. Individuals at this level have some understanding of the firm's different businesses and the related economics.</t>
  </si>
  <si>
    <t xml:space="preserve">Primary focus of role is on day–to–day operational execution, with occasional contribution to broader planning within area of expertise. 40% Tactical, 60% Transactional.                  </t>
  </si>
  <si>
    <t>May have management responsibilities for a small team, or may be a single incumbent with "manager" responsibilities for a product or process.</t>
  </si>
  <si>
    <t>Roles at this level typically require some industry experience. They are expected to be subject area experts in one (or more) specific skill sets, business areas, or products. Minimum years of experience: Typically 7 years</t>
  </si>
  <si>
    <t>Day–to–day focus is on resolution of complex problems or transactions, where expertise is required to interpret against policies, guidelines or processes. Roles at this level would usually have full ownership for one or more processes, reports, procedures or products, and may also be considered analytical or procedural "experts" representing a unit or team on cross–function process or project deliverables.</t>
  </si>
  <si>
    <t>Primary focus of role is on day–to–day deliverables, developing solutions based upon subject expertise, and occasionally representing the department at a broader level.</t>
  </si>
  <si>
    <t>May supervise day–to–day work of junior level employees, but will not typically have formal management role.</t>
  </si>
  <si>
    <t>Roles at this level typically require an individual emerging as an expert in a specific skill set, business area, or product but who remain focused primarily on daily execution. Minimum years of experience: Typically 5 years</t>
  </si>
  <si>
    <t>Responsible for following established guidelines and identifying and resolving problems. Individuals at this level are expected to use some independence of thought but to refer more complex problems to supervisors or other experts. Individuals would be expected to contribute to work flow or process change and redesign, and to form a strong basic understanding of the specific product or process. May also be accountable for regular reporting or process administration as "owner".</t>
  </si>
  <si>
    <t>May direct day–to–day work of junior level employees, but will not typically have formal management role.</t>
  </si>
  <si>
    <t>Roles at this level are typically for those exhibiting strong basic executional capabilities and who are beginning to take on more responsibility. However, there is not significant independence of action at this level. Minimum years of experience: Typically 3 years</t>
  </si>
  <si>
    <t xml:space="preserve">Roles at this level are responsible for routine operational or administrative work. Day–to–day actions are focused on administering defined procedures, analyses and report preparation. Individuals will have their work thoroughly reviewed and checked by more senior incumbents and will have limited contact outside their immediate area. </t>
  </si>
  <si>
    <t xml:space="preserve">Primary focus is on daily deliverable of routine and defined outputs, while at the same time developing a knowledge of the broader context in which the work is being performed. </t>
  </si>
  <si>
    <t xml:space="preserve">Roles at this level are often filled by recent college graduates with little or no professional experience, but with relevant skills. </t>
  </si>
  <si>
    <t xml:space="preserve">Responsibilities at this level are similar to those of Level G. However, staff at this level work under direct supervision within a specific area and generally perform only moderately complex processing work, with little discretion or decision-making capacity. </t>
  </si>
  <si>
    <t>Primary focus is on daily deliverable of routine and defined outputs under direct supervision with little operating discretion. May be responsible for directing junior staff.</t>
  </si>
  <si>
    <t>Responsibilities at this level are more clerical and administrative than level H. Staff at this level work under direct supervision within a specific area and generally perform processing work, with little discretion or decision-making capability.</t>
  </si>
  <si>
    <t>Primary focus is on daily deliverables of routine and defined outputs under direct supervision.</t>
  </si>
  <si>
    <t>Roles at this level often do not require a college degree or any significant experience or product knowledge to accomplish primary duties.</t>
  </si>
  <si>
    <t>Roles at this level typically provide administrative or secretarial support to the CEO, COO or other top executives, working with limited direction from the executive and executing significant discretion and judgment. At this level, support staff are typically responsible for implementing defined processes within a specific area and providing oversight and guidance to a less seasoned staff.</t>
  </si>
  <si>
    <t>Most senior level of administrative and support responsibilities which requires significant transaction-level knowledge and presence.</t>
  </si>
  <si>
    <t>May supervise staff performing routine clerical or administrative work.</t>
  </si>
  <si>
    <t>Roles at this level require significant prior product knowledge and experience to accomplish primary duties. Individuals often "represent the firm", interfacing with clients and other outside parties.</t>
  </si>
  <si>
    <t>Responsible for providing administrative, secretarial and/or clerical/technical support, typically for a department or group of individuals. Responsibilities may include: meeting coordination, coordination of department scheduling, transaction processing and associated data entry and/or filing.  Individuals generally require some expertise as more complex administrative tasks are likely to be assigned to those at this level.</t>
  </si>
  <si>
    <t>May direct the work of less experienced staff performing routine clerical or administrative work.</t>
  </si>
  <si>
    <t>Roles at this level require strong product knowledge and significant prior experience with the area of expertise.</t>
  </si>
  <si>
    <t>Responsible for providing administrative, secretarial and/or clerical support under some supervision and direction. Generally does not have administrative responsibility for an entire department, and may work for only one or two individuals. Support responsibilities may include data input, data processing and/or data verification for routine processes, with associated filing and/or distribution of related materials.  Note: In markets with only one Admin/Support level, use this level for matching.</t>
  </si>
  <si>
    <t>Roles at this level require some prior experience within the area of expertise, but little knowledge of the financial services industry.</t>
  </si>
  <si>
    <t>Responsible for providing basic secretarial, administrative, or clerical support. Execute routine tasks, such as filing, answering phones, making photocopies or providing basic, narrowly defined services. Roles at this level operate under direct supervision with narrow independence of action.</t>
  </si>
  <si>
    <t>Roles at this level require little to no prior work experience.</t>
  </si>
  <si>
    <t xml:space="preserve">  Sub-Function</t>
  </si>
  <si>
    <t xml:space="preserve">     Function</t>
  </si>
  <si>
    <t xml:space="preserve">             Level</t>
  </si>
  <si>
    <t xml:space="preserve">                  Role</t>
  </si>
  <si>
    <t>Additional Scoping Categories</t>
  </si>
  <si>
    <t>NOTE: Your firm has signed a non-disclosure agreement. Results are STRICTLY CONFIDENTIAL and for INTERNAL USE ONLY.</t>
  </si>
  <si>
    <t>All (Additional Scoping Available)</t>
  </si>
  <si>
    <t>↑ McLagan</t>
  </si>
  <si>
    <t>XYZ Bank ↓</t>
  </si>
  <si>
    <t>Titles</t>
  </si>
  <si>
    <t xml:space="preserve">                                                   Function</t>
  </si>
  <si>
    <t xml:space="preserve"> </t>
  </si>
  <si>
    <t>These values are used to populate drop-down boxes on the "Select by McLagan Job" tab</t>
  </si>
  <si>
    <t>This helps populate the McLagan benchmark section on the "Select By Your Job" tab</t>
  </si>
  <si>
    <t>FuncName</t>
  </si>
  <si>
    <t xml:space="preserve"> 2013 Cash Bonus</t>
  </si>
  <si>
    <t xml:space="preserve"> 2013 Commissions</t>
  </si>
  <si>
    <t xml:space="preserve"> 2013 Bonus + Comm.</t>
  </si>
  <si>
    <t xml:space="preserve"> 2013 Total Cash</t>
  </si>
  <si>
    <t xml:space="preserve"> 2013 TCash+Overtime</t>
  </si>
  <si>
    <t xml:space="preserve"> 2013 LT/Def. Awards</t>
  </si>
  <si>
    <t xml:space="preserve"> 2013 Total Incentive</t>
  </si>
  <si>
    <t xml:space="preserve"> 2013 Total Comp.</t>
  </si>
  <si>
    <t xml:space="preserve"> 2014 Salary</t>
  </si>
  <si>
    <t>Bonus as a % of Sal.</t>
  </si>
  <si>
    <t>LT A %  2013 Salary</t>
  </si>
  <si>
    <t xml:space="preserve"> 2013 Targ Bon % Sal</t>
  </si>
  <si>
    <t>EMP</t>
  </si>
  <si>
    <t>Low Quartile (25%)</t>
  </si>
  <si>
    <t>Median (50%)</t>
  </si>
  <si>
    <t>High Quartile (75%)</t>
  </si>
  <si>
    <t>Top Decile (90%)</t>
  </si>
  <si>
    <t>Total Number of Incumbents</t>
  </si>
  <si>
    <t>Number of Firms</t>
  </si>
  <si>
    <t>RRU-AA-AABA</t>
  </si>
  <si>
    <t>RRU-AA-AA1A</t>
  </si>
  <si>
    <t>All Specializations Combined</t>
  </si>
  <si>
    <t>RRU-AA-AAJA</t>
  </si>
  <si>
    <t>RRU-AA-AFAA</t>
  </si>
  <si>
    <t>RRU-AA-AFBA</t>
  </si>
  <si>
    <t>RRU-AA-AFCA</t>
  </si>
  <si>
    <t>RRU-AA-AFDA</t>
  </si>
  <si>
    <t>RRU-AA-AFEA</t>
  </si>
  <si>
    <t>RRU-AA-AFFA</t>
  </si>
  <si>
    <t>RRU-AA-AFHA</t>
  </si>
  <si>
    <t>RRU-AA-AFKA</t>
  </si>
  <si>
    <t>RRU-AA-AFLA</t>
  </si>
  <si>
    <t>RRU-AA-AFMA</t>
  </si>
  <si>
    <t>RRU-AA-AFNA</t>
  </si>
  <si>
    <t>RRU-AA-AFOA</t>
  </si>
  <si>
    <t>RRU-AA-AFPA</t>
  </si>
  <si>
    <t>RRU-AA-AFRA</t>
  </si>
  <si>
    <t>RRU-AA-AFSA</t>
  </si>
  <si>
    <t>RRU-AA-BMBA</t>
  </si>
  <si>
    <t>RRU-AA-BMCA</t>
  </si>
  <si>
    <t>RRU-AA-BMEA</t>
  </si>
  <si>
    <t>RRU-AA-BMGA</t>
  </si>
  <si>
    <t>RRU-AA-BMJA</t>
  </si>
  <si>
    <t>RRU-AA-BMKA</t>
  </si>
  <si>
    <t>RRU-AA-BMLA</t>
  </si>
  <si>
    <t>RRU-AA-BMMA</t>
  </si>
  <si>
    <t>RRU-AA-BMNA</t>
  </si>
  <si>
    <t>RRU-AA-BMOA</t>
  </si>
  <si>
    <t>RRU-AA-BMSA</t>
  </si>
  <si>
    <t>RRU-AA-BMVA</t>
  </si>
  <si>
    <t>RRU-AS-ASAN</t>
  </si>
  <si>
    <t>RRU-AS-ASAO</t>
  </si>
  <si>
    <t>RRU-AS-ASAP</t>
  </si>
  <si>
    <t>RRU-AS-ESAM</t>
  </si>
  <si>
    <t>RRU-AS-ESAN</t>
  </si>
  <si>
    <t>RRU-BD-CRDB</t>
  </si>
  <si>
    <t>RRU-BD-CREC</t>
  </si>
  <si>
    <t>RRU-BD-CRED</t>
  </si>
  <si>
    <t>RRU-BD-CREE</t>
  </si>
  <si>
    <t>RRU-BD-CRFD</t>
  </si>
  <si>
    <t>RRU-BD-CRFE</t>
  </si>
  <si>
    <t>RRU-BD-CRGE</t>
  </si>
  <si>
    <t>RRU-BD-CRGF</t>
  </si>
  <si>
    <t>RRU-BD-CRHB</t>
  </si>
  <si>
    <t>RRU-BD-CRHD</t>
  </si>
  <si>
    <t>RRU-BD-CRIE</t>
  </si>
  <si>
    <t>RRU-BD-CRIF</t>
  </si>
  <si>
    <t>RRU-BD-CRJH</t>
  </si>
  <si>
    <t>RRU-BD-CRJI</t>
  </si>
  <si>
    <t>RRU-BD-CRJJ</t>
  </si>
  <si>
    <t>RRU-BD-CRKH</t>
  </si>
  <si>
    <t>RRU-BD-CRKI</t>
  </si>
  <si>
    <t>RRU-BD-CRLH</t>
  </si>
  <si>
    <t>RRU-BD-CRLI</t>
  </si>
  <si>
    <t>RRU-BD-CRMD</t>
  </si>
  <si>
    <t>RRU-BD-CRMH</t>
  </si>
  <si>
    <t>RRU-BD-CRMI</t>
  </si>
  <si>
    <t>RRU-BD-CRMJ</t>
  </si>
  <si>
    <t>RRU-CM-CMAB</t>
  </si>
  <si>
    <t>RRU-CM-CMAC</t>
  </si>
  <si>
    <t>RRU-CM-CMAD</t>
  </si>
  <si>
    <t>RRU-CM-CMAE</t>
  </si>
  <si>
    <t>RRU-CM-CMAF</t>
  </si>
  <si>
    <t>RRU-CM-CMAG</t>
  </si>
  <si>
    <t>RRU-CM-PDAE</t>
  </si>
  <si>
    <t>RRU-CM-PDAF</t>
  </si>
  <si>
    <t>RRU-CM-WDAD</t>
  </si>
  <si>
    <t>RRU-CM-WDAF</t>
  </si>
  <si>
    <t>RRU-CS-CGAB</t>
  </si>
  <si>
    <t>RRU-CS-CGAC</t>
  </si>
  <si>
    <t>RRU-CS-CGAD</t>
  </si>
  <si>
    <t>RRU-CS-CGAE</t>
  </si>
  <si>
    <t>RRU-CS-CGAF</t>
  </si>
  <si>
    <t>RRU-CS-CGAG</t>
  </si>
  <si>
    <t>RRU-CS-CGAI</t>
  </si>
  <si>
    <t>RRU-CS-FMAD</t>
  </si>
  <si>
    <t>RRU-CS-FMAE</t>
  </si>
  <si>
    <t>RRU-CS-FMAF</t>
  </si>
  <si>
    <t>RRU-CS-VMAD</t>
  </si>
  <si>
    <t>Procurement - Vendor Mgmt</t>
  </si>
  <si>
    <t>RRU-CS-VMAE</t>
  </si>
  <si>
    <t>RRU-CS-VMAF</t>
  </si>
  <si>
    <t>RRU-CW-APCC</t>
  </si>
  <si>
    <t>RRU-CW-APCD</t>
  </si>
  <si>
    <t>RRU-CW-CRAD</t>
  </si>
  <si>
    <t>RRU-CW-CRAE</t>
  </si>
  <si>
    <t>RRU-CW-CRAF</t>
  </si>
  <si>
    <t>RRU-CW-CRAG</t>
  </si>
  <si>
    <t>RRU-CW-CRBB</t>
  </si>
  <si>
    <t>RRU-CW-CRBC</t>
  </si>
  <si>
    <t>RRU-CW-CRBD</t>
  </si>
  <si>
    <t>RRU-CW-CRBE</t>
  </si>
  <si>
    <t>RRU-CW-CRBF</t>
  </si>
  <si>
    <t>RRU-CW-CRBG</t>
  </si>
  <si>
    <t>RRU-CW-CRCE</t>
  </si>
  <si>
    <t>RRU-CW-CRCF</t>
  </si>
  <si>
    <t>RRU-CW-LRAD</t>
  </si>
  <si>
    <t>RRU-CW-LRAE</t>
  </si>
  <si>
    <t>RRU-CW-LRBC</t>
  </si>
  <si>
    <t>RRU-CW-LRBE</t>
  </si>
  <si>
    <t>RRU-CW-LWAD</t>
  </si>
  <si>
    <t>RRU-CW-LWAE</t>
  </si>
  <si>
    <t>RRU-CW-LWAF</t>
  </si>
  <si>
    <t>RRU-CW-LWAG</t>
  </si>
  <si>
    <t>RRU-CW-LWBC</t>
  </si>
  <si>
    <t>RRU-CW-LWBD</t>
  </si>
  <si>
    <t>RRU-CW-LWEC</t>
  </si>
  <si>
    <t>RRU-CW-LWEE</t>
  </si>
  <si>
    <t>RRU-CW-LWEG</t>
  </si>
  <si>
    <t>RRU-CW-LWEH</t>
  </si>
  <si>
    <t>RRU-FB-ACAB</t>
  </si>
  <si>
    <t>RRU-FB-ACAC</t>
  </si>
  <si>
    <t>RRU-FB-ACAD</t>
  </si>
  <si>
    <t>RRU-FB-ACAE</t>
  </si>
  <si>
    <t>RRU-FB-ACAF</t>
  </si>
  <si>
    <t>RRU-FB-ACAG</t>
  </si>
  <si>
    <t>RRU-FB-AUAB</t>
  </si>
  <si>
    <t>RRU-FB-AUAC</t>
  </si>
  <si>
    <t>RRU-FB-AUAE</t>
  </si>
  <si>
    <t>RRU-FB-AUAF</t>
  </si>
  <si>
    <t>RRU-FB-FAAC</t>
  </si>
  <si>
    <t>RRU-FB-FAAD</t>
  </si>
  <si>
    <t>RRU-FB-FAAE</t>
  </si>
  <si>
    <t>RRU-FB-FAAF</t>
  </si>
  <si>
    <t>RRU-FB-FAAG</t>
  </si>
  <si>
    <t>RRU-FB-MRAC</t>
  </si>
  <si>
    <t>RRU-FB-MRAD</t>
  </si>
  <si>
    <t>RRU-FB-MRAE</t>
  </si>
  <si>
    <t>RRU-FB-MRAF</t>
  </si>
  <si>
    <t>RRU-FB-MRAH</t>
  </si>
  <si>
    <t>RRU-FB-TRAB</t>
  </si>
  <si>
    <t>RRU-FB-TRAD</t>
  </si>
  <si>
    <t>RRU-FB-TRAE</t>
  </si>
  <si>
    <t>RRU-FB-TRAF</t>
  </si>
  <si>
    <t>RRU-FB-TRAG</t>
  </si>
  <si>
    <t>RRU-HR-CBBB</t>
  </si>
  <si>
    <t>RRU-HR-CBBD</t>
  </si>
  <si>
    <t>RRU-HR-CBBE</t>
  </si>
  <si>
    <t>RRU-HR-CBBF</t>
  </si>
  <si>
    <t>RRU-HR-ERBD</t>
  </si>
  <si>
    <t>RRU-HR-GNAB</t>
  </si>
  <si>
    <t>RRU-HR-GNAC</t>
  </si>
  <si>
    <t>RRU-HR-GNAD</t>
  </si>
  <si>
    <t>RRU-HR-GNAF</t>
  </si>
  <si>
    <t>RRU-HR-GNAG</t>
  </si>
  <si>
    <t>RRU-HR-HSCE</t>
  </si>
  <si>
    <t>RRU-HR-HSCF</t>
  </si>
  <si>
    <t>RRU-HR-PAYE</t>
  </si>
  <si>
    <t>RRU-HR-PAYF</t>
  </si>
  <si>
    <t>RRU-HR-PAYH</t>
  </si>
  <si>
    <t>RRU-HR-REAE</t>
  </si>
  <si>
    <t>RRU-HR-REAG</t>
  </si>
  <si>
    <t>RRU-IT-AAAC</t>
  </si>
  <si>
    <t>RRU-IT-AAAD</t>
  </si>
  <si>
    <t>RRU-IT-AAAE</t>
  </si>
  <si>
    <t>RRU-IT-AAAF</t>
  </si>
  <si>
    <t>RRU-IT-AAAG</t>
  </si>
  <si>
    <t>RRU-IT-APAB</t>
  </si>
  <si>
    <t>RRU-IT-APAC</t>
  </si>
  <si>
    <t>RRU-IT-APAD</t>
  </si>
  <si>
    <t>RRU-IT-APAE</t>
  </si>
  <si>
    <t>RRU-IT-APAF</t>
  </si>
  <si>
    <t>RRU-IT-APAG</t>
  </si>
  <si>
    <t>RRU-IT-DBAB</t>
  </si>
  <si>
    <t>RRU-IT-DBAD</t>
  </si>
  <si>
    <t>RRU-IT-DBAE</t>
  </si>
  <si>
    <t>RRU-IT-DBAF</t>
  </si>
  <si>
    <t>RRU-IT-HDAC</t>
  </si>
  <si>
    <t>RRU-IT-HDAE</t>
  </si>
  <si>
    <t>RRU-IT-HDAF</t>
  </si>
  <si>
    <t>RRU-IT-HDAG</t>
  </si>
  <si>
    <t>RRU-IT-NEAD</t>
  </si>
  <si>
    <t>RRU-IT-NEAE</t>
  </si>
  <si>
    <t>RRU-IT-NEAF</t>
  </si>
  <si>
    <t>RRU-IT-NEAG</t>
  </si>
  <si>
    <t>RRU-IT-SEAB</t>
  </si>
  <si>
    <t>RRU-IT-SEAD</t>
  </si>
  <si>
    <t>RRU-IT-SEAE</t>
  </si>
  <si>
    <t>RRU-IT-WBAE</t>
  </si>
  <si>
    <t>RRU-LE-BBAB</t>
  </si>
  <si>
    <t>RRU-LE-BBAD</t>
  </si>
  <si>
    <t>RRU-LE-BBAE</t>
  </si>
  <si>
    <t>RRU-LE-BBAF</t>
  </si>
  <si>
    <t>RRU-LE-BBAG</t>
  </si>
  <si>
    <t>RRU-LE-CLAB</t>
  </si>
  <si>
    <t>RRU-LE-CLAD</t>
  </si>
  <si>
    <t>RRU-LE-CLAE</t>
  </si>
  <si>
    <t>RRU-LE-CLAF</t>
  </si>
  <si>
    <t>RRU-LE-CLAG</t>
  </si>
  <si>
    <t>RRU-LE-COAB</t>
  </si>
  <si>
    <t>RRU-LE-COAC</t>
  </si>
  <si>
    <t>RRU-LE-COAH</t>
  </si>
  <si>
    <t>RRU-LE-CREB</t>
  </si>
  <si>
    <t>RRU-LE-CREC</t>
  </si>
  <si>
    <t>RRU-LE-CRED</t>
  </si>
  <si>
    <t>RRU-LE-CREE</t>
  </si>
  <si>
    <t>RRU-LE-CREF</t>
  </si>
  <si>
    <t>RRU-LE-ELAC</t>
  </si>
  <si>
    <t>RRU-LE-MOBB</t>
  </si>
  <si>
    <t>RRU-LE-MOBC</t>
  </si>
  <si>
    <t>RRU-LE-MOBE</t>
  </si>
  <si>
    <t>RRU-LE-MOBG</t>
  </si>
  <si>
    <t>RRU-LE-MOBH</t>
  </si>
  <si>
    <t>RRU-LE-MOCC</t>
  </si>
  <si>
    <t>RRU-LE-MOCE</t>
  </si>
  <si>
    <t>RRU-LE-MOCG</t>
  </si>
  <si>
    <t>RRU-LE-MODE</t>
  </si>
  <si>
    <t>RRU-LE-SBAB</t>
  </si>
  <si>
    <t>RRU-LE-SPAB</t>
  </si>
  <si>
    <t>RRU-LE-SPAC</t>
  </si>
  <si>
    <t>RRU-LE-SPAE</t>
  </si>
  <si>
    <t>RRU-LE-SPAG</t>
  </si>
  <si>
    <t>RRU-LG-BSAC</t>
  </si>
  <si>
    <t>RRU-LG-BSAE</t>
  </si>
  <si>
    <t>RRU-LG-BSAG</t>
  </si>
  <si>
    <t>RRU-LG-COAB</t>
  </si>
  <si>
    <t>RRU-LG-COAC</t>
  </si>
  <si>
    <t>RRU-LG-COAD</t>
  </si>
  <si>
    <t>RRU-LG-COAE</t>
  </si>
  <si>
    <t>RRU-LG-COAF</t>
  </si>
  <si>
    <t>RRU-LG-COAG</t>
  </si>
  <si>
    <t>RRU-LG-CRAC</t>
  </si>
  <si>
    <t>RRU-LG-CRAE</t>
  </si>
  <si>
    <t>RRU-LG-CSAE</t>
  </si>
  <si>
    <t>RRU-LG-LAAC</t>
  </si>
  <si>
    <t>RRU-LG-LAAD</t>
  </si>
  <si>
    <t>RRU-OP-BOAC</t>
  </si>
  <si>
    <t>RRU-OP-BOAD</t>
  </si>
  <si>
    <t>RRU-OP-BOAE</t>
  </si>
  <si>
    <t>RRU-OP-BOAF</t>
  </si>
  <si>
    <t>RRU-OP-BOAG</t>
  </si>
  <si>
    <t>RRU-OP-BOAH</t>
  </si>
  <si>
    <t>RRU-OP-DOAC</t>
  </si>
  <si>
    <t>RRU-OP-DOAD</t>
  </si>
  <si>
    <t>RRU-OP-DOAE</t>
  </si>
  <si>
    <t>RRU-OP-DOAF</t>
  </si>
  <si>
    <t>RRU-OP-DOAG</t>
  </si>
  <si>
    <t>RRU-OP-DOAH</t>
  </si>
  <si>
    <t>RRU-OP-DOAI</t>
  </si>
  <si>
    <t>RRU-OP-DOBE</t>
  </si>
  <si>
    <t>RRU-OP-DOBF</t>
  </si>
  <si>
    <t>RRU-OP-DOBH</t>
  </si>
  <si>
    <t>RRU-OP-DOBI</t>
  </si>
  <si>
    <t>RRU-OP-EBAB</t>
  </si>
  <si>
    <t>RRU-OP-EBAC</t>
  </si>
  <si>
    <t>RRU-OP-EBAE</t>
  </si>
  <si>
    <t>RRU-OP-EBAF</t>
  </si>
  <si>
    <t>RRU-OP-EBAG</t>
  </si>
  <si>
    <t>RRU-OP-EBAH</t>
  </si>
  <si>
    <t>RRU-OP-EBAI</t>
  </si>
  <si>
    <t>RRU-OP-LOAC</t>
  </si>
  <si>
    <t>RRU-OP-LOAD</t>
  </si>
  <si>
    <t>RRU-OP-LOAE</t>
  </si>
  <si>
    <t>RRU-OP-LOAF</t>
  </si>
  <si>
    <t>RRU-OP-LOAG</t>
  </si>
  <si>
    <t>RRU-OP-LOAH</t>
  </si>
  <si>
    <t>RRU-OP-LOAI</t>
  </si>
  <si>
    <t>RRU-OP-LOBD</t>
  </si>
  <si>
    <t>RRU-OP-LOBE</t>
  </si>
  <si>
    <t>RRU-OP-LOBF</t>
  </si>
  <si>
    <t>RRU-OP-LOBG</t>
  </si>
  <si>
    <t>RRU-OP-LOBI</t>
  </si>
  <si>
    <t>RRU-OP-LOCH</t>
  </si>
  <si>
    <t>RRU-OP-LODD</t>
  </si>
  <si>
    <t>RRU-OP-LODF</t>
  </si>
  <si>
    <t>RRU-OP-LODG</t>
  </si>
  <si>
    <t>RRU-OP-LODH</t>
  </si>
  <si>
    <t>RRU-OP-LOED</t>
  </si>
  <si>
    <t>RRU-OP-LOEE</t>
  </si>
  <si>
    <t>RRU-OP-LOEF</t>
  </si>
  <si>
    <t>RRU-OP-LOEG</t>
  </si>
  <si>
    <t>RRU-OP-LOEH</t>
  </si>
  <si>
    <t>RRU-OP-OSAB</t>
  </si>
  <si>
    <t>RRU-OP-OSAD</t>
  </si>
  <si>
    <t>RRU-OP-OSAE</t>
  </si>
  <si>
    <t>RRU-OP-OSAF</t>
  </si>
  <si>
    <t>RRU-OP-OSAG</t>
  </si>
  <si>
    <t>RRU-OP-OSAH</t>
  </si>
  <si>
    <t>RRU-OP-OSAI</t>
  </si>
  <si>
    <t>RRU-RM-MRAD</t>
  </si>
  <si>
    <t>RRU-RM-MRAE</t>
  </si>
  <si>
    <t>RRU-RM-ORAD</t>
  </si>
  <si>
    <t>RRU-RM-ORAE</t>
  </si>
  <si>
    <t>RRU-RM-ORAF</t>
  </si>
  <si>
    <t>RRU-RM-ORAG</t>
  </si>
  <si>
    <t>RRU-RM-RAAB</t>
  </si>
  <si>
    <t>RRU-RM-RAAC</t>
  </si>
  <si>
    <t>RRU-RM-RAAD</t>
  </si>
  <si>
    <t>RRU-RM-RAAE</t>
  </si>
  <si>
    <t>RRU-RM-RAAF</t>
  </si>
  <si>
    <t>RRU-RM-RAAG</t>
  </si>
  <si>
    <t>RRU-SP-CCAC</t>
  </si>
  <si>
    <t>RRU-SP-CCAE</t>
  </si>
  <si>
    <t>RRU-SP-CCAF</t>
  </si>
  <si>
    <t>RRU-SP-CCAH</t>
  </si>
  <si>
    <t>RRU-SP-CMAB</t>
  </si>
  <si>
    <t>RRU-SP-CMAC</t>
  </si>
  <si>
    <t>RRU-SP-CMAD</t>
  </si>
  <si>
    <t>RRU-SP-CMAE</t>
  </si>
  <si>
    <t>RRU-SP-CMAF</t>
  </si>
  <si>
    <t>RRU-SP-FAAC</t>
  </si>
  <si>
    <t>RRU-SP-FAAG</t>
  </si>
  <si>
    <t>RRU-SP-IMAB</t>
  </si>
  <si>
    <t>RRU-SP-IMAC</t>
  </si>
  <si>
    <t>RRU-SP-IMAD</t>
  </si>
  <si>
    <t>RRU-SP-IMAE</t>
  </si>
  <si>
    <t>RRU-SP-IMAF</t>
  </si>
  <si>
    <t>RRU-SP-INAB</t>
  </si>
  <si>
    <t>RRU-SP-TRAC</t>
  </si>
  <si>
    <t>RRU-SP-TRAD</t>
  </si>
  <si>
    <t>RRU-SP-TRAE</t>
  </si>
  <si>
    <t>RRU-SP-TRAF</t>
  </si>
  <si>
    <t>RRU-SP-WMAB</t>
  </si>
  <si>
    <t>RRU-SP-WMAC</t>
  </si>
  <si>
    <t>RRU-SP-WMAD</t>
  </si>
  <si>
    <t>RRU-SP-WMAE</t>
  </si>
  <si>
    <t>RRU-SP-WMAF</t>
  </si>
  <si>
    <t>RRU-SP-WMAG</t>
  </si>
  <si>
    <t>RRU-SP-WMAH</t>
  </si>
  <si>
    <t>RRU-TR-AAAB</t>
  </si>
  <si>
    <t>RRU-TR-AAAD</t>
  </si>
  <si>
    <t>RRU-TR-AAAE</t>
  </si>
  <si>
    <t>RRU-TR-AAAF</t>
  </si>
  <si>
    <t>RRU-TR-AAAG</t>
  </si>
  <si>
    <t>RRU-AA-AAAA</t>
  </si>
  <si>
    <t>RRU-AA-AACA</t>
  </si>
  <si>
    <t>RRU-AA-AADA</t>
  </si>
  <si>
    <t>RRU-AA-AAEA</t>
  </si>
  <si>
    <t>RRU-AA-AAFA</t>
  </si>
  <si>
    <t>RRU-AA-AAGA</t>
  </si>
  <si>
    <t>RRU-AA-AAHA</t>
  </si>
  <si>
    <t>RRU-AA-AAIA</t>
  </si>
  <si>
    <t>RRU-AA-AFGA</t>
  </si>
  <si>
    <t>RRU-AA-AFIA</t>
  </si>
  <si>
    <t>RRU-AA-AFQA</t>
  </si>
  <si>
    <t>RRU-AA-BMAA</t>
  </si>
  <si>
    <t>RRU-AA-BMFA</t>
  </si>
  <si>
    <t>RRU-AA-BMHA</t>
  </si>
  <si>
    <t>RRU-AA-BMIA</t>
  </si>
  <si>
    <t>RRU-AA-BMQA</t>
  </si>
  <si>
    <t>RRU-AA-BMRA</t>
  </si>
  <si>
    <t>RRU-AA-BMTA</t>
  </si>
  <si>
    <t>RRU-AA-BMUA</t>
  </si>
  <si>
    <t>RRU-BD-CRDC</t>
  </si>
  <si>
    <t>RRU-BD-CRFC</t>
  </si>
  <si>
    <t>RRU-BD-CRHC</t>
  </si>
  <si>
    <t>RRU-BD-CRID</t>
  </si>
  <si>
    <t>RRU-BD-CRIG</t>
  </si>
  <si>
    <t>RRU-BD-CRJD</t>
  </si>
  <si>
    <t>RRU-BD-CRJG</t>
  </si>
  <si>
    <t>RRU-BD-CRKG</t>
  </si>
  <si>
    <t>RRU-BD-CRKJ</t>
  </si>
  <si>
    <t>RRU-BD-CRLD</t>
  </si>
  <si>
    <t>RRU-BD-CRLG</t>
  </si>
  <si>
    <t>RRU-BD-CRLJ</t>
  </si>
  <si>
    <t>RRU-CM-PDAB</t>
  </si>
  <si>
    <t>RRU-CM-PDAC</t>
  </si>
  <si>
    <t>RRU-CM-PDAD</t>
  </si>
  <si>
    <t>RRU-CM-PDAG</t>
  </si>
  <si>
    <t>RRU-CM-WDAE</t>
  </si>
  <si>
    <t>RRU-CM-WDAG</t>
  </si>
  <si>
    <t>RRU-CS-CGAH</t>
  </si>
  <si>
    <t>RRU-CS-FMAB</t>
  </si>
  <si>
    <t>RRU-CS-FMAC</t>
  </si>
  <si>
    <t>RRU-CS-FMAG</t>
  </si>
  <si>
    <t>RRU-CS-FMAH</t>
  </si>
  <si>
    <t>RRU-CS-FMAI</t>
  </si>
  <si>
    <t>RRU-CS-VMAB</t>
  </si>
  <si>
    <t>RRU-CS-VMAC</t>
  </si>
  <si>
    <t>RRU-CS-VMAG</t>
  </si>
  <si>
    <t>RRU-CW-APCB</t>
  </si>
  <si>
    <t>RRU-CW-APCE</t>
  </si>
  <si>
    <t>RRU-CW-APCF</t>
  </si>
  <si>
    <t>RRU-CW-APCG</t>
  </si>
  <si>
    <t>RRU-CW-CRAB</t>
  </si>
  <si>
    <t>RRU-CW-CRAC</t>
  </si>
  <si>
    <t>RRU-CW-CRCB</t>
  </si>
  <si>
    <t>RRU-CW-CRCC</t>
  </si>
  <si>
    <t>RRU-CW-CRCD</t>
  </si>
  <si>
    <t>RRU-CW-CRCG</t>
  </si>
  <si>
    <t>RRU-CW-LRAB</t>
  </si>
  <si>
    <t>RRU-CW-LRAC</t>
  </si>
  <si>
    <t>RRU-CW-LRAF</t>
  </si>
  <si>
    <t>RRU-CW-LRAG</t>
  </si>
  <si>
    <t>RRU-CW-LRBB</t>
  </si>
  <si>
    <t>RRU-CW-LRBD</t>
  </si>
  <si>
    <t>RRU-CW-LRBF</t>
  </si>
  <si>
    <t>RRU-CW-LRBG</t>
  </si>
  <si>
    <t>RRU-CW-LWAB</t>
  </si>
  <si>
    <t>RRU-CW-LWAC</t>
  </si>
  <si>
    <t>RRU-CW-LWBB</t>
  </si>
  <si>
    <t>RRU-CW-LWBE</t>
  </si>
  <si>
    <t>RRU-CW-LWBF</t>
  </si>
  <si>
    <t>RRU-CW-LWBG</t>
  </si>
  <si>
    <t>RRU-CW-LWDB</t>
  </si>
  <si>
    <t>RRU-CW-LWDC</t>
  </si>
  <si>
    <t>RRU-CW-LWDD</t>
  </si>
  <si>
    <t>RRU-CW-LWDE</t>
  </si>
  <si>
    <t>RRU-CW-LWDF</t>
  </si>
  <si>
    <t>RRU-CW-LWDG</t>
  </si>
  <si>
    <t>RRU-CW-LWEI</t>
  </si>
  <si>
    <t>RRU-FB-AUAD</t>
  </si>
  <si>
    <t>RRU-FB-AUAG</t>
  </si>
  <si>
    <t>RRU-FB-FAAB</t>
  </si>
  <si>
    <t>RRU-FB-MRAB</t>
  </si>
  <si>
    <t>RRU-FB-MRAG</t>
  </si>
  <si>
    <t>RRU-FB-MRAI</t>
  </si>
  <si>
    <t>RRU-FB-TRAC</t>
  </si>
  <si>
    <t>RRU-HR-CBBC</t>
  </si>
  <si>
    <t>RRU-HR-CBBG</t>
  </si>
  <si>
    <t>RRU-HR-ERBB</t>
  </si>
  <si>
    <t>RRU-HR-ERBC</t>
  </si>
  <si>
    <t>RRU-HR-ERBE</t>
  </si>
  <si>
    <t>RRU-HR-ERBF</t>
  </si>
  <si>
    <t>RRU-HR-ERBG</t>
  </si>
  <si>
    <t>RRU-HR-GNAE</t>
  </si>
  <si>
    <t>RRU-HR-HSCB</t>
  </si>
  <si>
    <t>RRU-HR-HSCC</t>
  </si>
  <si>
    <t>RRU-HR-HSCD</t>
  </si>
  <si>
    <t>RRU-HR-HSCG</t>
  </si>
  <si>
    <t>RRU-HR-PAYG</t>
  </si>
  <si>
    <t>RRU-HR-REAB</t>
  </si>
  <si>
    <t>RRU-HR-REAC</t>
  </si>
  <si>
    <t>RRU-HR-READ</t>
  </si>
  <si>
    <t>RRU-HR-REAF</t>
  </si>
  <si>
    <t>RRU-IT-AAAB</t>
  </si>
  <si>
    <t>RRU-IT-DBAC</t>
  </si>
  <si>
    <t>RRU-IT-DBAG</t>
  </si>
  <si>
    <t>RRU-IT-HDAB</t>
  </si>
  <si>
    <t>RRU-IT-HDAD</t>
  </si>
  <si>
    <t>RRU-IT-NEAB</t>
  </si>
  <si>
    <t>RRU-IT-NEAC</t>
  </si>
  <si>
    <t>RRU-IT-SEAC</t>
  </si>
  <si>
    <t>RRU-IT-SEAF</t>
  </si>
  <si>
    <t>RRU-IT-SEAG</t>
  </si>
  <si>
    <t>RRU-IT-WBAC</t>
  </si>
  <si>
    <t>RRU-IT-WBAG</t>
  </si>
  <si>
    <t>RRU-LE-AGAB</t>
  </si>
  <si>
    <t>RRU-LE-AGAC</t>
  </si>
  <si>
    <t>RRU-LE-AGAD</t>
  </si>
  <si>
    <t>RRU-LE-AGAE</t>
  </si>
  <si>
    <t>RRU-LE-AGAF</t>
  </si>
  <si>
    <t>RRU-LE-AGAG</t>
  </si>
  <si>
    <t>RRU-LE-AGAH</t>
  </si>
  <si>
    <t>RRU-LE-BBAC</t>
  </si>
  <si>
    <t>RRU-LE-BBAH</t>
  </si>
  <si>
    <t>RRU-LE-CFAB</t>
  </si>
  <si>
    <t>RRU-LE-CFAC</t>
  </si>
  <si>
    <t>RRU-LE-CFAD</t>
  </si>
  <si>
    <t>RRU-LE-CFAE</t>
  </si>
  <si>
    <t>RRU-LE-CFAF</t>
  </si>
  <si>
    <t>RRU-LE-CFAG</t>
  </si>
  <si>
    <t>RRU-LE-CFAH</t>
  </si>
  <si>
    <t>RRU-LE-CLAC</t>
  </si>
  <si>
    <t>RRU-LE-CLAH</t>
  </si>
  <si>
    <t>RRU-LE-COAD</t>
  </si>
  <si>
    <t>RRU-LE-COAE</t>
  </si>
  <si>
    <t>RRU-LE-COAF</t>
  </si>
  <si>
    <t>RRU-LE-COAG</t>
  </si>
  <si>
    <t>RRU-LE-CREG</t>
  </si>
  <si>
    <t>RRU-LE-CREH</t>
  </si>
  <si>
    <t>RRU-LE-ELAB</t>
  </si>
  <si>
    <t>RRU-LE-ELAD</t>
  </si>
  <si>
    <t>RRU-LE-ELAE</t>
  </si>
  <si>
    <t>RRU-LE-ELAF</t>
  </si>
  <si>
    <t>RRU-LE-ELAG</t>
  </si>
  <si>
    <t>RRU-LE-ELAH</t>
  </si>
  <si>
    <t>RRU-LE-MOBD</t>
  </si>
  <si>
    <t>RRU-LE-MOBF</t>
  </si>
  <si>
    <t>RRU-LE-MODB</t>
  </si>
  <si>
    <t>RRU-LE-MODF</t>
  </si>
  <si>
    <t>RRU-LE-MODG</t>
  </si>
  <si>
    <t>RRU-LE-SBAC</t>
  </si>
  <si>
    <t>RRU-LE-SBAD</t>
  </si>
  <si>
    <t>RRU-LE-SBAE</t>
  </si>
  <si>
    <t>RRU-LE-SBAF</t>
  </si>
  <si>
    <t>RRU-LE-SBAG</t>
  </si>
  <si>
    <t>RRU-LE-SBAH</t>
  </si>
  <si>
    <t>RRU-LE-SPAD</t>
  </si>
  <si>
    <t>RRU-LE-SPAF</t>
  </si>
  <si>
    <t>RRU-LE-SPAH</t>
  </si>
  <si>
    <t>RRU-LG-CRAG</t>
  </si>
  <si>
    <t>RRU-LG-CSAB</t>
  </si>
  <si>
    <t>RRU-LG-LAAB</t>
  </si>
  <si>
    <t>RRU-LG-LAAE</t>
  </si>
  <si>
    <t>RRU-OP-BOAB</t>
  </si>
  <si>
    <t>RRU-OP-BOAI</t>
  </si>
  <si>
    <t>RRU-OP-DOAB</t>
  </si>
  <si>
    <t>RRU-OP-DOBB</t>
  </si>
  <si>
    <t>RRU-OP-DOBC</t>
  </si>
  <si>
    <t>RRU-OP-DOBD</t>
  </si>
  <si>
    <t>RRU-OP-DOBG</t>
  </si>
  <si>
    <t>RRU-OP-EBAD</t>
  </si>
  <si>
    <t>RRU-OP-LOAB</t>
  </si>
  <si>
    <t>RRU-OP-LOBB</t>
  </si>
  <si>
    <t>RRU-OP-LOBC</t>
  </si>
  <si>
    <t>RRU-OP-LOBH</t>
  </si>
  <si>
    <t>RRU-OP-LOCB</t>
  </si>
  <si>
    <t>RRU-OP-LOCC</t>
  </si>
  <si>
    <t>RRU-OP-LOCD</t>
  </si>
  <si>
    <t>RRU-OP-LOCE</t>
  </si>
  <si>
    <t>RRU-OP-LOCF</t>
  </si>
  <si>
    <t>RRU-OP-LOCG</t>
  </si>
  <si>
    <t>RRU-OP-LOCI</t>
  </si>
  <si>
    <t>RRU-OP-LODB</t>
  </si>
  <si>
    <t>RRU-OP-LODC</t>
  </si>
  <si>
    <t>RRU-OP-LODE</t>
  </si>
  <si>
    <t>RRU-OP-LODI</t>
  </si>
  <si>
    <t>RRU-OP-LOEB</t>
  </si>
  <si>
    <t>RRU-OP-LOEC</t>
  </si>
  <si>
    <t>RRU-OP-LOEI</t>
  </si>
  <si>
    <t>RRU-OP-OSAC</t>
  </si>
  <si>
    <t>RRU-RM-MRAB</t>
  </si>
  <si>
    <t>RRU-RM-MRAC</t>
  </si>
  <si>
    <t>RRU-RM-MRAF</t>
  </si>
  <si>
    <t>RRU-RM-MRAG</t>
  </si>
  <si>
    <t>RRU-RM-ORAB</t>
  </si>
  <si>
    <t>RRU-RM-ORAC</t>
  </si>
  <si>
    <t>RRU-SP-CCAB</t>
  </si>
  <si>
    <t>RRU-SP-CCAD</t>
  </si>
  <si>
    <t>RRU-SP-CCAG</t>
  </si>
  <si>
    <t>RRU-SP-CMAG</t>
  </si>
  <si>
    <t>RRU-SP-CMAH</t>
  </si>
  <si>
    <t>RRU-SP-FAAE</t>
  </si>
  <si>
    <t>RRU-SP-INAC</t>
  </si>
  <si>
    <t>RRU-SP-INAD</t>
  </si>
  <si>
    <t>RRU-SP-INAE</t>
  </si>
  <si>
    <t>RRU-SP-INAF</t>
  </si>
  <si>
    <t>RRU-SP-INAG</t>
  </si>
  <si>
    <t>RRU-SP-INAH</t>
  </si>
  <si>
    <t>RRU-SP-TRAB</t>
  </si>
  <si>
    <t>RRU-SP-TRAG</t>
  </si>
  <si>
    <t>RRU-SP-TRAH</t>
  </si>
  <si>
    <t>RRU-TR-AAAC</t>
  </si>
  <si>
    <t>Head of Underwriting &amp; Credit Review</t>
  </si>
  <si>
    <t>Business Banking</t>
  </si>
  <si>
    <t>Loan Assistant (Non-Mortgage)</t>
  </si>
  <si>
    <t>Loan Assistant (Mortgage)</t>
  </si>
  <si>
    <t>Customer Service Representative</t>
  </si>
  <si>
    <t>Universal Banker</t>
  </si>
  <si>
    <t>Underwriting &amp; Credit Review/Management</t>
  </si>
  <si>
    <t>Fraud</t>
  </si>
  <si>
    <t>Data Center/Computer Operations</t>
  </si>
  <si>
    <t>Project Management</t>
  </si>
  <si>
    <t>Operational Risk Management</t>
  </si>
  <si>
    <t>2014 Cash Bonus</t>
  </si>
  <si>
    <t>2014 Total Cash</t>
  </si>
  <si>
    <t>2014 LT/Def. Awards</t>
  </si>
  <si>
    <t>2014 Total Incentive</t>
  </si>
  <si>
    <t>2014 Total Comp</t>
  </si>
  <si>
    <t>2015 Salary</t>
  </si>
  <si>
    <t>Avg</t>
  </si>
  <si>
    <t>90th</t>
  </si>
  <si>
    <t>M of M</t>
  </si>
  <si>
    <t>Inc n</t>
  </si>
  <si>
    <t>Firm n</t>
  </si>
  <si>
    <t>2014 Commissions</t>
  </si>
  <si>
    <t>2014 Bonus + Comm</t>
  </si>
  <si>
    <t>2014 Cash + Overtime</t>
  </si>
  <si>
    <t>Bonus % of Salary</t>
  </si>
  <si>
    <t>LTI as % of Salary</t>
  </si>
  <si>
    <t>Target Bonus (% of Sal)</t>
  </si>
  <si>
    <t># of Firms</t>
  </si>
  <si>
    <t>2015 
Salary</t>
  </si>
  <si>
    <t>Top Management---Overall Bank Management---Chairman of the Board (non-CEO)</t>
  </si>
  <si>
    <t>Top Management---Overall Bank Management---Chairman of the Board &amp; CEO</t>
  </si>
  <si>
    <t>Top Management---Overall Bank Management---Chief Executive Officer</t>
  </si>
  <si>
    <t>Top Management---Overall Bank Management---President (non-CEO)</t>
  </si>
  <si>
    <t>Top Management---Overall Bank Management---Chief Operating Officer</t>
  </si>
  <si>
    <t>Top Management---Overall Bank Management---Regional President(s)</t>
  </si>
  <si>
    <t>Top Management---Overall Bank Management---Market President(s)</t>
  </si>
  <si>
    <t>Top Management---Overall Bank Management---Subsidiary Bank President(s)</t>
  </si>
  <si>
    <t>Top Management---Overall Bank Management---Other Executive - Staff</t>
  </si>
  <si>
    <t>Responsible for direct management or strategic direction of a major sector of the organization’s staff functions (non-revenue producing). Incumbent advises and consults the Chief Executive Officer on firm strategy (including new initiatives) as well as on the annual business planning process for the specifically assigned area of responsibility that are staff functions (non-revenue producing). NOTE: Only individuals that cannot be matched to another Top Management position should be matched to this position. Other Executives who are head of a specific staff function covered elsewhere by the survey (e.g., Head of Human Resources, Chief Information Officer, Head of Operations, etc.) should not be matched to this position, but rather to the position best describing their responsibilities.</t>
  </si>
  <si>
    <t>Top Management---Overall Bank Management---Other Executive - Business Line</t>
  </si>
  <si>
    <t>Responsible for direct management or strategic direction of a major sector of the organization’s business functions (revenue producing).  Incumbent advises and consults the Chief Executive Officer on firm strategy (including new initiatives) as well as on the annual business planning process for the specifically assigned area of responsibility that are business functions (revenue producing). Represents the firm in relationships with major clients, industry organizations, regulatory bodies, and other key outside parties.  NOTE: Only individuals that cannot be matched to another Top Management position should be matched to this position. Other Executives who are head of a specific business function covered elsewhere by the survey (e.g., Head of Retail Banking, Head of Commercial Lending, etc.) should not be matched to this position, but rather to the position best describing their responsibilities.</t>
  </si>
  <si>
    <t>Top Management---Administration &amp; Financial Management---Chief Administrative Officer</t>
  </si>
  <si>
    <t>Top Management---Administration &amp; Financial Management---Chief Financial Officer</t>
  </si>
  <si>
    <t>Top Management---Administration &amp; Financial Management---Controller</t>
  </si>
  <si>
    <t>Top Management---Administration &amp; Financial Management---Head of Internal Audit</t>
  </si>
  <si>
    <t>Top Management---Administration &amp; Financial Management---Head of Compliance</t>
  </si>
  <si>
    <t>Top Management---Administration &amp; Financial Management---Treasurer</t>
  </si>
  <si>
    <t>Top Management---Administration &amp; Financial Management---Head of Strategy</t>
  </si>
  <si>
    <t>Top Management---Administration &amp; Financial Management---Chief Risk Officer</t>
  </si>
  <si>
    <t>Has responsibility for overall direction of the organization’s risk management function. In addition to the risk functions related to traded and underwritten products, this incumbent may also be responsible for loan products. In conjunction with senior management and/or a Risk Management Committee, incumbent formulates the organization’s risk management policies. Directs staff in establishing risk management procedures and standards; developing risk management analysis reports; developing approval procedures and guidelines on risk limits by type of product and/or transaction; and in establishing management and administrative procedures to ensure adherence to policies. Responsible for coordination of the organization’s risk management policies. Provides counsel to business unit managers on risk management issues. Involved in evaluating new products and trading/hedging strategies for their impact on the firm’s risk profile. Incumbent typically serves on (or chairs) a Risk Management Committee with other members of senior management. Acts as the firm’s liaison with external regulatory or legal bodies on risk management issues.</t>
  </si>
  <si>
    <t>Top Management---Administration &amp; Financial Management---Chief Credit Officer</t>
  </si>
  <si>
    <t>Responsible for direction of all credit functions related to banking activities throughout the organization. In conjunction with other senior management and/or Credit Committee, incumbent formulates the organization's credit policies to ensure the overall quality of the firm's lending portfolio. Establishes credit procedures and standards. Develops approval procedures on prospective customers and develops guidelines on credit limits by type of transaction or customer. Establishes management and administrative procedures to ensure adherence to policies. May serve on organization–wide Credit Committee. This position may serve as head of the lending function if there is not also a separate Chief Loan Officer at the firm. NOTE: An incumbent who is responsible for all credit and market risk functions should be matched to the Chief Risk Officer position, even if the individual's title is 'Chief Credit Officer'.</t>
  </si>
  <si>
    <t>Top Management---Administration &amp; Financial Management---Chief Information Officer</t>
  </si>
  <si>
    <t>Top Management---Administration &amp; Financial Management---Head of Operations</t>
  </si>
  <si>
    <t>Top Management---Administration &amp; Financial Management---Chief Legal Officer/General Counsel</t>
  </si>
  <si>
    <t>Top Management---Administration &amp; Financial Management---Head of Investor Relations</t>
  </si>
  <si>
    <t>Top Management---Administration &amp; Financial Management---Head of Marketing &amp; Communication</t>
  </si>
  <si>
    <t>Top Management---Administration &amp; Financial Management---Head of Human Resources</t>
  </si>
  <si>
    <t>Top Management---Administration &amp; Financial Management---Head of All Corporate &amp; General Services</t>
  </si>
  <si>
    <t>Top Management---Administration &amp; Financial Management---Head of Underwriting &amp; Credit Review</t>
  </si>
  <si>
    <t>RRU-AA-AFTA</t>
  </si>
  <si>
    <t>Responsible for the overall management and direction of the member facing areas of a credit union.  Management responsibility would typically include marketing, branch operations, member experience and the call center.  May also be responsible for business development and sales programs to promote credit union products and services.</t>
  </si>
  <si>
    <t>Top Management---Business Management---Chief Lending Officer</t>
  </si>
  <si>
    <t>Top Management---Business Management---Head of Commercial Lending</t>
  </si>
  <si>
    <t xml:space="preserve">Responsible for setting direction, policies, and guidelines for the organization's Commercial Lending business. The incumbent develops annual business plan, coordinates activities with senior management in other areas of the organization (e.g., systems, credit), and directs account relationship management through regional or industry managers. Business may include investment banking/capital markets transactions. Coordinates credit review and loan workout functions with heads of each function. This position is ultimately responsible for ensuring that the commercial lending business is managed according to the standards set by the organization as well as government and industry regulations. Represents the organization with industry associations, government, and regulatory bodies. 
</t>
  </si>
  <si>
    <t>Top Management---Business Management---Head of Consumer Lending</t>
  </si>
  <si>
    <t>Top Management---Business Management---Head of Retail Banking</t>
  </si>
  <si>
    <t>Top Management---Business Management---Head of Small Business Admin. (SBA) Lending</t>
  </si>
  <si>
    <t>Top Management---Business Management---Head of Commercial Finance</t>
  </si>
  <si>
    <t>Top Management---Business Management---Head of Equipment Leasing &amp; Finance</t>
  </si>
  <si>
    <t>Top Management---Business Management---Head of Commercial Real Estate</t>
  </si>
  <si>
    <t>Top Management---Business Management---Head of Mortgage Business</t>
  </si>
  <si>
    <t>Top Management---Business Management---Head of Individual Investor Business/Brokerage</t>
  </si>
  <si>
    <t>Top Management---Business Management---Head of Wealth Management/Private Banking</t>
  </si>
  <si>
    <t>Top Management---Business Management---Head of Investment Management</t>
  </si>
  <si>
    <t xml:space="preserve">This position has overall responsibility for the financial and investment performance of the organization’s Investment Management business. Incumbent develops and recommends business plans to senior firm management. Responsible for implementation of business plans and achievement of financial goals. NOTE: Incumbent may be responsible for developing investment policy and directing all investment management activities to achieve the investment objectives of the firm and its clients (pension funds and other institutional investors, high net worth individuals, and mutual fund investors). 
</t>
  </si>
  <si>
    <t>Top Management---Business Management---Head of Trust</t>
  </si>
  <si>
    <t>Top Management---Business Management---Head of Capital Markets</t>
  </si>
  <si>
    <t>Top Management---Business Management---Head of Agricultural Lending</t>
  </si>
  <si>
    <t>Top Management---Business Management---Head of Business Banking</t>
  </si>
  <si>
    <t>Top Management---Business Management---Head of Business Development</t>
  </si>
  <si>
    <t>Top Management---Business Management---Head of Cash Management</t>
  </si>
  <si>
    <t>Top Management---Business Management---Head of Insurance Business</t>
  </si>
  <si>
    <t>Top Management---Business Management---Head of Credit Card</t>
  </si>
  <si>
    <t>Lending---Commercial Lending---Lending/Relationship Management---Group Manager</t>
  </si>
  <si>
    <t>Lending---Commercial Lending---Lending/Relationship Management---Team Leader, Senior I</t>
  </si>
  <si>
    <t>Lending---Commercial Lending---Lending/Relationship Management---Senior II</t>
  </si>
  <si>
    <t>Lending---Commercial Lending---Lending/Relationship Management---Senior III</t>
  </si>
  <si>
    <t>Lending---Commercial Lending---Lending/Relationship Management---Intermediate</t>
  </si>
  <si>
    <t>Lending---Commercial Lending---Lending/Relationship Management---Junior</t>
  </si>
  <si>
    <t>Lending---Commercial Lending---Lending/Relationship Management---Analyst</t>
  </si>
  <si>
    <t>Lending---Agricultural Lending---Lending/Relationship Management---Group Manager</t>
  </si>
  <si>
    <t>Lending---Agricultural Lending---Lending/Relationship Management---Team Leader, Senior I</t>
  </si>
  <si>
    <t>Lending---Agricultural Lending---Lending/Relationship Management---Senior II</t>
  </si>
  <si>
    <t>Lending---Agricultural Lending---Lending/Relationship Management---Senior III</t>
  </si>
  <si>
    <t>Lending---Agricultural Lending---Lending/Relationship Management---Intermediate</t>
  </si>
  <si>
    <t>Lending---Agricultural Lending---Lending/Relationship Management---Junior</t>
  </si>
  <si>
    <t>Lending---Agricultural Lending---Lending/Relationship Management---Analyst</t>
  </si>
  <si>
    <t>Lending---Commercial Real Estate Lending---Lending/Relationship Management---Group Manager</t>
  </si>
  <si>
    <t>Staff focused on origination and structuring of commercial real estate loans.</t>
  </si>
  <si>
    <t>Lending---Commercial Real Estate Lending---Lending/Relationship Management---Team Leader, Senior I</t>
  </si>
  <si>
    <t>Lending---Commercial Real Estate Lending---Lending/Relationship Management---Senior II</t>
  </si>
  <si>
    <t>Lending---Commercial Real Estate Lending---Lending/Relationship Management---Senior III</t>
  </si>
  <si>
    <t>Lending---Commercial Real Estate Lending---Lending/Relationship Management---Intermediate</t>
  </si>
  <si>
    <t>Lending---Commercial Real Estate Lending---Lending/Relationship Management---Junior</t>
  </si>
  <si>
    <t>Lending---Commercial Real Estate Lending---Lending/Relationship Management---Analyst</t>
  </si>
  <si>
    <t>Lending---Business Banking---Lending/Relationship Management---Group Manager</t>
  </si>
  <si>
    <t>Incumbents are responsible for managing a range of banking products and services for smaller commercial clients.  SBA lending should not be matched here but to SBA Lending/Relationship Management.</t>
  </si>
  <si>
    <t>Lending---Business Banking---Lending/Relationship Management---Team Leader, Senior I</t>
  </si>
  <si>
    <t>Lending---Business Banking---Lending/Relationship Management---Senior II</t>
  </si>
  <si>
    <t>Lending---Business Banking---Lending/Relationship Management---Senior III</t>
  </si>
  <si>
    <t>Lending---Business Banking---Lending/Relationship Management---Intermediate</t>
  </si>
  <si>
    <t>Lending---Business Banking---Lending/Relationship Management---Junior</t>
  </si>
  <si>
    <t>Lending---Business Banking---Lending/Relationship Management---Analyst</t>
  </si>
  <si>
    <t>Lending---Commercial Finance (Asset Based Lending)---Lending/Relationship Management---Group Manager</t>
  </si>
  <si>
    <t>Lending---Commercial Finance (Asset Based Lending)---Lending/Relationship Management---Team Leader, Senior I</t>
  </si>
  <si>
    <t>Lending---Commercial Finance (Asset Based Lending)---Lending/Relationship Management---Senior II</t>
  </si>
  <si>
    <t>Lending---Commercial Finance (Asset Based Lending)---Lending/Relationship Management---Senior III</t>
  </si>
  <si>
    <t>Lending---Commercial Finance (Asset Based Lending)---Lending/Relationship Management---Intermediate</t>
  </si>
  <si>
    <t>Lending---Commercial Finance (Asset Based Lending)---Lending/Relationship Management---Junior</t>
  </si>
  <si>
    <t>Lending---Commercial Finance (Asset Based Lending)---Lending/Relationship Management---Analyst</t>
  </si>
  <si>
    <t>Lending---Equipment Leasing &amp; Finance---Lending/Relationship Management---Group Manager</t>
  </si>
  <si>
    <t>Incumbents are responsible for originating leases in one or more of the following areas: direct, indirect, vendor accounts, aviation finance, dealer/franchise and leveraged leasing. Specializations include: transportation, railcar, healthcare/medical devices, office equipment, industrial / construction equipment, energy, food/agriculture, technology, non–profit and inside sales.</t>
  </si>
  <si>
    <t>Lending---Equipment Leasing &amp; Finance---Lending/Relationship Management---Team Leader, Senior I</t>
  </si>
  <si>
    <t>Lending---Equipment Leasing &amp; Finance---Lending/Relationship Management---Senior II</t>
  </si>
  <si>
    <t>Lending---Equipment Leasing &amp; Finance---Lending/Relationship Management---Senior III</t>
  </si>
  <si>
    <t>Lending---Equipment Leasing &amp; Finance---Lending/Relationship Management---Intermediate</t>
  </si>
  <si>
    <t>Lending---Equipment Leasing &amp; Finance---Lending/Relationship Management---Junior</t>
  </si>
  <si>
    <t>Lending---Equipment Leasing &amp; Finance---Lending/Relationship Management---Analyst</t>
  </si>
  <si>
    <t>Lending---SBA (Small Business Administration)---Lending/Relationship Management---Group Manager</t>
  </si>
  <si>
    <t>Lending---SBA (Small Business Administration)---Lending/Relationship Management---Team Leader, Senior I</t>
  </si>
  <si>
    <t>Lending---SBA (Small Business Administration)---Lending/Relationship Management---Senior II</t>
  </si>
  <si>
    <t>Lending---SBA (Small Business Administration)---Lending/Relationship Management---Senior III</t>
  </si>
  <si>
    <t>Lending---SBA (Small Business Administration)---Lending/Relationship Management---Intermediate</t>
  </si>
  <si>
    <t>Lending---SBA (Small Business Administration)---Lending/Relationship Management---Junior</t>
  </si>
  <si>
    <t>Lending---SBA (Small Business Administration)---Lending/Relationship Management---Analyst</t>
  </si>
  <si>
    <t>Lending---Consumer Lending---Lending/Relationship Management---Group Manager</t>
  </si>
  <si>
    <t>Lending---Consumer Lending---Lending/Relationship Management---Team Leader, Senior I</t>
  </si>
  <si>
    <t>Lending---Consumer Lending---Lending/Relationship Management---Senior II</t>
  </si>
  <si>
    <t>Lending---Consumer Lending---Lending/Relationship Management---Senior III</t>
  </si>
  <si>
    <t>Lending---Consumer Lending---Lending/Relationship Management---Intermediate</t>
  </si>
  <si>
    <t>Lending---Consumer Lending---Lending/Relationship Management---Junior</t>
  </si>
  <si>
    <t>Lending---Consumer Lending---Lending/Relationship Management---Analyst</t>
  </si>
  <si>
    <t>Lending---Specialty Lending---Lending/Relationship Management---Group Manager</t>
  </si>
  <si>
    <t>Lending---Specialty Lending---Lending/Relationship Management---Team Leader, Senior I</t>
  </si>
  <si>
    <t>Lending---Specialty Lending---Lending/Relationship Management---Senior II</t>
  </si>
  <si>
    <t>Lending---Specialty Lending---Lending/Relationship Management---Senior III</t>
  </si>
  <si>
    <t>Lending---Specialty Lending---Lending/Relationship Management---Intermediate</t>
  </si>
  <si>
    <t>Lending---Specialty Lending---Lending/Relationship Management---Junior</t>
  </si>
  <si>
    <t>Lending---Specialty Lending---Lending/Relationship Management---Analyst</t>
  </si>
  <si>
    <t>RRU-LE-LOAF</t>
  </si>
  <si>
    <t>Lending---Loan Assistant (Non-Mortgage)---Loan Assistant (Non-Mortgage)---Intermediate</t>
  </si>
  <si>
    <t>Responsible for various customer service, relationship management, and operational tasks while acting as a bank advocate and advisor to the client. Serves as the primary point person of service for commercial clients and helps relationship manager maximize the sales opportunity.</t>
  </si>
  <si>
    <t>RRU-LE-LOAG</t>
  </si>
  <si>
    <t>Lending---Loan Assistant (Non-Mortgage)---Loan Assistant (Non-Mortgage)---Junior</t>
  </si>
  <si>
    <t>RRU-LE-LOAH</t>
  </si>
  <si>
    <t>Lending---Loan Assistant (Non-Mortgage)---Loan Assistant (Non-Mortgage)---Analyst</t>
  </si>
  <si>
    <t>Lending---Mortgage Banking---Mortgage Lending (Non-Commission)---Group Manager</t>
  </si>
  <si>
    <t>Lending---Mortgage Banking---Mortgage Lending (Non-Commission)---Team Leader, Senior I</t>
  </si>
  <si>
    <t>Lending---Mortgage Banking---Mortgage Lending (Non-Commission)---Senior II</t>
  </si>
  <si>
    <t>Lending---Mortgage Banking---Mortgage Lending (Non-Commission)---Senior III</t>
  </si>
  <si>
    <t>Lending---Mortgage Banking---Mortgage Lending (Non-Commission)---Intermediate</t>
  </si>
  <si>
    <t>Lending---Mortgage Banking---Mortgage Lending (Non-Commission)---Junior</t>
  </si>
  <si>
    <t>Lending---Mortgage Banking---Mortgage Lending (Non-Commission)---Analyst</t>
  </si>
  <si>
    <t>Lending---Mortgage Banking---Mortgage Lending (Commission)---Team Leader, Senior I</t>
  </si>
  <si>
    <t>Lending---Mortgage Banking---Mortgage Lending (Commission)---Senior III</t>
  </si>
  <si>
    <t>Lending---Mortgage Banking---Mortgage Lending (Commission)---Junior</t>
  </si>
  <si>
    <t>RRU-LE-MOAF</t>
  </si>
  <si>
    <t>Provides administrative, production, and sales support to one or more loan officers. Processes and confirms customer transactions.   May function as a liaison between loan center and customers.  May compile statistical information and maintain accounts and research lists.  Loan assistants may earn monthly commissions either through established commission schedules or via loan officer allocations.</t>
  </si>
  <si>
    <t>RRU-LE-MOAG</t>
  </si>
  <si>
    <t>RRU-LE-MOAH</t>
  </si>
  <si>
    <t>Lending---Mortgage Banking---Secondary Markets - Asset Sales---Group Manager</t>
  </si>
  <si>
    <t>Lending---Mortgage Banking---Secondary Markets - Asset Sales---Senior III</t>
  </si>
  <si>
    <t>Lending---Mortgage Banking---Secondary Markets - Asset Sales---Intermediate</t>
  </si>
  <si>
    <t>Lending---Mortgage Banking---Secondary Markets - Asset Sales---Junior</t>
  </si>
  <si>
    <t>Specialty Services---Treasury-Cash Management Services---Sales/Relationship Management---Group Manager</t>
  </si>
  <si>
    <t>Specialty Services---Treasury-Cash Management Services---Sales/Relationship Management---Team Leader, Senior I</t>
  </si>
  <si>
    <t>Specialty Services---Treasury-Cash Management Services---Sales/Relationship Management---Senior II</t>
  </si>
  <si>
    <t>Specialty Services---Treasury-Cash Management Services---Sales/Relationship Management---Senior III</t>
  </si>
  <si>
    <t>Specialty Services---Treasury-Cash Management Services---Sales/Relationship Management---Intermediate</t>
  </si>
  <si>
    <t>Specialty Services---Treasury-Cash Management Services---Sales/Relationship Management---Junior</t>
  </si>
  <si>
    <t>Specialty Services---Treasury-Cash Management Services---Sales/Relationship Management---Analyst</t>
  </si>
  <si>
    <t>Specialty Services---Wealth Management/Private Banking---Sales/Relationship Management---Group Manager</t>
  </si>
  <si>
    <t>Staff in the wealth management/private banking function are responsible for developing, managing and retaining client relationships with high net worth individuals. Specific services provided to these clients include: banking, credit, asset and risk management, and trust and estate design/administration. For incumbents typically focused on the sale of investment products, see Financial Advisors.</t>
  </si>
  <si>
    <t>Specialty Services---Wealth Management/Private Banking---Sales/Relationship Management---Team Leader, Senior I</t>
  </si>
  <si>
    <t>Specialty Services---Wealth Management/Private Banking---Sales/Relationship Management---Senior II</t>
  </si>
  <si>
    <t>Specialty Services---Wealth Management/Private Banking---Sales/Relationship Management---Senior III</t>
  </si>
  <si>
    <t>Specialty Services---Wealth Management/Private Banking---Sales/Relationship Management---Intermediate</t>
  </si>
  <si>
    <t>Specialty Services---Wealth Management/Private Banking---Sales/Relationship Management---Junior</t>
  </si>
  <si>
    <t>Specialty Services---Wealth Management/Private Banking---Sales/Relationship Management---Analyst</t>
  </si>
  <si>
    <t>Specialty Services---Investment/Portfolio Management---Multi-Role---Group Manager</t>
  </si>
  <si>
    <t>Specialty Services---Investment/Portfolio Management---Multi-Role---Team Leader, Senior I</t>
  </si>
  <si>
    <t>Specialty Services---Investment/Portfolio Management---Multi-Role---Senior II</t>
  </si>
  <si>
    <t>Specialty Services---Investment/Portfolio Management---Multi-Role---Senior III</t>
  </si>
  <si>
    <t>Specialty Services---Investment/Portfolio Management---Multi-Role---Intermediate</t>
  </si>
  <si>
    <t>Specialty Services---Trust---Sales/Relationship Management---Group Manager</t>
  </si>
  <si>
    <t>Specialty Services---Trust---Sales/Relationship Management---Team Leader, Senior I</t>
  </si>
  <si>
    <t>Specialty Services---Trust---Sales/Relationship Management---Senior II</t>
  </si>
  <si>
    <t>Specialty Services---Trust---Sales/Relationship Management---Senior III</t>
  </si>
  <si>
    <t>Specialty Services---Trust---Sales/Relationship Management---Intermediate</t>
  </si>
  <si>
    <t>Specialty Services---Trust---Sales/Relationship Management---Junior</t>
  </si>
  <si>
    <t>Specialty Services---Trust---Sales/Relationship Management---Analyst</t>
  </si>
  <si>
    <t>Specialty Services---Insurance---Sales/Relationship Management---Group Manager</t>
  </si>
  <si>
    <t>Specialty Services---Insurance---Sales/Relationship Management---Team Leader, Senior I</t>
  </si>
  <si>
    <t>Specialty Services---Insurance---Sales/Relationship Management---Senior II</t>
  </si>
  <si>
    <t>Specialty Services---Insurance---Sales/Relationship Management---Senior III</t>
  </si>
  <si>
    <t>Specialty Services---Insurance---Sales/Relationship Management---Intermediate</t>
  </si>
  <si>
    <t>Specialty Services---Insurance---Sales/Relationship Management---Junior</t>
  </si>
  <si>
    <t>Specialty Services---Insurance---Sales/Relationship Management---Analyst</t>
  </si>
  <si>
    <t>Specialty Services---Credit Card---Sales/Relationship Management---Group Manager</t>
  </si>
  <si>
    <t>Specialty Services---Credit Card---Sales/Relationship Management---Team Leader, Senior I</t>
  </si>
  <si>
    <t>Specialty Services---Credit Card---Sales/Relationship Management---Senior II</t>
  </si>
  <si>
    <t>Specialty Services---Credit Card---Sales/Relationship Management---Senior III</t>
  </si>
  <si>
    <t>Specialty Services---Credit Card---Sales/Relationship Management---Intermediate</t>
  </si>
  <si>
    <t>Specialty Services---Credit Card---Sales/Relationship Management---Junior</t>
  </si>
  <si>
    <t>Specialty Services---Credit Card---Sales/Relationship Management---Analyst</t>
  </si>
  <si>
    <t>RRU-BD-CRLC</t>
  </si>
  <si>
    <t>RRU-BD-CRMC</t>
  </si>
  <si>
    <t>RRU-BD-CRNF</t>
  </si>
  <si>
    <t>RRU-BD-CRNG</t>
  </si>
  <si>
    <t>RRU-BD-CRNH</t>
  </si>
  <si>
    <t xml:space="preserve">Responsible for credit analysis related to a range of products marketed to various client groups. Staff evaluate the overall credit worthiness of organizations or individuals and their ability to meet their financial obligations for traditional credit–based products as well as a variety of “structured” banking transactions, traded products and underwriting activities.   Staff review proposed transactions against the credit standards set by the organization. Senior level staff may provide input to credit policy group(s) on revisions/amendments to existing standards, documentation requirements, etc. Staff may also monitor the firm's credit exposure to ensure adherence to the exposure limits set by the firm’s credit policy committee. </t>
  </si>
  <si>
    <t xml:space="preserve">Function provides valuations and ratings of residential and commercial property as well as other collateral that back loan commitments.  Management positions develop policies and procedures regarding appraisal, and train appraisal staff. Staff may conduct appraisals and may source, select, and supervise external contract appraisers.  Staff may also provide general support to the appraisal and collateral review function in accordance with established policies and procedures.
Appraisals support underwriting, loss mitigation, repurchases, and fulfillment. </t>
  </si>
  <si>
    <t>Operations---Loan Operations---Loan Operations Generalist---Senior Function Manager</t>
  </si>
  <si>
    <t>Operations---Loan Operations---Loan Operations Generalist---Function Manager/Senior Technical Expert</t>
  </si>
  <si>
    <t>Operations---Loan Operations---Loan Operations Generalist---Manager/Technical Expert</t>
  </si>
  <si>
    <t>Operations---Loan Operations---Loan Operations Generalist---Senior Professional</t>
  </si>
  <si>
    <t>Operations---Loan Operations---Loan Operations Generalist---Intermediate Professional</t>
  </si>
  <si>
    <t>Operations---Loan Operations---Loan Operations Generalist---Junior Professional</t>
  </si>
  <si>
    <t>Operations---Loan Operations---Loan Operations Generalist---Intermediate Staff</t>
  </si>
  <si>
    <t>Operations---Loan Operations---Loan Operations Generalist---Junior Staff</t>
  </si>
  <si>
    <t>Operations---Loan Operations---Loan Processing---Senior Function Manager</t>
  </si>
  <si>
    <t>Operations---Loan Operations---Loan Processing---Function Manager/Senior Technical Expert</t>
  </si>
  <si>
    <t>Operations---Loan Operations---Loan Processing---Manager/Technical Expert</t>
  </si>
  <si>
    <t>Operations---Loan Operations---Loan Processing---Senior Professional</t>
  </si>
  <si>
    <t>Operations---Loan Operations---Loan Processing---Intermediate Professional</t>
  </si>
  <si>
    <t>Operations---Loan Operations---Loan Processing---Junior Professional</t>
  </si>
  <si>
    <t>Operations---Loan Operations---Loan Processing---Intermediate Staff</t>
  </si>
  <si>
    <t>Operations---Loan Operations---Loan Processing---Junior Staff</t>
  </si>
  <si>
    <t>Operations---Loan Operations---Closing---Senior Function Manager</t>
  </si>
  <si>
    <t>Operations---Loan Operations---Closing---Function Manager/Senior Technical Expert</t>
  </si>
  <si>
    <t>Operations---Loan Operations---Closing---Manager/Technical Expert</t>
  </si>
  <si>
    <t>Operations---Loan Operations---Closing---Senior Professional</t>
  </si>
  <si>
    <t>Operations---Loan Operations---Closing---Intermediate Professional</t>
  </si>
  <si>
    <t>Operations---Loan Operations---Closing---Junior Professional</t>
  </si>
  <si>
    <t>Operations---Loan Operations---Closing---Intermediate Staff</t>
  </si>
  <si>
    <t>Operations---Loan Operations---Closing---Junior Staff</t>
  </si>
  <si>
    <t>Operations---Loan Operations---Loan Documentation---Senior Function Manager</t>
  </si>
  <si>
    <t>Operations---Loan Operations---Loan Documentation---Function Manager/Senior Technical Expert</t>
  </si>
  <si>
    <t>Operations---Loan Operations---Loan Documentation---Manager/Technical Expert</t>
  </si>
  <si>
    <t>Operations---Loan Operations---Loan Documentation---Senior Professional</t>
  </si>
  <si>
    <t>Operations---Loan Operations---Loan Documentation---Intermediate Professional</t>
  </si>
  <si>
    <t>Operations---Loan Operations---Loan Documentation---Junior Professional</t>
  </si>
  <si>
    <t>Operations---Loan Operations---Loan Documentation---Intermediate Staff</t>
  </si>
  <si>
    <t>Operations---Loan Operations---Loan Documentation---Junior Staff</t>
  </si>
  <si>
    <t>Operations---Loan Operations---Loan Servicing---Senior Function Manager</t>
  </si>
  <si>
    <t>Responsible for customer loan servicing, on-going customer service, billing, and payment processing. May set up and manage escrow accounts for mortgage loans.</t>
  </si>
  <si>
    <t>Operations---Loan Operations---Loan Servicing---Function Manager/Senior Technical Expert</t>
  </si>
  <si>
    <t>Operations---Loan Operations---Loan Servicing---Manager/Technical Expert</t>
  </si>
  <si>
    <t>Operations---Loan Operations---Loan Servicing---Senior Professional</t>
  </si>
  <si>
    <t>Operations---Loan Operations---Loan Servicing---Intermediate Professional</t>
  </si>
  <si>
    <t>Operations---Loan Operations---Loan Servicing---Junior Professional</t>
  </si>
  <si>
    <t>Operations---Loan Operations---Loan Servicing---Intermediate Staff</t>
  </si>
  <si>
    <t>Operations---Loan Operations---Loan Servicing---Junior Staff</t>
  </si>
  <si>
    <t>RRU-OP-LOFB</t>
  </si>
  <si>
    <t>RRU-OP-LOFC</t>
  </si>
  <si>
    <t>RRU-OP-LOFD</t>
  </si>
  <si>
    <t>RRU-OP-LOFE</t>
  </si>
  <si>
    <t>RRU-OP-LOFF</t>
  </si>
  <si>
    <t>RRU-OP-LOFG</t>
  </si>
  <si>
    <t>RRU-OP-LOFH</t>
  </si>
  <si>
    <t>RRU-OP-LOFI</t>
  </si>
  <si>
    <t>Operations---Deposit Operations---Deposit Operations Generalist---Senior Function Manager</t>
  </si>
  <si>
    <t>Operations---Deposit Operations---Deposit Operations Generalist---Function Manager/Senior Technical Expert</t>
  </si>
  <si>
    <t>Operations---Deposit Operations---Deposit Operations Generalist---Manager/Technical Expert</t>
  </si>
  <si>
    <t>Operations---Deposit Operations---Deposit Operations Generalist---Senior Professional</t>
  </si>
  <si>
    <t>Operations---Deposit Operations---Deposit Operations Generalist---Intermediate Professional</t>
  </si>
  <si>
    <t>Operations---Deposit Operations---Deposit Operations Generalist---Junior Professional</t>
  </si>
  <si>
    <t>Operations---Deposit Operations---Deposit Operations Generalist---Intermediate Staff</t>
  </si>
  <si>
    <t>Operations---Deposit Operations---Deposit Operations Generalist---Junior Staff</t>
  </si>
  <si>
    <t>Operations---Deposit Operations---Deposit Operations Processing---Senior Function Manager</t>
  </si>
  <si>
    <t>Operations---Deposit Operations---Deposit Operations Processing---Function Manager/Senior Technical Expert</t>
  </si>
  <si>
    <t>Operations---Deposit Operations---Deposit Operations Processing---Manager/Technical Expert</t>
  </si>
  <si>
    <t>Operations---Deposit Operations---Deposit Operations Processing---Senior Professional</t>
  </si>
  <si>
    <t>Operations---Deposit Operations---Deposit Operations Processing---Intermediate Professional</t>
  </si>
  <si>
    <t>Operations---Deposit Operations---Deposit Operations Processing---Junior Professional</t>
  </si>
  <si>
    <t>Operations---Deposit Operations---Deposit Operations Processing---Intermediate Staff</t>
  </si>
  <si>
    <t>Operations---Deposit Operations---Deposit Operations Processing---Junior Staff</t>
  </si>
  <si>
    <t>RRU-OP-FRAC</t>
  </si>
  <si>
    <t>RRU-OP-FRAE</t>
  </si>
  <si>
    <t>RRU-OP-FRAG</t>
  </si>
  <si>
    <t>RRU-OP-FRAH</t>
  </si>
  <si>
    <t>RRU-OP-FRAI</t>
  </si>
  <si>
    <t>Audit, Finance, Accounting, &amp; Treasury---Treasury &amp; ALM---Treasury &amp; ALM---Senior Function Manager</t>
  </si>
  <si>
    <t>Audit, Finance, Accounting, &amp; Treasury---Treasury &amp; ALM---Treasury &amp; ALM---Function Manager/Senior Technical Expert</t>
  </si>
  <si>
    <t>Audit, Finance, Accounting, &amp; Treasury---Treasury &amp; ALM---Treasury &amp; ALM---Manager/Technical Expert</t>
  </si>
  <si>
    <t>Audit, Finance, Accounting, &amp; Treasury---Treasury &amp; ALM---Treasury &amp; ALM---Senior Professional</t>
  </si>
  <si>
    <t>Audit, Finance, Accounting, &amp; Treasury---Treasury &amp; ALM---Treasury &amp; ALM---Intermediate Professional</t>
  </si>
  <si>
    <t>Audit, Finance, Accounting, &amp; Treasury---Treasury &amp; ALM---Treasury &amp; ALM---Junior Professional</t>
  </si>
  <si>
    <t>Audit, Finance, Accounting, &amp; Treasury---Internal Audit---Internal Audit---Senior Function Manager</t>
  </si>
  <si>
    <t>Audit, Finance, Accounting, &amp; Treasury---Internal Audit---Internal Audit---Function Manager/Senior Technical Expert</t>
  </si>
  <si>
    <t>Audit, Finance, Accounting, &amp; Treasury---Internal Audit---Internal Audit---Manager/Technical Expert</t>
  </si>
  <si>
    <t>Audit, Finance, Accounting, &amp; Treasury---Internal Audit---Internal Audit---Senior Professional</t>
  </si>
  <si>
    <t>Audit, Finance, Accounting, &amp; Treasury---Internal Audit---Internal Audit---Intermediate Professional</t>
  </si>
  <si>
    <t>Audit, Finance, Accounting, &amp; Treasury---Internal Audit---Internal Audit---Junior Professional</t>
  </si>
  <si>
    <t>Audit, Finance, Accounting, &amp; Treasury---Finance---Finance---Senior Function Manager</t>
  </si>
  <si>
    <t>Audit, Finance, Accounting, &amp; Treasury---Finance---Finance---Function Manager/Senior Technical Expert</t>
  </si>
  <si>
    <t>Audit, Finance, Accounting, &amp; Treasury---Finance---Finance---Manager/Technical Expert</t>
  </si>
  <si>
    <t>Audit, Finance, Accounting, &amp; Treasury---Finance---Finance---Senior Professional</t>
  </si>
  <si>
    <t>Audit, Finance, Accounting, &amp; Treasury---Finance---Finance---Intermediate Professional</t>
  </si>
  <si>
    <t>Audit, Finance, Accounting, &amp; Treasury---Finance---Finance---Junior Professional</t>
  </si>
  <si>
    <t>Audit, Finance, Accounting, &amp; Treasury---Accounting---Accounting---Senior Function Manager</t>
  </si>
  <si>
    <t>Audit, Finance, Accounting, &amp; Treasury---Accounting---Accounting---Function Manager/Senior Technical Expert</t>
  </si>
  <si>
    <t>Audit, Finance, Accounting, &amp; Treasury---Accounting---Accounting---Manager/Technical Expert</t>
  </si>
  <si>
    <t>Audit, Finance, Accounting, &amp; Treasury---Accounting---Accounting---Senior Professional</t>
  </si>
  <si>
    <t>Audit, Finance, Accounting, &amp; Treasury---Accounting---Accounting---Intermediate Professional</t>
  </si>
  <si>
    <t>Audit, Finance, Accounting, &amp; Treasury---Accounting---Accounting---Junior Professional</t>
  </si>
  <si>
    <t>Information Technology---Multi-Role (for IT generalists)---Multi-Role (for IT generalists)---Senior Function Manager</t>
  </si>
  <si>
    <t xml:space="preserve">Covers a broad area of technology responsibilities rather than focusing on one specific role.  Incumbents may have responsibility across several technology functions within a firm or a subsidiary. Responsibilities may include systems and network administration, help desk, database design and administration, market data services, installations &amp; moves, disaster recovery, data security, as well as applications development. </t>
  </si>
  <si>
    <t>Information Technology---Multi-Role (for IT generalists)---Multi-Role (for IT generalists)---Function Manager/Senior Technical Expert</t>
  </si>
  <si>
    <t>Information Technology---Multi-Role (for IT generalists)---Multi-Role (for IT generalists)---Manager/Technical Expert</t>
  </si>
  <si>
    <t>Information Technology---Multi-Role (for IT generalists)---Multi-Role (for IT generalists)---Senior Professional</t>
  </si>
  <si>
    <t>Information Technology---Multi-Role (for IT generalists)---Multi-Role (for IT generalists)---Intermediate Professional</t>
  </si>
  <si>
    <t>Information Technology---Multi-Role (for IT generalists)---Multi-Role (for IT generalists)---Junior Professional</t>
  </si>
  <si>
    <t>Information Technology---Application Development/Support---Application Development/Support---Senior Function Manager</t>
  </si>
  <si>
    <t>Information Technology---Application Development/Support---Application Development/Support---Function Manager/Senior Technical Expert</t>
  </si>
  <si>
    <t>Information Technology---Application Development/Support---Application Development/Support---Manager/Technical Expert</t>
  </si>
  <si>
    <t>Information Technology---Application Development/Support---Application Development/Support---Senior Professional</t>
  </si>
  <si>
    <t>Information Technology---Application Development/Support---Application Development/Support---Intermediate Professional</t>
  </si>
  <si>
    <t>Information Technology---Application Development/Support---Application Development/Support---Junior Professional</t>
  </si>
  <si>
    <t>Information Technology---Helpdesk Support---Helpdesk Support---Senior Function Manager</t>
  </si>
  <si>
    <t>Information Technology---Helpdesk Support---Helpdesk Support---Function Manager/Senior Technical Expert</t>
  </si>
  <si>
    <t>Information Technology---Helpdesk Support---Helpdesk Support---Manager/Technical Expert</t>
  </si>
  <si>
    <t>Information Technology---Helpdesk Support---Helpdesk Support---Senior Professional</t>
  </si>
  <si>
    <t>Information Technology---Helpdesk Support---Helpdesk Support---Intermediate Professional</t>
  </si>
  <si>
    <t>Information Technology---Helpdesk Support---Helpdesk Support---Junior Professional</t>
  </si>
  <si>
    <t>Information Technology---Information Security---Information Security---Senior Function Manager</t>
  </si>
  <si>
    <t>Information Technology---Information Security---Information Security---Function Manager/Senior Technical Expert</t>
  </si>
  <si>
    <t>Information Technology---Information Security---Information Security---Manager/Technical Expert</t>
  </si>
  <si>
    <t>Information Technology---Information Security---Information Security---Senior Professional</t>
  </si>
  <si>
    <t>Information Technology---Information Security---Information Security---Intermediate Professional</t>
  </si>
  <si>
    <t>Information Technology---Information Security---Information Security---Junior Professional</t>
  </si>
  <si>
    <t>RRU-IT-COMD</t>
  </si>
  <si>
    <t>Information Technology---Data Center/Computer Operations---Data Center/Computer Operations---Manager/Technical Expert</t>
  </si>
  <si>
    <t>Responsible for activities in the firm's data center. Responsible for mainframe operations and processing functions and for monitoring performance and ensuring maximum utilization of equipment.  Ensures the operation adheres to established procedures and practices. May have responsibility for central server based applications. May recommend purchase of new equipment, products, and services to ensure effective data-processing operations. Develops procedures for establishing data processing priorities and efficient scheduling of ‘jobs’ as well as providing report production / reproduction and delivery. Evaluates recovery systems and services to ensure timely and efficient data and information processing in case of problems or ‘disasters’ such as power failures. Coordinates activities with the disaster recovery function.</t>
  </si>
  <si>
    <t>RRU-IT-COME</t>
  </si>
  <si>
    <t>Information Technology---Data Center/Computer Operations---Data Center/Computer Operations---Senior Professional</t>
  </si>
  <si>
    <t>RRU-IT-COMF</t>
  </si>
  <si>
    <t>Information Technology---Data Center/Computer Operations---Data Center/Computer Operations---Intermediate Professional</t>
  </si>
  <si>
    <t>RRU-IT-COMG</t>
  </si>
  <si>
    <t>Information Technology---Data Center/Computer Operations---Data Center/Computer Operations---Junior Professional</t>
  </si>
  <si>
    <t>RRU-IT-COMH</t>
  </si>
  <si>
    <t>Information Technology---Data Center/Computer Operations---Data Center/Computer Operations---Intermediate Staff</t>
  </si>
  <si>
    <t>Risk Management---Operational Risk Management---Operational Risk Management---Senior Function Manager</t>
  </si>
  <si>
    <t>Risk Management---Operational Risk Management---Operational Risk Management---Function Manager/Senior Technical Expert</t>
  </si>
  <si>
    <t>Risk Management---Operational Risk Management---Operational Risk Management---Manager/Technical Expert</t>
  </si>
  <si>
    <t>Risk Management---Operational Risk Management---Operational Risk Management---Senior Professional</t>
  </si>
  <si>
    <t>Risk Management---Operational Risk Management---Operational Risk Management---Intermediate Professional</t>
  </si>
  <si>
    <t>Risk Management---Operational Risk Management---Operational Risk Management---Junior Professional</t>
  </si>
  <si>
    <t>Risk Management---Risk Analytics/Modeling---Risk Analytics/Modeling---Senior Function Manager</t>
  </si>
  <si>
    <t>Incumbents are responsible for developing quantitative/analytic models and applications in support of the firm’s risk management effort. The focus of this effort is in developing analytical methods and models that assess the market, credit and / or operational risks of new and existing financial products, and capital allocation of the enterprise. Staff are often organized by product or transaction type and may participate in the research, design and implementation of new financial products, and development of trading or hedging strategies. Staff may consult with practitioners, the academic community, other financial institutions, and regulators in researching the development of risk management models for new and existing products. Staff are responsible for developing various analytic models including sensitivity analyses, stress testing, value–at–risk, scenario testing, and Monte Carlo simulations. Analytic staff often possess an advanced degree in physics, applied mathematics, statistics / probability or another heavily quantitative discipline. Typically, they utilize various computer software programs and may be proficient in programming new analytic models.</t>
  </si>
  <si>
    <t>Risk Management---Risk Analytics/Modeling---Risk Analytics/Modeling---Function Manager/Senior Technical Expert</t>
  </si>
  <si>
    <t>Risk Management---Risk Analytics/Modeling---Risk Analytics/Modeling---Manager/Technical Expert</t>
  </si>
  <si>
    <t>Risk Management---Risk Analytics/Modeling---Risk Analytics/Modeling---Senior Professional</t>
  </si>
  <si>
    <t>Risk Management---Risk Analytics/Modeling---Risk Analytics/Modeling---Intermediate Professional</t>
  </si>
  <si>
    <t>Risk Management---Risk Analytics/Modeling---Risk Analytics/Modeling---Junior Professional</t>
  </si>
  <si>
    <t>Legal &amp; Compliance---Compliance Multi-Role---Compliance Multi-Role---Senior Function Manager</t>
  </si>
  <si>
    <t>Legal &amp; Compliance---Compliance Multi-Role---Compliance Multi-Role---Function Manager/Senior Technical Expert</t>
  </si>
  <si>
    <t>Legal &amp; Compliance---Compliance Multi-Role---Compliance Multi-Role---Manager/Technical Expert</t>
  </si>
  <si>
    <t>Legal &amp; Compliance---Compliance Multi-Role---Compliance Multi-Role---Senior Professional</t>
  </si>
  <si>
    <t>Legal &amp; Compliance---Compliance Multi-Role---Compliance Multi-Role---Intermediate Professional</t>
  </si>
  <si>
    <t>Legal &amp; Compliance---Compliance Multi-Role---Compliance Multi-Role---Junior Professional</t>
  </si>
  <si>
    <t>RRU-LG-BSAB</t>
  </si>
  <si>
    <t>Legal &amp; Compliance---BSA Officer---BSA Officer---Senior Function Manager</t>
  </si>
  <si>
    <t>Legal &amp; Compliance---BSA Officer---BSA Officer---Function Manager/Senior Technical Expert</t>
  </si>
  <si>
    <t>RRU-LG-BSAD</t>
  </si>
  <si>
    <t>Legal &amp; Compliance---BSA Officer---BSA Officer---Manager/Technical Expert</t>
  </si>
  <si>
    <t>Legal &amp; Compliance---BSA Officer---BSA Officer---Senior Professional</t>
  </si>
  <si>
    <t>RRU-LG-BSAF</t>
  </si>
  <si>
    <t>Legal &amp; Compliance---BSA Officer---BSA Officer---Intermediate Professional</t>
  </si>
  <si>
    <t>Legal &amp; Compliance---BSA Officer---BSA Officer---Junior Professional</t>
  </si>
  <si>
    <t>Legal &amp; Compliance---CRA Officer---CRA Officer---Function Manager/Senior Technical Expert</t>
  </si>
  <si>
    <t>Legal &amp; Compliance---CRA Officer---CRA Officer---Senior Professional</t>
  </si>
  <si>
    <t>Legal &amp; Compliance---CRA Officer---CRA Officer---Junior Professional</t>
  </si>
  <si>
    <t>Legal &amp; Compliance---Company/Corporate Secretary---Company/Corporate Secretary---Senior Function Manager</t>
  </si>
  <si>
    <t>Legal &amp; Compliance---Company/Corporate Secretary---Company/Corporate Secretary---Senior Professional</t>
  </si>
  <si>
    <t>Human Resources---Payroll---Payroll---Senior Professional</t>
  </si>
  <si>
    <t>Human Resources---Payroll---Payroll---Intermediate Professional</t>
  </si>
  <si>
    <t>Human Resources---Payroll---Payroll---Junior Professional</t>
  </si>
  <si>
    <t>Human Resources---Payroll---Payroll---Intermediate Staff</t>
  </si>
  <si>
    <t>Human Resources---Employee Relations---Employee Relations---Senior Function Manager</t>
  </si>
  <si>
    <t>This function covers all areas of employee relations and diversity from day-to-day advisory work to the development and implementation of policies and procedures. Responsible for advising on new and forthcoming employment legislation and assist in compliance with both basic and complex employment law. Also responsible for the implementation of policies covering terms and conditions of employment, employment counseling, employee assistance programs, grievances, disciplinary issues, maternity and paternity pay/leave, severance and redundancy policies.</t>
  </si>
  <si>
    <t>Human Resources---Employee Relations---Employee Relations---Function Manager/Senior Technical Expert</t>
  </si>
  <si>
    <t>Human Resources---Employee Relations---Employee Relations---Manager/Technical Expert</t>
  </si>
  <si>
    <t>Human Resources---Employee Relations---Employee Relations---Senior Professional</t>
  </si>
  <si>
    <t>Human Resources---Employee Relations---Employee Relations---Intermediate Professional</t>
  </si>
  <si>
    <t>Human Resources---Employee Relations---Employee Relations---Junior Professional</t>
  </si>
  <si>
    <t>Human Resources---HR Information Systems---HR Information Systems---Senior Function Manager</t>
  </si>
  <si>
    <t>Human Resources---HR Information Systems---HR Information Systems---Function Manager/Senior Technical Expert</t>
  </si>
  <si>
    <t>Human Resources---HR Information Systems---HR Information Systems---Manager/Technical Expert</t>
  </si>
  <si>
    <t>Human Resources---HR Information Systems---HR Information Systems---Senior Professional</t>
  </si>
  <si>
    <t>Human Resources---HR Information Systems---HR Information Systems---Intermediate Professional</t>
  </si>
  <si>
    <t>Human Resources---HR Information Systems---HR Information Systems---Junior Professional</t>
  </si>
  <si>
    <t>Human Resources---Recruiting---Recruiting---Senior Function Manager</t>
  </si>
  <si>
    <t>Human Resources---Recruiting---Recruiting---Function Manager/Senior Technical Expert</t>
  </si>
  <si>
    <t>Human Resources---Recruiting---Recruiting---Manager/Technical Expert</t>
  </si>
  <si>
    <t>Human Resources---Recruiting---Recruiting---Senior Professional</t>
  </si>
  <si>
    <t>Human Resources---Recruiting---Recruiting---Intermediate Professional</t>
  </si>
  <si>
    <t>Human Resources---Recruiting---Recruiting---Junior Professional</t>
  </si>
  <si>
    <t>Communications &amp; Marketing---Web Design &amp; Content---Web Design &amp; Content---Manager/Technical Expert</t>
  </si>
  <si>
    <t>Communications &amp; Marketing---Web Design &amp; Content---Web Design &amp; Content---Senior Professional</t>
  </si>
  <si>
    <t>Communications &amp; Marketing---Web Design &amp; Content---Web Design &amp; Content---Intermediate Professional</t>
  </si>
  <si>
    <t>Communications &amp; Marketing---Web Design &amp; Content---Web Design &amp; Content---Junior Professional</t>
  </si>
  <si>
    <t>Corporate &amp; General Services---Procurement - Vendor Mgmt---Procurement - Vendor Mgmt---Senior Function Manager</t>
  </si>
  <si>
    <t>Responsible for either purchasing and supply chain activities, or the negotiating and relationship management associated with outsourced services. Responsibilities may include maintaining documentation relating to procurement (purchase orders, invoices, etc.), and may be responsible for a specific area, such as utilities, IT equipment, insurance or office equipment. May also conduct feasibility studies and detailed analyses of business unit requirements. Can also be involved in outsourcing evaluation and implementation and contract standards. Could work with other business areas on strategy to determine firm functions that could be outsourced.</t>
  </si>
  <si>
    <t>Corporate &amp; General Services---Procurement - Vendor Mgmt---Procurement - Vendor Mgmt---Function Manager/Senior Technical Expert</t>
  </si>
  <si>
    <t>Corporate &amp; General Services---Procurement - Vendor Mgmt---Procurement - Vendor Mgmt---Manager/Technical Expert</t>
  </si>
  <si>
    <t>Corporate &amp; General Services---Procurement - Vendor Mgmt---Procurement - Vendor Mgmt---Senior Professional</t>
  </si>
  <si>
    <t>Corporate &amp; General Services---Procurement - Vendor Mgmt---Procurement - Vendor Mgmt---Intermediate Professional</t>
  </si>
  <si>
    <t>Corporate &amp; General Services---Procurement - Vendor Mgmt---Procurement - Vendor Mgmt---Junior Professional</t>
  </si>
  <si>
    <t>Corporate &amp; General Services---Facilities/Maintenance Staff---Facilities/Maintenance Staff---Senior Function Manager</t>
  </si>
  <si>
    <t>Corporate &amp; General Services---Facilities/Maintenance Staff---Facilities/Maintenance Staff---Function Manager/Senior Technical Expert</t>
  </si>
  <si>
    <t>Corporate &amp; General Services---Facilities/Maintenance Staff---Facilities/Maintenance Staff---Manager/Technical Expert</t>
  </si>
  <si>
    <t>Corporate &amp; General Services---Facilities/Maintenance Staff---Facilities/Maintenance Staff---Senior Professional</t>
  </si>
  <si>
    <t>Corporate &amp; General Services---Facilities/Maintenance Staff---Facilities/Maintenance Staff---Intermediate Professional</t>
  </si>
  <si>
    <t>Corporate &amp; General Services---Facilities/Maintenance Staff---Facilities/Maintenance Staff---Junior Professional</t>
  </si>
  <si>
    <t>Corporate &amp; General Services---Facilities/Maintenance Staff---Facilities/Maintenance Staff---Intermediate Staff</t>
  </si>
  <si>
    <t>Corporate &amp; General Services---Facilities/Maintenance Staff---Facilities/Maintenance Staff---Junior Staff</t>
  </si>
  <si>
    <t>Administrative Support---Executive Assistant---Executive Assistant---Executive Admin/Support</t>
  </si>
  <si>
    <t xml:space="preserve">Responsible for providing administrative and secretarial support to senior executives. Duties may include scheduling of appointments, preparation of external/internal correspondence, telephone and visitor screening, travel arrangements, coordination of meetings and receptions, preparation of presentation materials, and maintenance/filing of documents. Individuals are typically involved in the coordination of sensitive reports and analysis. May coordinate the work of one or more administrative assistants. Individuals work with limited direction from the senior executive, and possess thorough knowledge of the organization. Incumbents have the proven ability to make sound judgments on a day-to-day basis regarding assigned and ad hoc duties. </t>
  </si>
  <si>
    <t>Administrative Support---Executive Assistant---Executive Assistant---Senior Admin/Support</t>
  </si>
  <si>
    <t>Administrative Support---Administrative Assistant/Secretary---Administrative Assistant/Secretary---Senior Admin/Support</t>
  </si>
  <si>
    <t>Administrative Support---Administrative Assistant/Secretary---Administrative Assistant/Secretary---Intermediate Admin/Support</t>
  </si>
  <si>
    <t>Administrative Support---Administrative Assistant/Secretary---Administrative Assistant/Secretary---Junior Admin/Support</t>
  </si>
  <si>
    <t>Head of Member Services (Credit Unions only)</t>
  </si>
  <si>
    <t>All CEOs (Chairman and non-Chairman)</t>
  </si>
  <si>
    <t>All Branch Managers</t>
  </si>
  <si>
    <t>All Line Personnel</t>
  </si>
  <si>
    <t>BSA and CRA Officers Combined</t>
  </si>
  <si>
    <t>Levels E &amp; F Combined</t>
  </si>
  <si>
    <t>Levels C &amp; D Combined</t>
  </si>
  <si>
    <t>Levels E, F &amp; G Combined</t>
  </si>
  <si>
    <t>Levels H &amp; I Combined</t>
  </si>
  <si>
    <t>Levels D &amp; E Combined</t>
  </si>
  <si>
    <t>Levels F, G &amp; H Combined</t>
  </si>
  <si>
    <t>RRU-BD-CR2C</t>
  </si>
  <si>
    <t>RRU-BD-CR2D</t>
  </si>
  <si>
    <t>RRU-BD-CR2E</t>
  </si>
  <si>
    <t>RRU-BD-CR3G</t>
  </si>
  <si>
    <t>RRU-BD-CR3H</t>
  </si>
  <si>
    <t>RRU-BD-CR3I</t>
  </si>
  <si>
    <t>RRU-BD-CR3J</t>
  </si>
  <si>
    <t>RRU-BD-CRG2</t>
  </si>
  <si>
    <t>RRU-CM-000B</t>
  </si>
  <si>
    <t>RRU-CM-000C</t>
  </si>
  <si>
    <t>RRU-CM-000D</t>
  </si>
  <si>
    <t>RRU-CM-000E</t>
  </si>
  <si>
    <t>RRU-CM-000F</t>
  </si>
  <si>
    <t>RRU-CM-000G</t>
  </si>
  <si>
    <t>RRU-CM-CMA2</t>
  </si>
  <si>
    <t>RRU-CM-CMA3</t>
  </si>
  <si>
    <t>RRU-CM-PDA2</t>
  </si>
  <si>
    <t>RRU-CM-PDA3</t>
  </si>
  <si>
    <t>RRU-CM-WDA3</t>
  </si>
  <si>
    <t>RRU-CS-000B</t>
  </si>
  <si>
    <t>RRU-CS-000C</t>
  </si>
  <si>
    <t>RRU-CS-000D</t>
  </si>
  <si>
    <t>RRU-CS-000E</t>
  </si>
  <si>
    <t>RRU-CS-000F</t>
  </si>
  <si>
    <t>RRU-CS-000G</t>
  </si>
  <si>
    <t>RRU-CS-000H</t>
  </si>
  <si>
    <t>RRU-CS-000I</t>
  </si>
  <si>
    <t>RRU-CS-CGA2</t>
  </si>
  <si>
    <t>RRU-CS-CGA3</t>
  </si>
  <si>
    <t>RRU-CS-CGA4</t>
  </si>
  <si>
    <t>RRU-CS-FMA2</t>
  </si>
  <si>
    <t>RRU-CS-FMA3</t>
  </si>
  <si>
    <t>RRU-CS-FMA4</t>
  </si>
  <si>
    <t>RRU-CS-VMA2</t>
  </si>
  <si>
    <t>RRU-CS-VMA3</t>
  </si>
  <si>
    <t>RRU-CW-APC2</t>
  </si>
  <si>
    <t>RRU-CW-APC3</t>
  </si>
  <si>
    <t>RRU-CW-CR0B</t>
  </si>
  <si>
    <t>RRU-CW-CR0C</t>
  </si>
  <si>
    <t>RRU-CW-CR0D</t>
  </si>
  <si>
    <t>RRU-CW-CR0E</t>
  </si>
  <si>
    <t>RRU-CW-CR0F</t>
  </si>
  <si>
    <t>RRU-CW-CR0G</t>
  </si>
  <si>
    <t>RRU-CW-CRA2</t>
  </si>
  <si>
    <t>RRU-CW-CRA3</t>
  </si>
  <si>
    <t>RRU-CW-CRB2</t>
  </si>
  <si>
    <t>RRU-CW-CRB3</t>
  </si>
  <si>
    <t>RRU-CW-CRC2</t>
  </si>
  <si>
    <t>RRU-CW-CRC3</t>
  </si>
  <si>
    <t>RRU-CW-LR0B</t>
  </si>
  <si>
    <t>RRU-CW-LR0C</t>
  </si>
  <si>
    <t>RRU-CW-LR0D</t>
  </si>
  <si>
    <t>RRU-CW-LR0E</t>
  </si>
  <si>
    <t>RRU-CW-LR0F</t>
  </si>
  <si>
    <t>RRU-CW-LR0G</t>
  </si>
  <si>
    <t>RRU-CW-LRA2</t>
  </si>
  <si>
    <t>RRU-CW-LRA3</t>
  </si>
  <si>
    <t>RRU-CW-LRB2</t>
  </si>
  <si>
    <t>RRU-CW-LRB3</t>
  </si>
  <si>
    <t>RRU-CW-LW0B</t>
  </si>
  <si>
    <t>RRU-CW-LW0C</t>
  </si>
  <si>
    <t>RRU-CW-LW0D</t>
  </si>
  <si>
    <t>RRU-CW-LW0E</t>
  </si>
  <si>
    <t>RRU-CW-LW0F</t>
  </si>
  <si>
    <t>RRU-CW-LW0G</t>
  </si>
  <si>
    <t>RRU-CW-LWA2</t>
  </si>
  <si>
    <t>RRU-CW-LWA3</t>
  </si>
  <si>
    <t>RRU-CW-LWB2</t>
  </si>
  <si>
    <t>RRU-CW-LWB3</t>
  </si>
  <si>
    <t>RRU-CW-LWD2</t>
  </si>
  <si>
    <t>RRU-CW-LWD3</t>
  </si>
  <si>
    <t>RRU-FB-000B</t>
  </si>
  <si>
    <t>RRU-FB-000C</t>
  </si>
  <si>
    <t>RRU-FB-000D</t>
  </si>
  <si>
    <t>RRU-FB-000E</t>
  </si>
  <si>
    <t>RRU-FB-000F</t>
  </si>
  <si>
    <t>RRU-FB-000G</t>
  </si>
  <si>
    <t>RRU-FB-000H</t>
  </si>
  <si>
    <t>RRU-FB-000I</t>
  </si>
  <si>
    <t>RRU-FB-ACA2</t>
  </si>
  <si>
    <t>RRU-FB-ACA3</t>
  </si>
  <si>
    <t>RRU-FB-AUA2</t>
  </si>
  <si>
    <t>RRU-FB-AUA3</t>
  </si>
  <si>
    <t>RRU-FB-FAA2</t>
  </si>
  <si>
    <t>RRU-FB-FAA3</t>
  </si>
  <si>
    <t>RRU-FB-MRA2</t>
  </si>
  <si>
    <t>RRU-FB-MRA3</t>
  </si>
  <si>
    <t>RRU-FB-MRA4</t>
  </si>
  <si>
    <t>RRU-FB-TRA2</t>
  </si>
  <si>
    <t>RRU-FB-TRA3</t>
  </si>
  <si>
    <t>RRU-HR-000B</t>
  </si>
  <si>
    <t>RRU-HR-000C</t>
  </si>
  <si>
    <t>RRU-HR-000E</t>
  </si>
  <si>
    <t>RRU-HR-000F</t>
  </si>
  <si>
    <t>RRU-HR-000G</t>
  </si>
  <si>
    <t>RRU-HR-CBB2</t>
  </si>
  <si>
    <t>RRU-HR-CBB3</t>
  </si>
  <si>
    <t>RRU-HR-ERB2</t>
  </si>
  <si>
    <t>RRU-HR-ERB3</t>
  </si>
  <si>
    <t>RRU-HR-GNA2</t>
  </si>
  <si>
    <t>RRU-HR-GNA3</t>
  </si>
  <si>
    <t>RRU-HR-HSC2</t>
  </si>
  <si>
    <t>RRU-HR-HSC3</t>
  </si>
  <si>
    <t>RRU-HR-PAY3</t>
  </si>
  <si>
    <t>RRU-HR-REA2</t>
  </si>
  <si>
    <t>RRU-HR-REA3</t>
  </si>
  <si>
    <t>RRU-IT-000B</t>
  </si>
  <si>
    <t>RRU-IT-000C</t>
  </si>
  <si>
    <t>RRU-IT-000D</t>
  </si>
  <si>
    <t>RRU-IT-000E</t>
  </si>
  <si>
    <t>RRU-IT-000F</t>
  </si>
  <si>
    <t>RRU-IT-000G</t>
  </si>
  <si>
    <t>RRU-IT-AAA2</t>
  </si>
  <si>
    <t>RRU-IT-AAA3</t>
  </si>
  <si>
    <t>RRU-IT-APA2</t>
  </si>
  <si>
    <t>RRU-IT-APA3</t>
  </si>
  <si>
    <t>RRU-IT-DBA2</t>
  </si>
  <si>
    <t>RRU-IT-DBA3</t>
  </si>
  <si>
    <t>RRU-IT-COM3</t>
  </si>
  <si>
    <t>RRU-IT-HDA2</t>
  </si>
  <si>
    <t>RRU-IT-HDA3</t>
  </si>
  <si>
    <t>RRU-IT-NEA2</t>
  </si>
  <si>
    <t>RRU-IT-NEA3</t>
  </si>
  <si>
    <t>RRU-IT-SEA2</t>
  </si>
  <si>
    <t>RRU-IT-SEA3</t>
  </si>
  <si>
    <t>RRU-LE-AGA2</t>
  </si>
  <si>
    <t>RRU-LE-AGA3</t>
  </si>
  <si>
    <t>RRU-LE-BBA2</t>
  </si>
  <si>
    <t>RRU-LE-BBA3</t>
  </si>
  <si>
    <t>RRU-LE-CFA2</t>
  </si>
  <si>
    <t>RRU-LE-CFA3</t>
  </si>
  <si>
    <t>RRU-LE-CLA2</t>
  </si>
  <si>
    <t>RRU-LE-CLA3</t>
  </si>
  <si>
    <t>RRU-LE-COA2</t>
  </si>
  <si>
    <t>RRU-LE-COA3</t>
  </si>
  <si>
    <t>RRU-LE-CRE2</t>
  </si>
  <si>
    <t>RRU-LE-CRE3</t>
  </si>
  <si>
    <t>RRU-LE-ELA2</t>
  </si>
  <si>
    <t>RRU-LE-ELA3</t>
  </si>
  <si>
    <t>RRU-LE-MO0B</t>
  </si>
  <si>
    <t>RRU-LE-MO0C</t>
  </si>
  <si>
    <t>RRU-LE-MO0E</t>
  </si>
  <si>
    <t>RRU-LE-MO0F</t>
  </si>
  <si>
    <t>RRU-LE-MO0G</t>
  </si>
  <si>
    <t>RRU-LE-MOB2</t>
  </si>
  <si>
    <t>RRU-LE-MOB3</t>
  </si>
  <si>
    <t>RRU-LE-SBA2</t>
  </si>
  <si>
    <t>RRU-LE-SBA3</t>
  </si>
  <si>
    <t>RRU-LE-SPA2</t>
  </si>
  <si>
    <t>RRU-LE-SPA3</t>
  </si>
  <si>
    <t>RRU-LG-000B</t>
  </si>
  <si>
    <t>RRU-LG-000C</t>
  </si>
  <si>
    <t>RRU-LG-000D</t>
  </si>
  <si>
    <t>RRU-LG-000E</t>
  </si>
  <si>
    <t>RRU-LG-000F</t>
  </si>
  <si>
    <t>RRU-LG-000G</t>
  </si>
  <si>
    <t>RRU-LG-BSA2</t>
  </si>
  <si>
    <t>RRU-LG-BSA3</t>
  </si>
  <si>
    <t>RRU-LG-CO1C</t>
  </si>
  <si>
    <t>RRU-LG-CO1E</t>
  </si>
  <si>
    <t>RRU-LG-CO1G</t>
  </si>
  <si>
    <t>RRU-LG-COA2</t>
  </si>
  <si>
    <t>RRU-LG-COA3</t>
  </si>
  <si>
    <t>RRU-LG-LAA2</t>
  </si>
  <si>
    <t>RRU-OP-BOA2</t>
  </si>
  <si>
    <t>RRU-OP-BOA3</t>
  </si>
  <si>
    <t>RRU-OP-BOA4</t>
  </si>
  <si>
    <t>RRU-OP-DO0B</t>
  </si>
  <si>
    <t>RRU-OP-DO0C</t>
  </si>
  <si>
    <t>RRU-OP-DO0D</t>
  </si>
  <si>
    <t>RRU-OP-DO0E</t>
  </si>
  <si>
    <t>RRU-OP-DO0F</t>
  </si>
  <si>
    <t>RRU-OP-DO0G</t>
  </si>
  <si>
    <t>RRU-OP-DO0H</t>
  </si>
  <si>
    <t>RRU-OP-DO0I</t>
  </si>
  <si>
    <t>RRU-OP-DOA2</t>
  </si>
  <si>
    <t>RRU-OP-DOA3</t>
  </si>
  <si>
    <t>RRU-OP-DOA4</t>
  </si>
  <si>
    <t>RRU-OP-DOB2</t>
  </si>
  <si>
    <t>RRU-OP-DOB3</t>
  </si>
  <si>
    <t>RRU-OP-DOB4</t>
  </si>
  <si>
    <t>RRU-OP-EBA2</t>
  </si>
  <si>
    <t>RRU-OP-EBA3</t>
  </si>
  <si>
    <t>RRU-OP-EBA4</t>
  </si>
  <si>
    <t>RRU-OP-FRA4</t>
  </si>
  <si>
    <t>RRU-OP-LO0B</t>
  </si>
  <si>
    <t>RRU-OP-LO0C</t>
  </si>
  <si>
    <t>RRU-OP-LO0D</t>
  </si>
  <si>
    <t>RRU-OP-LO0E</t>
  </si>
  <si>
    <t>RRU-OP-LO0F</t>
  </si>
  <si>
    <t>RRU-OP-LO0G</t>
  </si>
  <si>
    <t>RRU-OP-LO0H</t>
  </si>
  <si>
    <t>RRU-OP-LO0I</t>
  </si>
  <si>
    <t>RRU-OP-LOA2</t>
  </si>
  <si>
    <t>RRU-OP-LOA3</t>
  </si>
  <si>
    <t>RRU-OP-LOA4</t>
  </si>
  <si>
    <t>RRU-OP-LOB2</t>
  </si>
  <si>
    <t>RRU-OP-LOB3</t>
  </si>
  <si>
    <t>RRU-OP-LOB4</t>
  </si>
  <si>
    <t>RRU-OP-LOC2</t>
  </si>
  <si>
    <t>RRU-OP-LOC3</t>
  </si>
  <si>
    <t>RRU-OP-LOC4</t>
  </si>
  <si>
    <t>RRU-OP-LOD2</t>
  </si>
  <si>
    <t>RRU-OP-LOD3</t>
  </si>
  <si>
    <t>RRU-OP-LOD4</t>
  </si>
  <si>
    <t>RRU-OP-LOE2</t>
  </si>
  <si>
    <t>RRU-OP-LOE3</t>
  </si>
  <si>
    <t>RRU-OP-LOE4</t>
  </si>
  <si>
    <t>RRU-OP-LOF2</t>
  </si>
  <si>
    <t>RRU-OP-LOF3</t>
  </si>
  <si>
    <t>RRU-OP-LOF4</t>
  </si>
  <si>
    <t>RRU-RM-000B</t>
  </si>
  <si>
    <t>RRU-RM-000C</t>
  </si>
  <si>
    <t>RRU-RM-000D</t>
  </si>
  <si>
    <t>RRU-RM-000E</t>
  </si>
  <si>
    <t>RRU-RM-000F</t>
  </si>
  <si>
    <t>RRU-RM-000G</t>
  </si>
  <si>
    <t>RRU-RM-MRA2</t>
  </si>
  <si>
    <t>RRU-RM-MRA3</t>
  </si>
  <si>
    <t>RRU-RM-ORA2</t>
  </si>
  <si>
    <t>RRU-RM-ORA3</t>
  </si>
  <si>
    <t>RRU-RM-RAA2</t>
  </si>
  <si>
    <t>RRU-RM-RAA3</t>
  </si>
  <si>
    <t>RRU-SP-CCA2</t>
  </si>
  <si>
    <t>RRU-SP-CCA3</t>
  </si>
  <si>
    <t>RRU-SP-CMA2</t>
  </si>
  <si>
    <t>RRU-SP-CMA3</t>
  </si>
  <si>
    <t>RRU-SP-IMA2</t>
  </si>
  <si>
    <t>RRU-SP-INA2</t>
  </si>
  <si>
    <t>RRU-SP-INA3</t>
  </si>
  <si>
    <t>RRU-SP-TRA2</t>
  </si>
  <si>
    <t>RRU-SP-TRA3</t>
  </si>
  <si>
    <t>RRU-SP-WMA2</t>
  </si>
  <si>
    <t>RRU-SP-WMA3</t>
  </si>
  <si>
    <t>RRU-TR-AAA2</t>
  </si>
  <si>
    <t>RRU-TR-AAA3</t>
  </si>
  <si>
    <t>AAAA1A</t>
  </si>
  <si>
    <t>AAAAAA</t>
  </si>
  <si>
    <t>AAAABA</t>
  </si>
  <si>
    <t>AAAACA</t>
  </si>
  <si>
    <t>AAAADA</t>
  </si>
  <si>
    <t>AAAAEA</t>
  </si>
  <si>
    <t>AAAAFA</t>
  </si>
  <si>
    <t>AAAAGA</t>
  </si>
  <si>
    <t>AAAAHA</t>
  </si>
  <si>
    <t>AAAAIA</t>
  </si>
  <si>
    <t>AAAAJA</t>
  </si>
  <si>
    <t>AAAFAA</t>
  </si>
  <si>
    <t>AAAFBA</t>
  </si>
  <si>
    <t>AAAFCA</t>
  </si>
  <si>
    <t>AAAFDA</t>
  </si>
  <si>
    <t>AAAFEA</t>
  </si>
  <si>
    <t>AAAFFA</t>
  </si>
  <si>
    <t>AAAFGA</t>
  </si>
  <si>
    <t>AAAFHA</t>
  </si>
  <si>
    <t>AAAFIA</t>
  </si>
  <si>
    <t>AAAFKA</t>
  </si>
  <si>
    <t>AAAFLA</t>
  </si>
  <si>
    <t>AAAFMA</t>
  </si>
  <si>
    <t>AAAFNA</t>
  </si>
  <si>
    <t>AAAFOA</t>
  </si>
  <si>
    <t>AAAFPA</t>
  </si>
  <si>
    <t>AAAFQA</t>
  </si>
  <si>
    <t>AAAFRA</t>
  </si>
  <si>
    <t>AAAFSA</t>
  </si>
  <si>
    <t>AAAFTA</t>
  </si>
  <si>
    <t>AABMAA</t>
  </si>
  <si>
    <t>AABMBA</t>
  </si>
  <si>
    <t>AABMCA</t>
  </si>
  <si>
    <t>AABMEA</t>
  </si>
  <si>
    <t>AABMFA</t>
  </si>
  <si>
    <t>AABMGA</t>
  </si>
  <si>
    <t>AABMHA</t>
  </si>
  <si>
    <t>AABMIA</t>
  </si>
  <si>
    <t>AABMJA</t>
  </si>
  <si>
    <t>AABMKA</t>
  </si>
  <si>
    <t>AABMLA</t>
  </si>
  <si>
    <t>AABMMA</t>
  </si>
  <si>
    <t>AABMNA</t>
  </si>
  <si>
    <t>AABMOA</t>
  </si>
  <si>
    <t>AABMQA</t>
  </si>
  <si>
    <t>AABMRA</t>
  </si>
  <si>
    <t>AABMSA</t>
  </si>
  <si>
    <t>AABMTA</t>
  </si>
  <si>
    <t>AABMUA</t>
  </si>
  <si>
    <t>AABMVA</t>
  </si>
  <si>
    <t>ASASAN</t>
  </si>
  <si>
    <t>ASASAO</t>
  </si>
  <si>
    <t>ASASAP</t>
  </si>
  <si>
    <t>ASESAM</t>
  </si>
  <si>
    <t>ASESAN</t>
  </si>
  <si>
    <t>BDCR2C</t>
  </si>
  <si>
    <t>BDCR2D</t>
  </si>
  <si>
    <t>BDCR2E</t>
  </si>
  <si>
    <t>BDCR3G</t>
  </si>
  <si>
    <t>BDCR3H</t>
  </si>
  <si>
    <t>BDCR3I</t>
  </si>
  <si>
    <t>BDCR3J</t>
  </si>
  <si>
    <t>BDCRDB</t>
  </si>
  <si>
    <t>BDCRDC</t>
  </si>
  <si>
    <t>BDCREC</t>
  </si>
  <si>
    <t>BDCRED</t>
  </si>
  <si>
    <t>BDCREE</t>
  </si>
  <si>
    <t>BDCRFC</t>
  </si>
  <si>
    <t>BDCRFD</t>
  </si>
  <si>
    <t>BDCRFE</t>
  </si>
  <si>
    <t>BDCRG2</t>
  </si>
  <si>
    <t>BDCRGE</t>
  </si>
  <si>
    <t>BDCRGF</t>
  </si>
  <si>
    <t>BDCRHB</t>
  </si>
  <si>
    <t>BDCRHC</t>
  </si>
  <si>
    <t>BDCRHD</t>
  </si>
  <si>
    <t>BDCRID</t>
  </si>
  <si>
    <t>BDCRIE</t>
  </si>
  <si>
    <t>BDCRIF</t>
  </si>
  <si>
    <t>BDCRIG</t>
  </si>
  <si>
    <t>BDCRJD</t>
  </si>
  <si>
    <t>BDCRJG</t>
  </si>
  <si>
    <t>BDCRJH</t>
  </si>
  <si>
    <t>BDCRJI</t>
  </si>
  <si>
    <t>BDCRJJ</t>
  </si>
  <si>
    <t>BDCRKG</t>
  </si>
  <si>
    <t>BDCRKH</t>
  </si>
  <si>
    <t>BDCRKI</t>
  </si>
  <si>
    <t>BDCRKJ</t>
  </si>
  <si>
    <t>BDCRLC</t>
  </si>
  <si>
    <t>BDCRLD</t>
  </si>
  <si>
    <t>BDCRLG</t>
  </si>
  <si>
    <t>BDCRLH</t>
  </si>
  <si>
    <t>BDCRLI</t>
  </si>
  <si>
    <t>BDCRLJ</t>
  </si>
  <si>
    <t>BDCRMC</t>
  </si>
  <si>
    <t>BDCRMD</t>
  </si>
  <si>
    <t>BDCRMH</t>
  </si>
  <si>
    <t>BDCRMI</t>
  </si>
  <si>
    <t>BDCRMJ</t>
  </si>
  <si>
    <t>BDCRNF</t>
  </si>
  <si>
    <t>BDCRNG</t>
  </si>
  <si>
    <t>BDCRNH</t>
  </si>
  <si>
    <t>CM000B</t>
  </si>
  <si>
    <t>CM000C</t>
  </si>
  <si>
    <t>CM000D</t>
  </si>
  <si>
    <t>CM000E</t>
  </si>
  <si>
    <t>CM000F</t>
  </si>
  <si>
    <t>CM000G</t>
  </si>
  <si>
    <t>CMCMA2</t>
  </si>
  <si>
    <t>CMCMA3</t>
  </si>
  <si>
    <t>CMCMAB</t>
  </si>
  <si>
    <t>CMCMAC</t>
  </si>
  <si>
    <t>CMCMAD</t>
  </si>
  <si>
    <t>CMCMAE</t>
  </si>
  <si>
    <t>CMCMAF</t>
  </si>
  <si>
    <t>CMCMAG</t>
  </si>
  <si>
    <t>CMPDA2</t>
  </si>
  <si>
    <t>CMPDA3</t>
  </si>
  <si>
    <t>CMPDAB</t>
  </si>
  <si>
    <t>CMPDAC</t>
  </si>
  <si>
    <t>CMPDAD</t>
  </si>
  <si>
    <t>CMPDAE</t>
  </si>
  <si>
    <t>CMPDAF</t>
  </si>
  <si>
    <t>CMPDAG</t>
  </si>
  <si>
    <t>CMWDA3</t>
  </si>
  <si>
    <t>CMWDAD</t>
  </si>
  <si>
    <t>CMWDAE</t>
  </si>
  <si>
    <t>CMWDAF</t>
  </si>
  <si>
    <t>CMWDAG</t>
  </si>
  <si>
    <t>CS000B</t>
  </si>
  <si>
    <t>CS000C</t>
  </si>
  <si>
    <t>CS000D</t>
  </si>
  <si>
    <t>CS000E</t>
  </si>
  <si>
    <t>CS000F</t>
  </si>
  <si>
    <t>CS000G</t>
  </si>
  <si>
    <t>CS000H</t>
  </si>
  <si>
    <t>CS000I</t>
  </si>
  <si>
    <t>CSCGA2</t>
  </si>
  <si>
    <t>CSCGA3</t>
  </si>
  <si>
    <t>CSCGA4</t>
  </si>
  <si>
    <t>CSCGAB</t>
  </si>
  <si>
    <t>CSCGAC</t>
  </si>
  <si>
    <t>CSCGAD</t>
  </si>
  <si>
    <t>CSCGAE</t>
  </si>
  <si>
    <t>CSCGAF</t>
  </si>
  <si>
    <t>CSCGAG</t>
  </si>
  <si>
    <t>CSCGAH</t>
  </si>
  <si>
    <t>CSCGAI</t>
  </si>
  <si>
    <t>CSFMA2</t>
  </si>
  <si>
    <t>CSFMA3</t>
  </si>
  <si>
    <t>CSFMA4</t>
  </si>
  <si>
    <t>CSFMAB</t>
  </si>
  <si>
    <t>CSFMAC</t>
  </si>
  <si>
    <t>CSFMAD</t>
  </si>
  <si>
    <t>CSFMAE</t>
  </si>
  <si>
    <t>CSFMAF</t>
  </si>
  <si>
    <t>CSFMAG</t>
  </si>
  <si>
    <t>CSFMAH</t>
  </si>
  <si>
    <t>CSFMAI</t>
  </si>
  <si>
    <t>CSVMA2</t>
  </si>
  <si>
    <t>CSVMA3</t>
  </si>
  <si>
    <t>CSVMAB</t>
  </si>
  <si>
    <t>CSVMAC</t>
  </si>
  <si>
    <t>CSVMAD</t>
  </si>
  <si>
    <t>CSVMAE</t>
  </si>
  <si>
    <t>CSVMAF</t>
  </si>
  <si>
    <t>CSVMAG</t>
  </si>
  <si>
    <t>CWAPC2</t>
  </si>
  <si>
    <t>CWAPC3</t>
  </si>
  <si>
    <t>CWAPCB</t>
  </si>
  <si>
    <t>CWAPCC</t>
  </si>
  <si>
    <t>CWAPCD</t>
  </si>
  <si>
    <t>CWAPCE</t>
  </si>
  <si>
    <t>CWAPCF</t>
  </si>
  <si>
    <t>CWAPCG</t>
  </si>
  <si>
    <t>CWCR0B</t>
  </si>
  <si>
    <t>CWCR0C</t>
  </si>
  <si>
    <t>CWCR0D</t>
  </si>
  <si>
    <t>CWCR0E</t>
  </si>
  <si>
    <t>CWCR0F</t>
  </si>
  <si>
    <t>CWCR0G</t>
  </si>
  <si>
    <t>CWCRA2</t>
  </si>
  <si>
    <t>CWCRA3</t>
  </si>
  <si>
    <t>CWCRAB</t>
  </si>
  <si>
    <t>CWCRAC</t>
  </si>
  <si>
    <t>CWCRAD</t>
  </si>
  <si>
    <t>CWCRAE</t>
  </si>
  <si>
    <t>CWCRAF</t>
  </si>
  <si>
    <t>CWCRAG</t>
  </si>
  <si>
    <t>CWCRB2</t>
  </si>
  <si>
    <t>CWCRB3</t>
  </si>
  <si>
    <t>CWCRBB</t>
  </si>
  <si>
    <t>CWCRBC</t>
  </si>
  <si>
    <t>CWCRBD</t>
  </si>
  <si>
    <t>CWCRBE</t>
  </si>
  <si>
    <t>CWCRBF</t>
  </si>
  <si>
    <t>CWCRBG</t>
  </si>
  <si>
    <t>CWCRC2</t>
  </si>
  <si>
    <t>CWCRC3</t>
  </si>
  <si>
    <t>CWCRCB</t>
  </si>
  <si>
    <t>CWCRCC</t>
  </si>
  <si>
    <t>CWCRCD</t>
  </si>
  <si>
    <t>CWCRCE</t>
  </si>
  <si>
    <t>CWCRCF</t>
  </si>
  <si>
    <t>CWCRCG</t>
  </si>
  <si>
    <t>CWLR0B</t>
  </si>
  <si>
    <t>CWLR0C</t>
  </si>
  <si>
    <t>CWLR0D</t>
  </si>
  <si>
    <t>CWLR0E</t>
  </si>
  <si>
    <t>CWLR0F</t>
  </si>
  <si>
    <t>CWLR0G</t>
  </si>
  <si>
    <t>CWLRA2</t>
  </si>
  <si>
    <t>CWLRA3</t>
  </si>
  <si>
    <t>CWLRAB</t>
  </si>
  <si>
    <t>CWLRAC</t>
  </si>
  <si>
    <t>CWLRAD</t>
  </si>
  <si>
    <t>CWLRAE</t>
  </si>
  <si>
    <t>CWLRAF</t>
  </si>
  <si>
    <t>CWLRAG</t>
  </si>
  <si>
    <t>CWLRB2</t>
  </si>
  <si>
    <t>CWLRB3</t>
  </si>
  <si>
    <t>CWLRBB</t>
  </si>
  <si>
    <t>CWLRBC</t>
  </si>
  <si>
    <t>CWLRBD</t>
  </si>
  <si>
    <t>CWLRBE</t>
  </si>
  <si>
    <t>CWLRBF</t>
  </si>
  <si>
    <t>CWLRBG</t>
  </si>
  <si>
    <t>CWLW0B</t>
  </si>
  <si>
    <t>CWLW0C</t>
  </si>
  <si>
    <t>CWLW0D</t>
  </si>
  <si>
    <t>CWLW0E</t>
  </si>
  <si>
    <t>CWLW0F</t>
  </si>
  <si>
    <t>CWLW0G</t>
  </si>
  <si>
    <t>CWLWA2</t>
  </si>
  <si>
    <t>CWLWA3</t>
  </si>
  <si>
    <t>CWLWAB</t>
  </si>
  <si>
    <t>CWLWAC</t>
  </si>
  <si>
    <t>CWLWAD</t>
  </si>
  <si>
    <t>CWLWAE</t>
  </si>
  <si>
    <t>CWLWAF</t>
  </si>
  <si>
    <t>CWLWAG</t>
  </si>
  <si>
    <t>CWLWB2</t>
  </si>
  <si>
    <t>CWLWB3</t>
  </si>
  <si>
    <t>CWLWBB</t>
  </si>
  <si>
    <t>CWLWBC</t>
  </si>
  <si>
    <t>CWLWBD</t>
  </si>
  <si>
    <t>CWLWBE</t>
  </si>
  <si>
    <t>CWLWBF</t>
  </si>
  <si>
    <t>CWLWBG</t>
  </si>
  <si>
    <t>CWLWD2</t>
  </si>
  <si>
    <t>CWLWD3</t>
  </si>
  <si>
    <t>CWLWDB</t>
  </si>
  <si>
    <t>CWLWDC</t>
  </si>
  <si>
    <t>CWLWDD</t>
  </si>
  <si>
    <t>CWLWDE</t>
  </si>
  <si>
    <t>CWLWDF</t>
  </si>
  <si>
    <t>CWLWDG</t>
  </si>
  <si>
    <t>CWLWEC</t>
  </si>
  <si>
    <t>CWLWEE</t>
  </si>
  <si>
    <t>CWLWEG</t>
  </si>
  <si>
    <t>CWLWEH</t>
  </si>
  <si>
    <t>CWLWEI</t>
  </si>
  <si>
    <t>FB000B</t>
  </si>
  <si>
    <t>FB000C</t>
  </si>
  <si>
    <t>FB000D</t>
  </si>
  <si>
    <t>FB000E</t>
  </si>
  <si>
    <t>FB000F</t>
  </si>
  <si>
    <t>FB000G</t>
  </si>
  <si>
    <t>FB000H</t>
  </si>
  <si>
    <t>FB000I</t>
  </si>
  <si>
    <t>FBACA2</t>
  </si>
  <si>
    <t>FBACA3</t>
  </si>
  <si>
    <t>FBACAB</t>
  </si>
  <si>
    <t>FBACAC</t>
  </si>
  <si>
    <t>FBACAD</t>
  </si>
  <si>
    <t>FBACAE</t>
  </si>
  <si>
    <t>FBACAF</t>
  </si>
  <si>
    <t>FBACAG</t>
  </si>
  <si>
    <t>FBAUA2</t>
  </si>
  <si>
    <t>FBAUA3</t>
  </si>
  <si>
    <t>FBAUAB</t>
  </si>
  <si>
    <t>FBAUAC</t>
  </si>
  <si>
    <t>FBAUAD</t>
  </si>
  <si>
    <t>FBAUAE</t>
  </si>
  <si>
    <t>FBAUAF</t>
  </si>
  <si>
    <t>FBAUAG</t>
  </si>
  <si>
    <t>FBFAA2</t>
  </si>
  <si>
    <t>FBFAA3</t>
  </si>
  <si>
    <t>FBFAAB</t>
  </si>
  <si>
    <t>FBFAAC</t>
  </si>
  <si>
    <t>FBFAAD</t>
  </si>
  <si>
    <t>FBFAAE</t>
  </si>
  <si>
    <t>FBFAAF</t>
  </si>
  <si>
    <t>FBFAAG</t>
  </si>
  <si>
    <t>FBMRA2</t>
  </si>
  <si>
    <t>FBMRA3</t>
  </si>
  <si>
    <t>FBMRA4</t>
  </si>
  <si>
    <t>FBMRAB</t>
  </si>
  <si>
    <t>FBMRAC</t>
  </si>
  <si>
    <t>FBMRAD</t>
  </si>
  <si>
    <t>FBMRAE</t>
  </si>
  <si>
    <t>FBMRAF</t>
  </si>
  <si>
    <t>FBMRAG</t>
  </si>
  <si>
    <t>FBMRAH</t>
  </si>
  <si>
    <t>FBMRAI</t>
  </si>
  <si>
    <t>FBTRA2</t>
  </si>
  <si>
    <t>FBTRA3</t>
  </si>
  <si>
    <t>FBTRAB</t>
  </si>
  <si>
    <t>FBTRAC</t>
  </si>
  <si>
    <t>FBTRAD</t>
  </si>
  <si>
    <t>FBTRAE</t>
  </si>
  <si>
    <t>FBTRAF</t>
  </si>
  <si>
    <t>FBTRAG</t>
  </si>
  <si>
    <t>HR000B</t>
  </si>
  <si>
    <t>HR000C</t>
  </si>
  <si>
    <t>HR000E</t>
  </si>
  <si>
    <t>HR000F</t>
  </si>
  <si>
    <t>HR000G</t>
  </si>
  <si>
    <t>HRCBB2</t>
  </si>
  <si>
    <t>HRCBB3</t>
  </si>
  <si>
    <t>HRCBBB</t>
  </si>
  <si>
    <t>HRCBBC</t>
  </si>
  <si>
    <t>HRCBBD</t>
  </si>
  <si>
    <t>HRCBBE</t>
  </si>
  <si>
    <t>HRCBBF</t>
  </si>
  <si>
    <t>HRCBBG</t>
  </si>
  <si>
    <t>HRERB2</t>
  </si>
  <si>
    <t>HRERB3</t>
  </si>
  <si>
    <t>HRERBB</t>
  </si>
  <si>
    <t>HRERBC</t>
  </si>
  <si>
    <t>HRERBD</t>
  </si>
  <si>
    <t>HRERBE</t>
  </si>
  <si>
    <t>HRERBF</t>
  </si>
  <si>
    <t>HRERBG</t>
  </si>
  <si>
    <t>HRGNA2</t>
  </si>
  <si>
    <t>HRGNA3</t>
  </si>
  <si>
    <t>HRGNAB</t>
  </si>
  <si>
    <t>HRGNAC</t>
  </si>
  <si>
    <t>HRGNAD</t>
  </si>
  <si>
    <t>HRGNAE</t>
  </si>
  <si>
    <t>HRGNAF</t>
  </si>
  <si>
    <t>HRGNAG</t>
  </si>
  <si>
    <t>HRHSC2</t>
  </si>
  <si>
    <t>HRHSC3</t>
  </si>
  <si>
    <t>HRHSCB</t>
  </si>
  <si>
    <t>HRHSCC</t>
  </si>
  <si>
    <t>HRHSCD</t>
  </si>
  <si>
    <t>HRHSCE</t>
  </si>
  <si>
    <t>HRHSCF</t>
  </si>
  <si>
    <t>HRHSCG</t>
  </si>
  <si>
    <t>HRPAY3</t>
  </si>
  <si>
    <t>HRPAYE</t>
  </si>
  <si>
    <t>HRPAYF</t>
  </si>
  <si>
    <t>HRPAYG</t>
  </si>
  <si>
    <t>HRPAYH</t>
  </si>
  <si>
    <t>HRREA2</t>
  </si>
  <si>
    <t>HRREA3</t>
  </si>
  <si>
    <t>HRREAB</t>
  </si>
  <si>
    <t>HRREAC</t>
  </si>
  <si>
    <t>HRREAD</t>
  </si>
  <si>
    <t>HRREAE</t>
  </si>
  <si>
    <t>HRREAF</t>
  </si>
  <si>
    <t>HRREAG</t>
  </si>
  <si>
    <t>IT000B</t>
  </si>
  <si>
    <t>IT000C</t>
  </si>
  <si>
    <t>IT000D</t>
  </si>
  <si>
    <t>IT000E</t>
  </si>
  <si>
    <t>IT000F</t>
  </si>
  <si>
    <t>IT000G</t>
  </si>
  <si>
    <t>ITAAA2</t>
  </si>
  <si>
    <t>ITAAA3</t>
  </si>
  <si>
    <t>ITAAAB</t>
  </si>
  <si>
    <t>ITAAAC</t>
  </si>
  <si>
    <t>ITAAAD</t>
  </si>
  <si>
    <t>ITAAAE</t>
  </si>
  <si>
    <t>ITAAAF</t>
  </si>
  <si>
    <t>ITAAAG</t>
  </si>
  <si>
    <t>ITAPA2</t>
  </si>
  <si>
    <t>ITAPA3</t>
  </si>
  <si>
    <t>ITAPAB</t>
  </si>
  <si>
    <t>ITAPAC</t>
  </si>
  <si>
    <t>ITAPAD</t>
  </si>
  <si>
    <t>ITAPAE</t>
  </si>
  <si>
    <t>ITAPAF</t>
  </si>
  <si>
    <t>ITAPAG</t>
  </si>
  <si>
    <t>ITDBA2</t>
  </si>
  <si>
    <t>ITDBA3</t>
  </si>
  <si>
    <t>ITDBAB</t>
  </si>
  <si>
    <t>ITDBAC</t>
  </si>
  <si>
    <t>ITDBAD</t>
  </si>
  <si>
    <t>ITDBAE</t>
  </si>
  <si>
    <t>ITDBAF</t>
  </si>
  <si>
    <t>ITDBAG</t>
  </si>
  <si>
    <t>ITCOM3</t>
  </si>
  <si>
    <t>ITCOMD</t>
  </si>
  <si>
    <t>ITCOME</t>
  </si>
  <si>
    <t>ITCOMF</t>
  </si>
  <si>
    <t>ITCOMG</t>
  </si>
  <si>
    <t>ITCOMH</t>
  </si>
  <si>
    <t>ITHDA2</t>
  </si>
  <si>
    <t>ITHDA3</t>
  </si>
  <si>
    <t>ITHDAB</t>
  </si>
  <si>
    <t>ITHDAC</t>
  </si>
  <si>
    <t>ITHDAD</t>
  </si>
  <si>
    <t>ITHDAE</t>
  </si>
  <si>
    <t>ITHDAF</t>
  </si>
  <si>
    <t>ITHDAG</t>
  </si>
  <si>
    <t>ITNEA2</t>
  </si>
  <si>
    <t>ITNEA3</t>
  </si>
  <si>
    <t>ITNEAB</t>
  </si>
  <si>
    <t>ITNEAC</t>
  </si>
  <si>
    <t>ITNEAD</t>
  </si>
  <si>
    <t>ITNEAE</t>
  </si>
  <si>
    <t>ITNEAF</t>
  </si>
  <si>
    <t>ITNEAG</t>
  </si>
  <si>
    <t>ITSEA2</t>
  </si>
  <si>
    <t>ITSEA3</t>
  </si>
  <si>
    <t>ITSEAB</t>
  </si>
  <si>
    <t>ITSEAC</t>
  </si>
  <si>
    <t>ITSEAD</t>
  </si>
  <si>
    <t>ITSEAE</t>
  </si>
  <si>
    <t>ITSEAF</t>
  </si>
  <si>
    <t>ITSEAG</t>
  </si>
  <si>
    <t>ITWBAC</t>
  </si>
  <si>
    <t>ITWBAE</t>
  </si>
  <si>
    <t>ITWBAG</t>
  </si>
  <si>
    <t>LEAGA2</t>
  </si>
  <si>
    <t>LEAGA3</t>
  </si>
  <si>
    <t>LEAGAB</t>
  </si>
  <si>
    <t>LEAGAC</t>
  </si>
  <si>
    <t>LEAGAD</t>
  </si>
  <si>
    <t>LEAGAE</t>
  </si>
  <si>
    <t>LEAGAF</t>
  </si>
  <si>
    <t>LEAGAG</t>
  </si>
  <si>
    <t>LEAGAH</t>
  </si>
  <si>
    <t>LEBBA2</t>
  </si>
  <si>
    <t>LEBBA3</t>
  </si>
  <si>
    <t>LEBBAB</t>
  </si>
  <si>
    <t>LEBBAC</t>
  </si>
  <si>
    <t>LEBBAD</t>
  </si>
  <si>
    <t>LEBBAE</t>
  </si>
  <si>
    <t>LEBBAF</t>
  </si>
  <si>
    <t>LEBBAG</t>
  </si>
  <si>
    <t>LEBBAH</t>
  </si>
  <si>
    <t>LECFA2</t>
  </si>
  <si>
    <t>LECFA3</t>
  </si>
  <si>
    <t>LECFAB</t>
  </si>
  <si>
    <t>LECFAC</t>
  </si>
  <si>
    <t>LECFAD</t>
  </si>
  <si>
    <t>LECFAE</t>
  </si>
  <si>
    <t>LECFAF</t>
  </si>
  <si>
    <t>LECFAG</t>
  </si>
  <si>
    <t>LECFAH</t>
  </si>
  <si>
    <t>LECLA2</t>
  </si>
  <si>
    <t>LECLA3</t>
  </si>
  <si>
    <t>LECLAB</t>
  </si>
  <si>
    <t>LECLAC</t>
  </si>
  <si>
    <t>LECLAD</t>
  </si>
  <si>
    <t>LECLAE</t>
  </si>
  <si>
    <t>LECLAF</t>
  </si>
  <si>
    <t>LECLAG</t>
  </si>
  <si>
    <t>LECLAH</t>
  </si>
  <si>
    <t>LECOA2</t>
  </si>
  <si>
    <t>LECOA3</t>
  </si>
  <si>
    <t>LECOAB</t>
  </si>
  <si>
    <t>LECOAC</t>
  </si>
  <si>
    <t>LECOAD</t>
  </si>
  <si>
    <t>LECOAE</t>
  </si>
  <si>
    <t>LECOAF</t>
  </si>
  <si>
    <t>LECOAG</t>
  </si>
  <si>
    <t>LECOAH</t>
  </si>
  <si>
    <t>LECRE2</t>
  </si>
  <si>
    <t>LECRE3</t>
  </si>
  <si>
    <t>LECREB</t>
  </si>
  <si>
    <t>LECREC</t>
  </si>
  <si>
    <t>LECRED</t>
  </si>
  <si>
    <t>LECREE</t>
  </si>
  <si>
    <t>LECREF</t>
  </si>
  <si>
    <t>LECREG</t>
  </si>
  <si>
    <t>LECREH</t>
  </si>
  <si>
    <t>LEELA2</t>
  </si>
  <si>
    <t>LEELA3</t>
  </si>
  <si>
    <t>LEELAB</t>
  </si>
  <si>
    <t>LEELAC</t>
  </si>
  <si>
    <t>LEELAD</t>
  </si>
  <si>
    <t>LEELAE</t>
  </si>
  <si>
    <t>LEELAF</t>
  </si>
  <si>
    <t>LEELAG</t>
  </si>
  <si>
    <t>LEELAH</t>
  </si>
  <si>
    <t>LELOAF</t>
  </si>
  <si>
    <t>LELOAG</t>
  </si>
  <si>
    <t>LELOAH</t>
  </si>
  <si>
    <t>LEMO0B</t>
  </si>
  <si>
    <t>LEMO0C</t>
  </si>
  <si>
    <t>LEMO0E</t>
  </si>
  <si>
    <t>LEMO0F</t>
  </si>
  <si>
    <t>LEMO0G</t>
  </si>
  <si>
    <t>LEMOAF</t>
  </si>
  <si>
    <t>LEMOAG</t>
  </si>
  <si>
    <t>LEMOAH</t>
  </si>
  <si>
    <t>LEMOB2</t>
  </si>
  <si>
    <t>LEMOB3</t>
  </si>
  <si>
    <t>LEMOBB</t>
  </si>
  <si>
    <t>LEMOBC</t>
  </si>
  <si>
    <t>LEMOBD</t>
  </si>
  <si>
    <t>LEMOBE</t>
  </si>
  <si>
    <t>LEMOBF</t>
  </si>
  <si>
    <t>LEMOBG</t>
  </si>
  <si>
    <t>LEMOBH</t>
  </si>
  <si>
    <t>LEMOCC</t>
  </si>
  <si>
    <t>LEMOCE</t>
  </si>
  <si>
    <t>LEMOCG</t>
  </si>
  <si>
    <t>LEMODB</t>
  </si>
  <si>
    <t>LEMODE</t>
  </si>
  <si>
    <t>LEMODF</t>
  </si>
  <si>
    <t>LEMODG</t>
  </si>
  <si>
    <t>LESBA2</t>
  </si>
  <si>
    <t>LESBA3</t>
  </si>
  <si>
    <t>LESBAB</t>
  </si>
  <si>
    <t>LESBAC</t>
  </si>
  <si>
    <t>LESBAD</t>
  </si>
  <si>
    <t>LESBAE</t>
  </si>
  <si>
    <t>LESBAF</t>
  </si>
  <si>
    <t>LESBAG</t>
  </si>
  <si>
    <t>LESBAH</t>
  </si>
  <si>
    <t>LESPA2</t>
  </si>
  <si>
    <t>LESPA3</t>
  </si>
  <si>
    <t>LESPAB</t>
  </si>
  <si>
    <t>LESPAC</t>
  </si>
  <si>
    <t>LESPAD</t>
  </si>
  <si>
    <t>LESPAE</t>
  </si>
  <si>
    <t>LESPAF</t>
  </si>
  <si>
    <t>LESPAG</t>
  </si>
  <si>
    <t>LESPAH</t>
  </si>
  <si>
    <t>LG000B</t>
  </si>
  <si>
    <t>LG000C</t>
  </si>
  <si>
    <t>LG000D</t>
  </si>
  <si>
    <t>LG000E</t>
  </si>
  <si>
    <t>LG000F</t>
  </si>
  <si>
    <t>LG000G</t>
  </si>
  <si>
    <t>LGBSA2</t>
  </si>
  <si>
    <t>LGBSA3</t>
  </si>
  <si>
    <t>LGBSAB</t>
  </si>
  <si>
    <t>LGBSAC</t>
  </si>
  <si>
    <t>LGBSAD</t>
  </si>
  <si>
    <t>LGBSAE</t>
  </si>
  <si>
    <t>LGBSAF</t>
  </si>
  <si>
    <t>LGBSAG</t>
  </si>
  <si>
    <t>LGCO1C</t>
  </si>
  <si>
    <t>LGCO1E</t>
  </si>
  <si>
    <t>LGCO1G</t>
  </si>
  <si>
    <t>LGCOA2</t>
  </si>
  <si>
    <t>LGCOA3</t>
  </si>
  <si>
    <t>LGCOAB</t>
  </si>
  <si>
    <t>LGCOAC</t>
  </si>
  <si>
    <t>LGCOAD</t>
  </si>
  <si>
    <t>LGCOAE</t>
  </si>
  <si>
    <t>LGCOAF</t>
  </si>
  <si>
    <t>LGCOAG</t>
  </si>
  <si>
    <t>LGCRAC</t>
  </si>
  <si>
    <t>LGCRAE</t>
  </si>
  <si>
    <t>LGCRAG</t>
  </si>
  <si>
    <t>LGCSAB</t>
  </si>
  <si>
    <t>LGCSAE</t>
  </si>
  <si>
    <t>LGLAA2</t>
  </si>
  <si>
    <t>LGLAAB</t>
  </si>
  <si>
    <t>LGLAAC</t>
  </si>
  <si>
    <t>LGLAAD</t>
  </si>
  <si>
    <t>LGLAAE</t>
  </si>
  <si>
    <t>OPBOA2</t>
  </si>
  <si>
    <t>OPBOA3</t>
  </si>
  <si>
    <t>OPBOA4</t>
  </si>
  <si>
    <t>OPBOAB</t>
  </si>
  <si>
    <t>OPBOAC</t>
  </si>
  <si>
    <t>OPBOAD</t>
  </si>
  <si>
    <t>OPBOAE</t>
  </si>
  <si>
    <t>OPBOAF</t>
  </si>
  <si>
    <t>OPBOAG</t>
  </si>
  <si>
    <t>OPBOAH</t>
  </si>
  <si>
    <t>OPBOAI</t>
  </si>
  <si>
    <t>OPDO0B</t>
  </si>
  <si>
    <t>OPDO0C</t>
  </si>
  <si>
    <t>OPDO0D</t>
  </si>
  <si>
    <t>OPDO0E</t>
  </si>
  <si>
    <t>OPDO0F</t>
  </si>
  <si>
    <t>OPDO0G</t>
  </si>
  <si>
    <t>OPDO0H</t>
  </si>
  <si>
    <t>OPDO0I</t>
  </si>
  <si>
    <t>OPDOA2</t>
  </si>
  <si>
    <t>OPDOA3</t>
  </si>
  <si>
    <t>OPDOA4</t>
  </si>
  <si>
    <t>OPDOAB</t>
  </si>
  <si>
    <t>OPDOAC</t>
  </si>
  <si>
    <t>OPDOAD</t>
  </si>
  <si>
    <t>OPDOAE</t>
  </si>
  <si>
    <t>OPDOAF</t>
  </si>
  <si>
    <t>OPDOAG</t>
  </si>
  <si>
    <t>OPDOAH</t>
  </si>
  <si>
    <t>OPDOAI</t>
  </si>
  <si>
    <t>OPDOB2</t>
  </si>
  <si>
    <t>OPDOB3</t>
  </si>
  <si>
    <t>OPDOB4</t>
  </si>
  <si>
    <t>OPDOBB</t>
  </si>
  <si>
    <t>OPDOBC</t>
  </si>
  <si>
    <t>OPDOBD</t>
  </si>
  <si>
    <t>OPDOBE</t>
  </si>
  <si>
    <t>OPDOBF</t>
  </si>
  <si>
    <t>OPDOBG</t>
  </si>
  <si>
    <t>OPDOBH</t>
  </si>
  <si>
    <t>OPDOBI</t>
  </si>
  <si>
    <t>OPEBA2</t>
  </si>
  <si>
    <t>OPEBA3</t>
  </si>
  <si>
    <t>OPEBA4</t>
  </si>
  <si>
    <t>OPEBAB</t>
  </si>
  <si>
    <t>OPEBAC</t>
  </si>
  <si>
    <t>OPEBAD</t>
  </si>
  <si>
    <t>OPEBAE</t>
  </si>
  <si>
    <t>OPEBAF</t>
  </si>
  <si>
    <t>OPEBAG</t>
  </si>
  <si>
    <t>OPEBAH</t>
  </si>
  <si>
    <t>OPEBAI</t>
  </si>
  <si>
    <t>OPFRA4</t>
  </si>
  <si>
    <t>OPFRAC</t>
  </si>
  <si>
    <t>OPFRAE</t>
  </si>
  <si>
    <t>OPFRAG</t>
  </si>
  <si>
    <t>OPFRAH</t>
  </si>
  <si>
    <t>OPFRAI</t>
  </si>
  <si>
    <t>OPLO0B</t>
  </si>
  <si>
    <t>OPLO0C</t>
  </si>
  <si>
    <t>OPLO0D</t>
  </si>
  <si>
    <t>OPLO0E</t>
  </si>
  <si>
    <t>OPLO0F</t>
  </si>
  <si>
    <t>OPLO0G</t>
  </si>
  <si>
    <t>OPLO0H</t>
  </si>
  <si>
    <t>OPLO0I</t>
  </si>
  <si>
    <t>OPLOA2</t>
  </si>
  <si>
    <t>OPLOA3</t>
  </si>
  <si>
    <t>OPLOA4</t>
  </si>
  <si>
    <t>OPLOAB</t>
  </si>
  <si>
    <t>OPLOAC</t>
  </si>
  <si>
    <t>OPLOAD</t>
  </si>
  <si>
    <t>OPLOAE</t>
  </si>
  <si>
    <t>OPLOAF</t>
  </si>
  <si>
    <t>OPLOAG</t>
  </si>
  <si>
    <t>OPLOAH</t>
  </si>
  <si>
    <t>OPLOAI</t>
  </si>
  <si>
    <t>OPLOB2</t>
  </si>
  <si>
    <t>OPLOB3</t>
  </si>
  <si>
    <t>OPLOB4</t>
  </si>
  <si>
    <t>OPLOBB</t>
  </si>
  <si>
    <t>OPLOBC</t>
  </si>
  <si>
    <t>OPLOBD</t>
  </si>
  <si>
    <t>OPLOBE</t>
  </si>
  <si>
    <t>OPLOBF</t>
  </si>
  <si>
    <t>OPLOBG</t>
  </si>
  <si>
    <t>OPLOBH</t>
  </si>
  <si>
    <t>OPLOBI</t>
  </si>
  <si>
    <t>OPLOC2</t>
  </si>
  <si>
    <t>OPLOC3</t>
  </si>
  <si>
    <t>OPLOC4</t>
  </si>
  <si>
    <t>OPLOCB</t>
  </si>
  <si>
    <t>OPLOCC</t>
  </si>
  <si>
    <t>OPLOCD</t>
  </si>
  <si>
    <t>OPLOCE</t>
  </si>
  <si>
    <t>OPLOCF</t>
  </si>
  <si>
    <t>OPLOCG</t>
  </si>
  <si>
    <t>OPLOCH</t>
  </si>
  <si>
    <t>OPLOCI</t>
  </si>
  <si>
    <t>OPLOD2</t>
  </si>
  <si>
    <t>OPLOD3</t>
  </si>
  <si>
    <t>OPLOD4</t>
  </si>
  <si>
    <t>OPLODB</t>
  </si>
  <si>
    <t>OPLODC</t>
  </si>
  <si>
    <t>OPLODD</t>
  </si>
  <si>
    <t>OPLODE</t>
  </si>
  <si>
    <t>OPLODF</t>
  </si>
  <si>
    <t>OPLODG</t>
  </si>
  <si>
    <t>OPLODH</t>
  </si>
  <si>
    <t>OPLODI</t>
  </si>
  <si>
    <t>OPLOE2</t>
  </si>
  <si>
    <t>OPLOE3</t>
  </si>
  <si>
    <t>OPLOE4</t>
  </si>
  <si>
    <t>OPLOEB</t>
  </si>
  <si>
    <t>OPLOEC</t>
  </si>
  <si>
    <t>OPLOED</t>
  </si>
  <si>
    <t>OPLOEE</t>
  </si>
  <si>
    <t>OPLOEF</t>
  </si>
  <si>
    <t>OPLOEG</t>
  </si>
  <si>
    <t>OPLOEH</t>
  </si>
  <si>
    <t>OPLOEI</t>
  </si>
  <si>
    <t>OPLOF2</t>
  </si>
  <si>
    <t>OPLOF3</t>
  </si>
  <si>
    <t>OPLOF4</t>
  </si>
  <si>
    <t>OPLOFB</t>
  </si>
  <si>
    <t>OPLOFC</t>
  </si>
  <si>
    <t>OPLOFD</t>
  </si>
  <si>
    <t>OPLOFE</t>
  </si>
  <si>
    <t>OPLOFF</t>
  </si>
  <si>
    <t>OPLOFG</t>
  </si>
  <si>
    <t>OPLOFH</t>
  </si>
  <si>
    <t>OPLOFI</t>
  </si>
  <si>
    <t>OPOSAB</t>
  </si>
  <si>
    <t>OPOSAC</t>
  </si>
  <si>
    <t>OPOSAD</t>
  </si>
  <si>
    <t>OPOSAE</t>
  </si>
  <si>
    <t>OPOSAF</t>
  </si>
  <si>
    <t>OPOSAG</t>
  </si>
  <si>
    <t>OPOSAH</t>
  </si>
  <si>
    <t>OPOSAI</t>
  </si>
  <si>
    <t>RM000B</t>
  </si>
  <si>
    <t>RM000C</t>
  </si>
  <si>
    <t>RM000D</t>
  </si>
  <si>
    <t>RM000E</t>
  </si>
  <si>
    <t>RM000F</t>
  </si>
  <si>
    <t>RM000G</t>
  </si>
  <si>
    <t>RMMRA2</t>
  </si>
  <si>
    <t>RMMRA3</t>
  </si>
  <si>
    <t>RMMRAB</t>
  </si>
  <si>
    <t>RMMRAC</t>
  </si>
  <si>
    <t>RMMRAD</t>
  </si>
  <si>
    <t>RMMRAE</t>
  </si>
  <si>
    <t>RMMRAF</t>
  </si>
  <si>
    <t>RMMRAG</t>
  </si>
  <si>
    <t>RMORA2</t>
  </si>
  <si>
    <t>RMORA3</t>
  </si>
  <si>
    <t>RMORAB</t>
  </si>
  <si>
    <t>RMORAC</t>
  </si>
  <si>
    <t>RMORAD</t>
  </si>
  <si>
    <t>RMORAE</t>
  </si>
  <si>
    <t>RMORAF</t>
  </si>
  <si>
    <t>RMORAG</t>
  </si>
  <si>
    <t>RMRAA2</t>
  </si>
  <si>
    <t>RMRAA3</t>
  </si>
  <si>
    <t>RMRAAB</t>
  </si>
  <si>
    <t>RMRAAC</t>
  </si>
  <si>
    <t>RMRAAD</t>
  </si>
  <si>
    <t>RMRAAE</t>
  </si>
  <si>
    <t>RMRAAF</t>
  </si>
  <si>
    <t>RMRAAG</t>
  </si>
  <si>
    <t>SPCCA2</t>
  </si>
  <si>
    <t>SPCCA3</t>
  </si>
  <si>
    <t>SPCCAB</t>
  </si>
  <si>
    <t>SPCCAC</t>
  </si>
  <si>
    <t>SPCCAD</t>
  </si>
  <si>
    <t>SPCCAE</t>
  </si>
  <si>
    <t>SPCCAF</t>
  </si>
  <si>
    <t>SPCCAG</t>
  </si>
  <si>
    <t>SPCCAH</t>
  </si>
  <si>
    <t>SPCMA2</t>
  </si>
  <si>
    <t>SPCMA3</t>
  </si>
  <si>
    <t>SPCMAB</t>
  </si>
  <si>
    <t>SPCMAC</t>
  </si>
  <si>
    <t>SPCMAD</t>
  </si>
  <si>
    <t>SPCMAE</t>
  </si>
  <si>
    <t>SPCMAF</t>
  </si>
  <si>
    <t>SPCMAG</t>
  </si>
  <si>
    <t>SPCMAH</t>
  </si>
  <si>
    <t>SPFAAC</t>
  </si>
  <si>
    <t>SPFAAE</t>
  </si>
  <si>
    <t>SPFAAG</t>
  </si>
  <si>
    <t>SPIMA2</t>
  </si>
  <si>
    <t>SPIMAB</t>
  </si>
  <si>
    <t>SPIMAC</t>
  </si>
  <si>
    <t>SPIMAD</t>
  </si>
  <si>
    <t>SPIMAE</t>
  </si>
  <si>
    <t>SPIMAF</t>
  </si>
  <si>
    <t>SPINA2</t>
  </si>
  <si>
    <t>SPINA3</t>
  </si>
  <si>
    <t>SPINAB</t>
  </si>
  <si>
    <t>SPINAC</t>
  </si>
  <si>
    <t>SPINAD</t>
  </si>
  <si>
    <t>SPINAE</t>
  </si>
  <si>
    <t>SPINAF</t>
  </si>
  <si>
    <t>SPINAG</t>
  </si>
  <si>
    <t>SPINAH</t>
  </si>
  <si>
    <t>SPTRA2</t>
  </si>
  <si>
    <t>SPTRA3</t>
  </si>
  <si>
    <t>SPTRAB</t>
  </si>
  <si>
    <t>SPTRAC</t>
  </si>
  <si>
    <t>SPTRAD</t>
  </si>
  <si>
    <t>SPTRAE</t>
  </si>
  <si>
    <t>SPTRAF</t>
  </si>
  <si>
    <t>SPTRAG</t>
  </si>
  <si>
    <t>SPTRAH</t>
  </si>
  <si>
    <t>SPWMA2</t>
  </si>
  <si>
    <t>SPWMA3</t>
  </si>
  <si>
    <t>SPWMAB</t>
  </si>
  <si>
    <t>SPWMAC</t>
  </si>
  <si>
    <t>SPWMAD</t>
  </si>
  <si>
    <t>SPWMAE</t>
  </si>
  <si>
    <t>SPWMAF</t>
  </si>
  <si>
    <t>SPWMAG</t>
  </si>
  <si>
    <t>SPWMAH</t>
  </si>
  <si>
    <t>TRAAA2</t>
  </si>
  <si>
    <t>TRAAA3</t>
  </si>
  <si>
    <t>TRAAAB</t>
  </si>
  <si>
    <t>TRAAAC</t>
  </si>
  <si>
    <t>TRAAAD</t>
  </si>
  <si>
    <t>TRAAAE</t>
  </si>
  <si>
    <t>TRAAAF</t>
  </si>
  <si>
    <t>TRAAAG</t>
  </si>
  <si>
    <t>Select By McLagan Job</t>
  </si>
  <si>
    <t>Select By Your Job</t>
  </si>
  <si>
    <t>Concatenation</t>
  </si>
  <si>
    <t>Extract_All</t>
  </si>
  <si>
    <t>Extract_Asset</t>
  </si>
  <si>
    <t>Top Management---Overall Bank Management---All CEOs (Chairman and non-Chairman)</t>
  </si>
  <si>
    <t>Lending---Commercial Lending---Lending/Relationship Management---Levels D &amp; E Combined</t>
  </si>
  <si>
    <t>Lending---Commercial Lending---Lending/Relationship Management---Levels F, G &amp; H Combined</t>
  </si>
  <si>
    <t>Lending---Agricultural Lending---Lending/Relationship Management---Levels D &amp; E Combined</t>
  </si>
  <si>
    <t>Lending---Agricultural Lending---Lending/Relationship Management---Levels F, G &amp; H Combined</t>
  </si>
  <si>
    <t>Lending---Commercial Real Estate Lending---Lending/Relationship Management---Levels D &amp; E Combined</t>
  </si>
  <si>
    <t>Lending---Commercial Real Estate Lending---Lending/Relationship Management---Levels F, G &amp; H Combined</t>
  </si>
  <si>
    <t>Lending---Business Banking---Lending/Relationship Management---Levels D &amp; E Combined</t>
  </si>
  <si>
    <t>Lending---Business Banking---Lending/Relationship Management---Levels F, G &amp; H Combined</t>
  </si>
  <si>
    <t>Lending---Commercial Finance (Asset Based Lending)---Lending/Relationship Management---Levels D &amp; E Combined</t>
  </si>
  <si>
    <t>Lending---Commercial Finance (Asset Based Lending)---Lending/Relationship Management---Levels F, G &amp; H Combined</t>
  </si>
  <si>
    <t>Lending---Equipment Leasing &amp; Finance---Lending/Relationship Management---Levels D &amp; E Combined</t>
  </si>
  <si>
    <t>Lending---Equipment Leasing &amp; Finance---Lending/Relationship Management---Levels F, G &amp; H Combined</t>
  </si>
  <si>
    <t>Lending---SBA (Small Business Administration)---Lending/Relationship Management---Levels D &amp; E Combined</t>
  </si>
  <si>
    <t>Lending---SBA (Small Business Administration)---Lending/Relationship Management---Levels F, G &amp; H Combined</t>
  </si>
  <si>
    <t>Lending---Consumer Lending---Lending/Relationship Management---Levels D &amp; E Combined</t>
  </si>
  <si>
    <t>Lending---Consumer Lending---Lending/Relationship Management---Levels F, G &amp; H Combined</t>
  </si>
  <si>
    <t>Lending---Specialty Lending---Lending/Relationship Management---Levels D &amp; E Combined</t>
  </si>
  <si>
    <t>Lending---Specialty Lending---Lending/Relationship Management---Levels F, G &amp; H Combined</t>
  </si>
  <si>
    <t>Lending---Mortgage Banking---Mortgage Lending (Non-Commission)---Levels D &amp; E Combined</t>
  </si>
  <si>
    <t>Lending---Mortgage Banking---Mortgage Lending (Non-Commission)---Levels F, G &amp; H Combined</t>
  </si>
  <si>
    <t>Specialty Services---Treasury-Cash Management Services---Sales/Relationship Management---Levels D &amp; E Combined</t>
  </si>
  <si>
    <t>Specialty Services---Treasury-Cash Management Services---Sales/Relationship Management---Levels F, G &amp; H Combined</t>
  </si>
  <si>
    <t>Specialty Services---Wealth Management/Private Banking---Sales/Relationship Management---Levels D &amp; E Combined</t>
  </si>
  <si>
    <t>Specialty Services---Wealth Management/Private Banking---Sales/Relationship Management---Levels F, G &amp; H Combined</t>
  </si>
  <si>
    <t>Specialty Services---Investment/Portfolio Management---Multi-Role---Levels D &amp; E Combined</t>
  </si>
  <si>
    <t>Specialty Services---Trust---Sales/Relationship Management---Levels D &amp; E Combined</t>
  </si>
  <si>
    <t>Specialty Services---Trust---Sales/Relationship Management---Levels F, G &amp; H Combined</t>
  </si>
  <si>
    <t>Specialty Services---Insurance---Sales/Relationship Management---Levels D &amp; E Combined</t>
  </si>
  <si>
    <t>Specialty Services---Insurance---Sales/Relationship Management---Levels F, G &amp; H Combined</t>
  </si>
  <si>
    <t>Specialty Services---Credit Card---Sales/Relationship Management---Levels D &amp; E Combined</t>
  </si>
  <si>
    <t>Specialty Services---Credit Card---Sales/Relationship Management---Levels F, G &amp; H Combined</t>
  </si>
  <si>
    <t>Branch Delivery---Branch Delivery---Assistant Branch Manager---Levels E &amp; F Combined</t>
  </si>
  <si>
    <t>Operations---Loan Operations---Loan Operations Generalist---Levels C &amp; D Combined</t>
  </si>
  <si>
    <t>Operations---Loan Operations---Loan Operations Generalist---Levels E, F &amp; G Combined</t>
  </si>
  <si>
    <t>Operations---Loan Operations---Loan Operations Generalist---Levels H &amp; I Combined</t>
  </si>
  <si>
    <t>Operations---Loan Operations---Loan Processing---Levels C &amp; D Combined</t>
  </si>
  <si>
    <t>Operations---Loan Operations---Loan Processing---Levels E, F &amp; G Combined</t>
  </si>
  <si>
    <t>Operations---Loan Operations---Loan Processing---Levels H &amp; I Combined</t>
  </si>
  <si>
    <t>Operations---Loan Operations---Closing---Levels C &amp; D Combined</t>
  </si>
  <si>
    <t>Operations---Loan Operations---Closing---Levels E, F &amp; G Combined</t>
  </si>
  <si>
    <t>Operations---Loan Operations---Closing---Levels H &amp; I Combined</t>
  </si>
  <si>
    <t>Operations---Loan Operations---Loan Documentation---Levels C &amp; D Combined</t>
  </si>
  <si>
    <t>Operations---Loan Operations---Loan Documentation---Levels E, F &amp; G Combined</t>
  </si>
  <si>
    <t>Operations---Loan Operations---Loan Documentation---Levels H &amp; I Combined</t>
  </si>
  <si>
    <t>Operations---Loan Operations---Loan Servicing---Levels C &amp; D Combined</t>
  </si>
  <si>
    <t>Operations---Loan Operations---Loan Servicing---Levels E, F &amp; G Combined</t>
  </si>
  <si>
    <t>Operations---Loan Operations---Loan Servicing---Levels H &amp; I Combined</t>
  </si>
  <si>
    <t>Operations---Deposit Operations---Deposit Operations Generalist---Levels C &amp; D Combined</t>
  </si>
  <si>
    <t>Operations---Deposit Operations---Deposit Operations Generalist---Levels E, F &amp; G Combined</t>
  </si>
  <si>
    <t>Operations---Deposit Operations---Deposit Operations Generalist---Levels H &amp; I Combined</t>
  </si>
  <si>
    <t>Operations---Deposit Operations---Deposit Operations Processing---Levels C &amp; D Combined</t>
  </si>
  <si>
    <t>Operations---Deposit Operations---Deposit Operations Processing---Levels E, F &amp; G Combined</t>
  </si>
  <si>
    <t>Operations---Deposit Operations---Deposit Operations Processing---Levels H &amp; I Combined</t>
  </si>
  <si>
    <t>Operations---Fraud---Fraud---Levels H &amp; I Combined</t>
  </si>
  <si>
    <t>Audit, Finance, Accounting, &amp; Treasury---Treasury &amp; ALM---Treasury &amp; ALM---Levels C &amp; D Combined</t>
  </si>
  <si>
    <t>Audit, Finance, Accounting, &amp; Treasury---Treasury &amp; ALM---Treasury &amp; ALM---Levels E, F &amp; G Combined</t>
  </si>
  <si>
    <t>Audit, Finance, Accounting, &amp; Treasury---Internal Audit---Internal Audit---Levels C &amp; D Combined</t>
  </si>
  <si>
    <t>Audit, Finance, Accounting, &amp; Treasury---Internal Audit---Internal Audit---Levels E, F &amp; G Combined</t>
  </si>
  <si>
    <t>Audit, Finance, Accounting, &amp; Treasury---Finance---Finance---Levels C &amp; D Combined</t>
  </si>
  <si>
    <t>Audit, Finance, Accounting, &amp; Treasury---Finance---Finance---Levels E, F &amp; G Combined</t>
  </si>
  <si>
    <t>Audit, Finance, Accounting, &amp; Treasury---Accounting---Accounting---Levels C &amp; D Combined</t>
  </si>
  <si>
    <t>Audit, Finance, Accounting, &amp; Treasury---Accounting---Accounting---Levels E, F &amp; G Combined</t>
  </si>
  <si>
    <t>Information Technology---Multi-Role (for IT generalists)---Multi-Role (for IT generalists)---Levels C &amp; D Combined</t>
  </si>
  <si>
    <t>Information Technology---Multi-Role (for IT generalists)---Multi-Role (for IT generalists)---Levels E, F &amp; G Combined</t>
  </si>
  <si>
    <t>Information Technology---Application Development/Support---Application Development/Support---Levels C &amp; D Combined</t>
  </si>
  <si>
    <t>Information Technology---Application Development/Support---Application Development/Support---Levels E, F &amp; G Combined</t>
  </si>
  <si>
    <t>Information Technology---Helpdesk Support---Helpdesk Support---Levels C &amp; D Combined</t>
  </si>
  <si>
    <t>Information Technology---Helpdesk Support---Helpdesk Support---Levels E, F &amp; G Combined</t>
  </si>
  <si>
    <t>Information Technology---Information Security---Information Security---Levels C &amp; D Combined</t>
  </si>
  <si>
    <t>Information Technology---Information Security---Information Security---Levels E, F &amp; G Combined</t>
  </si>
  <si>
    <t>Information Technology---Data Center/Computer Operations---Data Center/Computer Operations---Levels E, F &amp; G Combined</t>
  </si>
  <si>
    <t>Risk Management---Operational Risk Management---Operational Risk Management---Levels C &amp; D Combined</t>
  </si>
  <si>
    <t>Risk Management---Operational Risk Management---Operational Risk Management---Levels E, F &amp; G Combined</t>
  </si>
  <si>
    <t>Risk Management---Risk Analytics/Modeling---Risk Analytics/Modeling---Levels C &amp; D Combined</t>
  </si>
  <si>
    <t>Risk Management---Risk Analytics/Modeling---Risk Analytics/Modeling---Levels E, F &amp; G Combined</t>
  </si>
  <si>
    <t>Legal &amp; Compliance---Compliance Multi-Role---Compliance Multi-Role---Levels C &amp; D Combined</t>
  </si>
  <si>
    <t>Legal &amp; Compliance---Compliance Multi-Role---Compliance Multi-Role---Levels E, F &amp; G Combined</t>
  </si>
  <si>
    <t>Legal &amp; Compliance---BSA Officer---BSA Officer---Levels C &amp; D Combined</t>
  </si>
  <si>
    <t>Legal &amp; Compliance---BSA Officer---BSA Officer---Levels E, F &amp; G Combined</t>
  </si>
  <si>
    <t>Human Resources---Payroll---Payroll---Levels E, F &amp; G Combined</t>
  </si>
  <si>
    <t>Human Resources---Employee Relations---Employee Relations---Levels C &amp; D Combined</t>
  </si>
  <si>
    <t>Human Resources---Employee Relations---Employee Relations---Levels E, F &amp; G Combined</t>
  </si>
  <si>
    <t>Human Resources---HR Information Systems---HR Information Systems---Levels C &amp; D Combined</t>
  </si>
  <si>
    <t>Human Resources---HR Information Systems---HR Information Systems---Levels E, F &amp; G Combined</t>
  </si>
  <si>
    <t>Human Resources---Recruiting---Recruiting---Levels C &amp; D Combined</t>
  </si>
  <si>
    <t>Human Resources---Recruiting---Recruiting---Levels E, F &amp; G Combined</t>
  </si>
  <si>
    <t>Communications &amp; Marketing---Web Design &amp; Content---Web Design &amp; Content---Levels E, F &amp; G Combined</t>
  </si>
  <si>
    <t>Corporate &amp; General Services---Procurement - Vendor Mgmt---Procurement - Vendor Mgmt---Levels C &amp; D Combined</t>
  </si>
  <si>
    <t>Corporate &amp; General Services---Procurement - Vendor Mgmt---Procurement - Vendor Mgmt---Levels E, F &amp; G Combined</t>
  </si>
  <si>
    <t>Corporate &amp; General Services---Facilities/Maintenance Staff---Facilities/Maintenance Staff---Levels C &amp; D Combined</t>
  </si>
  <si>
    <t>Corporate &amp; General Services---Facilities/Maintenance Staff---Facilities/Maintenance Staff---Levels E, F &amp; G Combined</t>
  </si>
  <si>
    <t>Corporate &amp; General Services---Facilities/Maintenance Staff---Facilities/Maintenance Staff---Levels H &amp; I Combined</t>
  </si>
  <si>
    <t>Employee Number</t>
  </si>
  <si>
    <t>Target SFP</t>
  </si>
  <si>
    <t>Pivot Table Source</t>
  </si>
  <si>
    <t>Count of Employee Number</t>
  </si>
  <si>
    <t>Client Data</t>
  </si>
  <si>
    <t>Less than $1 Billion</t>
  </si>
  <si>
    <t>144</t>
  </si>
  <si>
    <t>145</t>
  </si>
  <si>
    <t>146</t>
  </si>
  <si>
    <t>250 to 750</t>
  </si>
  <si>
    <t>Greater than 750</t>
  </si>
  <si>
    <t>Less than $50 Million</t>
  </si>
  <si>
    <t>$50 Million to $150 Million</t>
  </si>
  <si>
    <t>Greater than $150 Million</t>
  </si>
  <si>
    <t>621</t>
  </si>
  <si>
    <t>622</t>
  </si>
  <si>
    <t>623</t>
  </si>
  <si>
    <t>631</t>
  </si>
  <si>
    <t>632</t>
  </si>
  <si>
    <t>633</t>
  </si>
  <si>
    <t>641</t>
  </si>
  <si>
    <t>642</t>
  </si>
  <si>
    <t>643</t>
  </si>
  <si>
    <t>644</t>
  </si>
  <si>
    <t>645</t>
  </si>
  <si>
    <t>646</t>
  </si>
  <si>
    <t>Extract_Custom1</t>
  </si>
  <si>
    <t>Extract_Custom2</t>
  </si>
  <si>
    <t>Extract_Custom3</t>
  </si>
  <si>
    <t>611</t>
  </si>
  <si>
    <t>711</t>
  </si>
  <si>
    <t>811</t>
  </si>
  <si>
    <t>741</t>
  </si>
  <si>
    <t>721</t>
  </si>
  <si>
    <t>722</t>
  </si>
  <si>
    <t>723</t>
  </si>
  <si>
    <t>731</t>
  </si>
  <si>
    <t>732</t>
  </si>
  <si>
    <t>733</t>
  </si>
  <si>
    <t>742</t>
  </si>
  <si>
    <t>743</t>
  </si>
  <si>
    <t>744</t>
  </si>
  <si>
    <t>745</t>
  </si>
  <si>
    <t>747</t>
  </si>
  <si>
    <t>821</t>
  </si>
  <si>
    <t>822</t>
  </si>
  <si>
    <t>823</t>
  </si>
  <si>
    <t>831</t>
  </si>
  <si>
    <t>832</t>
  </si>
  <si>
    <t>833</t>
  </si>
  <si>
    <t>841</t>
  </si>
  <si>
    <t>842</t>
  </si>
  <si>
    <t>843</t>
  </si>
  <si>
    <t>844</t>
  </si>
  <si>
    <t>845</t>
  </si>
  <si>
    <t>848</t>
  </si>
  <si>
    <t>1 to 250</t>
  </si>
  <si>
    <t># of Incs</t>
  </si>
  <si>
    <t>Click here</t>
  </si>
  <si>
    <t>to go to the survey results worksheet.</t>
  </si>
  <si>
    <t>Insufficient Data to Print</t>
  </si>
  <si>
    <t>RRU-OP-LOBF$50 Million to $150 Million</t>
  </si>
  <si>
    <t>RRU-OP-LOBFMiddle Atlantic</t>
  </si>
  <si>
    <t>RRU-OP-LOBF250 to 750</t>
  </si>
  <si>
    <t>RRU-OP-LOBF$1 Billion to $3 Billion</t>
  </si>
  <si>
    <t>RRU-OP-LOBFAll</t>
  </si>
  <si>
    <t>RRU-OP-LOBFMountain Pacific</t>
  </si>
  <si>
    <t>RRU-OP-LOBFMidwest</t>
  </si>
  <si>
    <t>RRU-OP-LOBFNortheast</t>
  </si>
  <si>
    <t>RRU-OP-LOBFSoutheast</t>
  </si>
  <si>
    <t>RRU-OP-LOBFSouthwest</t>
  </si>
  <si>
    <t>RRU-OP-LOBFLess than $50 Million</t>
  </si>
  <si>
    <t>RRU-OP-LOBFGreater than $150 Million</t>
  </si>
  <si>
    <t>RRU-OP-LOBF1 to 250</t>
  </si>
  <si>
    <t>RRU-OP-LOBFGreater than 750</t>
  </si>
  <si>
    <t>RRU-OP-LOBFLess than $1 Billion</t>
  </si>
  <si>
    <t>RRU-OP-LOBF$3 Billion to $8 Billion</t>
  </si>
  <si>
    <t>RRU-OP-LOBFGreater than $8 Billion</t>
  </si>
  <si>
    <t>(All)</t>
  </si>
  <si>
    <t>Loan Processor</t>
  </si>
  <si>
    <t>1000</t>
  </si>
  <si>
    <t>2000</t>
  </si>
  <si>
    <t>3000</t>
  </si>
  <si>
    <t>4000</t>
  </si>
  <si>
    <t>5000</t>
  </si>
  <si>
    <t>Part-Time Loan Processor</t>
  </si>
  <si>
    <t>Accountant (1)</t>
  </si>
  <si>
    <t>Accounts Payable (2)</t>
  </si>
  <si>
    <t>ACH/ATM Coordinator (9)</t>
  </si>
  <si>
    <t>Administrative Assistant (5)</t>
  </si>
  <si>
    <t>Applications Specialist (2)</t>
  </si>
  <si>
    <t>Assistant Branch Manager (16)</t>
  </si>
  <si>
    <t>Assistant Controller (1)</t>
  </si>
  <si>
    <t>Benefits Specialist (1)</t>
  </si>
  <si>
    <t>Branch Administration Assistant (1)</t>
  </si>
  <si>
    <t>Branch Manager (17)</t>
  </si>
  <si>
    <t>Branch Operations Specialist (15)</t>
  </si>
  <si>
    <t>BSA Officer (3)</t>
  </si>
  <si>
    <t>BSA/AML Officer (1)</t>
  </si>
  <si>
    <t>Budget Analyst (2)</t>
  </si>
  <si>
    <t>Business Line Administrative Assistant (1)</t>
  </si>
  <si>
    <t>Business Line Operations Generalist (1)</t>
  </si>
  <si>
    <t>Cash Management Director (1)</t>
  </si>
  <si>
    <t>Cash Management Officer (4)</t>
  </si>
  <si>
    <t>Cash Management Senior Officer (1)</t>
  </si>
  <si>
    <t>Chairman of the Board (1)</t>
  </si>
  <si>
    <t>Chief Credit Administration Officer (1)</t>
  </si>
  <si>
    <t>Chief Credit Officer (1)</t>
  </si>
  <si>
    <t>Chief Executive Officer (1)</t>
  </si>
  <si>
    <t>Chief Financial Officer (1)</t>
  </si>
  <si>
    <t>Chief Information Officer (1)</t>
  </si>
  <si>
    <t>Chief Marketing Officer (1)</t>
  </si>
  <si>
    <t>Chief Risk Officer (1)</t>
  </si>
  <si>
    <t>Chief Trust Officer (1)</t>
  </si>
  <si>
    <t>Collateral Analyst (1)</t>
  </si>
  <si>
    <t>Collections Senior Professional (1)</t>
  </si>
  <si>
    <t>Commercial Credit Review Senior Specialist (1)</t>
  </si>
  <si>
    <t>Commercial Finance Credit Review Senior Specialist (2)</t>
  </si>
  <si>
    <t>Commercial Finance Officer (1)</t>
  </si>
  <si>
    <t>Commercial Lending Officer Group Leader (4)</t>
  </si>
  <si>
    <t>Commercial Lending Officer I (3)</t>
  </si>
  <si>
    <t>Commercial Lending Officer II (2)</t>
  </si>
  <si>
    <t>Commercial Lending Officer III (3)</t>
  </si>
  <si>
    <t>Commercial Operations Generalist (5)</t>
  </si>
  <si>
    <t>Commercial Underwriter (6)</t>
  </si>
  <si>
    <t>Compliance Officer (1)</t>
  </si>
  <si>
    <t>Controller (1)</t>
  </si>
  <si>
    <t>Coroporate Recruiter (1)</t>
  </si>
  <si>
    <t>Credit Review Senior Specialist (1)</t>
  </si>
  <si>
    <t>Deposit Operations Assistant Manager (1)</t>
  </si>
  <si>
    <t>Deposit Operations Manager (1)</t>
  </si>
  <si>
    <t>Deposit Operations Specialist (12)</t>
  </si>
  <si>
    <t>Director of Business Line Marketing (1)</t>
  </si>
  <si>
    <t>Electronic Banking Manager (1)</t>
  </si>
  <si>
    <t>Electronic Banking Specialist (2)</t>
  </si>
  <si>
    <t>Executive Assistant (4)</t>
  </si>
  <si>
    <t>Executive Assistant to CEO (1)</t>
  </si>
  <si>
    <t>Facilities and Maintenance Staff (3)</t>
  </si>
  <si>
    <t>Financial Analysis Specialist (2)</t>
  </si>
  <si>
    <t>Financial Reporting Coordinator (1)</t>
  </si>
  <si>
    <t>Fraud Prevention Specialist (2)</t>
  </si>
  <si>
    <t>General Counsel (1)</t>
  </si>
  <si>
    <t>Group Branch Manager (6)</t>
  </si>
  <si>
    <t>Head of Commercial Lending (1)</t>
  </si>
  <si>
    <t>Head of Corporate Property (1)</t>
  </si>
  <si>
    <t>Head of Corporate Services (1)</t>
  </si>
  <si>
    <t>Head of HR (1)</t>
  </si>
  <si>
    <t>Head of Investor Services (1)</t>
  </si>
  <si>
    <t>Head of Teller Services (1)</t>
  </si>
  <si>
    <t>Head of Wealth Management Business (1)</t>
  </si>
  <si>
    <t>Head of XYZ Bank Commercial Real Estate Business (1)</t>
  </si>
  <si>
    <t>Head Teller (16)</t>
  </si>
  <si>
    <t>HRIS Administrator (1)</t>
  </si>
  <si>
    <t>HRIS Coordinator (1)</t>
  </si>
  <si>
    <t>Human Resources Specialist (3)</t>
  </si>
  <si>
    <t>Information Security Manager (1)</t>
  </si>
  <si>
    <t>Information Systems Coordinator (1)</t>
  </si>
  <si>
    <t>Internal Audit Coordinator (1)</t>
  </si>
  <si>
    <t>IT Analyst (1)</t>
  </si>
  <si>
    <t>Item Processing (7)</t>
  </si>
  <si>
    <t>Janitorial Services (1)</t>
  </si>
  <si>
    <t>Leasing Group Manager (1)</t>
  </si>
  <si>
    <t>Leasing Intermediate Lender (3)</t>
  </si>
  <si>
    <t>Leasing Senior Lender (1)</t>
  </si>
  <si>
    <t>Leasing Team Leader (1)</t>
  </si>
  <si>
    <t>Loan Closer (1)</t>
  </si>
  <si>
    <t>Loan Documentation (6)</t>
  </si>
  <si>
    <t>Loan Operations Senior Manager (1)</t>
  </si>
  <si>
    <t>Loan Operations Specialist (1)</t>
  </si>
  <si>
    <t>Loan Processing Specialist (1)</t>
  </si>
  <si>
    <t>Loan Specialist I (2)</t>
  </si>
  <si>
    <t>Loan Specialist II (7)</t>
  </si>
  <si>
    <t>Loan Workout Group Leader (1)</t>
  </si>
  <si>
    <t>Loan Workout Team Leader (2)</t>
  </si>
  <si>
    <t>Mail Clerk (2)</t>
  </si>
  <si>
    <t>Maintenance Technician (1)</t>
  </si>
  <si>
    <t>Manager of Appraisal (1)</t>
  </si>
  <si>
    <t>Marketing Specialist (1)</t>
  </si>
  <si>
    <t>Network Engineer (2)</t>
  </si>
  <si>
    <t>Operations Assistant (1)</t>
  </si>
  <si>
    <t>Paralegal (1)</t>
  </si>
  <si>
    <t>Payroll Manager (1)</t>
  </si>
  <si>
    <t>Payroll Specialist (1)</t>
  </si>
  <si>
    <t>Personal Banker (24)</t>
  </si>
  <si>
    <t>Portfolio Manager (11)</t>
  </si>
  <si>
    <t>Product Management Supervisor (4)</t>
  </si>
  <si>
    <t>Programmer (1)</t>
  </si>
  <si>
    <t>Regional Administrative Assistant (3)</t>
  </si>
  <si>
    <t>Retail Banking Manager (1)</t>
  </si>
  <si>
    <t>Risk Management Specialist (1)</t>
  </si>
  <si>
    <t>Risk Officer (1)</t>
  </si>
  <si>
    <t>Senior Accountant (1)</t>
  </si>
  <si>
    <t>Senior Appraiser (1)</t>
  </si>
  <si>
    <t>Senior Technology Officer (1)</t>
  </si>
  <si>
    <t>Special Projects Specialist (1)</t>
  </si>
  <si>
    <t>Teller (33)</t>
  </si>
  <si>
    <t>Teller II (12)</t>
  </si>
  <si>
    <t>Training Function Manager (1)</t>
  </si>
  <si>
    <t>Training Officer (1)</t>
  </si>
  <si>
    <t>Treasurer (1)</t>
  </si>
  <si>
    <t>Treasury Specialist (1)</t>
  </si>
  <si>
    <t>Trust Administrator (7)</t>
  </si>
  <si>
    <t>Trust Manager (1)</t>
  </si>
  <si>
    <t>Trust Officer (3)</t>
  </si>
  <si>
    <t>Vendor Services Supervisor (1)</t>
  </si>
  <si>
    <t>Wealth Management Officer (3)</t>
  </si>
  <si>
    <t>----DEMO VERSION----</t>
  </si>
  <si>
    <t xml:space="preserve">   ----DEMO VERSION----</t>
  </si>
  <si>
    <t>Your Firm</t>
  </si>
  <si>
    <t>Head of All Consumer Business</t>
  </si>
  <si>
    <t>AABMDA</t>
  </si>
  <si>
    <t>International Banking</t>
  </si>
  <si>
    <t>LEIBAB</t>
  </si>
  <si>
    <t>LEIBAC</t>
  </si>
  <si>
    <t>LEIBAD</t>
  </si>
  <si>
    <t>LEIBAE</t>
  </si>
  <si>
    <t>LEIBAF</t>
  </si>
  <si>
    <t>LEIBAG</t>
  </si>
  <si>
    <t>LEIBAH</t>
  </si>
  <si>
    <t>BUBDAB</t>
  </si>
  <si>
    <t>BUBDAC</t>
  </si>
  <si>
    <t>BUBDAD</t>
  </si>
  <si>
    <t>BUBDAE</t>
  </si>
  <si>
    <t>BUBDAF</t>
  </si>
  <si>
    <t>BUBDAG</t>
  </si>
  <si>
    <t>BUBDAH</t>
  </si>
  <si>
    <t>Sales/Relationship Management (Non-Commission)</t>
  </si>
  <si>
    <t>Sales/Relationship Management (Commission)</t>
  </si>
  <si>
    <t>SPFACC</t>
  </si>
  <si>
    <t>SPFACE</t>
  </si>
  <si>
    <t>SPFACG</t>
  </si>
  <si>
    <t>Underwriting, Credit &amp; Workout</t>
  </si>
  <si>
    <t>Mortgage</t>
  </si>
  <si>
    <t>CWLWCB</t>
  </si>
  <si>
    <t>CWLWCC</t>
  </si>
  <si>
    <t>CWLWCD</t>
  </si>
  <si>
    <t>CWLWCE</t>
  </si>
  <si>
    <t>CWLWCF</t>
  </si>
  <si>
    <t>CWLWCG</t>
  </si>
  <si>
    <t>Operations Generalists</t>
  </si>
  <si>
    <t>Post Closing/Loan Funding</t>
  </si>
  <si>
    <t>Wholesale Lending</t>
  </si>
  <si>
    <t>LEMOEC</t>
  </si>
  <si>
    <t>LEMOEE</t>
  </si>
  <si>
    <t>LEMOEG</t>
  </si>
  <si>
    <t>Commercial Operations Generalist</t>
  </si>
  <si>
    <t>OPLOGB</t>
  </si>
  <si>
    <t>OPLOGC</t>
  </si>
  <si>
    <t>OPLOGD</t>
  </si>
  <si>
    <t>OPLOGE</t>
  </si>
  <si>
    <t>OPLOGF</t>
  </si>
  <si>
    <t>OPLOGG</t>
  </si>
  <si>
    <t>OPLOGH</t>
  </si>
  <si>
    <t>OPLOGI</t>
  </si>
  <si>
    <t>Mortgage Operations Generalist</t>
  </si>
  <si>
    <t>OPLOHB</t>
  </si>
  <si>
    <t>OPLOHC</t>
  </si>
  <si>
    <t>OPLOHD</t>
  </si>
  <si>
    <t>OPLOHE</t>
  </si>
  <si>
    <t>OPLOHF</t>
  </si>
  <si>
    <t>OPLOHG</t>
  </si>
  <si>
    <t>OPLOHH</t>
  </si>
  <si>
    <t>OPLOHI</t>
  </si>
  <si>
    <t>Quality Assurance</t>
  </si>
  <si>
    <t>OPLOIE</t>
  </si>
  <si>
    <t>OPLOIC</t>
  </si>
  <si>
    <t>OPLOIG</t>
  </si>
  <si>
    <t>OPLOIH</t>
  </si>
  <si>
    <t>OPLOII</t>
  </si>
  <si>
    <t>Imaging/Records Management</t>
  </si>
  <si>
    <t>OPIMAB</t>
  </si>
  <si>
    <t>OPIMAC</t>
  </si>
  <si>
    <t>OPIMAD</t>
  </si>
  <si>
    <t>OPIMAE</t>
  </si>
  <si>
    <t>OPIMAF</t>
  </si>
  <si>
    <t>OPIMAG</t>
  </si>
  <si>
    <t>OPIMAH</t>
  </si>
  <si>
    <t>OPIMAI</t>
  </si>
  <si>
    <t>Branch Administration/Operations</t>
  </si>
  <si>
    <t>ACH/ATM/EFT/Wire Transfer Operations</t>
  </si>
  <si>
    <t>OPCMAB</t>
  </si>
  <si>
    <t>OPCMAC</t>
  </si>
  <si>
    <t>OPCMAD</t>
  </si>
  <si>
    <t>OPCMAE</t>
  </si>
  <si>
    <t>OPCMAF</t>
  </si>
  <si>
    <t>OPCMAG</t>
  </si>
  <si>
    <t>OPCMAH</t>
  </si>
  <si>
    <t>OPCMAI</t>
  </si>
  <si>
    <t>OPWMAB</t>
  </si>
  <si>
    <t>OPWMAC</t>
  </si>
  <si>
    <t>OPWMAD</t>
  </si>
  <si>
    <t>OPWMAE</t>
  </si>
  <si>
    <t>OPWMAF</t>
  </si>
  <si>
    <t>OPWMAG</t>
  </si>
  <si>
    <t>OPWMAH</t>
  </si>
  <si>
    <t>OPWMAI</t>
  </si>
  <si>
    <t>Trust Administration/Operations</t>
  </si>
  <si>
    <t>OPTRAB</t>
  </si>
  <si>
    <t>OPTRAC</t>
  </si>
  <si>
    <t>OPTRAD</t>
  </si>
  <si>
    <t>OPTRAE</t>
  </si>
  <si>
    <t>OPTRAF</t>
  </si>
  <si>
    <t>OPTRAG</t>
  </si>
  <si>
    <t>OPTRAH</t>
  </si>
  <si>
    <t>OPTRAI</t>
  </si>
  <si>
    <t>OPINAB</t>
  </si>
  <si>
    <t>OPINAC</t>
  </si>
  <si>
    <t>OPINAD</t>
  </si>
  <si>
    <t>OPINAE</t>
  </si>
  <si>
    <t>OPINAF</t>
  </si>
  <si>
    <t>OPINAG</t>
  </si>
  <si>
    <t>OPINAH</t>
  </si>
  <si>
    <t>OPINAI</t>
  </si>
  <si>
    <t>Accounts Payable/Receivable</t>
  </si>
  <si>
    <t>FBAPAC</t>
  </si>
  <si>
    <t>FBAPAE</t>
  </si>
  <si>
    <t>FBAPAG</t>
  </si>
  <si>
    <t>FBAPAH</t>
  </si>
  <si>
    <t>FBAPAI</t>
  </si>
  <si>
    <t>Financial Reporting</t>
  </si>
  <si>
    <t>FBFRAB</t>
  </si>
  <si>
    <t>FBFRAC</t>
  </si>
  <si>
    <t>FBFRAD</t>
  </si>
  <si>
    <t>FBFRAE</t>
  </si>
  <si>
    <t>FBFRAF</t>
  </si>
  <si>
    <t>FBFRAG</t>
  </si>
  <si>
    <t>FBFRA2</t>
  </si>
  <si>
    <t>FBFRA3</t>
  </si>
  <si>
    <t>Digital Channel Management</t>
  </si>
  <si>
    <t>DGDGAB</t>
  </si>
  <si>
    <t>DGDGAC</t>
  </si>
  <si>
    <t>DGDGAD</t>
  </si>
  <si>
    <t>DGDGAE</t>
  </si>
  <si>
    <t>DGDGAF</t>
  </si>
  <si>
    <t>DGDGAG</t>
  </si>
  <si>
    <t>Network/Infrastructure Administration</t>
  </si>
  <si>
    <t>Systems Administration/Engineering</t>
  </si>
  <si>
    <t>ITSAAB</t>
  </si>
  <si>
    <t>ITSAAC</t>
  </si>
  <si>
    <t>ITSAAD</t>
  </si>
  <si>
    <t>ITSAAE</t>
  </si>
  <si>
    <t>ITSAAF</t>
  </si>
  <si>
    <t>ITSAAG</t>
  </si>
  <si>
    <t>ITSAA2</t>
  </si>
  <si>
    <t>ITSAA3</t>
  </si>
  <si>
    <t>Database Administration/Design</t>
  </si>
  <si>
    <t>Business Intelligence/Data Analytics</t>
  </si>
  <si>
    <t>ITBIAB</t>
  </si>
  <si>
    <t>ITBIAC</t>
  </si>
  <si>
    <t>ITBIAD</t>
  </si>
  <si>
    <t>ITBIAE</t>
  </si>
  <si>
    <t>ITBIAF</t>
  </si>
  <si>
    <t>ITBIAG</t>
  </si>
  <si>
    <t>ITBIA2</t>
  </si>
  <si>
    <t>ITBIA3</t>
  </si>
  <si>
    <t>Web/Mobile Development</t>
  </si>
  <si>
    <t>ITHDAH</t>
  </si>
  <si>
    <t>Project Manager (IT)</t>
  </si>
  <si>
    <t>Business Analyst (IT)</t>
  </si>
  <si>
    <t>PMITPB</t>
  </si>
  <si>
    <t>PMITPC</t>
  </si>
  <si>
    <t>PMITPD</t>
  </si>
  <si>
    <t>PMITBE</t>
  </si>
  <si>
    <t>PMITBF</t>
  </si>
  <si>
    <t>PMITBG</t>
  </si>
  <si>
    <t>Non-Information Technology</t>
  </si>
  <si>
    <t>Project Manager (Non-IT)</t>
  </si>
  <si>
    <t>Business Analyst (Non-IT)</t>
  </si>
  <si>
    <t>PMNTPB</t>
  </si>
  <si>
    <t>PMNTPC</t>
  </si>
  <si>
    <t>PMNTPD</t>
  </si>
  <si>
    <t>PMNTBE</t>
  </si>
  <si>
    <t>PMNTBF</t>
  </si>
  <si>
    <t>PMNTBG</t>
  </si>
  <si>
    <t>Lawyer/Attorney</t>
  </si>
  <si>
    <t>Paralegal</t>
  </si>
  <si>
    <t>LGPAAE</t>
  </si>
  <si>
    <t>LGPAAF</t>
  </si>
  <si>
    <t>LGPAAG</t>
  </si>
  <si>
    <t>HR Generalist/Business Partner</t>
  </si>
  <si>
    <t>Compensation &amp; Benefits</t>
  </si>
  <si>
    <t>Communications &amp; Marketing Multi-Role/Generalist</t>
  </si>
  <si>
    <t>Communications Multi-Role</t>
  </si>
  <si>
    <t>CMCAAB</t>
  </si>
  <si>
    <t>CMCAAC</t>
  </si>
  <si>
    <t>CMCAAD</t>
  </si>
  <si>
    <t>CMCAAE</t>
  </si>
  <si>
    <t>CMCAAF</t>
  </si>
  <si>
    <t>CMCAAG</t>
  </si>
  <si>
    <t>CMCAA2</t>
  </si>
  <si>
    <t>CMCAA3</t>
  </si>
  <si>
    <t>Marketing Multi-Role</t>
  </si>
  <si>
    <t>CMMAAB</t>
  </si>
  <si>
    <t>CMMAAC</t>
  </si>
  <si>
    <t>CMMAAD</t>
  </si>
  <si>
    <t>CMMAAE</t>
  </si>
  <si>
    <t>CMMAAF</t>
  </si>
  <si>
    <t>CMMAAG</t>
  </si>
  <si>
    <t>CMMAA2</t>
  </si>
  <si>
    <t>CMMAA3</t>
  </si>
  <si>
    <t>Community Relations</t>
  </si>
  <si>
    <t>CMCRAC</t>
  </si>
  <si>
    <t>CMCRAE</t>
  </si>
  <si>
    <t>CMCRAG</t>
  </si>
  <si>
    <t>Physical Security</t>
  </si>
  <si>
    <t>CSPSAB</t>
  </si>
  <si>
    <t>CSPSAC</t>
  </si>
  <si>
    <t>CSPSAD</t>
  </si>
  <si>
    <t>CSPSAE</t>
  </si>
  <si>
    <t>CSPSAF</t>
  </si>
  <si>
    <t>CSPSAG</t>
  </si>
  <si>
    <t>CSPSAH</t>
  </si>
  <si>
    <t>CSPSAI</t>
  </si>
  <si>
    <t>CSPSA2</t>
  </si>
  <si>
    <t>CSPSA3</t>
  </si>
  <si>
    <t>CSPSA4</t>
  </si>
  <si>
    <t>Courier</t>
  </si>
  <si>
    <t>CSCOAG</t>
  </si>
  <si>
    <t>CSCOAH</t>
  </si>
  <si>
    <t>CSCOAI</t>
  </si>
  <si>
    <t>McLagan 2016 Regional and Community Bank Compensation Survey</t>
  </si>
  <si>
    <t>2016 Salary</t>
  </si>
  <si>
    <t>2015 Cash Bonus</t>
  </si>
  <si>
    <t>2015 Commissions</t>
  </si>
  <si>
    <t>2015 Bonus + Commission</t>
  </si>
  <si>
    <t>2015 Total Cash</t>
  </si>
  <si>
    <t>2015 Cash + Overtime</t>
  </si>
  <si>
    <t>2015 LT/Def. Awards</t>
  </si>
  <si>
    <t>2015 Total Incentive</t>
  </si>
  <si>
    <t>2015 Total Comp</t>
  </si>
  <si>
    <t>2015 Bonus (% of Sal)</t>
  </si>
  <si>
    <t>2015 LTI (% of Sal)</t>
  </si>
  <si>
    <t>Lending, Specialty Services, and Business Development</t>
  </si>
  <si>
    <t>In addition to leading the Board of Directors, this incumbent is involved in determining the strategic direction of all businesses of the firm and shares responsibility for the accomplishment of plans and objectives. Typically participates in the review of all major policy matters and decisions. Assists with protecting and enhancing the firm’s investments and reputation, and ensures the soundness of the firm's financial structure. Represents the firm in relationships with major clients, industry organizations, regulators and other key outside parties. May also be responsible for developing new business prospects and clients within the community.</t>
  </si>
  <si>
    <t>As the firm’s top executive, this incumbent is responsible for the strategic direction of all businesses of the firm, assuming ultimate responsibility for the accomplishment of plans and objectives. Approves annual and long–range objectives, policies, and operating plans for the firm. Reviews all major policy matters and decisions. Approves plans for capital usage developed by division executives as part of their annual budgeting process. Approves plans for the development of human resources. Protects and enhances the firm’s investments and reputation, and ensures the soundness of the firm's financial structure. Represents the firm in relationships with major clients, industry organizations, regulators and other key outside parties. The incumbent is also Chairman of the Board.</t>
  </si>
  <si>
    <t>Has responsibility for developing compliance strategy and directing and monitoring the firm's overall compliance program. Assists the firm and divisional management in understanding and addressing all applicable laws and regulations. Develops and maintains corporate compliance policies and establishes compliance review procedures. Directs the activities of the firm's compliance staff and acts as the liaison with regulatory agencies, internal and external advisors, and other internal control groups on compliance related issues. Incumbents in some firms may be involved in the vetting of proposed transactions, taking into account internal guidelines as well as outside regulatory requirements to mitigate risk. Works closely with management to establish an appropriate compliance culture throughout the firm including the development of specialized training programs. Also liaises with the marketing department to ensure that the firm’s printed marketing materials (e.g., advertisements, fact–sheets) comply with regulatory requirements.</t>
  </si>
  <si>
    <t>Responsible for all credit analysis and underwriting activities related to a range of products marketed to various client groups. Staff evaluate the overall credit worthiness of organizations or individuals and their ability to meet their financial obligations for traditional credit–based products as well as a variety of “structured” banking transactions, traded products and underwriting activities.  Staff review proposed transactions against the credit standards set by the organization. Provides recommendations for credit policies. Typically reports to the Chief Credit Officer.</t>
  </si>
  <si>
    <t>Directs and controls all of the organization’s consumer lending businesses other than mortgage (including, but not limited to, auto loans, education loans, home equity loans, and personal loans). Responsible for developing objectives, policies, and plans for this business in order to maximize market penetration/profits while controlling the overall credit risk of the business and collections.</t>
  </si>
  <si>
    <t xml:space="preserve">Responsible for overall management and general direction of multiple consumer businesses. Assumes responsibility for accomplishment of plans and objectives for these businesses. Responsible for the entire marketing function and all branch offices involved in the firm’s consumer businesses. In addition to traditional branch banking, the incumbent is also responsible for other consumer businesses (e.g., credit card business, consumer mortgage business, retail bank branch–based brokerage). Recommends annual and long–range objectives, policies, and marketing plans for the consumer businesses to the Chief Executive or Chief Operating Officer. Approves plans of lower level management related to business initiatives, personnel issues, and capital expenditures.
</t>
  </si>
  <si>
    <t>Responsible for overall management and general direction of the firm’s Small Business Administration (SBA) lending. Assumes responsibility for accomplishment of plans and objectives for this business. Responsible for the marketing function as it relates to the SBA business. Liaises with SBA.</t>
  </si>
  <si>
    <t>Responsible for the management of all trust activities. Establishes goals and oversees development and implementation of investment policies and strategies and business development activities. All trust department positions report either directly or indirectly to this position.</t>
  </si>
  <si>
    <t>For commercial lending generalists.  Responsible for marketing a range of products and services to medium and large-sized commercial clients. For services to smaller commercial clients, see Business Banking. May include clients from multiple different business types, including agricultural, commercial real estate, business banking, commercial finance, equipment leasing and finance, SBA loans or specialty lending. If incumbent spends more than 50% of their time managing loans for a specific business type, benchmark the incumbent to the corresponding job.</t>
  </si>
  <si>
    <t>Incumbents specialize in providing financial solutions to agriculture and agriculture–related industries. Customers may include farmers, ranchers, cooperatives, food processors and agricultural equipment manufacturers and dealers. Bankers providing project financing for ethanol and bio–diesel refineries and timber should also be matched to this function.</t>
  </si>
  <si>
    <t>Responsible for developing and administering the firm’s origination activities for the asset based finance business. Incumbent conducts asset based lending across a variety of industries (e.g., retail, healthcare, biotech, medical supplies, etc.) and transaction sizes. Originators generate new commitments (secure credit facilities), monitor funding activity, and evaluate refinancing of existing facilities as they approach maturity. In some organizations staff who are matched to the origination function are also responsible for managing the firms marketing strategy and programs.</t>
  </si>
  <si>
    <t>Staff within this functional area have primary responsibility for the production/origination of firm loan products directly to customers (including, but not limited to, auto loans, education loans, home equity loans, and personal loans). May be known as loan officers or originators to consumers. These incumbents operate with substantial credit authority and interface directly with customers throughout the loan origination process. Staff responsible for indirect lending should be matched to Specialty Lending.</t>
  </si>
  <si>
    <t>Incumbents are responsible for originating various other types of loans, including indirect lending to business partners (such as educational institutions, governments/municipalities, dealerships, or other affiliate accounts) or any other form of indirect lending.</t>
  </si>
  <si>
    <t>Responsible for covering the international needs of U.S. clients or U.S. needs of international firms by originating, implementing and/or advising on financing for international transactions. Arranges or oversees the necessary financial and credit requirements for international operations through letters of credit and other related products. May provide assistance regarding trade regulations, restrictions, and taxes.</t>
  </si>
  <si>
    <t>Origination of residential mortgage loans. Positions are broken out into Non-Commission and Commission pay categories. If the majority of an employee's compensation is delivered through commissions, he/she should be matched to Mortgage Lending (Commission). Include any draws in commission and exclude from salary.</t>
  </si>
  <si>
    <t>Mortgage bankers who source residential mortgage loans via a broker network, but do not have direct contact with the borrower. Considerable time is spent establishing new broker relationships as well as maintaining existing relationships.</t>
  </si>
  <si>
    <t>Provides financial advice to clients and prospects. Responsible for developing new client relationships and managing existing relationships. Manages a client portfolio and cross-sells to clients and prospects. Develops financial solutions for clients by reviewing investment goals and recommending investment products (e.g., stocks, bonds, options, mutual funds, annuities, etc.). Requires Series 6 and 63 licenses. If the majority of an employee's compensation is delivered through commissions, he/she should be matched to Financial Advisors (Commission). For incumbents focused on a broad range of banking products rather than exclusively investment product sales, see Wealth Management/Private Banking.</t>
  </si>
  <si>
    <t>Responsible for marketing and selling insurance products (home, life, auto, mortgage, etc.). Evaluates individual needs for insurance products. Keeps abreast of market developments which may affect company competitiveness.  Coordinates new business with underwriters; coordinates claims with operations staff.</t>
  </si>
  <si>
    <t>Individuals within this function are responsible for the external sale of credit card-related services and maintaining relationships with key partners, clients, or customers.  May also be responsible for customer servicing and operations. Incumbents focused on operations should be matched to a position under the Operations function.</t>
  </si>
  <si>
    <t>Responsible for developing new business prospects and clients within the community and expanding existing relationships from other firm divisions/product lines. Generally works to develop prospects and relationships across multiple business lines rather than focusing on a specific product type. Formulates proposals for business development, builds leads and creates opportunities through networking. Typically monitors industry, market, customer and regulatory trends and their potential impact on business opportunities. Individuals may be termed "hunters" at a number of firms and are responsible for aggressively winning new business and sourcing new clients.</t>
  </si>
  <si>
    <t>Oversees the management of two or more branches, or all branches within a designated region. May also serve as manager of own branch location. Sets goals and monitors performance of assigned branches. Makes policy and procedure recommendations to ensure effective operations.</t>
  </si>
  <si>
    <t>Responsible for assisting the branch manager in the overall management of the branch – may step in for branch manager in their absence. Individual supports efforts to deepen existing relationships and maximize revenue, sales, and customer satisfaction, while minimizing operational losses and customer attrition. Contributes to the implementation of promotional campaigns and product initiatives at the branch level. Typically reports to the branch manager. Individuals may be focused on sales, service and/or operations for the branch. For specific branch operations positions, see Branch Administration/Operations jobs under Infrastructure.</t>
  </si>
  <si>
    <t>Supports branch sales efforts and enhances customer relationships through discussions with customers, cross-selling to other areas of the firm, and general customer service, such as opening new accounts and answering client questions. May or may not originate loans.</t>
  </si>
  <si>
    <t xml:space="preserve">Opens and processes all types of deposit accounts within established policies and procedures. Provides customers with account information and prepares information for setting up new accounts. Responsible for cross-selling firm products and referring customers to other areas of the firm as appropriate.  </t>
  </si>
  <si>
    <t>Responsible for general customer service activities within the branch environment. Greets customers as they enter the branch and provides guidance, direction and assistance as needed. Identifies and addresses customer needs by guiding customers to the appropriate area of the firm for further assistance. Individuals in more senior roles may provide basic servicing requests as required.</t>
  </si>
  <si>
    <t>Responsible for a broad range of activities in the branch including transaction processing, new account sales, opening new accounts, customer service, and referral generation. Expands existing customer relationships and develops new business by cross selling a full range of products and services. Also responsible for delivering the best customer experience. Individuals are cross-trained and have responsibility for both teller and branch sales tasks. Individuals typically are unlicensed and would refer business to licensed staff when necessary.</t>
  </si>
  <si>
    <t xml:space="preserve">Responsible for managing properties that have completed the foreclosure process and are considered real estate owned (REO) properties.  Typically manage the resale of such properties and are responsible for all external relationships in regard to the property. In larger organizations may also work with outside vendors that execute the sales of foreclosed properties. </t>
  </si>
  <si>
    <t>Incumbents are responsible for providing operational support across multiple lines of business. The position includes a broad area of responsibility vs. one main job function. Job responsibilities may include loan operations, processing, closing, loan documentation, loan servicing, electronic banking, deposit operations, branch operations, statement billing, quality assurance, and/or reconciliation. Higher level positions may be responsible for managing employees or processes and developing policies, systems, and procedures. Incumbents with both a business line specialization (mortgage, commercial, consumer, etc.) and an operational specialization (loan processing, closing, loan servicing) should be matched to the operational specializations under Loan Operations.</t>
  </si>
  <si>
    <t>Responsible for range of daily operational loan activities including commercial, consumer, and mortgage loans. May include loan processing, closing, loan documentation and or loan servicing. Coordinates loan operations with lenders. Higher level positions may be responsible for managing and developing policies, systems, and procedures.</t>
  </si>
  <si>
    <t xml:space="preserve">Responsible for loan files from point of application through preparation of the loan documents for closing. Will contact borrower and/or other applicable sources to collect necessary documentation and act as a liaison between origination staff, underwriters, outside escrow, title company, and customers. Checks information submitted by loan applicants for accuracy and adherence to established underwriting criteria. May also have responsibility for retaining electronic images of all documents procured throughout the loan origination process. </t>
  </si>
  <si>
    <t>Responsible for preparing and reviewing loan documents. Prepares set-up packages and submits files into systems. Creates and maintains documentation files. Tracks exceptions and collateral documentation. Ensures that the documents requested comply with firm policy and that document packages are complete to minimize the risk of loss to the firm.</t>
  </si>
  <si>
    <t>Responsible for reviewing all documentation on closed loans to ensure loans were properly executed. May work with secondary marketing in order to deliver loan packages to investors.</t>
  </si>
  <si>
    <t>Incumbents are responsible for providing operational support within the commercial lending business. The position includes a broad area of responsibility vs. one main job function. Job responsibilities may include processing, closing, loan documentation, loan servicing, loan funding, post closing operations, and/or quality assurance. Higher level positions may be responsible for managing employees or processes and developing policies, systems, and procedures. Incumbents with an operational specialization (loan processing, closing, loan servicing) should be matched to the operational specializations under Loan Operations.</t>
  </si>
  <si>
    <t>Incumbents are responsible for providing operational support within the mortgage business. The position includes a broad area of responsibility vs. one main job function. Job responsibilities may include processing, closing, loan documentation, loan servicing, loan funding, post closing operations, and/or quality assurance. Higher level positions may be responsible for managing employees or processes and developing policies, systems, and procedures. Incumbents with an operational specialization (loan processing, closing, loan servicing) should be matched to the operational specializations under Loan Operations.</t>
  </si>
  <si>
    <t>Responsible for ensuring quality and timely processing of loans while maintaining high levels of customer service in adherence with business and regulatory standards. Both origination-focused and servicing-focused Quality Assurance employees should be matched to this position.</t>
  </si>
  <si>
    <t>Retains electronic images of all documents produced and retained through the account management of products and services. Provides documents when requested.</t>
  </si>
  <si>
    <t>Responsible for range of daily deposit operations activities. May include new account set-up, processing, imaging, account reconciliation, check processing, item processing, error resolution, returns, and disputes. Higher level positions may be responsible for managing and developing policies, systems, and procedures. Incumbents responsible for vault operations should be matched here.</t>
  </si>
  <si>
    <t>Incumbents are responsible for operational support and service within the branch network. May provide guidance and training on operating issues, exceptions, and adjustments. Works with the branch manager to coordinate branch activities with other branch locations and any centralized service areas. Higher level positions may be responsible for managing and developing policies, systems, and procedures. For specific Branch Manager roles that focus on customer sales and service, see the Branch Manager jobs under Branch Delivery.</t>
  </si>
  <si>
    <t xml:space="preserve">Staff are responsible for both fraud management/monitoring and fraud investigation. Also responsible for developing/documenting anti-fraud related policies and following policies and procedures to solve reported fraudulent activity. Fraud threats include identity theft, check fraud, wire fraud, ACH fraud, deposit or payments fraud, debit or credit card fraud, and online account fraud. Will work with risk management to set account selection criteria and with collections to set re-issue and activation criteria to mitigate losses. May be responsible for the management of development and /or anti-fraud related activities. Recommends appropriate controls to manage exposure to future fraud losses. May also have responsibility for recovering fraud losses through chargeback, rebilling, or other legal means. </t>
  </si>
  <si>
    <t>Incumbents are responsible for providing operational support related to the cash management services business, including customer service, account management, and /or assisting the sales team. Individuals in this role typically cover a broad range of responsibilities rather than focusing on one specific role.</t>
  </si>
  <si>
    <t>Incumbents are responsible for providing operational support related to the private banking business, including securities operations, custody operations, lending operations, accounting / financial operations, and client operations. Individuals in this role typically cover a broad range of responsibilities rather than focusing on one specific role.</t>
  </si>
  <si>
    <t>Incumbents are responsible for providing operational support related to the trust and estate business, including account openings, effective MIS reporting, oversight of third party providers and appropriate fee accruals. Individuals in this role typically cover a broad range of responsibilities rather than focusing on one specific role.</t>
  </si>
  <si>
    <t>Incumbents are responsible for providing operational support related to the insurance business, including handling renewals and applications, resolving policy-related problems and responding to client inquiries (e.g., billing, service, etc), preparing proposals, and ordering policies and related documents.  Individuals in this role typically cover a broad range of responsibilities rather than focusing on one specific role.</t>
  </si>
  <si>
    <t>Incumbents are generalists and have responsibility across more than one area, such as finance, accounting, internal and external reporting, regulatory reporting, internal audit, accounts payable/receivable, and/or tax.</t>
  </si>
  <si>
    <t>Produces timely, accurate, and reliable financial information. Includes preparation of the profit and loss and balance sheet accounts as well as group consolidations. Other duties may include the preparation and posting of general ledger journals, posting of accruals and prepayments, reconciliation of intercompany accounts, reconciliation of profit and loss and balance sheet accounts, managing and controlling the fixed asset register, capital expenditure controls and reporting, production of monthly reports, statutory accounts production, corporate tax computations and/or cost center reporting and analysis. May also prepare regulatory reports. Incumbents primarily responsible for payroll should be matched to Payroll under Human Resources.</t>
  </si>
  <si>
    <t>Responsible for maintaining the purchase ledger function and ensuring the payment of all invoice and expense claims. Responsibilities typically include ledger reconciliation and handling all invoice and expense claim queries.</t>
  </si>
  <si>
    <t>Responsible for conducting research, providing analysis, and preparing reports to support financial decision-making and profitability of the firm or a specific business unit/line. Incumbents focus on one or more areas, such as budgeting, forecasting, trend analysis, pricing, capital management, acquisition/divestiture scenario modeling, financing alternatives, or investment alternatives. May analyze and interpret financial data of the firm and market and prepare reports on current or pending financial developments, financial policies and plans, market conditions and rates, and legal and accounting requirements.</t>
  </si>
  <si>
    <t>Responsible for both the internal and external reporting of financial information. Delivers timely, accurate and reliable financial information to management. Provides required reporting to applicable regulatory bodies, and regulatory information for inclusion in board reports, news releases, and public financial reporting. Prepares and files the firm's financial results and provides guidance regarding technical accounting issues. Ensures the consolidated financial statements of the firm are compliant with externally legislated accounting and reporting standards.</t>
  </si>
  <si>
    <t>Staff are responsible for one or more digital channel/online banking specializations. Specializations may include overall channel or product management, sales, strategy, user analytics, user experience, and digital operations. Incumbents primarily responsible for website marketing content should be matched to the Web Design &amp; Content job under Communications &amp; Marketing. Incumbents primarily responsible for the design and implementation of applications used in online or mobile banking should be matched to the Web/Mobile Development job under Information Technology.</t>
  </si>
  <si>
    <t>This function covers incumbents responsible for the planning and development of technical support surrounding operating systems capabilities including installation and on-going administration. Designs, develops, troubleshoots, and debugs software programs for software enhancements and new products. Develops software tools including operating systems, routers, networks, utilities, and Internet-related tools. Determines hardware compatibility and / or influences hardware design. Proposes and implements systems enhancements that will improve the reliability and performance of the systems. Monitors usage and performance. Responsible for documenting the configuration of the system and troubleshooting any reported problems.</t>
  </si>
  <si>
    <t>Responsible for planning and delivery of database architecture / design services, providing sizing and configuration assistance, performing needs assessments, database definition and structure, documentation, long-range requirements, operational guidelines, and protection. Ensures accuracy and completeness of data in master files and various support tools, and creates and tests backups. Establishes and maintains security and integrity controls. Formulates and monitors policies, procedures and standards relating to database management. Proposes and implements enhancements that will improve the performance and reliability of the system.</t>
  </si>
  <si>
    <t>Incumbents work with large and complex data sets to support the implementation of business strategies and/or design data marts, data warehouses and business intelligence enterprise reporting. Identifies and compiles data sets using a variety of tools (e.g. SQL, Access) to help predict, improve and measure the success of key business outcomes.</t>
  </si>
  <si>
    <t>Responsible for the development / support of applications specifically designed for the web or handheld mobile devices. Has sound understanding of object-oriented design and highly distributed systems. Technical skills include, but are not limited to: JavaScript, Ajax, DHTML, and Servlets. Incumbents primarily responsible for website marketing content should be matched to the Web Design &amp; Content job under Communications &amp; Marketing. Incumbents primarily responsible for driving and managing sales, strategy and/or service for the online or mobile banking platform should be matched to the Multi-Role/Generalist job under Digital Channel Management.</t>
  </si>
  <si>
    <t xml:space="preserve">Responds, researches, and resolves user questions and systems problems. Provides quick and efficient technical support to minimize the disruption of business due to systems problems. Coordinates the escalation of technical problems to other IT areas when needed.  May also be responsible for installing and setting-up hardware, software, and other computer devices.  </t>
  </si>
  <si>
    <t>Responsible for the policies and procedures relative to maintaining and improving IT security. Incumbents are responsible for the safeguarding of information, evaluating existing data security protocols and procedures, identifying new areas of risk, and investigating possible security breaches. May be responsible for managing information access and control and disaster recovery. Ensures quality and efficiencies in the design and administration of security systems.</t>
  </si>
  <si>
    <t>With an IT focus, responsible for the management of significant projects (e.g., strategic change management, new business and product initiatives, process re-engineering, establishment of control procedures). Sometimes referred to as the internal consultant, individuals typically work on multi-disciplinary projects and require a broad knowledge of the firm and its key functions. Within the program office, staff use knowledge of the development lifecycle to monitor and ensure completion of projects on schedule. Strong quantitative, analytic, and project management skills are also required.</t>
  </si>
  <si>
    <t>With an IT focus, incumbent conducts analysis and evaluation of business data to identify solutions to moderate to complex business problems within assigned project or operational area. Incumbents identify business unit requirements, create project and process specifications, coordinate with project teams and ensure that projects are on schedule and within budget. May have dual reporting relationship to project management and to business/functional unit management.</t>
  </si>
  <si>
    <t>With a non-IT focus, responsible for the management of significant projects (e.g., strategic change management, new business and product initiatives, process re-engineering, establishment of control procedures). Sometimes referred to as the internal consultant, individuals typically work on multi-disciplinary projects and require a broad knowledge of the firm and its key functions. Within the program office, staff use knowledge of the development lifecycle to monitor and ensure completion of projects on schedule. Strong quantitative, analytic, and project management skills are also required.</t>
  </si>
  <si>
    <t>With a non-IT focus, incumbent conducts analysis and evaluation of business data to identify solutions to moderate to complex business problems within assigned project or operational area. Incumbents identify business unit requirements, create project and process specifications, coordinate with project teams and ensure that projects are on schedule and within budget. May have dual reporting relationship to project management and to business/functional unit management.</t>
  </si>
  <si>
    <t>This function supports the achievement of the organization’s objectives by addressing the full spectrum of its risks and managing the combined impact of those risks as an interrelated risk portfolio. Incumbents are generalists or specialize in one or more of the following areas: Enterprise Risk Management, Credit Risk Management, Market Risk Management, Operational Risk Management, Quantitative Risk Measurement, and Regulatory Risk.</t>
  </si>
  <si>
    <t>Incumbents are responsible for identifying, measuring, controlling and monitoring the firm’s operational risk for all areas, providing an early warning system of the firm's key risk indicators. In particular, incumbent will be concerned with limiting exposure due to risks such as those resulting from human error, unsupervised trading, transaction processing failure, external events, data integrity, and fraudulent activities.</t>
  </si>
  <si>
    <t xml:space="preserve">Responsible for assisting lawyers/attorneys in executing legal transactions. At the more senior level incumbents are responsible for securing, preparing, drafting, and processing legal documents. This includes the research, review and interpretation of legal documents for validity. Individuals must have thorough knowledge of legal customs/practices for examining, organizing, and processing legal documents. </t>
  </si>
  <si>
    <t xml:space="preserve">Responsible for ensuring the firm's Bank Secrecy Act compliance. Develops and monitors internal controls, documentation, and training. May serve as liaison to management and the Board of Directors. </t>
  </si>
  <si>
    <t xml:space="preserve">Responsible for providing a focal point for communication with the Board of Directors, senior management and the firm's shareholders, and occupies a key role in the administration of critical corporate matters. Responsibilities often include corporate governance issues, mergers and acquisitions and other corporate activities. At the most senior level incumbents directly manage a team of qualified Company Secretaries and represent the firm in dealings with outside parties. At a less senior level, incumbents arrange meetings for the Board of Directors and keep minutes of meetings as well as maintaining corporate records and preparing reports required by regulatory bodies. The incumbent should have a thorough understanding of the business and knowledge of corporate and securities laws. </t>
  </si>
  <si>
    <t>Incumbents provide full generalist support. May be responsible for supporting general HR areas such as payroll, compensation, recruitment, relocation, diversity, and organizational development, either in conjunction with specialist HR teams or directly in smaller organizations. In addition to implementing people management strategies, incumbents may also be responsible for ensuring that firm policies and procedures are implemented across the business area including the annual promotion, performance review, and compensation processes.</t>
  </si>
  <si>
    <t>This function is responsible for ensuring that the firm has competitive and cost effective compensation and/or benefits policies and practices. Responsible for developing and executing the firm's reward strategy, incumbents manage the key areas of reward, benefits and pensions and liaise with third parties to develop a consistent best practice approach.</t>
  </si>
  <si>
    <t>Responsible for management of payroll process and employee records. Duties may include collecting and auditing time and attendance records, entering new employees into the payroll system, commission and incentive management, posting changes in identification, pay, and tax status, as well as miscellaneous report preparation.</t>
  </si>
  <si>
    <t>Incumbents are responsible for the firm's marketing and advertising activities as well as promoting the firm’s image internally (e.g., through newsletters and other communications) and / or externally (e.g., through print and broadcast media, special events, and / or analyst briefings). May include responsibility across several roles within the Communications and Marketing functions, including Media Relations, Internal Communications, Community Relations, Corporate Responsibility, Philanthropy, Investor Relations, Government Relations, Creative Services / Graphic Arts, Market Research / Business Intelligence, Product Management, Branding / Design, and Marketing Strategy.</t>
  </si>
  <si>
    <t>Incumbents have a range of responsibilities related to promoting the firm's image internally and /or externally, which may potentially include media relations, internal communications, community relations, corporate responsibility, philanthropy, investor relations and government relations. Individuals with responsibilities in both communications and marketing should be matched to Communications &amp; Marketing Multi-Role/Generalist.</t>
  </si>
  <si>
    <t>Incumbents have a range of responsibilities related to the firm's marketing and advertising activities, which may potentially include creative services / graphic arts, market research / business intelligence, product management and branding / design. Individuals with responsibilities in both communications and marketing should be matched to Communications &amp; Marketing Multi-Role/Generalist.</t>
  </si>
  <si>
    <t>Responsible for coordinating the firm’s sponsorship of charitable and community affairs as well as for promoting the firm’s image with community / civic groups, non-profit organizations and local constituencies. Staff may also prepare brochures, newsletters, or other forms of communication about the firm’s community relations activities for internal and external distribution. Will endeavor to ensure that the firm is committed to making a positive contribution to the community in which it operates. Staff may also be responsible for coordinating charitable contributions (e.g., grants, scholarships).</t>
  </si>
  <si>
    <t xml:space="preserve">Incumbents are responsible for design and content activities associated with the firm's external website and/or intranet. Incumbents are generalists or specialize in website design/social network management and content creation for the firm’s external and/or internal websites. Incumbents manage content and/or design only; incumbents responsible for maintaining the technical aspects of the website should be matched to the Web/Mobile Development job under Information Technology. </t>
  </si>
  <si>
    <t>Incumbents are generalists and may have responsibility for one or more of the following areas: corporate services functions (e.g., business continuity, real estate / property management, security, and project management) and general services functions (e.g. procurement, dining room, travel, mailroom, and library / business information services). Typically individuals in this role cover a broad range of responsibilities rather than focusing on one specific role.</t>
  </si>
  <si>
    <t>Responsible for the security and protection of the workplace including staff and contents. Includes the coordination of existing security policies as well as the initiation and development of new programs and policies. Briefs the firm's management on security threats and liaises with outside agencies, including the police. Responsible for all security equipment and related technology. May also be responsible for pre-employment screening.</t>
  </si>
  <si>
    <t>Responsible for the external delivery of goods and materials both to and from the firm.</t>
  </si>
  <si>
    <t>Incumbents are responsible for a variety of facilities and maintenance functions. May include one or more of the following: light maintenance work/repairs, real estate and lease management, space planning and engineering.</t>
  </si>
  <si>
    <t>Responsibilities are less than those of the "Head of" (see Level A jobs in Top Management), and limited to a smaller geographic region or specialization. Develops knowledge of, and identifies opportunities for, the firm or its clients. Ensures appropriate staffing and organization structure for their area. Responsible for the activities and development of staff in their assigned area. Actively participates in the business activity. Works with "Heads" to develop group strategy.</t>
  </si>
  <si>
    <t>Oversees all staff within a significant business group and/or geographic region.</t>
  </si>
  <si>
    <t xml:space="preserve">Incumbent is top producer in his or her product or region and/or team leader for a group. Teams are typically within a single office location. In a client relationship management role, incumbent is among the most seasoned, and has primary responsibility for developing, maintaining and generating revenue and services for the most important clients. Handles all aspects of client interaction, including directing and coordinating execution of transactions. Independently handles the largest and most complex transactions. May be viewed as a partner by management in establishing commitment limits.
</t>
  </si>
  <si>
    <t xml:space="preserve">Lead client relationship manager/business
developer, may supervise one or two more junior
employees.
</t>
  </si>
  <si>
    <t xml:space="preserve">Works under direct supervision of manager or senior staff. In client relationship management roles, incumbent begins to assume relationship management responsibility. It would be unusual to have any key relationships. May handle matters related to transactions, but does not typically handle meetings involving key client contacts. Incumbent does not have the relevant experience and/or skill required to consistently handle complex transactions independently.  
Incumbent works under guidance from senior staff as he or she begins to build client base.
</t>
  </si>
  <si>
    <t>Incumbent is a BA graduate. Individuals in this position range from new hires to employees with three years experience.</t>
  </si>
  <si>
    <t>Regional Manager B: Oversees the management of all branches within a designated region. Other Functions: Accountable for performance and business results of multiple geographies. Executes functional business plan and contributes to functional or business strategy. Ensures appropriate staffing and organizational structure for their region.</t>
  </si>
  <si>
    <t xml:space="preserve">Regional Manager B: Oversees all branches within a designated region. 
</t>
  </si>
  <si>
    <t xml:space="preserve">Regional Manager C:  Oversees the management of two or more branches within a designated region.  Branch Manager C: Manages a single branch.  Other Functions:  May manage a department, product, or process with a large amount of independence. Develops and exercises business plans, policies and procedures and may also be responsible for various projects to improve efficiencies. Individuals at this level have a clear understanding of the firm's different businesses and the related economics. </t>
  </si>
  <si>
    <t xml:space="preserve">Regional Manager C: Oversees multiple branches in a region.  Branch Manager C: Manages a single branch.  Other Functions: Typically supervises a department or area. May be a single incumbent who is seen as a key advisor on significant business / product decisions.
</t>
  </si>
  <si>
    <t xml:space="preserve">Branch Manager D: Manages a single branch.  Other Functions:  Incumbents at this level are fully knowledgeable on the day-to-day activities and complex issues. Manages a team to ensure all daily responsibilities are completed. </t>
  </si>
  <si>
    <t xml:space="preserve">Branch Manager D: Manages a branch.  Other Functions: May manage a small team, or be a single incumbent serving as "manager" of a product or process.
</t>
  </si>
  <si>
    <t xml:space="preserve">Typically a minimum of 7 years of management experience in the business. 
</t>
  </si>
  <si>
    <t>Branch Manager E:  Manages a single branch.  Other Functions:  Day–to–day focus is on resolution of complex problems or transactions, where expertise is required to interpret against policies, guidelines or processes. Roles at this level would usually have full ownership for one or more processes, reports, procedures or products, and may also be considered analytical or procedural "experts" representing a unit or team on cross–function process or project deliverables.</t>
  </si>
  <si>
    <t>Branch Manager E: Manages a branch.  Other Functions: May mentor or lead a team of more junior staff, but will not typically have formal management responsibility.</t>
  </si>
  <si>
    <t xml:space="preserve">May mentor or lead a team of more junior staff, but will not typically have formal management responsibility.
</t>
  </si>
  <si>
    <t xml:space="preserve">Primary focus is on execution within defined parameters, with some expansion based on developing capabilities and/or experiences, in partnership with more experienced staff. 100% Transactional
</t>
  </si>
  <si>
    <t>Responsibilities are less than those of the "Head of" (see Level A jobs in Top Management) and limited in scope within the defined Infrastructure area. Incumbents have strategic responsibilities and strong leadership skills to ensure appropriate staffing and organizational structures are in place. Individual will also partner with the revenue areas to improve efficiency, effectiveness, productivity and/or control. May form part of management team for product or business area. In smaller locations or organizations, may be the most senior executive covering the area.</t>
  </si>
  <si>
    <t>Typically manages a specific department, product, or process within a specific Infrastructure area. Technical Experts without management responsibilities would be seen as key advisors on significant business/ product decisions.</t>
  </si>
  <si>
    <t>Primary focus is on execution within defined
parameters, with some expansion based on
developing capabilities and/or experiences in
partnership with more experienced staff.</t>
  </si>
  <si>
    <t>Roles at this level often don’t require a college degree; however, may require related experience or product knowledge to accomplish primary duties. Minimum years of experience: Typically 2 years</t>
  </si>
  <si>
    <t>RRU-AA-BMDA</t>
  </si>
  <si>
    <t>RRU-LE-IBAB</t>
  </si>
  <si>
    <t>RRU-LE-IBAC</t>
  </si>
  <si>
    <t>RRU-LE-IBAD</t>
  </si>
  <si>
    <t>RRU-LE-IBAE</t>
  </si>
  <si>
    <t>RRU-LE-IBAF</t>
  </si>
  <si>
    <t>RRU-LE-IBAG</t>
  </si>
  <si>
    <t>RRU-LE-IBAH</t>
  </si>
  <si>
    <t>RRU-LE-MOEC</t>
  </si>
  <si>
    <t>RRU-LE-MOEE</t>
  </si>
  <si>
    <t>RRU-LE-MOEG</t>
  </si>
  <si>
    <t>RRU-SP-FACC</t>
  </si>
  <si>
    <t>RRU-SP-FACE</t>
  </si>
  <si>
    <t>RRU-SP-FACG</t>
  </si>
  <si>
    <t>RRU-BU-BDAB</t>
  </si>
  <si>
    <t>RRU-BU-BDAC</t>
  </si>
  <si>
    <t>RRU-BU-BDAD</t>
  </si>
  <si>
    <t>RRU-BU-BDAE</t>
  </si>
  <si>
    <t>RRU-BU-BDAF</t>
  </si>
  <si>
    <t>RRU-BU-BDAG</t>
  </si>
  <si>
    <t>RRU-BU-BDAH</t>
  </si>
  <si>
    <t>Underwriting, Credit &amp; Workout---Underwriting &amp; Credit Review/Management---Cross-Business/Generalist---Levels C &amp; D Combined</t>
  </si>
  <si>
    <t>Underwriting, Credit &amp; Workout---Underwriting &amp; Credit Review/Management---Cross-Business/Generalist---Levels E, F &amp; G Combined</t>
  </si>
  <si>
    <t>Underwriting, Credit &amp; Workout---Underwriting &amp; Credit Review/Management---Commercial Lending---Levels C &amp; D Combined</t>
  </si>
  <si>
    <t>Underwriting, Credit &amp; Workout---Underwriting &amp; Credit Review/Management---Commercial Lending---Levels E, F &amp; G Combined</t>
  </si>
  <si>
    <t>Underwriting, Credit &amp; Workout---Underwriting &amp; Credit Review/Management---Mortgage Banking---Levels C &amp; D Combined</t>
  </si>
  <si>
    <t>Underwriting, Credit &amp; Workout---Underwriting &amp; Credit Review/Management---Mortgage Banking---Levels E, F &amp; G Combined</t>
  </si>
  <si>
    <t>Underwriting, Credit &amp; Workout---Appraisal---Appraisal---Levels C &amp; D Combined</t>
  </si>
  <si>
    <t>Underwriting, Credit &amp; Workout---Appraisal---Appraisal---Levels E, F &amp; G Combined</t>
  </si>
  <si>
    <t>Underwriting, Credit &amp; Workout---Loan Workout/Special Assets---Cross-Business/Generalist---Levels C &amp; D Combined</t>
  </si>
  <si>
    <t>Underwriting, Credit &amp; Workout---Loan Workout/Special Assets---Cross-Business/Generalist---Levels E, F &amp; G Combined</t>
  </si>
  <si>
    <t>Underwriting, Credit &amp; Workout---Loan Workout/Special Assets---Commercial Lending---Levels C &amp; D Combined</t>
  </si>
  <si>
    <t>Underwriting, Credit &amp; Workout---Loan Workout/Special Assets---Commercial Lending---Levels E, F &amp; G Combined</t>
  </si>
  <si>
    <t>RRU-CW-LWCB</t>
  </si>
  <si>
    <t>RRU-CW-LWCC</t>
  </si>
  <si>
    <t>RRU-CW-LWCD</t>
  </si>
  <si>
    <t>RRU-CW-LWCE</t>
  </si>
  <si>
    <t>RRU-CW-LWCF</t>
  </si>
  <si>
    <t>RRU-CW-LWCG</t>
  </si>
  <si>
    <t>Underwriting, Credit &amp; Workout---Loan Workout/Special Assets---REO (Real Estate Owned)---Levels C &amp; D Combined</t>
  </si>
  <si>
    <t>Underwriting, Credit &amp; Workout---Loan Workout/Special Assets---REO (Real Estate Owned)---Levels E, F &amp; G Combined</t>
  </si>
  <si>
    <t>Operations---Loan Operations---Post Closing/Loan Funding---Levels C &amp; D Combined</t>
  </si>
  <si>
    <t>Operations---Loan Operations---Post Closing/Loan Funding---Levels E, F &amp; G Combined</t>
  </si>
  <si>
    <t>Operations---Loan Operations---Post Closing/Loan Funding---Levels H &amp; I Combined</t>
  </si>
  <si>
    <t>RRU-OP-LOGB</t>
  </si>
  <si>
    <t>RRU-OP-LOGC</t>
  </si>
  <si>
    <t>RRU-OP-LOGD</t>
  </si>
  <si>
    <t>RRU-OP-LOGE</t>
  </si>
  <si>
    <t>RRU-OP-LOGF</t>
  </si>
  <si>
    <t>RRU-OP-LOGG</t>
  </si>
  <si>
    <t>RRU-OP-LOGH</t>
  </si>
  <si>
    <t>RRU-OP-LOGI</t>
  </si>
  <si>
    <t>RRU-OP-LOHB</t>
  </si>
  <si>
    <t>RRU-OP-LOHC</t>
  </si>
  <si>
    <t>RRU-OP-LOHD</t>
  </si>
  <si>
    <t>RRU-OP-LOHE</t>
  </si>
  <si>
    <t>RRU-OP-LOHF</t>
  </si>
  <si>
    <t>RRU-OP-LOHG</t>
  </si>
  <si>
    <t>RRU-OP-LOHH</t>
  </si>
  <si>
    <t>RRU-OP-LOHI</t>
  </si>
  <si>
    <t>RRU-OP-LOIC</t>
  </si>
  <si>
    <t>RRU-OP-LOIE</t>
  </si>
  <si>
    <t>RRU-OP-LOIG</t>
  </si>
  <si>
    <t>RRU-OP-LOIH</t>
  </si>
  <si>
    <t>RRU-OP-LOII</t>
  </si>
  <si>
    <t>RRU-OP-IMAB</t>
  </si>
  <si>
    <t>RRU-OP-IMAC</t>
  </si>
  <si>
    <t>RRU-OP-IMAD</t>
  </si>
  <si>
    <t>RRU-OP-IMAE</t>
  </si>
  <si>
    <t>RRU-OP-IMAF</t>
  </si>
  <si>
    <t>RRU-OP-IMAG</t>
  </si>
  <si>
    <t>RRU-OP-IMAH</t>
  </si>
  <si>
    <t>RRU-OP-IMAI</t>
  </si>
  <si>
    <t>Operations---Branch Administration/Operations---Branch Administration/Operations---Levels C &amp; D Combined</t>
  </si>
  <si>
    <t>Operations---Branch Administration/Operations---Branch Administration/Operations---Levels E, F &amp; G Combined</t>
  </si>
  <si>
    <t>Operations---Branch Administration/Operations---Branch Administration/Operations---Levels H &amp; I Combined</t>
  </si>
  <si>
    <t>Operations---ACH/ATM/EFT/Wire Transfer Operations---ACH/ATM/EFT/Wire Transfer Operations---Levels C &amp; D Combined</t>
  </si>
  <si>
    <t>Operations---ACH/ATM/EFT/Wire Transfer Operations---ACH/ATM/EFT/Wire Transfer Operations---Levels E, F &amp; G Combined</t>
  </si>
  <si>
    <t>Operations---ACH/ATM/EFT/Wire Transfer Operations---ACH/ATM/EFT/Wire Transfer Operations---Levels H &amp; I Combined</t>
  </si>
  <si>
    <t>RRU-OP-CMAB</t>
  </si>
  <si>
    <t>RRU-OP-CMAC</t>
  </si>
  <si>
    <t>RRU-OP-CMAD</t>
  </si>
  <si>
    <t>RRU-OP-CMAE</t>
  </si>
  <si>
    <t>RRU-OP-CMAF</t>
  </si>
  <si>
    <t>RRU-OP-CMAG</t>
  </si>
  <si>
    <t>RRU-OP-CMAH</t>
  </si>
  <si>
    <t>RRU-OP-CMAI</t>
  </si>
  <si>
    <t>RRU-OP-WMAB</t>
  </si>
  <si>
    <t>RRU-OP-WMAC</t>
  </si>
  <si>
    <t>RRU-OP-WMAD</t>
  </si>
  <si>
    <t>RRU-OP-WMAE</t>
  </si>
  <si>
    <t>RRU-OP-WMAF</t>
  </si>
  <si>
    <t>RRU-OP-WMAG</t>
  </si>
  <si>
    <t>RRU-OP-WMAH</t>
  </si>
  <si>
    <t>RRU-OP-WMAI</t>
  </si>
  <si>
    <t>RRU-OP-TRAB</t>
  </si>
  <si>
    <t>RRU-OP-TRAC</t>
  </si>
  <si>
    <t>RRU-OP-TRAD</t>
  </si>
  <si>
    <t>RRU-OP-TRAE</t>
  </si>
  <si>
    <t>RRU-OP-TRAF</t>
  </si>
  <si>
    <t>RRU-OP-TRAG</t>
  </si>
  <si>
    <t>RRU-OP-TRAH</t>
  </si>
  <si>
    <t>RRU-OP-TRAI</t>
  </si>
  <si>
    <t>RRU-OP-INAB</t>
  </si>
  <si>
    <t>RRU-OP-INAC</t>
  </si>
  <si>
    <t>RRU-OP-INAD</t>
  </si>
  <si>
    <t>RRU-OP-INAE</t>
  </si>
  <si>
    <t>RRU-OP-INAF</t>
  </si>
  <si>
    <t>RRU-OP-INAG</t>
  </si>
  <si>
    <t>RRU-OP-INAH</t>
  </si>
  <si>
    <t>RRU-OP-INAI</t>
  </si>
  <si>
    <t>Audit, Finance, Accounting, &amp; Treasury---Multi-Role/Generalist---Multi-Role/Generalist---Levels C &amp; D Combined</t>
  </si>
  <si>
    <t>Audit, Finance, Accounting, &amp; Treasury---Multi-Role/Generalist---Multi-Role/Generalist---Levels E, F &amp; G Combined</t>
  </si>
  <si>
    <t>Audit, Finance, Accounting, &amp; Treasury---Multi-Role/Generalist---Multi-Role/Generalist---Levels H &amp; I Combined</t>
  </si>
  <si>
    <t>RRU-FB-APAC</t>
  </si>
  <si>
    <t>RRU-FB-APAE</t>
  </si>
  <si>
    <t>RRU-FB-APAG</t>
  </si>
  <si>
    <t>RRU-FB-APAH</t>
  </si>
  <si>
    <t>RRU-FB-APAI</t>
  </si>
  <si>
    <t>RRU-FB-FRAB</t>
  </si>
  <si>
    <t>RRU-FB-FRAC</t>
  </si>
  <si>
    <t>RRU-FB-FRAD</t>
  </si>
  <si>
    <t>RRU-FB-FRAE</t>
  </si>
  <si>
    <t>RRU-FB-FRAF</t>
  </si>
  <si>
    <t>RRU-FB-FRAG</t>
  </si>
  <si>
    <t>RRU-FB-FRA2</t>
  </si>
  <si>
    <t>Audit, Finance, Accounting, &amp; Treasury---Financial Reporting---Financial Reporting---Levels C &amp; D Combined</t>
  </si>
  <si>
    <t>RRU-FB-FRA3</t>
  </si>
  <si>
    <t>Audit, Finance, Accounting, &amp; Treasury---Financial Reporting---Financial Reporting---Levels E, F &amp; G Combined</t>
  </si>
  <si>
    <t>RRU-DG-DGAB</t>
  </si>
  <si>
    <t>RRU-DG-DGAC</t>
  </si>
  <si>
    <t>RRU-DG-DGAD</t>
  </si>
  <si>
    <t>RRU-DG-DGAE</t>
  </si>
  <si>
    <t>RRU-DG-DGAF</t>
  </si>
  <si>
    <t>RRU-DG-DGAG</t>
  </si>
  <si>
    <t>Information Technology---Network/Infrastructure Administration---Network/Infrastructure Administration---Levels C &amp; D Combined</t>
  </si>
  <si>
    <t>Information Technology---Network/Infrastructure Administration---Network/Infrastructure Administration---Levels E, F &amp; G Combined</t>
  </si>
  <si>
    <t>RRU-IT-SAAB</t>
  </si>
  <si>
    <t>RRU-IT-SAAC</t>
  </si>
  <si>
    <t>RRU-IT-SAAD</t>
  </si>
  <si>
    <t>RRU-IT-SAAE</t>
  </si>
  <si>
    <t>RRU-IT-SAAF</t>
  </si>
  <si>
    <t>RRU-IT-SAAG</t>
  </si>
  <si>
    <t>RRU-IT-SAA2</t>
  </si>
  <si>
    <t>Information Technology---Systems Administration/Engineering---Systems Administration/Engineering---Levels C &amp; D Combined</t>
  </si>
  <si>
    <t>RRU-IT-SAA3</t>
  </si>
  <si>
    <t>Information Technology---Systems Administration/Engineering---Systems Administration/Engineering---Levels E, F &amp; G Combined</t>
  </si>
  <si>
    <t>Information Technology---Database Administration/Design---Database Administration/Design---Levels C &amp; D Combined</t>
  </si>
  <si>
    <t>Information Technology---Database Administration/Design---Database Administration/Design---Levels E, F &amp; G Combined</t>
  </si>
  <si>
    <t>RRU-IT-BIAB</t>
  </si>
  <si>
    <t>RRU-IT-BIAC</t>
  </si>
  <si>
    <t>RRU-IT-BIAD</t>
  </si>
  <si>
    <t>RRU-IT-BIAE</t>
  </si>
  <si>
    <t>RRU-IT-BIAF</t>
  </si>
  <si>
    <t>RRU-IT-BIAG</t>
  </si>
  <si>
    <t>RRU-IT-BIA2</t>
  </si>
  <si>
    <t>Information Technology---Business Intelligence/Data Analytics---Business Intelligence/Data Analytics---Levels C &amp; D Combined</t>
  </si>
  <si>
    <t>RRU-IT-BIA3</t>
  </si>
  <si>
    <t>Information Technology---Business Intelligence/Data Analytics---Business Intelligence/Data Analytics---Levels E, F &amp; G Combined</t>
  </si>
  <si>
    <t>RRU-IT-HDAH</t>
  </si>
  <si>
    <t>RRU-PM-ITPB</t>
  </si>
  <si>
    <t>RRU-PM-ITPC</t>
  </si>
  <si>
    <t>RRU-PM-ITPD</t>
  </si>
  <si>
    <t>RRU-PM-ITBE</t>
  </si>
  <si>
    <t>RRU-PM-ITBF</t>
  </si>
  <si>
    <t>RRU-PM-ITBG</t>
  </si>
  <si>
    <t>RRU-PM-NTPB</t>
  </si>
  <si>
    <t>RRU-PM-NTPC</t>
  </si>
  <si>
    <t>RRU-PM-NTPD</t>
  </si>
  <si>
    <t>RRU-PM-NTBE</t>
  </si>
  <si>
    <t>RRU-PM-NTBF</t>
  </si>
  <si>
    <t>RRU-PM-NTBG</t>
  </si>
  <si>
    <t>Risk Management---Multi-Role/Generalist---Multi-Role/Generalist---Levels C &amp; D Combined</t>
  </si>
  <si>
    <t>Risk Management---Multi-Role/Generalist---Multi-Role/Generalist---Levels E, F &amp; G Combined</t>
  </si>
  <si>
    <t>Legal &amp; Compliance---Lawyer/Attorney---Lawyer/Attorney---Levels C &amp; D Combined</t>
  </si>
  <si>
    <t>RRU-LG-PAAE</t>
  </si>
  <si>
    <t>RRU-LG-PAAF</t>
  </si>
  <si>
    <t>RRU-LG-PAAG</t>
  </si>
  <si>
    <t>Training---Multi-Role/Generalist---Multi-Role/Generalist---Levels C &amp; D Combined</t>
  </si>
  <si>
    <t>Training---Multi-Role/Generalist---Multi-Role/Generalist---Levels E, F &amp; G Combined</t>
  </si>
  <si>
    <t>Human Resources---HR Generalist/Business Partner---HR Generalist/Business Partner---Levels C &amp; D Combined</t>
  </si>
  <si>
    <t>Human Resources---HR Generalist/Business Partner---HR Generalist/Business Partner---Levels E, F &amp; G Combined</t>
  </si>
  <si>
    <t>Human Resources---Compensation &amp; Benefits---Compensation &amp; Benefits---Levels C &amp; D Combined</t>
  </si>
  <si>
    <t>Human Resources---Compensation &amp; Benefits---Compensation &amp; Benefits---Levels E, F &amp; G Combined</t>
  </si>
  <si>
    <t>Communications &amp; Marketing---Communications &amp; Marketing Multi-Role/Generalist---Communications &amp; Marketing Multi-Role/Generalist---Levels C &amp; D Combined</t>
  </si>
  <si>
    <t>Communications &amp; Marketing---Communications &amp; Marketing Multi-Role/Generalist---Communications &amp; Marketing Multi-Role/Generalist---Levels E, F &amp; G Combined</t>
  </si>
  <si>
    <t>RRU-CM-CAAB</t>
  </si>
  <si>
    <t>RRU-CM-CAAC</t>
  </si>
  <si>
    <t>RRU-CM-CAAD</t>
  </si>
  <si>
    <t>RRU-CM-CAAE</t>
  </si>
  <si>
    <t>RRU-CM-CAAF</t>
  </si>
  <si>
    <t>RRU-CM-CAAG</t>
  </si>
  <si>
    <t>RRU-CM-CAA2</t>
  </si>
  <si>
    <t>Communications &amp; Marketing---Communications Multi-Role---Communications Multi-Role---Levels C &amp; D Combined</t>
  </si>
  <si>
    <t>RRU-CM-CAA3</t>
  </si>
  <si>
    <t>Communications &amp; Marketing---Communications Multi-Role---Communications Multi-Role---Levels E, F &amp; G Combined</t>
  </si>
  <si>
    <t>RRU-CM-MAAB</t>
  </si>
  <si>
    <t>RRU-CM-MAAC</t>
  </si>
  <si>
    <t>RRU-CM-MAAD</t>
  </si>
  <si>
    <t>RRU-CM-MAAE</t>
  </si>
  <si>
    <t>RRU-CM-MAAF</t>
  </si>
  <si>
    <t>RRU-CM-MAAG</t>
  </si>
  <si>
    <t>RRU-CM-MAA2</t>
  </si>
  <si>
    <t>Communications &amp; Marketing---Marketing Multi-Role---Marketing Multi-Role---Levels C &amp; D Combined</t>
  </si>
  <si>
    <t>RRU-CM-MAA3</t>
  </si>
  <si>
    <t>Communications &amp; Marketing---Marketing Multi-Role---Marketing Multi-Role---Levels E, F &amp; G Combined</t>
  </si>
  <si>
    <t>RRU-CM-CRAC</t>
  </si>
  <si>
    <t>RRU-CM-CRAE</t>
  </si>
  <si>
    <t>RRU-CM-CRAG</t>
  </si>
  <si>
    <t>Corporate &amp; General Services---Multi-Role/Generalist---Multi-Role/Generalist---Levels C &amp; D Combined</t>
  </si>
  <si>
    <t>Corporate &amp; General Services---Multi-Role/Generalist---Multi-Role/Generalist---Levels E, F &amp; G Combined</t>
  </si>
  <si>
    <t>Corporate &amp; General Services---Multi-Role/Generalist---Multi-Role/Generalist---Levels H &amp; I Combined</t>
  </si>
  <si>
    <t>RRU-CS-PSAB</t>
  </si>
  <si>
    <t>RRU-CS-PSAC</t>
  </si>
  <si>
    <t>RRU-CS-PSAD</t>
  </si>
  <si>
    <t>RRU-CS-PSAE</t>
  </si>
  <si>
    <t>RRU-CS-PSAF</t>
  </si>
  <si>
    <t>RRU-CS-PSAG</t>
  </si>
  <si>
    <t>RRU-CS-PSAH</t>
  </si>
  <si>
    <t>RRU-CS-PSAI</t>
  </si>
  <si>
    <t>RRU-CS-PSA2</t>
  </si>
  <si>
    <t>Corporate &amp; General Services---Physical Security---Physical Security---Levels C &amp; D Combined</t>
  </si>
  <si>
    <t>RRU-CS-PSA3</t>
  </si>
  <si>
    <t>Corporate &amp; General Services---Physical Security---Physical Security---Levels E, F &amp; G Combined</t>
  </si>
  <si>
    <t>RRU-CS-PSA4</t>
  </si>
  <si>
    <t>Corporate &amp; General Services---Physical Security---Physical Security---Levels H &amp; I Combined</t>
  </si>
  <si>
    <t>RRU-CS-COAG</t>
  </si>
  <si>
    <t>RRU-CS-COAH</t>
  </si>
  <si>
    <t>RRU-CS-COAI</t>
  </si>
  <si>
    <t xml:space="preserve">Top Management---Administration &amp; Financial Management---Head of Loan Workout </t>
  </si>
  <si>
    <t>Top Management---Administration &amp; Financial Management---Head of Member Services (Credit Unions only)</t>
  </si>
  <si>
    <t>Top Management---Business Management---Head of All Consumer Business</t>
  </si>
  <si>
    <t>Lending---International Banking---Lending/Relationship Management---Group Manager</t>
  </si>
  <si>
    <t>Lending---International Banking---Lending/Relationship Management---Team Leader, Senior I</t>
  </si>
  <si>
    <t>Lending---International Banking---Lending/Relationship Management---Senior II</t>
  </si>
  <si>
    <t>Lending---International Banking---Lending/Relationship Management---Senior III</t>
  </si>
  <si>
    <t>Lending---International Banking---Lending/Relationship Management---Intermediate</t>
  </si>
  <si>
    <t>Lending---International Banking---Lending/Relationship Management---Junior</t>
  </si>
  <si>
    <t>Lending---International Banking---Lending/Relationship Management---Analyst</t>
  </si>
  <si>
    <t>Lending---Mortgage Banking---Wholesale Lending---Team Leader, Senior I</t>
  </si>
  <si>
    <t>Lending---Mortgage Banking---Wholesale Lending---Senior III</t>
  </si>
  <si>
    <t>Lending---Mortgage Banking---Wholesale Lending---Junior</t>
  </si>
  <si>
    <t>Lending---Mortgage Banking---Loan Assistant (Mortgage)---Intermediate</t>
  </si>
  <si>
    <t>Lending---Mortgage Banking---Loan Assistant (Mortgage)---Junior</t>
  </si>
  <si>
    <t>Lending---Mortgage Banking---Loan Assistant (Mortgage)---Analyst</t>
  </si>
  <si>
    <t>Lending---Mortgage Banking---All Specializations Combined---Group Manager</t>
  </si>
  <si>
    <t>Lending---Mortgage Banking---All Specializations Combined---Team Leader, Senior I</t>
  </si>
  <si>
    <t>Lending---Mortgage Banking---All Specializations Combined---Senior III</t>
  </si>
  <si>
    <t>Lending---Mortgage Banking---All Specializations Combined---Intermediate</t>
  </si>
  <si>
    <t>Lending---Mortgage Banking---All Specializations Combined---Junior</t>
  </si>
  <si>
    <t>Specialty Services---Financial Advisors---Sales/Relationship Management (Non-Commission)---Team Leader, Senior I</t>
  </si>
  <si>
    <t>Specialty Services---Financial Advisors---Sales/Relationship Management (Non-Commission)---Senior III</t>
  </si>
  <si>
    <t>Specialty Services---Financial Advisors---Sales/Relationship Management (Non-Commission)---Junior</t>
  </si>
  <si>
    <t>Specialty Services---Financial Advisors---Sales/Relationship Management (Commission)---Team Leader, Senior I</t>
  </si>
  <si>
    <t>Specialty Services---Financial Advisors---Sales/Relationship Management (Commission)---Senior III</t>
  </si>
  <si>
    <t>Specialty Services---Financial Advisors---Sales/Relationship Management (Commission)---Junior</t>
  </si>
  <si>
    <t>Business Development---Business Development---Sales/Relationship Management---Group Manager</t>
  </si>
  <si>
    <t>Business Development---Business Development---Sales/Relationship Management---Team Leader, Senior I</t>
  </si>
  <si>
    <t>Business Development---Business Development---Sales/Relationship Management---Senior II</t>
  </si>
  <si>
    <t>Business Development---Business Development---Sales/Relationship Management---Senior III</t>
  </si>
  <si>
    <t>Business Development---Business Development---Sales/Relationship Management---Intermediate</t>
  </si>
  <si>
    <t>Business Development---Business Development---Sales/Relationship Management---Junior</t>
  </si>
  <si>
    <t>Business Development---Business Development---Sales/Relationship Management---Analyst</t>
  </si>
  <si>
    <t>Branch Delivery---Branch Delivery---Regional/Group Branch Manager---Senior Function Manager</t>
  </si>
  <si>
    <t>Branch Delivery---Branch Delivery---Regional/Group Branch Manager---Function Manager</t>
  </si>
  <si>
    <t>Branch Delivery---Branch Delivery---Branch Manager - Sales Focus---Function Manager</t>
  </si>
  <si>
    <t>Branch Delivery---Branch Delivery---Branch Manager - Sales Focus---Manager/Technical Expert</t>
  </si>
  <si>
    <t>Branch Delivery---Branch Delivery---Branch Manager - Sales Focus---Senior Professional</t>
  </si>
  <si>
    <t>Branch Delivery---Branch Delivery---Branch Manager - Service Focus---Function Manager</t>
  </si>
  <si>
    <t>Branch Delivery---Branch Delivery---Branch Manager - Service Focus---Manager/Technical Expert</t>
  </si>
  <si>
    <t>Branch Delivery---Branch Delivery---Branch Manager - Service Focus---Senior Professional</t>
  </si>
  <si>
    <t>Branch Delivery---Branch Delivery---Assistant Branch Manager---Senior Professional</t>
  </si>
  <si>
    <t>Branch Delivery---Branch Delivery---Assistant Branch Manager---Intermediate Professional</t>
  </si>
  <si>
    <t>Branch Delivery---Branch Delivery---Retail Sales Management---Senior Function Manager</t>
  </si>
  <si>
    <t>Branch Delivery---Branch Delivery---Retail Sales Management---Function Manager</t>
  </si>
  <si>
    <t>Branch Delivery---Branch Delivery---Retail Sales Management---Manager/Technical Expert</t>
  </si>
  <si>
    <t>Branch Delivery---Branch Delivery---Personal Banker---Manager/Technical Expert</t>
  </si>
  <si>
    <t>Branch Delivery---Branch Delivery---Personal Banker---Senior Professional</t>
  </si>
  <si>
    <t>Branch Delivery---Branch Delivery---Personal Banker---Intermediate Professional</t>
  </si>
  <si>
    <t>Branch Delivery---Branch Delivery---Personal Banker---Junior Professional</t>
  </si>
  <si>
    <t>Branch Delivery---Branch Delivery---Teller---Manager/Technical Expert</t>
  </si>
  <si>
    <t>Branch Delivery---Branch Delivery---Teller---Junior Professional</t>
  </si>
  <si>
    <t>Branch Delivery---Branch Delivery---Teller---Senior Staff</t>
  </si>
  <si>
    <t>Branch Delivery---Branch Delivery---Teller---Intermediate Staff</t>
  </si>
  <si>
    <t>Branch Delivery---Branch Delivery---Teller---Junior Staff</t>
  </si>
  <si>
    <t>Branch Delivery---Branch Delivery---New Accounts Representative---Junior Professional</t>
  </si>
  <si>
    <t>Branch Delivery---Branch Delivery---New Accounts Representative---Senior Staff</t>
  </si>
  <si>
    <t>Branch Delivery---Branch Delivery---New Accounts Representative---Intermediate Staff</t>
  </si>
  <si>
    <t>Branch Delivery---Branch Delivery---New Accounts Representative---Junior Staff</t>
  </si>
  <si>
    <t>Branch Delivery---Branch Delivery---Customer Service Representative---Function Manager</t>
  </si>
  <si>
    <t>Branch Delivery---Branch Delivery---Customer Service Representative---Manager/Technical Expert</t>
  </si>
  <si>
    <t>Branch Delivery---Branch Delivery---Customer Service Representative---Junior Professional</t>
  </si>
  <si>
    <t>Branch Delivery---Branch Delivery---Customer Service Representative---Senior Staff</t>
  </si>
  <si>
    <t>Branch Delivery---Branch Delivery---Customer Service Representative---Intermediate Staff</t>
  </si>
  <si>
    <t>Branch Delivery---Branch Delivery---Customer Service Representative---Junior Staff</t>
  </si>
  <si>
    <t>Branch Delivery---Branch Delivery---Call Center/Telephone Banking---Function Manager</t>
  </si>
  <si>
    <t>Branch Delivery---Branch Delivery---Call Center/Telephone Banking---Manager/Technical Expert</t>
  </si>
  <si>
    <t>Branch Delivery---Branch Delivery---Call Center/Telephone Banking---Senior Staff</t>
  </si>
  <si>
    <t>Branch Delivery---Branch Delivery---Call Center/Telephone Banking---Intermediate Staff</t>
  </si>
  <si>
    <t>Branch Delivery---Branch Delivery---Call Center/Telephone Banking---Junior Staff</t>
  </si>
  <si>
    <t>Branch Delivery---Branch Delivery---Universal Banker---Intermediate Professional</t>
  </si>
  <si>
    <t>Branch Delivery---Branch Delivery---Universal Banker---Junior Professional</t>
  </si>
  <si>
    <t>Branch Delivery---Branch Delivery---Universal Banker---Senior Staff</t>
  </si>
  <si>
    <t>Branch Delivery---Branch Delivery---All Branch Managers---Function Manager</t>
  </si>
  <si>
    <t>Branch Delivery---Branch Delivery---All Branch Managers---Manager/Technical Expert</t>
  </si>
  <si>
    <t>Branch Delivery---Branch Delivery---All Branch Managers---Senior Professional</t>
  </si>
  <si>
    <t>Branch Delivery---Branch Delivery---All Line Personnel---Junior Professional</t>
  </si>
  <si>
    <t>Branch Delivery---Branch Delivery---All Line Personnel---Senior Staff</t>
  </si>
  <si>
    <t>Branch Delivery---Branch Delivery---All Line Personnel---Intermediate Staff</t>
  </si>
  <si>
    <t>Branch Delivery---Branch Delivery---All Line Personnel---Junior Staff</t>
  </si>
  <si>
    <t>Underwriting, Credit &amp; Workout---Underwriting &amp; Credit Review/Management---Cross-Business/Generalist---Senior Function Manager</t>
  </si>
  <si>
    <t>Underwriting, Credit &amp; Workout---Underwriting &amp; Credit Review/Management---Cross-Business/Generalist---Function Manager/Senior Technical Expert</t>
  </si>
  <si>
    <t>Underwriting, Credit &amp; Workout---Underwriting &amp; Credit Review/Management---Cross-Business/Generalist---Manager/Technical Expert</t>
  </si>
  <si>
    <t>Underwriting, Credit &amp; Workout---Underwriting &amp; Credit Review/Management---Cross-Business/Generalist---Senior Professional</t>
  </si>
  <si>
    <t>Underwriting, Credit &amp; Workout---Underwriting &amp; Credit Review/Management---Cross-Business/Generalist---Intermediate Professional</t>
  </si>
  <si>
    <t>Underwriting, Credit &amp; Workout---Underwriting &amp; Credit Review/Management---Cross-Business/Generalist---Junior Professional</t>
  </si>
  <si>
    <t>Underwriting, Credit &amp; Workout---Underwriting &amp; Credit Review/Management---Commercial Lending---Senior Function Manager</t>
  </si>
  <si>
    <t>Underwriting, Credit &amp; Workout---Underwriting &amp; Credit Review/Management---Commercial Lending---Function Manager/Senior Technical Expert</t>
  </si>
  <si>
    <t>Underwriting, Credit &amp; Workout---Underwriting &amp; Credit Review/Management---Commercial Lending---Manager/Technical Expert</t>
  </si>
  <si>
    <t>Underwriting, Credit &amp; Workout---Underwriting &amp; Credit Review/Management---Commercial Lending---Senior Professional</t>
  </si>
  <si>
    <t>Underwriting, Credit &amp; Workout---Underwriting &amp; Credit Review/Management---Commercial Lending---Intermediate Professional</t>
  </si>
  <si>
    <t>Underwriting, Credit &amp; Workout---Underwriting &amp; Credit Review/Management---Commercial Lending---Junior Professional</t>
  </si>
  <si>
    <t>Underwriting, Credit &amp; Workout---Underwriting &amp; Credit Review/Management---Mortgage Banking---Senior Function Manager</t>
  </si>
  <si>
    <t>Underwriting, Credit &amp; Workout---Underwriting &amp; Credit Review/Management---Mortgage Banking---Function Manager/Senior Technical Expert</t>
  </si>
  <si>
    <t>Underwriting, Credit &amp; Workout---Underwriting &amp; Credit Review/Management---Mortgage Banking---Manager/Technical Expert</t>
  </si>
  <si>
    <t>Underwriting, Credit &amp; Workout---Underwriting &amp; Credit Review/Management---Mortgage Banking---Senior Professional</t>
  </si>
  <si>
    <t>Underwriting, Credit &amp; Workout---Underwriting &amp; Credit Review/Management---Mortgage Banking---Intermediate Professional</t>
  </si>
  <si>
    <t>Underwriting, Credit &amp; Workout---Underwriting &amp; Credit Review/Management---Mortgage Banking---Junior Professional</t>
  </si>
  <si>
    <t>Underwriting, Credit &amp; Workout---Underwriting &amp; Credit Review/Management---All Specializations Combined---Senior Function Manager</t>
  </si>
  <si>
    <t>Underwriting, Credit &amp; Workout---Underwriting &amp; Credit Review/Management---All Specializations Combined---Function Manager/Senior Technical Expert</t>
  </si>
  <si>
    <t>Underwriting, Credit &amp; Workout---Underwriting &amp; Credit Review/Management---All Specializations Combined---Manager/Technical Expert</t>
  </si>
  <si>
    <t>Underwriting, Credit &amp; Workout---Underwriting &amp; Credit Review/Management---All Specializations Combined---Senior Professional</t>
  </si>
  <si>
    <t>Underwriting, Credit &amp; Workout---Underwriting &amp; Credit Review/Management---All Specializations Combined---Intermediate Professional</t>
  </si>
  <si>
    <t>Underwriting, Credit &amp; Workout---Underwriting &amp; Credit Review/Management---All Specializations Combined---Junior Professional</t>
  </si>
  <si>
    <t>Underwriting, Credit &amp; Workout---Appraisal---Appraisal---Senior Function Manager</t>
  </si>
  <si>
    <t>Underwriting, Credit &amp; Workout---Appraisal---Appraisal---Function Manager/Senior Technical Expert</t>
  </si>
  <si>
    <t>Underwriting, Credit &amp; Workout---Appraisal---Appraisal---Manager/Technical Expert</t>
  </si>
  <si>
    <t>Underwriting, Credit &amp; Workout---Appraisal---Appraisal---Senior Professional</t>
  </si>
  <si>
    <t>Underwriting, Credit &amp; Workout---Appraisal---Appraisal---Intermediate Professional</t>
  </si>
  <si>
    <t>Underwriting, Credit &amp; Workout---Appraisal---Appraisal---Junior Professional</t>
  </si>
  <si>
    <t>Underwriting, Credit &amp; Workout---Loan Workout/Special Assets---Cross-Business/Generalist---Senior Function Manager</t>
  </si>
  <si>
    <t>Underwriting, Credit &amp; Workout---Loan Workout/Special Assets---Cross-Business/Generalist---Function Manager/Senior Technical Expert</t>
  </si>
  <si>
    <t>Underwriting, Credit &amp; Workout---Loan Workout/Special Assets---Cross-Business/Generalist---Manager/Technical Expert</t>
  </si>
  <si>
    <t>Underwriting, Credit &amp; Workout---Loan Workout/Special Assets---Cross-Business/Generalist---Senior Professional</t>
  </si>
  <si>
    <t>Underwriting, Credit &amp; Workout---Loan Workout/Special Assets---Cross-Business/Generalist---Intermediate Professional</t>
  </si>
  <si>
    <t>Underwriting, Credit &amp; Workout---Loan Workout/Special Assets---Cross-Business/Generalist---Junior Professional</t>
  </si>
  <si>
    <t>Underwriting, Credit &amp; Workout---Loan Workout/Special Assets---Commercial Lending---Senior Function Manager</t>
  </si>
  <si>
    <t>Underwriting, Credit &amp; Workout---Loan Workout/Special Assets---Commercial Lending---Function Manager/Senior Technical Expert</t>
  </si>
  <si>
    <t>Underwriting, Credit &amp; Workout---Loan Workout/Special Assets---Commercial Lending---Manager/Technical Expert</t>
  </si>
  <si>
    <t>Underwriting, Credit &amp; Workout---Loan Workout/Special Assets---Commercial Lending---Senior Professional</t>
  </si>
  <si>
    <t>Underwriting, Credit &amp; Workout---Loan Workout/Special Assets---Commercial Lending---Intermediate Professional</t>
  </si>
  <si>
    <t>Underwriting, Credit &amp; Workout---Loan Workout/Special Assets---Commercial Lending---Junior Professional</t>
  </si>
  <si>
    <t>Underwriting, Credit &amp; Workout---Loan Workout/Special Assets---Mortgage---Senior Function Manager</t>
  </si>
  <si>
    <t>Underwriting, Credit &amp; Workout---Loan Workout/Special Assets---Mortgage---Function Manager/Senior Technical Expert</t>
  </si>
  <si>
    <t>Underwriting, Credit &amp; Workout---Loan Workout/Special Assets---Mortgage---Manager/Technical Expert</t>
  </si>
  <si>
    <t>Underwriting, Credit &amp; Workout---Loan Workout/Special Assets---Mortgage---Senior Professional</t>
  </si>
  <si>
    <t>Underwriting, Credit &amp; Workout---Loan Workout/Special Assets---Mortgage---Intermediate Professional</t>
  </si>
  <si>
    <t>Underwriting, Credit &amp; Workout---Loan Workout/Special Assets---Mortgage---Junior Professional</t>
  </si>
  <si>
    <t>Underwriting, Credit &amp; Workout---Loan Workout/Special Assets---REO (Real Estate Owned)---Senior Function Manager</t>
  </si>
  <si>
    <t>Underwriting, Credit &amp; Workout---Loan Workout/Special Assets---REO (Real Estate Owned)---Function Manager/Senior Technical Expert</t>
  </si>
  <si>
    <t>Underwriting, Credit &amp; Workout---Loan Workout/Special Assets---REO (Real Estate Owned)---Manager/Technical Expert</t>
  </si>
  <si>
    <t>Underwriting, Credit &amp; Workout---Loan Workout/Special Assets---REO (Real Estate Owned)---Senior Professional</t>
  </si>
  <si>
    <t>Underwriting, Credit &amp; Workout---Loan Workout/Special Assets---REO (Real Estate Owned)---Intermediate Professional</t>
  </si>
  <si>
    <t>Underwriting, Credit &amp; Workout---Loan Workout/Special Assets---REO (Real Estate Owned)---Junior Professional</t>
  </si>
  <si>
    <t>Underwriting, Credit &amp; Workout---Loan Workout/Special Assets---Collections---Function Manager/Senior Technical Expert</t>
  </si>
  <si>
    <t>Underwriting, Credit &amp; Workout---Loan Workout/Special Assets---Collections---Senior Professional</t>
  </si>
  <si>
    <t>Underwriting, Credit &amp; Workout---Loan Workout/Special Assets---Collections---Junior Professional</t>
  </si>
  <si>
    <t>Underwriting, Credit &amp; Workout---Loan Workout/Special Assets---Collections---Intermediate Staff</t>
  </si>
  <si>
    <t>Underwriting, Credit &amp; Workout---Loan Workout/Special Assets---Collections---Junior Staff</t>
  </si>
  <si>
    <t>Underwriting, Credit &amp; Workout---Loan Workout/Special Assets---All Specializations Combined---Senior Function Manager</t>
  </si>
  <si>
    <t>Underwriting, Credit &amp; Workout---Loan Workout/Special Assets---All Specializations Combined---Function Manager/Senior Technical Expert</t>
  </si>
  <si>
    <t>Underwriting, Credit &amp; Workout---Loan Workout/Special Assets---All Specializations Combined---Manager/Technical Expert</t>
  </si>
  <si>
    <t>Underwriting, Credit &amp; Workout---Loan Workout/Special Assets---All Specializations Combined---Senior Professional</t>
  </si>
  <si>
    <t>Underwriting, Credit &amp; Workout---Loan Workout/Special Assets---All Specializations Combined---Intermediate Professional</t>
  </si>
  <si>
    <t>Underwriting, Credit &amp; Workout---Loan Workout/Special Assets---All Specializations Combined---Junior Professional</t>
  </si>
  <si>
    <t>Operations---Operations Generalists---Operations Generalists---Senior Function Manager</t>
  </si>
  <si>
    <t>Operations---Operations Generalists---Operations Generalists---Function Manager/Senior Technical Expert</t>
  </si>
  <si>
    <t>Operations---Operations Generalists---Operations Generalists---Manager/Technical Expert</t>
  </si>
  <si>
    <t>Operations---Operations Generalists---Operations Generalists---Senior Professional</t>
  </si>
  <si>
    <t>Operations---Operations Generalists---Operations Generalists---Intermediate Professional</t>
  </si>
  <si>
    <t>Operations---Operations Generalists---Operations Generalists---Junior Professional</t>
  </si>
  <si>
    <t>Operations---Operations Generalists---Operations Generalists---Intermediate Staff</t>
  </si>
  <si>
    <t>Operations---Operations Generalists---Operations Generalists---Junior Staff</t>
  </si>
  <si>
    <t>Operations---Loan Operations---Post Closing/Loan Funding---Senior Function Manager</t>
  </si>
  <si>
    <t>Operations---Loan Operations---Post Closing/Loan Funding---Function Manager/Senior Technical Expert</t>
  </si>
  <si>
    <t>Operations---Loan Operations---Post Closing/Loan Funding---Manager/Technical Expert</t>
  </si>
  <si>
    <t>Operations---Loan Operations---Post Closing/Loan Funding---Senior Professional</t>
  </si>
  <si>
    <t>Operations---Loan Operations---Post Closing/Loan Funding---Intermediate Professional</t>
  </si>
  <si>
    <t>Operations---Loan Operations---Post Closing/Loan Funding---Junior Professional</t>
  </si>
  <si>
    <t>Operations---Loan Operations---Post Closing/Loan Funding---Intermediate Staff</t>
  </si>
  <si>
    <t>Operations---Loan Operations---Post Closing/Loan Funding---Junior Staff</t>
  </si>
  <si>
    <t>Operations---Loan Operations---Commercial Operations Generalist---Senior Function Manager</t>
  </si>
  <si>
    <t>Operations---Loan Operations---Commercial Operations Generalist---Function Manager/Senior Technical Expert</t>
  </si>
  <si>
    <t>Operations---Loan Operations---Commercial Operations Generalist---Manager/Technical Expert</t>
  </si>
  <si>
    <t>Operations---Loan Operations---Commercial Operations Generalist---Senior Professional</t>
  </si>
  <si>
    <t>Operations---Loan Operations---Commercial Operations Generalist---Intermediate Professional</t>
  </si>
  <si>
    <t>Operations---Loan Operations---Commercial Operations Generalist---Junior Professional</t>
  </si>
  <si>
    <t>Operations---Loan Operations---Commercial Operations Generalist---Intermediate Staff</t>
  </si>
  <si>
    <t>Operations---Loan Operations---Commercial Operations Generalist---Junior Staff</t>
  </si>
  <si>
    <t>Operations---Loan Operations---Mortgage Operations Generalist---Senior Function Manager</t>
  </si>
  <si>
    <t>Operations---Loan Operations---Mortgage Operations Generalist---Function Manager/Senior Technical Expert</t>
  </si>
  <si>
    <t>Operations---Loan Operations---Mortgage Operations Generalist---Manager/Technical Expert</t>
  </si>
  <si>
    <t>Operations---Loan Operations---Mortgage Operations Generalist---Senior Professional</t>
  </si>
  <si>
    <t>Operations---Loan Operations---Mortgage Operations Generalist---Intermediate Professional</t>
  </si>
  <si>
    <t>Operations---Loan Operations---Mortgage Operations Generalist---Junior Professional</t>
  </si>
  <si>
    <t>Operations---Loan Operations---Mortgage Operations Generalist---Intermediate Staff</t>
  </si>
  <si>
    <t>Operations---Loan Operations---Mortgage Operations Generalist---Junior Staff</t>
  </si>
  <si>
    <t>Operations---Loan Operations---Quality Assurance---Function Manager/Senior Technical Expert</t>
  </si>
  <si>
    <t>Operations---Loan Operations---Quality Assurance---Senior Professional</t>
  </si>
  <si>
    <t>Operations---Loan Operations---Quality Assurance---Junior Professional</t>
  </si>
  <si>
    <t>Operations---Loan Operations---Quality Assurance---Intermediate Staff</t>
  </si>
  <si>
    <t>Operations---Loan Operations---Quality Assurance---Junior Staff</t>
  </si>
  <si>
    <t>Operations---Loan Operations---All Specializations Combined---Senior Function Manager</t>
  </si>
  <si>
    <t>Operations---Loan Operations---All Specializations Combined---Function Manager/Senior Technical Expert</t>
  </si>
  <si>
    <t>Operations---Loan Operations---All Specializations Combined---Manager/Technical Expert</t>
  </si>
  <si>
    <t>Operations---Loan Operations---All Specializations Combined---Senior Professional</t>
  </si>
  <si>
    <t>Operations---Loan Operations---All Specializations Combined---Intermediate Professional</t>
  </si>
  <si>
    <t>Operations---Loan Operations---All Specializations Combined---Junior Professional</t>
  </si>
  <si>
    <t>Operations---Loan Operations---All Specializations Combined---Intermediate Staff</t>
  </si>
  <si>
    <t>Operations---Loan Operations---All Specializations Combined---Junior Staff</t>
  </si>
  <si>
    <t>Operations---Imaging/Records Management---Imaging/Records Management---Senior Function Manager</t>
  </si>
  <si>
    <t>Operations---Imaging/Records Management---Imaging/Records Management---Function Manager/Senior Technical Expert</t>
  </si>
  <si>
    <t>Operations---Imaging/Records Management---Imaging/Records Management---Manager/Technical Expert</t>
  </si>
  <si>
    <t>Operations---Imaging/Records Management---Imaging/Records Management---Senior Professional</t>
  </si>
  <si>
    <t>Operations---Imaging/Records Management---Imaging/Records Management---Intermediate Professional</t>
  </si>
  <si>
    <t>Operations---Imaging/Records Management---Imaging/Records Management---Junior Professional</t>
  </si>
  <si>
    <t>Operations---Imaging/Records Management---Imaging/Records Management---Intermediate Staff</t>
  </si>
  <si>
    <t>Operations---Imaging/Records Management---Imaging/Records Management---Junior Staff</t>
  </si>
  <si>
    <t>Operations---Deposit Operations---All Specializations Combined---Senior Function Manager</t>
  </si>
  <si>
    <t>Operations---Deposit Operations---All Specializations Combined---Function Manager/Senior Technical Expert</t>
  </si>
  <si>
    <t>Operations---Deposit Operations---All Specializations Combined---Manager/Technical Expert</t>
  </si>
  <si>
    <t>Operations---Deposit Operations---All Specializations Combined---Senior Professional</t>
  </si>
  <si>
    <t>Operations---Deposit Operations---All Specializations Combined---Intermediate Professional</t>
  </si>
  <si>
    <t>Operations---Deposit Operations---All Specializations Combined---Junior Professional</t>
  </si>
  <si>
    <t>Operations---Deposit Operations---All Specializations Combined---Intermediate Staff</t>
  </si>
  <si>
    <t>Operations---Deposit Operations---All Specializations Combined---Junior Staff</t>
  </si>
  <si>
    <t>Operations---Branch Administration/Operations---Branch Administration/Operations---Senior Function Manager</t>
  </si>
  <si>
    <t>Operations---Branch Administration/Operations---Branch Administration/Operations---Function Manager/Senior Technical Expert</t>
  </si>
  <si>
    <t>Operations---Branch Administration/Operations---Branch Administration/Operations---Manager/Technical Expert</t>
  </si>
  <si>
    <t>Operations---Branch Administration/Operations---Branch Administration/Operations---Senior Professional</t>
  </si>
  <si>
    <t>Operations---Branch Administration/Operations---Branch Administration/Operations---Intermediate Professional</t>
  </si>
  <si>
    <t>Operations---Branch Administration/Operations---Branch Administration/Operations---Junior Professional</t>
  </si>
  <si>
    <t>Operations---Branch Administration/Operations---Branch Administration/Operations---Intermediate Staff</t>
  </si>
  <si>
    <t>Operations---Branch Administration/Operations---Branch Administration/Operations---Junior Staff</t>
  </si>
  <si>
    <t>Operations---ACH/ATM/EFT/Wire Transfer Operations---ACH/ATM/EFT/Wire Transfer Operations---Senior Function Manager</t>
  </si>
  <si>
    <t>Operations---ACH/ATM/EFT/Wire Transfer Operations---ACH/ATM/EFT/Wire Transfer Operations---Function Manager/Senior Technical Expert</t>
  </si>
  <si>
    <t>Operations---ACH/ATM/EFT/Wire Transfer Operations---ACH/ATM/EFT/Wire Transfer Operations---Manager/Technical Expert</t>
  </si>
  <si>
    <t>Operations---ACH/ATM/EFT/Wire Transfer Operations---ACH/ATM/EFT/Wire Transfer Operations---Senior Professional</t>
  </si>
  <si>
    <t>Operations---ACH/ATM/EFT/Wire Transfer Operations---ACH/ATM/EFT/Wire Transfer Operations---Intermediate Professional</t>
  </si>
  <si>
    <t>Operations---ACH/ATM/EFT/Wire Transfer Operations---ACH/ATM/EFT/Wire Transfer Operations---Junior Professional</t>
  </si>
  <si>
    <t>Operations---ACH/ATM/EFT/Wire Transfer Operations---ACH/ATM/EFT/Wire Transfer Operations---Intermediate Staff</t>
  </si>
  <si>
    <t>Operations---ACH/ATM/EFT/Wire Transfer Operations---ACH/ATM/EFT/Wire Transfer Operations---Junior Staff</t>
  </si>
  <si>
    <t>Operations---Fraud---Fraud---Function Manager/Senior Technical Expert</t>
  </si>
  <si>
    <t>Operations---Fraud---Fraud---Senior Professional</t>
  </si>
  <si>
    <t>Operations---Fraud---Fraud---Junior Professional</t>
  </si>
  <si>
    <t>Operations---Fraud---Fraud---Intermediate Staff</t>
  </si>
  <si>
    <t>Operations---Fraud---Fraud---Junior Staff</t>
  </si>
  <si>
    <t>Operations---Treasury-Cash Management Operations---Treasury-Cash Management Operations---Senior Function Manager</t>
  </si>
  <si>
    <t>Operations---Treasury-Cash Management Operations---Treasury-Cash Management Operations---Function Manager/Senior Technical Expert</t>
  </si>
  <si>
    <t>Operations---Treasury-Cash Management Operations---Treasury-Cash Management Operations---Manager/Technical Expert</t>
  </si>
  <si>
    <t>Operations---Treasury-Cash Management Operations---Treasury-Cash Management Operations---Senior Professional</t>
  </si>
  <si>
    <t>Operations---Treasury-Cash Management Operations---Treasury-Cash Management Operations---Intermediate Professional</t>
  </si>
  <si>
    <t>Operations---Treasury-Cash Management Operations---Treasury-Cash Management Operations---Junior Professional</t>
  </si>
  <si>
    <t>Operations---Treasury-Cash Management Operations---Treasury-Cash Management Operations---Intermediate Staff</t>
  </si>
  <si>
    <t>Operations---Treasury-Cash Management Operations---Treasury-Cash Management Operations---Junior Staff</t>
  </si>
  <si>
    <t>Operations---Wealth Management/Private Banking Operations---Wealth Management/Private Banking Operations---Senior Function Manager</t>
  </si>
  <si>
    <t>Operations---Wealth Management/Private Banking Operations---Wealth Management/Private Banking Operations---Function Manager/Senior Technical Expert</t>
  </si>
  <si>
    <t>Operations---Wealth Management/Private Banking Operations---Wealth Management/Private Banking Operations---Manager/Technical Expert</t>
  </si>
  <si>
    <t>Operations---Wealth Management/Private Banking Operations---Wealth Management/Private Banking Operations---Senior Professional</t>
  </si>
  <si>
    <t>Operations---Wealth Management/Private Banking Operations---Wealth Management/Private Banking Operations---Intermediate Professional</t>
  </si>
  <si>
    <t>Operations---Wealth Management/Private Banking Operations---Wealth Management/Private Banking Operations---Junior Professional</t>
  </si>
  <si>
    <t>Operations---Wealth Management/Private Banking Operations---Wealth Management/Private Banking Operations---Intermediate Staff</t>
  </si>
  <si>
    <t>Operations---Wealth Management/Private Banking Operations---Wealth Management/Private Banking Operations---Junior Staff</t>
  </si>
  <si>
    <t>Operations---Trust Administration/Operations---Trust Administration/Operations---Senior Function Manager</t>
  </si>
  <si>
    <t>Operations---Trust Administration/Operations---Trust Administration/Operations---Function Manager/Senior Technical Expert</t>
  </si>
  <si>
    <t>Operations---Trust Administration/Operations---Trust Administration/Operations---Manager/Technical Expert</t>
  </si>
  <si>
    <t>Operations---Trust Administration/Operations---Trust Administration/Operations---Senior Professional</t>
  </si>
  <si>
    <t>Operations---Trust Administration/Operations---Trust Administration/Operations---Intermediate Professional</t>
  </si>
  <si>
    <t>Operations---Trust Administration/Operations---Trust Administration/Operations---Junior Professional</t>
  </si>
  <si>
    <t>Operations---Trust Administration/Operations---Trust Administration/Operations---Intermediate Staff</t>
  </si>
  <si>
    <t>Operations---Trust Administration/Operations---Trust Administration/Operations---Junior Staff</t>
  </si>
  <si>
    <t>Operations---Insurance Operations---Insurance Operations---Senior Function Manager</t>
  </si>
  <si>
    <t>Operations---Insurance Operations---Insurance Operations---Function Manager/Senior Technical Expert</t>
  </si>
  <si>
    <t>Operations---Insurance Operations---Insurance Operations---Manager/Technical Expert</t>
  </si>
  <si>
    <t>Operations---Insurance Operations---Insurance Operations---Senior Professional</t>
  </si>
  <si>
    <t>Operations---Insurance Operations---Insurance Operations---Intermediate Professional</t>
  </si>
  <si>
    <t>Operations---Insurance Operations---Insurance Operations---Junior Professional</t>
  </si>
  <si>
    <t>Operations---Insurance Operations---Insurance Operations---Intermediate Staff</t>
  </si>
  <si>
    <t>Operations---Insurance Operations---Insurance Operations---Junior Staff</t>
  </si>
  <si>
    <t>Audit, Finance, Accounting, &amp; Treasury---Multi-Role/Generalist---Multi-Role/Generalist---Senior Function Manager</t>
  </si>
  <si>
    <t>Audit, Finance, Accounting, &amp; Treasury---Multi-Role/Generalist---Multi-Role/Generalist---Function Manager/Senior Technical Expert</t>
  </si>
  <si>
    <t>Audit, Finance, Accounting, &amp; Treasury---Multi-Role/Generalist---Multi-Role/Generalist---Manager/Technical Expert</t>
  </si>
  <si>
    <t>Audit, Finance, Accounting, &amp; Treasury---Multi-Role/Generalist---Multi-Role/Generalist---Senior Professional</t>
  </si>
  <si>
    <t>Audit, Finance, Accounting, &amp; Treasury---Multi-Role/Generalist---Multi-Role/Generalist---Intermediate Professional</t>
  </si>
  <si>
    <t>Audit, Finance, Accounting, &amp; Treasury---Multi-Role/Generalist---Multi-Role/Generalist---Junior Professional</t>
  </si>
  <si>
    <t>Audit, Finance, Accounting, &amp; Treasury---Multi-Role/Generalist---Multi-Role/Generalist---Intermediate Staff</t>
  </si>
  <si>
    <t>Audit, Finance, Accounting, &amp; Treasury---Multi-Role/Generalist---Multi-Role/Generalist---Junior Staff</t>
  </si>
  <si>
    <t>Audit, Finance, Accounting, &amp; Treasury---Accounts Payable/Receivable---Accounts Payable/Receivable---Function Manager/Senior Technical Expert</t>
  </si>
  <si>
    <t>Audit, Finance, Accounting, &amp; Treasury---Accounts Payable/Receivable---Accounts Payable/Receivable---Senior Professional</t>
  </si>
  <si>
    <t>Audit, Finance, Accounting, &amp; Treasury---Accounts Payable/Receivable---Accounts Payable/Receivable---Junior Professional</t>
  </si>
  <si>
    <t>Audit, Finance, Accounting, &amp; Treasury---Accounts Payable/Receivable---Accounts Payable/Receivable---Intermediate Staff</t>
  </si>
  <si>
    <t>Audit, Finance, Accounting, &amp; Treasury---Accounts Payable/Receivable---Accounts Payable/Receivable---Junior Staff</t>
  </si>
  <si>
    <t>Audit, Finance, Accounting, &amp; Treasury---Financial Reporting---Financial Reporting---Senior Function Manager</t>
  </si>
  <si>
    <t>Audit, Finance, Accounting, &amp; Treasury---Financial Reporting---Financial Reporting---Function Manager/Senior Technical Expert</t>
  </si>
  <si>
    <t>Audit, Finance, Accounting, &amp; Treasury---Financial Reporting---Financial Reporting---Manager/Technical Expert</t>
  </si>
  <si>
    <t>Audit, Finance, Accounting, &amp; Treasury---Financial Reporting---Financial Reporting---Senior Professional</t>
  </si>
  <si>
    <t>Audit, Finance, Accounting, &amp; Treasury---Financial Reporting---Financial Reporting---Intermediate Professional</t>
  </si>
  <si>
    <t>Audit, Finance, Accounting, &amp; Treasury---Financial Reporting---Financial Reporting---Junior Professional</t>
  </si>
  <si>
    <t>Audit, Finance, Accounting, &amp; Treasury---All Specializations Combined---All Specializations Combined---Senior Function Manager</t>
  </si>
  <si>
    <t>Audit, Finance, Accounting, &amp; Treasury---All Specializations Combined---All Specializations Combined---Function Manager/Senior Technical Expert</t>
  </si>
  <si>
    <t>Audit, Finance, Accounting, &amp; Treasury---All Specializations Combined---All Specializations Combined---Manager/Technical Expert</t>
  </si>
  <si>
    <t>Audit, Finance, Accounting, &amp; Treasury---All Specializations Combined---All Specializations Combined---Senior Professional</t>
  </si>
  <si>
    <t>Audit, Finance, Accounting, &amp; Treasury---All Specializations Combined---All Specializations Combined---Intermediate Professional</t>
  </si>
  <si>
    <t>Audit, Finance, Accounting, &amp; Treasury---All Specializations Combined---All Specializations Combined---Junior Professional</t>
  </si>
  <si>
    <t>Audit, Finance, Accounting, &amp; Treasury---All Specializations Combined---All Specializations Combined---Intermediate Staff</t>
  </si>
  <si>
    <t>Audit, Finance, Accounting, &amp; Treasury---All Specializations Combined---All Specializations Combined---Junior Staff</t>
  </si>
  <si>
    <t>Digital Channel Management---Multi-Role/Generalist---Multi-Role/Generalist---Senior Function Manager</t>
  </si>
  <si>
    <t>Digital Channel Management---Multi-Role/Generalist---Multi-Role/Generalist---Function Manager/Senior Technical Expert</t>
  </si>
  <si>
    <t>Digital Channel Management---Multi-Role/Generalist---Multi-Role/Generalist---Manager/Technical Expert</t>
  </si>
  <si>
    <t>Digital Channel Management---Multi-Role/Generalist---Multi-Role/Generalist---Senior Professional</t>
  </si>
  <si>
    <t>Digital Channel Management---Multi-Role/Generalist---Multi-Role/Generalist---Intermediate Professional</t>
  </si>
  <si>
    <t>Digital Channel Management---Multi-Role/Generalist---Multi-Role/Generalist---Junior Professional</t>
  </si>
  <si>
    <t>Information Technology---Network/Infrastructure Administration---Network/Infrastructure Administration---Senior Function Manager</t>
  </si>
  <si>
    <t>Information Technology---Network/Infrastructure Administration---Network/Infrastructure Administration---Function Manager/Senior Technical Expert</t>
  </si>
  <si>
    <t>Information Technology---Network/Infrastructure Administration---Network/Infrastructure Administration---Manager/Technical Expert</t>
  </si>
  <si>
    <t>Information Technology---Network/Infrastructure Administration---Network/Infrastructure Administration---Senior Professional</t>
  </si>
  <si>
    <t>Information Technology---Network/Infrastructure Administration---Network/Infrastructure Administration---Intermediate Professional</t>
  </si>
  <si>
    <t>Information Technology---Network/Infrastructure Administration---Network/Infrastructure Administration---Junior Professional</t>
  </si>
  <si>
    <t>Information Technology---Systems Administration/Engineering---Systems Administration/Engineering---Senior Function Manager</t>
  </si>
  <si>
    <t>Information Technology---Systems Administration/Engineering---Systems Administration/Engineering---Function Manager/Senior Technical Expert</t>
  </si>
  <si>
    <t>Information Technology---Systems Administration/Engineering---Systems Administration/Engineering---Manager/Technical Expert</t>
  </si>
  <si>
    <t>Information Technology---Systems Administration/Engineering---Systems Administration/Engineering---Senior Professional</t>
  </si>
  <si>
    <t>Information Technology---Systems Administration/Engineering---Systems Administration/Engineering---Intermediate Professional</t>
  </si>
  <si>
    <t>Information Technology---Systems Administration/Engineering---Systems Administration/Engineering---Junior Professional</t>
  </si>
  <si>
    <t>Information Technology---Database Administration/Design---Database Administration/Design---Senior Function Manager</t>
  </si>
  <si>
    <t>Information Technology---Database Administration/Design---Database Administration/Design---Function Manager/Senior Technical Expert</t>
  </si>
  <si>
    <t>Information Technology---Database Administration/Design---Database Administration/Design---Manager/Technical Expert</t>
  </si>
  <si>
    <t>Information Technology---Database Administration/Design---Database Administration/Design---Senior Professional</t>
  </si>
  <si>
    <t>Information Technology---Database Administration/Design---Database Administration/Design---Intermediate Professional</t>
  </si>
  <si>
    <t>Information Technology---Database Administration/Design---Database Administration/Design---Junior Professional</t>
  </si>
  <si>
    <t>Information Technology---Business Intelligence/Data Analytics---Business Intelligence/Data Analytics---Senior Function Manager</t>
  </si>
  <si>
    <t>Information Technology---Business Intelligence/Data Analytics---Business Intelligence/Data Analytics---Function Manager/Senior Technical Expert</t>
  </si>
  <si>
    <t>Information Technology---Business Intelligence/Data Analytics---Business Intelligence/Data Analytics---Manager/Technical Expert</t>
  </si>
  <si>
    <t>Information Technology---Business Intelligence/Data Analytics---Business Intelligence/Data Analytics---Senior Professional</t>
  </si>
  <si>
    <t>Information Technology---Business Intelligence/Data Analytics---Business Intelligence/Data Analytics---Intermediate Professional</t>
  </si>
  <si>
    <t>Information Technology---Business Intelligence/Data Analytics---Business Intelligence/Data Analytics---Junior Professional</t>
  </si>
  <si>
    <t>Information Technology---Web/Mobile Development---Web/Mobile Development---Function Manager/Senior Technical Expert</t>
  </si>
  <si>
    <t>Information Technology---Web/Mobile Development---Web/Mobile Development---Senior Professional</t>
  </si>
  <si>
    <t>Information Technology---Web/Mobile Development---Web/Mobile Development---Junior Professional</t>
  </si>
  <si>
    <t>Information Technology---Helpdesk Support---Helpdesk Support---Intermediate Staff</t>
  </si>
  <si>
    <t>Information Technology---All Specializations Combined---All Specializations Combined---Senior Function Manager</t>
  </si>
  <si>
    <t>Information Technology---All Specializations Combined---All Specializations Combined---Function Manager/Senior Technical Expert</t>
  </si>
  <si>
    <t>Information Technology---All Specializations Combined---All Specializations Combined---Manager/Technical Expert</t>
  </si>
  <si>
    <t>Information Technology---All Specializations Combined---All Specializations Combined---Senior Professional</t>
  </si>
  <si>
    <t>Information Technology---All Specializations Combined---All Specializations Combined---Intermediate Professional</t>
  </si>
  <si>
    <t>Information Technology---All Specializations Combined---All Specializations Combined---Junior Professional</t>
  </si>
  <si>
    <t>Project Management---Information Technology---Project Manager (IT)---Senior Function Manager</t>
  </si>
  <si>
    <t>Project Management---Information Technology---Project Manager (IT)---Function Manager/Senior Technical Expert</t>
  </si>
  <si>
    <t>Project Management---Information Technology---Project Manager (IT)---Manager/Technical Expert</t>
  </si>
  <si>
    <t>Project Management---Information Technology---Business Analyst (IT)---Senior Professional</t>
  </si>
  <si>
    <t>Project Management---Information Technology---Business Analyst (IT)---Intermediate Professional</t>
  </si>
  <si>
    <t>Project Management---Information Technology---Business Analyst (IT)---Junior Professional</t>
  </si>
  <si>
    <t>Project Management---Non-Information Technology---Project Manager (Non-IT)---Senior Function Manager</t>
  </si>
  <si>
    <t>Project Management---Non-Information Technology---Project Manager (Non-IT)---Function Manager/Senior Technical Expert</t>
  </si>
  <si>
    <t>Project Management---Non-Information Technology---Project Manager (Non-IT)---Manager/Technical Expert</t>
  </si>
  <si>
    <t>Project Management---Non-Information Technology---Business Analyst (Non-IT)---Senior Professional</t>
  </si>
  <si>
    <t>Project Management---Non-Information Technology---Business Analyst (Non-IT)---Intermediate Professional</t>
  </si>
  <si>
    <t>Project Management---Non-Information Technology---Business Analyst (Non-IT)---Junior Professional</t>
  </si>
  <si>
    <t>Risk Management---Multi-Role/Generalist---Multi-Role/Generalist---Senior Function Manager</t>
  </si>
  <si>
    <t>Risk Management---Multi-Role/Generalist---Multi-Role/Generalist---Function Manager/Senior Technical Expert</t>
  </si>
  <si>
    <t>Risk Management---Multi-Role/Generalist---Multi-Role/Generalist---Manager/Technical Expert</t>
  </si>
  <si>
    <t>Risk Management---Multi-Role/Generalist---Multi-Role/Generalist---Senior Professional</t>
  </si>
  <si>
    <t>Risk Management---Multi-Role/Generalist---Multi-Role/Generalist---Intermediate Professional</t>
  </si>
  <si>
    <t>Risk Management---Multi-Role/Generalist---Multi-Role/Generalist---Junior Professional</t>
  </si>
  <si>
    <t>Risk Management---All Specializations Combined---All Specializations Combined---Senior Function Manager</t>
  </si>
  <si>
    <t>Risk Management---All Specializations Combined---All Specializations Combined---Function Manager/Senior Technical Expert</t>
  </si>
  <si>
    <t>Risk Management---All Specializations Combined---All Specializations Combined---Manager/Technical Expert</t>
  </si>
  <si>
    <t>Risk Management---All Specializations Combined---All Specializations Combined---Senior Professional</t>
  </si>
  <si>
    <t>Risk Management---All Specializations Combined---All Specializations Combined---Intermediate Professional</t>
  </si>
  <si>
    <t>Risk Management---All Specializations Combined---All Specializations Combined---Junior Professional</t>
  </si>
  <si>
    <t>Legal &amp; Compliance---Lawyer/Attorney---Lawyer/Attorney---Senior Function Manager</t>
  </si>
  <si>
    <t>Legal &amp; Compliance---Lawyer/Attorney---Lawyer/Attorney---Function Manager/Senior Technical Expert</t>
  </si>
  <si>
    <t>Legal &amp; Compliance---Lawyer/Attorney---Lawyer/Attorney---Manager/Technical Expert</t>
  </si>
  <si>
    <t>Legal &amp; Compliance---Lawyer/Attorney---Lawyer/Attorney---Senior Professional</t>
  </si>
  <si>
    <t>Legal &amp; Compliance---Paralegal---Paralegal---Senior Professional</t>
  </si>
  <si>
    <t>Legal &amp; Compliance---Paralegal---Paralegal---Intermediate Professional</t>
  </si>
  <si>
    <t>Legal &amp; Compliance---Paralegal---Paralegal---Junior Professional</t>
  </si>
  <si>
    <t>Legal &amp; Compliance---Compliance Multi-Role---BSA and CRA Officers Combined---Function Manager/Senior Technical Expert</t>
  </si>
  <si>
    <t>Legal &amp; Compliance---Compliance Multi-Role---BSA and CRA Officers Combined---Senior Professional</t>
  </si>
  <si>
    <t>Legal &amp; Compliance---Compliance Multi-Role---BSA and CRA Officers Combined---Junior Professional</t>
  </si>
  <si>
    <t>Legal &amp; Compliance---All Specializations Combined---All Specializations Combined---Senior Function Manager</t>
  </si>
  <si>
    <t>Legal &amp; Compliance---All Specializations Combined---All Specializations Combined---Function Manager/Senior Technical Expert</t>
  </si>
  <si>
    <t>Legal &amp; Compliance---All Specializations Combined---All Specializations Combined---Manager/Technical Expert</t>
  </si>
  <si>
    <t>Legal &amp; Compliance---All Specializations Combined---All Specializations Combined---Senior Professional</t>
  </si>
  <si>
    <t>Legal &amp; Compliance---All Specializations Combined---All Specializations Combined---Intermediate Professional</t>
  </si>
  <si>
    <t>Legal &amp; Compliance---All Specializations Combined---All Specializations Combined---Junior Professional</t>
  </si>
  <si>
    <t>Training---Multi-Role/Generalist---Multi-Role/Generalist---Senior Function Manager</t>
  </si>
  <si>
    <t>Training---Multi-Role/Generalist---Multi-Role/Generalist---Function Manager/Senior Technical Expert</t>
  </si>
  <si>
    <t>Training---Multi-Role/Generalist---Multi-Role/Generalist---Manager/Technical Expert</t>
  </si>
  <si>
    <t>Training---Multi-Role/Generalist---Multi-Role/Generalist---Senior Professional</t>
  </si>
  <si>
    <t>Training---Multi-Role/Generalist---Multi-Role/Generalist---Intermediate Professional</t>
  </si>
  <si>
    <t>Training---Multi-Role/Generalist---Multi-Role/Generalist---Junior Professional</t>
  </si>
  <si>
    <t>Human Resources---HR Generalist/Business Partner---HR Generalist/Business Partner---Senior Function Manager</t>
  </si>
  <si>
    <t>Human Resources---HR Generalist/Business Partner---HR Generalist/Business Partner---Function Manager/Senior Technical Expert</t>
  </si>
  <si>
    <t>Human Resources---HR Generalist/Business Partner---HR Generalist/Business Partner---Manager/Technical Expert</t>
  </si>
  <si>
    <t>Human Resources---HR Generalist/Business Partner---HR Generalist/Business Partner---Senior Professional</t>
  </si>
  <si>
    <t>Human Resources---HR Generalist/Business Partner---HR Generalist/Business Partner---Intermediate Professional</t>
  </si>
  <si>
    <t>Human Resources---HR Generalist/Business Partner---HR Generalist/Business Partner---Junior Professional</t>
  </si>
  <si>
    <t>Human Resources---Compensation &amp; Benefits---Compensation &amp; Benefits---Senior Function Manager</t>
  </si>
  <si>
    <t>Human Resources---Compensation &amp; Benefits---Compensation &amp; Benefits---Function Manager/Senior Technical Expert</t>
  </si>
  <si>
    <t>Human Resources---Compensation &amp; Benefits---Compensation &amp; Benefits---Manager/Technical Expert</t>
  </si>
  <si>
    <t>Human Resources---Compensation &amp; Benefits---Compensation &amp; Benefits---Senior Professional</t>
  </si>
  <si>
    <t>Human Resources---Compensation &amp; Benefits---Compensation &amp; Benefits---Intermediate Professional</t>
  </si>
  <si>
    <t>Human Resources---Compensation &amp; Benefits---Compensation &amp; Benefits---Junior Professional</t>
  </si>
  <si>
    <t>Human Resources---All Specializations Combined---All Specializations Combined---Senior Function Manager</t>
  </si>
  <si>
    <t>Human Resources---All Specializations Combined---All Specializations Combined---Function Manager/Senior Technical Expert</t>
  </si>
  <si>
    <t>Human Resources---All Specializations Combined---All Specializations Combined---Senior Professional</t>
  </si>
  <si>
    <t>Human Resources---All Specializations Combined---All Specializations Combined---Intermediate Professional</t>
  </si>
  <si>
    <t>Human Resources---All Specializations Combined---All Specializations Combined---Junior Professional</t>
  </si>
  <si>
    <t>Communications &amp; Marketing---Communications &amp; Marketing Multi-Role/Generalist---Communications &amp; Marketing Multi-Role/Generalist---Senior Function Manager</t>
  </si>
  <si>
    <t>Communications &amp; Marketing---Communications &amp; Marketing Multi-Role/Generalist---Communications &amp; Marketing Multi-Role/Generalist---Function Manager/Senior Technical Expert</t>
  </si>
  <si>
    <t>Communications &amp; Marketing---Communications &amp; Marketing Multi-Role/Generalist---Communications &amp; Marketing Multi-Role/Generalist---Manager/Technical Expert</t>
  </si>
  <si>
    <t>Communications &amp; Marketing---Communications &amp; Marketing Multi-Role/Generalist---Communications &amp; Marketing Multi-Role/Generalist---Senior Professional</t>
  </si>
  <si>
    <t>Communications &amp; Marketing---Communications &amp; Marketing Multi-Role/Generalist---Communications &amp; Marketing Multi-Role/Generalist---Intermediate Professional</t>
  </si>
  <si>
    <t>Communications &amp; Marketing---Communications &amp; Marketing Multi-Role/Generalist---Communications &amp; Marketing Multi-Role/Generalist---Junior Professional</t>
  </si>
  <si>
    <t>Communications &amp; Marketing---Communications Multi-Role---Communications Multi-Role---Senior Function Manager</t>
  </si>
  <si>
    <t>Communications &amp; Marketing---Communications Multi-Role---Communications Multi-Role---Function Manager/Senior Technical Expert</t>
  </si>
  <si>
    <t>Communications &amp; Marketing---Communications Multi-Role---Communications Multi-Role---Manager/Technical Expert</t>
  </si>
  <si>
    <t>Communications &amp; Marketing---Communications Multi-Role---Communications Multi-Role---Senior Professional</t>
  </si>
  <si>
    <t>Communications &amp; Marketing---Communications Multi-Role---Communications Multi-Role---Intermediate Professional</t>
  </si>
  <si>
    <t>Communications &amp; Marketing---Communications Multi-Role---Communications Multi-Role---Junior Professional</t>
  </si>
  <si>
    <t>Communications &amp; Marketing---Marketing Multi-Role---Marketing Multi-Role---Senior Function Manager</t>
  </si>
  <si>
    <t>Communications &amp; Marketing---Marketing Multi-Role---Marketing Multi-Role---Function Manager/Senior Technical Expert</t>
  </si>
  <si>
    <t>Communications &amp; Marketing---Marketing Multi-Role---Marketing Multi-Role---Manager/Technical Expert</t>
  </si>
  <si>
    <t>Communications &amp; Marketing---Marketing Multi-Role---Marketing Multi-Role---Senior Professional</t>
  </si>
  <si>
    <t>Communications &amp; Marketing---Marketing Multi-Role---Marketing Multi-Role---Intermediate Professional</t>
  </si>
  <si>
    <t>Communications &amp; Marketing---Marketing Multi-Role---Marketing Multi-Role---Junior Professional</t>
  </si>
  <si>
    <t>Communications &amp; Marketing---Community Relations---Community Relations---Function Manager/Senior Technical Expert</t>
  </si>
  <si>
    <t>Communications &amp; Marketing---Community Relations---Community Relations---Senior Professional</t>
  </si>
  <si>
    <t>Communications &amp; Marketing---Community Relations---Community Relations---Junior Professional</t>
  </si>
  <si>
    <t>Communications &amp; Marketing---All Specializations Combined---All Specializations Combined---Senior Function Manager</t>
  </si>
  <si>
    <t>Communications &amp; Marketing---All Specializations Combined---All Specializations Combined---Function Manager/Senior Technical Expert</t>
  </si>
  <si>
    <t>Communications &amp; Marketing---All Specializations Combined---All Specializations Combined---Manager/Technical Expert</t>
  </si>
  <si>
    <t>Communications &amp; Marketing---All Specializations Combined---All Specializations Combined---Senior Professional</t>
  </si>
  <si>
    <t>Communications &amp; Marketing---All Specializations Combined---All Specializations Combined---Intermediate Professional</t>
  </si>
  <si>
    <t>Communications &amp; Marketing---All Specializations Combined---All Specializations Combined---Junior Professional</t>
  </si>
  <si>
    <t>Corporate &amp; General Services---Multi-Role/Generalist---Multi-Role/Generalist---Senior Function Manager</t>
  </si>
  <si>
    <t>Corporate &amp; General Services---Multi-Role/Generalist---Multi-Role/Generalist---Function Manager/Senior Technical Expert</t>
  </si>
  <si>
    <t>Corporate &amp; General Services---Multi-Role/Generalist---Multi-Role/Generalist---Manager/Technical Expert</t>
  </si>
  <si>
    <t>Corporate &amp; General Services---Multi-Role/Generalist---Multi-Role/Generalist---Senior Professional</t>
  </si>
  <si>
    <t>Corporate &amp; General Services---Multi-Role/Generalist---Multi-Role/Generalist---Intermediate Professional</t>
  </si>
  <si>
    <t>Corporate &amp; General Services---Multi-Role/Generalist---Multi-Role/Generalist---Junior Professional</t>
  </si>
  <si>
    <t>Corporate &amp; General Services---Multi-Role/Generalist---Multi-Role/Generalist---Intermediate Staff</t>
  </si>
  <si>
    <t>Corporate &amp; General Services---Multi-Role/Generalist---Multi-Role/Generalist---Junior Staff</t>
  </si>
  <si>
    <t>Corporate &amp; General Services---Physical Security---Physical Security---Senior Function Manager</t>
  </si>
  <si>
    <t>Corporate &amp; General Services---Physical Security---Physical Security---Function Manager/Senior Technical Expert</t>
  </si>
  <si>
    <t>Corporate &amp; General Services---Physical Security---Physical Security---Manager/Technical Expert</t>
  </si>
  <si>
    <t>Corporate &amp; General Services---Physical Security---Physical Security---Senior Professional</t>
  </si>
  <si>
    <t>Corporate &amp; General Services---Physical Security---Physical Security---Intermediate Professional</t>
  </si>
  <si>
    <t>Corporate &amp; General Services---Physical Security---Physical Security---Junior Professional</t>
  </si>
  <si>
    <t>Corporate &amp; General Services---Physical Security---Physical Security---Intermediate Staff</t>
  </si>
  <si>
    <t>Corporate &amp; General Services---Physical Security---Physical Security---Junior Staff</t>
  </si>
  <si>
    <t>Corporate &amp; General Services---Courier---Courier---Junior Professional</t>
  </si>
  <si>
    <t>Corporate &amp; General Services---Courier---Courier---Intermediate Staff</t>
  </si>
  <si>
    <t>Corporate &amp; General Services---Courier---Courier---Junior Staff</t>
  </si>
  <si>
    <t>Corporate &amp; General Services---All Specializations Combined---All Specializations Combined---Senior Function Manager</t>
  </si>
  <si>
    <t>Corporate &amp; General Services---All Specializations Combined---All Specializations Combined---Function Manager/Senior Technical Expert</t>
  </si>
  <si>
    <t>Corporate &amp; General Services---All Specializations Combined---All Specializations Combined---Manager/Technical Expert</t>
  </si>
  <si>
    <t>Corporate &amp; General Services---All Specializations Combined---All Specializations Combined---Senior Professional</t>
  </si>
  <si>
    <t>Corporate &amp; General Services---All Specializations Combined---All Specializations Combined---Intermediate Professional</t>
  </si>
  <si>
    <t>Corporate &amp; General Services---All Specializations Combined---All Specializations Combined---Junior Professional</t>
  </si>
  <si>
    <t>Corporate &amp; General Services---All Specializations Combined---All Specializations Combined---Intermediate Staff</t>
  </si>
  <si>
    <t>Corporate &amp; General Services---All Specializations Combined---All Specializations Combined---Junior Staff</t>
  </si>
  <si>
    <t>LEIBA2</t>
  </si>
  <si>
    <t>LEIBA3</t>
  </si>
  <si>
    <t>Loan Review/Credit Portfolio Manager</t>
  </si>
  <si>
    <t>CWLWC2</t>
  </si>
  <si>
    <t>CWLWC3</t>
  </si>
  <si>
    <t>OPLOG2</t>
  </si>
  <si>
    <t>OPLOG3</t>
  </si>
  <si>
    <t>OPLOG4</t>
  </si>
  <si>
    <t>OPLOH2</t>
  </si>
  <si>
    <t>OPLOH3</t>
  </si>
  <si>
    <t>OPLOH4</t>
  </si>
  <si>
    <t>OPIMA2</t>
  </si>
  <si>
    <t>OPIMA3</t>
  </si>
  <si>
    <t>OPIMA4</t>
  </si>
  <si>
    <t>OPCMA2</t>
  </si>
  <si>
    <t>OPCMA3</t>
  </si>
  <si>
    <t>OPCMA4</t>
  </si>
  <si>
    <t>OPWMA2</t>
  </si>
  <si>
    <t>OPWMA3</t>
  </si>
  <si>
    <t>OPWMA4</t>
  </si>
  <si>
    <t>OPTRA2</t>
  </si>
  <si>
    <t>OPTRA3</t>
  </si>
  <si>
    <t>OPTRA4</t>
  </si>
  <si>
    <t>OPINA2</t>
  </si>
  <si>
    <t>OPINA3</t>
  </si>
  <si>
    <t>OPINA4</t>
  </si>
  <si>
    <t>FBAPA4</t>
  </si>
  <si>
    <t>DGDGA2</t>
  </si>
  <si>
    <t>DGDGA3</t>
  </si>
  <si>
    <t>Product Development</t>
  </si>
  <si>
    <t>CSCOA4</t>
  </si>
  <si>
    <t>PMITP2</t>
  </si>
  <si>
    <t>PMNTP2</t>
  </si>
  <si>
    <t>PMITB3</t>
  </si>
  <si>
    <t>PMNTB3</t>
  </si>
  <si>
    <t>LGPAA3</t>
  </si>
  <si>
    <t>Communications &amp; Marketing---Product Development---Product Development---Senior Function Manager</t>
  </si>
  <si>
    <t>Communications &amp; Marketing---Product Development---Product Development---Function Manager/Senior Technical Expert</t>
  </si>
  <si>
    <t>Communications &amp; Marketing---Product Development---Product Development---Manager/Technical Expert</t>
  </si>
  <si>
    <t>Communications &amp; Marketing---Product Development---Product Development---Senior Professional</t>
  </si>
  <si>
    <t>Communications &amp; Marketing---Product Development---Product Development---Intermediate Professional</t>
  </si>
  <si>
    <t>Communications &amp; Marketing---Product Development---Product Development---Junior Professional</t>
  </si>
  <si>
    <t>Communications &amp; Marketing---Product Development---Product Development---Levels C &amp; D Combined</t>
  </si>
  <si>
    <t>Communications &amp; Marketing---Product Development---Product Development---Levels E, F &amp; G Combined</t>
  </si>
  <si>
    <t>Underwriting, Credit &amp; Workout---Loan Review/Credit Portfolio Manager---Cross-Business/Generalist---Senior Function Manager</t>
  </si>
  <si>
    <t>Underwriting, Credit &amp; Workout---Loan Review/Credit Portfolio Manager---Cross-Business/Generalist---Function Manager/Senior Technical Expert</t>
  </si>
  <si>
    <t>Underwriting, Credit &amp; Workout---Loan Review/Credit Portfolio Manager---Cross-Business/Generalist---Manager/Technical Expert</t>
  </si>
  <si>
    <t>Underwriting, Credit &amp; Workout---Loan Review/Credit Portfolio Manager---Cross-Business/Generalist---Senior Professional</t>
  </si>
  <si>
    <t>Underwriting, Credit &amp; Workout---Loan Review/Credit Portfolio Manager---Cross-Business/Generalist---Intermediate Professional</t>
  </si>
  <si>
    <t>Underwriting, Credit &amp; Workout---Loan Review/Credit Portfolio Manager---Cross-Business/Generalist---Junior Professional</t>
  </si>
  <si>
    <t>Underwriting, Credit &amp; Workout---Loan Review/Credit Portfolio Manager---Cross-Business/Generalist---Levels C &amp; D Combined</t>
  </si>
  <si>
    <t>Underwriting, Credit &amp; Workout---Loan Review/Credit Portfolio Manager---Cross-Business/Generalist---Levels E, F &amp; G Combined</t>
  </si>
  <si>
    <t>Underwriting, Credit &amp; Workout---Loan Review/Credit Portfolio Manager---Commercial Lending---Senior Function Manager</t>
  </si>
  <si>
    <t>Underwriting, Credit &amp; Workout---Loan Review/Credit Portfolio Manager---Commercial Lending---Function Manager/Senior Technical Expert</t>
  </si>
  <si>
    <t>Underwriting, Credit &amp; Workout---Loan Review/Credit Portfolio Manager---Commercial Lending---Manager/Technical Expert</t>
  </si>
  <si>
    <t>Underwriting, Credit &amp; Workout---Loan Review/Credit Portfolio Manager---Commercial Lending---Senior Professional</t>
  </si>
  <si>
    <t>Underwriting, Credit &amp; Workout---Loan Review/Credit Portfolio Manager---Commercial Lending---Intermediate Professional</t>
  </si>
  <si>
    <t>Underwriting, Credit &amp; Workout---Loan Review/Credit Portfolio Manager---Commercial Lending---Junior Professional</t>
  </si>
  <si>
    <t>Underwriting, Credit &amp; Workout---Loan Review/Credit Portfolio Manager---Commercial Lending---Levels C &amp; D Combined</t>
  </si>
  <si>
    <t>Underwriting, Credit &amp; Workout---Loan Review/Credit Portfolio Manager---Commercial Lending---Levels E, F &amp; G Combined</t>
  </si>
  <si>
    <t>Underwriting, Credit &amp; Workout---Loan Review/Credit Portfolio Manager---All Specializations Combined---Senior Function Manager</t>
  </si>
  <si>
    <t>Underwriting, Credit &amp; Workout---Loan Review/Credit Portfolio Manager---All Specializations Combined---Function Manager/Senior Technical Expert</t>
  </si>
  <si>
    <t>Underwriting, Credit &amp; Workout---Loan Review/Credit Portfolio Manager---All Specializations Combined---Manager/Technical Expert</t>
  </si>
  <si>
    <t>Underwriting, Credit &amp; Workout---Loan Review/Credit Portfolio Manager---All Specializations Combined---Senior Professional</t>
  </si>
  <si>
    <t>Underwriting, Credit &amp; Workout---Loan Review/Credit Portfolio Manager---All Specializations Combined---Intermediate Professional</t>
  </si>
  <si>
    <t>Underwriting, Credit &amp; Workout---Loan Review/Credit Portfolio Manager---All Specializations Combined---Junior Professional</t>
  </si>
  <si>
    <t>2016 
Salary</t>
  </si>
  <si>
    <t>2015 
Total 
Cash</t>
  </si>
  <si>
    <t>2015 
Total 
Comp</t>
  </si>
  <si>
    <t>2015 Bonus + Comm</t>
  </si>
  <si>
    <t>Participant List</t>
  </si>
  <si>
    <t>Firm</t>
  </si>
  <si>
    <t>Assets
($000)</t>
  </si>
  <si>
    <t>ST</t>
  </si>
  <si>
    <t>1st Constitution Bancorp</t>
  </si>
  <si>
    <t>NJ</t>
  </si>
  <si>
    <t>Bryn Mawr Trust Company</t>
  </si>
  <si>
    <t>PA</t>
  </si>
  <si>
    <t>F.N.B. Corporation</t>
  </si>
  <si>
    <t>1st Source Bank</t>
  </si>
  <si>
    <t>IN</t>
  </si>
  <si>
    <t>California Bank of Commerce</t>
  </si>
  <si>
    <t>CA</t>
  </si>
  <si>
    <t>Fairfield County Bank</t>
  </si>
  <si>
    <t>CT</t>
  </si>
  <si>
    <t>AAA Michigan</t>
  </si>
  <si>
    <t>MI</t>
  </si>
  <si>
    <t>California Republic Bank</t>
  </si>
  <si>
    <t>Farm Credit Bank of Texas</t>
  </si>
  <si>
    <t>TX</t>
  </si>
  <si>
    <t>Admirals Bank</t>
  </si>
  <si>
    <t>MA</t>
  </si>
  <si>
    <t>California United Bank</t>
  </si>
  <si>
    <t>Farmington Bank</t>
  </si>
  <si>
    <t>AgStar Financial Services *</t>
  </si>
  <si>
    <t>MN</t>
  </si>
  <si>
    <t>Cape Cod Five Cents Savings Bank</t>
  </si>
  <si>
    <t>Finance Factors</t>
  </si>
  <si>
    <t>HI</t>
  </si>
  <si>
    <t>Alerus Financial Corporation</t>
  </si>
  <si>
    <t>ND</t>
  </si>
  <si>
    <t>Cardinal Bank</t>
  </si>
  <si>
    <t>VA</t>
  </si>
  <si>
    <t>First Advantage Bank</t>
  </si>
  <si>
    <t>TN</t>
  </si>
  <si>
    <t>Allegiance Bank Texas</t>
  </si>
  <si>
    <t>CB&amp;S Bank</t>
  </si>
  <si>
    <t>AL</t>
  </si>
  <si>
    <t>First Bank</t>
  </si>
  <si>
    <t>AK</t>
  </si>
  <si>
    <t>Alliant Credit Union</t>
  </si>
  <si>
    <t>IL</t>
  </si>
  <si>
    <t>CBC National Bank</t>
  </si>
  <si>
    <t>FL</t>
  </si>
  <si>
    <t>First Bank - TX **</t>
  </si>
  <si>
    <t>Alma Bank</t>
  </si>
  <si>
    <t>NY</t>
  </si>
  <si>
    <t>CDC Small Business Finance</t>
  </si>
  <si>
    <t>--</t>
  </si>
  <si>
    <t>First Bank Financial Centre</t>
  </si>
  <si>
    <t>WI</t>
  </si>
  <si>
    <t>Alpine Bank</t>
  </si>
  <si>
    <t>CO</t>
  </si>
  <si>
    <t>Centennial Bank</t>
  </si>
  <si>
    <t>First Business Financial Services</t>
  </si>
  <si>
    <t>Ameriana Bank</t>
  </si>
  <si>
    <t>CenterState Bank of Florida</t>
  </si>
  <si>
    <t>First Citizens Bank **</t>
  </si>
  <si>
    <t>NC</t>
  </si>
  <si>
    <t>American AgCredit</t>
  </si>
  <si>
    <t>Central Pacific Bank</t>
  </si>
  <si>
    <t>First Commonwealth Bank</t>
  </si>
  <si>
    <t>American Enterprise Bank</t>
  </si>
  <si>
    <t>Centrue Financial Corp</t>
  </si>
  <si>
    <t>First Community Bank</t>
  </si>
  <si>
    <t>SC</t>
  </si>
  <si>
    <t>American Savings Bank</t>
  </si>
  <si>
    <t>Charter Bankshares</t>
  </si>
  <si>
    <t>First Financial Bancorp **</t>
  </si>
  <si>
    <t>OH</t>
  </si>
  <si>
    <t>AmericanWest Bank</t>
  </si>
  <si>
    <t>WA</t>
  </si>
  <si>
    <t>Chemung Canal Trust Company</t>
  </si>
  <si>
    <t>First Financial Bank</t>
  </si>
  <si>
    <t>AR</t>
  </si>
  <si>
    <t>Amplify Federal Credit Union</t>
  </si>
  <si>
    <t>Citizens National Bank of Meridian</t>
  </si>
  <si>
    <t>MS</t>
  </si>
  <si>
    <t>First Foundation Bank, FSB</t>
  </si>
  <si>
    <t>Anchor Bancorp Wisconsin Inc.</t>
  </si>
  <si>
    <t>City Holding Company</t>
  </si>
  <si>
    <t>WV</t>
  </si>
  <si>
    <t>First Hawaiian Bank</t>
  </si>
  <si>
    <t>Anchor Bancorp, Inc.</t>
  </si>
  <si>
    <t>City National Bank **</t>
  </si>
  <si>
    <t>First Internet Bank of Indiana</t>
  </si>
  <si>
    <t>Anonymous</t>
  </si>
  <si>
    <t>Clifton Savings Bank *</t>
  </si>
  <si>
    <t>First Interstate BancSystem, Inc.</t>
  </si>
  <si>
    <t>MT</t>
  </si>
  <si>
    <t>Arvest Bank</t>
  </si>
  <si>
    <t>CNLBank</t>
  </si>
  <si>
    <t>First Midwest Bank **</t>
  </si>
  <si>
    <t>Astoria Federal Savings **</t>
  </si>
  <si>
    <t>Columbia Banking System, Inc.</t>
  </si>
  <si>
    <t>First National Bank Alaska</t>
  </si>
  <si>
    <t>Atlantic Capital Bank</t>
  </si>
  <si>
    <t>GA</t>
  </si>
  <si>
    <t>Commerce Bancshares, Inc. **</t>
  </si>
  <si>
    <t>MO</t>
  </si>
  <si>
    <t>First National Bank in Sioux Falls</t>
  </si>
  <si>
    <t>SD</t>
  </si>
  <si>
    <t>Bancorp, Inc.</t>
  </si>
  <si>
    <t>DE</t>
  </si>
  <si>
    <t>Community Bank Pasadena</t>
  </si>
  <si>
    <t>First National Bank of Northern California</t>
  </si>
  <si>
    <t>Bank Mutual</t>
  </si>
  <si>
    <t>Community Bank System, Inc.</t>
  </si>
  <si>
    <t>First National Bank of Omaha **</t>
  </si>
  <si>
    <t>NE</t>
  </si>
  <si>
    <t>Bank of Commerce Holdings</t>
  </si>
  <si>
    <t>Community Trust Bancorp, Inc.</t>
  </si>
  <si>
    <t>KY</t>
  </si>
  <si>
    <t>First National Bank of Santa Fe</t>
  </si>
  <si>
    <t>Bank of Hawaii</t>
  </si>
  <si>
    <t>Community Trust Financial Corporation</t>
  </si>
  <si>
    <t>LA</t>
  </si>
  <si>
    <t>First NBC Bank</t>
  </si>
  <si>
    <t>Bank of Marin</t>
  </si>
  <si>
    <t>Country Club Bank</t>
  </si>
  <si>
    <t>First Northern Bank of Dixon</t>
  </si>
  <si>
    <t>Bank of Oak Ridge</t>
  </si>
  <si>
    <t>Countryside Bank</t>
  </si>
  <si>
    <t>First Security Bank</t>
  </si>
  <si>
    <t>Bank of the Pacific</t>
  </si>
  <si>
    <t>Crestmark Bank</t>
  </si>
  <si>
    <t>First State Bank</t>
  </si>
  <si>
    <t>Bank SNB</t>
  </si>
  <si>
    <t>OK</t>
  </si>
  <si>
    <t>Customers Bank</t>
  </si>
  <si>
    <t>First State Bank and Trust</t>
  </si>
  <si>
    <t>Bankers Trust Company</t>
  </si>
  <si>
    <t>IA</t>
  </si>
  <si>
    <t>CVB Financial Corporation</t>
  </si>
  <si>
    <t>First State Bank of the Florida Keys</t>
  </si>
  <si>
    <t>BankPlus</t>
  </si>
  <si>
    <t>D.L. Evans Bancorp</t>
  </si>
  <si>
    <t>ID</t>
  </si>
  <si>
    <t>First Technology Federal Credit Union **</t>
  </si>
  <si>
    <t>BankSouth **</t>
  </si>
  <si>
    <t>Dacotah Bank</t>
  </si>
  <si>
    <t>FirstMerit Bank</t>
  </si>
  <si>
    <t>Baylake Bank</t>
  </si>
  <si>
    <t>Delta Community Credit Union</t>
  </si>
  <si>
    <t>Five Star Bank - CA</t>
  </si>
  <si>
    <t>Beacon Bank</t>
  </si>
  <si>
    <t>East Boston Savings Bank</t>
  </si>
  <si>
    <t>Five Star Bank - NY</t>
  </si>
  <si>
    <t>BECU</t>
  </si>
  <si>
    <t>East West Bank **</t>
  </si>
  <si>
    <t>Florida Community Bank, National Association **</t>
  </si>
  <si>
    <t>Beneficial Bank</t>
  </si>
  <si>
    <t>Eastern Bank</t>
  </si>
  <si>
    <t>Flushing Financial Corporation</t>
  </si>
  <si>
    <t>Bethpage Federal Credit Union</t>
  </si>
  <si>
    <t>Eastman Credit Union</t>
  </si>
  <si>
    <t>FNB Fox Valley</t>
  </si>
  <si>
    <t>Blackhawk Bank</t>
  </si>
  <si>
    <t>Elevations Credit Union</t>
  </si>
  <si>
    <t>Fremont Bank</t>
  </si>
  <si>
    <t>BOK Financial Corporation **</t>
  </si>
  <si>
    <t>Enterprise Bank &amp; Trust Company</t>
  </si>
  <si>
    <t>Fresno First Bank</t>
  </si>
  <si>
    <t>Boston Private Financial Holdings, Inc.</t>
  </si>
  <si>
    <t>Enterprise Financial Services Corp.</t>
  </si>
  <si>
    <t>Frost Bank **</t>
  </si>
  <si>
    <t>Brand Banking Company</t>
  </si>
  <si>
    <t>Equity Bank</t>
  </si>
  <si>
    <t>KS</t>
  </si>
  <si>
    <t>FSG Bank</t>
  </si>
  <si>
    <t>Bremer Financial Corporation</t>
  </si>
  <si>
    <t>EverBank **</t>
  </si>
  <si>
    <t>Fulton Financial Corporation</t>
  </si>
  <si>
    <t>Bridgehampton National Bank</t>
  </si>
  <si>
    <t>Exchange Bank</t>
  </si>
  <si>
    <t>Georgia's Own Credit Union</t>
  </si>
  <si>
    <t>* Top management positions only</t>
  </si>
  <si>
    <t>** Broader McLagan survey participant; firm may not be represented in all position groups</t>
  </si>
  <si>
    <t>Gesa Credit Union</t>
  </si>
  <si>
    <t>MidWestOne Financial Group, Inc.</t>
  </si>
  <si>
    <t>South State Bank</t>
  </si>
  <si>
    <t>Glacier Bank</t>
  </si>
  <si>
    <t>Minnwest Bank</t>
  </si>
  <si>
    <t>Southwest Securities **</t>
  </si>
  <si>
    <t>Great Southern Bank</t>
  </si>
  <si>
    <t>Montecito Bank &amp; Trust</t>
  </si>
  <si>
    <t>Spencer Savings Bank Association</t>
  </si>
  <si>
    <t>Hancock Holding Company</t>
  </si>
  <si>
    <t>Mutual of Omaha Bank **</t>
  </si>
  <si>
    <t>Standard Bank and Trust Company</t>
  </si>
  <si>
    <t>Hawaii National Bank</t>
  </si>
  <si>
    <t>NASA Federal Credit Union *</t>
  </si>
  <si>
    <t>MD</t>
  </si>
  <si>
    <t>STAR Financial Bank</t>
  </si>
  <si>
    <t>Hawaii State Federal Credit Union</t>
  </si>
  <si>
    <t>National Bancshares, Inc.</t>
  </si>
  <si>
    <t>Sterling National Bank</t>
  </si>
  <si>
    <t>HawaiiUSA Federal Credit Union</t>
  </si>
  <si>
    <t>National Bank &amp; Trust Company of Sycamore</t>
  </si>
  <si>
    <t>Stock Yards Bancorp, Inc.</t>
  </si>
  <si>
    <t>Hawthorn Bancshares, Inc.</t>
  </si>
  <si>
    <t>National Bank Holdings Corporation</t>
  </si>
  <si>
    <t>Suffolk County National Bank of Riverhead</t>
  </si>
  <si>
    <t>Heritage Bank of Commerce</t>
  </si>
  <si>
    <t>National Bank Of Kansas City</t>
  </si>
  <si>
    <t>Sun National Bank</t>
  </si>
  <si>
    <t>Heritage Financial Corporation</t>
  </si>
  <si>
    <t>National Penn Bank</t>
  </si>
  <si>
    <t>Susquehanna Bancshares, Inc.</t>
  </si>
  <si>
    <t>Heritage Oaks Bank</t>
  </si>
  <si>
    <t>Nicolet National Bank</t>
  </si>
  <si>
    <t>Synovus Financial Corporation **</t>
  </si>
  <si>
    <t>Home Bank</t>
  </si>
  <si>
    <t>North American Savings Bank, F.S.B.</t>
  </si>
  <si>
    <t>Talmer Bancorp Inc. *</t>
  </si>
  <si>
    <t>Home Federal Bank</t>
  </si>
  <si>
    <t>North Shore Bank, FSB</t>
  </si>
  <si>
    <t>TCF National Bank **</t>
  </si>
  <si>
    <t>HomeStreet Bank</t>
  </si>
  <si>
    <t>Northpointe Bank *</t>
  </si>
  <si>
    <t>Teachers Credit Union **</t>
  </si>
  <si>
    <t>HomeTrust Banking Partnership</t>
  </si>
  <si>
    <t>Northwest Bancshares, Inc.</t>
  </si>
  <si>
    <t>Territorial Savings Bank</t>
  </si>
  <si>
    <t>Honolulu Federal Credit Union</t>
  </si>
  <si>
    <t>Ocean Bank</t>
  </si>
  <si>
    <t>Texas Capital Bank **</t>
  </si>
  <si>
    <t>Hudson Valley Federal Credit Union</t>
  </si>
  <si>
    <t>OnPoint Community Credit Union **</t>
  </si>
  <si>
    <t>OR</t>
  </si>
  <si>
    <t>The Bank of Tampa</t>
  </si>
  <si>
    <t>iAB Financial Bank</t>
  </si>
  <si>
    <t>Opportunity Bank of Montana</t>
  </si>
  <si>
    <t>The Private Bank</t>
  </si>
  <si>
    <t>IBERIABANK Corporation</t>
  </si>
  <si>
    <t>Optima Bank &amp; Trust</t>
  </si>
  <si>
    <t>NH</t>
  </si>
  <si>
    <t>The Village Bank</t>
  </si>
  <si>
    <t>Ideal Credit Union</t>
  </si>
  <si>
    <t>Opus Bank</t>
  </si>
  <si>
    <t>Think Mutual Bank</t>
  </si>
  <si>
    <t>Independent Bank</t>
  </si>
  <si>
    <t>Pacific Mercantile Bancorp</t>
  </si>
  <si>
    <t>Tompkins Trust Company</t>
  </si>
  <si>
    <t>Institution for Savings *</t>
  </si>
  <si>
    <t>Park National Bank</t>
  </si>
  <si>
    <t>Tri Counties Bank</t>
  </si>
  <si>
    <t>Investors Community Bank</t>
  </si>
  <si>
    <t>Patriot Bank</t>
  </si>
  <si>
    <t>TriState Capital Bank</t>
  </si>
  <si>
    <t>Johnson Financial Group, Inc.</t>
  </si>
  <si>
    <t>Peapack-Gladstone Bank</t>
  </si>
  <si>
    <t>Triumph Savings Bank, SSB</t>
  </si>
  <si>
    <t>Kinecta Federal Credit Union **</t>
  </si>
  <si>
    <t>Peoples Bancorp Inc.</t>
  </si>
  <si>
    <t>TruStone Financial Federal Credit Union</t>
  </si>
  <si>
    <t>Lakeland Bank</t>
  </si>
  <si>
    <t>Pinnacle Financial Partners, Inc.</t>
  </si>
  <si>
    <t>TTCU The Credit Union</t>
  </si>
  <si>
    <t>Landmark Bank, N.A.</t>
  </si>
  <si>
    <t>PlainsCapital Bank</t>
  </si>
  <si>
    <t>UMB Financial Corporation</t>
  </si>
  <si>
    <t>Layton State Bank</t>
  </si>
  <si>
    <t>Plaza Bank</t>
  </si>
  <si>
    <t>Umpqua Bank</t>
  </si>
  <si>
    <t>LegacyTexas Bank</t>
  </si>
  <si>
    <t>Popular Community Bank **</t>
  </si>
  <si>
    <t>Union Bank &amp; Trust</t>
  </si>
  <si>
    <t>Liberty Bank</t>
  </si>
  <si>
    <t>PrimeLending **</t>
  </si>
  <si>
    <t>United Bank - CT</t>
  </si>
  <si>
    <t>Logix Federal Credit Union</t>
  </si>
  <si>
    <t>Progressive Bank</t>
  </si>
  <si>
    <t>United Bankers’ Bank</t>
  </si>
  <si>
    <t>Los Alamos National Bank</t>
  </si>
  <si>
    <t>NM</t>
  </si>
  <si>
    <t>Pulaski Bank</t>
  </si>
  <si>
    <t>United Bankshares, Inc.</t>
  </si>
  <si>
    <t>Lowell Five Cent Savings Bank</t>
  </si>
  <si>
    <t>Renasant Corporation</t>
  </si>
  <si>
    <t>Urban Partnership Bank</t>
  </si>
  <si>
    <t>Luther Burbank Savings</t>
  </si>
  <si>
    <t>Republic Bank of Chicago</t>
  </si>
  <si>
    <t>USAmeriBank</t>
  </si>
  <si>
    <t>Macatawa Bank</t>
  </si>
  <si>
    <t>River City Bank</t>
  </si>
  <si>
    <t>Vantage West Credit Union</t>
  </si>
  <si>
    <t>AZ</t>
  </si>
  <si>
    <t>Manasquan Savings Bank</t>
  </si>
  <si>
    <t>Royal Credit Union</t>
  </si>
  <si>
    <t>VyStar Credit Union</t>
  </si>
  <si>
    <t>Marblehead Bank</t>
  </si>
  <si>
    <t>S&amp;T Bancorp, Inc.</t>
  </si>
  <si>
    <t>Washington Financial Bank</t>
  </si>
  <si>
    <t>MAX Credit Union</t>
  </si>
  <si>
    <t>Sabadell United Bank, N.A.</t>
  </si>
  <si>
    <t>Washington Trust Bank</t>
  </si>
  <si>
    <t>MB Financial Bank</t>
  </si>
  <si>
    <t xml:space="preserve">Salem Five Cents Savings Bank </t>
  </si>
  <si>
    <t>Washington Trust Company of Westerly</t>
  </si>
  <si>
    <t>RI</t>
  </si>
  <si>
    <t>Mechanics Bank</t>
  </si>
  <si>
    <t>San Antonio Federal Credit Union **</t>
  </si>
  <si>
    <t>Webster Bank  **</t>
  </si>
  <si>
    <t>MidCountry Financial Corp.</t>
  </si>
  <si>
    <t>Sandy Spring Bank</t>
  </si>
  <si>
    <t>Western State Bank **</t>
  </si>
  <si>
    <t>MidFirst Bank **</t>
  </si>
  <si>
    <t>Savings Institute Bank &amp; Trust Company *</t>
  </si>
  <si>
    <t>Wings Financial Credit Union</t>
  </si>
  <si>
    <t>Midland States Bank</t>
  </si>
  <si>
    <t>Seacoast National Bank</t>
  </si>
  <si>
    <t>Wintrust Mortgage **</t>
  </si>
  <si>
    <t>MidSouth Bank, National Association</t>
  </si>
  <si>
    <t>Security Financial Bank</t>
  </si>
  <si>
    <t>Xenith Bank</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</si>
</sst>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4" formatCode="_(&quot;$&quot;* #,##0.00_);_(&quot;$&quot;* \(#,##0.00\);_(&quot;$&quot;* &quot;-&quot;??_);_(@_)"/>
    <numFmt numFmtId="43" formatCode="_(* #,##0.00_);_(* \(#,##0.00\);_(* &quot;-&quot;??_);_(@_)"/>
    <numFmt numFmtId="164" formatCode="&quot;$&quot;#,##0.0_);[Red]\(&quot;$&quot;#,##0.0\)"/>
    <numFmt numFmtId="165" formatCode="&quot;$&quot;#,##0.00"/>
    <numFmt numFmtId="166" formatCode="#,##0.0_);[Red]\(#,##0.0\)"/>
    <numFmt numFmtId="167" formatCode="#,##0;&quot;\&quot;&quot;\&quot;&quot;\&quot;&quot;\&quot;\(#,##0&quot;\&quot;&quot;\&quot;&quot;\&quot;&quot;\&quot;\)"/>
    <numFmt numFmtId="168" formatCode="&quot;\&quot;&quot;\&quot;&quot;\&quot;&quot;\&quot;\$#,##0.00;&quot;\&quot;&quot;\&quot;&quot;\&quot;&quot;\&quot;\(&quot;\&quot;&quot;\&quot;&quot;\&quot;&quot;\&quot;\$#,##0.00&quot;\&quot;&quot;\&quot;&quot;\&quot;&quot;\&quot;\)"/>
    <numFmt numFmtId="169" formatCode="General_)"/>
    <numFmt numFmtId="170" formatCode="&quot;$&quot;#,##0.000_);\(&quot;$&quot;#,##0.000\)"/>
    <numFmt numFmtId="171" formatCode="0.000%"/>
    <numFmt numFmtId="172" formatCode="_-* #,##0\ _D_M_-;\-* #,##0\ _D_M_-;_-* &quot;-&quot;\ _D_M_-;_-@_-"/>
    <numFmt numFmtId="173" formatCode="_-* #,##0.00\ _D_M_-;\-* #,##0.00\ _D_M_-;_-* &quot;-&quot;??\ _D_M_-;_-@_-"/>
    <numFmt numFmtId="174" formatCode="&quot;\&quot;&quot;\&quot;&quot;\&quot;&quot;\&quot;\$#,##0;&quot;\&quot;&quot;\&quot;&quot;\&quot;&quot;\&quot;\(&quot;\&quot;&quot;\&quot;&quot;\&quot;&quot;\&quot;\$#,##0&quot;\&quot;&quot;\&quot;&quot;\&quot;&quot;\&quot;\)"/>
    <numFmt numFmtId="175" formatCode="_([$€]* #,##0.00_);_([$€]* \(#,##0.00\);_([$€]* &quot;-&quot;??_);_(@_)"/>
    <numFmt numFmtId="176" formatCode="_-* #,##0_-;\-* #,##0_-;_-* &quot;-&quot;_-;_-@_-"/>
    <numFmt numFmtId="177" formatCode="_-* #,##0.00_-;\-* #,##0.00_-;_-* &quot;-&quot;??_-;_-@_-"/>
    <numFmt numFmtId="178" formatCode="_-&quot;£&quot;* #,##0_-;\-&quot;£&quot;* #,##0_-;_-&quot;£&quot;* &quot;-&quot;_-;_-@_-"/>
    <numFmt numFmtId="179" formatCode="_-&quot;£&quot;* #,##0.00_-;\-&quot;£&quot;* #,##0.00_-;_-&quot;£&quot;* &quot;-&quot;??_-;_-@_-"/>
    <numFmt numFmtId="180" formatCode="#,##0.0\x_);\(#,##0.0\x\);#,##0.0\x_);@_)"/>
    <numFmt numFmtId="181" formatCode="0.00_)"/>
    <numFmt numFmtId="182" formatCode="0.0%"/>
    <numFmt numFmtId="183" formatCode="0.0%;[Red]\(0.0%\)"/>
    <numFmt numFmtId="184" formatCode="#,##0.0\%_);\(#,##0.0\%\);#,##0.0\%_);@_)"/>
    <numFmt numFmtId="185" formatCode="0&quot; Years&quot;"/>
    <numFmt numFmtId="186" formatCode="m/d/yy\ h:mm\ AM/PM"/>
    <numFmt numFmtId="187" formatCode="#,##0.0_);\(#,##0.0\)"/>
    <numFmt numFmtId="188" formatCode="&quot;$&quot;#,##0.000_);[Red]\(&quot;$&quot;#,##0.000\)"/>
    <numFmt numFmtId="189" formatCode="mmmm\ d\,\ yyyy"/>
    <numFmt numFmtId="190" formatCode="&quot;$&quot;#,##0"/>
    <numFmt numFmtId="191" formatCode="0.00_);[Red]\(0.00\)"/>
    <numFmt numFmtId="192" formatCode="_-* #,##0\ &quot;DM&quot;_-;\-* #,##0\ &quot;DM&quot;_-;_-* &quot;-&quot;\ &quot;DM&quot;_-;_-@_-"/>
    <numFmt numFmtId="193" formatCode="_-* #,##0.00\ &quot;DM&quot;_-;\-* #,##0.00\ &quot;DM&quot;_-;_-* &quot;-&quot;??\ &quot;DM&quot;_-;_-@_-"/>
    <numFmt numFmtId="194" formatCode="_(* #,##0_);_(* \(#,##0\);_(* &quot;-&quot;??_);_(@_)"/>
    <numFmt numFmtId="195" formatCode="#,##0.0"/>
  </numFmts>
  <fonts count="93">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sz val="11"/>
      <color rgb="FF9C0006"/>
      <name val="Calibri"/>
      <family val="2"/>
      <scheme val="minor"/>
    </font>
    <font>
      <sz val="10"/>
      <name val="Arial"/>
      <family val="2"/>
    </font>
    <font>
      <b/>
      <sz val="10"/>
      <name val="Arial"/>
      <family val="2"/>
    </font>
    <font>
      <sz val="8"/>
      <name val="Arial"/>
      <family val="2"/>
    </font>
    <font>
      <sz val="10"/>
      <name val="MS Sans Serif"/>
      <family val="2"/>
    </font>
    <font>
      <sz val="11"/>
      <color indexed="8"/>
      <name val="Calibri"/>
      <family val="2"/>
    </font>
    <font>
      <sz val="11"/>
      <color indexed="9"/>
      <name val="Calibri"/>
      <family val="2"/>
    </font>
    <font>
      <sz val="11"/>
      <color indexed="20"/>
      <name val="Calibri"/>
      <family val="2"/>
    </font>
    <font>
      <sz val="10"/>
      <name val="Times New Roman"/>
      <family val="1"/>
    </font>
    <font>
      <sz val="8"/>
      <name val="Times New Roman"/>
      <family val="1"/>
    </font>
    <font>
      <b/>
      <sz val="11"/>
      <color indexed="52"/>
      <name val="Calibri"/>
      <family val="2"/>
    </font>
    <font>
      <b/>
      <sz val="11"/>
      <color indexed="9"/>
      <name val="Calibri"/>
      <family val="2"/>
    </font>
    <font>
      <sz val="10"/>
      <name val="Century Gothic"/>
      <family val="2"/>
    </font>
    <font>
      <b/>
      <sz val="8"/>
      <name val="Arial"/>
      <family val="2"/>
    </font>
    <font>
      <sz val="12"/>
      <name val="Arial"/>
      <family val="2"/>
    </font>
    <font>
      <sz val="9"/>
      <color theme="1"/>
      <name val="Arial"/>
      <family val="2"/>
    </font>
    <font>
      <sz val="10"/>
      <name val="CG Times (WN)"/>
    </font>
    <font>
      <sz val="10"/>
      <name val="Palatino"/>
    </font>
    <font>
      <i/>
      <sz val="11"/>
      <color indexed="23"/>
      <name val="Calibri"/>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9"/>
      <name val="Times New Roman"/>
      <family val="1"/>
    </font>
    <font>
      <sz val="8"/>
      <name val="Palatino"/>
      <family val="1"/>
    </font>
    <font>
      <sz val="11"/>
      <color indexed="60"/>
      <name val="Calibri"/>
      <family val="2"/>
    </font>
    <font>
      <b/>
      <i/>
      <sz val="16"/>
      <name val="Helv"/>
    </font>
    <font>
      <b/>
      <sz val="11"/>
      <color indexed="63"/>
      <name val="Calibri"/>
      <family val="2"/>
    </font>
    <font>
      <b/>
      <sz val="26"/>
      <name val="Times New Roman"/>
      <family val="1"/>
    </font>
    <font>
      <b/>
      <sz val="18"/>
      <name val="Times New Roman"/>
      <family val="1"/>
    </font>
    <font>
      <b/>
      <sz val="10"/>
      <name val="MS Sans Serif"/>
      <family val="2"/>
    </font>
    <font>
      <b/>
      <sz val="9"/>
      <name val="Arial"/>
      <family val="2"/>
    </font>
    <font>
      <sz val="7"/>
      <name val="Times New Roman"/>
      <family val="1"/>
    </font>
    <font>
      <b/>
      <sz val="18"/>
      <color indexed="56"/>
      <name val="Cambria"/>
      <family val="2"/>
    </font>
    <font>
      <b/>
      <sz val="11"/>
      <color indexed="8"/>
      <name val="Calibri"/>
      <family val="2"/>
    </font>
    <font>
      <sz val="11"/>
      <color indexed="10"/>
      <name val="Calibri"/>
      <family val="2"/>
    </font>
    <font>
      <b/>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name val="Arial"/>
      <family val="2"/>
    </font>
    <font>
      <b/>
      <sz val="10"/>
      <color theme="1"/>
      <name val="Calibri"/>
      <family val="2"/>
      <scheme val="minor"/>
    </font>
    <font>
      <b/>
      <sz val="6"/>
      <color indexed="9"/>
      <name val="Arial"/>
      <family val="2"/>
    </font>
    <font>
      <sz val="8"/>
      <color indexed="56"/>
      <name val="Tahoma"/>
      <family val="2"/>
    </font>
    <font>
      <sz val="10"/>
      <name val="Calibri"/>
      <family val="2"/>
      <scheme val="minor"/>
    </font>
    <font>
      <b/>
      <sz val="10"/>
      <name val="Calibri"/>
      <family val="2"/>
      <scheme val="minor"/>
    </font>
    <font>
      <sz val="12"/>
      <name val="Calibri"/>
      <family val="2"/>
      <scheme val="minor"/>
    </font>
    <font>
      <b/>
      <sz val="12"/>
      <name val="Calibri"/>
      <family val="2"/>
      <scheme val="minor"/>
    </font>
    <font>
      <b/>
      <sz val="12"/>
      <color theme="0"/>
      <name val="Calibri"/>
      <family val="2"/>
      <scheme val="minor"/>
    </font>
    <font>
      <i/>
      <sz val="12"/>
      <name val="Calibri"/>
      <family val="2"/>
      <scheme val="minor"/>
    </font>
    <font>
      <sz val="12"/>
      <color theme="0"/>
      <name val="Calibri"/>
      <family val="2"/>
      <scheme val="minor"/>
    </font>
    <font>
      <b/>
      <sz val="11"/>
      <name val="Calibri"/>
      <family val="2"/>
      <scheme val="minor"/>
    </font>
    <font>
      <sz val="10"/>
      <color theme="1"/>
      <name val="Calibri"/>
      <family val="2"/>
      <scheme val="minor"/>
    </font>
    <font>
      <i/>
      <sz val="12"/>
      <color theme="2"/>
      <name val="Calibri"/>
      <family val="2"/>
      <scheme val="minor"/>
    </font>
    <font>
      <sz val="9"/>
      <color indexed="81"/>
      <name val="Tahoma"/>
      <family val="2"/>
    </font>
    <font>
      <b/>
      <sz val="9"/>
      <color indexed="81"/>
      <name val="Tahoma"/>
      <family val="2"/>
    </font>
    <font>
      <b/>
      <sz val="12"/>
      <color rgb="FF000000"/>
      <name val="Calibri"/>
      <family val="2"/>
      <scheme val="minor"/>
    </font>
    <font>
      <sz val="12"/>
      <color rgb="FF000000"/>
      <name val="Calibri"/>
      <family val="2"/>
      <scheme val="minor"/>
    </font>
    <font>
      <i/>
      <sz val="10"/>
      <name val="Arial"/>
      <family val="2"/>
    </font>
    <font>
      <b/>
      <sz val="10"/>
      <color theme="0"/>
      <name val="Calibri"/>
      <family val="2"/>
      <scheme val="minor"/>
    </font>
    <font>
      <i/>
      <sz val="8"/>
      <name val="Calibri"/>
      <family val="2"/>
      <scheme val="minor"/>
    </font>
    <font>
      <b/>
      <i/>
      <sz val="8"/>
      <name val="Calibri"/>
      <family val="2"/>
      <scheme val="minor"/>
    </font>
    <font>
      <sz val="8"/>
      <name val="Calibri"/>
      <family val="2"/>
      <scheme val="minor"/>
    </font>
    <font>
      <sz val="11"/>
      <name val="Calibri"/>
      <family val="2"/>
      <scheme val="minor"/>
    </font>
    <font>
      <u/>
      <sz val="11"/>
      <color theme="10"/>
      <name val="Calibri"/>
      <family val="2"/>
      <scheme val="minor"/>
    </font>
    <font>
      <b/>
      <i/>
      <sz val="12"/>
      <color rgb="FFFF0000"/>
      <name val="Calibri"/>
      <family val="2"/>
      <scheme val="minor"/>
    </font>
    <font>
      <b/>
      <sz val="12"/>
      <color rgb="FFFF0000"/>
      <name val="Calibri"/>
      <family val="2"/>
      <scheme val="minor"/>
    </font>
    <font>
      <b/>
      <sz val="10"/>
      <color rgb="FF255985"/>
      <name val="Arial"/>
      <family val="2"/>
    </font>
    <font>
      <b/>
      <sz val="11"/>
      <color rgb="FF255985"/>
      <name val="Calibri"/>
      <family val="2"/>
      <scheme val="minor"/>
    </font>
    <font>
      <sz val="12"/>
      <color rgb="FF255985"/>
      <name val="Calibri"/>
      <family val="2"/>
      <scheme val="minor"/>
    </font>
    <font>
      <b/>
      <sz val="10"/>
      <color rgb="FFFF0000"/>
      <name val="Arial"/>
      <family val="2"/>
    </font>
    <font>
      <b/>
      <sz val="11"/>
      <color rgb="FFFF0000"/>
      <name val="Calibri"/>
      <family val="2"/>
      <scheme val="minor"/>
    </font>
    <font>
      <sz val="12"/>
      <color rgb="FFFF0000"/>
      <name val="Calibri"/>
      <family val="2"/>
      <scheme val="minor"/>
    </font>
    <font>
      <b/>
      <sz val="18"/>
      <name val="Calibri"/>
      <family val="2"/>
      <scheme val="minor"/>
    </font>
    <font>
      <sz val="9"/>
      <name val="Calibri"/>
      <family val="2"/>
      <scheme val="minor"/>
    </font>
    <font>
      <b/>
      <sz val="12"/>
      <color theme="1"/>
      <name val="Calibri"/>
      <family val="2"/>
      <scheme val="minor"/>
    </font>
  </fonts>
  <fills count="88">
    <fill>
      <patternFill patternType="none"/>
    </fill>
    <fill>
      <patternFill patternType="gray125"/>
    </fill>
    <fill>
      <patternFill patternType="solid">
        <fgColor rgb="FF006892"/>
        <bgColor indexed="64"/>
      </patternFill>
    </fill>
    <fill>
      <patternFill patternType="solid">
        <fgColor rgb="FFD5E4EE"/>
        <bgColor indexed="64"/>
      </patternFill>
    </fill>
    <fill>
      <patternFill patternType="solid">
        <fgColor theme="0"/>
        <bgColor indexed="64"/>
      </patternFill>
    </fill>
    <fill>
      <patternFill patternType="solid">
        <fgColor rgb="FFFFFFCC"/>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63"/>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rgb="FF00B050"/>
        <bgColor indexed="64"/>
      </patternFill>
    </fill>
    <fill>
      <patternFill patternType="solid">
        <fgColor indexed="9"/>
        <bgColor indexed="64"/>
      </patternFill>
    </fill>
    <fill>
      <patternFill patternType="solid">
        <fgColor indexed="18"/>
        <bgColor indexed="64"/>
      </patternFill>
    </fill>
    <fill>
      <patternFill patternType="solid">
        <fgColor indexed="23"/>
        <bgColor indexed="64"/>
      </patternFill>
    </fill>
    <fill>
      <patternFill patternType="solid">
        <fgColor rgb="FFF47E52"/>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theme="8"/>
        <bgColor indexed="64"/>
      </patternFill>
    </fill>
    <fill>
      <patternFill patternType="solid">
        <fgColor rgb="FFF7966E"/>
        <bgColor indexed="64"/>
      </patternFill>
    </fill>
    <fill>
      <patternFill patternType="solid">
        <fgColor rgb="FFB6D4E5"/>
        <bgColor indexed="64"/>
      </patternFill>
    </fill>
    <fill>
      <patternFill patternType="solid">
        <fgColor rgb="FF46AC74"/>
        <bgColor indexed="64"/>
      </patternFill>
    </fill>
    <fill>
      <patternFill patternType="solid">
        <fgColor theme="0" tint="-0.249977111117893"/>
        <bgColor indexed="64"/>
      </patternFill>
    </fill>
    <fill>
      <patternFill patternType="solid">
        <fgColor rgb="FFC6CFBB"/>
        <bgColor indexed="64"/>
      </patternFill>
    </fill>
    <fill>
      <patternFill patternType="solid">
        <fgColor rgb="FFFFC000"/>
        <bgColor indexed="64"/>
      </patternFill>
    </fill>
    <fill>
      <patternFill patternType="solid">
        <fgColor theme="0" tint="-0.14999847407452621"/>
        <bgColor indexed="64"/>
      </patternFill>
    </fill>
    <fill>
      <patternFill patternType="solid">
        <fgColor rgb="FF74C6A3"/>
        <bgColor indexed="64"/>
      </patternFill>
    </fill>
    <fill>
      <patternFill patternType="solid">
        <fgColor rgb="FFFEE1D2"/>
        <bgColor indexed="64"/>
      </patternFill>
    </fill>
    <fill>
      <patternFill patternType="solid">
        <fgColor rgb="FFFFFF00"/>
        <bgColor indexed="64"/>
      </patternFill>
    </fill>
    <fill>
      <patternFill patternType="solid">
        <fgColor rgb="FF92D050"/>
        <bgColor indexed="64"/>
      </patternFill>
    </fill>
    <fill>
      <patternFill patternType="solid">
        <fgColor rgb="FF255985"/>
        <bgColor indexed="64"/>
      </patternFill>
    </fill>
    <fill>
      <patternFill patternType="solid">
        <fgColor rgb="FFBCBDC0"/>
        <bgColor indexed="64"/>
      </patternFill>
    </fill>
    <fill>
      <patternFill patternType="solid">
        <fgColor rgb="FFC8E4EB"/>
        <bgColor indexed="64"/>
      </patternFill>
    </fill>
    <fill>
      <patternFill patternType="solid">
        <fgColor rgb="FF7AB800"/>
        <bgColor indexed="64"/>
      </patternFill>
    </fill>
  </fills>
  <borders count="53">
    <border>
      <left/>
      <right/>
      <top/>
      <bottom/>
      <diagonal/>
    </border>
    <border>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top/>
      <bottom style="thick">
        <color theme="0"/>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theme="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indexed="64"/>
      </left>
      <right/>
      <top/>
      <bottom/>
      <diagonal/>
    </border>
    <border>
      <left style="thin">
        <color theme="0"/>
      </left>
      <right/>
      <top/>
      <bottom/>
      <diagonal/>
    </border>
    <border>
      <left style="thin">
        <color theme="0"/>
      </left>
      <right/>
      <top/>
      <bottom style="thin">
        <color indexed="64"/>
      </bottom>
      <diagonal/>
    </border>
    <border>
      <left/>
      <right/>
      <top/>
      <bottom style="thin">
        <color indexed="22"/>
      </bottom>
      <diagonal/>
    </border>
    <border>
      <left/>
      <right/>
      <top style="thin">
        <color indexed="22"/>
      </top>
      <bottom style="thin">
        <color theme="0"/>
      </bottom>
      <diagonal/>
    </border>
  </borders>
  <cellStyleXfs count="616">
    <xf numFmtId="0" fontId="0" fillId="0" borderId="0"/>
    <xf numFmtId="0" fontId="6" fillId="0" borderId="0"/>
    <xf numFmtId="0" fontId="6" fillId="0" borderId="0"/>
    <xf numFmtId="0" fontId="4" fillId="0" borderId="0"/>
    <xf numFmtId="0" fontId="6" fillId="0" borderId="0"/>
    <xf numFmtId="1" fontId="9" fillId="0" borderId="0"/>
    <xf numFmtId="1" fontId="9" fillId="0" borderId="0"/>
    <xf numFmtId="1" fontId="9" fillId="0" borderId="0"/>
    <xf numFmtId="1" fontId="9" fillId="0" borderId="0"/>
    <xf numFmtId="1" fontId="9" fillId="0" borderId="0"/>
    <xf numFmtId="1" fontId="9" fillId="0" borderId="0"/>
    <xf numFmtId="1" fontId="9" fillId="0" borderId="0"/>
    <xf numFmtId="1" fontId="9" fillId="0" borderId="0"/>
    <xf numFmtId="1" fontId="9" fillId="0" borderId="0"/>
    <xf numFmtId="1" fontId="9" fillId="0" borderId="0"/>
    <xf numFmtId="1" fontId="9" fillId="0" borderId="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5" fillId="2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164" fontId="13" fillId="0" borderId="0" applyFont="0" applyFill="0" applyBorder="0" applyAlignment="0" applyProtection="0">
      <alignment horizontal="left"/>
    </xf>
    <xf numFmtId="0" fontId="14" fillId="0" borderId="3" applyNumberFormat="0" applyFont="0" applyFill="0" applyAlignment="0" applyProtection="0"/>
    <xf numFmtId="0" fontId="14" fillId="0" borderId="4" applyNumberFormat="0" applyFont="0" applyFill="0" applyAlignment="0" applyProtection="0"/>
    <xf numFmtId="165" fontId="13" fillId="0" borderId="0" applyFill="0" applyBorder="0" applyAlignment="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6" fillId="27" borderId="6" applyNumberFormat="0" applyAlignment="0" applyProtection="0"/>
    <xf numFmtId="0" fontId="16" fillId="27" borderId="6" applyNumberFormat="0" applyAlignment="0" applyProtection="0"/>
    <xf numFmtId="0" fontId="16" fillId="27" borderId="6" applyNumberFormat="0" applyAlignment="0" applyProtection="0"/>
    <xf numFmtId="0" fontId="16" fillId="27" borderId="6" applyNumberFormat="0" applyAlignment="0" applyProtection="0"/>
    <xf numFmtId="0" fontId="16" fillId="27" borderId="6" applyNumberFormat="0" applyAlignment="0" applyProtection="0"/>
    <xf numFmtId="0" fontId="16" fillId="27" borderId="6" applyNumberFormat="0" applyAlignment="0" applyProtection="0"/>
    <xf numFmtId="0" fontId="16" fillId="27" borderId="6" applyNumberFormat="0" applyAlignment="0" applyProtection="0"/>
    <xf numFmtId="0" fontId="16" fillId="27" borderId="6" applyNumberFormat="0" applyAlignment="0" applyProtection="0"/>
    <xf numFmtId="0" fontId="17" fillId="0" borderId="0" applyNumberFormat="0" applyAlignment="0"/>
    <xf numFmtId="0" fontId="18" fillId="0" borderId="7">
      <alignment horizontal="center"/>
    </xf>
    <xf numFmtId="166"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7" fontId="13" fillId="0" borderId="0"/>
    <xf numFmtId="3" fontId="6" fillId="0" borderId="0"/>
    <xf numFmtId="164" fontId="1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68" fontId="13" fillId="0" borderId="0"/>
    <xf numFmtId="14" fontId="6" fillId="0" borderId="0" applyFont="0" applyFill="0" applyBorder="0" applyAlignment="0" applyProtection="0">
      <alignment horizontal="center"/>
    </xf>
    <xf numFmtId="14" fontId="6" fillId="0" borderId="0" applyFont="0" applyFill="0" applyBorder="0" applyAlignment="0" applyProtection="0">
      <alignment horizontal="center"/>
    </xf>
    <xf numFmtId="14" fontId="6" fillId="0" borderId="0" applyFont="0" applyFill="0" applyBorder="0" applyAlignment="0" applyProtection="0">
      <alignment horizontal="center"/>
    </xf>
    <xf numFmtId="14" fontId="6" fillId="0" borderId="0" applyFont="0" applyFill="0" applyBorder="0" applyAlignment="0" applyProtection="0">
      <alignment horizontal="center"/>
    </xf>
    <xf numFmtId="169" fontId="14" fillId="0" borderId="0" applyFont="0" applyFill="0" applyBorder="0" applyProtection="0">
      <alignment horizontal="right"/>
    </xf>
    <xf numFmtId="16" fontId="21" fillId="0" borderId="0" applyFont="0" applyFill="0" applyBorder="0" applyAlignment="0" applyProtection="0"/>
    <xf numFmtId="15" fontId="21" fillId="0" borderId="0" applyFont="0" applyFill="0" applyBorder="0" applyAlignment="0" applyProtection="0"/>
    <xf numFmtId="17" fontId="21" fillId="0" borderId="0" applyFont="0" applyFill="0" applyBorder="0" applyAlignment="0" applyProtection="0"/>
    <xf numFmtId="169" fontId="14" fillId="0" borderId="0" applyFont="0" applyFill="0" applyBorder="0" applyProtection="0">
      <alignment horizontal="right"/>
    </xf>
    <xf numFmtId="15" fontId="22"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0" fontId="6" fillId="0" borderId="0" applyFont="0" applyFill="0" applyBorder="0" applyAlignment="0" applyProtection="0">
      <alignment horizontal="center"/>
    </xf>
    <xf numFmtId="171" fontId="6" fillId="0" borderId="0" applyFont="0" applyFill="0" applyBorder="0" applyAlignment="0" applyProtection="0">
      <alignment horizontal="center"/>
    </xf>
    <xf numFmtId="172" fontId="6" fillId="0" borderId="0" applyFont="0" applyFill="0" applyBorder="0" applyAlignment="0" applyProtection="0"/>
    <xf numFmtId="173" fontId="6" fillId="0" borderId="0" applyFont="0" applyFill="0" applyBorder="0" applyAlignment="0" applyProtection="0"/>
    <xf numFmtId="174" fontId="13" fillId="0" borderId="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5" fillId="0" borderId="1" applyNumberFormat="0" applyAlignment="0" applyProtection="0">
      <alignment horizontal="left" vertical="center"/>
    </xf>
    <xf numFmtId="0" fontId="25" fillId="0" borderId="8">
      <alignment horizontal="left" vertical="center"/>
    </xf>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3" fillId="0" borderId="0" applyAlignment="0">
      <protection locked="0"/>
    </xf>
    <xf numFmtId="0" fontId="29" fillId="12" borderId="5" applyNumberFormat="0" applyAlignment="0" applyProtection="0"/>
    <xf numFmtId="0" fontId="29" fillId="12" borderId="5" applyNumberFormat="0" applyAlignment="0" applyProtection="0"/>
    <xf numFmtId="0" fontId="29" fillId="12" borderId="5" applyNumberFormat="0" applyAlignment="0" applyProtection="0"/>
    <xf numFmtId="0" fontId="29" fillId="12" borderId="5" applyNumberFormat="0" applyAlignment="0" applyProtection="0"/>
    <xf numFmtId="0" fontId="29" fillId="12" borderId="5" applyNumberFormat="0" applyAlignment="0" applyProtection="0"/>
    <xf numFmtId="0" fontId="13" fillId="0" borderId="0" applyAlignment="0">
      <protection locked="0"/>
    </xf>
    <xf numFmtId="0" fontId="13" fillId="0" borderId="0" applyAlignment="0">
      <protection locked="0"/>
    </xf>
    <xf numFmtId="0" fontId="13" fillId="0" borderId="0" applyAlignment="0">
      <protection locked="0"/>
    </xf>
    <xf numFmtId="0" fontId="6" fillId="0" borderId="0"/>
    <xf numFmtId="0" fontId="6" fillId="0" borderId="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76" fontId="6" fillId="0" borderId="0" applyFont="0" applyFill="0" applyBorder="0" applyAlignment="0" applyProtection="0"/>
    <xf numFmtId="177" fontId="6" fillId="0" borderId="0" applyFont="0" applyFill="0" applyBorder="0" applyAlignment="0" applyProtection="0"/>
    <xf numFmtId="0" fontId="31" fillId="0" borderId="0" applyNumberFormat="0" applyFont="0" applyBorder="0" applyAlignment="0"/>
    <xf numFmtId="178" fontId="6" fillId="0" borderId="0" applyFont="0" applyFill="0" applyBorder="0" applyAlignment="0" applyProtection="0"/>
    <xf numFmtId="179" fontId="6" fillId="0" borderId="0" applyFont="0" applyFill="0" applyBorder="0" applyAlignment="0" applyProtection="0"/>
    <xf numFmtId="17" fontId="22" fillId="0" borderId="0" applyFont="0" applyFill="0" applyBorder="0" applyAlignment="0" applyProtection="0">
      <alignment horizontal="center"/>
    </xf>
    <xf numFmtId="180" fontId="32" fillId="0" borderId="0" applyFont="0" applyFill="0" applyBorder="0" applyProtection="0">
      <alignment horizontal="right"/>
    </xf>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181" fontId="34" fillId="0" borderId="0"/>
    <xf numFmtId="0" fontId="6" fillId="0" borderId="0"/>
    <xf numFmtId="0" fontId="4" fillId="0" borderId="0"/>
    <xf numFmtId="0" fontId="4" fillId="0" borderId="0"/>
    <xf numFmtId="0" fontId="4" fillId="0" borderId="0"/>
    <xf numFmtId="0" fontId="6"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4" fillId="0" borderId="0"/>
    <xf numFmtId="0" fontId="10" fillId="0" borderId="0"/>
    <xf numFmtId="0" fontId="10" fillId="0" borderId="0"/>
    <xf numFmtId="0" fontId="10" fillId="0" borderId="0"/>
    <xf numFmtId="0" fontId="10"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1" fontId="22" fillId="0" borderId="0" applyFont="0" applyFill="0" applyBorder="0" applyAlignment="0" applyProtection="0">
      <alignment horizontal="center"/>
    </xf>
    <xf numFmtId="38" fontId="6" fillId="0" borderId="0"/>
    <xf numFmtId="38" fontId="6" fillId="0" borderId="0"/>
    <xf numFmtId="38" fontId="6" fillId="0" borderId="0"/>
    <xf numFmtId="38" fontId="6" fillId="0" borderId="0"/>
    <xf numFmtId="0" fontId="29" fillId="5" borderId="2" applyNumberFormat="0" applyFont="0" applyAlignment="0" applyProtection="0"/>
    <xf numFmtId="0" fontId="6" fillId="29" borderId="13" applyNumberFormat="0" applyFont="0" applyAlignment="0" applyProtection="0"/>
    <xf numFmtId="0" fontId="6" fillId="29" borderId="13" applyNumberFormat="0" applyFont="0" applyAlignment="0" applyProtection="0"/>
    <xf numFmtId="0" fontId="6" fillId="29" borderId="13" applyNumberFormat="0" applyFont="0" applyAlignment="0" applyProtection="0"/>
    <xf numFmtId="0" fontId="6" fillId="29" borderId="13" applyNumberFormat="0" applyFont="0" applyAlignment="0" applyProtection="0"/>
    <xf numFmtId="0" fontId="6" fillId="29" borderId="13" applyNumberFormat="0" applyFont="0" applyAlignment="0" applyProtection="0"/>
    <xf numFmtId="0" fontId="13" fillId="29" borderId="13" applyNumberFormat="0" applyFont="0" applyAlignment="0" applyProtection="0"/>
    <xf numFmtId="0" fontId="13" fillId="29" borderId="13" applyNumberFormat="0" applyFont="0" applyAlignment="0" applyProtection="0"/>
    <xf numFmtId="0" fontId="13" fillId="29" borderId="13" applyNumberFormat="0" applyFont="0" applyAlignment="0" applyProtection="0"/>
    <xf numFmtId="0" fontId="35" fillId="26" borderId="14" applyNumberFormat="0" applyAlignment="0" applyProtection="0"/>
    <xf numFmtId="0" fontId="35" fillId="26" borderId="14" applyNumberFormat="0" applyAlignment="0" applyProtection="0"/>
    <xf numFmtId="0" fontId="35" fillId="26" borderId="14" applyNumberFormat="0" applyAlignment="0" applyProtection="0"/>
    <xf numFmtId="0" fontId="35" fillId="26" borderId="14" applyNumberFormat="0" applyAlignment="0" applyProtection="0"/>
    <xf numFmtId="0" fontId="35" fillId="26" borderId="14" applyNumberFormat="0" applyAlignment="0" applyProtection="0"/>
    <xf numFmtId="0" fontId="35" fillId="26" borderId="14" applyNumberFormat="0" applyAlignment="0" applyProtection="0"/>
    <xf numFmtId="0" fontId="35" fillId="26" borderId="14" applyNumberFormat="0" applyAlignment="0" applyProtection="0"/>
    <xf numFmtId="0" fontId="35" fillId="26" borderId="14" applyNumberFormat="0" applyAlignment="0" applyProtection="0"/>
    <xf numFmtId="0" fontId="36" fillId="0" borderId="0" applyFill="0" applyBorder="0" applyProtection="0">
      <alignment horizontal="left"/>
    </xf>
    <xf numFmtId="0" fontId="37" fillId="0" borderId="0" applyFill="0" applyBorder="0" applyProtection="0">
      <alignment horizontal="left"/>
    </xf>
    <xf numFmtId="0" fontId="22" fillId="0" borderId="0" applyNumberFormat="0" applyFill="0" applyBorder="0" applyAlignment="0" applyProtection="0"/>
    <xf numFmtId="182" fontId="13" fillId="0" borderId="0" applyFont="0" applyFill="0" applyBorder="0" applyAlignment="0" applyProtection="0"/>
    <xf numFmtId="10" fontId="13"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3" fontId="22" fillId="0" borderId="0" applyFont="0" applyFill="0" applyBorder="0" applyAlignment="0" applyProtection="0">
      <alignment horizontal="center"/>
    </xf>
    <xf numFmtId="184" fontId="14" fillId="0" borderId="0" applyFont="0" applyFill="0" applyBorder="0" applyProtection="0">
      <alignment horizontal="right"/>
    </xf>
    <xf numFmtId="166" fontId="13" fillId="0" borderId="0" applyFont="0" applyFill="0" applyBorder="0" applyAlignment="0" applyProtection="0"/>
    <xf numFmtId="185" fontId="13" fillId="0" borderId="0" applyFont="0" applyFill="0" applyBorder="0" applyAlignment="0" applyProtection="0"/>
    <xf numFmtId="186" fontId="13" fillId="0" borderId="0" applyFon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189" fontId="13" fillId="0" borderId="0" applyFont="0" applyFill="0" applyBorder="0" applyAlignment="0" applyProtection="0"/>
    <xf numFmtId="165" fontId="13" fillId="0" borderId="0" applyFont="0" applyFill="0" applyBorder="0" applyAlignment="0" applyProtection="0"/>
    <xf numFmtId="190" fontId="13"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alignment horizontal="left"/>
    </xf>
    <xf numFmtId="15" fontId="9" fillId="0" borderId="0" applyFont="0" applyFill="0" applyBorder="0" applyAlignment="0" applyProtection="0"/>
    <xf numFmtId="4" fontId="9" fillId="0" borderId="0" applyFont="0" applyFill="0" applyBorder="0" applyAlignment="0" applyProtection="0"/>
    <xf numFmtId="0" fontId="38" fillId="0" borderId="3">
      <alignment horizontal="center"/>
    </xf>
    <xf numFmtId="3" fontId="9" fillId="0" borderId="0" applyFont="0" applyFill="0" applyBorder="0" applyAlignment="0" applyProtection="0"/>
    <xf numFmtId="0" fontId="9" fillId="30" borderId="0" applyNumberFormat="0" applyFont="0" applyBorder="0" applyAlignment="0" applyProtection="0"/>
    <xf numFmtId="0" fontId="13" fillId="31" borderId="0" applyNumberFormat="0" applyFont="0" applyBorder="0" applyAlignment="0" applyProtection="0"/>
    <xf numFmtId="0" fontId="6" fillId="0" borderId="0"/>
    <xf numFmtId="0" fontId="39" fillId="0" borderId="0" applyFill="0" applyBorder="0" applyProtection="0">
      <alignment horizontal="center" vertical="center"/>
    </xf>
    <xf numFmtId="0" fontId="39" fillId="0" borderId="0" applyFill="0" applyBorder="0" applyProtection="0"/>
    <xf numFmtId="0" fontId="7" fillId="0" borderId="0" applyFill="0" applyBorder="0" applyProtection="0">
      <alignment horizontal="left"/>
    </xf>
    <xf numFmtId="0" fontId="40" fillId="0" borderId="0" applyFill="0" applyBorder="0" applyProtection="0">
      <alignment horizontal="left" vertical="top"/>
    </xf>
    <xf numFmtId="191" fontId="6" fillId="0" borderId="0"/>
    <xf numFmtId="191" fontId="6" fillId="0" borderId="0"/>
    <xf numFmtId="191" fontId="6" fillId="0" borderId="0"/>
    <xf numFmtId="191" fontId="6"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192" fontId="6" fillId="0" borderId="0" applyFont="0" applyFill="0" applyBorder="0" applyAlignment="0" applyProtection="0"/>
    <xf numFmtId="193" fontId="6" fillId="0" borderId="0" applyFont="0" applyFill="0" applyBorder="0" applyAlignment="0" applyProtection="0"/>
    <xf numFmtId="194" fontId="13"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69" fontId="14" fillId="0" borderId="0" applyFont="0" applyFill="0" applyBorder="0" applyProtection="0">
      <alignment horizontal="right"/>
    </xf>
    <xf numFmtId="0" fontId="45" fillId="0" borderId="0" applyNumberFormat="0" applyFill="0" applyBorder="0" applyAlignment="0" applyProtection="0"/>
    <xf numFmtId="0" fontId="46" fillId="0" borderId="16" applyNumberFormat="0" applyFill="0" applyAlignment="0" applyProtection="0"/>
    <xf numFmtId="0" fontId="47" fillId="0" borderId="17" applyNumberFormat="0" applyFill="0" applyAlignment="0" applyProtection="0"/>
    <xf numFmtId="0" fontId="48" fillId="0" borderId="18" applyNumberFormat="0" applyFill="0" applyAlignment="0" applyProtection="0"/>
    <xf numFmtId="0" fontId="48" fillId="0" borderId="0" applyNumberFormat="0" applyFill="0" applyBorder="0" applyAlignment="0" applyProtection="0"/>
    <xf numFmtId="0" fontId="49" fillId="32" borderId="0" applyNumberFormat="0" applyBorder="0" applyAlignment="0" applyProtection="0"/>
    <xf numFmtId="0" fontId="50" fillId="33" borderId="0" applyNumberFormat="0" applyBorder="0" applyAlignment="0" applyProtection="0"/>
    <xf numFmtId="0" fontId="51" fillId="34" borderId="19" applyNumberFormat="0" applyAlignment="0" applyProtection="0"/>
    <xf numFmtId="0" fontId="52" fillId="35" borderId="20" applyNumberFormat="0" applyAlignment="0" applyProtection="0"/>
    <xf numFmtId="0" fontId="53" fillId="35" borderId="19" applyNumberFormat="0" applyAlignment="0" applyProtection="0"/>
    <xf numFmtId="0" fontId="54" fillId="0" borderId="21" applyNumberFormat="0" applyFill="0" applyAlignment="0" applyProtection="0"/>
    <xf numFmtId="0" fontId="1" fillId="36" borderId="22" applyNumberFormat="0" applyAlignment="0" applyProtection="0"/>
    <xf numFmtId="0" fontId="2" fillId="0" borderId="0" applyNumberFormat="0" applyFill="0" applyBorder="0" applyAlignment="0" applyProtection="0"/>
    <xf numFmtId="0" fontId="55" fillId="0" borderId="0" applyNumberFormat="0" applyFill="0" applyBorder="0" applyAlignment="0" applyProtection="0"/>
    <xf numFmtId="0" fontId="3" fillId="0" borderId="23" applyNumberFormat="0" applyFill="0" applyAlignment="0" applyProtection="0"/>
    <xf numFmtId="0" fontId="56"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56" fillId="56" borderId="0" applyNumberFormat="0" applyBorder="0" applyAlignment="0" applyProtection="0"/>
    <xf numFmtId="0" fontId="56"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6" fillId="60" borderId="0" applyNumberFormat="0" applyBorder="0" applyAlignment="0" applyProtection="0"/>
    <xf numFmtId="0" fontId="57"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4" fillId="0" borderId="0" applyFont="0" applyFill="0" applyBorder="0" applyAlignment="0" applyProtection="0"/>
    <xf numFmtId="0" fontId="81" fillId="0" borderId="0" applyNumberFormat="0" applyFill="0" applyBorder="0" applyAlignment="0" applyProtection="0"/>
  </cellStyleXfs>
  <cellXfs count="325">
    <xf numFmtId="0" fontId="0" fillId="0" borderId="0" xfId="0"/>
    <xf numFmtId="0" fontId="6" fillId="0" borderId="0" xfId="1"/>
    <xf numFmtId="0" fontId="8" fillId="6" borderId="0" xfId="2" applyFont="1" applyFill="1"/>
    <xf numFmtId="0" fontId="6" fillId="6" borderId="0" xfId="1" applyFont="1" applyFill="1"/>
    <xf numFmtId="0" fontId="6" fillId="6" borderId="0" xfId="1" applyFill="1"/>
    <xf numFmtId="0" fontId="6" fillId="61" borderId="0" xfId="1" applyFill="1"/>
    <xf numFmtId="0" fontId="0" fillId="62" borderId="0" xfId="0" applyFill="1"/>
    <xf numFmtId="0" fontId="0" fillId="0" borderId="0" xfId="0" applyFont="1"/>
    <xf numFmtId="0" fontId="0" fillId="62" borderId="0" xfId="0" applyFont="1" applyFill="1"/>
    <xf numFmtId="0" fontId="59" fillId="64" borderId="24" xfId="0" applyFont="1" applyFill="1" applyBorder="1" applyAlignment="1">
      <alignment horizontal="center" wrapText="1"/>
    </xf>
    <xf numFmtId="0" fontId="59" fillId="65" borderId="24" xfId="0" applyFont="1" applyFill="1" applyBorder="1" applyAlignment="1">
      <alignment horizontal="center" wrapText="1"/>
    </xf>
    <xf numFmtId="0" fontId="59" fillId="64" borderId="0" xfId="0" applyFont="1" applyFill="1" applyAlignment="1">
      <alignment horizontal="center" wrapText="1"/>
    </xf>
    <xf numFmtId="0" fontId="0" fillId="0" borderId="0" xfId="0"/>
    <xf numFmtId="0" fontId="3" fillId="0" borderId="0" xfId="0" applyFont="1"/>
    <xf numFmtId="0" fontId="6" fillId="61" borderId="0" xfId="1" applyFill="1" applyAlignment="1">
      <alignment vertical="center"/>
    </xf>
    <xf numFmtId="0" fontId="0" fillId="3" borderId="0" xfId="0" applyFont="1" applyFill="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 fillId="2" borderId="26" xfId="412" applyFont="1" applyFill="1" applyBorder="1" applyAlignment="1">
      <alignment wrapText="1"/>
    </xf>
    <xf numFmtId="0" fontId="1" fillId="2" borderId="0" xfId="412" applyFont="1" applyFill="1" applyBorder="1" applyAlignment="1">
      <alignment wrapText="1"/>
    </xf>
    <xf numFmtId="0" fontId="68" fillId="71" borderId="26" xfId="412" applyFont="1" applyFill="1" applyBorder="1" applyAlignment="1">
      <alignment wrapText="1"/>
    </xf>
    <xf numFmtId="0" fontId="68" fillId="71" borderId="39" xfId="412" applyFont="1" applyFill="1" applyBorder="1" applyAlignment="1">
      <alignment wrapText="1"/>
    </xf>
    <xf numFmtId="0" fontId="68" fillId="74" borderId="7" xfId="412" applyFont="1" applyFill="1" applyBorder="1" applyAlignment="1">
      <alignment wrapText="1"/>
    </xf>
    <xf numFmtId="0" fontId="68" fillId="77" borderId="40" xfId="412" applyFont="1" applyFill="1" applyBorder="1" applyAlignment="1">
      <alignment wrapText="1"/>
    </xf>
    <xf numFmtId="0" fontId="68" fillId="77" borderId="8" xfId="412" applyFont="1" applyFill="1" applyBorder="1" applyAlignment="1">
      <alignment wrapText="1"/>
    </xf>
    <xf numFmtId="0" fontId="68" fillId="77" borderId="41" xfId="412" applyFont="1" applyFill="1" applyBorder="1" applyAlignment="1">
      <alignment wrapText="1"/>
    </xf>
    <xf numFmtId="0" fontId="6" fillId="0" borderId="0" xfId="392" applyAlignment="1"/>
    <xf numFmtId="0" fontId="1" fillId="2" borderId="24" xfId="412" applyFont="1" applyFill="1" applyBorder="1" applyAlignment="1">
      <alignment wrapText="1"/>
    </xf>
    <xf numFmtId="0" fontId="68" fillId="71" borderId="42" xfId="412" applyFont="1" applyFill="1" applyBorder="1" applyAlignment="1">
      <alignment wrapText="1"/>
    </xf>
    <xf numFmtId="0" fontId="68" fillId="71" borderId="24" xfId="412" applyFont="1" applyFill="1" applyBorder="1" applyAlignment="1">
      <alignment wrapText="1"/>
    </xf>
    <xf numFmtId="0" fontId="68" fillId="71" borderId="43" xfId="412" applyFont="1" applyFill="1" applyBorder="1" applyAlignment="1">
      <alignment wrapText="1"/>
    </xf>
    <xf numFmtId="0" fontId="68" fillId="74" borderId="44" xfId="412" applyFont="1" applyFill="1" applyBorder="1" applyAlignment="1">
      <alignment wrapText="1"/>
    </xf>
    <xf numFmtId="0" fontId="68" fillId="77" borderId="42" xfId="412" applyFont="1" applyFill="1" applyBorder="1" applyAlignment="1">
      <alignment wrapText="1"/>
    </xf>
    <xf numFmtId="0" fontId="68" fillId="77" borderId="24" xfId="412" applyFont="1" applyFill="1" applyBorder="1" applyAlignment="1">
      <alignment wrapText="1"/>
    </xf>
    <xf numFmtId="0" fontId="68" fillId="77" borderId="43" xfId="412" applyFont="1" applyFill="1" applyBorder="1" applyAlignment="1">
      <alignment wrapText="1"/>
    </xf>
    <xf numFmtId="0" fontId="44" fillId="0" borderId="0" xfId="392" applyFont="1" applyAlignment="1"/>
    <xf numFmtId="0" fontId="1" fillId="0" borderId="0" xfId="412" applyFont="1" applyFill="1" applyAlignment="1"/>
    <xf numFmtId="0" fontId="44" fillId="0" borderId="0" xfId="392" applyFont="1" applyFill="1" applyAlignment="1"/>
    <xf numFmtId="0" fontId="6" fillId="0" borderId="0" xfId="392" applyAlignment="1">
      <alignment horizontal="left"/>
    </xf>
    <xf numFmtId="49" fontId="6" fillId="0" borderId="0" xfId="392" applyNumberFormat="1" applyAlignment="1"/>
    <xf numFmtId="0" fontId="6" fillId="0" borderId="0" xfId="392" quotePrefix="1" applyAlignment="1"/>
    <xf numFmtId="0" fontId="63" fillId="61" borderId="0" xfId="1" applyFont="1" applyFill="1" applyProtection="1"/>
    <xf numFmtId="0" fontId="64" fillId="61" borderId="0" xfId="1" applyFont="1" applyFill="1" applyProtection="1"/>
    <xf numFmtId="0" fontId="6" fillId="61" borderId="0" xfId="1" applyFill="1" applyProtection="1"/>
    <xf numFmtId="0" fontId="64" fillId="61" borderId="0" xfId="1" applyFont="1" applyFill="1" applyAlignment="1" applyProtection="1">
      <alignment vertical="center"/>
    </xf>
    <xf numFmtId="0" fontId="63" fillId="4" borderId="0" xfId="1" applyFont="1" applyFill="1" applyProtection="1"/>
    <xf numFmtId="0" fontId="64" fillId="0" borderId="0" xfId="1" applyFont="1" applyFill="1" applyProtection="1"/>
    <xf numFmtId="0" fontId="62" fillId="0" borderId="0" xfId="1" applyFont="1" applyFill="1" applyAlignment="1" applyProtection="1">
      <alignment vertical="center"/>
    </xf>
    <xf numFmtId="0" fontId="63" fillId="61" borderId="0" xfId="1" applyFont="1" applyFill="1" applyAlignment="1" applyProtection="1">
      <alignment vertical="center"/>
    </xf>
    <xf numFmtId="0" fontId="63" fillId="4" borderId="0" xfId="1" applyFont="1" applyFill="1" applyAlignment="1" applyProtection="1">
      <alignment vertical="center"/>
    </xf>
    <xf numFmtId="0" fontId="62" fillId="0" borderId="0" xfId="1" applyFont="1" applyFill="1" applyProtection="1"/>
    <xf numFmtId="0" fontId="6" fillId="61" borderId="0" xfId="1" applyFill="1" applyAlignment="1" applyProtection="1">
      <alignment vertical="center"/>
    </xf>
    <xf numFmtId="0" fontId="0" fillId="68" borderId="0" xfId="0" applyFill="1"/>
    <xf numFmtId="0" fontId="0" fillId="0" borderId="0" xfId="0" applyAlignment="1">
      <alignment horizontal="left" indent="2"/>
    </xf>
    <xf numFmtId="0" fontId="0" fillId="0" borderId="0" xfId="0" applyAlignment="1"/>
    <xf numFmtId="0" fontId="64" fillId="76" borderId="0" xfId="1" applyFont="1" applyFill="1" applyAlignment="1" applyProtection="1"/>
    <xf numFmtId="0" fontId="75" fillId="61" borderId="0" xfId="1" applyFont="1" applyFill="1" applyAlignment="1">
      <alignment vertical="top"/>
    </xf>
    <xf numFmtId="0" fontId="75" fillId="61" borderId="0" xfId="1" applyFont="1" applyFill="1" applyAlignment="1" applyProtection="1">
      <alignment vertical="top"/>
    </xf>
    <xf numFmtId="0" fontId="1" fillId="75" borderId="0" xfId="0" applyFont="1" applyFill="1" applyAlignment="1">
      <alignment horizontal="center"/>
    </xf>
    <xf numFmtId="0" fontId="61" fillId="70" borderId="0" xfId="1" applyFont="1" applyFill="1"/>
    <xf numFmtId="0" fontId="61" fillId="70" borderId="0" xfId="1" applyNumberFormat="1" applyFont="1" applyFill="1" applyAlignment="1">
      <alignment horizontal="left"/>
    </xf>
    <xf numFmtId="0" fontId="61" fillId="70" borderId="0" xfId="1" applyNumberFormat="1" applyFont="1" applyFill="1" applyAlignment="1">
      <alignment horizontal="right"/>
    </xf>
    <xf numFmtId="0" fontId="61" fillId="61" borderId="0" xfId="1" applyFont="1" applyFill="1" applyAlignment="1"/>
    <xf numFmtId="0" fontId="61" fillId="61" borderId="0" xfId="1" applyFont="1" applyFill="1" applyBorder="1"/>
    <xf numFmtId="0" fontId="61" fillId="61" borderId="31" xfId="1" applyFont="1" applyFill="1" applyBorder="1"/>
    <xf numFmtId="0" fontId="61" fillId="61" borderId="3" xfId="1" applyFont="1" applyFill="1" applyBorder="1"/>
    <xf numFmtId="0" fontId="61" fillId="61" borderId="33" xfId="1" applyFont="1" applyFill="1" applyBorder="1"/>
    <xf numFmtId="0" fontId="61" fillId="61" borderId="0" xfId="1" applyFont="1" applyFill="1"/>
    <xf numFmtId="0" fontId="61" fillId="61" borderId="30" xfId="1" applyFont="1" applyFill="1" applyBorder="1"/>
    <xf numFmtId="0" fontId="61" fillId="61" borderId="30" xfId="1" applyFont="1" applyFill="1" applyBorder="1" applyAlignment="1">
      <alignment horizontal="center"/>
    </xf>
    <xf numFmtId="0" fontId="61" fillId="61" borderId="0" xfId="1" applyFont="1" applyFill="1" applyBorder="1" applyAlignment="1">
      <alignment horizontal="center"/>
    </xf>
    <xf numFmtId="0" fontId="61" fillId="61" borderId="0" xfId="1" applyFont="1" applyFill="1" applyBorder="1" applyAlignment="1">
      <alignment wrapText="1"/>
    </xf>
    <xf numFmtId="195" fontId="61" fillId="61" borderId="0" xfId="1" applyNumberFormat="1" applyFont="1" applyFill="1" applyBorder="1"/>
    <xf numFmtId="0" fontId="61" fillId="61" borderId="32" xfId="1" applyFont="1" applyFill="1" applyBorder="1"/>
    <xf numFmtId="0" fontId="61" fillId="61" borderId="0" xfId="1" quotePrefix="1" applyFont="1" applyFill="1" applyBorder="1"/>
    <xf numFmtId="0" fontId="61" fillId="68" borderId="34" xfId="1" applyFont="1" applyFill="1" applyBorder="1"/>
    <xf numFmtId="0" fontId="61" fillId="61" borderId="28" xfId="1" applyFont="1" applyFill="1" applyBorder="1"/>
    <xf numFmtId="0" fontId="61" fillId="69" borderId="35" xfId="1" applyFont="1" applyFill="1" applyBorder="1"/>
    <xf numFmtId="0" fontId="62" fillId="61" borderId="0" xfId="1" applyFont="1" applyFill="1" applyBorder="1" applyAlignment="1">
      <alignment horizontal="center"/>
    </xf>
    <xf numFmtId="0" fontId="61" fillId="67" borderId="0" xfId="1" applyFont="1" applyFill="1" applyBorder="1"/>
    <xf numFmtId="0" fontId="61" fillId="0" borderId="0" xfId="588" applyNumberFormat="1" applyFont="1" applyBorder="1" applyAlignment="1">
      <alignment horizontal="right"/>
    </xf>
    <xf numFmtId="0" fontId="61" fillId="71" borderId="0" xfId="1" applyFont="1" applyFill="1" applyBorder="1" applyAlignment="1">
      <alignment horizontal="center"/>
    </xf>
    <xf numFmtId="49" fontId="61" fillId="70" borderId="0" xfId="1" applyNumberFormat="1" applyFont="1" applyFill="1"/>
    <xf numFmtId="0" fontId="0" fillId="0" borderId="30" xfId="0" applyFont="1" applyBorder="1"/>
    <xf numFmtId="0" fontId="0" fillId="0" borderId="0" xfId="0" applyFont="1" applyBorder="1"/>
    <xf numFmtId="0" fontId="0" fillId="0" borderId="31" xfId="0" applyFont="1" applyBorder="1"/>
    <xf numFmtId="0" fontId="61" fillId="61" borderId="31" xfId="1" applyFont="1" applyFill="1" applyBorder="1" applyAlignment="1">
      <alignment horizontal="center"/>
    </xf>
    <xf numFmtId="0" fontId="61" fillId="0" borderId="0" xfId="1" applyFont="1" applyFill="1"/>
    <xf numFmtId="195" fontId="62" fillId="0" borderId="0" xfId="1" applyNumberFormat="1" applyFont="1" applyFill="1" applyAlignment="1">
      <alignment horizontal="center"/>
    </xf>
    <xf numFmtId="3" fontId="77" fillId="0" borderId="0" xfId="1" applyNumberFormat="1" applyFont="1" applyFill="1" applyAlignment="1">
      <alignment horizontal="center"/>
    </xf>
    <xf numFmtId="195" fontId="62" fillId="0" borderId="0" xfId="1" applyNumberFormat="1" applyFont="1" applyFill="1" applyBorder="1" applyAlignment="1">
      <alignment horizontal="center"/>
    </xf>
    <xf numFmtId="3" fontId="77" fillId="0" borderId="0" xfId="1" applyNumberFormat="1" applyFont="1" applyFill="1" applyBorder="1" applyAlignment="1">
      <alignment horizontal="center"/>
    </xf>
    <xf numFmtId="0" fontId="0" fillId="0" borderId="0" xfId="0" applyFont="1" applyFill="1"/>
    <xf numFmtId="0" fontId="0" fillId="0" borderId="30" xfId="0" applyFont="1" applyFill="1" applyBorder="1"/>
    <xf numFmtId="0" fontId="0" fillId="0" borderId="0" xfId="0" applyFont="1" applyFill="1" applyBorder="1"/>
    <xf numFmtId="0" fontId="0" fillId="0" borderId="31" xfId="0" applyFont="1" applyFill="1" applyBorder="1"/>
    <xf numFmtId="0" fontId="0" fillId="70" borderId="0" xfId="0" applyFont="1" applyFill="1"/>
    <xf numFmtId="0" fontId="61" fillId="0" borderId="0" xfId="588" applyFont="1" applyBorder="1"/>
    <xf numFmtId="0" fontId="0" fillId="61" borderId="45" xfId="0" applyFont="1" applyFill="1" applyBorder="1"/>
    <xf numFmtId="0" fontId="0" fillId="61" borderId="46" xfId="0" applyFont="1" applyFill="1" applyBorder="1"/>
    <xf numFmtId="0" fontId="61" fillId="61" borderId="46" xfId="1" applyFont="1" applyFill="1" applyBorder="1"/>
    <xf numFmtId="0" fontId="0" fillId="61" borderId="47" xfId="0" applyFont="1" applyFill="1" applyBorder="1"/>
    <xf numFmtId="195" fontId="63" fillId="0" borderId="0" xfId="1" applyNumberFormat="1" applyFont="1" applyFill="1" applyAlignment="1" applyProtection="1">
      <alignment horizontal="center"/>
      <protection hidden="1"/>
    </xf>
    <xf numFmtId="0" fontId="63" fillId="61" borderId="0" xfId="1" applyFont="1" applyFill="1" applyProtection="1">
      <protection hidden="1"/>
    </xf>
    <xf numFmtId="195" fontId="64" fillId="0" borderId="0" xfId="1" applyNumberFormat="1" applyFont="1" applyFill="1" applyAlignment="1" applyProtection="1">
      <alignment horizontal="center"/>
      <protection hidden="1"/>
    </xf>
    <xf numFmtId="9" fontId="63" fillId="0" borderId="0" xfId="614" applyFont="1" applyFill="1" applyProtection="1">
      <protection hidden="1"/>
    </xf>
    <xf numFmtId="195" fontId="63" fillId="0" borderId="0" xfId="1" applyNumberFormat="1" applyFont="1" applyFill="1" applyBorder="1" applyAlignment="1" applyProtection="1">
      <alignment horizontal="center"/>
      <protection hidden="1"/>
    </xf>
    <xf numFmtId="195" fontId="64" fillId="0" borderId="24" xfId="1" applyNumberFormat="1" applyFont="1" applyFill="1" applyBorder="1" applyAlignment="1" applyProtection="1">
      <alignment horizontal="center"/>
      <protection hidden="1"/>
    </xf>
    <xf numFmtId="0" fontId="63" fillId="0" borderId="0" xfId="1" applyFont="1" applyFill="1" applyProtection="1">
      <protection hidden="1"/>
    </xf>
    <xf numFmtId="195" fontId="63" fillId="0" borderId="0" xfId="1" applyNumberFormat="1" applyFont="1" applyFill="1" applyAlignment="1" applyProtection="1">
      <alignment horizontal="center" vertical="center"/>
      <protection hidden="1"/>
    </xf>
    <xf numFmtId="0" fontId="63" fillId="61" borderId="0" xfId="1" applyFont="1" applyFill="1" applyAlignment="1" applyProtection="1">
      <alignment vertical="center"/>
      <protection hidden="1"/>
    </xf>
    <xf numFmtId="9" fontId="63" fillId="0" borderId="0" xfId="614" applyFont="1" applyFill="1" applyAlignment="1" applyProtection="1">
      <alignment vertical="center"/>
      <protection hidden="1"/>
    </xf>
    <xf numFmtId="3" fontId="61" fillId="0" borderId="0" xfId="1" applyNumberFormat="1" applyFont="1" applyFill="1" applyAlignment="1" applyProtection="1">
      <alignment horizontal="center"/>
      <protection hidden="1"/>
    </xf>
    <xf numFmtId="3" fontId="63" fillId="0" borderId="0" xfId="1" quotePrefix="1" applyNumberFormat="1" applyFont="1" applyFill="1" applyAlignment="1" applyProtection="1">
      <alignment horizontal="center"/>
      <protection hidden="1"/>
    </xf>
    <xf numFmtId="3" fontId="63" fillId="0" borderId="0" xfId="1" applyNumberFormat="1" applyFont="1" applyFill="1" applyAlignment="1" applyProtection="1">
      <alignment horizontal="center"/>
      <protection hidden="1"/>
    </xf>
    <xf numFmtId="0" fontId="63" fillId="0" borderId="0" xfId="1" applyFont="1" applyFill="1" applyAlignment="1" applyProtection="1">
      <alignment horizontal="left"/>
      <protection hidden="1"/>
    </xf>
    <xf numFmtId="0" fontId="3" fillId="4" borderId="0" xfId="1" applyFont="1" applyFill="1" applyBorder="1" applyAlignment="1" applyProtection="1">
      <alignment horizontal="left" vertical="top"/>
      <protection hidden="1"/>
    </xf>
    <xf numFmtId="0" fontId="63" fillId="61" borderId="0" xfId="1" quotePrefix="1" applyFont="1" applyFill="1" applyProtection="1"/>
    <xf numFmtId="0" fontId="63" fillId="4" borderId="0" xfId="1" applyFont="1" applyFill="1" applyProtection="1">
      <protection hidden="1"/>
    </xf>
    <xf numFmtId="0" fontId="64" fillId="61" borderId="0" xfId="1" applyFont="1" applyFill="1" applyProtection="1">
      <protection hidden="1"/>
    </xf>
    <xf numFmtId="0" fontId="1" fillId="72" borderId="31" xfId="0" applyFont="1" applyFill="1" applyBorder="1" applyAlignment="1">
      <alignment horizontal="center"/>
    </xf>
    <xf numFmtId="0" fontId="1" fillId="66" borderId="31" xfId="0" applyFont="1" applyFill="1" applyBorder="1" applyAlignment="1">
      <alignment horizontal="center"/>
    </xf>
    <xf numFmtId="0" fontId="0" fillId="78" borderId="29" xfId="0" applyFont="1" applyFill="1" applyBorder="1" applyAlignment="1">
      <alignment horizontal="center" wrapText="1"/>
    </xf>
    <xf numFmtId="0" fontId="0" fillId="78" borderId="31" xfId="0" applyFont="1" applyFill="1" applyBorder="1" applyAlignment="1">
      <alignment horizontal="center" wrapText="1"/>
    </xf>
    <xf numFmtId="0" fontId="59" fillId="65" borderId="24" xfId="0" quotePrefix="1" applyFont="1" applyFill="1" applyBorder="1" applyAlignment="1">
      <alignment horizontal="center" wrapText="1"/>
    </xf>
    <xf numFmtId="0" fontId="0" fillId="0" borderId="0" xfId="0" applyFont="1" applyBorder="1" applyAlignment="1">
      <alignment horizontal="center"/>
    </xf>
    <xf numFmtId="0" fontId="0" fillId="0" borderId="0" xfId="0" applyFont="1" applyFill="1" applyBorder="1" applyAlignment="1">
      <alignment horizontal="center"/>
    </xf>
    <xf numFmtId="0" fontId="0" fillId="0" borderId="31" xfId="0" applyFont="1" applyFill="1" applyBorder="1" applyAlignment="1">
      <alignment horizontal="center"/>
    </xf>
    <xf numFmtId="0" fontId="63" fillId="4" borderId="0" xfId="1" applyFont="1" applyFill="1" applyProtection="1"/>
    <xf numFmtId="0" fontId="64" fillId="0" borderId="0" xfId="1" applyFont="1" applyFill="1" applyAlignment="1" applyProtection="1">
      <alignment horizontal="center"/>
    </xf>
    <xf numFmtId="0" fontId="69" fillId="4" borderId="0" xfId="1" applyFont="1" applyFill="1" applyBorder="1" applyAlignment="1" applyProtection="1">
      <alignment horizontal="left" vertical="top" wrapText="1"/>
      <protection hidden="1"/>
    </xf>
    <xf numFmtId="0" fontId="1" fillId="72" borderId="0" xfId="0" applyFont="1" applyFill="1" applyBorder="1" applyAlignment="1">
      <alignment horizontal="center"/>
    </xf>
    <xf numFmtId="0" fontId="1" fillId="66" borderId="0" xfId="0" applyFont="1" applyFill="1" applyBorder="1" applyAlignment="1">
      <alignment horizontal="center"/>
    </xf>
    <xf numFmtId="0" fontId="0" fillId="78" borderId="28" xfId="0" applyFont="1" applyFill="1" applyBorder="1" applyAlignment="1">
      <alignment horizontal="center" wrapText="1"/>
    </xf>
    <xf numFmtId="0" fontId="0" fillId="78" borderId="0" xfId="0" applyFont="1" applyFill="1" applyBorder="1" applyAlignment="1">
      <alignment horizontal="center" wrapText="1"/>
    </xf>
    <xf numFmtId="195" fontId="61" fillId="0" borderId="0" xfId="1" applyNumberFormat="1" applyFont="1" applyFill="1" applyAlignment="1" applyProtection="1">
      <alignment horizontal="center"/>
      <protection hidden="1"/>
    </xf>
    <xf numFmtId="195" fontId="61" fillId="0" borderId="0" xfId="1" applyNumberFormat="1" applyFont="1" applyFill="1" applyBorder="1" applyAlignment="1" applyProtection="1">
      <alignment horizontal="center"/>
      <protection hidden="1"/>
    </xf>
    <xf numFmtId="0" fontId="61" fillId="0" borderId="0" xfId="1" applyFont="1" applyFill="1" applyBorder="1" applyProtection="1"/>
    <xf numFmtId="0" fontId="61" fillId="0" borderId="0" xfId="1" applyFont="1" applyFill="1" applyProtection="1"/>
    <xf numFmtId="3" fontId="77" fillId="0" borderId="0" xfId="1" applyNumberFormat="1" applyFont="1" applyFill="1" applyAlignment="1" applyProtection="1">
      <alignment horizontal="center"/>
      <protection hidden="1"/>
    </xf>
    <xf numFmtId="3" fontId="77" fillId="0" borderId="0" xfId="1" applyNumberFormat="1" applyFont="1" applyFill="1" applyBorder="1" applyAlignment="1" applyProtection="1">
      <alignment horizontal="center"/>
      <protection hidden="1"/>
    </xf>
    <xf numFmtId="3" fontId="77" fillId="0" borderId="24" xfId="1" applyNumberFormat="1" applyFont="1" applyFill="1" applyBorder="1" applyAlignment="1" applyProtection="1">
      <alignment horizontal="center"/>
      <protection hidden="1"/>
    </xf>
    <xf numFmtId="195" fontId="78" fillId="0" borderId="0" xfId="1" applyNumberFormat="1" applyFont="1" applyFill="1" applyBorder="1" applyAlignment="1" applyProtection="1">
      <alignment horizontal="center"/>
      <protection hidden="1"/>
    </xf>
    <xf numFmtId="195" fontId="77" fillId="0" borderId="0" xfId="1" applyNumberFormat="1" applyFont="1" applyFill="1" applyAlignment="1" applyProtection="1">
      <alignment horizontal="center"/>
      <protection hidden="1"/>
    </xf>
    <xf numFmtId="3" fontId="77" fillId="0" borderId="0" xfId="1" applyNumberFormat="1" applyFont="1" applyFill="1" applyAlignment="1" applyProtection="1">
      <alignment horizontal="center" vertical="center"/>
      <protection hidden="1"/>
    </xf>
    <xf numFmtId="195" fontId="79" fillId="0" borderId="0" xfId="1" applyNumberFormat="1" applyFont="1" applyFill="1" applyAlignment="1" applyProtection="1">
      <alignment horizontal="center" vertical="center"/>
      <protection hidden="1"/>
    </xf>
    <xf numFmtId="0" fontId="61" fillId="61" borderId="45" xfId="1" applyFont="1" applyFill="1" applyBorder="1"/>
    <xf numFmtId="0" fontId="61" fillId="61" borderId="46" xfId="1" applyFont="1" applyFill="1" applyBorder="1" applyAlignment="1">
      <alignment horizontal="center"/>
    </xf>
    <xf numFmtId="0" fontId="61" fillId="61" borderId="33" xfId="1" applyFont="1" applyFill="1" applyBorder="1" applyAlignment="1">
      <alignment horizontal="center"/>
    </xf>
    <xf numFmtId="0" fontId="1" fillId="2" borderId="0" xfId="0" applyFont="1" applyFill="1" applyAlignment="1">
      <alignment horizontal="center"/>
    </xf>
    <xf numFmtId="0" fontId="56" fillId="75" borderId="0" xfId="0" applyFont="1" applyFill="1" applyAlignment="1">
      <alignment horizontal="center"/>
    </xf>
    <xf numFmtId="0" fontId="0" fillId="0" borderId="0" xfId="0" applyAlignment="1">
      <alignment horizontal="center"/>
    </xf>
    <xf numFmtId="0" fontId="0" fillId="80" borderId="0" xfId="0" applyFill="1"/>
    <xf numFmtId="0" fontId="61" fillId="0" borderId="49" xfId="1" applyFont="1" applyFill="1" applyBorder="1" applyProtection="1"/>
    <xf numFmtId="0" fontId="64" fillId="0" borderId="49" xfId="1" applyFont="1" applyFill="1" applyBorder="1" applyProtection="1"/>
    <xf numFmtId="0" fontId="63" fillId="0" borderId="49" xfId="1" applyFont="1" applyFill="1" applyBorder="1" applyProtection="1"/>
    <xf numFmtId="0" fontId="61" fillId="0" borderId="49" xfId="1" applyFont="1" applyFill="1" applyBorder="1" applyAlignment="1" applyProtection="1">
      <alignment vertical="center"/>
    </xf>
    <xf numFmtId="0" fontId="62" fillId="0" borderId="49" xfId="1" applyFont="1" applyFill="1" applyBorder="1" applyProtection="1"/>
    <xf numFmtId="0" fontId="0" fillId="81" borderId="0" xfId="0" applyFill="1"/>
    <xf numFmtId="0" fontId="0" fillId="82" borderId="0" xfId="0" applyFill="1"/>
    <xf numFmtId="0" fontId="76" fillId="66" borderId="30" xfId="1" applyFont="1" applyFill="1" applyBorder="1" applyAlignment="1">
      <alignment horizontal="center"/>
    </xf>
    <xf numFmtId="49" fontId="61" fillId="0" borderId="0" xfId="1" applyNumberFormat="1" applyFont="1" applyFill="1"/>
    <xf numFmtId="0" fontId="61" fillId="0" borderId="0" xfId="1" applyNumberFormat="1" applyFont="1" applyFill="1"/>
    <xf numFmtId="0" fontId="61" fillId="0" borderId="0" xfId="1" applyFont="1" applyFill="1" applyBorder="1"/>
    <xf numFmtId="0" fontId="61" fillId="61" borderId="45" xfId="1" applyFont="1" applyFill="1" applyBorder="1" applyAlignment="1">
      <alignment horizontal="left"/>
    </xf>
    <xf numFmtId="0" fontId="0" fillId="0" borderId="48" xfId="0" applyFont="1" applyBorder="1"/>
    <xf numFmtId="0" fontId="61" fillId="61" borderId="0" xfId="1" applyFont="1" applyFill="1" applyBorder="1" applyAlignment="1">
      <alignment horizontal="left"/>
    </xf>
    <xf numFmtId="0" fontId="61" fillId="73" borderId="27" xfId="1" applyFont="1" applyFill="1" applyBorder="1"/>
    <xf numFmtId="0" fontId="61" fillId="73" borderId="30" xfId="1" applyFont="1" applyFill="1" applyBorder="1"/>
    <xf numFmtId="0" fontId="61" fillId="74" borderId="30" xfId="1" applyFont="1" applyFill="1" applyBorder="1"/>
    <xf numFmtId="0" fontId="61" fillId="74" borderId="45" xfId="1" applyFont="1" applyFill="1" applyBorder="1"/>
    <xf numFmtId="0" fontId="61" fillId="73" borderId="29" xfId="1" applyFont="1" applyFill="1" applyBorder="1"/>
    <xf numFmtId="0" fontId="61" fillId="73" borderId="31" xfId="1" applyFont="1" applyFill="1" applyBorder="1"/>
    <xf numFmtId="0" fontId="61" fillId="74" borderId="31" xfId="1" applyFont="1" applyFill="1" applyBorder="1"/>
    <xf numFmtId="0" fontId="61" fillId="74" borderId="47" xfId="1" applyFont="1" applyFill="1" applyBorder="1"/>
    <xf numFmtId="182" fontId="61" fillId="0" borderId="0" xfId="614" applyNumberFormat="1" applyFont="1" applyFill="1" applyAlignment="1" applyProtection="1">
      <alignment horizontal="center" vertical="center"/>
      <protection hidden="1"/>
    </xf>
    <xf numFmtId="182" fontId="63" fillId="0" borderId="0" xfId="1" applyNumberFormat="1" applyFont="1" applyFill="1" applyAlignment="1" applyProtection="1">
      <alignment horizontal="center" vertical="center"/>
      <protection hidden="1"/>
    </xf>
    <xf numFmtId="9" fontId="61" fillId="0" borderId="0" xfId="614" applyFont="1" applyFill="1" applyAlignment="1" applyProtection="1">
      <alignment horizontal="center" vertical="center"/>
      <protection hidden="1"/>
    </xf>
    <xf numFmtId="9" fontId="63" fillId="0" borderId="0" xfId="614" quotePrefix="1" applyFont="1" applyFill="1" applyAlignment="1" applyProtection="1">
      <alignment horizontal="center"/>
      <protection hidden="1"/>
    </xf>
    <xf numFmtId="0" fontId="0" fillId="79" borderId="0" xfId="0" applyFill="1"/>
    <xf numFmtId="0" fontId="0" fillId="0" borderId="0" xfId="0" applyFill="1"/>
    <xf numFmtId="0" fontId="0" fillId="0" borderId="0" xfId="0" applyFill="1" applyAlignment="1">
      <alignment wrapText="1"/>
    </xf>
    <xf numFmtId="0" fontId="0" fillId="79" borderId="0" xfId="0" applyFill="1" applyBorder="1"/>
    <xf numFmtId="0" fontId="81" fillId="79" borderId="0" xfId="615" applyFill="1" applyBorder="1"/>
    <xf numFmtId="49" fontId="0" fillId="0" borderId="0" xfId="0" applyNumberFormat="1"/>
    <xf numFmtId="0" fontId="83" fillId="61" borderId="0" xfId="1" quotePrefix="1" applyFont="1" applyFill="1" applyProtection="1"/>
    <xf numFmtId="0" fontId="6" fillId="83" borderId="0" xfId="1" applyFill="1"/>
    <xf numFmtId="0" fontId="0" fillId="83" borderId="0" xfId="0" applyFill="1"/>
    <xf numFmtId="0" fontId="64" fillId="84" borderId="0" xfId="1" applyFont="1" applyFill="1" applyBorder="1" applyProtection="1"/>
    <xf numFmtId="0" fontId="65" fillId="84" borderId="0" xfId="1" applyFont="1" applyFill="1" applyBorder="1" applyProtection="1"/>
    <xf numFmtId="0" fontId="65" fillId="84" borderId="0" xfId="1" applyFont="1" applyFill="1" applyBorder="1" applyAlignment="1" applyProtection="1">
      <alignment horizontal="center" vertical="center" textRotation="90"/>
    </xf>
    <xf numFmtId="0" fontId="1" fillId="84" borderId="0" xfId="1" applyFont="1" applyFill="1" applyBorder="1" applyProtection="1"/>
    <xf numFmtId="0" fontId="65" fillId="84" borderId="25" xfId="1" applyFont="1" applyFill="1" applyBorder="1" applyProtection="1"/>
    <xf numFmtId="0" fontId="67" fillId="84" borderId="25" xfId="1" applyFont="1" applyFill="1" applyBorder="1" applyProtection="1"/>
    <xf numFmtId="0" fontId="65" fillId="84" borderId="36" xfId="1" applyFont="1" applyFill="1" applyBorder="1" applyAlignment="1" applyProtection="1">
      <alignment horizontal="center"/>
    </xf>
    <xf numFmtId="0" fontId="65" fillId="84" borderId="0" xfId="1" applyFont="1" applyFill="1" applyBorder="1" applyAlignment="1" applyProtection="1">
      <alignment horizontal="center"/>
    </xf>
    <xf numFmtId="0" fontId="63" fillId="85" borderId="0" xfId="2" applyNumberFormat="1" applyFont="1" applyFill="1" applyBorder="1" applyAlignment="1" applyProtection="1"/>
    <xf numFmtId="9" fontId="63" fillId="85" borderId="0" xfId="614" applyFont="1" applyFill="1" applyBorder="1" applyProtection="1"/>
    <xf numFmtId="9" fontId="66" fillId="85" borderId="0" xfId="614" applyFont="1" applyFill="1" applyBorder="1" applyProtection="1"/>
    <xf numFmtId="0" fontId="63" fillId="85" borderId="0" xfId="1" applyFont="1" applyFill="1" applyProtection="1"/>
    <xf numFmtId="0" fontId="64" fillId="86" borderId="49" xfId="1" applyFont="1" applyFill="1" applyBorder="1" applyProtection="1"/>
    <xf numFmtId="0" fontId="64" fillId="86" borderId="0" xfId="1" applyFont="1" applyFill="1" applyProtection="1"/>
    <xf numFmtId="195" fontId="63" fillId="86" borderId="0" xfId="1" applyNumberFormat="1" applyFont="1" applyFill="1" applyAlignment="1" applyProtection="1">
      <alignment horizontal="center"/>
      <protection hidden="1"/>
    </xf>
    <xf numFmtId="3" fontId="77" fillId="86" borderId="0" xfId="1" applyNumberFormat="1" applyFont="1" applyFill="1" applyAlignment="1" applyProtection="1">
      <alignment horizontal="center"/>
      <protection hidden="1"/>
    </xf>
    <xf numFmtId="0" fontId="64" fillId="86" borderId="50" xfId="1" applyFont="1" applyFill="1" applyBorder="1" applyProtection="1"/>
    <xf numFmtId="0" fontId="64" fillId="86" borderId="24" xfId="1" applyFont="1" applyFill="1" applyBorder="1" applyProtection="1"/>
    <xf numFmtId="195" fontId="63" fillId="86" borderId="24" xfId="1" applyNumberFormat="1" applyFont="1" applyFill="1" applyBorder="1" applyAlignment="1" applyProtection="1">
      <alignment horizontal="center"/>
      <protection hidden="1"/>
    </xf>
    <xf numFmtId="3" fontId="77" fillId="86" borderId="24" xfId="1" applyNumberFormat="1" applyFont="1" applyFill="1" applyBorder="1" applyAlignment="1" applyProtection="1">
      <alignment horizontal="center"/>
      <protection hidden="1"/>
    </xf>
    <xf numFmtId="0" fontId="74" fillId="86" borderId="0" xfId="1" applyFont="1" applyFill="1" applyBorder="1" applyProtection="1"/>
    <xf numFmtId="0" fontId="3" fillId="85" borderId="0" xfId="1" applyFont="1" applyFill="1" applyBorder="1" applyAlignment="1" applyProtection="1">
      <alignment horizontal="left" vertical="top"/>
      <protection hidden="1"/>
    </xf>
    <xf numFmtId="0" fontId="3" fillId="85" borderId="0" xfId="1" applyFont="1" applyFill="1" applyBorder="1" applyAlignment="1" applyProtection="1">
      <alignment horizontal="left"/>
      <protection hidden="1"/>
    </xf>
    <xf numFmtId="0" fontId="3" fillId="85" borderId="0" xfId="1" applyFont="1" applyFill="1" applyBorder="1" applyAlignment="1" applyProtection="1">
      <protection hidden="1"/>
    </xf>
    <xf numFmtId="0" fontId="64" fillId="85" borderId="0" xfId="1" applyFont="1" applyFill="1" applyAlignment="1" applyProtection="1"/>
    <xf numFmtId="0" fontId="74" fillId="86" borderId="0" xfId="1" applyFont="1" applyFill="1" applyBorder="1" applyProtection="1">
      <protection hidden="1"/>
    </xf>
    <xf numFmtId="9" fontId="84" fillId="0" borderId="48" xfId="614" applyFont="1" applyFill="1" applyBorder="1" applyAlignment="1" applyProtection="1">
      <alignment horizontal="left" vertical="center"/>
      <protection hidden="1"/>
    </xf>
    <xf numFmtId="9" fontId="84" fillId="0" borderId="0" xfId="614" applyFont="1" applyFill="1" applyProtection="1">
      <protection hidden="1"/>
    </xf>
    <xf numFmtId="9" fontId="84" fillId="0" borderId="0" xfId="614" applyFont="1" applyFill="1" applyBorder="1" applyAlignment="1" applyProtection="1">
      <alignment horizontal="left" vertical="center"/>
      <protection hidden="1"/>
    </xf>
    <xf numFmtId="0" fontId="85" fillId="0" borderId="0" xfId="1" applyFont="1" applyFill="1" applyProtection="1">
      <protection hidden="1"/>
    </xf>
    <xf numFmtId="0" fontId="86" fillId="0" borderId="0" xfId="1" applyFont="1" applyFill="1" applyAlignment="1" applyProtection="1">
      <alignment vertical="center"/>
      <protection hidden="1"/>
    </xf>
    <xf numFmtId="0" fontId="86" fillId="0" borderId="0" xfId="1" applyFont="1" applyFill="1" applyProtection="1">
      <protection hidden="1"/>
    </xf>
    <xf numFmtId="9" fontId="87" fillId="0" borderId="0" xfId="614" applyFont="1" applyFill="1" applyAlignment="1" applyProtection="1">
      <alignment horizontal="right" vertical="center"/>
      <protection hidden="1"/>
    </xf>
    <xf numFmtId="9" fontId="87" fillId="0" borderId="0" xfId="614" applyFont="1" applyFill="1" applyProtection="1">
      <protection hidden="1"/>
    </xf>
    <xf numFmtId="0" fontId="87" fillId="0" borderId="0" xfId="1" applyFont="1" applyFill="1" applyProtection="1">
      <protection hidden="1"/>
    </xf>
    <xf numFmtId="9" fontId="88" fillId="0" borderId="0" xfId="614" applyFont="1" applyFill="1" applyProtection="1">
      <protection hidden="1"/>
    </xf>
    <xf numFmtId="9" fontId="89" fillId="0" borderId="0" xfId="614" applyFont="1" applyFill="1" applyAlignment="1" applyProtection="1">
      <alignment vertical="center"/>
      <protection hidden="1"/>
    </xf>
    <xf numFmtId="0" fontId="89" fillId="0" borderId="0" xfId="1" applyFont="1" applyFill="1" applyAlignment="1" applyProtection="1">
      <alignment horizontal="left"/>
      <protection hidden="1"/>
    </xf>
    <xf numFmtId="0" fontId="89" fillId="0" borderId="0" xfId="1" applyFont="1" applyFill="1" applyProtection="1">
      <protection hidden="1"/>
    </xf>
    <xf numFmtId="0" fontId="0" fillId="84" borderId="0" xfId="0" applyFill="1"/>
    <xf numFmtId="0" fontId="0" fillId="84" borderId="0" xfId="0" applyFill="1" applyAlignment="1">
      <alignment wrapText="1"/>
    </xf>
    <xf numFmtId="0" fontId="0" fillId="61" borderId="0" xfId="0" applyFill="1"/>
    <xf numFmtId="0" fontId="90" fillId="0" borderId="51" xfId="392" applyFont="1" applyBorder="1"/>
    <xf numFmtId="0" fontId="91" fillId="0" borderId="51" xfId="392" applyFont="1" applyBorder="1"/>
    <xf numFmtId="0" fontId="91" fillId="0" borderId="51" xfId="392" applyFont="1" applyBorder="1" applyAlignment="1">
      <alignment horizontal="center"/>
    </xf>
    <xf numFmtId="0" fontId="0" fillId="0" borderId="52" xfId="0" applyBorder="1"/>
    <xf numFmtId="0" fontId="0" fillId="0" borderId="52" xfId="0" applyBorder="1" applyAlignment="1">
      <alignment horizontal="center"/>
    </xf>
    <xf numFmtId="0" fontId="65" fillId="2" borderId="0" xfId="0" applyFont="1" applyFill="1" applyBorder="1"/>
    <xf numFmtId="0" fontId="65" fillId="2" borderId="0" xfId="0" applyFont="1" applyFill="1" applyBorder="1" applyAlignment="1">
      <alignment horizontal="center" wrapText="1"/>
    </xf>
    <xf numFmtId="0" fontId="65" fillId="2" borderId="0" xfId="0" applyFont="1" applyFill="1" applyBorder="1" applyAlignment="1">
      <alignment horizontal="center"/>
    </xf>
    <xf numFmtId="0" fontId="92" fillId="0" borderId="0" xfId="0" applyFont="1" applyBorder="1"/>
    <xf numFmtId="0" fontId="65" fillId="4" borderId="0" xfId="0" applyFont="1" applyFill="1"/>
    <xf numFmtId="0" fontId="65" fillId="4" borderId="0" xfId="0" applyFont="1" applyFill="1" applyAlignment="1">
      <alignment horizontal="center" wrapText="1"/>
    </xf>
    <xf numFmtId="0" fontId="65" fillId="4" borderId="0" xfId="0" applyFont="1" applyFill="1" applyAlignment="1">
      <alignment horizontal="center"/>
    </xf>
    <xf numFmtId="0" fontId="92" fillId="4" borderId="0" xfId="0" applyFont="1" applyFill="1"/>
    <xf numFmtId="0" fontId="3" fillId="4" borderId="0" xfId="0" applyFont="1" applyFill="1"/>
    <xf numFmtId="0" fontId="69" fillId="0" borderId="0" xfId="0" applyFont="1"/>
    <xf numFmtId="3" fontId="69" fillId="0" borderId="0" xfId="0" applyNumberFormat="1" applyFont="1" applyAlignment="1">
      <alignment horizontal="right"/>
    </xf>
    <xf numFmtId="0" fontId="69" fillId="0" borderId="0" xfId="0" applyFont="1" applyAlignment="1">
      <alignment horizontal="center"/>
    </xf>
    <xf numFmtId="194" fontId="69" fillId="0" borderId="0" xfId="250" applyNumberFormat="1" applyFont="1"/>
    <xf numFmtId="0" fontId="4" fillId="0" borderId="0" xfId="0" applyFont="1"/>
    <xf numFmtId="0" fontId="0" fillId="61" borderId="0" xfId="0" applyFill="1" applyAlignment="1">
      <alignment horizontal="center"/>
    </xf>
    <xf numFmtId="0" fontId="69" fillId="61" borderId="0" xfId="0" applyFont="1" applyFill="1"/>
    <xf numFmtId="194" fontId="69" fillId="61" borderId="0" xfId="250" applyNumberFormat="1" applyFont="1" applyFill="1"/>
    <xf numFmtId="0" fontId="4" fillId="61" borderId="0" xfId="0" applyFont="1" applyFill="1"/>
    <xf numFmtId="0" fontId="65" fillId="84" borderId="36" xfId="1" applyFont="1" applyFill="1" applyBorder="1" applyAlignment="1" applyProtection="1">
      <alignment horizontal="center" wrapText="1"/>
    </xf>
    <xf numFmtId="0" fontId="65" fillId="84" borderId="0" xfId="1" applyFont="1" applyFill="1" applyAlignment="1" applyProtection="1">
      <alignment horizontal="center" wrapText="1"/>
    </xf>
    <xf numFmtId="0" fontId="65" fillId="84" borderId="36" xfId="1" applyFont="1" applyFill="1" applyBorder="1" applyAlignment="1" applyProtection="1">
      <alignment horizontal="center"/>
    </xf>
    <xf numFmtId="0" fontId="65" fillId="84" borderId="0" xfId="1" applyFont="1" applyFill="1" applyAlignment="1" applyProtection="1">
      <alignment horizontal="center"/>
    </xf>
    <xf numFmtId="0" fontId="73" fillId="86" borderId="25" xfId="1" applyFont="1" applyFill="1" applyBorder="1" applyAlignment="1" applyProtection="1">
      <alignment horizontal="center"/>
      <protection hidden="1"/>
    </xf>
    <xf numFmtId="9" fontId="73" fillId="86" borderId="36" xfId="0" applyNumberFormat="1" applyFont="1" applyFill="1" applyBorder="1" applyAlignment="1" applyProtection="1">
      <alignment horizontal="center" wrapText="1"/>
    </xf>
    <xf numFmtId="9" fontId="73" fillId="86" borderId="0" xfId="0" applyNumberFormat="1" applyFont="1" applyFill="1" applyAlignment="1" applyProtection="1">
      <alignment horizontal="center" wrapText="1"/>
    </xf>
    <xf numFmtId="0" fontId="73" fillId="86" borderId="36" xfId="1" applyFont="1" applyFill="1" applyBorder="1" applyAlignment="1" applyProtection="1">
      <alignment horizontal="center"/>
    </xf>
    <xf numFmtId="9" fontId="65" fillId="87" borderId="0" xfId="0" applyNumberFormat="1" applyFont="1" applyFill="1" applyBorder="1" applyAlignment="1" applyProtection="1">
      <alignment horizontal="center" wrapText="1"/>
      <protection locked="0"/>
    </xf>
    <xf numFmtId="0" fontId="76" fillId="84" borderId="0" xfId="1" applyFont="1" applyFill="1" applyBorder="1" applyAlignment="1" applyProtection="1">
      <alignment horizontal="center" wrapText="1"/>
    </xf>
    <xf numFmtId="0" fontId="65" fillId="84" borderId="0" xfId="1" applyFont="1" applyFill="1" applyBorder="1" applyAlignment="1" applyProtection="1">
      <alignment horizontal="center" vertical="center" textRotation="90"/>
    </xf>
    <xf numFmtId="0" fontId="63" fillId="4" borderId="0" xfId="1" applyFont="1" applyFill="1" applyProtection="1"/>
    <xf numFmtId="9" fontId="73" fillId="86" borderId="36" xfId="0" applyNumberFormat="1" applyFont="1" applyFill="1" applyBorder="1" applyAlignment="1" applyProtection="1">
      <alignment horizontal="center" wrapText="1"/>
      <protection hidden="1"/>
    </xf>
    <xf numFmtId="9" fontId="73" fillId="86" borderId="0" xfId="0" applyNumberFormat="1" applyFont="1" applyFill="1" applyAlignment="1" applyProtection="1">
      <alignment horizontal="center" wrapText="1"/>
      <protection hidden="1"/>
    </xf>
    <xf numFmtId="0" fontId="64" fillId="0" borderId="0" xfId="1" applyFont="1" applyFill="1" applyAlignment="1" applyProtection="1">
      <alignment horizontal="center"/>
    </xf>
    <xf numFmtId="0" fontId="65" fillId="84" borderId="0" xfId="1" applyFont="1" applyFill="1" applyBorder="1" applyAlignment="1" applyProtection="1">
      <alignment horizontal="center"/>
    </xf>
    <xf numFmtId="0" fontId="3" fillId="4" borderId="0" xfId="1" applyFont="1" applyFill="1" applyBorder="1" applyAlignment="1" applyProtection="1">
      <alignment horizontal="left" vertical="top" wrapText="1"/>
      <protection hidden="1"/>
    </xf>
    <xf numFmtId="0" fontId="3" fillId="85" borderId="0" xfId="1" applyFont="1" applyFill="1" applyBorder="1" applyAlignment="1" applyProtection="1">
      <alignment horizontal="left" vertical="top"/>
      <protection hidden="1"/>
    </xf>
    <xf numFmtId="0" fontId="69" fillId="4" borderId="0" xfId="1" applyFont="1" applyFill="1" applyBorder="1" applyAlignment="1" applyProtection="1">
      <alignment horizontal="left" vertical="top" wrapText="1"/>
      <protection hidden="1"/>
    </xf>
    <xf numFmtId="0" fontId="3" fillId="85" borderId="0" xfId="1" applyFont="1" applyFill="1" applyBorder="1" applyAlignment="1" applyProtection="1">
      <alignment horizontal="left"/>
      <protection hidden="1"/>
    </xf>
    <xf numFmtId="9" fontId="68" fillId="86" borderId="0" xfId="0" applyNumberFormat="1" applyFont="1" applyFill="1" applyBorder="1" applyAlignment="1" applyProtection="1">
      <alignment horizontal="center" wrapText="1"/>
      <protection hidden="1"/>
    </xf>
    <xf numFmtId="0" fontId="3" fillId="85" borderId="0" xfId="1" applyFont="1" applyFill="1" applyBorder="1" applyAlignment="1" applyProtection="1">
      <alignment horizontal="left" vertical="top" wrapText="1"/>
      <protection hidden="1"/>
    </xf>
    <xf numFmtId="195" fontId="82" fillId="0" borderId="26" xfId="1" applyNumberFormat="1" applyFont="1" applyFill="1" applyBorder="1" applyAlignment="1" applyProtection="1">
      <alignment horizontal="center"/>
      <protection hidden="1"/>
    </xf>
    <xf numFmtId="0" fontId="64" fillId="86" borderId="0" xfId="1" applyFont="1" applyFill="1" applyAlignment="1" applyProtection="1">
      <alignment horizontal="center" vertical="center" wrapText="1"/>
      <protection hidden="1"/>
    </xf>
    <xf numFmtId="0" fontId="65" fillId="84" borderId="0" xfId="1" applyFont="1" applyFill="1" applyBorder="1" applyAlignment="1" applyProtection="1">
      <alignment horizontal="center" wrapText="1"/>
    </xf>
    <xf numFmtId="9" fontId="73" fillId="86" borderId="0" xfId="0" applyNumberFormat="1" applyFont="1" applyFill="1" applyBorder="1" applyAlignment="1" applyProtection="1">
      <alignment horizontal="center" wrapText="1"/>
      <protection hidden="1"/>
    </xf>
    <xf numFmtId="0" fontId="73" fillId="86" borderId="36" xfId="1" applyFont="1" applyFill="1" applyBorder="1" applyAlignment="1" applyProtection="1">
      <alignment horizontal="center"/>
      <protection hidden="1"/>
    </xf>
    <xf numFmtId="0" fontId="63" fillId="4" borderId="0" xfId="1" applyFont="1" applyFill="1" applyProtection="1">
      <protection hidden="1"/>
    </xf>
    <xf numFmtId="0" fontId="64" fillId="86" borderId="0" xfId="1" applyFont="1" applyFill="1" applyAlignment="1" applyProtection="1">
      <alignment horizontal="center" vertical="center"/>
      <protection hidden="1"/>
    </xf>
    <xf numFmtId="49" fontId="64" fillId="0" borderId="0" xfId="1" applyNumberFormat="1" applyFont="1" applyFill="1" applyAlignment="1" applyProtection="1">
      <alignment horizontal="center"/>
      <protection locked="0"/>
    </xf>
    <xf numFmtId="9" fontId="65" fillId="87" borderId="0" xfId="0" applyNumberFormat="1" applyFont="1" applyFill="1" applyBorder="1" applyAlignment="1" applyProtection="1">
      <alignment horizontal="center" wrapText="1"/>
      <protection locked="0" hidden="1"/>
    </xf>
    <xf numFmtId="0" fontId="70" fillId="61" borderId="0" xfId="1" applyFont="1" applyFill="1" applyAlignment="1" applyProtection="1">
      <alignment horizontal="center" vertical="center" wrapText="1"/>
    </xf>
    <xf numFmtId="0" fontId="64" fillId="79" borderId="0" xfId="1" applyNumberFormat="1" applyFont="1" applyFill="1" applyAlignment="1" applyProtection="1">
      <alignment horizontal="center" shrinkToFit="1"/>
      <protection hidden="1"/>
    </xf>
    <xf numFmtId="0" fontId="76" fillId="72" borderId="30" xfId="1" applyFont="1" applyFill="1" applyBorder="1" applyAlignment="1">
      <alignment horizontal="center"/>
    </xf>
    <xf numFmtId="0" fontId="76" fillId="72" borderId="31" xfId="1" applyFont="1" applyFill="1" applyBorder="1" applyAlignment="1">
      <alignment horizontal="center"/>
    </xf>
    <xf numFmtId="0" fontId="61" fillId="78" borderId="30" xfId="1" applyFont="1" applyFill="1" applyBorder="1" applyAlignment="1">
      <alignment horizontal="center"/>
    </xf>
    <xf numFmtId="0" fontId="61" fillId="78" borderId="0" xfId="1" applyFont="1" applyFill="1" applyBorder="1" applyAlignment="1">
      <alignment horizontal="center"/>
    </xf>
    <xf numFmtId="0" fontId="61" fillId="78" borderId="31" xfId="1" applyFont="1" applyFill="1" applyBorder="1" applyAlignment="1">
      <alignment horizontal="center"/>
    </xf>
    <xf numFmtId="0" fontId="61" fillId="78" borderId="27" xfId="1" applyFont="1" applyFill="1" applyBorder="1" applyAlignment="1">
      <alignment horizontal="center"/>
    </xf>
    <xf numFmtId="0" fontId="61" fillId="78" borderId="28" xfId="1" applyFont="1" applyFill="1" applyBorder="1" applyAlignment="1">
      <alignment horizontal="center"/>
    </xf>
    <xf numFmtId="0" fontId="61" fillId="78" borderId="29" xfId="1" applyFont="1" applyFill="1" applyBorder="1" applyAlignment="1">
      <alignment horizontal="center"/>
    </xf>
    <xf numFmtId="0" fontId="1" fillId="72" borderId="30" xfId="0" applyFont="1" applyFill="1" applyBorder="1" applyAlignment="1">
      <alignment horizontal="center"/>
    </xf>
    <xf numFmtId="0" fontId="1" fillId="72" borderId="0" xfId="0" applyFont="1" applyFill="1" applyBorder="1" applyAlignment="1">
      <alignment horizontal="center"/>
    </xf>
    <xf numFmtId="0" fontId="76" fillId="66" borderId="30" xfId="1" applyFont="1" applyFill="1" applyBorder="1" applyAlignment="1">
      <alignment horizontal="center"/>
    </xf>
    <xf numFmtId="0" fontId="76" fillId="66" borderId="0" xfId="1" applyFont="1" applyFill="1" applyBorder="1" applyAlignment="1">
      <alignment horizontal="center"/>
    </xf>
    <xf numFmtId="0" fontId="76" fillId="72" borderId="0" xfId="1" applyFont="1" applyFill="1" applyBorder="1" applyAlignment="1">
      <alignment horizontal="center"/>
    </xf>
    <xf numFmtId="0" fontId="1" fillId="66" borderId="30" xfId="0" applyFont="1" applyFill="1" applyBorder="1" applyAlignment="1">
      <alignment horizontal="center"/>
    </xf>
    <xf numFmtId="0" fontId="1" fillId="66" borderId="0" xfId="0" applyFont="1" applyFill="1" applyBorder="1" applyAlignment="1">
      <alignment horizontal="center"/>
    </xf>
    <xf numFmtId="0" fontId="0" fillId="78" borderId="27" xfId="0" applyFont="1" applyFill="1" applyBorder="1" applyAlignment="1">
      <alignment horizontal="center" wrapText="1"/>
    </xf>
    <xf numFmtId="0" fontId="0" fillId="78" borderId="28" xfId="0" applyFont="1" applyFill="1" applyBorder="1" applyAlignment="1">
      <alignment horizontal="center" wrapText="1"/>
    </xf>
    <xf numFmtId="0" fontId="0" fillId="78" borderId="30" xfId="0" applyFont="1" applyFill="1" applyBorder="1" applyAlignment="1">
      <alignment horizontal="center" wrapText="1"/>
    </xf>
    <xf numFmtId="0" fontId="0" fillId="78" borderId="0" xfId="0" applyFont="1" applyFill="1" applyBorder="1" applyAlignment="1">
      <alignment horizontal="center" wrapText="1"/>
    </xf>
    <xf numFmtId="0" fontId="76" fillId="68" borderId="27" xfId="1" applyFont="1" applyFill="1" applyBorder="1" applyAlignment="1">
      <alignment horizontal="center"/>
    </xf>
    <xf numFmtId="0" fontId="76" fillId="68" borderId="28" xfId="1" applyFont="1" applyFill="1" applyBorder="1" applyAlignment="1">
      <alignment horizontal="center"/>
    </xf>
    <xf numFmtId="0" fontId="76" fillId="68" borderId="29" xfId="1" applyFont="1" applyFill="1" applyBorder="1" applyAlignment="1">
      <alignment horizontal="center"/>
    </xf>
    <xf numFmtId="0" fontId="76" fillId="72" borderId="27" xfId="1" applyFont="1" applyFill="1" applyBorder="1" applyAlignment="1">
      <alignment horizontal="center"/>
    </xf>
    <xf numFmtId="0" fontId="76" fillId="72" borderId="28" xfId="1" applyFont="1" applyFill="1" applyBorder="1" applyAlignment="1">
      <alignment horizontal="center"/>
    </xf>
    <xf numFmtId="0" fontId="76" fillId="72" borderId="29" xfId="1" applyFont="1" applyFill="1" applyBorder="1" applyAlignment="1">
      <alignment horizontal="center"/>
    </xf>
    <xf numFmtId="0" fontId="76" fillId="66" borderId="37" xfId="1" applyFont="1" applyFill="1" applyBorder="1" applyAlignment="1">
      <alignment horizontal="center"/>
    </xf>
    <xf numFmtId="0" fontId="76" fillId="66" borderId="1" xfId="1" applyFont="1" applyFill="1" applyBorder="1" applyAlignment="1">
      <alignment horizontal="center"/>
    </xf>
    <xf numFmtId="0" fontId="76" fillId="66" borderId="38" xfId="1" applyFont="1" applyFill="1" applyBorder="1" applyAlignment="1">
      <alignment horizontal="center"/>
    </xf>
    <xf numFmtId="0" fontId="76" fillId="72" borderId="37" xfId="1" applyFont="1" applyFill="1" applyBorder="1" applyAlignment="1">
      <alignment horizontal="center"/>
    </xf>
    <xf numFmtId="0" fontId="76" fillId="72" borderId="1" xfId="1" applyFont="1" applyFill="1" applyBorder="1" applyAlignment="1">
      <alignment horizontal="center"/>
    </xf>
    <xf numFmtId="0" fontId="76" fillId="72" borderId="38" xfId="1" applyFont="1" applyFill="1" applyBorder="1" applyAlignment="1">
      <alignment horizontal="center"/>
    </xf>
    <xf numFmtId="0" fontId="0" fillId="68" borderId="0" xfId="0" applyFill="1" applyAlignment="1">
      <alignment horizontal="center" vertical="center" textRotation="255"/>
    </xf>
    <xf numFmtId="0" fontId="80" fillId="72" borderId="0" xfId="0" applyFont="1" applyFill="1" applyAlignment="1">
      <alignment horizontal="center" vertical="center" textRotation="255"/>
    </xf>
    <xf numFmtId="0" fontId="1" fillId="75" borderId="0" xfId="0" applyFont="1" applyFill="1" applyAlignment="1">
      <alignment horizontal="center"/>
    </xf>
    <xf numFmtId="0" fontId="58" fillId="63" borderId="0" xfId="0" applyFont="1" applyFill="1" applyAlignment="1">
      <alignment horizontal="center"/>
    </xf>
    <xf numFmtId="0" fontId="1" fillId="75" borderId="0" xfId="0" applyFont="1" applyFill="1" applyAlignment="1">
      <alignment horizontal="center" vertical="center"/>
    </xf>
    <xf numFmtId="0" fontId="1" fillId="66" borderId="0" xfId="0" applyFont="1" applyFill="1" applyAlignment="1">
      <alignment horizontal="center"/>
    </xf>
  </cellXfs>
  <cellStyles count="616">
    <cellStyle name="0" xfId="5"/>
    <cellStyle name="0_2009 Exec Database (3)" xfId="6"/>
    <cellStyle name="0_2009 Exec Database (4)" xfId="7"/>
    <cellStyle name="0_2009 Exec Database (5)" xfId="8"/>
    <cellStyle name="0_ADC 2008 Exec Database hc2" xfId="9"/>
    <cellStyle name="0_ADC 2008 TDC UD" xfId="10"/>
    <cellStyle name="0_Medtronic 2008 Executive Compensation Database" xfId="11"/>
    <cellStyle name="0_PPG Lookback 6.20.08 (new additions)hc" xfId="12"/>
    <cellStyle name="0_Scotts Company Comparison Selection Process (25Jun09)" xfId="13"/>
    <cellStyle name="0_u&amp;d - fvt template_RDM-Linked1" xfId="14"/>
    <cellStyle name="0_WMBarr TAC" xfId="15"/>
    <cellStyle name="20% - Accent1" xfId="535" builtinId="30" customBuiltin="1"/>
    <cellStyle name="20% - Accent1 2" xfId="16"/>
    <cellStyle name="20% - Accent1 2 2" xfId="17"/>
    <cellStyle name="20% - Accent1 2 3" xfId="18"/>
    <cellStyle name="20% - Accent1 2 4" xfId="19"/>
    <cellStyle name="20% - Accent1 3" xfId="20"/>
    <cellStyle name="20% - Accent1 4" xfId="21"/>
    <cellStyle name="20% - Accent1 5" xfId="22"/>
    <cellStyle name="20% - Accent1 6" xfId="23"/>
    <cellStyle name="20% - Accent2" xfId="539" builtinId="34" customBuiltin="1"/>
    <cellStyle name="20% - Accent2 2" xfId="24"/>
    <cellStyle name="20% - Accent2 2 2" xfId="25"/>
    <cellStyle name="20% - Accent2 2 3" xfId="26"/>
    <cellStyle name="20% - Accent2 2 4" xfId="27"/>
    <cellStyle name="20% - Accent2 3" xfId="28"/>
    <cellStyle name="20% - Accent2 4" xfId="29"/>
    <cellStyle name="20% - Accent2 5" xfId="30"/>
    <cellStyle name="20% - Accent2 6" xfId="31"/>
    <cellStyle name="20% - Accent3" xfId="543" builtinId="38" customBuiltin="1"/>
    <cellStyle name="20% - Accent3 2" xfId="32"/>
    <cellStyle name="20% - Accent3 2 2" xfId="33"/>
    <cellStyle name="20% - Accent3 2 3" xfId="34"/>
    <cellStyle name="20% - Accent3 2 4" xfId="35"/>
    <cellStyle name="20% - Accent3 3" xfId="36"/>
    <cellStyle name="20% - Accent3 4" xfId="37"/>
    <cellStyle name="20% - Accent3 5" xfId="38"/>
    <cellStyle name="20% - Accent3 6" xfId="39"/>
    <cellStyle name="20% - Accent4" xfId="547" builtinId="42" customBuiltin="1"/>
    <cellStyle name="20% - Accent4 2" xfId="40"/>
    <cellStyle name="20% - Accent4 2 2" xfId="41"/>
    <cellStyle name="20% - Accent4 2 3" xfId="42"/>
    <cellStyle name="20% - Accent4 2 4" xfId="43"/>
    <cellStyle name="20% - Accent4 3" xfId="44"/>
    <cellStyle name="20% - Accent4 4" xfId="45"/>
    <cellStyle name="20% - Accent4 5" xfId="46"/>
    <cellStyle name="20% - Accent4 6" xfId="47"/>
    <cellStyle name="20% - Accent5" xfId="551" builtinId="46" customBuiltin="1"/>
    <cellStyle name="20% - Accent5 2" xfId="48"/>
    <cellStyle name="20% - Accent5 2 2" xfId="49"/>
    <cellStyle name="20% - Accent5 2 3" xfId="50"/>
    <cellStyle name="20% - Accent5 2 4" xfId="51"/>
    <cellStyle name="20% - Accent5 3" xfId="52"/>
    <cellStyle name="20% - Accent5 4" xfId="53"/>
    <cellStyle name="20% - Accent5 5" xfId="54"/>
    <cellStyle name="20% - Accent5 6" xfId="55"/>
    <cellStyle name="20% - Accent6" xfId="555" builtinId="50" customBuiltin="1"/>
    <cellStyle name="20% - Accent6 2" xfId="56"/>
    <cellStyle name="20% - Accent6 2 2" xfId="57"/>
    <cellStyle name="20% - Accent6 2 3" xfId="58"/>
    <cellStyle name="20% - Accent6 2 4" xfId="59"/>
    <cellStyle name="20% - Accent6 3" xfId="60"/>
    <cellStyle name="20% - Accent6 4" xfId="61"/>
    <cellStyle name="20% - Accent6 5" xfId="62"/>
    <cellStyle name="20% - Accent6 6" xfId="63"/>
    <cellStyle name="40% - Accent1" xfId="536" builtinId="31" customBuiltin="1"/>
    <cellStyle name="40% - Accent1 2" xfId="64"/>
    <cellStyle name="40% - Accent1 2 2" xfId="65"/>
    <cellStyle name="40% - Accent1 2 3" xfId="66"/>
    <cellStyle name="40% - Accent1 2 4" xfId="67"/>
    <cellStyle name="40% - Accent1 3" xfId="68"/>
    <cellStyle name="40% - Accent1 4" xfId="69"/>
    <cellStyle name="40% - Accent1 5" xfId="70"/>
    <cellStyle name="40% - Accent1 6" xfId="71"/>
    <cellStyle name="40% - Accent2" xfId="540" builtinId="35" customBuiltin="1"/>
    <cellStyle name="40% - Accent2 2" xfId="72"/>
    <cellStyle name="40% - Accent2 2 2" xfId="73"/>
    <cellStyle name="40% - Accent2 2 3" xfId="74"/>
    <cellStyle name="40% - Accent2 2 4" xfId="75"/>
    <cellStyle name="40% - Accent2 3" xfId="76"/>
    <cellStyle name="40% - Accent2 4" xfId="77"/>
    <cellStyle name="40% - Accent2 5" xfId="78"/>
    <cellStyle name="40% - Accent2 6" xfId="79"/>
    <cellStyle name="40% - Accent3" xfId="544" builtinId="39" customBuiltin="1"/>
    <cellStyle name="40% - Accent3 2" xfId="80"/>
    <cellStyle name="40% - Accent3 2 2" xfId="81"/>
    <cellStyle name="40% - Accent3 2 3" xfId="82"/>
    <cellStyle name="40% - Accent3 2 4" xfId="83"/>
    <cellStyle name="40% - Accent3 3" xfId="84"/>
    <cellStyle name="40% - Accent3 4" xfId="85"/>
    <cellStyle name="40% - Accent3 5" xfId="86"/>
    <cellStyle name="40% - Accent3 6" xfId="87"/>
    <cellStyle name="40% - Accent4" xfId="548" builtinId="43" customBuiltin="1"/>
    <cellStyle name="40% - Accent4 2" xfId="88"/>
    <cellStyle name="40% - Accent4 2 2" xfId="89"/>
    <cellStyle name="40% - Accent4 2 3" xfId="90"/>
    <cellStyle name="40% - Accent4 2 4" xfId="91"/>
    <cellStyle name="40% - Accent4 3" xfId="92"/>
    <cellStyle name="40% - Accent4 4" xfId="93"/>
    <cellStyle name="40% - Accent4 5" xfId="94"/>
    <cellStyle name="40% - Accent4 6" xfId="95"/>
    <cellStyle name="40% - Accent5" xfId="552" builtinId="47" customBuiltin="1"/>
    <cellStyle name="40% - Accent5 2" xfId="96"/>
    <cellStyle name="40% - Accent5 2 2" xfId="97"/>
    <cellStyle name="40% - Accent5 2 3" xfId="98"/>
    <cellStyle name="40% - Accent5 2 4" xfId="99"/>
    <cellStyle name="40% - Accent5 3" xfId="100"/>
    <cellStyle name="40% - Accent5 4" xfId="101"/>
    <cellStyle name="40% - Accent5 5" xfId="102"/>
    <cellStyle name="40% - Accent5 6" xfId="103"/>
    <cellStyle name="40% - Accent6" xfId="556" builtinId="51" customBuiltin="1"/>
    <cellStyle name="40% - Accent6 2" xfId="104"/>
    <cellStyle name="40% - Accent6 2 2" xfId="105"/>
    <cellStyle name="40% - Accent6 2 3" xfId="106"/>
    <cellStyle name="40% - Accent6 2 4" xfId="107"/>
    <cellStyle name="40% - Accent6 3" xfId="108"/>
    <cellStyle name="40% - Accent6 4" xfId="109"/>
    <cellStyle name="40% - Accent6 5" xfId="110"/>
    <cellStyle name="40% - Accent6 6" xfId="111"/>
    <cellStyle name="60% - Accent1" xfId="537" builtinId="32" customBuiltin="1"/>
    <cellStyle name="60% - Accent1 2" xfId="112"/>
    <cellStyle name="60% - Accent1 2 2" xfId="113"/>
    <cellStyle name="60% - Accent1 2 3" xfId="114"/>
    <cellStyle name="60% - Accent1 2 4" xfId="115"/>
    <cellStyle name="60% - Accent1 3" xfId="116"/>
    <cellStyle name="60% - Accent1 4" xfId="117"/>
    <cellStyle name="60% - Accent1 5" xfId="118"/>
    <cellStyle name="60% - Accent1 6" xfId="119"/>
    <cellStyle name="60% - Accent2" xfId="541" builtinId="36" customBuiltin="1"/>
    <cellStyle name="60% - Accent2 2" xfId="120"/>
    <cellStyle name="60% - Accent2 2 2" xfId="121"/>
    <cellStyle name="60% - Accent2 2 3" xfId="122"/>
    <cellStyle name="60% - Accent2 2 4" xfId="123"/>
    <cellStyle name="60% - Accent2 3" xfId="124"/>
    <cellStyle name="60% - Accent2 4" xfId="125"/>
    <cellStyle name="60% - Accent2 5" xfId="126"/>
    <cellStyle name="60% - Accent2 6" xfId="127"/>
    <cellStyle name="60% - Accent3" xfId="545" builtinId="40" customBuiltin="1"/>
    <cellStyle name="60% - Accent3 2" xfId="128"/>
    <cellStyle name="60% - Accent3 2 2" xfId="129"/>
    <cellStyle name="60% - Accent3 2 3" xfId="130"/>
    <cellStyle name="60% - Accent3 2 4" xfId="131"/>
    <cellStyle name="60% - Accent3 3" xfId="132"/>
    <cellStyle name="60% - Accent3 4" xfId="133"/>
    <cellStyle name="60% - Accent3 5" xfId="134"/>
    <cellStyle name="60% - Accent3 6" xfId="135"/>
    <cellStyle name="60% - Accent4" xfId="549" builtinId="44" customBuiltin="1"/>
    <cellStyle name="60% - Accent4 2" xfId="136"/>
    <cellStyle name="60% - Accent4 2 2" xfId="137"/>
    <cellStyle name="60% - Accent4 2 3" xfId="138"/>
    <cellStyle name="60% - Accent4 2 4" xfId="139"/>
    <cellStyle name="60% - Accent4 3" xfId="140"/>
    <cellStyle name="60% - Accent4 4" xfId="141"/>
    <cellStyle name="60% - Accent4 5" xfId="142"/>
    <cellStyle name="60% - Accent4 6" xfId="143"/>
    <cellStyle name="60% - Accent5" xfId="553" builtinId="48" customBuiltin="1"/>
    <cellStyle name="60% - Accent5 2" xfId="144"/>
    <cellStyle name="60% - Accent5 2 2" xfId="145"/>
    <cellStyle name="60% - Accent5 2 3" xfId="146"/>
    <cellStyle name="60% - Accent5 2 4" xfId="147"/>
    <cellStyle name="60% - Accent5 3" xfId="148"/>
    <cellStyle name="60% - Accent5 4" xfId="149"/>
    <cellStyle name="60% - Accent5 5" xfId="150"/>
    <cellStyle name="60% - Accent5 6" xfId="151"/>
    <cellStyle name="60% - Accent6" xfId="557" builtinId="52" customBuiltin="1"/>
    <cellStyle name="60% - Accent6 2" xfId="152"/>
    <cellStyle name="60% - Accent6 2 2" xfId="153"/>
    <cellStyle name="60% - Accent6 2 3" xfId="154"/>
    <cellStyle name="60% - Accent6 2 4" xfId="155"/>
    <cellStyle name="60% - Accent6 3" xfId="156"/>
    <cellStyle name="60% - Accent6 4" xfId="157"/>
    <cellStyle name="60% - Accent6 5" xfId="158"/>
    <cellStyle name="60% - Accent6 6" xfId="159"/>
    <cellStyle name="Accent1" xfId="534" builtinId="29" customBuiltin="1"/>
    <cellStyle name="Accent1 2" xfId="160"/>
    <cellStyle name="Accent1 2 2" xfId="161"/>
    <cellStyle name="Accent1 2 3" xfId="162"/>
    <cellStyle name="Accent1 2 4" xfId="163"/>
    <cellStyle name="Accent1 3" xfId="164"/>
    <cellStyle name="Accent1 4" xfId="165"/>
    <cellStyle name="Accent1 5" xfId="166"/>
    <cellStyle name="Accent1 6" xfId="167"/>
    <cellStyle name="Accent2" xfId="538" builtinId="33" customBuiltin="1"/>
    <cellStyle name="Accent2 2" xfId="168"/>
    <cellStyle name="Accent2 2 2" xfId="169"/>
    <cellStyle name="Accent2 2 3" xfId="170"/>
    <cellStyle name="Accent2 2 4" xfId="171"/>
    <cellStyle name="Accent2 3" xfId="172"/>
    <cellStyle name="Accent2 4" xfId="173"/>
    <cellStyle name="Accent2 5" xfId="174"/>
    <cellStyle name="Accent2 6" xfId="175"/>
    <cellStyle name="Accent3" xfId="542" builtinId="37" customBuiltin="1"/>
    <cellStyle name="Accent3 2" xfId="176"/>
    <cellStyle name="Accent3 2 2" xfId="177"/>
    <cellStyle name="Accent3 2 3" xfId="178"/>
    <cellStyle name="Accent3 2 4" xfId="179"/>
    <cellStyle name="Accent3 3" xfId="180"/>
    <cellStyle name="Accent3 4" xfId="181"/>
    <cellStyle name="Accent3 5" xfId="182"/>
    <cellStyle name="Accent3 6" xfId="183"/>
    <cellStyle name="Accent4" xfId="546" builtinId="41" customBuiltin="1"/>
    <cellStyle name="Accent4 2" xfId="184"/>
    <cellStyle name="Accent4 2 2" xfId="185"/>
    <cellStyle name="Accent4 2 3" xfId="186"/>
    <cellStyle name="Accent4 2 4" xfId="187"/>
    <cellStyle name="Accent4 3" xfId="188"/>
    <cellStyle name="Accent4 4" xfId="189"/>
    <cellStyle name="Accent4 5" xfId="190"/>
    <cellStyle name="Accent4 6" xfId="191"/>
    <cellStyle name="Accent5" xfId="550" builtinId="45" customBuiltin="1"/>
    <cellStyle name="Accent5 2" xfId="192"/>
    <cellStyle name="Accent5 2 2" xfId="193"/>
    <cellStyle name="Accent5 2 3" xfId="194"/>
    <cellStyle name="Accent5 2 4" xfId="195"/>
    <cellStyle name="Accent5 3" xfId="196"/>
    <cellStyle name="Accent5 4" xfId="197"/>
    <cellStyle name="Accent5 5" xfId="198"/>
    <cellStyle name="Accent5 6" xfId="199"/>
    <cellStyle name="Accent6" xfId="554" builtinId="49" customBuiltin="1"/>
    <cellStyle name="Accent6 2" xfId="200"/>
    <cellStyle name="Accent6 2 2" xfId="201"/>
    <cellStyle name="Accent6 2 3" xfId="202"/>
    <cellStyle name="Accent6 2 4" xfId="203"/>
    <cellStyle name="Accent6 3" xfId="204"/>
    <cellStyle name="Accent6 4" xfId="205"/>
    <cellStyle name="Accent6 5" xfId="206"/>
    <cellStyle name="Accent6 6" xfId="207"/>
    <cellStyle name="Bad 2" xfId="208"/>
    <cellStyle name="Bad 2 2" xfId="209"/>
    <cellStyle name="Bad 2 3" xfId="210"/>
    <cellStyle name="Bad 2 4" xfId="211"/>
    <cellStyle name="Bad 3" xfId="212"/>
    <cellStyle name="Bad 4" xfId="213"/>
    <cellStyle name="Bad 5" xfId="214"/>
    <cellStyle name="Bad 6" xfId="215"/>
    <cellStyle name="Blank" xfId="216"/>
    <cellStyle name="Border Heavy" xfId="217"/>
    <cellStyle name="Border Thin" xfId="218"/>
    <cellStyle name="Calc Currency (0)" xfId="219"/>
    <cellStyle name="Calculation" xfId="528" builtinId="22" customBuiltin="1"/>
    <cellStyle name="Calculation 2" xfId="220"/>
    <cellStyle name="Calculation 2 2" xfId="221"/>
    <cellStyle name="Calculation 2 3" xfId="222"/>
    <cellStyle name="Calculation 2 4" xfId="223"/>
    <cellStyle name="Calculation 3" xfId="224"/>
    <cellStyle name="Calculation 4" xfId="225"/>
    <cellStyle name="Calculation 5" xfId="226"/>
    <cellStyle name="Calculation 6" xfId="227"/>
    <cellStyle name="Check Cell" xfId="530" builtinId="23" customBuiltin="1"/>
    <cellStyle name="Check Cell 2" xfId="228"/>
    <cellStyle name="Check Cell 2 2" xfId="229"/>
    <cellStyle name="Check Cell 2 3" xfId="230"/>
    <cellStyle name="Check Cell 2 4" xfId="231"/>
    <cellStyle name="Check Cell 3" xfId="232"/>
    <cellStyle name="Check Cell 4" xfId="233"/>
    <cellStyle name="Check Cell 5" xfId="234"/>
    <cellStyle name="Check Cell 6" xfId="235"/>
    <cellStyle name="Cindy" xfId="236"/>
    <cellStyle name="Column_Title" xfId="237"/>
    <cellStyle name="Comma [0.0]" xfId="238"/>
    <cellStyle name="Comma 10" xfId="573"/>
    <cellStyle name="Comma 11" xfId="570"/>
    <cellStyle name="Comma 12" xfId="575"/>
    <cellStyle name="Comma 13" xfId="572"/>
    <cellStyle name="Comma 14" xfId="576"/>
    <cellStyle name="Comma 15" xfId="569"/>
    <cellStyle name="Comma 16" xfId="577"/>
    <cellStyle name="Comma 17" xfId="568"/>
    <cellStyle name="Comma 18" xfId="578"/>
    <cellStyle name="Comma 19" xfId="567"/>
    <cellStyle name="Comma 2" xfId="239"/>
    <cellStyle name="Comma 2 2" xfId="240"/>
    <cellStyle name="Comma 2 2 2" xfId="241"/>
    <cellStyle name="Comma 2 2 3" xfId="242"/>
    <cellStyle name="Comma 2 2 4" xfId="243"/>
    <cellStyle name="Comma 2 2 5" xfId="244"/>
    <cellStyle name="Comma 2 3" xfId="245"/>
    <cellStyle name="Comma 2 4" xfId="246"/>
    <cellStyle name="Comma 2 5" xfId="247"/>
    <cellStyle name="Comma 2 6" xfId="248"/>
    <cellStyle name="Comma 2 7" xfId="249"/>
    <cellStyle name="Comma 20" xfId="579"/>
    <cellStyle name="Comma 21" xfId="566"/>
    <cellStyle name="Comma 22" xfId="580"/>
    <cellStyle name="Comma 23" xfId="565"/>
    <cellStyle name="Comma 24" xfId="581"/>
    <cellStyle name="Comma 25" xfId="564"/>
    <cellStyle name="Comma 26" xfId="582"/>
    <cellStyle name="Comma 27" xfId="563"/>
    <cellStyle name="Comma 28" xfId="583"/>
    <cellStyle name="Comma 29" xfId="562"/>
    <cellStyle name="Comma 3" xfId="250"/>
    <cellStyle name="Comma 30" xfId="584"/>
    <cellStyle name="Comma 31" xfId="561"/>
    <cellStyle name="Comma 32" xfId="585"/>
    <cellStyle name="Comma 33" xfId="560"/>
    <cellStyle name="Comma 34" xfId="586"/>
    <cellStyle name="Comma 35" xfId="559"/>
    <cellStyle name="Comma 4" xfId="251"/>
    <cellStyle name="Comma 5" xfId="252"/>
    <cellStyle name="Comma 6" xfId="253"/>
    <cellStyle name="Comma 7" xfId="254"/>
    <cellStyle name="Comma 8" xfId="574"/>
    <cellStyle name="Comma 9" xfId="571"/>
    <cellStyle name="comma zerodec" xfId="255"/>
    <cellStyle name="Comma0" xfId="256"/>
    <cellStyle name="Currency [0.0]" xfId="257"/>
    <cellStyle name="Currency 2" xfId="258"/>
    <cellStyle name="Currency 2 2" xfId="259"/>
    <cellStyle name="Currency 2 2 2" xfId="260"/>
    <cellStyle name="Currency 2 2 3" xfId="261"/>
    <cellStyle name="Currency 2 2 4" xfId="262"/>
    <cellStyle name="Currency 2 2 5" xfId="263"/>
    <cellStyle name="Currency 2 3" xfId="264"/>
    <cellStyle name="Currency 2 4" xfId="265"/>
    <cellStyle name="Currency 2 5" xfId="266"/>
    <cellStyle name="Currency 2 6" xfId="267"/>
    <cellStyle name="Currency 2 7" xfId="268"/>
    <cellStyle name="Currency 3" xfId="269"/>
    <cellStyle name="Currency 3 2" xfId="270"/>
    <cellStyle name="Currency 3 3" xfId="271"/>
    <cellStyle name="Currency 3 4" xfId="272"/>
    <cellStyle name="Currency 3 5" xfId="273"/>
    <cellStyle name="Currency 4" xfId="274"/>
    <cellStyle name="Currency 5" xfId="275"/>
    <cellStyle name="Currency 6" xfId="276"/>
    <cellStyle name="Currency 7" xfId="277"/>
    <cellStyle name="Currency 8" xfId="278"/>
    <cellStyle name="Currency 9" xfId="279"/>
    <cellStyle name="Currency1" xfId="280"/>
    <cellStyle name="d/m/yr" xfId="281"/>
    <cellStyle name="d/m/yr 2" xfId="282"/>
    <cellStyle name="d/m/yr 3" xfId="283"/>
    <cellStyle name="d/m/yr 4" xfId="284"/>
    <cellStyle name="Date" xfId="285"/>
    <cellStyle name="Date - dd-mmm" xfId="286"/>
    <cellStyle name="Date - d-mmm-yy" xfId="287"/>
    <cellStyle name="Date - mmm-yy" xfId="288"/>
    <cellStyle name="Date_020331 Financials test" xfId="289"/>
    <cellStyle name="Day-Mon-Yr" xfId="290"/>
    <cellStyle name="Decimal" xfId="291"/>
    <cellStyle name="Decimal 2" xfId="292"/>
    <cellStyle name="Decimal 3" xfId="293"/>
    <cellStyle name="Decimal 4" xfId="294"/>
    <cellStyle name="Decimal Number" xfId="295"/>
    <cellStyle name="Decimal Number 2" xfId="296"/>
    <cellStyle name="Decimal Number 3" xfId="297"/>
    <cellStyle name="Decimal Number 4" xfId="298"/>
    <cellStyle name="Decimal_ALL medtech2" xfId="299"/>
    <cellStyle name="Dezimal [0]_laroux" xfId="300"/>
    <cellStyle name="Dezimal_laroux" xfId="301"/>
    <cellStyle name="Dollar (zero dec)" xfId="302"/>
    <cellStyle name="Euro" xfId="303"/>
    <cellStyle name="Euro 2" xfId="304"/>
    <cellStyle name="Euro 3" xfId="305"/>
    <cellStyle name="Euro 4" xfId="306"/>
    <cellStyle name="Explanatory Text" xfId="532" builtinId="53" customBuiltin="1"/>
    <cellStyle name="Explanatory Text 2" xfId="307"/>
    <cellStyle name="Explanatory Text 2 2" xfId="308"/>
    <cellStyle name="Explanatory Text 2 3" xfId="309"/>
    <cellStyle name="Explanatory Text 2 4" xfId="310"/>
    <cellStyle name="Explanatory Text 3" xfId="311"/>
    <cellStyle name="Explanatory Text 4" xfId="312"/>
    <cellStyle name="Explanatory Text 5" xfId="313"/>
    <cellStyle name="Explanatory Text 6" xfId="314"/>
    <cellStyle name="Good" xfId="524" builtinId="26" customBuiltin="1"/>
    <cellStyle name="Good 2" xfId="315"/>
    <cellStyle name="Good 2 2" xfId="316"/>
    <cellStyle name="Good 2 3" xfId="317"/>
    <cellStyle name="Good 2 4" xfId="318"/>
    <cellStyle name="Good 3" xfId="319"/>
    <cellStyle name="Good 4" xfId="320"/>
    <cellStyle name="Good 5" xfId="321"/>
    <cellStyle name="Good 6" xfId="322"/>
    <cellStyle name="Header1" xfId="323"/>
    <cellStyle name="Header2" xfId="324"/>
    <cellStyle name="Heading 1" xfId="520" builtinId="16" customBuiltin="1"/>
    <cellStyle name="Heading 1 2" xfId="325"/>
    <cellStyle name="Heading 1 2 2" xfId="326"/>
    <cellStyle name="Heading 1 2 3" xfId="327"/>
    <cellStyle name="Heading 1 2 4" xfId="328"/>
    <cellStyle name="Heading 1 3" xfId="329"/>
    <cellStyle name="Heading 1 4" xfId="330"/>
    <cellStyle name="Heading 1 5" xfId="331"/>
    <cellStyle name="Heading 1 6" xfId="332"/>
    <cellStyle name="Heading 2" xfId="521" builtinId="17" customBuiltin="1"/>
    <cellStyle name="Heading 2 2" xfId="333"/>
    <cellStyle name="Heading 2 2 2" xfId="334"/>
    <cellStyle name="Heading 2 2 3" xfId="335"/>
    <cellStyle name="Heading 2 2 4" xfId="336"/>
    <cellStyle name="Heading 2 3" xfId="337"/>
    <cellStyle name="Heading 2 4" xfId="338"/>
    <cellStyle name="Heading 2 5" xfId="339"/>
    <cellStyle name="Heading 2 6" xfId="340"/>
    <cellStyle name="Heading 3" xfId="522" builtinId="18" customBuiltin="1"/>
    <cellStyle name="Heading 3 2" xfId="341"/>
    <cellStyle name="Heading 3 2 2" xfId="342"/>
    <cellStyle name="Heading 3 2 3" xfId="343"/>
    <cellStyle name="Heading 3 2 4" xfId="344"/>
    <cellStyle name="Heading 3 3" xfId="345"/>
    <cellStyle name="Heading 3 4" xfId="346"/>
    <cellStyle name="Heading 3 5" xfId="347"/>
    <cellStyle name="Heading 3 6" xfId="348"/>
    <cellStyle name="Heading 4" xfId="523" builtinId="19" customBuiltin="1"/>
    <cellStyle name="Heading 4 2" xfId="349"/>
    <cellStyle name="Heading 4 2 2" xfId="350"/>
    <cellStyle name="Heading 4 2 3" xfId="351"/>
    <cellStyle name="Heading 4 2 4" xfId="352"/>
    <cellStyle name="Heading 4 3" xfId="353"/>
    <cellStyle name="Heading 4 4" xfId="354"/>
    <cellStyle name="Heading 4 5" xfId="355"/>
    <cellStyle name="Heading 4 6" xfId="356"/>
    <cellStyle name="Hyperlink" xfId="615" builtinId="8"/>
    <cellStyle name="Input" xfId="526" builtinId="20" customBuiltin="1"/>
    <cellStyle name="Input 2" xfId="357"/>
    <cellStyle name="Input 2 2" xfId="358"/>
    <cellStyle name="Input 2 3" xfId="359"/>
    <cellStyle name="Input 2 4" xfId="360"/>
    <cellStyle name="Input 2 5" xfId="361"/>
    <cellStyle name="Input 3" xfId="362"/>
    <cellStyle name="Input 4" xfId="363"/>
    <cellStyle name="Input 5" xfId="364"/>
    <cellStyle name="Input 6" xfId="365"/>
    <cellStyle name="Jun" xfId="366"/>
    <cellStyle name="Jun 2" xfId="2"/>
    <cellStyle name="Jun 2 2" xfId="4"/>
    <cellStyle name="Jun_Job Descriptions" xfId="367"/>
    <cellStyle name="Linked Cell" xfId="529" builtinId="24" customBuiltin="1"/>
    <cellStyle name="Linked Cell 2" xfId="368"/>
    <cellStyle name="Linked Cell 2 2" xfId="369"/>
    <cellStyle name="Linked Cell 2 3" xfId="370"/>
    <cellStyle name="Linked Cell 2 4" xfId="371"/>
    <cellStyle name="Linked Cell 3" xfId="372"/>
    <cellStyle name="Linked Cell 4" xfId="373"/>
    <cellStyle name="Linked Cell 5" xfId="374"/>
    <cellStyle name="Linked Cell 6" xfId="375"/>
    <cellStyle name="Milliers [0]_Arabian Spec" xfId="376"/>
    <cellStyle name="Milliers_Arabian Spec" xfId="377"/>
    <cellStyle name="Miscellaneous" xfId="378"/>
    <cellStyle name="Monétaire [0]_Arabian Spec" xfId="379"/>
    <cellStyle name="Monétaire_Arabian Spec" xfId="380"/>
    <cellStyle name="Mon-Yr" xfId="381"/>
    <cellStyle name="Multiple" xfId="382"/>
    <cellStyle name="Neutral" xfId="525" builtinId="28" customBuiltin="1"/>
    <cellStyle name="Neutral 2" xfId="383"/>
    <cellStyle name="Neutral 2 2" xfId="384"/>
    <cellStyle name="Neutral 2 3" xfId="385"/>
    <cellStyle name="Neutral 2 4" xfId="386"/>
    <cellStyle name="Neutral 3" xfId="387"/>
    <cellStyle name="Neutral 4" xfId="388"/>
    <cellStyle name="Neutral 5" xfId="389"/>
    <cellStyle name="Neutral 6" xfId="390"/>
    <cellStyle name="Normal" xfId="0" builtinId="0"/>
    <cellStyle name="Normal - Style1" xfId="391"/>
    <cellStyle name="Normal 10" xfId="392"/>
    <cellStyle name="Normal 11" xfId="393"/>
    <cellStyle name="Normal 12" xfId="394"/>
    <cellStyle name="Normal 13" xfId="395"/>
    <cellStyle name="Normal 14" xfId="3"/>
    <cellStyle name="Normal 15" xfId="558"/>
    <cellStyle name="Normal 16" xfId="587"/>
    <cellStyle name="Normal 17" xfId="588"/>
    <cellStyle name="Normal 18" xfId="589"/>
    <cellStyle name="Normal 19" xfId="590"/>
    <cellStyle name="Normal 2" xfId="1"/>
    <cellStyle name="Normal 2 2" xfId="396"/>
    <cellStyle name="Normal 2 2 2" xfId="397"/>
    <cellStyle name="Normal 2 2 3" xfId="398"/>
    <cellStyle name="Normal 2 2 4" xfId="399"/>
    <cellStyle name="Normal 2 2 5" xfId="400"/>
    <cellStyle name="Normal 2 3" xfId="401"/>
    <cellStyle name="Normal 2 4" xfId="402"/>
    <cellStyle name="Normal 2 5" xfId="403"/>
    <cellStyle name="Normal 2 6" xfId="404"/>
    <cellStyle name="Normal 2 7" xfId="405"/>
    <cellStyle name="Normal 20" xfId="591"/>
    <cellStyle name="Normal 21" xfId="592"/>
    <cellStyle name="Normal 22" xfId="593"/>
    <cellStyle name="Normal 23" xfId="594"/>
    <cellStyle name="Normal 24" xfId="595"/>
    <cellStyle name="Normal 25" xfId="596"/>
    <cellStyle name="Normal 26" xfId="597"/>
    <cellStyle name="Normal 27" xfId="598"/>
    <cellStyle name="Normal 28" xfId="599"/>
    <cellStyle name="Normal 29" xfId="600"/>
    <cellStyle name="Normal 3" xfId="406"/>
    <cellStyle name="Normal 3 2" xfId="407"/>
    <cellStyle name="Normal 3 3" xfId="408"/>
    <cellStyle name="Normal 3 4" xfId="409"/>
    <cellStyle name="Normal 3 5" xfId="410"/>
    <cellStyle name="Normal 3 6" xfId="411"/>
    <cellStyle name="Normal 30" xfId="601"/>
    <cellStyle name="Normal 31" xfId="602"/>
    <cellStyle name="Normal 32" xfId="603"/>
    <cellStyle name="Normal 33" xfId="604"/>
    <cellStyle name="Normal 34" xfId="605"/>
    <cellStyle name="Normal 35" xfId="606"/>
    <cellStyle name="Normal 36" xfId="607"/>
    <cellStyle name="Normal 37" xfId="608"/>
    <cellStyle name="Normal 38" xfId="610"/>
    <cellStyle name="Normal 39" xfId="611"/>
    <cellStyle name="Normal 4" xfId="412"/>
    <cellStyle name="Normal 40" xfId="612"/>
    <cellStyle name="Normal 41" xfId="613"/>
    <cellStyle name="Normal 42" xfId="609"/>
    <cellStyle name="Normal 5" xfId="413"/>
    <cellStyle name="Normal 6" xfId="414"/>
    <cellStyle name="Normal 7" xfId="415"/>
    <cellStyle name="Normal 8" xfId="416"/>
    <cellStyle name="Normal 9" xfId="417"/>
    <cellStyle name="Normal Number" xfId="418"/>
    <cellStyle name="Normal8" xfId="419"/>
    <cellStyle name="Normal8 2" xfId="420"/>
    <cellStyle name="Normal8 3" xfId="421"/>
    <cellStyle name="Normal8 4" xfId="422"/>
    <cellStyle name="Note 2" xfId="423"/>
    <cellStyle name="Note 2 2" xfId="424"/>
    <cellStyle name="Note 2 3" xfId="425"/>
    <cellStyle name="Note 2 4" xfId="426"/>
    <cellStyle name="Note 2 5" xfId="427"/>
    <cellStyle name="Note 3" xfId="428"/>
    <cellStyle name="Note 4" xfId="429"/>
    <cellStyle name="Note 5" xfId="430"/>
    <cellStyle name="Note 6" xfId="431"/>
    <cellStyle name="Output" xfId="527" builtinId="21" customBuiltin="1"/>
    <cellStyle name="Output 2" xfId="432"/>
    <cellStyle name="Output 2 2" xfId="433"/>
    <cellStyle name="Output 2 3" xfId="434"/>
    <cellStyle name="Output 2 4" xfId="435"/>
    <cellStyle name="Output 3" xfId="436"/>
    <cellStyle name="Output 4" xfId="437"/>
    <cellStyle name="Output 5" xfId="438"/>
    <cellStyle name="Output 6" xfId="439"/>
    <cellStyle name="Page Heading Large" xfId="440"/>
    <cellStyle name="Page Heading Small" xfId="441"/>
    <cellStyle name="Palatino" xfId="442"/>
    <cellStyle name="Percent" xfId="614" builtinId="5"/>
    <cellStyle name="Percent [0.0]" xfId="443"/>
    <cellStyle name="Percent [0.00]" xfId="444"/>
    <cellStyle name="Percent 10" xfId="445"/>
    <cellStyle name="Percent 2" xfId="446"/>
    <cellStyle name="Percent 2 2" xfId="447"/>
    <cellStyle name="Percent 2 2 2" xfId="448"/>
    <cellStyle name="Percent 2 2 3" xfId="449"/>
    <cellStyle name="Percent 2 2 4" xfId="450"/>
    <cellStyle name="Percent 2 2 5" xfId="451"/>
    <cellStyle name="Percent 2 3" xfId="452"/>
    <cellStyle name="Percent 2 4" xfId="453"/>
    <cellStyle name="Percent 2 5" xfId="454"/>
    <cellStyle name="Percent 2 6" xfId="455"/>
    <cellStyle name="Percent 2 7" xfId="456"/>
    <cellStyle name="Percent 3" xfId="457"/>
    <cellStyle name="Percent 4" xfId="458"/>
    <cellStyle name="Percent 5" xfId="459"/>
    <cellStyle name="Percent 6" xfId="460"/>
    <cellStyle name="Percent 7" xfId="461"/>
    <cellStyle name="Percent 8" xfId="462"/>
    <cellStyle name="Percent 9" xfId="463"/>
    <cellStyle name="Percent Decimal" xfId="464"/>
    <cellStyle name="Percent Hard" xfId="465"/>
    <cellStyle name="Percent1" xfId="466"/>
    <cellStyle name="Percent2" xfId="467"/>
    <cellStyle name="Percent3" xfId="468"/>
    <cellStyle name="Point0" xfId="469"/>
    <cellStyle name="Point1" xfId="470"/>
    <cellStyle name="Point2" xfId="471"/>
    <cellStyle name="Point3" xfId="472"/>
    <cellStyle name="Point4" xfId="473"/>
    <cellStyle name="Pourcentage_FEUIL" xfId="474"/>
    <cellStyle name="PSChar" xfId="475"/>
    <cellStyle name="PSDate" xfId="476"/>
    <cellStyle name="PSDec" xfId="477"/>
    <cellStyle name="PSHeading" xfId="478"/>
    <cellStyle name="PSInt" xfId="479"/>
    <cellStyle name="PSSpacer" xfId="480"/>
    <cellStyle name="Shaded" xfId="481"/>
    <cellStyle name="Standard_laroux" xfId="482"/>
    <cellStyle name="Table Col Head" xfId="483"/>
    <cellStyle name="Table Sub Head" xfId="484"/>
    <cellStyle name="Table Title" xfId="485"/>
    <cellStyle name="Table Units" xfId="486"/>
    <cellStyle name="Thom's Models" xfId="487"/>
    <cellStyle name="Thom's Models 2" xfId="488"/>
    <cellStyle name="Thom's Models 3" xfId="489"/>
    <cellStyle name="Thom's Models 4" xfId="490"/>
    <cellStyle name="Title" xfId="519" builtinId="15" customBuiltin="1"/>
    <cellStyle name="Title 2" xfId="491"/>
    <cellStyle name="Title 2 2" xfId="492"/>
    <cellStyle name="Title 2 3" xfId="493"/>
    <cellStyle name="Title 2 4" xfId="494"/>
    <cellStyle name="Title 3" xfId="495"/>
    <cellStyle name="Title 4" xfId="496"/>
    <cellStyle name="Title 5" xfId="497"/>
    <cellStyle name="Title 6" xfId="498"/>
    <cellStyle name="Total" xfId="533" builtinId="25" customBuiltin="1"/>
    <cellStyle name="Total 2" xfId="499"/>
    <cellStyle name="Total 2 2" xfId="500"/>
    <cellStyle name="Total 2 3" xfId="501"/>
    <cellStyle name="Total 2 4" xfId="502"/>
    <cellStyle name="Total 3" xfId="503"/>
    <cellStyle name="Total 4" xfId="504"/>
    <cellStyle name="Total 5" xfId="505"/>
    <cellStyle name="Total 6" xfId="506"/>
    <cellStyle name="Währung [0]_laroux" xfId="507"/>
    <cellStyle name="Währung_laroux" xfId="508"/>
    <cellStyle name="Warning" xfId="509"/>
    <cellStyle name="Warning Text" xfId="531" builtinId="11" customBuiltin="1"/>
    <cellStyle name="Warning Text 2" xfId="510"/>
    <cellStyle name="Warning Text 2 2" xfId="511"/>
    <cellStyle name="Warning Text 2 3" xfId="512"/>
    <cellStyle name="Warning Text 2 4" xfId="513"/>
    <cellStyle name="Warning Text 3" xfId="514"/>
    <cellStyle name="Warning Text 4" xfId="515"/>
    <cellStyle name="Warning Text 5" xfId="516"/>
    <cellStyle name="Warning Text 6" xfId="517"/>
    <cellStyle name="Year" xfId="518"/>
  </cellStyles>
  <dxfs count="12">
    <dxf>
      <border>
        <left/>
        <right/>
        <top/>
        <bottom/>
        <vertical/>
        <horizontal/>
      </border>
    </dxf>
    <dxf>
      <border>
        <left/>
        <right/>
        <top/>
        <bottom/>
        <vertical/>
        <horizontal/>
      </border>
    </dxf>
    <dxf>
      <border>
        <left/>
        <right/>
        <top/>
        <bottom/>
        <vertical/>
        <horizontal/>
      </border>
    </dxf>
    <dxf>
      <border>
        <left/>
        <right/>
        <top/>
        <bottom/>
        <vertical/>
        <horizontal/>
      </border>
    </dxf>
    <dxf>
      <fill>
        <patternFill>
          <bgColor theme="2"/>
        </patternFill>
      </fill>
    </dxf>
    <dxf>
      <font>
        <b/>
        <i val="0"/>
        <color theme="0"/>
      </font>
      <fill>
        <patternFill>
          <bgColor rgb="FFF7966E"/>
        </patternFill>
      </fill>
    </dxf>
    <dxf>
      <font>
        <strike/>
        <color theme="0"/>
      </font>
    </dxf>
    <dxf>
      <font>
        <color theme="2"/>
      </font>
      <fill>
        <patternFill patternType="lightGray">
          <fgColor auto="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s>
  <tableStyles count="0" defaultTableStyle="TableStyleMedium2" defaultPivotStyle="PivotStyleLight16"/>
  <colors>
    <mruColors>
      <color rgb="FF255985"/>
      <color rgb="FF9CCE6A"/>
      <color rgb="FFC8E4EB"/>
      <color rgb="FF7AB800"/>
      <color rgb="FFCDCED0"/>
      <color rgb="FFF0AB00"/>
      <color rgb="FFBCBDC0"/>
      <color rgb="FF006892"/>
      <color rgb="FFD5E4EE"/>
      <color rgb="FFB6D4E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71324205493422"/>
          <c:y val="3.8827431375844892E-2"/>
          <c:w val="0.78754066569704262"/>
          <c:h val="0.73023063041749869"/>
        </c:manualLayout>
      </c:layout>
      <c:barChart>
        <c:barDir val="col"/>
        <c:grouping val="stacked"/>
        <c:varyColors val="0"/>
        <c:ser>
          <c:idx val="0"/>
          <c:order val="0"/>
          <c:tx>
            <c:strRef>
              <c:f>Reference!$AT$13:$AU$13</c:f>
              <c:strCache>
                <c:ptCount val="1"/>
                <c:pt idx="0">
                  <c:v>25th</c:v>
                </c:pt>
              </c:strCache>
            </c:strRef>
          </c:tx>
          <c:spPr>
            <a:noFill/>
          </c:spPr>
          <c:invertIfNegative val="0"/>
          <c:cat>
            <c:strRef>
              <c:f>Reference!$AV$12:$AY$12</c:f>
              <c:strCache>
                <c:ptCount val="4"/>
                <c:pt idx="0">
                  <c:v>2015 
Salary</c:v>
                </c:pt>
                <c:pt idx="1">
                  <c:v>2015 
Total 
Cash</c:v>
                </c:pt>
                <c:pt idx="2">
                  <c:v>2015 
Total 
Comp</c:v>
                </c:pt>
                <c:pt idx="3">
                  <c:v>2016 
Salary</c:v>
                </c:pt>
              </c:strCache>
            </c:strRef>
          </c:cat>
          <c:val>
            <c:numRef>
              <c:f>Reference!$AV$13:$AY$13</c:f>
              <c:numCache>
                <c:formatCode>#,##0.0</c:formatCode>
                <c:ptCount val="4"/>
                <c:pt idx="0">
                  <c:v>40</c:v>
                </c:pt>
                <c:pt idx="1">
                  <c:v>40.601999999999997</c:v>
                </c:pt>
                <c:pt idx="2">
                  <c:v>41.515000000000001</c:v>
                </c:pt>
                <c:pt idx="3">
                  <c:v>41.07</c:v>
                </c:pt>
              </c:numCache>
            </c:numRef>
          </c:val>
        </c:ser>
        <c:ser>
          <c:idx val="1"/>
          <c:order val="1"/>
          <c:tx>
            <c:strRef>
              <c:f>Reference!$AT$14:$AU$14</c:f>
              <c:strCache>
                <c:ptCount val="1"/>
                <c:pt idx="0">
                  <c:v>50th</c:v>
                </c:pt>
              </c:strCache>
            </c:strRef>
          </c:tx>
          <c:spPr>
            <a:solidFill>
              <a:srgbClr val="C8E4EB"/>
            </a:solidFill>
            <a:ln w="3175">
              <a:solidFill>
                <a:schemeClr val="tx1"/>
              </a:solidFill>
            </a:ln>
          </c:spPr>
          <c:invertIfNegative val="0"/>
          <c:cat>
            <c:strRef>
              <c:f>Reference!$AV$12:$AY$12</c:f>
              <c:strCache>
                <c:ptCount val="4"/>
                <c:pt idx="0">
                  <c:v>2015 
Salary</c:v>
                </c:pt>
                <c:pt idx="1">
                  <c:v>2015 
Total 
Cash</c:v>
                </c:pt>
                <c:pt idx="2">
                  <c:v>2015 
Total 
Comp</c:v>
                </c:pt>
                <c:pt idx="3">
                  <c:v>2016 
Salary</c:v>
                </c:pt>
              </c:strCache>
            </c:strRef>
          </c:cat>
          <c:val>
            <c:numRef>
              <c:f>Reference!$AV$14:$AY$14</c:f>
              <c:numCache>
                <c:formatCode>#,##0.0</c:formatCode>
                <c:ptCount val="4"/>
                <c:pt idx="0">
                  <c:v>6.4669999999999987</c:v>
                </c:pt>
                <c:pt idx="1">
                  <c:v>6.284000000000006</c:v>
                </c:pt>
                <c:pt idx="2">
                  <c:v>6.7759999999999962</c:v>
                </c:pt>
                <c:pt idx="3">
                  <c:v>6.5619999999999976</c:v>
                </c:pt>
              </c:numCache>
            </c:numRef>
          </c:val>
        </c:ser>
        <c:ser>
          <c:idx val="2"/>
          <c:order val="2"/>
          <c:tx>
            <c:strRef>
              <c:f>Reference!$AT$15:$AU$15</c:f>
              <c:strCache>
                <c:ptCount val="1"/>
                <c:pt idx="0">
                  <c:v>75th</c:v>
                </c:pt>
              </c:strCache>
            </c:strRef>
          </c:tx>
          <c:spPr>
            <a:solidFill>
              <a:srgbClr val="C8E4EB"/>
            </a:solidFill>
            <a:ln w="3175">
              <a:solidFill>
                <a:schemeClr val="tx1"/>
              </a:solidFill>
            </a:ln>
          </c:spPr>
          <c:invertIfNegative val="0"/>
          <c:cat>
            <c:strRef>
              <c:f>Reference!$AV$12:$AY$12</c:f>
              <c:strCache>
                <c:ptCount val="4"/>
                <c:pt idx="0">
                  <c:v>2015 
Salary</c:v>
                </c:pt>
                <c:pt idx="1">
                  <c:v>2015 
Total 
Cash</c:v>
                </c:pt>
                <c:pt idx="2">
                  <c:v>2015 
Total 
Comp</c:v>
                </c:pt>
                <c:pt idx="3">
                  <c:v>2016 
Salary</c:v>
                </c:pt>
              </c:strCache>
            </c:strRef>
          </c:cat>
          <c:val>
            <c:numRef>
              <c:f>Reference!$AV$15:$AY$15</c:f>
              <c:numCache>
                <c:formatCode>#,##0.0</c:formatCode>
                <c:ptCount val="4"/>
                <c:pt idx="0">
                  <c:v>5.5035000000000025</c:v>
                </c:pt>
                <c:pt idx="1">
                  <c:v>6.6599999999999966</c:v>
                </c:pt>
                <c:pt idx="2">
                  <c:v>8.4600000000000009</c:v>
                </c:pt>
                <c:pt idx="3">
                  <c:v>6.8325000000000031</c:v>
                </c:pt>
              </c:numCache>
            </c:numRef>
          </c:val>
        </c:ser>
        <c:dLbls>
          <c:showLegendKey val="0"/>
          <c:showVal val="0"/>
          <c:showCatName val="0"/>
          <c:showSerName val="0"/>
          <c:showPercent val="0"/>
          <c:showBubbleSize val="0"/>
        </c:dLbls>
        <c:gapWidth val="100"/>
        <c:overlap val="100"/>
        <c:axId val="679689728"/>
        <c:axId val="670805376"/>
      </c:barChart>
      <c:lineChart>
        <c:grouping val="standard"/>
        <c:varyColors val="0"/>
        <c:ser>
          <c:idx val="3"/>
          <c:order val="3"/>
          <c:tx>
            <c:strRef>
              <c:f>Reference!$AT$16:$AU$16</c:f>
              <c:strCache>
                <c:ptCount val="1"/>
                <c:pt idx="0">
                  <c:v>client</c:v>
                </c:pt>
              </c:strCache>
            </c:strRef>
          </c:tx>
          <c:spPr>
            <a:ln>
              <a:noFill/>
            </a:ln>
          </c:spPr>
          <c:marker>
            <c:symbol val="diamond"/>
            <c:size val="7"/>
            <c:spPr>
              <a:solidFill>
                <a:srgbClr val="255985"/>
              </a:solidFill>
              <a:ln w="3175">
                <a:solidFill>
                  <a:schemeClr val="tx1"/>
                </a:solidFill>
              </a:ln>
            </c:spPr>
          </c:marker>
          <c:cat>
            <c:strRef>
              <c:f>Reference!$AV$12:$AY$12</c:f>
              <c:strCache>
                <c:ptCount val="4"/>
                <c:pt idx="0">
                  <c:v>2015 
Salary</c:v>
                </c:pt>
                <c:pt idx="1">
                  <c:v>2015 
Total 
Cash</c:v>
                </c:pt>
                <c:pt idx="2">
                  <c:v>2015 
Total 
Comp</c:v>
                </c:pt>
                <c:pt idx="3">
                  <c:v>2016 
Salary</c:v>
                </c:pt>
              </c:strCache>
            </c:strRef>
          </c:cat>
          <c:val>
            <c:numRef>
              <c:f>Reference!$AV$16:$AY$16</c:f>
              <c:numCache>
                <c:formatCode>#,##0.0</c:formatCode>
                <c:ptCount val="4"/>
                <c:pt idx="0">
                  <c:v>45</c:v>
                </c:pt>
                <c:pt idx="1">
                  <c:v>50</c:v>
                </c:pt>
                <c:pt idx="2">
                  <c:v>50.3</c:v>
                </c:pt>
                <c:pt idx="3">
                  <c:v>47.25</c:v>
                </c:pt>
              </c:numCache>
            </c:numRef>
          </c:val>
          <c:smooth val="0"/>
        </c:ser>
        <c:dLbls>
          <c:showLegendKey val="0"/>
          <c:showVal val="0"/>
          <c:showCatName val="0"/>
          <c:showSerName val="0"/>
          <c:showPercent val="0"/>
          <c:showBubbleSize val="0"/>
        </c:dLbls>
        <c:marker val="1"/>
        <c:smooth val="0"/>
        <c:axId val="679689728"/>
        <c:axId val="670805376"/>
      </c:lineChart>
      <c:catAx>
        <c:axId val="679689728"/>
        <c:scaling>
          <c:orientation val="minMax"/>
        </c:scaling>
        <c:delete val="0"/>
        <c:axPos val="b"/>
        <c:numFmt formatCode="#,##0" sourceLinked="1"/>
        <c:majorTickMark val="none"/>
        <c:minorTickMark val="none"/>
        <c:tickLblPos val="low"/>
        <c:spPr>
          <a:ln>
            <a:solidFill>
              <a:schemeClr val="tx1"/>
            </a:solidFill>
          </a:ln>
        </c:spPr>
        <c:txPr>
          <a:bodyPr/>
          <a:lstStyle/>
          <a:p>
            <a:pPr>
              <a:defRPr sz="900">
                <a:solidFill>
                  <a:srgbClr val="2F2F2F"/>
                </a:solidFill>
                <a:latin typeface="Arial" panose="020B0604020202020204" pitchFamily="34" charset="0"/>
                <a:cs typeface="Arial" panose="020B0604020202020204" pitchFamily="34" charset="0"/>
              </a:defRPr>
            </a:pPr>
            <a:endParaRPr lang="en-US"/>
          </a:p>
        </c:txPr>
        <c:crossAx val="670805376"/>
        <c:crosses val="autoZero"/>
        <c:auto val="1"/>
        <c:lblAlgn val="ctr"/>
        <c:lblOffset val="100"/>
        <c:noMultiLvlLbl val="0"/>
      </c:catAx>
      <c:valAx>
        <c:axId val="670805376"/>
        <c:scaling>
          <c:orientation val="minMax"/>
          <c:min val="0"/>
        </c:scaling>
        <c:delete val="0"/>
        <c:axPos val="l"/>
        <c:majorGridlines>
          <c:spPr>
            <a:ln>
              <a:solidFill>
                <a:schemeClr val="bg2">
                  <a:lumMod val="75000"/>
                </a:schemeClr>
              </a:solidFill>
            </a:ln>
          </c:spPr>
        </c:majorGridlines>
        <c:title>
          <c:tx>
            <c:rich>
              <a:bodyPr rot="-5400000" vert="horz"/>
              <a:lstStyle/>
              <a:p>
                <a:pPr>
                  <a:defRPr sz="1000">
                    <a:solidFill>
                      <a:srgbClr val="2F2F2F"/>
                    </a:solidFill>
                    <a:latin typeface="Arial" panose="020B0604020202020204" pitchFamily="34" charset="0"/>
                    <a:cs typeface="Arial" panose="020B0604020202020204" pitchFamily="34" charset="0"/>
                  </a:defRPr>
                </a:pPr>
                <a:r>
                  <a:rPr lang="en-US" sz="1000">
                    <a:solidFill>
                      <a:srgbClr val="2F2F2F"/>
                    </a:solidFill>
                    <a:latin typeface="Arial" panose="020B0604020202020204" pitchFamily="34" charset="0"/>
                    <a:cs typeface="Arial" panose="020B0604020202020204" pitchFamily="34" charset="0"/>
                  </a:rPr>
                  <a:t>Compensation ($000s)</a:t>
                </a:r>
              </a:p>
            </c:rich>
          </c:tx>
          <c:layout>
            <c:manualLayout>
              <c:xMode val="edge"/>
              <c:yMode val="edge"/>
              <c:x val="2.8855695363660936E-3"/>
              <c:y val="0.16938500046186106"/>
            </c:manualLayout>
          </c:layout>
          <c:overlay val="0"/>
        </c:title>
        <c:numFmt formatCode="#,##0" sourceLinked="0"/>
        <c:majorTickMark val="none"/>
        <c:minorTickMark val="none"/>
        <c:tickLblPos val="low"/>
        <c:spPr>
          <a:ln>
            <a:solidFill>
              <a:schemeClr val="tx1"/>
            </a:solidFill>
          </a:ln>
        </c:spPr>
        <c:txPr>
          <a:bodyPr/>
          <a:lstStyle/>
          <a:p>
            <a:pPr>
              <a:defRPr sz="1000">
                <a:solidFill>
                  <a:srgbClr val="2F2F2F"/>
                </a:solidFill>
                <a:latin typeface="Arial" panose="020B0604020202020204" pitchFamily="34" charset="0"/>
                <a:cs typeface="Arial" panose="020B0604020202020204" pitchFamily="34" charset="0"/>
              </a:defRPr>
            </a:pPr>
            <a:endParaRPr lang="en-US"/>
          </a:p>
        </c:txPr>
        <c:crossAx val="679689728"/>
        <c:crossesAt val="4"/>
        <c:crossBetween val="between"/>
      </c:valAx>
      <c:spPr>
        <a:ln>
          <a:solidFill>
            <a:schemeClr val="tx1"/>
          </a:solidFill>
        </a:ln>
      </c:spPr>
    </c:plotArea>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7562068983765"/>
          <c:y val="3.8827578459307364E-2"/>
          <c:w val="0.77457520257432133"/>
          <c:h val="0.73023063041749869"/>
        </c:manualLayout>
      </c:layout>
      <c:barChart>
        <c:barDir val="col"/>
        <c:grouping val="stacked"/>
        <c:varyColors val="0"/>
        <c:ser>
          <c:idx val="0"/>
          <c:order val="0"/>
          <c:tx>
            <c:strRef>
              <c:f>Reference!$AT$28:$AU$28</c:f>
              <c:strCache>
                <c:ptCount val="1"/>
                <c:pt idx="0">
                  <c:v>25th</c:v>
                </c:pt>
              </c:strCache>
            </c:strRef>
          </c:tx>
          <c:spPr>
            <a:noFill/>
          </c:spPr>
          <c:invertIfNegative val="0"/>
          <c:cat>
            <c:strRef>
              <c:f>Reference!$AV$23:$AY$23</c:f>
              <c:strCache>
                <c:ptCount val="4"/>
                <c:pt idx="0">
                  <c:v>2015 
Salary</c:v>
                </c:pt>
                <c:pt idx="1">
                  <c:v>2015 
Total 
Cash</c:v>
                </c:pt>
                <c:pt idx="2">
                  <c:v>2015 
Total 
Comp</c:v>
                </c:pt>
                <c:pt idx="3">
                  <c:v>2016 
Salary</c:v>
                </c:pt>
              </c:strCache>
            </c:strRef>
          </c:cat>
          <c:val>
            <c:numRef>
              <c:f>Reference!$AV$28:$AY$28</c:f>
              <c:numCache>
                <c:formatCode>#,##0.0</c:formatCode>
                <c:ptCount val="4"/>
                <c:pt idx="0">
                  <c:v>40.601999999999997</c:v>
                </c:pt>
                <c:pt idx="1">
                  <c:v>42.207500000000003</c:v>
                </c:pt>
                <c:pt idx="2">
                  <c:v>43.262</c:v>
                </c:pt>
                <c:pt idx="3">
                  <c:v>41.994999999999997</c:v>
                </c:pt>
              </c:numCache>
            </c:numRef>
          </c:val>
        </c:ser>
        <c:ser>
          <c:idx val="1"/>
          <c:order val="1"/>
          <c:tx>
            <c:strRef>
              <c:f>Reference!$AT$29:$AU$29</c:f>
              <c:strCache>
                <c:ptCount val="1"/>
                <c:pt idx="0">
                  <c:v>50th</c:v>
                </c:pt>
              </c:strCache>
            </c:strRef>
          </c:tx>
          <c:spPr>
            <a:solidFill>
              <a:srgbClr val="C8E4EB"/>
            </a:solidFill>
            <a:ln w="3175">
              <a:solidFill>
                <a:schemeClr val="tx1"/>
              </a:solidFill>
            </a:ln>
          </c:spPr>
          <c:invertIfNegative val="0"/>
          <c:cat>
            <c:strRef>
              <c:f>Reference!$AV$23:$AY$23</c:f>
              <c:strCache>
                <c:ptCount val="4"/>
                <c:pt idx="0">
                  <c:v>2015 
Salary</c:v>
                </c:pt>
                <c:pt idx="1">
                  <c:v>2015 
Total 
Cash</c:v>
                </c:pt>
                <c:pt idx="2">
                  <c:v>2015 
Total 
Comp</c:v>
                </c:pt>
                <c:pt idx="3">
                  <c:v>2016 
Salary</c:v>
                </c:pt>
              </c:strCache>
            </c:strRef>
          </c:cat>
          <c:val>
            <c:numRef>
              <c:f>Reference!$AV$29:$AY$29</c:f>
              <c:numCache>
                <c:formatCode>#,##0.0</c:formatCode>
                <c:ptCount val="4"/>
                <c:pt idx="0">
                  <c:v>5.9610000000000056</c:v>
                </c:pt>
                <c:pt idx="1">
                  <c:v>6.5484999999999971</c:v>
                </c:pt>
                <c:pt idx="2">
                  <c:v>7.0180000000000007</c:v>
                </c:pt>
                <c:pt idx="3">
                  <c:v>6.0050000000000026</c:v>
                </c:pt>
              </c:numCache>
            </c:numRef>
          </c:val>
        </c:ser>
        <c:ser>
          <c:idx val="2"/>
          <c:order val="2"/>
          <c:tx>
            <c:strRef>
              <c:f>Reference!$AT$30:$AU$30</c:f>
              <c:strCache>
                <c:ptCount val="1"/>
                <c:pt idx="0">
                  <c:v>75th</c:v>
                </c:pt>
              </c:strCache>
            </c:strRef>
          </c:tx>
          <c:spPr>
            <a:solidFill>
              <a:srgbClr val="C8E4EB"/>
            </a:solidFill>
            <a:ln w="3175">
              <a:solidFill>
                <a:schemeClr val="tx1"/>
              </a:solidFill>
            </a:ln>
          </c:spPr>
          <c:invertIfNegative val="0"/>
          <c:cat>
            <c:strRef>
              <c:f>Reference!$AV$23:$AY$23</c:f>
              <c:strCache>
                <c:ptCount val="4"/>
                <c:pt idx="0">
                  <c:v>2015 
Salary</c:v>
                </c:pt>
                <c:pt idx="1">
                  <c:v>2015 
Total 
Cash</c:v>
                </c:pt>
                <c:pt idx="2">
                  <c:v>2015 
Total 
Comp</c:v>
                </c:pt>
                <c:pt idx="3">
                  <c:v>2016 
Salary</c:v>
                </c:pt>
              </c:strCache>
            </c:strRef>
          </c:cat>
          <c:val>
            <c:numRef>
              <c:f>Reference!$AV$30:$AY$30</c:f>
              <c:numCache>
                <c:formatCode>#,##0.0</c:formatCode>
                <c:ptCount val="4"/>
                <c:pt idx="0">
                  <c:v>4.8915000000000006</c:v>
                </c:pt>
                <c:pt idx="1">
                  <c:v>7.1469999999999985</c:v>
                </c:pt>
                <c:pt idx="2">
                  <c:v>8.0649999999999977</c:v>
                </c:pt>
                <c:pt idx="3">
                  <c:v>6.5970000000000013</c:v>
                </c:pt>
              </c:numCache>
            </c:numRef>
          </c:val>
        </c:ser>
        <c:dLbls>
          <c:showLegendKey val="0"/>
          <c:showVal val="0"/>
          <c:showCatName val="0"/>
          <c:showSerName val="0"/>
          <c:showPercent val="0"/>
          <c:showBubbleSize val="0"/>
        </c:dLbls>
        <c:gapWidth val="100"/>
        <c:overlap val="100"/>
        <c:axId val="683424768"/>
        <c:axId val="680604160"/>
      </c:barChart>
      <c:lineChart>
        <c:grouping val="standard"/>
        <c:varyColors val="0"/>
        <c:ser>
          <c:idx val="3"/>
          <c:order val="3"/>
          <c:tx>
            <c:strRef>
              <c:f>Reference!$AT$31:$AU$31</c:f>
              <c:strCache>
                <c:ptCount val="1"/>
                <c:pt idx="0">
                  <c:v>client</c:v>
                </c:pt>
              </c:strCache>
            </c:strRef>
          </c:tx>
          <c:spPr>
            <a:ln>
              <a:noFill/>
            </a:ln>
          </c:spPr>
          <c:marker>
            <c:symbol val="diamond"/>
            <c:size val="7"/>
            <c:spPr>
              <a:solidFill>
                <a:srgbClr val="255985"/>
              </a:solidFill>
              <a:ln w="3175">
                <a:solidFill>
                  <a:schemeClr val="tx1"/>
                </a:solidFill>
              </a:ln>
            </c:spPr>
          </c:marker>
          <c:cat>
            <c:strRef>
              <c:f>Reference!$AV$23:$AY$23</c:f>
              <c:strCache>
                <c:ptCount val="4"/>
                <c:pt idx="0">
                  <c:v>2015 
Salary</c:v>
                </c:pt>
                <c:pt idx="1">
                  <c:v>2015 
Total 
Cash</c:v>
                </c:pt>
                <c:pt idx="2">
                  <c:v>2015 
Total 
Comp</c:v>
                </c:pt>
                <c:pt idx="3">
                  <c:v>2016 
Salary</c:v>
                </c:pt>
              </c:strCache>
            </c:strRef>
          </c:cat>
          <c:val>
            <c:numRef>
              <c:f>Reference!$AV$31:$AY$31</c:f>
              <c:numCache>
                <c:formatCode>#,##0.0</c:formatCode>
                <c:ptCount val="4"/>
                <c:pt idx="0">
                  <c:v>45</c:v>
                </c:pt>
                <c:pt idx="1">
                  <c:v>51.9</c:v>
                </c:pt>
                <c:pt idx="2">
                  <c:v>51.9</c:v>
                </c:pt>
                <c:pt idx="3">
                  <c:v>47.25</c:v>
                </c:pt>
              </c:numCache>
            </c:numRef>
          </c:val>
          <c:smooth val="0"/>
        </c:ser>
        <c:dLbls>
          <c:showLegendKey val="0"/>
          <c:showVal val="0"/>
          <c:showCatName val="0"/>
          <c:showSerName val="0"/>
          <c:showPercent val="0"/>
          <c:showBubbleSize val="0"/>
        </c:dLbls>
        <c:marker val="1"/>
        <c:smooth val="0"/>
        <c:axId val="683424768"/>
        <c:axId val="680604160"/>
      </c:lineChart>
      <c:catAx>
        <c:axId val="683424768"/>
        <c:scaling>
          <c:orientation val="minMax"/>
        </c:scaling>
        <c:delete val="0"/>
        <c:axPos val="b"/>
        <c:numFmt formatCode="#,##0" sourceLinked="1"/>
        <c:majorTickMark val="none"/>
        <c:minorTickMark val="none"/>
        <c:tickLblPos val="low"/>
        <c:spPr>
          <a:ln>
            <a:solidFill>
              <a:schemeClr val="tx1"/>
            </a:solidFill>
          </a:ln>
        </c:spPr>
        <c:txPr>
          <a:bodyPr/>
          <a:lstStyle/>
          <a:p>
            <a:pPr>
              <a:defRPr sz="900">
                <a:solidFill>
                  <a:srgbClr val="2F2F2F"/>
                </a:solidFill>
                <a:latin typeface="Arial" panose="020B0604020202020204" pitchFamily="34" charset="0"/>
                <a:cs typeface="Arial" panose="020B0604020202020204" pitchFamily="34" charset="0"/>
              </a:defRPr>
            </a:pPr>
            <a:endParaRPr lang="en-US"/>
          </a:p>
        </c:txPr>
        <c:crossAx val="680604160"/>
        <c:crosses val="autoZero"/>
        <c:auto val="1"/>
        <c:lblAlgn val="ctr"/>
        <c:lblOffset val="100"/>
        <c:noMultiLvlLbl val="0"/>
      </c:catAx>
      <c:valAx>
        <c:axId val="680604160"/>
        <c:scaling>
          <c:orientation val="minMax"/>
          <c:min val="0"/>
        </c:scaling>
        <c:delete val="0"/>
        <c:axPos val="l"/>
        <c:majorGridlines>
          <c:spPr>
            <a:ln>
              <a:solidFill>
                <a:schemeClr val="bg2">
                  <a:lumMod val="75000"/>
                </a:schemeClr>
              </a:solidFill>
            </a:ln>
          </c:spPr>
        </c:majorGridlines>
        <c:title>
          <c:tx>
            <c:rich>
              <a:bodyPr rot="-5400000" vert="horz"/>
              <a:lstStyle/>
              <a:p>
                <a:pPr>
                  <a:defRPr sz="1000">
                    <a:solidFill>
                      <a:srgbClr val="2F2F2F"/>
                    </a:solidFill>
                    <a:latin typeface="Arial" panose="020B0604020202020204" pitchFamily="34" charset="0"/>
                    <a:cs typeface="Arial" panose="020B0604020202020204" pitchFamily="34" charset="0"/>
                  </a:defRPr>
                </a:pPr>
                <a:r>
                  <a:rPr lang="en-US" sz="1000">
                    <a:solidFill>
                      <a:srgbClr val="2F2F2F"/>
                    </a:solidFill>
                    <a:latin typeface="Arial" panose="020B0604020202020204" pitchFamily="34" charset="0"/>
                    <a:cs typeface="Arial" panose="020B0604020202020204" pitchFamily="34" charset="0"/>
                  </a:rPr>
                  <a:t>Compensation ($000s)</a:t>
                </a:r>
              </a:p>
            </c:rich>
          </c:tx>
          <c:layout>
            <c:manualLayout>
              <c:xMode val="edge"/>
              <c:yMode val="edge"/>
              <c:x val="2.8855695363660936E-3"/>
              <c:y val="0.16938500046186106"/>
            </c:manualLayout>
          </c:layout>
          <c:overlay val="0"/>
        </c:title>
        <c:numFmt formatCode="#,##0" sourceLinked="0"/>
        <c:majorTickMark val="none"/>
        <c:minorTickMark val="none"/>
        <c:tickLblPos val="low"/>
        <c:spPr>
          <a:ln>
            <a:solidFill>
              <a:schemeClr val="tx1"/>
            </a:solidFill>
          </a:ln>
        </c:spPr>
        <c:txPr>
          <a:bodyPr/>
          <a:lstStyle/>
          <a:p>
            <a:pPr>
              <a:defRPr sz="1000">
                <a:solidFill>
                  <a:srgbClr val="2F2F2F"/>
                </a:solidFill>
                <a:latin typeface="Arial" panose="020B0604020202020204" pitchFamily="34" charset="0"/>
                <a:cs typeface="Arial" panose="020B0604020202020204" pitchFamily="34" charset="0"/>
              </a:defRPr>
            </a:pPr>
            <a:endParaRPr lang="en-US"/>
          </a:p>
        </c:txPr>
        <c:crossAx val="683424768"/>
        <c:crossesAt val="4"/>
        <c:crossBetween val="between"/>
      </c:valAx>
      <c:spPr>
        <a:ln>
          <a:solidFill>
            <a:schemeClr val="tx1"/>
          </a:solidFill>
        </a:ln>
      </c:spPr>
    </c:plotArea>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List" dx="16" fmlaLink="'Job List'!$W$1" fmlaRange="'Job List'!$W$5:$W$22" noThreeD="1" sel="7" val="0"/>
</file>

<file path=xl/ctrlProps/ctrlProp10.xml><?xml version="1.0" encoding="utf-8"?>
<formControlPr xmlns="http://schemas.microsoft.com/office/spreadsheetml/2009/9/main" objectType="List" dx="16" fmlaLink="'Job List'!$AD$1" fmlaRange="'Job List'!$AD$5:$AD$21" noThreeD="1" val="0"/>
</file>

<file path=xl/ctrlProps/ctrlProp11.xml><?xml version="1.0" encoding="utf-8"?>
<formControlPr xmlns="http://schemas.microsoft.com/office/spreadsheetml/2009/9/main" objectType="List" dx="16" fmlaLink="'Job List'!$AE$1" fmlaRange="'Job List'!$AE$5:$AE$16" noThreeD="1" val="0"/>
</file>

<file path=xl/ctrlProps/ctrlProp12.xml><?xml version="1.0" encoding="utf-8"?>
<formControlPr xmlns="http://schemas.microsoft.com/office/spreadsheetml/2009/9/main" objectType="List" dx="16" fmlaLink="'Job List'!$AF$1" fmlaRange="'Job List'!$AF$5:$AF$25" noThreeD="1" val="0"/>
</file>

<file path=xl/ctrlProps/ctrlProp13.xml><?xml version="1.0" encoding="utf-8"?>
<formControlPr xmlns="http://schemas.microsoft.com/office/spreadsheetml/2009/9/main" objectType="List" dx="16" fmlaLink="'Job List'!$AG$1" fmlaRange="'Job List'!$AG$5:$AG$12" noThreeD="1" val="0"/>
</file>

<file path=xl/ctrlProps/ctrlProp14.xml><?xml version="1.0" encoding="utf-8"?>
<formControlPr xmlns="http://schemas.microsoft.com/office/spreadsheetml/2009/9/main" objectType="List" dx="16" fmlaLink="Reference!$T$30" fmlaRange="Reference!$Q$1:$Q$5" noThreeD="1" val="0"/>
</file>

<file path=xl/ctrlProps/ctrlProp15.xml><?xml version="1.0" encoding="utf-8"?>
<formControlPr xmlns="http://schemas.microsoft.com/office/spreadsheetml/2009/9/main" objectType="List" dx="16" fmlaLink="Reference!$T$31" fmlaRange="Reference!$S$118:$S$122" noThreeD="1" val="0"/>
</file>

<file path=xl/ctrlProps/ctrlProp16.xml><?xml version="1.0" encoding="utf-8"?>
<formControlPr xmlns="http://schemas.microsoft.com/office/spreadsheetml/2009/9/main" objectType="List" dx="16" fmlaLink="Reference!$T$32" fmlaRange="Reference!$T$118:$T$123" noThreeD="1" val="0"/>
</file>

<file path=xl/ctrlProps/ctrlProp17.xml><?xml version="1.0" encoding="utf-8"?>
<formControlPr xmlns="http://schemas.microsoft.com/office/spreadsheetml/2009/9/main" objectType="List" dx="16" fmlaLink="Reference!$AD$21" fmlaRange="ClientTitleIDs" noThreeD="1" val="0"/>
</file>

<file path=xl/ctrlProps/ctrlProp18.xml><?xml version="1.0" encoding="utf-8"?>
<formControlPr xmlns="http://schemas.microsoft.com/office/spreadsheetml/2009/9/main" objectType="List" dx="16" fmlaLink="Reference!$BB$1" fmlaRange="ClientJobs" noThreeD="1" val="0"/>
</file>

<file path=xl/ctrlProps/ctrlProp2.xml><?xml version="1.0" encoding="utf-8"?>
<formControlPr xmlns="http://schemas.microsoft.com/office/spreadsheetml/2009/9/main" objectType="List" dx="16" fmlaLink="'Job List'!$X$1" fmlaRange="'Job List'!$X$5:$X$16" noThreeD="1" sel="2" val="0"/>
</file>

<file path=xl/ctrlProps/ctrlProp3.xml><?xml version="1.0" encoding="utf-8"?>
<formControlPr xmlns="http://schemas.microsoft.com/office/spreadsheetml/2009/9/main" objectType="List" dx="16" fmlaLink="'Job List'!$Y$1" fmlaRange="'Job List'!$Y$5:$Y$25" noThreeD="1" sel="2" val="0"/>
</file>

<file path=xl/ctrlProps/ctrlProp4.xml><?xml version="1.0" encoding="utf-8"?>
<formControlPr xmlns="http://schemas.microsoft.com/office/spreadsheetml/2009/9/main" objectType="List" dx="16" fmlaLink="'Job List'!$Z$1" fmlaRange="'Job List'!$Z$5:$Z$15" noThreeD="1" sel="5" val="0"/>
</file>

<file path=xl/ctrlProps/ctrlProp5.xml><?xml version="1.0" encoding="utf-8"?>
<formControlPr xmlns="http://schemas.microsoft.com/office/spreadsheetml/2009/9/main" objectType="List" dx="16" fmlaLink="Reference!$T$10" fmlaRange="Reference!$Q$1:$Q$5" noThreeD="1" sel="3" val="0"/>
</file>

<file path=xl/ctrlProps/ctrlProp6.xml><?xml version="1.0" encoding="utf-8"?>
<formControlPr xmlns="http://schemas.microsoft.com/office/spreadsheetml/2009/9/main" objectType="List" dx="16" fmlaLink="Reference!$T$11" fmlaRange="Reference!$S$111:$S$115" noThreeD="1" val="0"/>
</file>

<file path=xl/ctrlProps/ctrlProp7.xml><?xml version="1.0" encoding="utf-8"?>
<formControlPr xmlns="http://schemas.microsoft.com/office/spreadsheetml/2009/9/main" objectType="List" dx="16" fmlaLink="Reference!$T$12" fmlaRange="Reference!$T$111:$T$116" noThreeD="1" val="0"/>
</file>

<file path=xl/ctrlProps/ctrlProp8.xml><?xml version="1.0" encoding="utf-8"?>
<formControlPr xmlns="http://schemas.microsoft.com/office/spreadsheetml/2009/9/main" objectType="List" dx="16" fmlaLink="Reference!$V$114" fmlaRange="ClientTitles" noThreeD="1" val="0"/>
</file>

<file path=xl/ctrlProps/ctrlProp9.xml><?xml version="1.0" encoding="utf-8"?>
<formControlPr xmlns="http://schemas.microsoft.com/office/spreadsheetml/2009/9/main" objectType="List" dx="16" fmlaLink="Reference!$Z$1506" fmlaRange="ClientIDs" noThreeD="1"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133351</xdr:colOff>
      <xdr:row>4</xdr:row>
      <xdr:rowOff>0</xdr:rowOff>
    </xdr:from>
    <xdr:to>
      <xdr:col>14</xdr:col>
      <xdr:colOff>504826</xdr:colOff>
      <xdr:row>9</xdr:row>
      <xdr:rowOff>28575</xdr:rowOff>
    </xdr:to>
    <xdr:sp macro="" textlink="">
      <xdr:nvSpPr>
        <xdr:cNvPr id="2" name="Rectangle 1"/>
        <xdr:cNvSpPr/>
      </xdr:nvSpPr>
      <xdr:spPr>
        <a:xfrm>
          <a:off x="752476" y="381000"/>
          <a:ext cx="8439150" cy="981075"/>
        </a:xfrm>
        <a:prstGeom prst="rect">
          <a:avLst/>
        </a:prstGeom>
        <a:solidFill>
          <a:schemeClr val="bg1"/>
        </a:solidFill>
        <a:ln>
          <a:noFill/>
        </a:ln>
        <a:effectLst>
          <a:outerShdw blurRad="190500" dist="63500" dir="2700000" algn="tl" rotWithShape="0">
            <a:prstClr val="black">
              <a:alpha val="3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018824" rtl="0" eaLnBrk="1" latinLnBrk="0" hangingPunct="1">
            <a:defRPr sz="2000" kern="1200">
              <a:solidFill>
                <a:schemeClr val="lt1"/>
              </a:solidFill>
              <a:latin typeface="+mn-lt"/>
              <a:ea typeface="+mn-ea"/>
              <a:cs typeface="+mn-cs"/>
            </a:defRPr>
          </a:lvl1pPr>
          <a:lvl2pPr marL="509412" algn="l" defTabSz="1018824" rtl="0" eaLnBrk="1" latinLnBrk="0" hangingPunct="1">
            <a:defRPr sz="2000" kern="1200">
              <a:solidFill>
                <a:schemeClr val="lt1"/>
              </a:solidFill>
              <a:latin typeface="+mn-lt"/>
              <a:ea typeface="+mn-ea"/>
              <a:cs typeface="+mn-cs"/>
            </a:defRPr>
          </a:lvl2pPr>
          <a:lvl3pPr marL="1018824" algn="l" defTabSz="1018824" rtl="0" eaLnBrk="1" latinLnBrk="0" hangingPunct="1">
            <a:defRPr sz="2000" kern="1200">
              <a:solidFill>
                <a:schemeClr val="lt1"/>
              </a:solidFill>
              <a:latin typeface="+mn-lt"/>
              <a:ea typeface="+mn-ea"/>
              <a:cs typeface="+mn-cs"/>
            </a:defRPr>
          </a:lvl3pPr>
          <a:lvl4pPr marL="1528237" algn="l" defTabSz="1018824" rtl="0" eaLnBrk="1" latinLnBrk="0" hangingPunct="1">
            <a:defRPr sz="2000" kern="1200">
              <a:solidFill>
                <a:schemeClr val="lt1"/>
              </a:solidFill>
              <a:latin typeface="+mn-lt"/>
              <a:ea typeface="+mn-ea"/>
              <a:cs typeface="+mn-cs"/>
            </a:defRPr>
          </a:lvl4pPr>
          <a:lvl5pPr marL="2037649" algn="l" defTabSz="1018824" rtl="0" eaLnBrk="1" latinLnBrk="0" hangingPunct="1">
            <a:defRPr sz="2000" kern="1200">
              <a:solidFill>
                <a:schemeClr val="lt1"/>
              </a:solidFill>
              <a:latin typeface="+mn-lt"/>
              <a:ea typeface="+mn-ea"/>
              <a:cs typeface="+mn-cs"/>
            </a:defRPr>
          </a:lvl5pPr>
          <a:lvl6pPr marL="2547061" algn="l" defTabSz="1018824" rtl="0" eaLnBrk="1" latinLnBrk="0" hangingPunct="1">
            <a:defRPr sz="2000" kern="1200">
              <a:solidFill>
                <a:schemeClr val="lt1"/>
              </a:solidFill>
              <a:latin typeface="+mn-lt"/>
              <a:ea typeface="+mn-ea"/>
              <a:cs typeface="+mn-cs"/>
            </a:defRPr>
          </a:lvl6pPr>
          <a:lvl7pPr marL="3056473" algn="l" defTabSz="1018824" rtl="0" eaLnBrk="1" latinLnBrk="0" hangingPunct="1">
            <a:defRPr sz="2000" kern="1200">
              <a:solidFill>
                <a:schemeClr val="lt1"/>
              </a:solidFill>
              <a:latin typeface="+mn-lt"/>
              <a:ea typeface="+mn-ea"/>
              <a:cs typeface="+mn-cs"/>
            </a:defRPr>
          </a:lvl7pPr>
          <a:lvl8pPr marL="3565886" algn="l" defTabSz="1018824" rtl="0" eaLnBrk="1" latinLnBrk="0" hangingPunct="1">
            <a:defRPr sz="2000" kern="1200">
              <a:solidFill>
                <a:schemeClr val="lt1"/>
              </a:solidFill>
              <a:latin typeface="+mn-lt"/>
              <a:ea typeface="+mn-ea"/>
              <a:cs typeface="+mn-cs"/>
            </a:defRPr>
          </a:lvl8pPr>
          <a:lvl9pPr marL="4075298" algn="l" defTabSz="1018824" rtl="0" eaLnBrk="1" latinLnBrk="0" hangingPunct="1">
            <a:defRPr sz="2000" kern="1200">
              <a:solidFill>
                <a:schemeClr val="lt1"/>
              </a:solidFill>
              <a:latin typeface="+mn-lt"/>
              <a:ea typeface="+mn-ea"/>
              <a:cs typeface="+mn-cs"/>
            </a:defRPr>
          </a:lvl9pPr>
        </a:lstStyle>
        <a:p>
          <a:pPr algn="ctr"/>
          <a:endParaRPr lang="en-US"/>
        </a:p>
      </xdr:txBody>
    </xdr:sp>
    <xdr:clientData/>
  </xdr:twoCellAnchor>
  <xdr:twoCellAnchor>
    <xdr:from>
      <xdr:col>1</xdr:col>
      <xdr:colOff>352425</xdr:colOff>
      <xdr:row>4</xdr:row>
      <xdr:rowOff>76200</xdr:rowOff>
    </xdr:from>
    <xdr:to>
      <xdr:col>14</xdr:col>
      <xdr:colOff>61269</xdr:colOff>
      <xdr:row>6</xdr:row>
      <xdr:rowOff>173757</xdr:rowOff>
    </xdr:to>
    <xdr:sp macro="" textlink="">
      <xdr:nvSpPr>
        <xdr:cNvPr id="3" name="TextBox 14"/>
        <xdr:cNvSpPr txBox="1"/>
      </xdr:nvSpPr>
      <xdr:spPr>
        <a:xfrm>
          <a:off x="971550" y="457200"/>
          <a:ext cx="7776519" cy="478557"/>
        </a:xfrm>
        <a:prstGeom prst="rect">
          <a:avLst/>
        </a:prstGeom>
        <a:noFill/>
      </xdr:spPr>
      <xdr:txBody>
        <a:bodyPr wrap="square" lIns="101882" tIns="50941" rIns="101882" bIns="50941"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2400">
              <a:solidFill>
                <a:schemeClr val="bg1">
                  <a:lumMod val="50000"/>
                </a:schemeClr>
              </a:solidFill>
              <a:latin typeface="+mn-lt"/>
            </a:rPr>
            <a:t>McLagan’s Bank and Credit Union</a:t>
          </a:r>
        </a:p>
      </xdr:txBody>
    </xdr:sp>
    <xdr:clientData/>
  </xdr:twoCellAnchor>
  <xdr:twoCellAnchor>
    <xdr:from>
      <xdr:col>9</xdr:col>
      <xdr:colOff>370611</xdr:colOff>
      <xdr:row>5</xdr:row>
      <xdr:rowOff>58071</xdr:rowOff>
    </xdr:from>
    <xdr:to>
      <xdr:col>14</xdr:col>
      <xdr:colOff>246787</xdr:colOff>
      <xdr:row>7</xdr:row>
      <xdr:rowOff>145084</xdr:rowOff>
    </xdr:to>
    <xdr:sp macro="" textlink="">
      <xdr:nvSpPr>
        <xdr:cNvPr id="4" name="TextBox 19"/>
        <xdr:cNvSpPr txBox="1"/>
      </xdr:nvSpPr>
      <xdr:spPr>
        <a:xfrm>
          <a:off x="6009411" y="629571"/>
          <a:ext cx="2924176" cy="468013"/>
        </a:xfrm>
        <a:prstGeom prst="rect">
          <a:avLst/>
        </a:prstGeom>
        <a:noFill/>
      </xdr:spPr>
      <xdr:txBody>
        <a:bodyPr wrap="square"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pPr algn="ctr"/>
          <a:r>
            <a:rPr lang="en-US" sz="2400" b="1">
              <a:solidFill>
                <a:srgbClr val="255985"/>
              </a:solidFill>
            </a:rPr>
            <a:t>Advisory</a:t>
          </a:r>
          <a:r>
            <a:rPr lang="en-US" sz="2400" b="1" baseline="0">
              <a:solidFill>
                <a:srgbClr val="255985"/>
              </a:solidFill>
            </a:rPr>
            <a:t> </a:t>
          </a:r>
          <a:r>
            <a:rPr lang="en-US" sz="2400" b="1">
              <a:solidFill>
                <a:srgbClr val="255985"/>
              </a:solidFill>
            </a:rPr>
            <a:t>&amp; Surveys</a:t>
          </a:r>
        </a:p>
      </xdr:txBody>
    </xdr:sp>
    <xdr:clientData/>
  </xdr:twoCellAnchor>
  <xdr:twoCellAnchor>
    <xdr:from>
      <xdr:col>1</xdr:col>
      <xdr:colOff>504825</xdr:colOff>
      <xdr:row>5</xdr:row>
      <xdr:rowOff>70193</xdr:rowOff>
    </xdr:from>
    <xdr:to>
      <xdr:col>9</xdr:col>
      <xdr:colOff>542925</xdr:colOff>
      <xdr:row>8</xdr:row>
      <xdr:rowOff>165122</xdr:rowOff>
    </xdr:to>
    <xdr:sp macro="" textlink="">
      <xdr:nvSpPr>
        <xdr:cNvPr id="5" name="TextBox 21"/>
        <xdr:cNvSpPr txBox="1"/>
      </xdr:nvSpPr>
      <xdr:spPr>
        <a:xfrm>
          <a:off x="1123950" y="641693"/>
          <a:ext cx="5057775" cy="666429"/>
        </a:xfrm>
        <a:prstGeom prst="rect">
          <a:avLst/>
        </a:prstGeom>
        <a:noFill/>
      </xdr:spPr>
      <xdr:txBody>
        <a:bodyPr wrap="square" lIns="101882" tIns="50941" rIns="101882" bIns="50941"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3600" b="1">
              <a:solidFill>
                <a:schemeClr val="tx1">
                  <a:lumMod val="50000"/>
                  <a:lumOff val="50000"/>
                </a:schemeClr>
              </a:solidFill>
              <a:latin typeface="+mn-lt"/>
            </a:rPr>
            <a:t>Compensation Services</a:t>
          </a:r>
        </a:p>
      </xdr:txBody>
    </xdr:sp>
    <xdr:clientData/>
  </xdr:twoCellAnchor>
  <xdr:twoCellAnchor>
    <xdr:from>
      <xdr:col>1</xdr:col>
      <xdr:colOff>28575</xdr:colOff>
      <xdr:row>31</xdr:row>
      <xdr:rowOff>132383</xdr:rowOff>
    </xdr:from>
    <xdr:to>
      <xdr:col>9</xdr:col>
      <xdr:colOff>190500</xdr:colOff>
      <xdr:row>35</xdr:row>
      <xdr:rowOff>177620</xdr:rowOff>
    </xdr:to>
    <xdr:sp macro="" textlink="">
      <xdr:nvSpPr>
        <xdr:cNvPr id="6" name="TextBox 10"/>
        <xdr:cNvSpPr txBox="1"/>
      </xdr:nvSpPr>
      <xdr:spPr>
        <a:xfrm>
          <a:off x="652992" y="6037883"/>
          <a:ext cx="5210175" cy="807237"/>
        </a:xfrm>
        <a:prstGeom prst="rect">
          <a:avLst/>
        </a:prstGeom>
        <a:noFill/>
      </xdr:spPr>
      <xdr:txBody>
        <a:bodyPr wrap="square" lIns="101882" tIns="50941" rIns="101882" bIns="50941"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900" b="1"/>
            <a:t>Contact: </a:t>
          </a:r>
        </a:p>
        <a:p>
          <a:r>
            <a:rPr lang="en-US" sz="900"/>
            <a:t>Todd Leone  (952) 886-8254  </a:t>
          </a:r>
          <a:r>
            <a:rPr lang="en-US" sz="900" u="sng"/>
            <a:t>todd.leone@mclagan.com</a:t>
          </a:r>
        </a:p>
        <a:p>
          <a:r>
            <a:rPr lang="en-US" sz="900"/>
            <a:t>Gayle Appelbaum  (952) 886-8242  </a:t>
          </a:r>
          <a:r>
            <a:rPr lang="en-US" sz="900" u="sng"/>
            <a:t>gayle.appelbaum@mclagan.com</a:t>
          </a:r>
        </a:p>
        <a:p>
          <a:r>
            <a:rPr lang="en-US" sz="900"/>
            <a:t>Jim Bean  (952) 886-8250  </a:t>
          </a:r>
          <a:r>
            <a:rPr lang="en-US" sz="900" u="sng"/>
            <a:t>jim.bean@mclagan.com</a:t>
          </a:r>
          <a:r>
            <a:rPr lang="en-US" sz="900"/>
            <a:t>		</a:t>
          </a:r>
        </a:p>
        <a:p>
          <a:r>
            <a:rPr lang="en-US" sz="900"/>
            <a:t>Katrina Gerenz   (952) 886-8247  </a:t>
          </a:r>
          <a:r>
            <a:rPr lang="en-US" sz="900" u="sng"/>
            <a:t>katrina.gerenz@mclagan.com</a:t>
          </a:r>
        </a:p>
      </xdr:txBody>
    </xdr:sp>
    <xdr:clientData/>
  </xdr:twoCellAnchor>
  <xdr:twoCellAnchor>
    <xdr:from>
      <xdr:col>7</xdr:col>
      <xdr:colOff>294409</xdr:colOff>
      <xdr:row>13</xdr:row>
      <xdr:rowOff>189634</xdr:rowOff>
    </xdr:from>
    <xdr:to>
      <xdr:col>14</xdr:col>
      <xdr:colOff>542924</xdr:colOff>
      <xdr:row>27</xdr:row>
      <xdr:rowOff>114882</xdr:rowOff>
    </xdr:to>
    <xdr:sp macro="" textlink="">
      <xdr:nvSpPr>
        <xdr:cNvPr id="7" name="TextBox 4"/>
        <xdr:cNvSpPr txBox="1"/>
      </xdr:nvSpPr>
      <xdr:spPr>
        <a:xfrm>
          <a:off x="4714009" y="2285134"/>
          <a:ext cx="4515715" cy="2592248"/>
        </a:xfrm>
        <a:prstGeom prst="rect">
          <a:avLst/>
        </a:prstGeom>
        <a:noFill/>
      </xdr:spPr>
      <xdr:txBody>
        <a:bodyPr wrap="square"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1400" b="1"/>
            <a:t>Survey Offerings</a:t>
          </a:r>
        </a:p>
        <a:p>
          <a:pPr marL="285750" indent="-285750">
            <a:spcBef>
              <a:spcPts val="400"/>
            </a:spcBef>
            <a:buFont typeface="Arial" panose="020B0604020202020204" pitchFamily="34" charset="0"/>
            <a:buChar char="•"/>
          </a:pPr>
          <a:r>
            <a:rPr lang="en-US" sz="1200"/>
            <a:t>Regional &amp; Community Bank Compensation Survey</a:t>
          </a:r>
        </a:p>
        <a:p>
          <a:pPr marL="285750" indent="-285750">
            <a:spcBef>
              <a:spcPts val="400"/>
            </a:spcBef>
            <a:buFont typeface="Arial" panose="020B0604020202020204" pitchFamily="34" charset="0"/>
            <a:buChar char="•"/>
          </a:pPr>
          <a:r>
            <a:rPr lang="en-US" sz="1200"/>
            <a:t>Commercial Lender Productivity &amp; Market Practices Study</a:t>
          </a:r>
        </a:p>
        <a:p>
          <a:pPr marL="285750" indent="-285750">
            <a:spcBef>
              <a:spcPts val="400"/>
            </a:spcBef>
            <a:buFont typeface="Arial" panose="020B0604020202020204" pitchFamily="34" charset="0"/>
            <a:buChar char="•"/>
          </a:pPr>
          <a:r>
            <a:rPr lang="en-US" sz="1200"/>
            <a:t>Retail Banking Market Practices Study</a:t>
          </a:r>
        </a:p>
        <a:p>
          <a:pPr marL="285750" indent="-285750">
            <a:spcBef>
              <a:spcPts val="400"/>
            </a:spcBef>
            <a:buFont typeface="Arial" panose="020B0604020202020204" pitchFamily="34" charset="0"/>
            <a:buChar char="•"/>
          </a:pPr>
          <a:r>
            <a:rPr lang="en-US" sz="1200"/>
            <a:t>HR Policies &amp; Practices Survey</a:t>
          </a:r>
        </a:p>
        <a:p>
          <a:pPr marL="285750" marR="0" lvl="0" indent="-285750" algn="l" defTabSz="914400" rtl="0" eaLnBrk="1" fontAlgn="auto" latinLnBrk="0" hangingPunct="1">
            <a:lnSpc>
              <a:spcPct val="100000"/>
            </a:lnSpc>
            <a:spcBef>
              <a:spcPts val="400"/>
            </a:spcBef>
            <a:spcAft>
              <a:spcPts val="0"/>
            </a:spcAft>
            <a:buClrTx/>
            <a:buSzTx/>
            <a:buFont typeface="Arial" panose="020B0604020202020204" pitchFamily="34" charset="0"/>
            <a:buChar char="•"/>
            <a:tabLst/>
            <a:defRPr/>
          </a:pPr>
          <a:r>
            <a:rPr kumimoji="0" lang="en-US" sz="1200" b="0" i="0" u="none" strike="noStrike" kern="1200" cap="none" spc="0" normalizeH="0" baseline="0" noProof="0" dirty="0" smtClean="0">
              <a:ln>
                <a:noFill/>
              </a:ln>
              <a:solidFill>
                <a:prstClr val="black"/>
              </a:solidFill>
              <a:effectLst/>
              <a:uLnTx/>
              <a:uFillTx/>
              <a:latin typeface="+mn-lt"/>
              <a:ea typeface="+mn-ea"/>
              <a:cs typeface="+mn-cs"/>
            </a:rPr>
            <a:t>Custom survey analysis.  Examples:</a:t>
          </a:r>
        </a:p>
        <a:p>
          <a:pPr marL="517525" marR="0" lvl="1" indent="-177800" algn="l" defTabSz="914400" rtl="0" eaLnBrk="1" fontAlgn="auto" latinLnBrk="0" hangingPunct="1">
            <a:lnSpc>
              <a:spcPct val="100000"/>
            </a:lnSpc>
            <a:spcBef>
              <a:spcPts val="400"/>
            </a:spcBef>
            <a:spcAft>
              <a:spcPts val="0"/>
            </a:spcAft>
            <a:buClrTx/>
            <a:buSzTx/>
            <a:buFont typeface="Calibri" panose="020F0502020204030204" pitchFamily="34" charset="0"/>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Custom peer groups by asset size, location or other criteria</a:t>
          </a:r>
        </a:p>
        <a:p>
          <a:pPr marL="517525" marR="0" lvl="1" indent="-177800" algn="l" defTabSz="914400" rtl="0" eaLnBrk="1" fontAlgn="auto" latinLnBrk="0" hangingPunct="1">
            <a:lnSpc>
              <a:spcPct val="100000"/>
            </a:lnSpc>
            <a:spcBef>
              <a:spcPts val="400"/>
            </a:spcBef>
            <a:spcAft>
              <a:spcPts val="0"/>
            </a:spcAft>
            <a:buClrTx/>
            <a:buSzTx/>
            <a:buFont typeface="Calibri" panose="020F0502020204030204" pitchFamily="34" charset="0"/>
            <a:buChar char="­"/>
            <a:tabLst/>
            <a:defRPr/>
          </a:pPr>
          <a:r>
            <a:rPr kumimoji="0" lang="en-US" sz="1200" b="0" i="0" u="none" strike="noStrike" kern="1200" cap="none" spc="0" normalizeH="0" baseline="0" noProof="0" dirty="0" smtClean="0">
              <a:ln>
                <a:noFill/>
              </a:ln>
              <a:solidFill>
                <a:prstClr val="black"/>
              </a:solidFill>
              <a:effectLst/>
              <a:uLnTx/>
              <a:uFillTx/>
              <a:latin typeface="+mn-lt"/>
              <a:ea typeface="+mn-ea"/>
              <a:cs typeface="+mn-cs"/>
            </a:rPr>
            <a:t>Equity grant depth throughout employee population</a:t>
          </a:r>
          <a:endParaRPr lang="en-US" sz="1200"/>
        </a:p>
        <a:p>
          <a:pPr>
            <a:spcBef>
              <a:spcPts val="1800"/>
            </a:spcBef>
          </a:pPr>
          <a:r>
            <a:rPr lang="en-US" sz="1200" u="none"/>
            <a:t>Market data also available from McLagan’s broader survey program covering the top 200 largest US banks. </a:t>
          </a:r>
        </a:p>
      </xdr:txBody>
    </xdr:sp>
    <xdr:clientData/>
  </xdr:twoCellAnchor>
  <xdr:twoCellAnchor>
    <xdr:from>
      <xdr:col>1</xdr:col>
      <xdr:colOff>190500</xdr:colOff>
      <xdr:row>13</xdr:row>
      <xdr:rowOff>189634</xdr:rowOff>
    </xdr:from>
    <xdr:to>
      <xdr:col>7</xdr:col>
      <xdr:colOff>199159</xdr:colOff>
      <xdr:row>30</xdr:row>
      <xdr:rowOff>132646</xdr:rowOff>
    </xdr:to>
    <xdr:sp macro="" textlink="">
      <xdr:nvSpPr>
        <xdr:cNvPr id="8" name="TextBox 17"/>
        <xdr:cNvSpPr txBox="1"/>
      </xdr:nvSpPr>
      <xdr:spPr>
        <a:xfrm>
          <a:off x="809625" y="2285134"/>
          <a:ext cx="3809134" cy="3181512"/>
        </a:xfrm>
        <a:prstGeom prst="rect">
          <a:avLst/>
        </a:prstGeom>
        <a:noFill/>
      </xdr:spPr>
      <xdr:txBody>
        <a:bodyPr wrap="square"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1400" b="1"/>
            <a:t>Advisory</a:t>
          </a:r>
          <a:r>
            <a:rPr lang="en-US" sz="1400" b="1" baseline="0"/>
            <a:t> </a:t>
          </a:r>
          <a:r>
            <a:rPr lang="en-US" sz="1400" b="1"/>
            <a:t>Services</a:t>
          </a:r>
        </a:p>
        <a:p>
          <a:pPr marL="285750" indent="-285750">
            <a:spcBef>
              <a:spcPts val="400"/>
            </a:spcBef>
            <a:buFont typeface="Arial" panose="020B0604020202020204" pitchFamily="34" charset="0"/>
            <a:buChar char="•"/>
          </a:pPr>
          <a:r>
            <a:rPr lang="en-US" sz="1200"/>
            <a:t>Executive</a:t>
          </a:r>
          <a:r>
            <a:rPr lang="en-US" sz="1200" baseline="0"/>
            <a:t> a</a:t>
          </a:r>
          <a:r>
            <a:rPr lang="en-US" sz="1200"/>
            <a:t>nd</a:t>
          </a:r>
          <a:r>
            <a:rPr lang="en-US" sz="1200" baseline="0"/>
            <a:t> st</a:t>
          </a:r>
          <a:r>
            <a:rPr lang="en-US" sz="1200"/>
            <a:t>aff</a:t>
          </a:r>
          <a:r>
            <a:rPr lang="en-US" sz="1200" baseline="0"/>
            <a:t> </a:t>
          </a:r>
          <a:r>
            <a:rPr lang="en-US" sz="1200"/>
            <a:t>compensation</a:t>
          </a:r>
        </a:p>
        <a:p>
          <a:pPr marL="285750" indent="-285750">
            <a:spcBef>
              <a:spcPts val="400"/>
            </a:spcBef>
            <a:buFont typeface="Arial" panose="020B0604020202020204" pitchFamily="34" charset="0"/>
            <a:buChar char="•"/>
          </a:pPr>
          <a:r>
            <a:rPr lang="en-US" sz="1200"/>
            <a:t>Director compensation</a:t>
          </a:r>
        </a:p>
        <a:p>
          <a:pPr marL="285750" indent="-285750">
            <a:spcBef>
              <a:spcPts val="400"/>
            </a:spcBef>
            <a:buFont typeface="Arial" panose="020B0604020202020204" pitchFamily="34" charset="0"/>
            <a:buChar char="•"/>
          </a:pPr>
          <a:r>
            <a:rPr lang="en-US" sz="1200"/>
            <a:t>Cash incentive plan design – Executive and firm-wide</a:t>
          </a:r>
        </a:p>
        <a:p>
          <a:pPr marL="285750" indent="-285750">
            <a:spcBef>
              <a:spcPts val="400"/>
            </a:spcBef>
            <a:buFont typeface="Arial" panose="020B0604020202020204" pitchFamily="34" charset="0"/>
            <a:buChar char="•"/>
          </a:pPr>
          <a:r>
            <a:rPr lang="en-US" sz="1200"/>
            <a:t>Long-term incentive plan design</a:t>
          </a:r>
        </a:p>
        <a:p>
          <a:pPr marL="285750" indent="-285750">
            <a:spcBef>
              <a:spcPts val="400"/>
            </a:spcBef>
            <a:buFont typeface="Arial" panose="020B0604020202020204" pitchFamily="34" charset="0"/>
            <a:buChar char="•"/>
          </a:pPr>
          <a:r>
            <a:rPr lang="en-US" sz="1200"/>
            <a:t>Analysis of peer performance plans</a:t>
          </a:r>
        </a:p>
        <a:p>
          <a:pPr marL="285750" indent="-285750">
            <a:spcBef>
              <a:spcPts val="400"/>
            </a:spcBef>
            <a:buFont typeface="Arial" panose="020B0604020202020204" pitchFamily="34" charset="0"/>
            <a:buChar char="•"/>
          </a:pPr>
          <a:r>
            <a:rPr lang="en-US" sz="1200"/>
            <a:t>Salary grade review &amp; design</a:t>
          </a:r>
        </a:p>
        <a:p>
          <a:pPr marL="285750" indent="-285750">
            <a:spcBef>
              <a:spcPts val="400"/>
            </a:spcBef>
            <a:buFont typeface="Arial" panose="020B0604020202020204" pitchFamily="34" charset="0"/>
            <a:buChar char="•"/>
          </a:pPr>
          <a:r>
            <a:rPr lang="en-US" sz="1200"/>
            <a:t>SEC reporting &amp; regulatory support</a:t>
          </a:r>
        </a:p>
        <a:p>
          <a:pPr marL="285750" indent="-285750">
            <a:spcBef>
              <a:spcPts val="400"/>
            </a:spcBef>
            <a:buFont typeface="Arial" panose="020B0604020202020204" pitchFamily="34" charset="0"/>
            <a:buChar char="•"/>
          </a:pPr>
          <a:r>
            <a:rPr lang="en-US" sz="1200"/>
            <a:t>Management say-on-pay advice</a:t>
          </a:r>
        </a:p>
        <a:p>
          <a:pPr marL="285750" indent="-285750">
            <a:spcBef>
              <a:spcPts val="400"/>
            </a:spcBef>
            <a:buFont typeface="Arial" panose="020B0604020202020204" pitchFamily="34" charset="0"/>
            <a:buChar char="•"/>
          </a:pPr>
          <a:r>
            <a:rPr lang="en-US" sz="1200"/>
            <a:t>CEO pay ratio calculation assistance</a:t>
          </a:r>
        </a:p>
        <a:p>
          <a:pPr marL="285750" indent="-285750">
            <a:spcBef>
              <a:spcPts val="400"/>
            </a:spcBef>
            <a:buFont typeface="Arial" panose="020B0604020202020204" pitchFamily="34" charset="0"/>
            <a:buChar char="•"/>
          </a:pPr>
          <a:r>
            <a:rPr lang="en-US" sz="1200"/>
            <a:t>Equity valuation and accounting</a:t>
          </a:r>
        </a:p>
        <a:p>
          <a:pPr marL="285750" indent="-285750">
            <a:spcBef>
              <a:spcPts val="400"/>
            </a:spcBef>
            <a:buFont typeface="Arial" panose="020B0604020202020204" pitchFamily="34" charset="0"/>
            <a:buChar char="•"/>
          </a:pPr>
          <a:r>
            <a:rPr lang="en-US" sz="1200"/>
            <a:t>Post-vest holding period analysis</a:t>
          </a:r>
        </a:p>
        <a:p>
          <a:pPr marL="285750" indent="-285750">
            <a:spcBef>
              <a:spcPts val="400"/>
            </a:spcBef>
            <a:buFont typeface="Arial" panose="020B0604020202020204" pitchFamily="34" charset="0"/>
            <a:buChar char="•"/>
          </a:pPr>
          <a:r>
            <a:rPr lang="en-US" sz="1200"/>
            <a:t>Officer</a:t>
          </a:r>
          <a:r>
            <a:rPr lang="en-US" sz="1200" baseline="0"/>
            <a:t> title analysis</a:t>
          </a:r>
          <a:endParaRPr lang="en-US" sz="1200"/>
        </a:p>
      </xdr:txBody>
    </xdr:sp>
    <xdr:clientData/>
  </xdr:twoCellAnchor>
  <xdr:twoCellAnchor>
    <xdr:from>
      <xdr:col>1</xdr:col>
      <xdr:colOff>200025</xdr:colOff>
      <xdr:row>10</xdr:row>
      <xdr:rowOff>28575</xdr:rowOff>
    </xdr:from>
    <xdr:to>
      <xdr:col>14</xdr:col>
      <xdr:colOff>390525</xdr:colOff>
      <xdr:row>13</xdr:row>
      <xdr:rowOff>113024</xdr:rowOff>
    </xdr:to>
    <xdr:sp macro="" textlink="">
      <xdr:nvSpPr>
        <xdr:cNvPr id="9" name="Rectangle 8"/>
        <xdr:cNvSpPr/>
      </xdr:nvSpPr>
      <xdr:spPr>
        <a:xfrm>
          <a:off x="819150" y="1552575"/>
          <a:ext cx="8258175" cy="655949"/>
        </a:xfrm>
        <a:prstGeom prst="rect">
          <a:avLst/>
        </a:prstGeom>
      </xdr:spPr>
      <xdr:txBody>
        <a:bodyPr wrap="square">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1200"/>
            <a:t>McLagan is the leading Performance/Reward consulting and benchmarking firm for the financial services industry.</a:t>
          </a:r>
          <a:r>
            <a:rPr lang="en-US" sz="1200" baseline="0"/>
            <a:t>  M</a:t>
          </a:r>
          <a:r>
            <a:rPr lang="en-US" sz="1200"/>
            <a:t>cLagan offers a comprehensive and sophisticated set of advisory services and survey tools to meet your compensation needs.</a:t>
          </a:r>
          <a:r>
            <a:rPr lang="en-US" sz="1200" baseline="0"/>
            <a:t>  Be</a:t>
          </a:r>
          <a:r>
            <a:rPr lang="en-US" sz="1200"/>
            <a:t>low is a sampling of the services and products that McLagan providess</a:t>
          </a:r>
          <a:r>
            <a:rPr lang="en-US" sz="1200" baseline="0"/>
            <a:t> to r</a:t>
          </a:r>
          <a:r>
            <a:rPr lang="en-US" sz="1200"/>
            <a:t>egional and community banks and credit unions.</a:t>
          </a:r>
        </a:p>
      </xdr:txBody>
    </xdr:sp>
    <xdr:clientData/>
  </xdr:twoCellAnchor>
  <xdr:twoCellAnchor>
    <xdr:from>
      <xdr:col>1</xdr:col>
      <xdr:colOff>9525</xdr:colOff>
      <xdr:row>39</xdr:row>
      <xdr:rowOff>19051</xdr:rowOff>
    </xdr:from>
    <xdr:to>
      <xdr:col>15</xdr:col>
      <xdr:colOff>0</xdr:colOff>
      <xdr:row>40</xdr:row>
      <xdr:rowOff>186197</xdr:rowOff>
    </xdr:to>
    <xdr:sp macro="" textlink="">
      <xdr:nvSpPr>
        <xdr:cNvPr id="10" name="Title 1"/>
        <xdr:cNvSpPr>
          <a:spLocks noGrp="1"/>
        </xdr:cNvSpPr>
      </xdr:nvSpPr>
      <xdr:spPr bwMode="auto">
        <a:xfrm>
          <a:off x="633942" y="7501468"/>
          <a:ext cx="8721725" cy="357646"/>
        </a:xfrm>
        <a:prstGeom prst="rect">
          <a:avLst/>
        </a:prstGeom>
        <a:noFill/>
        <a:ln>
          <a:noFill/>
        </a:ln>
        <a:effectLs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lgn="l" rtl="0" eaLnBrk="1" fontAlgn="base" hangingPunct="1">
            <a:spcBef>
              <a:spcPct val="0"/>
            </a:spcBef>
            <a:spcAft>
              <a:spcPct val="0"/>
            </a:spcAft>
            <a:defRPr sz="3200" b="0">
              <a:solidFill>
                <a:schemeClr val="tx2"/>
              </a:solidFill>
              <a:latin typeface="Calibri" pitchFamily="34" charset="0"/>
              <a:ea typeface="+mj-ea"/>
              <a:cs typeface="Calibri" pitchFamily="34" charset="0"/>
            </a:defRPr>
          </a:lvl1pPr>
          <a:lvl2pPr algn="l" rtl="0" eaLnBrk="1" fontAlgn="base" hangingPunct="1">
            <a:spcBef>
              <a:spcPct val="0"/>
            </a:spcBef>
            <a:spcAft>
              <a:spcPct val="0"/>
            </a:spcAft>
            <a:defRPr sz="2000" b="1">
              <a:solidFill>
                <a:schemeClr val="tx1"/>
              </a:solidFill>
              <a:latin typeface="Calibri" pitchFamily="34" charset="0"/>
              <a:cs typeface="Calibri" pitchFamily="34" charset="0"/>
            </a:defRPr>
          </a:lvl2pPr>
          <a:lvl3pPr algn="l" rtl="0" eaLnBrk="1" fontAlgn="base" hangingPunct="1">
            <a:spcBef>
              <a:spcPct val="0"/>
            </a:spcBef>
            <a:spcAft>
              <a:spcPct val="0"/>
            </a:spcAft>
            <a:defRPr sz="2000" b="1">
              <a:solidFill>
                <a:schemeClr val="tx1"/>
              </a:solidFill>
              <a:latin typeface="Calibri" pitchFamily="34" charset="0"/>
              <a:cs typeface="Calibri" pitchFamily="34" charset="0"/>
            </a:defRPr>
          </a:lvl3pPr>
          <a:lvl4pPr algn="l" rtl="0" eaLnBrk="1" fontAlgn="base" hangingPunct="1">
            <a:spcBef>
              <a:spcPct val="0"/>
            </a:spcBef>
            <a:spcAft>
              <a:spcPct val="0"/>
            </a:spcAft>
            <a:defRPr sz="2000" b="1">
              <a:solidFill>
                <a:schemeClr val="tx1"/>
              </a:solidFill>
              <a:latin typeface="Calibri" pitchFamily="34" charset="0"/>
              <a:cs typeface="Calibri" pitchFamily="34" charset="0"/>
            </a:defRPr>
          </a:lvl4pPr>
          <a:lvl5pPr algn="l" rtl="0" eaLnBrk="1" fontAlgn="base" hangingPunct="1">
            <a:spcBef>
              <a:spcPct val="0"/>
            </a:spcBef>
            <a:spcAft>
              <a:spcPct val="0"/>
            </a:spcAft>
            <a:defRPr sz="2000" b="1">
              <a:solidFill>
                <a:schemeClr val="tx1"/>
              </a:solidFill>
              <a:latin typeface="Calibri" pitchFamily="34" charset="0"/>
              <a:cs typeface="Calibri" pitchFamily="34" charset="0"/>
            </a:defRPr>
          </a:lvl5pPr>
          <a:lvl6pPr marL="457200" algn="l" rtl="0" eaLnBrk="1" fontAlgn="base" hangingPunct="1">
            <a:spcBef>
              <a:spcPct val="0"/>
            </a:spcBef>
            <a:spcAft>
              <a:spcPct val="0"/>
            </a:spcAft>
            <a:defRPr sz="2000" b="1">
              <a:solidFill>
                <a:schemeClr val="tx2"/>
              </a:solidFill>
              <a:latin typeface="Arial" charset="0"/>
            </a:defRPr>
          </a:lvl6pPr>
          <a:lvl7pPr marL="914400" algn="l" rtl="0" eaLnBrk="1" fontAlgn="base" hangingPunct="1">
            <a:spcBef>
              <a:spcPct val="0"/>
            </a:spcBef>
            <a:spcAft>
              <a:spcPct val="0"/>
            </a:spcAft>
            <a:defRPr sz="2000" b="1">
              <a:solidFill>
                <a:schemeClr val="tx2"/>
              </a:solidFill>
              <a:latin typeface="Arial" charset="0"/>
            </a:defRPr>
          </a:lvl7pPr>
          <a:lvl8pPr marL="1371600" algn="l" rtl="0" eaLnBrk="1" fontAlgn="base" hangingPunct="1">
            <a:spcBef>
              <a:spcPct val="0"/>
            </a:spcBef>
            <a:spcAft>
              <a:spcPct val="0"/>
            </a:spcAft>
            <a:defRPr sz="2000" b="1">
              <a:solidFill>
                <a:schemeClr val="tx2"/>
              </a:solidFill>
              <a:latin typeface="Arial" charset="0"/>
            </a:defRPr>
          </a:lvl8pPr>
          <a:lvl9pPr marL="1828800" algn="l" rtl="0" eaLnBrk="1" fontAlgn="base" hangingPunct="1">
            <a:spcBef>
              <a:spcPct val="0"/>
            </a:spcBef>
            <a:spcAft>
              <a:spcPct val="0"/>
            </a:spcAft>
            <a:defRPr sz="2000" b="1">
              <a:solidFill>
                <a:schemeClr val="tx2"/>
              </a:solidFill>
              <a:latin typeface="Arial" charset="0"/>
            </a:defRPr>
          </a:lvl9pPr>
        </a:lstStyle>
        <a:p>
          <a:pPr marL="0" indent="0" algn="l" defTabSz="1018824" rtl="0" eaLnBrk="1" latinLnBrk="0" hangingPunct="1"/>
          <a:r>
            <a:rPr lang="en-US" sz="2000" b="1" kern="1200">
              <a:solidFill>
                <a:srgbClr val="255985"/>
              </a:solidFill>
              <a:latin typeface="+mn-lt"/>
              <a:ea typeface="+mn-ea"/>
              <a:cs typeface="+mn-cs"/>
            </a:rPr>
            <a:t>     </a:t>
          </a:r>
          <a:r>
            <a:rPr lang="en-US" sz="2400" b="1" kern="1200">
              <a:solidFill>
                <a:srgbClr val="255985"/>
              </a:solidFill>
              <a:latin typeface="+mn-lt"/>
              <a:ea typeface="+mn-ea"/>
              <a:cs typeface="+mn-cs"/>
            </a:rPr>
            <a:t>Commercial Lender Productivity &amp; Market Practices Study</a:t>
          </a:r>
          <a:endParaRPr lang="en-US" sz="2000" b="1" kern="1200">
            <a:solidFill>
              <a:srgbClr val="255985"/>
            </a:solidFill>
            <a:latin typeface="+mn-lt"/>
            <a:ea typeface="+mn-ea"/>
            <a:cs typeface="+mn-cs"/>
          </a:endParaRPr>
        </a:p>
      </xdr:txBody>
    </xdr:sp>
    <xdr:clientData/>
  </xdr:twoCellAnchor>
  <xdr:twoCellAnchor>
    <xdr:from>
      <xdr:col>1</xdr:col>
      <xdr:colOff>285750</xdr:colOff>
      <xdr:row>40</xdr:row>
      <xdr:rowOff>170584</xdr:rowOff>
    </xdr:from>
    <xdr:to>
      <xdr:col>12</xdr:col>
      <xdr:colOff>85431</xdr:colOff>
      <xdr:row>42</xdr:row>
      <xdr:rowOff>65809</xdr:rowOff>
    </xdr:to>
    <xdr:sp macro="" textlink="">
      <xdr:nvSpPr>
        <xdr:cNvPr id="11" name="TextBox 5"/>
        <xdr:cNvSpPr txBox="1"/>
      </xdr:nvSpPr>
      <xdr:spPr>
        <a:xfrm>
          <a:off x="904875" y="7466734"/>
          <a:ext cx="6648156" cy="276225"/>
        </a:xfrm>
        <a:prstGeom prst="rect">
          <a:avLst/>
        </a:prstGeom>
        <a:noFill/>
      </xdr:spPr>
      <xdr:txBody>
        <a:bodyPr wrap="square" rtlCol="0">
          <a:no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indent="0" algn="l" defTabSz="914400" rtl="0" eaLnBrk="1" fontAlgn="base" latinLnBrk="0" hangingPunct="1">
            <a:lnSpc>
              <a:spcPct val="100000"/>
            </a:lnSpc>
            <a:spcBef>
              <a:spcPts val="0"/>
            </a:spcBef>
            <a:spcAft>
              <a:spcPts val="0"/>
            </a:spcAft>
            <a:buClrTx/>
            <a:buSzTx/>
            <a:buFontTx/>
            <a:buNone/>
            <a:tabLst/>
            <a:defRPr/>
          </a:pPr>
          <a:r>
            <a:rPr lang="en-US" sz="1800" kern="1200" baseline="30000">
              <a:solidFill>
                <a:schemeClr val="bg1"/>
              </a:solidFill>
              <a:latin typeface="Arial" charset="0"/>
              <a:ea typeface="+mn-ea"/>
              <a:cs typeface="+mn-cs"/>
            </a:rPr>
            <a:t>What are current pay practices for commercial lenders?</a:t>
          </a:r>
          <a:endParaRPr lang="en-US" sz="1800" baseline="30000">
            <a:solidFill>
              <a:schemeClr val="bg1"/>
            </a:solidFill>
          </a:endParaRPr>
        </a:p>
      </xdr:txBody>
    </xdr:sp>
    <xdr:clientData/>
  </xdr:twoCellAnchor>
  <xdr:twoCellAnchor>
    <xdr:from>
      <xdr:col>1</xdr:col>
      <xdr:colOff>171451</xdr:colOff>
      <xdr:row>43</xdr:row>
      <xdr:rowOff>123825</xdr:rowOff>
    </xdr:from>
    <xdr:to>
      <xdr:col>14</xdr:col>
      <xdr:colOff>409575</xdr:colOff>
      <xdr:row>46</xdr:row>
      <xdr:rowOff>176973</xdr:rowOff>
    </xdr:to>
    <xdr:sp macro="" textlink="">
      <xdr:nvSpPr>
        <xdr:cNvPr id="12" name="TextBox 21"/>
        <xdr:cNvSpPr txBox="1"/>
      </xdr:nvSpPr>
      <xdr:spPr>
        <a:xfrm>
          <a:off x="790576" y="8048625"/>
          <a:ext cx="8305799" cy="624648"/>
        </a:xfrm>
        <a:prstGeom prst="rect">
          <a:avLst/>
        </a:prstGeom>
        <a:noFill/>
        <a:ln>
          <a:noFill/>
        </a:ln>
      </xdr:spPr>
      <xdr:txBody>
        <a:bodyPr wrap="square" lIns="91429" tIns="45715" rIns="91429" bIns="45715" rtlCol="0">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defRPr/>
          </a:pPr>
          <a:r>
            <a:rPr kumimoji="1" lang="en-US" sz="1200" b="1">
              <a:solidFill>
                <a:srgbClr val="255985"/>
              </a:solidFill>
              <a:latin typeface="+mn-lt"/>
              <a:cs typeface="Calibri" pitchFamily="34" charset="0"/>
            </a:rPr>
            <a:t>OVERVIEW</a:t>
          </a:r>
        </a:p>
        <a:p>
          <a:pPr>
            <a:defRPr/>
          </a:pPr>
          <a:r>
            <a:rPr kumimoji="1" lang="en-US" sz="1100">
              <a:solidFill>
                <a:srgbClr val="000000"/>
              </a:solidFill>
              <a:latin typeface="+mn-lt"/>
              <a:cs typeface="Calibri" pitchFamily="34" charset="0"/>
            </a:rPr>
            <a:t>The Commercial Lender Productivity &amp; Market </a:t>
          </a:r>
          <a:r>
            <a:rPr kumimoji="1" lang="en-US" sz="1100" b="0">
              <a:solidFill>
                <a:srgbClr val="000000"/>
              </a:solidFill>
              <a:latin typeface="+mn-lt"/>
              <a:cs typeface="Calibri" pitchFamily="34" charset="0"/>
            </a:rPr>
            <a:t>Practices study is a purpose built study for community and regional banks and credit unions, </a:t>
          </a:r>
          <a:r>
            <a:rPr lang="en-US" sz="1100" b="0" kern="1200" baseline="0">
              <a:solidFill>
                <a:schemeClr val="tx1"/>
              </a:solidFill>
              <a:latin typeface="+mn-lt"/>
              <a:ea typeface="+mn-ea"/>
              <a:cs typeface="+mn-cs"/>
            </a:rPr>
            <a:t>focusing</a:t>
          </a:r>
          <a:r>
            <a:rPr kumimoji="1" lang="en-US" sz="1100" b="0">
              <a:solidFill>
                <a:srgbClr val="000000"/>
              </a:solidFill>
              <a:latin typeface="+mn-lt"/>
              <a:cs typeface="Calibri" pitchFamily="34" charset="0"/>
            </a:rPr>
            <a:t> on productivity measures, pay practic</a:t>
          </a:r>
          <a:r>
            <a:rPr kumimoji="1" lang="en-US" sz="1100">
              <a:solidFill>
                <a:srgbClr val="000000"/>
              </a:solidFill>
              <a:latin typeface="+mn-lt"/>
              <a:cs typeface="Calibri" pitchFamily="34" charset="0"/>
            </a:rPr>
            <a:t>es, and organizational structures.</a:t>
          </a:r>
        </a:p>
      </xdr:txBody>
    </xdr:sp>
    <xdr:clientData/>
  </xdr:twoCellAnchor>
  <xdr:twoCellAnchor>
    <xdr:from>
      <xdr:col>1</xdr:col>
      <xdr:colOff>285750</xdr:colOff>
      <xdr:row>41</xdr:row>
      <xdr:rowOff>189634</xdr:rowOff>
    </xdr:from>
    <xdr:to>
      <xdr:col>14</xdr:col>
      <xdr:colOff>604630</xdr:colOff>
      <xdr:row>43</xdr:row>
      <xdr:rowOff>37234</xdr:rowOff>
    </xdr:to>
    <xdr:sp macro="" textlink="">
      <xdr:nvSpPr>
        <xdr:cNvPr id="13" name="TextBox 5"/>
        <xdr:cNvSpPr txBox="1"/>
      </xdr:nvSpPr>
      <xdr:spPr>
        <a:xfrm>
          <a:off x="904875" y="7676284"/>
          <a:ext cx="8386555" cy="285750"/>
        </a:xfrm>
        <a:prstGeom prst="rect">
          <a:avLst/>
        </a:prstGeom>
        <a:noFill/>
      </xdr:spPr>
      <xdr:txBody>
        <a:bodyPr wrap="square" rtlCol="0">
          <a:no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spcBef>
              <a:spcPts val="0"/>
            </a:spcBef>
            <a:spcAft>
              <a:spcPts val="0"/>
            </a:spcAft>
          </a:pPr>
          <a:r>
            <a:rPr lang="en-US" sz="1800" baseline="30000">
              <a:solidFill>
                <a:schemeClr val="bg1"/>
              </a:solidFill>
            </a:rPr>
            <a:t>How does commercial lender pay correspond with production?</a:t>
          </a:r>
        </a:p>
      </xdr:txBody>
    </xdr:sp>
    <xdr:clientData/>
  </xdr:twoCellAnchor>
  <xdr:twoCellAnchor>
    <xdr:from>
      <xdr:col>6</xdr:col>
      <xdr:colOff>525668</xdr:colOff>
      <xdr:row>47</xdr:row>
      <xdr:rowOff>77857</xdr:rowOff>
    </xdr:from>
    <xdr:to>
      <xdr:col>13</xdr:col>
      <xdr:colOff>414681</xdr:colOff>
      <xdr:row>63</xdr:row>
      <xdr:rowOff>94157</xdr:rowOff>
    </xdr:to>
    <xdr:sp macro="" textlink="">
      <xdr:nvSpPr>
        <xdr:cNvPr id="14" name="Rectangle 13"/>
        <xdr:cNvSpPr/>
      </xdr:nvSpPr>
      <xdr:spPr>
        <a:xfrm>
          <a:off x="4356835" y="9137190"/>
          <a:ext cx="4185846" cy="3064300"/>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lvl="0" indent="0" defTabSz="914400" eaLnBrk="1" fontAlgn="ctr" latinLnBrk="0" hangingPunct="1">
            <a:lnSpc>
              <a:spcPct val="100000"/>
            </a:lnSpc>
            <a:spcBef>
              <a:spcPts val="300"/>
            </a:spcBef>
            <a:spcAft>
              <a:spcPts val="0"/>
            </a:spcAft>
            <a:buClrTx/>
            <a:buSzTx/>
            <a:buFontTx/>
            <a:buNone/>
            <a:tabLst/>
            <a:defRPr/>
          </a:pPr>
          <a:r>
            <a:rPr lang="en-US" sz="1200">
              <a:latin typeface="+mn-lt"/>
            </a:rPr>
            <a:t> </a:t>
          </a:r>
          <a:r>
            <a:rPr kumimoji="0" lang="en-US" sz="1200" b="1" i="0" u="none" strike="noStrike" kern="0" cap="none" spc="-30" normalizeH="0" baseline="0" noProof="0">
              <a:ln>
                <a:noFill/>
              </a:ln>
              <a:solidFill>
                <a:sysClr val="windowText" lastClr="000000"/>
              </a:solidFill>
              <a:effectLst/>
              <a:uLnTx/>
              <a:uFillTx/>
              <a:latin typeface="+mn-lt"/>
              <a:ea typeface="+mn-ea"/>
              <a:cs typeface="+mn-cs"/>
            </a:rPr>
            <a:t>Organizational Structure/Staffing </a:t>
          </a:r>
          <a:endParaRPr kumimoji="0" lang="en-US" sz="1200" b="0" i="0" u="none" strike="noStrike" kern="0" cap="none" spc="-30" normalizeH="0" baseline="0" noProof="0">
            <a:ln>
              <a:noFill/>
            </a:ln>
            <a:solidFill>
              <a:sysClr val="windowText" lastClr="000000"/>
            </a:solidFill>
            <a:effectLst/>
            <a:uLnTx/>
            <a:uFillTx/>
            <a:latin typeface="+mn-lt"/>
            <a:ea typeface="+mn-ea"/>
            <a:cs typeface="+mn-cs"/>
          </a:endParaRP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Relationship Manager model vs. Business Development/Portfolio Manager model</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Business segmentation</a:t>
          </a:r>
        </a:p>
        <a:p>
          <a:pPr marL="0" marR="0" lvl="0" indent="0" defTabSz="914400" eaLnBrk="1" fontAlgn="ctr" latinLnBrk="0" hangingPunct="1">
            <a:lnSpc>
              <a:spcPct val="100000"/>
            </a:lnSpc>
            <a:spcBef>
              <a:spcPts val="60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 </a:t>
          </a:r>
          <a:r>
            <a:rPr kumimoji="0" lang="en-US" sz="1200" b="1" i="0" u="none" strike="noStrike" kern="0" cap="none" spc="0" normalizeH="0" baseline="0" noProof="0">
              <a:ln>
                <a:noFill/>
              </a:ln>
              <a:solidFill>
                <a:sysClr val="windowText" lastClr="000000"/>
              </a:solidFill>
              <a:effectLst/>
              <a:uLnTx/>
              <a:uFillTx/>
              <a:latin typeface="+mn-lt"/>
              <a:ea typeface="+mn-ea"/>
              <a:cs typeface="+mn-cs"/>
            </a:rPr>
            <a:t>Recruiting and Retention</a:t>
          </a: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33813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Internal/external recruiting</a:t>
          </a:r>
        </a:p>
        <a:p>
          <a:pPr marL="33813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Turnover</a:t>
          </a:r>
        </a:p>
        <a:p>
          <a:pPr marL="33813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Non-compete/non-solicit agreements</a:t>
          </a:r>
        </a:p>
        <a:p>
          <a:pPr marL="33813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Buyouts of unvested equity for new recruits</a:t>
          </a:r>
        </a:p>
        <a:p>
          <a:pPr marL="33813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Retention bonuses</a:t>
          </a:r>
        </a:p>
        <a:p>
          <a:pPr marL="33813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Sign-on bonuses</a:t>
          </a:r>
        </a:p>
        <a:p>
          <a:pPr fontAlgn="ctr">
            <a:spcBef>
              <a:spcPts val="600"/>
            </a:spcBef>
          </a:pPr>
          <a:r>
            <a:rPr lang="en-US" sz="1200" b="1">
              <a:latin typeface="+mn-lt"/>
            </a:rPr>
            <a:t>Other Topics</a:t>
          </a:r>
          <a:endParaRPr lang="en-US" sz="1200">
            <a:latin typeface="+mn-lt"/>
          </a:endParaRPr>
        </a:p>
        <a:p>
          <a:pPr marL="344488" lvl="1" indent="-171450" fontAlgn="ctr">
            <a:buClr>
              <a:srgbClr val="255985"/>
            </a:buClr>
            <a:buFont typeface="Wingdings" panose="05000000000000000000" pitchFamily="2" charset="2"/>
            <a:buChar char="§"/>
          </a:pPr>
          <a:r>
            <a:rPr lang="en-US" sz="1200">
              <a:latin typeface="+mn-lt"/>
            </a:rPr>
            <a:t>New lender training</a:t>
          </a:r>
        </a:p>
        <a:p>
          <a:pPr marL="344488" lvl="1" indent="-171450" fontAlgn="ctr">
            <a:buClr>
              <a:srgbClr val="255985"/>
            </a:buClr>
            <a:buFont typeface="Wingdings" panose="05000000000000000000" pitchFamily="2" charset="2"/>
            <a:buChar char="§"/>
          </a:pPr>
          <a:r>
            <a:rPr lang="en-US" sz="1200">
              <a:latin typeface="+mn-lt"/>
            </a:rPr>
            <a:t>Perquisites</a:t>
          </a:r>
        </a:p>
        <a:p>
          <a:pPr marL="344488" lvl="1" indent="-171450" fontAlgn="ctr">
            <a:buClr>
              <a:srgbClr val="255985"/>
            </a:buClr>
            <a:buFont typeface="Wingdings" panose="05000000000000000000" pitchFamily="2" charset="2"/>
            <a:buChar char="§"/>
          </a:pPr>
          <a:r>
            <a:rPr lang="en-US" sz="1200">
              <a:latin typeface="+mn-lt"/>
            </a:rPr>
            <a:t>Promotion criteria</a:t>
          </a:r>
        </a:p>
      </xdr:txBody>
    </xdr:sp>
    <xdr:clientData/>
  </xdr:twoCellAnchor>
  <xdr:twoCellAnchor>
    <xdr:from>
      <xdr:col>1</xdr:col>
      <xdr:colOff>170207</xdr:colOff>
      <xdr:row>47</xdr:row>
      <xdr:rowOff>77857</xdr:rowOff>
    </xdr:from>
    <xdr:to>
      <xdr:col>6</xdr:col>
      <xdr:colOff>602146</xdr:colOff>
      <xdr:row>64</xdr:row>
      <xdr:rowOff>125513</xdr:rowOff>
    </xdr:to>
    <xdr:sp macro="" textlink="">
      <xdr:nvSpPr>
        <xdr:cNvPr id="15" name="Rectangle 14"/>
        <xdr:cNvSpPr/>
      </xdr:nvSpPr>
      <xdr:spPr>
        <a:xfrm>
          <a:off x="789332" y="8764657"/>
          <a:ext cx="3622814" cy="3286156"/>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fontAlgn="ctr">
            <a:spcBef>
              <a:spcPts val="0"/>
            </a:spcBef>
          </a:pPr>
          <a:r>
            <a:rPr lang="en-US" sz="1200">
              <a:latin typeface="+mn-lt"/>
            </a:rPr>
            <a:t> </a:t>
          </a:r>
          <a:r>
            <a:rPr lang="en-US" sz="1200" b="1" kern="1200" baseline="0">
              <a:solidFill>
                <a:schemeClr val="tx1"/>
              </a:solidFill>
              <a:latin typeface="+mn-lt"/>
              <a:ea typeface="+mn-ea"/>
              <a:cs typeface="+mn-cs"/>
            </a:rPr>
            <a:t>Production – Individual </a:t>
          </a:r>
          <a:r>
            <a:rPr lang="en-US" sz="1200" b="1" baseline="0">
              <a:latin typeface="+mn-lt"/>
            </a:rPr>
            <a:t>and Managed</a:t>
          </a:r>
          <a:endParaRPr lang="en-US" sz="1200">
            <a:latin typeface="+mn-lt"/>
          </a:endParaRPr>
        </a:p>
        <a:p>
          <a:pPr marL="344488" lvl="1" indent="-171450" fontAlgn="ctr">
            <a:buClr>
              <a:srgbClr val="255985"/>
            </a:buClr>
            <a:buSzPct val="100000"/>
            <a:buFont typeface="Wingdings" panose="05000000000000000000" pitchFamily="2" charset="2"/>
            <a:buChar char="§"/>
          </a:pPr>
          <a:r>
            <a:rPr lang="en-US" sz="1200" kern="1200">
              <a:solidFill>
                <a:schemeClr val="tx1"/>
              </a:solidFill>
              <a:latin typeface="+mn-lt"/>
              <a:ea typeface="+mn-ea"/>
              <a:cs typeface="+mn-cs"/>
            </a:rPr>
            <a:t>Loan production volume</a:t>
          </a:r>
        </a:p>
        <a:p>
          <a:pPr marL="344488" lvl="1" indent="-171450" fontAlgn="ctr">
            <a:buClr>
              <a:srgbClr val="255985"/>
            </a:buClr>
            <a:buSzPct val="100000"/>
            <a:buFont typeface="Wingdings" panose="05000000000000000000" pitchFamily="2" charset="2"/>
            <a:buChar char="§"/>
          </a:pPr>
          <a:r>
            <a:rPr lang="en-US" sz="1200">
              <a:latin typeface="+mn-lt"/>
            </a:rPr>
            <a:t>Revenue from commercial relationships</a:t>
          </a:r>
        </a:p>
        <a:p>
          <a:pPr marL="344488" lvl="1" indent="-171450" fontAlgn="ctr">
            <a:buClr>
              <a:srgbClr val="255985"/>
            </a:buClr>
            <a:buSzPct val="100000"/>
            <a:buFont typeface="Wingdings" panose="05000000000000000000" pitchFamily="2" charset="2"/>
            <a:buChar char="§"/>
          </a:pPr>
          <a:r>
            <a:rPr lang="en-US" sz="1200">
              <a:latin typeface="+mn-lt"/>
            </a:rPr>
            <a:t>Portfolio size</a:t>
          </a:r>
        </a:p>
        <a:p>
          <a:pPr marL="0" marR="0" lvl="0" indent="0" defTabSz="914400" eaLnBrk="1" fontAlgn="ctr"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Compensation Topics</a:t>
          </a: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Number of plans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Incentive plan types (scorecard, discretionary, pool-funded, etc.)</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Performance measures used</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Goal setting methodology</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Frequency of payouts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Approaches to risk/credit/asset quality</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Payout triggers/performance thresholds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Incentive caps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Clawbacks, deferrals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LTI prevalence, award types</a:t>
          </a:r>
        </a:p>
      </xdr:txBody>
    </xdr:sp>
    <xdr:clientData/>
  </xdr:twoCellAnchor>
  <xdr:twoCellAnchor>
    <xdr:from>
      <xdr:col>1</xdr:col>
      <xdr:colOff>9525</xdr:colOff>
      <xdr:row>106</xdr:row>
      <xdr:rowOff>19051</xdr:rowOff>
    </xdr:from>
    <xdr:to>
      <xdr:col>15</xdr:col>
      <xdr:colOff>0</xdr:colOff>
      <xdr:row>107</xdr:row>
      <xdr:rowOff>186197</xdr:rowOff>
    </xdr:to>
    <xdr:sp macro="" textlink="">
      <xdr:nvSpPr>
        <xdr:cNvPr id="17" name="Title 1"/>
        <xdr:cNvSpPr>
          <a:spLocks noGrp="1"/>
        </xdr:cNvSpPr>
      </xdr:nvSpPr>
      <xdr:spPr bwMode="auto">
        <a:xfrm>
          <a:off x="628650" y="13839826"/>
          <a:ext cx="8667750" cy="357646"/>
        </a:xfrm>
        <a:prstGeom prst="rect">
          <a:avLst/>
        </a:prstGeom>
        <a:noFill/>
        <a:ln>
          <a:noFill/>
        </a:ln>
        <a:effectLs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lgn="l" rtl="0" eaLnBrk="1" fontAlgn="base" hangingPunct="1">
            <a:spcBef>
              <a:spcPct val="0"/>
            </a:spcBef>
            <a:spcAft>
              <a:spcPct val="0"/>
            </a:spcAft>
            <a:defRPr sz="3200" b="0">
              <a:solidFill>
                <a:schemeClr val="tx2"/>
              </a:solidFill>
              <a:latin typeface="Calibri" pitchFamily="34" charset="0"/>
              <a:ea typeface="+mj-ea"/>
              <a:cs typeface="Calibri" pitchFamily="34" charset="0"/>
            </a:defRPr>
          </a:lvl1pPr>
          <a:lvl2pPr algn="l" rtl="0" eaLnBrk="1" fontAlgn="base" hangingPunct="1">
            <a:spcBef>
              <a:spcPct val="0"/>
            </a:spcBef>
            <a:spcAft>
              <a:spcPct val="0"/>
            </a:spcAft>
            <a:defRPr sz="2000" b="1">
              <a:solidFill>
                <a:schemeClr val="tx1"/>
              </a:solidFill>
              <a:latin typeface="Calibri" pitchFamily="34" charset="0"/>
              <a:cs typeface="Calibri" pitchFamily="34" charset="0"/>
            </a:defRPr>
          </a:lvl2pPr>
          <a:lvl3pPr algn="l" rtl="0" eaLnBrk="1" fontAlgn="base" hangingPunct="1">
            <a:spcBef>
              <a:spcPct val="0"/>
            </a:spcBef>
            <a:spcAft>
              <a:spcPct val="0"/>
            </a:spcAft>
            <a:defRPr sz="2000" b="1">
              <a:solidFill>
                <a:schemeClr val="tx1"/>
              </a:solidFill>
              <a:latin typeface="Calibri" pitchFamily="34" charset="0"/>
              <a:cs typeface="Calibri" pitchFamily="34" charset="0"/>
            </a:defRPr>
          </a:lvl3pPr>
          <a:lvl4pPr algn="l" rtl="0" eaLnBrk="1" fontAlgn="base" hangingPunct="1">
            <a:spcBef>
              <a:spcPct val="0"/>
            </a:spcBef>
            <a:spcAft>
              <a:spcPct val="0"/>
            </a:spcAft>
            <a:defRPr sz="2000" b="1">
              <a:solidFill>
                <a:schemeClr val="tx1"/>
              </a:solidFill>
              <a:latin typeface="Calibri" pitchFamily="34" charset="0"/>
              <a:cs typeface="Calibri" pitchFamily="34" charset="0"/>
            </a:defRPr>
          </a:lvl4pPr>
          <a:lvl5pPr algn="l" rtl="0" eaLnBrk="1" fontAlgn="base" hangingPunct="1">
            <a:spcBef>
              <a:spcPct val="0"/>
            </a:spcBef>
            <a:spcAft>
              <a:spcPct val="0"/>
            </a:spcAft>
            <a:defRPr sz="2000" b="1">
              <a:solidFill>
                <a:schemeClr val="tx1"/>
              </a:solidFill>
              <a:latin typeface="Calibri" pitchFamily="34" charset="0"/>
              <a:cs typeface="Calibri" pitchFamily="34" charset="0"/>
            </a:defRPr>
          </a:lvl5pPr>
          <a:lvl6pPr marL="457200" algn="l" rtl="0" eaLnBrk="1" fontAlgn="base" hangingPunct="1">
            <a:spcBef>
              <a:spcPct val="0"/>
            </a:spcBef>
            <a:spcAft>
              <a:spcPct val="0"/>
            </a:spcAft>
            <a:defRPr sz="2000" b="1">
              <a:solidFill>
                <a:schemeClr val="tx2"/>
              </a:solidFill>
              <a:latin typeface="Arial" charset="0"/>
            </a:defRPr>
          </a:lvl6pPr>
          <a:lvl7pPr marL="914400" algn="l" rtl="0" eaLnBrk="1" fontAlgn="base" hangingPunct="1">
            <a:spcBef>
              <a:spcPct val="0"/>
            </a:spcBef>
            <a:spcAft>
              <a:spcPct val="0"/>
            </a:spcAft>
            <a:defRPr sz="2000" b="1">
              <a:solidFill>
                <a:schemeClr val="tx2"/>
              </a:solidFill>
              <a:latin typeface="Arial" charset="0"/>
            </a:defRPr>
          </a:lvl7pPr>
          <a:lvl8pPr marL="1371600" algn="l" rtl="0" eaLnBrk="1" fontAlgn="base" hangingPunct="1">
            <a:spcBef>
              <a:spcPct val="0"/>
            </a:spcBef>
            <a:spcAft>
              <a:spcPct val="0"/>
            </a:spcAft>
            <a:defRPr sz="2000" b="1">
              <a:solidFill>
                <a:schemeClr val="tx2"/>
              </a:solidFill>
              <a:latin typeface="Arial" charset="0"/>
            </a:defRPr>
          </a:lvl8pPr>
          <a:lvl9pPr marL="1828800" algn="l" rtl="0" eaLnBrk="1" fontAlgn="base" hangingPunct="1">
            <a:spcBef>
              <a:spcPct val="0"/>
            </a:spcBef>
            <a:spcAft>
              <a:spcPct val="0"/>
            </a:spcAft>
            <a:defRPr sz="2000" b="1">
              <a:solidFill>
                <a:schemeClr val="tx2"/>
              </a:solidFill>
              <a:latin typeface="Arial" charset="0"/>
            </a:defRPr>
          </a:lvl9pPr>
        </a:lstStyle>
        <a:p>
          <a:pPr marL="0" indent="0" algn="l" defTabSz="1018824" rtl="0" eaLnBrk="1" latinLnBrk="0" hangingPunct="1"/>
          <a:r>
            <a:rPr lang="en-US" sz="2000" b="1" kern="1200">
              <a:solidFill>
                <a:srgbClr val="255985"/>
              </a:solidFill>
              <a:latin typeface="+mn-lt"/>
              <a:ea typeface="+mn-ea"/>
              <a:cs typeface="+mn-cs"/>
            </a:rPr>
            <a:t>     </a:t>
          </a:r>
          <a:r>
            <a:rPr lang="en-US" sz="2400" b="1" kern="1200">
              <a:solidFill>
                <a:srgbClr val="255985"/>
              </a:solidFill>
              <a:latin typeface="+mn-lt"/>
              <a:ea typeface="+mn-ea"/>
              <a:cs typeface="+mn-cs"/>
            </a:rPr>
            <a:t>Retail Banking Market Practices Study</a:t>
          </a:r>
          <a:endParaRPr lang="en-US" sz="2000" b="1" kern="1200">
            <a:solidFill>
              <a:srgbClr val="255985"/>
            </a:solidFill>
            <a:latin typeface="+mn-lt"/>
            <a:ea typeface="+mn-ea"/>
            <a:cs typeface="+mn-cs"/>
          </a:endParaRPr>
        </a:p>
      </xdr:txBody>
    </xdr:sp>
    <xdr:clientData/>
  </xdr:twoCellAnchor>
  <xdr:twoCellAnchor>
    <xdr:from>
      <xdr:col>1</xdr:col>
      <xdr:colOff>285750</xdr:colOff>
      <xdr:row>108</xdr:row>
      <xdr:rowOff>94384</xdr:rowOff>
    </xdr:from>
    <xdr:to>
      <xdr:col>12</xdr:col>
      <xdr:colOff>85431</xdr:colOff>
      <xdr:row>109</xdr:row>
      <xdr:rowOff>180109</xdr:rowOff>
    </xdr:to>
    <xdr:sp macro="" textlink="">
      <xdr:nvSpPr>
        <xdr:cNvPr id="18" name="TextBox 5"/>
        <xdr:cNvSpPr txBox="1"/>
      </xdr:nvSpPr>
      <xdr:spPr>
        <a:xfrm>
          <a:off x="904875" y="14296159"/>
          <a:ext cx="6648156" cy="276225"/>
        </a:xfrm>
        <a:prstGeom prst="rect">
          <a:avLst/>
        </a:prstGeom>
        <a:noFill/>
      </xdr:spPr>
      <xdr:txBody>
        <a:bodyPr wrap="square" rtlCol="0">
          <a:no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indent="0" algn="l" defTabSz="914400" rtl="0" eaLnBrk="1" fontAlgn="base" latinLnBrk="0" hangingPunct="1">
            <a:lnSpc>
              <a:spcPct val="100000"/>
            </a:lnSpc>
            <a:spcBef>
              <a:spcPts val="0"/>
            </a:spcBef>
            <a:spcAft>
              <a:spcPts val="0"/>
            </a:spcAft>
            <a:buClrTx/>
            <a:buSzTx/>
            <a:buFontTx/>
            <a:buNone/>
            <a:tabLst/>
            <a:defRPr/>
          </a:pPr>
          <a:r>
            <a:rPr lang="en-US" sz="1800" kern="1200" baseline="30000">
              <a:solidFill>
                <a:schemeClr val="bg1"/>
              </a:solidFill>
              <a:latin typeface="Arial" charset="0"/>
              <a:ea typeface="+mn-ea"/>
              <a:cs typeface="+mn-cs"/>
            </a:rPr>
            <a:t>What are current pay practices for branch staff?</a:t>
          </a:r>
          <a:endParaRPr lang="en-US" sz="1800" baseline="30000">
            <a:solidFill>
              <a:schemeClr val="bg1"/>
            </a:solidFill>
          </a:endParaRPr>
        </a:p>
      </xdr:txBody>
    </xdr:sp>
    <xdr:clientData/>
  </xdr:twoCellAnchor>
  <xdr:twoCellAnchor>
    <xdr:from>
      <xdr:col>1</xdr:col>
      <xdr:colOff>171451</xdr:colOff>
      <xdr:row>110</xdr:row>
      <xdr:rowOff>85725</xdr:rowOff>
    </xdr:from>
    <xdr:to>
      <xdr:col>14</xdr:col>
      <xdr:colOff>409575</xdr:colOff>
      <xdr:row>113</xdr:row>
      <xdr:rowOff>138873</xdr:rowOff>
    </xdr:to>
    <xdr:sp macro="" textlink="">
      <xdr:nvSpPr>
        <xdr:cNvPr id="19" name="TextBox 21"/>
        <xdr:cNvSpPr txBox="1"/>
      </xdr:nvSpPr>
      <xdr:spPr>
        <a:xfrm>
          <a:off x="790576" y="14725650"/>
          <a:ext cx="8305799" cy="624648"/>
        </a:xfrm>
        <a:prstGeom prst="rect">
          <a:avLst/>
        </a:prstGeom>
        <a:noFill/>
        <a:ln>
          <a:noFill/>
        </a:ln>
      </xdr:spPr>
      <xdr:txBody>
        <a:bodyPr wrap="square" lIns="91429" tIns="45715" rIns="91429" bIns="45715" rtlCol="0">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defRPr/>
          </a:pPr>
          <a:r>
            <a:rPr kumimoji="1" lang="en-US" sz="1200" b="1">
              <a:solidFill>
                <a:srgbClr val="255985"/>
              </a:solidFill>
              <a:latin typeface="+mn-lt"/>
              <a:cs typeface="Calibri" pitchFamily="34" charset="0"/>
            </a:rPr>
            <a:t>OVERVIEW</a:t>
          </a:r>
        </a:p>
        <a:p>
          <a:pPr>
            <a:defRPr/>
          </a:pPr>
          <a:r>
            <a:rPr kumimoji="1" lang="en-US" sz="1100">
              <a:solidFill>
                <a:srgbClr val="000000"/>
              </a:solidFill>
              <a:latin typeface="+mn-lt"/>
              <a:cs typeface="Calibri" pitchFamily="34" charset="0"/>
            </a:rPr>
            <a:t>The Retail Banking Market Practices study is a purpose built study for community and regional banks and credit unions, focusing on pay practices, organizational structures, and staffing trends.</a:t>
          </a:r>
        </a:p>
      </xdr:txBody>
    </xdr:sp>
    <xdr:clientData/>
  </xdr:twoCellAnchor>
  <xdr:twoCellAnchor>
    <xdr:from>
      <xdr:col>8</xdr:col>
      <xdr:colOff>66674</xdr:colOff>
      <xdr:row>114</xdr:row>
      <xdr:rowOff>51088</xdr:rowOff>
    </xdr:from>
    <xdr:to>
      <xdr:col>14</xdr:col>
      <xdr:colOff>400049</xdr:colOff>
      <xdr:row>124</xdr:row>
      <xdr:rowOff>117140</xdr:rowOff>
    </xdr:to>
    <xdr:sp macro="" textlink="">
      <xdr:nvSpPr>
        <xdr:cNvPr id="20" name="Rectangle 19"/>
        <xdr:cNvSpPr/>
      </xdr:nvSpPr>
      <xdr:spPr>
        <a:xfrm>
          <a:off x="5095874" y="15453013"/>
          <a:ext cx="3990975" cy="1971052"/>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lvl="0" indent="0" defTabSz="914400" eaLnBrk="1" fontAlgn="ctr" latinLnBrk="0" hangingPunct="1">
            <a:lnSpc>
              <a:spcPct val="100000"/>
            </a:lnSpc>
            <a:spcBef>
              <a:spcPts val="300"/>
            </a:spcBef>
            <a:spcAft>
              <a:spcPts val="0"/>
            </a:spcAft>
            <a:buClrTx/>
            <a:buSzTx/>
            <a:buFontTx/>
            <a:buNone/>
            <a:tabLst/>
            <a:defRPr/>
          </a:pPr>
          <a:r>
            <a:rPr lang="en-US" sz="1200">
              <a:latin typeface="+mn-lt"/>
            </a:rPr>
            <a:t> </a:t>
          </a:r>
          <a:r>
            <a:rPr kumimoji="0" lang="en-US" sz="1200" b="1" i="0" u="none" strike="noStrike" kern="0" cap="none" spc="-30" normalizeH="0" baseline="0" noProof="0">
              <a:ln>
                <a:noFill/>
              </a:ln>
              <a:solidFill>
                <a:sysClr val="windowText" lastClr="000000"/>
              </a:solidFill>
              <a:effectLst/>
              <a:uLnTx/>
              <a:uFillTx/>
              <a:latin typeface="+mn-lt"/>
              <a:ea typeface="+mn-ea"/>
              <a:cs typeface="+mn-cs"/>
            </a:rPr>
            <a:t>Branch Trends</a:t>
          </a:r>
          <a:endParaRPr kumimoji="0" lang="en-US" sz="1200" b="0" i="0" u="none" strike="noStrike" kern="0" cap="none" spc="-30" normalizeH="0" baseline="0" noProof="0">
            <a:ln>
              <a:noFill/>
            </a:ln>
            <a:solidFill>
              <a:sysClr val="windowText" lastClr="000000"/>
            </a:solidFill>
            <a:effectLst/>
            <a:uLnTx/>
            <a:uFillTx/>
            <a:latin typeface="+mn-lt"/>
            <a:ea typeface="+mn-ea"/>
            <a:cs typeface="+mn-cs"/>
          </a:endParaRP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Hot Jobs – Compensation differences compared to traditional roles, position prevalence for Universal Bankers, in-store retail branch staff</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Headcount/Turnover</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Staffing and technology trends</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Licensing/Registration</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Customer service evaluation methodology</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Employee engagement</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ATM capabilities, Technology implementation</a:t>
          </a:r>
        </a:p>
      </xdr:txBody>
    </xdr:sp>
    <xdr:clientData/>
  </xdr:twoCellAnchor>
  <xdr:twoCellAnchor>
    <xdr:from>
      <xdr:col>1</xdr:col>
      <xdr:colOff>352423</xdr:colOff>
      <xdr:row>114</xdr:row>
      <xdr:rowOff>51088</xdr:rowOff>
    </xdr:from>
    <xdr:to>
      <xdr:col>7</xdr:col>
      <xdr:colOff>457199</xdr:colOff>
      <xdr:row>130</xdr:row>
      <xdr:rowOff>101372</xdr:rowOff>
    </xdr:to>
    <xdr:sp macro="" textlink="">
      <xdr:nvSpPr>
        <xdr:cNvPr id="21" name="Rectangle 20"/>
        <xdr:cNvSpPr/>
      </xdr:nvSpPr>
      <xdr:spPr>
        <a:xfrm>
          <a:off x="971548" y="15453013"/>
          <a:ext cx="3905251" cy="3098284"/>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lvl="0" indent="0" defTabSz="914400" eaLnBrk="1" fontAlgn="ctr"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Incentive Plans</a:t>
          </a: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sysClr val="windowText" lastClr="000000"/>
              </a:solidFill>
              <a:effectLst/>
              <a:uLnTx/>
              <a:uFillTx/>
              <a:latin typeface="+mn-lt"/>
              <a:ea typeface="+mn-ea"/>
              <a:cs typeface="+mn-cs"/>
            </a:rPr>
            <a:t>Position groups</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Branch Management; Personal Bankers; Universal Bankers; Tellers; Customer Service </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Plan type</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Performance measures used</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Organizational level of performance impacting awards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Product-specific plan payouts/calculations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Payout frequency</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Target incentive amounts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Contemplated future incentive plan changes</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Regulatory Provisions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Prevalence of qualitative or credit risk components in compensation program</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Sales staff FLSA exemption status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Overtime pay calculation methodology</a:t>
          </a:r>
        </a:p>
      </xdr:txBody>
    </xdr:sp>
    <xdr:clientData/>
  </xdr:twoCellAnchor>
  <xdr:twoCellAnchor>
    <xdr:from>
      <xdr:col>1</xdr:col>
      <xdr:colOff>0</xdr:colOff>
      <xdr:row>67</xdr:row>
      <xdr:rowOff>158461</xdr:rowOff>
    </xdr:from>
    <xdr:to>
      <xdr:col>9</xdr:col>
      <xdr:colOff>161925</xdr:colOff>
      <xdr:row>70</xdr:row>
      <xdr:rowOff>112454</xdr:rowOff>
    </xdr:to>
    <xdr:sp macro="" textlink="">
      <xdr:nvSpPr>
        <xdr:cNvPr id="22" name="TextBox 10"/>
        <xdr:cNvSpPr txBox="1"/>
      </xdr:nvSpPr>
      <xdr:spPr>
        <a:xfrm>
          <a:off x="619125" y="12655261"/>
          <a:ext cx="5181600" cy="525493"/>
        </a:xfrm>
        <a:prstGeom prst="rect">
          <a:avLst/>
        </a:prstGeom>
        <a:noFill/>
      </xdr:spPr>
      <xdr:txBody>
        <a:bodyPr wrap="square" lIns="101882" tIns="50941" rIns="101882" bIns="50941"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900" b="1"/>
            <a:t>Contact: </a:t>
          </a:r>
        </a:p>
        <a:p>
          <a:r>
            <a:rPr lang="en-US" sz="900"/>
            <a:t>Katrina </a:t>
          </a:r>
          <a:r>
            <a:rPr lang="en-US" sz="900">
              <a:solidFill>
                <a:schemeClr val="tx1"/>
              </a:solidFill>
            </a:rPr>
            <a:t>Gerenz   (952) 886-8247  </a:t>
          </a:r>
          <a:r>
            <a:rPr lang="en-US" sz="900" u="sng">
              <a:solidFill>
                <a:schemeClr val="tx1"/>
              </a:solidFill>
            </a:rPr>
            <a:t>katrina.gerenz@mclagan.com</a:t>
          </a:r>
        </a:p>
        <a:p>
          <a:pPr lvl="0"/>
          <a:r>
            <a:rPr lang="en-US" sz="900">
              <a:solidFill>
                <a:schemeClr val="tx1"/>
              </a:solidFill>
            </a:rPr>
            <a:t>Chris Richter (952) 886-8217  </a:t>
          </a:r>
          <a:r>
            <a:rPr lang="en-US" sz="900" u="sng">
              <a:solidFill>
                <a:schemeClr val="tx1"/>
              </a:solidFill>
            </a:rPr>
            <a:t>chris.richter@mclagan.com</a:t>
          </a:r>
        </a:p>
      </xdr:txBody>
    </xdr:sp>
    <xdr:clientData/>
  </xdr:twoCellAnchor>
  <xdr:twoCellAnchor editAs="oneCell">
    <xdr:from>
      <xdr:col>9</xdr:col>
      <xdr:colOff>436759</xdr:colOff>
      <xdr:row>57</xdr:row>
      <xdr:rowOff>123613</xdr:rowOff>
    </xdr:from>
    <xdr:to>
      <xdr:col>14</xdr:col>
      <xdr:colOff>448703</xdr:colOff>
      <xdr:row>67</xdr:row>
      <xdr:rowOff>50498</xdr:rowOff>
    </xdr:to>
    <xdr:pic>
      <xdr:nvPicPr>
        <xdr:cNvPr id="23" name="Picture 22"/>
        <xdr:cNvPicPr>
          <a:picLocks noChangeAspect="1"/>
        </xdr:cNvPicPr>
      </xdr:nvPicPr>
      <xdr:blipFill>
        <a:blip xmlns:r="http://schemas.openxmlformats.org/officeDocument/2006/relationships" r:embed="rId1"/>
        <a:stretch>
          <a:fillRect/>
        </a:stretch>
      </xdr:blipFill>
      <xdr:spPr>
        <a:xfrm>
          <a:off x="6109426" y="11087946"/>
          <a:ext cx="3081110" cy="1831885"/>
        </a:xfrm>
        <a:prstGeom prst="rect">
          <a:avLst/>
        </a:prstGeom>
        <a:effectLst>
          <a:outerShdw blurRad="50800" dist="38100" algn="l" rotWithShape="0">
            <a:prstClr val="black">
              <a:alpha val="40000"/>
            </a:prstClr>
          </a:outerShdw>
          <a:reflection blurRad="6350" stA="50000" endA="300" endPos="16000" dist="38100" dir="5400000" sy="-100000" algn="bl" rotWithShape="0"/>
        </a:effectLst>
        <a:scene3d>
          <a:camera prst="isometricOffAxis2Left">
            <a:rot lat="900000" lon="900000" rev="0"/>
          </a:camera>
          <a:lightRig rig="threePt" dir="t"/>
        </a:scene3d>
      </xdr:spPr>
    </xdr:pic>
    <xdr:clientData/>
  </xdr:twoCellAnchor>
  <xdr:twoCellAnchor>
    <xdr:from>
      <xdr:col>1</xdr:col>
      <xdr:colOff>19050</xdr:colOff>
      <xdr:row>134</xdr:row>
      <xdr:rowOff>157595</xdr:rowOff>
    </xdr:from>
    <xdr:to>
      <xdr:col>9</xdr:col>
      <xdr:colOff>180975</xdr:colOff>
      <xdr:row>137</xdr:row>
      <xdr:rowOff>111588</xdr:rowOff>
    </xdr:to>
    <xdr:sp macro="" textlink="">
      <xdr:nvSpPr>
        <xdr:cNvPr id="24" name="TextBox 10"/>
        <xdr:cNvSpPr txBox="1"/>
      </xdr:nvSpPr>
      <xdr:spPr>
        <a:xfrm>
          <a:off x="643467" y="19736762"/>
          <a:ext cx="5210175" cy="525493"/>
        </a:xfrm>
        <a:prstGeom prst="rect">
          <a:avLst/>
        </a:prstGeom>
        <a:noFill/>
      </xdr:spPr>
      <xdr:txBody>
        <a:bodyPr wrap="square" lIns="101882" tIns="50941" rIns="101882" bIns="50941"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900" b="1"/>
            <a:t>Contact: </a:t>
          </a:r>
        </a:p>
        <a:p>
          <a:r>
            <a:rPr lang="en-US" sz="900">
              <a:solidFill>
                <a:schemeClr val="tx1"/>
              </a:solidFill>
            </a:rPr>
            <a:t>Katrina Gerenz   (952) 886-8247  </a:t>
          </a:r>
          <a:r>
            <a:rPr lang="en-US" sz="900" u="sng">
              <a:solidFill>
                <a:schemeClr val="tx1"/>
              </a:solidFill>
            </a:rPr>
            <a:t>katrina.gerenz@mclagan.com</a:t>
          </a:r>
        </a:p>
        <a:p>
          <a:pPr lvl="0"/>
          <a:r>
            <a:rPr lang="en-US" sz="900">
              <a:solidFill>
                <a:schemeClr val="tx1"/>
              </a:solidFill>
            </a:rPr>
            <a:t>Chris Richter (952) 886-8217  </a:t>
          </a:r>
          <a:r>
            <a:rPr lang="en-US" sz="900" u="sng">
              <a:solidFill>
                <a:schemeClr val="tx1"/>
              </a:solidFill>
            </a:rPr>
            <a:t>chris.richter@mclagan.com</a:t>
          </a:r>
        </a:p>
      </xdr:txBody>
    </xdr:sp>
    <xdr:clientData/>
  </xdr:twoCellAnchor>
  <xdr:twoCellAnchor editAs="oneCell">
    <xdr:from>
      <xdr:col>8</xdr:col>
      <xdr:colOff>155864</xdr:colOff>
      <xdr:row>125</xdr:row>
      <xdr:rowOff>46182</xdr:rowOff>
    </xdr:from>
    <xdr:to>
      <xdr:col>14</xdr:col>
      <xdr:colOff>317649</xdr:colOff>
      <xdr:row>134</xdr:row>
      <xdr:rowOff>74757</xdr:rowOff>
    </xdr:to>
    <xdr:pic>
      <xdr:nvPicPr>
        <xdr:cNvPr id="25"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14697" y="17910849"/>
          <a:ext cx="3844785" cy="1743075"/>
        </a:xfrm>
        <a:prstGeom prst="rect">
          <a:avLst/>
        </a:prstGeom>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476250</xdr:colOff>
      <xdr:row>33</xdr:row>
      <xdr:rowOff>95250</xdr:rowOff>
    </xdr:from>
    <xdr:to>
      <xdr:col>14</xdr:col>
      <xdr:colOff>514891</xdr:colOff>
      <xdr:row>35</xdr:row>
      <xdr:rowOff>124637</xdr:rowOff>
    </xdr:to>
    <xdr:pic>
      <xdr:nvPicPr>
        <xdr:cNvPr id="36" name="Picture 3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04250" y="6381750"/>
          <a:ext cx="652474" cy="410387"/>
        </a:xfrm>
        <a:prstGeom prst="rect">
          <a:avLst/>
        </a:prstGeom>
      </xdr:spPr>
    </xdr:pic>
    <xdr:clientData/>
  </xdr:twoCellAnchor>
  <xdr:twoCellAnchor editAs="oneCell">
    <xdr:from>
      <xdr:col>13</xdr:col>
      <xdr:colOff>476244</xdr:colOff>
      <xdr:row>68</xdr:row>
      <xdr:rowOff>42333</xdr:rowOff>
    </xdr:from>
    <xdr:to>
      <xdr:col>14</xdr:col>
      <xdr:colOff>514885</xdr:colOff>
      <xdr:row>70</xdr:row>
      <xdr:rowOff>71720</xdr:rowOff>
    </xdr:to>
    <xdr:pic>
      <xdr:nvPicPr>
        <xdr:cNvPr id="37" name="Picture 3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04244" y="13102166"/>
          <a:ext cx="652474" cy="410387"/>
        </a:xfrm>
        <a:prstGeom prst="rect">
          <a:avLst/>
        </a:prstGeom>
      </xdr:spPr>
    </xdr:pic>
    <xdr:clientData/>
  </xdr:twoCellAnchor>
  <xdr:twoCellAnchor editAs="oneCell">
    <xdr:from>
      <xdr:col>13</xdr:col>
      <xdr:colOff>486832</xdr:colOff>
      <xdr:row>135</xdr:row>
      <xdr:rowOff>31749</xdr:rowOff>
    </xdr:from>
    <xdr:to>
      <xdr:col>14</xdr:col>
      <xdr:colOff>525473</xdr:colOff>
      <xdr:row>137</xdr:row>
      <xdr:rowOff>61136</xdr:rowOff>
    </xdr:to>
    <xdr:pic>
      <xdr:nvPicPr>
        <xdr:cNvPr id="38" name="Picture 3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14832" y="19801416"/>
          <a:ext cx="652474" cy="410387"/>
        </a:xfrm>
        <a:prstGeom prst="rect">
          <a:avLst/>
        </a:prstGeom>
      </xdr:spPr>
    </xdr:pic>
    <xdr:clientData/>
  </xdr:twoCellAnchor>
  <xdr:twoCellAnchor>
    <xdr:from>
      <xdr:col>1</xdr:col>
      <xdr:colOff>9525</xdr:colOff>
      <xdr:row>74</xdr:row>
      <xdr:rowOff>19051</xdr:rowOff>
    </xdr:from>
    <xdr:to>
      <xdr:col>15</xdr:col>
      <xdr:colOff>0</xdr:colOff>
      <xdr:row>75</xdr:row>
      <xdr:rowOff>186197</xdr:rowOff>
    </xdr:to>
    <xdr:sp macro="" textlink="">
      <xdr:nvSpPr>
        <xdr:cNvPr id="45" name="Title 1"/>
        <xdr:cNvSpPr>
          <a:spLocks noGrp="1"/>
        </xdr:cNvSpPr>
      </xdr:nvSpPr>
      <xdr:spPr bwMode="auto">
        <a:xfrm>
          <a:off x="633942" y="27017134"/>
          <a:ext cx="8721725" cy="357646"/>
        </a:xfrm>
        <a:prstGeom prst="rect">
          <a:avLst/>
        </a:prstGeom>
        <a:noFill/>
        <a:ln>
          <a:noFill/>
        </a:ln>
        <a:effectLs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lgn="l" rtl="0" eaLnBrk="1" fontAlgn="base" hangingPunct="1">
            <a:spcBef>
              <a:spcPct val="0"/>
            </a:spcBef>
            <a:spcAft>
              <a:spcPct val="0"/>
            </a:spcAft>
            <a:defRPr sz="3200" b="0">
              <a:solidFill>
                <a:schemeClr val="tx2"/>
              </a:solidFill>
              <a:latin typeface="Calibri" pitchFamily="34" charset="0"/>
              <a:ea typeface="+mj-ea"/>
              <a:cs typeface="Calibri" pitchFamily="34" charset="0"/>
            </a:defRPr>
          </a:lvl1pPr>
          <a:lvl2pPr algn="l" rtl="0" eaLnBrk="1" fontAlgn="base" hangingPunct="1">
            <a:spcBef>
              <a:spcPct val="0"/>
            </a:spcBef>
            <a:spcAft>
              <a:spcPct val="0"/>
            </a:spcAft>
            <a:defRPr sz="2000" b="1">
              <a:solidFill>
                <a:schemeClr val="tx1"/>
              </a:solidFill>
              <a:latin typeface="Calibri" pitchFamily="34" charset="0"/>
              <a:cs typeface="Calibri" pitchFamily="34" charset="0"/>
            </a:defRPr>
          </a:lvl2pPr>
          <a:lvl3pPr algn="l" rtl="0" eaLnBrk="1" fontAlgn="base" hangingPunct="1">
            <a:spcBef>
              <a:spcPct val="0"/>
            </a:spcBef>
            <a:spcAft>
              <a:spcPct val="0"/>
            </a:spcAft>
            <a:defRPr sz="2000" b="1">
              <a:solidFill>
                <a:schemeClr val="tx1"/>
              </a:solidFill>
              <a:latin typeface="Calibri" pitchFamily="34" charset="0"/>
              <a:cs typeface="Calibri" pitchFamily="34" charset="0"/>
            </a:defRPr>
          </a:lvl3pPr>
          <a:lvl4pPr algn="l" rtl="0" eaLnBrk="1" fontAlgn="base" hangingPunct="1">
            <a:spcBef>
              <a:spcPct val="0"/>
            </a:spcBef>
            <a:spcAft>
              <a:spcPct val="0"/>
            </a:spcAft>
            <a:defRPr sz="2000" b="1">
              <a:solidFill>
                <a:schemeClr val="tx1"/>
              </a:solidFill>
              <a:latin typeface="Calibri" pitchFamily="34" charset="0"/>
              <a:cs typeface="Calibri" pitchFamily="34" charset="0"/>
            </a:defRPr>
          </a:lvl4pPr>
          <a:lvl5pPr algn="l" rtl="0" eaLnBrk="1" fontAlgn="base" hangingPunct="1">
            <a:spcBef>
              <a:spcPct val="0"/>
            </a:spcBef>
            <a:spcAft>
              <a:spcPct val="0"/>
            </a:spcAft>
            <a:defRPr sz="2000" b="1">
              <a:solidFill>
                <a:schemeClr val="tx1"/>
              </a:solidFill>
              <a:latin typeface="Calibri" pitchFamily="34" charset="0"/>
              <a:cs typeface="Calibri" pitchFamily="34" charset="0"/>
            </a:defRPr>
          </a:lvl5pPr>
          <a:lvl6pPr marL="457200" algn="l" rtl="0" eaLnBrk="1" fontAlgn="base" hangingPunct="1">
            <a:spcBef>
              <a:spcPct val="0"/>
            </a:spcBef>
            <a:spcAft>
              <a:spcPct val="0"/>
            </a:spcAft>
            <a:defRPr sz="2000" b="1">
              <a:solidFill>
                <a:schemeClr val="tx2"/>
              </a:solidFill>
              <a:latin typeface="Arial" charset="0"/>
            </a:defRPr>
          </a:lvl6pPr>
          <a:lvl7pPr marL="914400" algn="l" rtl="0" eaLnBrk="1" fontAlgn="base" hangingPunct="1">
            <a:spcBef>
              <a:spcPct val="0"/>
            </a:spcBef>
            <a:spcAft>
              <a:spcPct val="0"/>
            </a:spcAft>
            <a:defRPr sz="2000" b="1">
              <a:solidFill>
                <a:schemeClr val="tx2"/>
              </a:solidFill>
              <a:latin typeface="Arial" charset="0"/>
            </a:defRPr>
          </a:lvl7pPr>
          <a:lvl8pPr marL="1371600" algn="l" rtl="0" eaLnBrk="1" fontAlgn="base" hangingPunct="1">
            <a:spcBef>
              <a:spcPct val="0"/>
            </a:spcBef>
            <a:spcAft>
              <a:spcPct val="0"/>
            </a:spcAft>
            <a:defRPr sz="2000" b="1">
              <a:solidFill>
                <a:schemeClr val="tx2"/>
              </a:solidFill>
              <a:latin typeface="Arial" charset="0"/>
            </a:defRPr>
          </a:lvl8pPr>
          <a:lvl9pPr marL="1828800" algn="l" rtl="0" eaLnBrk="1" fontAlgn="base" hangingPunct="1">
            <a:spcBef>
              <a:spcPct val="0"/>
            </a:spcBef>
            <a:spcAft>
              <a:spcPct val="0"/>
            </a:spcAft>
            <a:defRPr sz="2000" b="1">
              <a:solidFill>
                <a:schemeClr val="tx2"/>
              </a:solidFill>
              <a:latin typeface="Arial" charset="0"/>
            </a:defRPr>
          </a:lvl9pPr>
        </a:lstStyle>
        <a:p>
          <a:pPr marL="0" indent="0" algn="l" defTabSz="1018824" rtl="0" eaLnBrk="1" latinLnBrk="0" hangingPunct="1"/>
          <a:r>
            <a:rPr lang="en-US" sz="2000" b="1" kern="1200">
              <a:solidFill>
                <a:srgbClr val="255985"/>
              </a:solidFill>
              <a:latin typeface="+mn-lt"/>
              <a:ea typeface="+mn-ea"/>
              <a:cs typeface="+mn-cs"/>
            </a:rPr>
            <a:t>     </a:t>
          </a:r>
          <a:r>
            <a:rPr lang="en-US" sz="2400" b="1" kern="1200">
              <a:solidFill>
                <a:srgbClr val="255985"/>
              </a:solidFill>
              <a:latin typeface="+mn-lt"/>
              <a:ea typeface="+mn-ea"/>
              <a:cs typeface="+mn-cs"/>
            </a:rPr>
            <a:t>HR Policies &amp; Practices Survey</a:t>
          </a:r>
          <a:endParaRPr lang="en-US" sz="2000" b="1" kern="1200">
            <a:solidFill>
              <a:srgbClr val="255985"/>
            </a:solidFill>
            <a:latin typeface="+mn-lt"/>
            <a:ea typeface="+mn-ea"/>
            <a:cs typeface="+mn-cs"/>
          </a:endParaRPr>
        </a:p>
      </xdr:txBody>
    </xdr:sp>
    <xdr:clientData/>
  </xdr:twoCellAnchor>
  <xdr:twoCellAnchor>
    <xdr:from>
      <xdr:col>1</xdr:col>
      <xdr:colOff>285750</xdr:colOff>
      <xdr:row>76</xdr:row>
      <xdr:rowOff>94384</xdr:rowOff>
    </xdr:from>
    <xdr:to>
      <xdr:col>12</xdr:col>
      <xdr:colOff>85431</xdr:colOff>
      <xdr:row>77</xdr:row>
      <xdr:rowOff>180109</xdr:rowOff>
    </xdr:to>
    <xdr:sp macro="" textlink="">
      <xdr:nvSpPr>
        <xdr:cNvPr id="46" name="TextBox 5"/>
        <xdr:cNvSpPr txBox="1"/>
      </xdr:nvSpPr>
      <xdr:spPr>
        <a:xfrm>
          <a:off x="910167" y="27473467"/>
          <a:ext cx="6689431" cy="276225"/>
        </a:xfrm>
        <a:prstGeom prst="rect">
          <a:avLst/>
        </a:prstGeom>
        <a:noFill/>
      </xdr:spPr>
      <xdr:txBody>
        <a:bodyPr wrap="square" rtlCol="0">
          <a:no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indent="0" algn="l" defTabSz="914400" rtl="0" eaLnBrk="1" fontAlgn="base" latinLnBrk="0" hangingPunct="1">
            <a:lnSpc>
              <a:spcPct val="100000"/>
            </a:lnSpc>
            <a:spcBef>
              <a:spcPts val="0"/>
            </a:spcBef>
            <a:spcAft>
              <a:spcPts val="0"/>
            </a:spcAft>
            <a:buClrTx/>
            <a:buSzTx/>
            <a:buFontTx/>
            <a:buNone/>
            <a:tabLst/>
            <a:defRPr/>
          </a:pPr>
          <a:r>
            <a:rPr lang="en-US" sz="1800" kern="1200" baseline="30000">
              <a:solidFill>
                <a:schemeClr val="bg1"/>
              </a:solidFill>
              <a:latin typeface="Arial" charset="0"/>
              <a:ea typeface="+mn-ea"/>
              <a:cs typeface="+mn-cs"/>
            </a:rPr>
            <a:t>Does your firm have competitive HR policies?</a:t>
          </a:r>
          <a:endParaRPr lang="en-US" sz="1800" baseline="30000">
            <a:solidFill>
              <a:schemeClr val="bg1"/>
            </a:solidFill>
          </a:endParaRPr>
        </a:p>
      </xdr:txBody>
    </xdr:sp>
    <xdr:clientData/>
  </xdr:twoCellAnchor>
  <xdr:twoCellAnchor>
    <xdr:from>
      <xdr:col>1</xdr:col>
      <xdr:colOff>171451</xdr:colOff>
      <xdr:row>78</xdr:row>
      <xdr:rowOff>85725</xdr:rowOff>
    </xdr:from>
    <xdr:to>
      <xdr:col>14</xdr:col>
      <xdr:colOff>409575</xdr:colOff>
      <xdr:row>82</xdr:row>
      <xdr:rowOff>104954</xdr:rowOff>
    </xdr:to>
    <xdr:sp macro="" textlink="">
      <xdr:nvSpPr>
        <xdr:cNvPr id="47" name="TextBox 21"/>
        <xdr:cNvSpPr txBox="1"/>
      </xdr:nvSpPr>
      <xdr:spPr>
        <a:xfrm>
          <a:off x="795868" y="27898725"/>
          <a:ext cx="8355540" cy="781229"/>
        </a:xfrm>
        <a:prstGeom prst="rect">
          <a:avLst/>
        </a:prstGeom>
        <a:noFill/>
        <a:ln>
          <a:noFill/>
        </a:ln>
      </xdr:spPr>
      <xdr:txBody>
        <a:bodyPr wrap="square" lIns="91429" tIns="45715" rIns="91429" bIns="45715" rtlCol="0">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defRPr/>
          </a:pPr>
          <a:r>
            <a:rPr kumimoji="1" lang="en-US" sz="1100">
              <a:solidFill>
                <a:sysClr val="windowText" lastClr="000000"/>
              </a:solidFill>
              <a:latin typeface="+mn-lt"/>
              <a:cs typeface="Calibri" pitchFamily="34" charset="0"/>
            </a:rPr>
            <a:t>Employees are increasingly focusing on the non-compensation aspect of their careers and firms serious about managing talent and reward are looking at the complete picture - including the nuts and bolts of</a:t>
          </a:r>
          <a:r>
            <a:rPr kumimoji="1" lang="en-US" sz="1100" baseline="0">
              <a:solidFill>
                <a:sysClr val="windowText" lastClr="000000"/>
              </a:solidFill>
              <a:latin typeface="+mn-lt"/>
              <a:cs typeface="Calibri" pitchFamily="34" charset="0"/>
            </a:rPr>
            <a:t> the HR handbook. </a:t>
          </a:r>
        </a:p>
        <a:p>
          <a:pPr>
            <a:defRPr/>
          </a:pPr>
          <a:endParaRPr kumimoji="1" lang="en-US" sz="1100" baseline="0">
            <a:solidFill>
              <a:sysClr val="windowText" lastClr="000000"/>
            </a:solidFill>
            <a:latin typeface="+mn-lt"/>
            <a:cs typeface="Calibri" pitchFamily="34" charset="0"/>
          </a:endParaRPr>
        </a:p>
        <a:p>
          <a:pPr>
            <a:defRPr/>
          </a:pPr>
          <a:r>
            <a:rPr kumimoji="1" lang="en-US" sz="1100" baseline="0">
              <a:solidFill>
                <a:sysClr val="windowText" lastClr="000000"/>
              </a:solidFill>
              <a:latin typeface="+mn-lt"/>
              <a:cs typeface="Calibri" pitchFamily="34" charset="0"/>
            </a:rPr>
            <a:t>This survey covers the following policies and practices:</a:t>
          </a:r>
          <a:endParaRPr kumimoji="1" lang="en-US" sz="1100">
            <a:solidFill>
              <a:sysClr val="windowText" lastClr="000000"/>
            </a:solidFill>
            <a:latin typeface="+mn-lt"/>
            <a:cs typeface="Calibri" pitchFamily="34" charset="0"/>
          </a:endParaRPr>
        </a:p>
      </xdr:txBody>
    </xdr:sp>
    <xdr:clientData/>
  </xdr:twoCellAnchor>
  <xdr:twoCellAnchor>
    <xdr:from>
      <xdr:col>6</xdr:col>
      <xdr:colOff>87879</xdr:colOff>
      <xdr:row>83</xdr:row>
      <xdr:rowOff>19333</xdr:rowOff>
    </xdr:from>
    <xdr:to>
      <xdr:col>10</xdr:col>
      <xdr:colOff>211668</xdr:colOff>
      <xdr:row>94</xdr:row>
      <xdr:rowOff>121229</xdr:rowOff>
    </xdr:to>
    <xdr:sp macro="" textlink="">
      <xdr:nvSpPr>
        <xdr:cNvPr id="48" name="Rectangle 47"/>
        <xdr:cNvSpPr/>
      </xdr:nvSpPr>
      <xdr:spPr>
        <a:xfrm>
          <a:off x="3919046" y="15979000"/>
          <a:ext cx="2579122" cy="2197396"/>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lvl="0" indent="0" defTabSz="914400" eaLnBrk="1" fontAlgn="ctr" latinLnBrk="0" hangingPunct="1">
            <a:lnSpc>
              <a:spcPct val="100000"/>
            </a:lnSpc>
            <a:spcBef>
              <a:spcPts val="300"/>
            </a:spcBef>
            <a:spcAft>
              <a:spcPts val="0"/>
            </a:spcAft>
            <a:buClrTx/>
            <a:buSzTx/>
            <a:buFontTx/>
            <a:buNone/>
            <a:tabLst/>
            <a:defRPr/>
          </a:pPr>
          <a:r>
            <a:rPr kumimoji="0" lang="en-US" sz="1200" b="1" i="0" u="none" strike="noStrike" kern="0" cap="none" spc="-30" normalizeH="0" baseline="0" noProof="0">
              <a:ln>
                <a:noFill/>
              </a:ln>
              <a:solidFill>
                <a:sysClr val="windowText" lastClr="000000"/>
              </a:solidFill>
              <a:effectLst/>
              <a:uLnTx/>
              <a:uFillTx/>
              <a:latin typeface="+mn-lt"/>
              <a:ea typeface="+mn-ea"/>
              <a:cs typeface="+mn-cs"/>
            </a:rPr>
            <a:t>Perquisites</a:t>
          </a:r>
          <a:endParaRPr kumimoji="0" lang="en-US" sz="1200" b="0" i="0" u="none" strike="noStrike" kern="0" cap="none" spc="-30" normalizeH="0" baseline="0" noProof="0">
            <a:ln>
              <a:noFill/>
            </a:ln>
            <a:solidFill>
              <a:sysClr val="windowText" lastClr="000000"/>
            </a:solidFill>
            <a:effectLst/>
            <a:uLnTx/>
            <a:uFillTx/>
            <a:latin typeface="+mn-lt"/>
            <a:ea typeface="+mn-ea"/>
            <a:cs typeface="+mn-cs"/>
          </a:endParaRP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401(k) Plans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Health &amp; Medical Plans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Tuition Assistance</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ctr" latinLnBrk="0" hangingPunct="1">
            <a:lnSpc>
              <a:spcPct val="100000"/>
            </a:lnSpc>
            <a:spcBef>
              <a:spcPts val="300"/>
            </a:spcBef>
            <a:spcAft>
              <a:spcPts val="0"/>
            </a:spcAft>
            <a:buClrTx/>
            <a:buSzTx/>
            <a:buFontTx/>
            <a:buNone/>
            <a:tabLst/>
            <a:defRPr/>
          </a:pPr>
          <a:r>
            <a:rPr kumimoji="0" lang="en-US" sz="1200" b="1" i="0" u="none" strike="noStrike" kern="0" cap="none" spc="-30" normalizeH="0" baseline="0">
              <a:ln>
                <a:noFill/>
              </a:ln>
              <a:solidFill>
                <a:sysClr val="windowText" lastClr="000000"/>
              </a:solidFill>
              <a:effectLst/>
              <a:uLnTx/>
              <a:uFillTx/>
              <a:latin typeface="+mn-lt"/>
              <a:ea typeface="+mn-ea"/>
              <a:cs typeface="+mn-cs"/>
            </a:rPr>
            <a:t>Other Policies</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mn-lt"/>
              <a:ea typeface="+mn-ea"/>
              <a:cs typeface="+mn-cs"/>
            </a:rPr>
            <a:t>Performance Reviews</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mn-lt"/>
              <a:ea typeface="+mn-ea"/>
              <a:cs typeface="+mn-cs"/>
            </a:rPr>
            <a:t>Dress Policy</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mn-lt"/>
              <a:ea typeface="+mn-ea"/>
              <a:cs typeface="+mn-cs"/>
            </a:rPr>
            <a:t>Technology Policy</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mn-lt"/>
              <a:ea typeface="+mn-ea"/>
              <a:cs typeface="+mn-cs"/>
            </a:rPr>
            <a:t>Backup Childcare</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mn-lt"/>
              <a:ea typeface="+mn-ea"/>
              <a:cs typeface="+mn-cs"/>
            </a:rPr>
            <a:t>Overtime and Work Week</a:t>
          </a: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1</xdr:col>
      <xdr:colOff>352424</xdr:colOff>
      <xdr:row>83</xdr:row>
      <xdr:rowOff>19333</xdr:rowOff>
    </xdr:from>
    <xdr:to>
      <xdr:col>6</xdr:col>
      <xdr:colOff>42334</xdr:colOff>
      <xdr:row>94</xdr:row>
      <xdr:rowOff>82757</xdr:rowOff>
    </xdr:to>
    <xdr:sp macro="" textlink="">
      <xdr:nvSpPr>
        <xdr:cNvPr id="49" name="Rectangle 48"/>
        <xdr:cNvSpPr/>
      </xdr:nvSpPr>
      <xdr:spPr>
        <a:xfrm>
          <a:off x="976841" y="15979000"/>
          <a:ext cx="2896660" cy="2158924"/>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lvl="0" indent="0" defTabSz="914400" eaLnBrk="1" fontAlgn="ctr"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Time Off Policies</a:t>
          </a: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Blanket Paid Time Off (PTO)</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Personal Days</a:t>
          </a:r>
        </a:p>
        <a:p>
          <a:pPr marL="344488" marR="0" lvl="1" indent="-171450" defTabSz="91440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Vacation Days</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Leave Policies</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Jury Duty</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Military Leave</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Parental Leave</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Bereavement Leave</a:t>
          </a:r>
        </a:p>
        <a:p>
          <a:pPr marL="344488" marR="0" lvl="1" indent="-171450" defTabSz="91440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r>
            <a:rPr kumimoji="0" lang="en-US" sz="1200" b="0" i="0" u="none" strike="noStrike" kern="0" cap="none" spc="0" normalizeH="0" baseline="0" noProof="0">
              <a:ln>
                <a:noFill/>
              </a:ln>
              <a:solidFill>
                <a:sysClr val="windowText" lastClr="000000"/>
              </a:solidFill>
              <a:effectLst/>
              <a:uLnTx/>
              <a:uFillTx/>
              <a:latin typeface="Calibri"/>
              <a:ea typeface="+mn-ea"/>
              <a:cs typeface="+mn-cs"/>
            </a:rPr>
            <a:t>Short-Term Disability</a:t>
          </a:r>
        </a:p>
      </xdr:txBody>
    </xdr:sp>
    <xdr:clientData/>
  </xdr:twoCellAnchor>
  <xdr:twoCellAnchor>
    <xdr:from>
      <xdr:col>1</xdr:col>
      <xdr:colOff>19050</xdr:colOff>
      <xdr:row>99</xdr:row>
      <xdr:rowOff>157595</xdr:rowOff>
    </xdr:from>
    <xdr:to>
      <xdr:col>9</xdr:col>
      <xdr:colOff>180975</xdr:colOff>
      <xdr:row>102</xdr:row>
      <xdr:rowOff>111588</xdr:rowOff>
    </xdr:to>
    <xdr:sp macro="" textlink="">
      <xdr:nvSpPr>
        <xdr:cNvPr id="50" name="TextBox 10"/>
        <xdr:cNvSpPr txBox="1"/>
      </xdr:nvSpPr>
      <xdr:spPr>
        <a:xfrm>
          <a:off x="643467" y="31971095"/>
          <a:ext cx="5210175" cy="525493"/>
        </a:xfrm>
        <a:prstGeom prst="rect">
          <a:avLst/>
        </a:prstGeom>
        <a:noFill/>
      </xdr:spPr>
      <xdr:txBody>
        <a:bodyPr wrap="square" lIns="101882" tIns="50941" rIns="101882" bIns="50941" rtlCol="0">
          <a:spAutoFit/>
        </a:bodyPr>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r>
            <a:rPr lang="en-US" sz="900" b="1"/>
            <a:t>Contact: </a:t>
          </a:r>
        </a:p>
        <a:p>
          <a:r>
            <a:rPr lang="en-US" sz="900"/>
            <a:t>Katrina Gerenz   (952</a:t>
          </a:r>
          <a:r>
            <a:rPr lang="en-US" sz="900">
              <a:solidFill>
                <a:schemeClr val="tx1"/>
              </a:solidFill>
            </a:rPr>
            <a:t>) 886-8247  </a:t>
          </a:r>
          <a:r>
            <a:rPr lang="en-US" sz="900" u="sng">
              <a:solidFill>
                <a:schemeClr val="tx1"/>
              </a:solidFill>
            </a:rPr>
            <a:t>katrina.gerenz@mclagan.com</a:t>
          </a:r>
        </a:p>
        <a:p>
          <a:pPr lvl="0"/>
          <a:r>
            <a:rPr lang="en-US" sz="900">
              <a:solidFill>
                <a:schemeClr val="tx1"/>
              </a:solidFill>
            </a:rPr>
            <a:t>Chris Richter (952) 886-8217  </a:t>
          </a:r>
          <a:r>
            <a:rPr lang="en-US" sz="900" u="sng">
              <a:solidFill>
                <a:schemeClr val="tx1"/>
              </a:solidFill>
            </a:rPr>
            <a:t>chris.richter@mclagan.com</a:t>
          </a:r>
        </a:p>
      </xdr:txBody>
    </xdr:sp>
    <xdr:clientData/>
  </xdr:twoCellAnchor>
  <xdr:twoCellAnchor>
    <xdr:from>
      <xdr:col>10</xdr:col>
      <xdr:colOff>218904</xdr:colOff>
      <xdr:row>83</xdr:row>
      <xdr:rowOff>12984</xdr:rowOff>
    </xdr:from>
    <xdr:to>
      <xdr:col>14</xdr:col>
      <xdr:colOff>508000</xdr:colOff>
      <xdr:row>88</xdr:row>
      <xdr:rowOff>92177</xdr:rowOff>
    </xdr:to>
    <xdr:sp macro="" textlink="">
      <xdr:nvSpPr>
        <xdr:cNvPr id="51" name="Rectangle 50"/>
        <xdr:cNvSpPr/>
      </xdr:nvSpPr>
      <xdr:spPr>
        <a:xfrm>
          <a:off x="6505404" y="15972651"/>
          <a:ext cx="2744429" cy="1031693"/>
        </a:xfrm>
        <a:prstGeom prst="rect">
          <a:avLst/>
        </a:prstGeom>
      </xdr:spPr>
      <xdr:txBody>
        <a:bodyPr wrap="square">
          <a:spAutoFit/>
        </a:bodyPr>
        <a:lstStyle>
          <a:defPPr>
            <a:defRPr lang="en-GB"/>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R="0" algn="l" defTabSz="914400" rtl="0" eaLnBrk="1" fontAlgn="ctr" latinLnBrk="0" hangingPunct="1">
            <a:lnSpc>
              <a:spcPct val="100000"/>
            </a:lnSpc>
            <a:spcBef>
              <a:spcPts val="0"/>
            </a:spcBef>
            <a:spcAft>
              <a:spcPts val="0"/>
            </a:spcAft>
            <a:buSzTx/>
            <a:tabLst/>
            <a:defRPr/>
          </a:pPr>
          <a:r>
            <a:rPr kumimoji="0" lang="en-US" sz="1200" b="1" i="0" u="none" strike="noStrike" kern="0" cap="none" spc="0" normalizeH="0" baseline="0">
              <a:ln>
                <a:noFill/>
              </a:ln>
              <a:solidFill>
                <a:sysClr val="windowText" lastClr="000000"/>
              </a:solidFill>
              <a:effectLst/>
              <a:uLnTx/>
              <a:uFillTx/>
              <a:latin typeface="+mn-lt"/>
              <a:ea typeface="+mn-ea"/>
              <a:cs typeface="+mn-cs"/>
            </a:rPr>
            <a:t>Agreements</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Calibri"/>
              <a:ea typeface="+mn-ea"/>
              <a:cs typeface="+mn-cs"/>
            </a:rPr>
            <a:t>Employment Agreements</a:t>
          </a:r>
        </a:p>
        <a:p>
          <a:pPr marL="344488" marR="0" lvl="1" indent="-171450" algn="l" defTabSz="914400" rtl="0" eaLnBrk="1" fontAlgn="ctr" latinLnBrk="0" hangingPunct="1">
            <a:lnSpc>
              <a:spcPct val="100000"/>
            </a:lnSpc>
            <a:spcBef>
              <a:spcPts val="0"/>
            </a:spcBef>
            <a:spcAft>
              <a:spcPts val="0"/>
            </a:spcAft>
            <a:buClr>
              <a:srgbClr val="255985"/>
            </a:buClr>
            <a:buSzTx/>
            <a:buFont typeface="Wingdings" panose="05000000000000000000" pitchFamily="2" charset="2"/>
            <a:buChar char="§"/>
            <a:tabLst/>
            <a:defRPr/>
          </a:pPr>
          <a:r>
            <a:rPr kumimoji="0" lang="en-US" sz="1200" b="0" i="0" u="none" strike="noStrike" kern="0" cap="none" spc="0" normalizeH="0" baseline="0">
              <a:ln>
                <a:noFill/>
              </a:ln>
              <a:solidFill>
                <a:sysClr val="windowText" lastClr="000000"/>
              </a:solidFill>
              <a:effectLst/>
              <a:uLnTx/>
              <a:uFillTx/>
              <a:latin typeface="Calibri"/>
              <a:ea typeface="+mn-ea"/>
              <a:cs typeface="+mn-cs"/>
            </a:rPr>
            <a:t>Change-in-Control</a:t>
          </a:r>
        </a:p>
        <a:p>
          <a:pPr marL="344488" marR="0" lvl="1" indent="-171450" algn="l" defTabSz="914400" rtl="0" eaLnBrk="1" fontAlgn="ctr" latinLnBrk="0" hangingPunct="1">
            <a:lnSpc>
              <a:spcPct val="100000"/>
            </a:lnSpc>
            <a:spcBef>
              <a:spcPts val="0"/>
            </a:spcBef>
            <a:spcAft>
              <a:spcPts val="0"/>
            </a:spcAft>
            <a:buClr>
              <a:srgbClr val="006892"/>
            </a:buClr>
            <a:buSzTx/>
            <a:buFont typeface="Wingdings" panose="05000000000000000000" pitchFamily="2" charset="2"/>
            <a:buChar char="§"/>
            <a:tabLst/>
            <a:defRPr/>
          </a:pPr>
          <a:endParaRPr kumimoji="0" lang="en-US" sz="1200" b="0" i="0" u="none" strike="noStrike" kern="0" cap="none" spc="0" normalizeH="0" baseline="0" noProof="0">
            <a:ln>
              <a:noFill/>
            </a:ln>
            <a:solidFill>
              <a:sysClr val="windowText" lastClr="000000"/>
            </a:solidFill>
            <a:effectLst/>
            <a:uLnTx/>
            <a:uFillTx/>
            <a:latin typeface="Calibri"/>
            <a:ea typeface="+mn-ea"/>
            <a:cs typeface="+mn-cs"/>
          </a:endParaRPr>
        </a:p>
        <a:p>
          <a:pPr marL="0" marR="0" indent="0" algn="l" defTabSz="914400" rtl="0" eaLnBrk="1" fontAlgn="ctr" latinLnBrk="0" hangingPunct="1">
            <a:lnSpc>
              <a:spcPct val="100000"/>
            </a:lnSpc>
            <a:spcBef>
              <a:spcPts val="0"/>
            </a:spcBef>
            <a:spcAft>
              <a:spcPts val="0"/>
            </a:spcAft>
            <a:buSzTx/>
            <a:tabLst/>
            <a:defRPr/>
          </a:pPr>
          <a:r>
            <a:rPr kumimoji="0" lang="en-US" sz="1200" b="1" i="0" u="none" strike="noStrike" kern="0" cap="none" spc="0" normalizeH="0" baseline="0">
              <a:ln>
                <a:noFill/>
              </a:ln>
              <a:solidFill>
                <a:sysClr val="windowText" lastClr="000000"/>
              </a:solidFill>
              <a:effectLst/>
              <a:uLnTx/>
              <a:uFillTx/>
              <a:latin typeface="+mn-lt"/>
              <a:ea typeface="+mn-ea"/>
              <a:cs typeface="+mn-cs"/>
            </a:rPr>
            <a:t>Severance Policies</a:t>
          </a:r>
        </a:p>
      </xdr:txBody>
    </xdr:sp>
    <xdr:clientData/>
  </xdr:twoCellAnchor>
  <xdr:oneCellAnchor>
    <xdr:from>
      <xdr:col>10</xdr:col>
      <xdr:colOff>95249</xdr:colOff>
      <xdr:row>88</xdr:row>
      <xdr:rowOff>148165</xdr:rowOff>
    </xdr:from>
    <xdr:ext cx="2527041" cy="2476500"/>
    <xdr:pic>
      <xdr:nvPicPr>
        <xdr:cNvPr id="52" name="Picture 51"/>
        <xdr:cNvPicPr>
          <a:picLocks noChangeAspect="1"/>
        </xdr:cNvPicPr>
      </xdr:nvPicPr>
      <xdr:blipFill>
        <a:blip xmlns:r="http://schemas.openxmlformats.org/officeDocument/2006/relationships" r:embed="rId4"/>
        <a:stretch>
          <a:fillRect/>
        </a:stretch>
      </xdr:blipFill>
      <xdr:spPr>
        <a:xfrm>
          <a:off x="6381749" y="17060332"/>
          <a:ext cx="2527041" cy="2476500"/>
        </a:xfrm>
        <a:prstGeom prst="rect">
          <a:avLst/>
        </a:prstGeom>
      </xdr:spPr>
    </xdr:pic>
    <xdr:clientData/>
  </xdr:oneCellAnchor>
  <xdr:oneCellAnchor>
    <xdr:from>
      <xdr:col>13</xdr:col>
      <xdr:colOff>476250</xdr:colOff>
      <xdr:row>100</xdr:row>
      <xdr:rowOff>10586</xdr:rowOff>
    </xdr:from>
    <xdr:ext cx="652474" cy="410387"/>
    <xdr:pic>
      <xdr:nvPicPr>
        <xdr:cNvPr id="53" name="Picture 5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04250" y="32014586"/>
          <a:ext cx="652474" cy="4103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xdr:row>
          <xdr:rowOff>85725</xdr:rowOff>
        </xdr:from>
        <xdr:to>
          <xdr:col>21</xdr:col>
          <xdr:colOff>409575</xdr:colOff>
          <xdr:row>16</xdr:row>
          <xdr:rowOff>95250</xdr:rowOff>
        </xdr:to>
        <xdr:grpSp>
          <xdr:nvGrpSpPr>
            <xdr:cNvPr id="2" name="Group 1"/>
            <xdr:cNvGrpSpPr/>
          </xdr:nvGrpSpPr>
          <xdr:grpSpPr>
            <a:xfrm>
              <a:off x="600075" y="523875"/>
              <a:ext cx="10601325" cy="2676525"/>
              <a:chOff x="600075" y="523875"/>
              <a:chExt cx="10601325" cy="2676525"/>
            </a:xfrm>
          </xdr:grpSpPr>
          <xdr:sp macro="" textlink="">
            <xdr:nvSpPr>
              <xdr:cNvPr id="19457" name="List Box 1" hidden="1">
                <a:extLst>
                  <a:ext uri="{63B3BB69-23CF-44E3-9099-C40C66FF867C}">
                    <a14:compatExt spid="_x0000_s19457"/>
                  </a:ext>
                </a:extLst>
              </xdr:cNvPr>
              <xdr:cNvSpPr/>
            </xdr:nvSpPr>
            <xdr:spPr>
              <a:xfrm>
                <a:off x="600075" y="523875"/>
                <a:ext cx="2562225" cy="2676525"/>
              </a:xfrm>
              <a:prstGeom prst="rect">
                <a:avLst/>
              </a:prstGeom>
            </xdr:spPr>
          </xdr:sp>
          <xdr:sp macro="" textlink="">
            <xdr:nvSpPr>
              <xdr:cNvPr id="19458" name="List Box 2" hidden="1">
                <a:extLst>
                  <a:ext uri="{63B3BB69-23CF-44E3-9099-C40C66FF867C}">
                    <a14:compatExt spid="_x0000_s19458"/>
                  </a:ext>
                </a:extLst>
              </xdr:cNvPr>
              <xdr:cNvSpPr/>
            </xdr:nvSpPr>
            <xdr:spPr>
              <a:xfrm>
                <a:off x="3276600" y="523875"/>
                <a:ext cx="2562225" cy="2676525"/>
              </a:xfrm>
              <a:prstGeom prst="rect">
                <a:avLst/>
              </a:prstGeom>
            </xdr:spPr>
          </xdr:sp>
          <xdr:sp macro="" textlink="">
            <xdr:nvSpPr>
              <xdr:cNvPr id="19459" name="List Box 3" hidden="1">
                <a:extLst>
                  <a:ext uri="{63B3BB69-23CF-44E3-9099-C40C66FF867C}">
                    <a14:compatExt spid="_x0000_s19459"/>
                  </a:ext>
                </a:extLst>
              </xdr:cNvPr>
              <xdr:cNvSpPr/>
            </xdr:nvSpPr>
            <xdr:spPr>
              <a:xfrm>
                <a:off x="5953125" y="523875"/>
                <a:ext cx="2562225" cy="2676525"/>
              </a:xfrm>
              <a:prstGeom prst="rect">
                <a:avLst/>
              </a:prstGeom>
            </xdr:spPr>
          </xdr:sp>
          <xdr:sp macro="" textlink="">
            <xdr:nvSpPr>
              <xdr:cNvPr id="19460" name="List Box 4" hidden="1">
                <a:extLst>
                  <a:ext uri="{63B3BB69-23CF-44E3-9099-C40C66FF867C}">
                    <a14:compatExt spid="_x0000_s19460"/>
                  </a:ext>
                </a:extLst>
              </xdr:cNvPr>
              <xdr:cNvSpPr/>
            </xdr:nvSpPr>
            <xdr:spPr>
              <a:xfrm>
                <a:off x="8639175" y="523875"/>
                <a:ext cx="2562225" cy="267652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2</xdr:row>
          <xdr:rowOff>66675</xdr:rowOff>
        </xdr:from>
        <xdr:to>
          <xdr:col>24</xdr:col>
          <xdr:colOff>219075</xdr:colOff>
          <xdr:row>6</xdr:row>
          <xdr:rowOff>133350</xdr:rowOff>
        </xdr:to>
        <xdr:sp macro="" textlink="">
          <xdr:nvSpPr>
            <xdr:cNvPr id="19461" name="List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xdr:row>
          <xdr:rowOff>38100</xdr:rowOff>
        </xdr:from>
        <xdr:to>
          <xdr:col>24</xdr:col>
          <xdr:colOff>219075</xdr:colOff>
          <xdr:row>11</xdr:row>
          <xdr:rowOff>142875</xdr:rowOff>
        </xdr:to>
        <xdr:sp macro="" textlink="">
          <xdr:nvSpPr>
            <xdr:cNvPr id="19462" name="List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13</xdr:row>
          <xdr:rowOff>28575</xdr:rowOff>
        </xdr:from>
        <xdr:to>
          <xdr:col>24</xdr:col>
          <xdr:colOff>219075</xdr:colOff>
          <xdr:row>16</xdr:row>
          <xdr:rowOff>228600</xdr:rowOff>
        </xdr:to>
        <xdr:sp macro="" textlink="">
          <xdr:nvSpPr>
            <xdr:cNvPr id="19463" name="List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xdr:twoCellAnchor>
    <xdr:from>
      <xdr:col>20</xdr:col>
      <xdr:colOff>0</xdr:colOff>
      <xdr:row>37</xdr:row>
      <xdr:rowOff>85725</xdr:rowOff>
    </xdr:from>
    <xdr:to>
      <xdr:col>22</xdr:col>
      <xdr:colOff>2209800</xdr:colOff>
      <xdr:row>52</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2257425</xdr:colOff>
      <xdr:row>39</xdr:row>
      <xdr:rowOff>135357</xdr:rowOff>
    </xdr:from>
    <xdr:to>
      <xdr:col>23</xdr:col>
      <xdr:colOff>103461</xdr:colOff>
      <xdr:row>41</xdr:row>
      <xdr:rowOff>55347</xdr:rowOff>
    </xdr:to>
    <xdr:sp macro="" textlink="">
      <xdr:nvSpPr>
        <xdr:cNvPr id="13" name="Rectangle 12"/>
        <xdr:cNvSpPr>
          <a:spLocks noChangeArrowheads="1"/>
        </xdr:cNvSpPr>
      </xdr:nvSpPr>
      <xdr:spPr bwMode="auto">
        <a:xfrm>
          <a:off x="13525500" y="7488657"/>
          <a:ext cx="227286" cy="320040"/>
        </a:xfrm>
        <a:prstGeom prst="rect">
          <a:avLst/>
        </a:prstGeom>
        <a:solidFill>
          <a:srgbClr val="C8E4EB"/>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sz="1600"/>
        </a:p>
      </xdr:txBody>
    </xdr:sp>
    <xdr:clientData/>
  </xdr:twoCellAnchor>
  <xdr:twoCellAnchor>
    <xdr:from>
      <xdr:col>22</xdr:col>
      <xdr:colOff>2257425</xdr:colOff>
      <xdr:row>41</xdr:row>
      <xdr:rowOff>56104</xdr:rowOff>
    </xdr:from>
    <xdr:to>
      <xdr:col>23</xdr:col>
      <xdr:colOff>103461</xdr:colOff>
      <xdr:row>42</xdr:row>
      <xdr:rowOff>176119</xdr:rowOff>
    </xdr:to>
    <xdr:sp macro="" textlink="">
      <xdr:nvSpPr>
        <xdr:cNvPr id="14" name="Rectangle 13"/>
        <xdr:cNvSpPr>
          <a:spLocks noChangeArrowheads="1"/>
        </xdr:cNvSpPr>
      </xdr:nvSpPr>
      <xdr:spPr bwMode="auto">
        <a:xfrm>
          <a:off x="13525500" y="7809454"/>
          <a:ext cx="227286" cy="320040"/>
        </a:xfrm>
        <a:prstGeom prst="rect">
          <a:avLst/>
        </a:prstGeom>
        <a:solidFill>
          <a:srgbClr val="C8E4EB"/>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sz="1600"/>
        </a:p>
      </xdr:txBody>
    </xdr:sp>
    <xdr:clientData/>
  </xdr:twoCellAnchor>
  <xdr:twoCellAnchor>
    <xdr:from>
      <xdr:col>22</xdr:col>
      <xdr:colOff>2290761</xdr:colOff>
      <xdr:row>45</xdr:row>
      <xdr:rowOff>31667</xdr:rowOff>
    </xdr:from>
    <xdr:to>
      <xdr:col>23</xdr:col>
      <xdr:colOff>951</xdr:colOff>
      <xdr:row>45</xdr:row>
      <xdr:rowOff>125784</xdr:rowOff>
    </xdr:to>
    <xdr:sp macro="" textlink="">
      <xdr:nvSpPr>
        <xdr:cNvPr id="15" name="AutoShape 11"/>
        <xdr:cNvSpPr>
          <a:spLocks noChangeArrowheads="1"/>
        </xdr:cNvSpPr>
      </xdr:nvSpPr>
      <xdr:spPr bwMode="auto">
        <a:xfrm>
          <a:off x="13558836" y="8585117"/>
          <a:ext cx="91440" cy="94117"/>
        </a:xfrm>
        <a:prstGeom prst="flowChartDecision">
          <a:avLst/>
        </a:prstGeom>
        <a:solidFill>
          <a:srgbClr val="255985"/>
        </a:solidFill>
        <a:ln w="3175">
          <a:solidFill>
            <a:srgbClr xmlns:mc="http://schemas.openxmlformats.org/markup-compatibility/2006" xmlns:a14="http://schemas.microsoft.com/office/drawing/2010/main" val="000000" mc:Ignorable="a14" a14:legacySpreadsheetColorIndex="64"/>
          </a:solidFill>
          <a:miter lim="800000"/>
          <a:headEnd/>
          <a:tailEnd/>
        </a:ln>
        <a:extLst/>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sz="1600"/>
        </a:p>
      </xdr:txBody>
    </xdr:sp>
    <xdr:clientData/>
  </xdr:twoCellAnchor>
  <xdr:twoCellAnchor>
    <xdr:from>
      <xdr:col>23</xdr:col>
      <xdr:colOff>45178</xdr:colOff>
      <xdr:row>44</xdr:row>
      <xdr:rowOff>38100</xdr:rowOff>
    </xdr:from>
    <xdr:to>
      <xdr:col>25</xdr:col>
      <xdr:colOff>28574</xdr:colOff>
      <xdr:row>46</xdr:row>
      <xdr:rowOff>66674</xdr:rowOff>
    </xdr:to>
    <xdr:sp macro="" textlink="">
      <xdr:nvSpPr>
        <xdr:cNvPr id="16" name="Text Box 12"/>
        <xdr:cNvSpPr txBox="1">
          <a:spLocks noChangeArrowheads="1"/>
        </xdr:cNvSpPr>
      </xdr:nvSpPr>
      <xdr:spPr bwMode="auto">
        <a:xfrm>
          <a:off x="13694503" y="8391525"/>
          <a:ext cx="669196" cy="428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ctr" upright="1">
          <a:noAutofit/>
        </a:bodyPr>
        <a:lstStyle/>
        <a:p>
          <a:pPr algn="l" rtl="0">
            <a:defRPr sz="1000"/>
          </a:pPr>
          <a:r>
            <a:rPr lang="en-US" i="0" u="none" strike="noStrike" baseline="0"/>
            <a:t>Your Firm</a:t>
          </a:r>
        </a:p>
      </xdr:txBody>
    </xdr:sp>
    <xdr:clientData/>
  </xdr:twoCellAnchor>
  <xdr:twoCellAnchor>
    <xdr:from>
      <xdr:col>23</xdr:col>
      <xdr:colOff>140811</xdr:colOff>
      <xdr:row>39</xdr:row>
      <xdr:rowOff>4951</xdr:rowOff>
    </xdr:from>
    <xdr:to>
      <xdr:col>24</xdr:col>
      <xdr:colOff>185440</xdr:colOff>
      <xdr:row>40</xdr:row>
      <xdr:rowOff>37110</xdr:rowOff>
    </xdr:to>
    <xdr:sp macro="" textlink="">
      <xdr:nvSpPr>
        <xdr:cNvPr id="17" name="Text Box 13"/>
        <xdr:cNvSpPr txBox="1">
          <a:spLocks noChangeArrowheads="1"/>
        </xdr:cNvSpPr>
      </xdr:nvSpPr>
      <xdr:spPr bwMode="auto">
        <a:xfrm>
          <a:off x="13790136" y="7358251"/>
          <a:ext cx="339904" cy="23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0" i="0" u="none" strike="noStrike" baseline="0">
              <a:solidFill>
                <a:srgbClr val="2F2F2F"/>
              </a:solidFill>
              <a:latin typeface="+mn-lt"/>
              <a:cs typeface="Arial"/>
            </a:rPr>
            <a:t>75th</a:t>
          </a:r>
        </a:p>
      </xdr:txBody>
    </xdr:sp>
    <xdr:clientData/>
  </xdr:twoCellAnchor>
  <xdr:twoCellAnchor>
    <xdr:from>
      <xdr:col>23</xdr:col>
      <xdr:colOff>140811</xdr:colOff>
      <xdr:row>42</xdr:row>
      <xdr:rowOff>76545</xdr:rowOff>
    </xdr:from>
    <xdr:to>
      <xdr:col>24</xdr:col>
      <xdr:colOff>185440</xdr:colOff>
      <xdr:row>43</xdr:row>
      <xdr:rowOff>51554</xdr:rowOff>
    </xdr:to>
    <xdr:sp macro="" textlink="">
      <xdr:nvSpPr>
        <xdr:cNvPr id="18" name="Text Box 14"/>
        <xdr:cNvSpPr txBox="1">
          <a:spLocks noChangeArrowheads="1"/>
        </xdr:cNvSpPr>
      </xdr:nvSpPr>
      <xdr:spPr bwMode="auto">
        <a:xfrm>
          <a:off x="13790136" y="8029920"/>
          <a:ext cx="339904" cy="175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0" i="0" u="none" strike="noStrike" baseline="0">
              <a:solidFill>
                <a:srgbClr val="2F2F2F"/>
              </a:solidFill>
              <a:latin typeface="+mn-lt"/>
              <a:cs typeface="Arial"/>
            </a:rPr>
            <a:t>25th</a:t>
          </a:r>
        </a:p>
      </xdr:txBody>
    </xdr:sp>
    <xdr:clientData/>
  </xdr:twoCellAnchor>
  <xdr:twoCellAnchor>
    <xdr:from>
      <xdr:col>23</xdr:col>
      <xdr:colOff>140811</xdr:colOff>
      <xdr:row>40</xdr:row>
      <xdr:rowOff>142128</xdr:rowOff>
    </xdr:from>
    <xdr:to>
      <xdr:col>24</xdr:col>
      <xdr:colOff>381000</xdr:colOff>
      <xdr:row>41</xdr:row>
      <xdr:rowOff>152401</xdr:rowOff>
    </xdr:to>
    <xdr:sp macro="" textlink="">
      <xdr:nvSpPr>
        <xdr:cNvPr id="19" name="Text Box 15"/>
        <xdr:cNvSpPr txBox="1">
          <a:spLocks noChangeArrowheads="1"/>
        </xdr:cNvSpPr>
      </xdr:nvSpPr>
      <xdr:spPr bwMode="auto">
        <a:xfrm>
          <a:off x="13790136" y="7695453"/>
          <a:ext cx="535464" cy="2102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0" i="0" u="none" strike="noStrike" baseline="0">
              <a:solidFill>
                <a:srgbClr val="2F2F2F"/>
              </a:solidFill>
              <a:latin typeface="+mn-lt"/>
              <a:cs typeface="Arial"/>
            </a:rPr>
            <a:t>Median</a:t>
          </a:r>
        </a:p>
      </xdr:txBody>
    </xdr:sp>
    <xdr:clientData/>
  </xdr:twoCellAnchor>
  <xdr:twoCellAnchor>
    <xdr:from>
      <xdr:col>23</xdr:col>
      <xdr:colOff>750</xdr:colOff>
      <xdr:row>37</xdr:row>
      <xdr:rowOff>142875</xdr:rowOff>
    </xdr:from>
    <xdr:to>
      <xdr:col>24</xdr:col>
      <xdr:colOff>292383</xdr:colOff>
      <xdr:row>38</xdr:row>
      <xdr:rowOff>168336</xdr:rowOff>
    </xdr:to>
    <xdr:sp macro="" textlink="">
      <xdr:nvSpPr>
        <xdr:cNvPr id="12" name="TextBox 11"/>
        <xdr:cNvSpPr txBox="1"/>
      </xdr:nvSpPr>
      <xdr:spPr>
        <a:xfrm>
          <a:off x="12745200" y="6534150"/>
          <a:ext cx="586908" cy="235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u="sng">
              <a:latin typeface="+mn-lt"/>
              <a:cs typeface="Arial" panose="020B0604020202020204" pitchFamily="34" charset="0"/>
            </a:rPr>
            <a:t>Market</a:t>
          </a:r>
        </a:p>
      </xdr:txBody>
    </xdr:sp>
    <xdr:clientData/>
  </xdr:twoCellAnchor>
  <mc:AlternateContent xmlns:mc="http://schemas.openxmlformats.org/markup-compatibility/2006">
    <mc:Choice xmlns:a14="http://schemas.microsoft.com/office/drawing/2010/main" Requires="a14">
      <xdr:twoCellAnchor editAs="oneCell">
        <xdr:from>
          <xdr:col>3</xdr:col>
          <xdr:colOff>57150</xdr:colOff>
          <xdr:row>22</xdr:row>
          <xdr:rowOff>76200</xdr:rowOff>
        </xdr:from>
        <xdr:to>
          <xdr:col>10</xdr:col>
          <xdr:colOff>180975</xdr:colOff>
          <xdr:row>30</xdr:row>
          <xdr:rowOff>76200</xdr:rowOff>
        </xdr:to>
        <xdr:sp macro="" textlink="">
          <xdr:nvSpPr>
            <xdr:cNvPr id="19464" name="List Box 8" hidden="1">
              <a:extLst>
                <a:ext uri="{63B3BB69-23CF-44E3-9099-C40C66FF867C}">
                  <a14:compatExt spid="_x0000_s1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22</xdr:row>
          <xdr:rowOff>76200</xdr:rowOff>
        </xdr:from>
        <xdr:to>
          <xdr:col>14</xdr:col>
          <xdr:colOff>276225</xdr:colOff>
          <xdr:row>30</xdr:row>
          <xdr:rowOff>76200</xdr:rowOff>
        </xdr:to>
        <xdr:sp macro="" textlink="">
          <xdr:nvSpPr>
            <xdr:cNvPr id="19466" name="List Box 10" hidden="1">
              <a:extLst>
                <a:ext uri="{63B3BB69-23CF-44E3-9099-C40C66FF867C}">
                  <a14:compatExt spid="_x0000_s19466"/>
                </a:ext>
              </a:extLst>
            </xdr:cNvPr>
            <xdr:cNvSpPr/>
          </xdr:nvSpPr>
          <xdr:spPr>
            <a:xfrm>
              <a:off x="0" y="0"/>
              <a:ext cx="0" cy="0"/>
            </a:xfrm>
            <a:prstGeom prst="rect">
              <a:avLst/>
            </a:prstGeom>
          </xdr:spPr>
        </xdr:sp>
        <xdr:clientData/>
      </xdr:twoCellAnchor>
    </mc:Choice>
    <mc:Fallback/>
  </mc:AlternateContent>
  <xdr:oneCellAnchor>
    <xdr:from>
      <xdr:col>18</xdr:col>
      <xdr:colOff>38100</xdr:colOff>
      <xdr:row>19</xdr:row>
      <xdr:rowOff>0</xdr:rowOff>
    </xdr:from>
    <xdr:ext cx="4533900" cy="2066926"/>
    <xdr:sp macro="" textlink="">
      <xdr:nvSpPr>
        <xdr:cNvPr id="23" name="TextBox 22"/>
        <xdr:cNvSpPr txBox="1"/>
      </xdr:nvSpPr>
      <xdr:spPr>
        <a:xfrm>
          <a:off x="9886950" y="3733800"/>
          <a:ext cx="4533900" cy="2066926"/>
        </a:xfrm>
        <a:prstGeom prst="rect">
          <a:avLst/>
        </a:prstGeom>
        <a:solidFill>
          <a:srgbClr val="C8E4EB"/>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a:solidFill>
                <a:sysClr val="windowText" lastClr="000000"/>
              </a:solidFill>
            </a:rPr>
            <a:t>McLagan's </a:t>
          </a:r>
          <a:r>
            <a:rPr lang="en-US" sz="1200" b="1" baseline="0">
              <a:solidFill>
                <a:sysClr val="windowText" lastClr="000000"/>
              </a:solidFill>
            </a:rPr>
            <a:t>Interactive Tool allows you to compare </a:t>
          </a:r>
          <a:r>
            <a:rPr lang="en-US" sz="1200" b="1" u="sng" baseline="0">
              <a:solidFill>
                <a:sysClr val="windowText" lastClr="000000"/>
              </a:solidFill>
            </a:rPr>
            <a:t>your employees</a:t>
          </a:r>
          <a:r>
            <a:rPr lang="en-US" sz="1200" b="1" baseline="0">
              <a:solidFill>
                <a:sysClr val="windowText" lastClr="000000"/>
              </a:solidFill>
            </a:rPr>
            <a:t> against best-in-the-industry market data with just a few clicks.</a:t>
          </a:r>
        </a:p>
        <a:p>
          <a:endParaRPr lang="en-US" sz="1100" b="0" baseline="0">
            <a:solidFill>
              <a:sysClr val="windowText" lastClr="000000"/>
            </a:solidFill>
          </a:endParaRPr>
        </a:p>
        <a:p>
          <a:pPr algn="ctr"/>
          <a:r>
            <a:rPr lang="en-US" sz="1000" b="0" baseline="0">
              <a:solidFill>
                <a:sysClr val="windowText" lastClr="000000"/>
              </a:solidFill>
            </a:rPr>
            <a:t>This file includes sample data (for illustrative purposes only) for a Loan Processing position. To reach the data, start by selecting "Operations" under the Function menu (upper left box):</a:t>
          </a:r>
        </a:p>
        <a:p>
          <a:pPr algn="ctr"/>
          <a:r>
            <a:rPr lang="en-US" sz="1000" b="0" baseline="0">
              <a:solidFill>
                <a:sysClr val="windowText" lastClr="000000"/>
              </a:solidFill>
            </a:rPr>
            <a:t>Operations --&gt; Loan Operations --&gt; Loan Processing --&gt; F - Intermediate Professional</a:t>
          </a:r>
        </a:p>
        <a:p>
          <a:endParaRPr lang="en-US" sz="1000" b="0" baseline="0">
            <a:solidFill>
              <a:sysClr val="windowText" lastClr="000000"/>
            </a:solidFill>
          </a:endParaRPr>
        </a:p>
        <a:p>
          <a:pPr algn="ctr"/>
          <a:r>
            <a:rPr lang="en-US" sz="1200" b="1" baseline="0">
              <a:solidFill>
                <a:sysClr val="windowText" lastClr="000000"/>
              </a:solidFill>
            </a:rPr>
            <a:t>For more information, please contact:</a:t>
          </a:r>
          <a:endParaRPr lang="en-US" sz="1000" b="0" baseline="0">
            <a:solidFill>
              <a:sysClr val="windowText" lastClr="000000"/>
            </a:solidFill>
          </a:endParaRPr>
        </a:p>
        <a:p>
          <a:pPr algn="ctr" rtl="0" fontAlgn="base"/>
          <a:r>
            <a:rPr lang="en-US" sz="1200" b="0">
              <a:solidFill>
                <a:sysClr val="windowText" lastClr="000000"/>
              </a:solidFill>
              <a:effectLst/>
              <a:latin typeface="+mn-lt"/>
              <a:ea typeface="+mn-ea"/>
              <a:cs typeface="+mn-cs"/>
            </a:rPr>
            <a:t>Katrina Gerenz -</a:t>
          </a:r>
          <a:r>
            <a:rPr lang="en-US" sz="1200" b="0" baseline="0">
              <a:solidFill>
                <a:sysClr val="windowText" lastClr="000000"/>
              </a:solidFill>
              <a:effectLst/>
              <a:latin typeface="+mn-lt"/>
              <a:ea typeface="+mn-ea"/>
              <a:cs typeface="+mn-cs"/>
            </a:rPr>
            <a:t> </a:t>
          </a:r>
          <a:r>
            <a:rPr lang="en-US" sz="1200" b="0">
              <a:solidFill>
                <a:sysClr val="windowText" lastClr="000000"/>
              </a:solidFill>
              <a:effectLst/>
              <a:latin typeface="+mn-lt"/>
              <a:ea typeface="+mn-ea"/>
              <a:cs typeface="+mn-cs"/>
            </a:rPr>
            <a:t>952.886.8247 | katrina.gerenz@mclagan.com</a:t>
          </a:r>
        </a:p>
        <a:p>
          <a:pPr algn="ctr" rtl="0" fontAlgn="base"/>
          <a:r>
            <a:rPr lang="en-US" sz="1200" b="0">
              <a:solidFill>
                <a:sysClr val="windowText" lastClr="000000"/>
              </a:solidFill>
              <a:effectLst/>
              <a:latin typeface="+mn-lt"/>
              <a:ea typeface="+mn-ea"/>
              <a:cs typeface="+mn-cs"/>
            </a:rPr>
            <a:t> Chris Richter - 952.886.8217 | chris.richter@mclagan.com</a:t>
          </a:r>
          <a:endParaRPr lang="en-US" sz="1200" b="0">
            <a:solidFill>
              <a:sysClr val="windowText" lastClr="000000"/>
            </a:solidFill>
            <a:effectLst/>
          </a:endParaRPr>
        </a:p>
      </xdr:txBody>
    </xdr:sp>
    <xdr:clientData/>
  </xdr:oneCellAnchor>
  <xdr:twoCellAnchor editAs="oneCell">
    <xdr:from>
      <xdr:col>22</xdr:col>
      <xdr:colOff>2333625</xdr:colOff>
      <xdr:row>51</xdr:row>
      <xdr:rowOff>142875</xdr:rowOff>
    </xdr:from>
    <xdr:to>
      <xdr:col>24</xdr:col>
      <xdr:colOff>309574</xdr:colOff>
      <xdr:row>54</xdr:row>
      <xdr:rowOff>96062</xdr:rowOff>
    </xdr:to>
    <xdr:pic>
      <xdr:nvPicPr>
        <xdr:cNvPr id="24" name="Picture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01700" y="9763125"/>
          <a:ext cx="652474" cy="410387"/>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0.93144</cdr:x>
      <cdr:y>0.63382</cdr:y>
    </cdr:from>
    <cdr:to>
      <cdr:x>0.94509</cdr:x>
      <cdr:y>0.6683</cdr:y>
    </cdr:to>
    <cdr:sp macro="" textlink="">
      <cdr:nvSpPr>
        <cdr:cNvPr id="18" name="TextBox 17"/>
        <cdr:cNvSpPr txBox="1"/>
      </cdr:nvSpPr>
      <cdr:spPr>
        <a:xfrm xmlns:a="http://schemas.openxmlformats.org/drawingml/2006/main">
          <a:off x="8668657" y="3174938"/>
          <a:ext cx="127000" cy="172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0.90175</cdr:x>
      <cdr:y>0.62815</cdr:y>
    </cdr:from>
    <cdr:to>
      <cdr:x>1</cdr:x>
      <cdr:y>0.8107</cdr:y>
    </cdr:to>
    <cdr:sp macro="" textlink="">
      <cdr:nvSpPr>
        <cdr:cNvPr id="20" name="TextBox 19"/>
        <cdr:cNvSpPr txBox="1"/>
      </cdr:nvSpPr>
      <cdr:spPr>
        <a:xfrm xmlns:a="http://schemas.openxmlformats.org/drawingml/2006/main">
          <a:off x="8583990" y="3146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23"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0.93144</cdr:x>
      <cdr:y>0.63382</cdr:y>
    </cdr:from>
    <cdr:to>
      <cdr:x>0.94509</cdr:x>
      <cdr:y>0.6683</cdr:y>
    </cdr:to>
    <cdr:sp macro="" textlink="">
      <cdr:nvSpPr>
        <cdr:cNvPr id="43" name="TextBox 17"/>
        <cdr:cNvSpPr txBox="1"/>
      </cdr:nvSpPr>
      <cdr:spPr>
        <a:xfrm xmlns:a="http://schemas.openxmlformats.org/drawingml/2006/main">
          <a:off x="8668657" y="3174938"/>
          <a:ext cx="127000" cy="172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0.90175</cdr:x>
      <cdr:y>0.6197</cdr:y>
    </cdr:from>
    <cdr:to>
      <cdr:x>1</cdr:x>
      <cdr:y>0.80225</cdr:y>
    </cdr:to>
    <cdr:sp macro="" textlink="">
      <cdr:nvSpPr>
        <cdr:cNvPr id="44" name="TextBox 18"/>
        <cdr:cNvSpPr txBox="1"/>
      </cdr:nvSpPr>
      <cdr:spPr>
        <a:xfrm xmlns:a="http://schemas.openxmlformats.org/drawingml/2006/main">
          <a:off x="8562824" y="31042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48"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0.93144</cdr:x>
      <cdr:y>0.63382</cdr:y>
    </cdr:from>
    <cdr:to>
      <cdr:x>0.94509</cdr:x>
      <cdr:y>0.6683</cdr:y>
    </cdr:to>
    <cdr:sp macro="" textlink="">
      <cdr:nvSpPr>
        <cdr:cNvPr id="2" name="TextBox 17"/>
        <cdr:cNvSpPr txBox="1"/>
      </cdr:nvSpPr>
      <cdr:spPr>
        <a:xfrm xmlns:a="http://schemas.openxmlformats.org/drawingml/2006/main">
          <a:off x="8668657" y="3174938"/>
          <a:ext cx="127000" cy="172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12"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16"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16</xdr:row>
          <xdr:rowOff>47624</xdr:rowOff>
        </xdr:from>
        <xdr:to>
          <xdr:col>21</xdr:col>
          <xdr:colOff>386715</xdr:colOff>
          <xdr:row>30</xdr:row>
          <xdr:rowOff>59817</xdr:rowOff>
        </xdr:to>
        <xdr:grpSp>
          <xdr:nvGrpSpPr>
            <xdr:cNvPr id="3" name="Group 2"/>
            <xdr:cNvGrpSpPr/>
          </xdr:nvGrpSpPr>
          <xdr:grpSpPr>
            <a:xfrm>
              <a:off x="600075" y="2857499"/>
              <a:ext cx="10578465" cy="2679193"/>
              <a:chOff x="600075" y="2857499"/>
              <a:chExt cx="9787890" cy="2679193"/>
            </a:xfrm>
          </xdr:grpSpPr>
          <xdr:sp macro="" textlink="">
            <xdr:nvSpPr>
              <xdr:cNvPr id="31745" name="List Box 1" hidden="1">
                <a:extLst>
                  <a:ext uri="{63B3BB69-23CF-44E3-9099-C40C66FF867C}">
                    <a14:compatExt spid="_x0000_s31745"/>
                  </a:ext>
                </a:extLst>
              </xdr:cNvPr>
              <xdr:cNvSpPr/>
            </xdr:nvSpPr>
            <xdr:spPr>
              <a:xfrm>
                <a:off x="600075" y="2857499"/>
                <a:ext cx="2377440" cy="2679192"/>
              </a:xfrm>
              <a:prstGeom prst="rect">
                <a:avLst/>
              </a:prstGeom>
            </xdr:spPr>
          </xdr:sp>
          <xdr:sp macro="" textlink="">
            <xdr:nvSpPr>
              <xdr:cNvPr id="31746" name="List Box 2" hidden="1">
                <a:extLst>
                  <a:ext uri="{63B3BB69-23CF-44E3-9099-C40C66FF867C}">
                    <a14:compatExt spid="_x0000_s31746"/>
                  </a:ext>
                </a:extLst>
              </xdr:cNvPr>
              <xdr:cNvSpPr/>
            </xdr:nvSpPr>
            <xdr:spPr>
              <a:xfrm>
                <a:off x="3070225" y="2857500"/>
                <a:ext cx="2377440" cy="2679192"/>
              </a:xfrm>
              <a:prstGeom prst="rect">
                <a:avLst/>
              </a:prstGeom>
            </xdr:spPr>
          </xdr:sp>
          <xdr:sp macro="" textlink="">
            <xdr:nvSpPr>
              <xdr:cNvPr id="31747" name="List Box 3" hidden="1">
                <a:extLst>
                  <a:ext uri="{63B3BB69-23CF-44E3-9099-C40C66FF867C}">
                    <a14:compatExt spid="_x0000_s31747"/>
                  </a:ext>
                </a:extLst>
              </xdr:cNvPr>
              <xdr:cNvSpPr/>
            </xdr:nvSpPr>
            <xdr:spPr>
              <a:xfrm>
                <a:off x="5540375" y="2857500"/>
                <a:ext cx="2377440" cy="2679192"/>
              </a:xfrm>
              <a:prstGeom prst="rect">
                <a:avLst/>
              </a:prstGeom>
            </xdr:spPr>
          </xdr:sp>
          <xdr:sp macro="" textlink="">
            <xdr:nvSpPr>
              <xdr:cNvPr id="31748" name="List Box 4" hidden="1">
                <a:extLst>
                  <a:ext uri="{63B3BB69-23CF-44E3-9099-C40C66FF867C}">
                    <a14:compatExt spid="_x0000_s31748"/>
                  </a:ext>
                </a:extLst>
              </xdr:cNvPr>
              <xdr:cNvSpPr/>
            </xdr:nvSpPr>
            <xdr:spPr>
              <a:xfrm>
                <a:off x="8010525" y="2857499"/>
                <a:ext cx="2377440" cy="2679192"/>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xdr:row>
          <xdr:rowOff>66675</xdr:rowOff>
        </xdr:from>
        <xdr:to>
          <xdr:col>24</xdr:col>
          <xdr:colOff>209550</xdr:colOff>
          <xdr:row>20</xdr:row>
          <xdr:rowOff>133350</xdr:rowOff>
        </xdr:to>
        <xdr:sp macro="" textlink="">
          <xdr:nvSpPr>
            <xdr:cNvPr id="31749" name="List Box 5" hidden="1">
              <a:extLst>
                <a:ext uri="{63B3BB69-23CF-44E3-9099-C40C66FF867C}">
                  <a14:compatExt spid="_x0000_s31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xdr:row>
          <xdr:rowOff>38100</xdr:rowOff>
        </xdr:from>
        <xdr:to>
          <xdr:col>24</xdr:col>
          <xdr:colOff>209550</xdr:colOff>
          <xdr:row>25</xdr:row>
          <xdr:rowOff>142875</xdr:rowOff>
        </xdr:to>
        <xdr:sp macro="" textlink="">
          <xdr:nvSpPr>
            <xdr:cNvPr id="31750" name="List Box 6" hidden="1">
              <a:extLst>
                <a:ext uri="{63B3BB69-23CF-44E3-9099-C40C66FF867C}">
                  <a14:compatExt spid="_x0000_s31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xdr:row>
          <xdr:rowOff>28575</xdr:rowOff>
        </xdr:from>
        <xdr:to>
          <xdr:col>24</xdr:col>
          <xdr:colOff>209550</xdr:colOff>
          <xdr:row>30</xdr:row>
          <xdr:rowOff>238125</xdr:rowOff>
        </xdr:to>
        <xdr:sp macro="" textlink="">
          <xdr:nvSpPr>
            <xdr:cNvPr id="31751" name="List Box 7" hidden="1">
              <a:extLst>
                <a:ext uri="{63B3BB69-23CF-44E3-9099-C40C66FF867C}">
                  <a14:compatExt spid="_x0000_s31751"/>
                </a:ext>
              </a:extLst>
            </xdr:cNvPr>
            <xdr:cNvSpPr/>
          </xdr:nvSpPr>
          <xdr:spPr>
            <a:xfrm>
              <a:off x="0" y="0"/>
              <a:ext cx="0" cy="0"/>
            </a:xfrm>
            <a:prstGeom prst="rect">
              <a:avLst/>
            </a:prstGeom>
          </xdr:spPr>
        </xdr:sp>
        <xdr:clientData/>
      </xdr:twoCellAnchor>
    </mc:Choice>
    <mc:Fallback/>
  </mc:AlternateContent>
  <xdr:twoCellAnchor>
    <xdr:from>
      <xdr:col>20</xdr:col>
      <xdr:colOff>0</xdr:colOff>
      <xdr:row>37</xdr:row>
      <xdr:rowOff>85725</xdr:rowOff>
    </xdr:from>
    <xdr:to>
      <xdr:col>22</xdr:col>
      <xdr:colOff>2242038</xdr:colOff>
      <xdr:row>52</xdr:row>
      <xdr:rowOff>9144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750</xdr:colOff>
      <xdr:row>37</xdr:row>
      <xdr:rowOff>152400</xdr:rowOff>
    </xdr:from>
    <xdr:to>
      <xdr:col>24</xdr:col>
      <xdr:colOff>292383</xdr:colOff>
      <xdr:row>38</xdr:row>
      <xdr:rowOff>187386</xdr:rowOff>
    </xdr:to>
    <xdr:sp macro="" textlink="">
      <xdr:nvSpPr>
        <xdr:cNvPr id="17" name="TextBox 16"/>
        <xdr:cNvSpPr txBox="1"/>
      </xdr:nvSpPr>
      <xdr:spPr>
        <a:xfrm>
          <a:off x="13002375" y="7096125"/>
          <a:ext cx="586908" cy="244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u="sng">
              <a:latin typeface="+mn-lt"/>
              <a:cs typeface="Arial" panose="020B0604020202020204" pitchFamily="34" charset="0"/>
            </a:rPr>
            <a:t>Market</a:t>
          </a:r>
        </a:p>
      </xdr:txBody>
    </xdr:sp>
    <xdr:clientData/>
  </xdr:twoCellAnchor>
  <mc:AlternateContent xmlns:mc="http://schemas.openxmlformats.org/markup-compatibility/2006">
    <mc:Choice xmlns:a14="http://schemas.microsoft.com/office/drawing/2010/main" Requires="a14">
      <xdr:twoCellAnchor editAs="oneCell">
        <xdr:from>
          <xdr:col>13</xdr:col>
          <xdr:colOff>57150</xdr:colOff>
          <xdr:row>4</xdr:row>
          <xdr:rowOff>85725</xdr:rowOff>
        </xdr:from>
        <xdr:to>
          <xdr:col>14</xdr:col>
          <xdr:colOff>266700</xdr:colOff>
          <xdr:row>12</xdr:row>
          <xdr:rowOff>85725</xdr:rowOff>
        </xdr:to>
        <xdr:sp macro="" textlink="">
          <xdr:nvSpPr>
            <xdr:cNvPr id="31753" name="List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xdr:row>
          <xdr:rowOff>85725</xdr:rowOff>
        </xdr:from>
        <xdr:to>
          <xdr:col>11</xdr:col>
          <xdr:colOff>314325</xdr:colOff>
          <xdr:row>12</xdr:row>
          <xdr:rowOff>85725</xdr:rowOff>
        </xdr:to>
        <xdr:sp macro="" textlink="">
          <xdr:nvSpPr>
            <xdr:cNvPr id="31758" name="List Box 14" hidden="1">
              <a:extLst>
                <a:ext uri="{63B3BB69-23CF-44E3-9099-C40C66FF867C}">
                  <a14:compatExt spid="_x0000_s31758"/>
                </a:ext>
              </a:extLst>
            </xdr:cNvPr>
            <xdr:cNvSpPr/>
          </xdr:nvSpPr>
          <xdr:spPr>
            <a:xfrm>
              <a:off x="0" y="0"/>
              <a:ext cx="0" cy="0"/>
            </a:xfrm>
            <a:prstGeom prst="rect">
              <a:avLst/>
            </a:prstGeom>
          </xdr:spPr>
        </xdr:sp>
        <xdr:clientData/>
      </xdr:twoCellAnchor>
    </mc:Choice>
    <mc:Fallback/>
  </mc:AlternateContent>
  <xdr:twoCellAnchor>
    <xdr:from>
      <xdr:col>22</xdr:col>
      <xdr:colOff>2219325</xdr:colOff>
      <xdr:row>39</xdr:row>
      <xdr:rowOff>168506</xdr:rowOff>
    </xdr:from>
    <xdr:to>
      <xdr:col>23</xdr:col>
      <xdr:colOff>65361</xdr:colOff>
      <xdr:row>41</xdr:row>
      <xdr:rowOff>88496</xdr:rowOff>
    </xdr:to>
    <xdr:sp macro="" textlink="">
      <xdr:nvSpPr>
        <xdr:cNvPr id="23" name="Rectangle 22"/>
        <xdr:cNvSpPr>
          <a:spLocks noChangeArrowheads="1"/>
        </xdr:cNvSpPr>
      </xdr:nvSpPr>
      <xdr:spPr bwMode="auto">
        <a:xfrm>
          <a:off x="13506450" y="7521806"/>
          <a:ext cx="227286" cy="320040"/>
        </a:xfrm>
        <a:prstGeom prst="rect">
          <a:avLst/>
        </a:prstGeom>
        <a:solidFill>
          <a:srgbClr val="C8E4EB"/>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sz="1600"/>
        </a:p>
      </xdr:txBody>
    </xdr:sp>
    <xdr:clientData/>
  </xdr:twoCellAnchor>
  <xdr:twoCellAnchor>
    <xdr:from>
      <xdr:col>22</xdr:col>
      <xdr:colOff>2219325</xdr:colOff>
      <xdr:row>41</xdr:row>
      <xdr:rowOff>89253</xdr:rowOff>
    </xdr:from>
    <xdr:to>
      <xdr:col>23</xdr:col>
      <xdr:colOff>65361</xdr:colOff>
      <xdr:row>43</xdr:row>
      <xdr:rowOff>9243</xdr:rowOff>
    </xdr:to>
    <xdr:sp macro="" textlink="">
      <xdr:nvSpPr>
        <xdr:cNvPr id="24" name="Rectangle 23"/>
        <xdr:cNvSpPr>
          <a:spLocks noChangeArrowheads="1"/>
        </xdr:cNvSpPr>
      </xdr:nvSpPr>
      <xdr:spPr bwMode="auto">
        <a:xfrm>
          <a:off x="13506450" y="7842603"/>
          <a:ext cx="227286" cy="320040"/>
        </a:xfrm>
        <a:prstGeom prst="rect">
          <a:avLst/>
        </a:prstGeom>
        <a:solidFill>
          <a:srgbClr val="C8E4EB"/>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sz="1600"/>
        </a:p>
      </xdr:txBody>
    </xdr:sp>
    <xdr:clientData/>
  </xdr:twoCellAnchor>
  <xdr:twoCellAnchor>
    <xdr:from>
      <xdr:col>22</xdr:col>
      <xdr:colOff>2252661</xdr:colOff>
      <xdr:row>45</xdr:row>
      <xdr:rowOff>64816</xdr:rowOff>
    </xdr:from>
    <xdr:to>
      <xdr:col>22</xdr:col>
      <xdr:colOff>2344101</xdr:colOff>
      <xdr:row>45</xdr:row>
      <xdr:rowOff>158933</xdr:rowOff>
    </xdr:to>
    <xdr:sp macro="" textlink="">
      <xdr:nvSpPr>
        <xdr:cNvPr id="25" name="AutoShape 11"/>
        <xdr:cNvSpPr>
          <a:spLocks noChangeArrowheads="1"/>
        </xdr:cNvSpPr>
      </xdr:nvSpPr>
      <xdr:spPr bwMode="auto">
        <a:xfrm>
          <a:off x="13539786" y="8618266"/>
          <a:ext cx="91440" cy="94117"/>
        </a:xfrm>
        <a:prstGeom prst="flowChartDecision">
          <a:avLst/>
        </a:prstGeom>
        <a:solidFill>
          <a:srgbClr val="255985"/>
        </a:solidFill>
        <a:ln w="3175">
          <a:solidFill>
            <a:srgbClr xmlns:mc="http://schemas.openxmlformats.org/markup-compatibility/2006" xmlns:a14="http://schemas.microsoft.com/office/drawing/2010/main" val="000000" mc:Ignorable="a14" a14:legacySpreadsheetColorIndex="64"/>
          </a:solidFill>
          <a:miter lim="800000"/>
          <a:headEnd/>
          <a:tailEnd/>
        </a:ln>
        <a:extLst/>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sz="1600"/>
        </a:p>
      </xdr:txBody>
    </xdr:sp>
    <xdr:clientData/>
  </xdr:twoCellAnchor>
  <xdr:twoCellAnchor>
    <xdr:from>
      <xdr:col>23</xdr:col>
      <xdr:colOff>7078</xdr:colOff>
      <xdr:row>44</xdr:row>
      <xdr:rowOff>71249</xdr:rowOff>
    </xdr:from>
    <xdr:to>
      <xdr:col>24</xdr:col>
      <xdr:colOff>380999</xdr:colOff>
      <xdr:row>46</xdr:row>
      <xdr:rowOff>99823</xdr:rowOff>
    </xdr:to>
    <xdr:sp macro="" textlink="">
      <xdr:nvSpPr>
        <xdr:cNvPr id="26" name="Text Box 12"/>
        <xdr:cNvSpPr txBox="1">
          <a:spLocks noChangeArrowheads="1"/>
        </xdr:cNvSpPr>
      </xdr:nvSpPr>
      <xdr:spPr bwMode="auto">
        <a:xfrm>
          <a:off x="13675453" y="8424674"/>
          <a:ext cx="669196" cy="428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ctr" upright="1">
          <a:noAutofit/>
        </a:bodyPr>
        <a:lstStyle/>
        <a:p>
          <a:pPr algn="l" rtl="0">
            <a:defRPr sz="1000"/>
          </a:pPr>
          <a:r>
            <a:rPr lang="en-US" i="0" u="none" strike="noStrike" baseline="0"/>
            <a:t>Your Firm</a:t>
          </a:r>
        </a:p>
      </xdr:txBody>
    </xdr:sp>
    <xdr:clientData/>
  </xdr:twoCellAnchor>
  <xdr:twoCellAnchor>
    <xdr:from>
      <xdr:col>23</xdr:col>
      <xdr:colOff>102711</xdr:colOff>
      <xdr:row>39</xdr:row>
      <xdr:rowOff>38100</xdr:rowOff>
    </xdr:from>
    <xdr:to>
      <xdr:col>24</xdr:col>
      <xdr:colOff>147340</xdr:colOff>
      <xdr:row>40</xdr:row>
      <xdr:rowOff>70259</xdr:rowOff>
    </xdr:to>
    <xdr:sp macro="" textlink="">
      <xdr:nvSpPr>
        <xdr:cNvPr id="27" name="Text Box 13"/>
        <xdr:cNvSpPr txBox="1">
          <a:spLocks noChangeArrowheads="1"/>
        </xdr:cNvSpPr>
      </xdr:nvSpPr>
      <xdr:spPr bwMode="auto">
        <a:xfrm>
          <a:off x="13771086" y="7391400"/>
          <a:ext cx="339904" cy="23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0" i="0" u="none" strike="noStrike" baseline="0">
              <a:solidFill>
                <a:srgbClr val="2F2F2F"/>
              </a:solidFill>
              <a:latin typeface="+mn-lt"/>
              <a:cs typeface="Arial"/>
            </a:rPr>
            <a:t>75th</a:t>
          </a:r>
        </a:p>
      </xdr:txBody>
    </xdr:sp>
    <xdr:clientData/>
  </xdr:twoCellAnchor>
  <xdr:twoCellAnchor>
    <xdr:from>
      <xdr:col>23</xdr:col>
      <xdr:colOff>102711</xdr:colOff>
      <xdr:row>42</xdr:row>
      <xdr:rowOff>109694</xdr:rowOff>
    </xdr:from>
    <xdr:to>
      <xdr:col>24</xdr:col>
      <xdr:colOff>147340</xdr:colOff>
      <xdr:row>43</xdr:row>
      <xdr:rowOff>84703</xdr:rowOff>
    </xdr:to>
    <xdr:sp macro="" textlink="">
      <xdr:nvSpPr>
        <xdr:cNvPr id="28" name="Text Box 14"/>
        <xdr:cNvSpPr txBox="1">
          <a:spLocks noChangeArrowheads="1"/>
        </xdr:cNvSpPr>
      </xdr:nvSpPr>
      <xdr:spPr bwMode="auto">
        <a:xfrm>
          <a:off x="13771086" y="8063069"/>
          <a:ext cx="339904" cy="175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0" i="0" u="none" strike="noStrike" baseline="0">
              <a:solidFill>
                <a:srgbClr val="2F2F2F"/>
              </a:solidFill>
              <a:latin typeface="+mn-lt"/>
              <a:cs typeface="Arial"/>
            </a:rPr>
            <a:t>25th</a:t>
          </a:r>
        </a:p>
      </xdr:txBody>
    </xdr:sp>
    <xdr:clientData/>
  </xdr:twoCellAnchor>
  <xdr:twoCellAnchor>
    <xdr:from>
      <xdr:col>23</xdr:col>
      <xdr:colOff>102711</xdr:colOff>
      <xdr:row>40</xdr:row>
      <xdr:rowOff>175277</xdr:rowOff>
    </xdr:from>
    <xdr:to>
      <xdr:col>24</xdr:col>
      <xdr:colOff>342900</xdr:colOff>
      <xdr:row>41</xdr:row>
      <xdr:rowOff>185550</xdr:rowOff>
    </xdr:to>
    <xdr:sp macro="" textlink="">
      <xdr:nvSpPr>
        <xdr:cNvPr id="29" name="Text Box 15"/>
        <xdr:cNvSpPr txBox="1">
          <a:spLocks noChangeArrowheads="1"/>
        </xdr:cNvSpPr>
      </xdr:nvSpPr>
      <xdr:spPr bwMode="auto">
        <a:xfrm>
          <a:off x="13771086" y="7728602"/>
          <a:ext cx="535464" cy="2102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0" i="0" u="none" strike="noStrike" baseline="0">
              <a:solidFill>
                <a:srgbClr val="2F2F2F"/>
              </a:solidFill>
              <a:latin typeface="+mn-lt"/>
              <a:cs typeface="Arial"/>
            </a:rPr>
            <a:t>Median</a:t>
          </a:r>
        </a:p>
      </xdr:txBody>
    </xdr:sp>
    <xdr:clientData/>
  </xdr:twoCellAnchor>
  <xdr:twoCellAnchor editAs="oneCell">
    <xdr:from>
      <xdr:col>22</xdr:col>
      <xdr:colOff>2333625</xdr:colOff>
      <xdr:row>51</xdr:row>
      <xdr:rowOff>133350</xdr:rowOff>
    </xdr:from>
    <xdr:to>
      <xdr:col>24</xdr:col>
      <xdr:colOff>309574</xdr:colOff>
      <xdr:row>54</xdr:row>
      <xdr:rowOff>86537</xdr:rowOff>
    </xdr:to>
    <xdr:pic>
      <xdr:nvPicPr>
        <xdr:cNvPr id="30" name="Picture 2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01700" y="9753600"/>
          <a:ext cx="652474" cy="410387"/>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0.93144</cdr:x>
      <cdr:y>0.63382</cdr:y>
    </cdr:from>
    <cdr:to>
      <cdr:x>0.94509</cdr:x>
      <cdr:y>0.6683</cdr:y>
    </cdr:to>
    <cdr:sp macro="" textlink="">
      <cdr:nvSpPr>
        <cdr:cNvPr id="18" name="TextBox 17"/>
        <cdr:cNvSpPr txBox="1"/>
      </cdr:nvSpPr>
      <cdr:spPr>
        <a:xfrm xmlns:a="http://schemas.openxmlformats.org/drawingml/2006/main">
          <a:off x="8668657" y="3174938"/>
          <a:ext cx="127000" cy="172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0.90175</cdr:x>
      <cdr:y>0.6197</cdr:y>
    </cdr:from>
    <cdr:to>
      <cdr:x>1</cdr:x>
      <cdr:y>0.80225</cdr:y>
    </cdr:to>
    <cdr:sp macro="" textlink="">
      <cdr:nvSpPr>
        <cdr:cNvPr id="19" name="TextBox 18"/>
        <cdr:cNvSpPr txBox="1"/>
      </cdr:nvSpPr>
      <cdr:spPr>
        <a:xfrm xmlns:a="http://schemas.openxmlformats.org/drawingml/2006/main">
          <a:off x="8562824" y="31042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0.90175</cdr:x>
      <cdr:y>0.62815</cdr:y>
    </cdr:from>
    <cdr:to>
      <cdr:x>1</cdr:x>
      <cdr:y>0.8107</cdr:y>
    </cdr:to>
    <cdr:sp macro="" textlink="">
      <cdr:nvSpPr>
        <cdr:cNvPr id="20" name="TextBox 19"/>
        <cdr:cNvSpPr txBox="1"/>
      </cdr:nvSpPr>
      <cdr:spPr>
        <a:xfrm xmlns:a="http://schemas.openxmlformats.org/drawingml/2006/main">
          <a:off x="8583990" y="3146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23"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0.93144</cdr:x>
      <cdr:y>0.63382</cdr:y>
    </cdr:from>
    <cdr:to>
      <cdr:x>0.94509</cdr:x>
      <cdr:y>0.6683</cdr:y>
    </cdr:to>
    <cdr:sp macro="" textlink="">
      <cdr:nvSpPr>
        <cdr:cNvPr id="43" name="TextBox 17"/>
        <cdr:cNvSpPr txBox="1"/>
      </cdr:nvSpPr>
      <cdr:spPr>
        <a:xfrm xmlns:a="http://schemas.openxmlformats.org/drawingml/2006/main">
          <a:off x="8668657" y="3174938"/>
          <a:ext cx="127000" cy="172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0.90175</cdr:x>
      <cdr:y>0.6197</cdr:y>
    </cdr:from>
    <cdr:to>
      <cdr:x>1</cdr:x>
      <cdr:y>0.80225</cdr:y>
    </cdr:to>
    <cdr:sp macro="" textlink="">
      <cdr:nvSpPr>
        <cdr:cNvPr id="44" name="TextBox 18"/>
        <cdr:cNvSpPr txBox="1"/>
      </cdr:nvSpPr>
      <cdr:spPr>
        <a:xfrm xmlns:a="http://schemas.openxmlformats.org/drawingml/2006/main">
          <a:off x="8562824" y="31042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0.90175</cdr:x>
      <cdr:y>0.62815</cdr:y>
    </cdr:from>
    <cdr:to>
      <cdr:x>1</cdr:x>
      <cdr:y>0.8107</cdr:y>
    </cdr:to>
    <cdr:sp macro="" textlink="">
      <cdr:nvSpPr>
        <cdr:cNvPr id="45" name="TextBox 19"/>
        <cdr:cNvSpPr txBox="1"/>
      </cdr:nvSpPr>
      <cdr:spPr>
        <a:xfrm xmlns:a="http://schemas.openxmlformats.org/drawingml/2006/main">
          <a:off x="8583990" y="3146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48"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0.93144</cdr:x>
      <cdr:y>0.63382</cdr:y>
    </cdr:from>
    <cdr:to>
      <cdr:x>0.94509</cdr:x>
      <cdr:y>0.6683</cdr:y>
    </cdr:to>
    <cdr:sp macro="" textlink="">
      <cdr:nvSpPr>
        <cdr:cNvPr id="2" name="TextBox 17"/>
        <cdr:cNvSpPr txBox="1"/>
      </cdr:nvSpPr>
      <cdr:spPr>
        <a:xfrm xmlns:a="http://schemas.openxmlformats.org/drawingml/2006/main">
          <a:off x="8668657" y="3174938"/>
          <a:ext cx="127000" cy="172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12"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0.92085</cdr:x>
      <cdr:y>0.63238</cdr:y>
    </cdr:from>
    <cdr:to>
      <cdr:x>0.93486</cdr:x>
      <cdr:y>0.65773</cdr:y>
    </cdr:to>
    <cdr:sp macro="" textlink="">
      <cdr:nvSpPr>
        <cdr:cNvPr id="16" name="TextBox 22"/>
        <cdr:cNvSpPr txBox="1"/>
      </cdr:nvSpPr>
      <cdr:spPr>
        <a:xfrm xmlns:a="http://schemas.openxmlformats.org/drawingml/2006/main">
          <a:off x="8570021" y="3167739"/>
          <a:ext cx="130386" cy="127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urveys/2015%20McLagan%20Surveys/Survey%20Finalization/Interactive%20Reporting%20Tool/Reporting%20Tool%20Generation/Interactive%20Reporting%20Tool%20Sh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Lagan Overview"/>
      <sheetName val="Select By McLagan Job"/>
      <sheetName val="Select By Your Job"/>
      <sheetName val="Participant Statistics"/>
      <sheetName val="Participant List"/>
      <sheetName val="Reference"/>
      <sheetName val="Job List"/>
      <sheetName val="Job Desc"/>
      <sheetName val="Pivot Tables"/>
      <sheetName val="Extract - All"/>
      <sheetName val="Extract - Asset"/>
      <sheetName val="Extract - Custom1"/>
      <sheetName val="Extract - Custom2"/>
      <sheetName val="Extract - Custom3"/>
    </sheetNames>
    <sheetDataSet>
      <sheetData sheetId="0" refreshError="1"/>
      <sheetData sheetId="1" refreshError="1"/>
      <sheetData sheetId="2" refreshError="1"/>
      <sheetData sheetId="3" refreshError="1"/>
      <sheetData sheetId="4"/>
      <sheetData sheetId="5">
        <row r="2">
          <cell r="BA2">
            <v>1</v>
          </cell>
          <cell r="BC2">
            <v>0</v>
          </cell>
        </row>
        <row r="115">
          <cell r="W115">
            <v>0</v>
          </cell>
        </row>
        <row r="1507">
          <cell r="AA1507">
            <v>0</v>
          </cell>
        </row>
      </sheetData>
      <sheetData sheetId="6" refreshError="1"/>
      <sheetData sheetId="7" refreshError="1"/>
      <sheetData sheetId="8" refreshError="1"/>
      <sheetData sheetId="9">
        <row r="8">
          <cell r="A8" t="str">
            <v/>
          </cell>
        </row>
      </sheetData>
      <sheetData sheetId="10">
        <row r="8">
          <cell r="A8" t="str">
            <v/>
          </cell>
        </row>
      </sheetData>
      <sheetData sheetId="11">
        <row r="8">
          <cell r="A8" t="str">
            <v/>
          </cell>
        </row>
      </sheetData>
      <sheetData sheetId="12">
        <row r="8">
          <cell r="A8" t="str">
            <v/>
          </cell>
        </row>
      </sheetData>
      <sheetData sheetId="13">
        <row r="8">
          <cell r="A8"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rian Brandau" refreshedDate="42242.531229166663" createdVersion="4" refreshedVersion="4" minRefreshableVersion="3" recordCount="11">
  <cacheSource type="worksheet">
    <worksheetSource ref="EF6:EH17" sheet="Extract - All"/>
  </cacheSource>
  <cacheFields count="3">
    <cacheField name="Employee Number" numFmtId="0">
      <sharedItems containsBlank="1" count="2641">
        <m/>
        <s v="1000"/>
        <s v="2000"/>
        <s v="3000"/>
        <s v="4000"/>
        <s v="5000"/>
        <s v="53463" u="1"/>
        <s v="57380" u="1"/>
        <s v="57564" u="1"/>
        <s v="57656" u="1"/>
        <s v="411171" u="1"/>
        <s v="53839" u="1"/>
        <s v="57572" u="1"/>
        <s v="45664" u="1"/>
        <s v="353180" u="1"/>
        <s v="57580" u="1"/>
        <s v="57672" u="1"/>
        <s v="41663" u="1"/>
        <s v="41947" u="1"/>
        <s v="49965" u="1"/>
        <s v="13781" u="1"/>
        <s v="53963" u="1"/>
        <s v="42000" u="1"/>
        <s v="3698" u="1"/>
        <s v="42100" u="1"/>
        <s v="54400" u="1"/>
        <s v="41048" u="1"/>
        <s v="17159" u="1"/>
        <s v="57065" u="1"/>
        <s v="57157" u="1"/>
        <s v="57165" u="1"/>
        <s v="57257" u="1"/>
        <s v="57349" u="1"/>
        <s v="757" u="1"/>
        <s v="45165" u="1"/>
        <s v="49082" u="1"/>
        <s v="13074" u="1"/>
        <s v="57173" u="1"/>
        <s v="57357" u="1"/>
        <s v="57449" u="1"/>
        <s v="57181" u="1"/>
        <s v="57457" u="1"/>
        <s v="639" u="1"/>
        <s v="57557" u="1"/>
        <s v="57649" u="1"/>
        <s v="5628" u="1"/>
        <s v="53464" u="1"/>
        <s v="53556" u="1"/>
        <s v="57381" u="1"/>
        <s v="57473" u="1"/>
        <s v="57657" u="1"/>
        <s v="41648" u="1"/>
        <s v="513194" u="1"/>
        <s v="13566" u="1"/>
        <s v="17575" u="1"/>
        <s v="57481" u="1"/>
        <s v="57665" u="1"/>
        <s v="41656" u="1"/>
        <s v="53756" u="1"/>
        <s v="53848" u="1"/>
        <s v="57581" u="1"/>
        <s v="57673" u="1"/>
        <s v="41848" u="1"/>
        <s v="53580" u="1"/>
        <s v="53856" u="1"/>
        <s v="53948" u="1"/>
        <s v="57681" u="1"/>
        <s v="41948" u="1"/>
        <s v="45681" u="1"/>
        <s v="49874" u="1"/>
        <s v="13882" u="1"/>
        <s v="50000" u="1"/>
        <s v="42101" u="1"/>
        <s v="53980" u="1"/>
        <s v="5981540" u="1"/>
        <s v="42201" u="1"/>
        <s v="3731" u="1"/>
        <s v="18412" u="1"/>
        <s v="42501" u="1"/>
        <s v="14511" u="1"/>
        <s v="38611" u="1"/>
        <s v="54601" u="1"/>
        <s v="57074" u="1"/>
        <s v="42601" u="1"/>
        <s v="53165" u="1"/>
        <s v="57082" u="1"/>
        <s v="57358" u="1"/>
        <s v="6141113" u="1"/>
        <s v="2571" u="1"/>
        <s v="57090" u="1"/>
        <s v="57458" u="1"/>
        <s v="6151113" u="1"/>
        <s v="42801" u="1"/>
        <s v="53181" u="1"/>
        <s v="53457" u="1"/>
        <s v="57190" u="1"/>
        <s v="57466" u="1"/>
        <s v="57558" u="1"/>
        <s v="6161113" u="1"/>
        <s v="53465" u="1"/>
        <s v="57290" u="1"/>
        <s v="57382" u="1"/>
        <s v="57474" u="1"/>
        <s v="57658" u="1"/>
        <s v="6171113" u="1"/>
        <s v="53565" u="1"/>
        <s v="53657" u="1"/>
        <s v="57390" u="1"/>
        <s v="57574" u="1"/>
        <s v="57666" u="1"/>
        <s v="49675" u="1"/>
        <s v="57490" u="1"/>
        <s v="57582" u="1"/>
        <s v="57674" u="1"/>
        <s v="53673" u="1"/>
        <s v="57682" u="1"/>
        <s v="41949" u="1"/>
        <s v="53681" u="1"/>
        <s v="57690" u="1"/>
        <s v="25975" u="1"/>
        <s v="41873" u="1"/>
        <s v="41965" u="1"/>
        <s v="13791" u="1"/>
        <s v="42002" u="1"/>
        <s v="41881" u="1"/>
        <s v="54102" u="1"/>
        <s v="3361530" u="1"/>
        <s v="519180" u="1"/>
        <s v="54402" u="1"/>
        <s v="57059" u="1"/>
        <s v="57067" u="1"/>
        <s v="53066" u="1"/>
        <s v="57259" u="1"/>
        <s v="41158" u="1"/>
        <s v="42510" u="1"/>
        <s v="17177" u="1"/>
        <s v="57175" u="1"/>
        <s v="57267" u="1"/>
        <s v="57359" u="1"/>
        <s v="41074" u="1"/>
        <s v="42702" u="1"/>
        <s v="46711" u="1"/>
        <s v="54710" u="1"/>
        <s v="57091" u="1"/>
        <s v="49192" u="1"/>
        <s v="49284" u="1"/>
        <s v="14904" u="1"/>
        <s v="54902" u="1"/>
        <s v="57283" u="1"/>
        <s v="57559" u="1"/>
        <s v="42902" u="1"/>
        <s v="751190" u="1"/>
        <s v="54910" u="1"/>
        <s v="57291" u="1"/>
        <s v="57383" u="1"/>
        <s v="57475" u="1"/>
        <s v="57567" u="1"/>
        <s v="57659" u="1"/>
        <s v="13292" u="1"/>
        <s v="57483" u="1"/>
        <s v="57575" u="1"/>
        <s v="57667" u="1"/>
        <s v="57491" u="1"/>
        <s v="57583" u="1"/>
        <s v="57675" u="1"/>
        <s v="41574" u="1"/>
        <s v="41758" u="1"/>
        <s v="53582" u="1"/>
        <s v="53858" u="1"/>
        <s v="57591" u="1"/>
        <s v="41674" u="1"/>
        <s v="45867" u="1"/>
        <s v="49784" u="1"/>
        <s v="49968" u="1"/>
        <s v="57691" u="1"/>
        <s v="41774" u="1"/>
        <s v="41866" u="1"/>
        <s v="49792" u="1"/>
        <s v="17977" u="1"/>
        <s v="46104" u="1"/>
        <s v="53882" u="1"/>
        <s v="14013" u="1"/>
        <s v="50002" u="1"/>
        <s v="4489" u="1"/>
        <s v="53890" u="1"/>
        <s v="53982" u="1"/>
        <s v="38213" u="1"/>
        <s v="42111" u="1"/>
        <s v="18230" u="1"/>
        <s v="10404" u="1"/>
        <s v="57068" u="1"/>
        <s v="45068" u="1"/>
        <s v="54511" u="1"/>
        <s v="57076" u="1"/>
        <s v="57168" u="1"/>
        <s v="7761" u="1"/>
        <s v="41067" u="1"/>
        <s v="53075" u="1"/>
        <s v="54711" u="1"/>
        <s v="57276" u="1"/>
        <s v="57368" u="1"/>
        <s v="41083" u="1"/>
        <s v="42711" u="1"/>
        <s v="53367" u="1"/>
        <s v="57284" u="1"/>
        <s v="4992" u="1"/>
        <s v="53191" u="1"/>
        <s v="57384" u="1"/>
        <s v="57476" u="1"/>
        <s v="57568" u="1"/>
        <s v="41467" u="1"/>
        <s v="146119" u="1"/>
        <s v="17486" u="1"/>
        <s v="53383" u="1"/>
        <s v="57392" u="1"/>
        <s v="57576" u="1"/>
        <s v="57668" u="1"/>
        <s v="41659" u="1"/>
        <s v="147119" u="1"/>
        <s v="17494" u="1"/>
        <s v="53483" u="1"/>
        <s v="57492" u="1"/>
        <s v="57676" u="1"/>
        <s v="41667" u="1"/>
        <s v="53767" u="1"/>
        <s v="57592" u="1"/>
        <s v="41859" u="1"/>
        <s v="53867" u="1"/>
        <s v="57692" u="1"/>
        <s v="41867" u="1"/>
        <s v="41959" u="1"/>
        <s v="41691" u="1"/>
        <s v="46013" u="1"/>
        <s v="50003" u="1"/>
        <s v="54112" u="1"/>
        <s v="42112" u="1"/>
        <s v="10113" u="1"/>
        <s v="42120" u="1"/>
        <s v="50311" u="1"/>
        <s v="54412" u="1"/>
        <s v="181127" u="1"/>
        <s v="57169" u="1"/>
        <s v="41068" u="1"/>
        <s v="57177" u="1"/>
        <s v="57269" u="1"/>
        <s v="50703" u="1"/>
        <s v="54804" u="1"/>
        <s v="57277" u="1"/>
        <s v="57369" u="1"/>
        <s v="41084" u="1"/>
        <s v="42804" u="1"/>
        <s v="13094" u="1"/>
        <s v="50711" u="1"/>
        <s v="57193" u="1"/>
        <s v="57285" u="1"/>
        <s v="57377" u="1"/>
        <s v="57469" u="1"/>
        <s v="41276" u="1"/>
        <s v="42904" u="1"/>
        <s v="45285" u="1"/>
        <s v="45377" u="1"/>
        <s v="10905" u="1"/>
        <s v="53468" u="1"/>
        <s v="57477" u="1"/>
        <s v="57569" u="1"/>
        <s v="42820" u="1"/>
        <s v="10821" u="1"/>
        <s v="57393" u="1"/>
        <s v="57485" u="1"/>
        <s v="57577" u="1"/>
        <s v="13578" u="1"/>
        <s v="57493" u="1"/>
        <s v="57585" u="1"/>
        <s v="57677" u="1"/>
        <s v="45677" u="1"/>
        <s v="53584" u="1"/>
        <s v="53768" u="1"/>
        <s v="57593" u="1"/>
        <s v="57685" u="1"/>
        <s v="41584" u="1"/>
        <s v="17787" u="1"/>
        <s v="53684" u="1"/>
        <s v="57693" u="1"/>
        <s v="41592" u="1"/>
        <s v="41684" u="1"/>
        <s v="41968" u="1"/>
        <s v="42013" u="1"/>
        <s v="10014" u="1"/>
        <s v="46222" u="1"/>
        <s v="50304" u="1"/>
        <s v="14507" u="1"/>
        <s v="53069" u="1"/>
        <s v="54705" u="1"/>
        <s v="57178" u="1"/>
        <s v="41077" u="1"/>
        <s v="42705" u="1"/>
        <s v="49279" u="1"/>
        <s v="50612" u="1"/>
        <s v="57094" u="1"/>
        <s v="57278" u="1"/>
        <s v="45278" u="1"/>
        <s v="53093" u="1"/>
        <s v="54905" u="1"/>
        <s v="57286" u="1"/>
        <s v="14823" u="1"/>
        <s v="50904" u="1"/>
        <s v="53285" u="1"/>
        <s v="57386" u="1"/>
        <s v="57478" u="1"/>
        <s v="42913" u="1"/>
        <s v="50820" u="1"/>
        <s v="53477" u="1"/>
        <s v="57486" u="1"/>
        <s v="57578" u="1"/>
        <s v="57678" u="1"/>
        <s v="53585" u="1"/>
        <s v="53769" u="1"/>
        <s v="57594" u="1"/>
        <s v="57686" u="1"/>
        <s v="53777" u="1"/>
        <s v="57694" u="1"/>
        <s v="41593" u="1"/>
        <s v="41793" u="1"/>
        <s v="53893" u="1"/>
        <s v="46031" u="1"/>
        <s v="41993" u="1"/>
        <s v="54214" u="1"/>
        <s v="42030" u="1"/>
        <s v="2924" u="1"/>
        <s v="54322" u="1"/>
        <s v="381137" u="1"/>
        <s v="14240" u="1"/>
        <s v="57079" u="1"/>
        <s v="50421" u="1"/>
        <s v="46715" u="1"/>
        <s v="13088" u="1"/>
        <s v="53086" u="1"/>
        <s v="54622" u="1"/>
        <s v="54806" u="1"/>
        <s v="57095" u="1"/>
        <s v="41086" u="1"/>
        <s v="41178" u="1"/>
        <s v="42806" u="1"/>
        <s v="45095" u="1"/>
        <s v="49288" u="1"/>
        <s v="54722" u="1"/>
        <s v="57195" u="1"/>
        <s v="57379" u="1"/>
        <s v="14732" u="1"/>
        <s v="50813" u="1"/>
        <s v="50905" u="1"/>
        <s v="53378" u="1"/>
        <s v="57295" u="1"/>
        <s v="265137" u="1"/>
        <s v="42822" u="1"/>
        <s v="50821" u="1"/>
        <s v="57395" u="1"/>
        <s v="57487" u="1"/>
        <s v="57579" u="1"/>
        <s v="387137" u="1"/>
        <s v="53394" u="1"/>
        <s v="57495" u="1"/>
        <s v="57587" u="1"/>
        <s v="41578" u="1"/>
        <s v="187135" u="1"/>
        <s v="57687" u="1"/>
        <s v="45687" u="1"/>
        <s v="57695" u="1"/>
        <s v="41594" u="1"/>
        <s v="149137" u="1"/>
        <s v="46108" u="1"/>
        <s v="41886" u="1"/>
        <s v="17997" u="1"/>
        <s v="42015" u="1"/>
        <s v="53986" u="1"/>
        <s v="54307" u="1"/>
        <s v="42123" u="1"/>
        <s v="50406" u="1"/>
        <s v="182169" u="1"/>
        <s v="18442" u="1"/>
        <s v="54523" u="1"/>
        <s v="57088" u="1"/>
        <s v="93169" u="1"/>
        <s v="45088" u="1"/>
        <s v="160122" u="1"/>
        <s v="14809" u="1"/>
        <s v="18818" u="1"/>
        <s v="54807" u="1"/>
        <s v="7763" u="1"/>
        <s v="42715" u="1"/>
        <s v="223137" u="1"/>
        <s v="42631" u="1"/>
        <s v="50814" u="1"/>
        <s v="53287" u="1"/>
        <s v="54731" u="1"/>
        <s v="57296" u="1"/>
        <s v="57388" u="1"/>
        <s v="264135" u="1"/>
        <s v="57396" u="1"/>
        <s v="49589" u="1"/>
        <s v="50922" u="1"/>
        <s v="57496" u="1"/>
        <s v="57588" u="1"/>
        <s v="266135" u="1"/>
        <s v="42931" u="1"/>
        <s v="168158" u="1"/>
        <s v="57596" u="1"/>
        <s v="57688" u="1"/>
        <s v="25597" u="1"/>
        <s v="41587" u="1"/>
        <s v="49697" u="1"/>
        <s v="41879" u="1"/>
        <s v="42008" u="1"/>
        <s v="289122" u="1"/>
        <s v="45896" u="1"/>
        <s v="10017" u="1"/>
        <s v="14026" u="1"/>
        <s v="41987" u="1"/>
        <s v="46033" u="1"/>
        <s v="54308" u="1"/>
        <s v="46317" u="1"/>
        <s v="94130" u="1"/>
        <s v="14142" u="1"/>
        <s v="54324" u="1"/>
        <s v="42324" u="1"/>
        <s v="42416" u="1"/>
        <s v="50231" u="1"/>
        <s v="42608" u="1"/>
        <s v="50423" u="1"/>
        <s v="14718" u="1"/>
        <s v="54532" u="1"/>
        <s v="57097" u="1"/>
        <s v="284168" u="1"/>
        <s v="481122" u="1"/>
        <s v="4554" u="1"/>
        <s v="57289" u="1"/>
        <s v="303137" u="1"/>
        <s v="342123" u="1"/>
        <s v="365158" u="1"/>
        <s v="14734" u="1"/>
        <s v="50631" u="1"/>
        <s v="54732" u="1"/>
        <s v="57389" u="1"/>
        <s v="122122" u="1"/>
        <s v="10825" u="1"/>
        <s v="50823" u="1"/>
        <s v="267169" u="1"/>
        <s v="42924" u="1"/>
        <s v="57497" u="1"/>
        <s v="57589" u="1"/>
        <s v="124122" u="1"/>
        <s v="389169" u="1"/>
        <s v="57597" u="1"/>
        <s v="13598" u="1"/>
        <s v="49798" u="1"/>
        <s v="549137" u="1"/>
        <s v="53696" u="1"/>
        <s v="41696" u="1"/>
        <s v="53988" u="1"/>
        <s v="34118" u="1"/>
        <s v="46218" u="1"/>
        <s v="54033" u="1"/>
        <s v="42133" u="1"/>
        <s v="50040" u="1"/>
        <s v="54325" u="1"/>
        <s v="50232" u="1"/>
        <s v="18444" u="1"/>
        <s v="50516" u="1"/>
        <s v="541135" u="1"/>
        <s v="53089" u="1"/>
        <s v="443158" u="1"/>
        <s v="42441" u="1"/>
        <s v="54541" u="1"/>
        <s v="57198" u="1"/>
        <s v="41097" u="1"/>
        <s v="42725" u="1"/>
        <s v="42817" u="1"/>
        <s v="120120" u="1"/>
        <s v="57298" u="1"/>
        <s v="282130" u="1"/>
        <s v="42733" u="1"/>
        <s v="42917" u="1"/>
        <s v="50640" u="1"/>
        <s v="50732" u="1"/>
        <s v="50916" u="1"/>
        <s v="57398" u="1"/>
        <s v="283130" u="1"/>
        <s v="57498" u="1"/>
        <s v="41489" u="1"/>
        <s v="164130" u="1"/>
        <s v="57598" u="1"/>
        <s v="285130" u="1"/>
        <s v="41497" u="1"/>
        <s v="165130" u="1"/>
        <s v="346121" u="1"/>
        <s v="13799" u="1"/>
        <s v="309135" u="1"/>
        <s v="54026" u="1"/>
        <s v="50025" u="1"/>
        <s v="50117" u="1"/>
        <s v="42126" u="1"/>
        <s v="50125" u="1"/>
        <s v="14052" u="1"/>
        <s v="50041" u="1"/>
        <s v="54050" u="1"/>
        <s v="54418" u="1"/>
        <s v="42142" u="1"/>
        <s v="42418" u="1"/>
        <s v="14336" u="1"/>
        <s v="18437" u="1"/>
        <s v="42242" u="1"/>
        <s v="50333" u="1"/>
        <s v="54250" u="1"/>
        <s v="54434" u="1"/>
        <s v="54618" u="1"/>
        <s v="442168" u="1"/>
        <s v="54442" u="1"/>
        <s v="26360" u="1"/>
        <s v="42534" u="1"/>
        <s v="50441" u="1"/>
        <s v="57199" u="1"/>
        <s v="240130" u="1"/>
        <s v="42726" u="1"/>
        <s v="521122" u="1"/>
        <s v="57299" u="1"/>
        <s v="243154" u="1"/>
        <s v="404158" u="1"/>
        <s v="42734" u="1"/>
        <s v="46743" u="1"/>
        <s v="503135" u="1"/>
        <s v="53398" u="1"/>
        <s v="54750" u="1"/>
        <s v="42750" u="1"/>
        <s v="53598" u="1"/>
        <s v="54950" u="1"/>
        <s v="41598" u="1"/>
        <s v="42950" u="1"/>
        <s v="368130" u="1"/>
        <s v="46028" u="1"/>
        <s v="248130" u="1"/>
        <s v="42319" u="1"/>
        <s v="10044" u="1"/>
        <s v="7715" u="1"/>
        <s v="50234" u="1"/>
        <s v="600158" u="1"/>
        <s v="10152" u="1"/>
        <s v="18446" u="1"/>
        <s v="54251" u="1"/>
        <s v="14261" u="1"/>
        <s v="50434" u="1"/>
        <s v="5401190" u="1"/>
        <s v="50442" u="1"/>
        <s v="54727" u="1"/>
        <s v="42727" u="1"/>
        <s v="384175" u="1"/>
        <s v="4956" u="1"/>
        <s v="50634" u="1"/>
        <s v="604158" u="1"/>
        <s v="5621180" u="1"/>
        <s v="46744" u="1"/>
        <s v="245176" u="1"/>
        <s v="42835" u="1"/>
        <s v="444142" u="1"/>
        <s v="323130" u="1"/>
        <s v="7795" u="1"/>
        <s v="42851" u="1"/>
        <s v="42943" u="1"/>
        <s v="467141" u="1"/>
        <s v="606110" u="1"/>
        <s v="86119" u="1"/>
        <s v="407120" u="1"/>
        <s v="50019" u="1"/>
        <s v="46129" u="1"/>
        <s v="1851252" u="1"/>
        <s v="50119" u="1"/>
        <s v="54128" u="1"/>
        <s v="329130" u="1"/>
        <s v="409120" u="1"/>
        <s v="42228" u="1"/>
        <s v="42060" u="1"/>
        <s v="54252" u="1"/>
        <s v="54528" u="1"/>
        <s v="50251" u="1"/>
        <s v="54444" u="1"/>
        <s v="42444" u="1"/>
        <s v="42628" u="1"/>
        <s v="18371" u="1"/>
        <s v="54452" u="1"/>
        <s v="54636" u="1"/>
        <s v="9755" u="1"/>
        <s v="42636" u="1"/>
        <s v="5691184" u="1"/>
        <s v="42644" u="1"/>
        <s v="50827" u="1"/>
        <s v="54836" u="1"/>
        <s v="42744" u="1"/>
        <s v="42836" u="1"/>
        <s v="42928" u="1"/>
        <s v="10653" u="1"/>
        <s v="50927" u="1"/>
        <s v="1421250" u="1"/>
        <s v="5821271" u="1"/>
        <s v="42660" u="1"/>
        <s v="42844" u="1"/>
        <s v="42760" u="1"/>
        <s v="52" u="1"/>
        <s v="42952" u="1"/>
        <s v="347163" u="1"/>
        <s v="405130" u="1"/>
        <s v="5601163" u="1"/>
        <s v="528130" u="1"/>
        <s v="3851252" u="1"/>
        <s v="14039" u="1"/>
        <s v="1861111" u="1"/>
        <s v="5641163" u="1"/>
        <s v="18148" u="1"/>
        <s v="54237" u="1"/>
        <s v="54329" u="1"/>
        <s v="42145" u="1"/>
        <s v="42153" u="1"/>
        <s v="5671163" u="1"/>
        <s v="50244" u="1"/>
        <s v="42529" u="1"/>
        <s v="50344" u="1"/>
        <s v="2601257" u="1"/>
        <s v="42261" u="1"/>
        <s v="620141" u="1"/>
        <s v="14739" u="1"/>
        <s v="42829" u="1"/>
        <s v="81199" u="1"/>
        <s v="42653" u="1"/>
        <s v="42745" u="1"/>
        <s v="10838" u="1"/>
        <s v="54661" u="1"/>
        <s v="42937" u="1"/>
        <s v="54761" u="1"/>
        <s v="54853" u="1"/>
        <s v="5611262" u="1"/>
        <s v="54961" u="1"/>
        <s v="1411111" u="1"/>
        <s v="3797" u="1"/>
        <s v="127172" u="1"/>
        <s v="5451271" u="1"/>
        <s v="607130" u="1"/>
        <s v="242" u="1"/>
        <s v="229161" u="1"/>
        <s v="1051251" u="1"/>
        <s v="18149" u="1"/>
        <s v="245" u="1"/>
        <s v="54054" u="1"/>
        <s v="42146" u="1"/>
        <s v="42238" u="1"/>
        <s v="46155" u="1"/>
        <s v="14064" u="1"/>
        <s v="3481252" u="1"/>
        <s v="247" u="1"/>
        <s v="2261253" u="1"/>
        <s v="10439" u="1"/>
        <s v="54170" u="1"/>
        <s v="42538" u="1"/>
        <s v="14548" u="1"/>
        <s v="400162" u="1"/>
        <s v="4611257" u="1"/>
        <s v="42638" u="1"/>
        <s v="161180" u="1"/>
        <s v="4681254" u="1"/>
        <s v="42738" u="1"/>
        <s v="46655" u="1"/>
        <s v="583171" u="1"/>
        <s v="14748" u="1"/>
        <s v="50461" u="1"/>
        <s v="54746" u="1"/>
        <s v="42654" u="1"/>
        <s v="46939" u="1"/>
        <s v="50661" u="1"/>
        <s v="54854" u="1"/>
        <s v="50945" u="1"/>
        <s v="42862" u="1"/>
        <s v="42954" u="1"/>
        <s v="3071156" u="1"/>
        <s v="50953" u="1"/>
        <s v="42870" u="1"/>
        <s v="42962" u="1"/>
        <s v="3491256" u="1"/>
        <s v="4231251" u="1"/>
        <s v="42970" u="1"/>
        <s v="2221111" u="1"/>
        <s v="321" u="1"/>
        <s v="4691257" u="1"/>
        <s v="5661269" u="1"/>
        <s v="54039" u="1"/>
        <s v="18074" u="1"/>
        <s v="981185" u="1"/>
        <s v="54439" u="1"/>
        <s v="42163" u="1"/>
        <s v="42439" u="1"/>
        <s v="46080" u="1"/>
        <s v="82161" u="1"/>
        <s v="480180" u="1"/>
        <s v="42263" u="1"/>
        <s v="1091111" u="1"/>
        <s v="50538" u="1"/>
        <s v="54371" u="1"/>
        <s v="54555" u="1"/>
        <s v="54647" u="1"/>
        <s v="14565" u="1"/>
        <s v="4147" u="1"/>
        <s v="42939" u="1"/>
        <s v="46672" u="1"/>
        <s v="54855" u="1"/>
        <s v="4281255" u="1"/>
        <s v="54955" u="1"/>
        <s v="5011251" u="1"/>
        <s v="5061157" u="1"/>
        <s v="42971" u="1"/>
        <s v="55100" u="1"/>
        <s v="4261258" u="1"/>
        <s v="308171" u="1"/>
        <s v="522" u="1"/>
        <s v="403" u="1"/>
        <s v="644" u="1"/>
        <s v="50039" u="1"/>
        <s v="50139" u="1"/>
        <s v="54064" u="1"/>
        <s v="42156" u="1"/>
        <s v="42256" u="1"/>
        <s v="54172" u="1"/>
        <s v="55800" u="1"/>
        <s v="42080" u="1"/>
        <s v="10081" u="1"/>
        <s v="10357" u="1"/>
        <s v="529" u="1"/>
        <s v="5041255" u="1"/>
        <s v="54648" u="1"/>
        <s v="42280" u="1"/>
        <s v="14382" u="1"/>
        <s v="54380" u="1"/>
        <s v="10473" u="1"/>
        <s v="10657" u="1"/>
        <s v="50747" u="1"/>
        <s v="54756" u="1"/>
        <s v="50755" u="1"/>
        <s v="54672" u="1"/>
        <s v="42864" u="1"/>
        <s v="840" u="1"/>
        <s v="2178" u="1"/>
        <s v="42880" u="1"/>
        <s v="43101" u="1"/>
        <s v="50971" u="1"/>
        <s v="15111" u="1"/>
        <s v="55201" u="1"/>
        <s v="6231111" u="1"/>
        <s v="209180" u="1"/>
        <s v="54049" u="1"/>
        <s v="55401" u="1"/>
        <s v="606" u="1"/>
        <s v="55701" u="1"/>
        <s v="42349" u="1"/>
        <s v="10082" u="1"/>
        <s v="54273" u="1"/>
        <s v="609" u="1"/>
        <s v="54649" u="1"/>
        <s v="54473" u="1"/>
        <s v="54565" u="1"/>
        <s v="50380" u="1"/>
        <s v="42573" u="1"/>
        <s v="42757" u="1"/>
        <s v="54857" u="1"/>
        <s v="42581" u="1"/>
        <s v="42673" u="1"/>
        <s v="42681" u="1"/>
        <s v="42773" u="1"/>
        <s v="42781" u="1"/>
        <s v="42973" u="1"/>
        <s v="55202" u="1"/>
        <s v="4471540" u="1"/>
        <s v="55210" u="1"/>
        <s v="2081540" u="1"/>
        <s v="3451" u="1"/>
        <s v="11603" u="1"/>
        <s v="18177" u="1"/>
        <s v="51601" u="1"/>
        <s v="42258" u="1"/>
        <s v="55710" u="1"/>
        <s v="42082" u="1"/>
        <s v="50173" u="1"/>
        <s v="55902" u="1"/>
        <s v="881190" u="1"/>
        <s v="46191" u="1"/>
        <s v="18385" u="1"/>
        <s v="35911" u="1"/>
        <s v="10559" u="1"/>
        <s v="14476" u="1"/>
        <s v="54658" u="1"/>
        <s v="42758" u="1"/>
        <s v="50481" u="1"/>
        <s v="10491" u="1"/>
        <s v="50673" u="1"/>
        <s v="42866" u="1"/>
        <s v="42958" u="1"/>
        <s v="42966" u="1"/>
        <s v="54790" u="1"/>
        <s v="55011" u="1"/>
        <s v="50973" u="1"/>
        <s v="42890" u="1"/>
        <s v="47120" u="1"/>
        <s v="55211" u="1"/>
        <s v="55603" u="1"/>
        <s v="51510" u="1"/>
        <s v="9470" u="1"/>
        <s v="55803" u="1"/>
        <s v="14277" u="1"/>
        <s v="51802" u="1"/>
        <s v="55811" u="1"/>
        <s v="42275" u="1"/>
        <s v="276119" u="1"/>
        <s v="156119" u="1"/>
        <s v="801180" u="1"/>
        <s v="14393" u="1"/>
        <s v="54667" u="1"/>
        <s v="42575" u="1"/>
        <s v="42667" u="1"/>
        <s v="50758" u="1"/>
        <s v="42583" u="1"/>
        <s v="10676" u="1"/>
        <s v="50766" u="1"/>
        <s v="54591" u="1"/>
        <s v="54875" u="1"/>
        <s v="42967" u="1"/>
        <s v="43104" u="1"/>
        <s v="43112" u="1"/>
        <s v="51203" u="1"/>
        <s v="55220" u="1"/>
        <s v="43412" u="1"/>
        <s v="5091530" u="1"/>
        <s v="42168" u="1"/>
        <s v="51803" u="1"/>
        <s v="46193" u="1"/>
        <s v="14194" u="1"/>
        <s v="54284" u="1"/>
        <s v="54392" u="1"/>
        <s v="54668" u="1"/>
        <s v="50483" u="1"/>
        <s v="42584" u="1"/>
        <s v="54776" u="1"/>
        <s v="54868" u="1"/>
        <s v="42776" u="1"/>
        <s v="10785" u="1"/>
        <s v="55013" u="1"/>
        <s v="55105" u="1"/>
        <s v="43105" u="1"/>
        <s v="50975" u="1"/>
        <s v="55021" u="1"/>
        <s v="55205" u="1"/>
        <s v="55121" u="1"/>
        <s v="15515" u="1"/>
        <s v="51412" u="1"/>
        <s v="55605" u="1"/>
        <s v="46178" u="1"/>
        <s v="11614" u="1"/>
        <s v="15807" u="1"/>
        <s v="51612" u="1"/>
        <s v="9471" u="1"/>
        <s v="54369" u="1"/>
        <s v="50368" u="1"/>
        <s v="51904" u="1"/>
        <s v="54377" u="1"/>
        <s v="9491" u="1"/>
        <s v="10194" u="1"/>
        <s v="11830" u="1"/>
        <s v="54669" u="1"/>
        <s v="42669" u="1"/>
        <s v="54769" u="1"/>
        <s v="42677" u="1"/>
        <s v="42969" u="1"/>
        <s v="43006" u="1"/>
        <s v="50968" u="1"/>
        <s v="43206" u="1"/>
        <s v="42993" u="1"/>
        <s v="47131" u="1"/>
        <s v="51213" u="1"/>
        <s v="55222" u="1"/>
        <s v="23315" u="1"/>
        <s v="51313" u="1"/>
        <s v="55606" u="1"/>
        <s v="55614" u="1"/>
        <s v="11431" u="1"/>
        <s v="11523" u="1"/>
        <s v="46187" u="1"/>
        <s v="47815" u="1"/>
        <s v="153137" u="1"/>
        <s v="11531" u="1"/>
        <s v="50177" u="1"/>
        <s v="54094" u="1"/>
        <s v="55814" u="1"/>
        <s v="194135" u="1"/>
        <s v="15824" u="1"/>
        <s v="51813" u="1"/>
        <s v="55914" u="1"/>
        <s v="42194" u="1"/>
        <s v="51913" u="1"/>
        <s v="10479" u="1"/>
        <s v="51921" u="1"/>
        <s v="54578" u="1"/>
        <s v="54586" u="1"/>
        <s v="54594" u="1"/>
        <s v="46879" u="1"/>
        <s v="55007" u="1"/>
        <s v="43007" u="1"/>
        <s v="55015" u="1"/>
        <s v="43015" u="1"/>
        <s v="11016" u="1"/>
        <s v="55023" u="1"/>
        <s v="55215" u="1"/>
        <s v="55323" u="1"/>
        <s v="19618" u="1"/>
        <s v="55607" u="1"/>
        <s v="15433" u="1"/>
        <s v="15525" u="1"/>
        <s v="55523" u="1"/>
        <s v="42079" u="1"/>
        <s v="55531" u="1"/>
        <s v="55623" u="1"/>
        <s v="46096" u="1"/>
        <s v="15817" u="1"/>
        <s v="55815" u="1"/>
        <s v="42095" u="1"/>
        <s v="15733" u="1"/>
        <s v="54379" u="1"/>
        <s v="293122" u="1"/>
        <s v="42287" u="1"/>
        <s v="476137" u="1"/>
        <s v="54395" u="1"/>
        <s v="54487" u="1"/>
        <s v="298158" u="1"/>
        <s v="54687" u="1"/>
        <s v="42779" u="1"/>
        <s v="47009" u="1"/>
        <s v="50686" u="1"/>
        <s v="39018" u="1"/>
        <s v="46796" u="1"/>
        <s v="27018" u="1"/>
        <s v="54979" u="1"/>
        <s v="299122" u="1"/>
        <s v="199121" u="1"/>
        <s v="50794" u="1"/>
        <s v="42987" u="1"/>
        <s v="51015" u="1"/>
        <s v="14997" u="1"/>
        <s v="47225" u="1"/>
        <s v="55132" u="1"/>
        <s v="55408" u="1"/>
        <s v="15418" u="1"/>
        <s v="51407" u="1"/>
        <s v="55232" u="1"/>
        <s v="35517" u="1"/>
        <s v="55516" u="1"/>
        <s v="15434" u="1"/>
        <s v="490122" u="1"/>
        <s v="47809" u="1"/>
        <s v="11709" u="1"/>
        <s v="55440" u="1"/>
        <s v="46097" u="1"/>
        <s v="370110" u="1"/>
        <s v="395169" u="1"/>
        <s v="55540" u="1"/>
        <s v="55724" u="1"/>
        <s v="55816" u="1"/>
        <s v="231123" u="1"/>
        <s v="112135" u="1"/>
        <s v="593123" u="1"/>
        <s v="55732" u="1"/>
        <s v="55916" u="1"/>
        <s v="47925" u="1"/>
        <s v="50379" u="1"/>
        <s v="42388" u="1"/>
        <s v="354123" u="1"/>
        <s v="4684" u="1"/>
        <s v="498158" u="1"/>
        <s v="134122" u="1"/>
        <s v="54588" u="1"/>
        <s v="138158" u="1"/>
        <s v="50679" u="1"/>
        <s v="157121" u="1"/>
        <s v="259122" u="1"/>
        <s v="35118" u="1"/>
        <s v="42988" u="1"/>
        <s v="51108" u="1"/>
        <s v="55033" u="1"/>
        <s v="43033" u="1"/>
        <s v="15327" u="1"/>
        <s v="190165" u="1"/>
        <s v="51232" u="1"/>
        <s v="51324" u="1"/>
        <s v="55709" u="1"/>
        <s v="55441" u="1"/>
        <s v="55625" u="1"/>
        <s v="470121" u="1"/>
        <s v="15819" u="1"/>
        <s v="55817" u="1"/>
        <s v="78197" u="1"/>
        <s v="251120" u="1"/>
        <s v="597169" u="1"/>
        <s v="493120" u="1"/>
        <s v="42297" u="1"/>
        <s v="212110" u="1"/>
        <s v="54589" u="1"/>
        <s v="55941" u="1"/>
        <s v="42589" u="1"/>
        <s v="177142" u="1"/>
        <s v="50688" u="1"/>
        <s v="42697" u="1"/>
        <s v="357121" u="1"/>
        <s v="42797" u="1"/>
        <s v="42989" u="1"/>
        <s v="339110" u="1"/>
        <s v="47227" u="1"/>
        <s v="31218" u="1"/>
        <s v="51033" u="1"/>
        <s v="51309" u="1"/>
        <s v="43042" u="1"/>
        <s v="51041" u="1"/>
        <s v="55142" u="1"/>
        <s v="55342" u="1"/>
        <s v="55526" u="1"/>
        <s v="55542" u="1"/>
        <s v="42098" u="1"/>
        <s v="55642" u="1"/>
        <s v="55918" u="1"/>
        <s v="331120" u="1"/>
        <s v="55750" u="1"/>
        <s v="55934" u="1"/>
        <s v="438169" u="1"/>
        <s v="495130" u="1"/>
        <s v="55950" u="1"/>
        <s v="376130" u="1"/>
        <s v="215120" u="1"/>
        <s v="42698" u="1"/>
        <s v="378130" u="1"/>
        <s v="47028" u="1"/>
        <s v="51026" u="1"/>
        <s v="55035" u="1"/>
        <s v="10999" u="1"/>
        <s v="219120" u="1"/>
        <s v="15229" u="1"/>
        <s v="43319" u="1"/>
        <s v="11228" u="1"/>
        <s v="51050" u="1"/>
        <s v="350165" u="1"/>
        <s v="11244" u="1"/>
        <s v="55343" u="1"/>
        <s v="51250" u="1"/>
        <s v="51342" u="1"/>
        <s v="51526" u="1"/>
        <s v="352165" u="1"/>
        <s v="55727" u="1"/>
        <s v="54199" u="1"/>
        <s v="55643" u="1"/>
        <s v="15929" u="1"/>
        <s v="51550" u="1"/>
        <s v="54299" u="1"/>
        <s v="496176" u="1"/>
        <s v="475153" u="1"/>
        <s v="377176" u="1"/>
        <s v="54499" u="1"/>
        <s v="114141" u="1"/>
        <s v="1981156" u="1"/>
        <s v="51850" u="1"/>
        <s v="236153" u="1"/>
        <s v="15961" u="1"/>
        <s v="50598" u="1"/>
        <s v="456130" u="1"/>
        <s v="1911253" u="1"/>
        <s v="42799" u="1"/>
        <s v="517121" u="1"/>
        <s v="218130" u="1"/>
        <s v="55036" u="1"/>
        <s v="43036" u="1"/>
        <s v="11129" u="1"/>
        <s v="55228" u="1"/>
        <s v="55328" u="1"/>
        <s v="55152" u="1"/>
        <s v="55160" u="1"/>
        <s v="55252" u="1"/>
        <s v="2711156" u="1"/>
        <s v="51343" u="1"/>
        <s v="51527" u="1"/>
        <s v="55260" u="1"/>
        <s v="55444" u="1"/>
        <s v="612168" u="1"/>
        <s v="11537" u="1"/>
        <s v="51535" u="1"/>
        <s v="55728" u="1"/>
        <s v="5035" u="1"/>
        <s v="15554" u="1"/>
        <s v="55828" u="1"/>
        <s v="5921270" u="1"/>
        <s v="333164" u="1"/>
        <s v="334176" u="1"/>
        <s v="55744" u="1"/>
        <s v="2731157" u="1"/>
        <s v="51651" u="1"/>
        <s v="55936" u="1"/>
        <s v="175160" u="1"/>
        <s v="338176" u="1"/>
        <s v="11861" u="1"/>
        <s v="1591156" u="1"/>
        <s v="439141" u="1"/>
        <s v="5391180" u="1"/>
        <s v="55037" u="1"/>
        <s v="5741163" u="1"/>
        <s v="51128" u="1"/>
        <s v="55229" u="1"/>
        <s v="43045" u="1"/>
        <s v="5331184" u="1"/>
        <s v="55237" u="1"/>
        <s v="43061" u="1"/>
        <s v="15255" u="1"/>
        <s v="55345" u="1"/>
        <s v="851258" u="1"/>
        <s v="5361184" u="1"/>
        <s v="55261" u="1"/>
        <s v="410164" u="1"/>
        <s v="5791163" u="1"/>
        <s v="471161" u="1"/>
        <s v="15739" u="1"/>
        <s v="4741156" u="1"/>
        <s v="11554" u="1"/>
        <s v="55653" u="1"/>
        <s v="55929" u="1"/>
        <s v="5961156" u="1"/>
        <s v="55845" u="1"/>
        <s v="133160" u="1"/>
        <s v="3971256" u="1"/>
        <s v="55945" u="1"/>
        <s v="3961257" u="1"/>
        <s v="178194" u="1"/>
        <s v="51952" u="1"/>
        <s v="55961" u="1"/>
        <s v="497160" u="1"/>
        <s v="371" u="1"/>
        <s v="5571270" u="1"/>
        <s v="5591270" u="1"/>
        <s v="2751111" u="1"/>
        <s v="5721264" u="1"/>
        <s v="1111254" u="1"/>
        <s v="5341163" u="1"/>
        <s v="510199" u="1"/>
        <s v="16600" u="1"/>
        <s v="51053" u="1"/>
        <s v="51237" u="1"/>
        <s v="55154" u="1"/>
        <s v="511199" u="1"/>
        <s v="378" u="1"/>
        <s v="5371163" u="1"/>
        <s v="31254" u="1"/>
        <s v="51161" u="1"/>
        <s v="51345" u="1"/>
        <s v="51529" u="1"/>
        <s v="55170" u="1"/>
        <s v="3581253" u="1"/>
        <s v="51445" u="1"/>
        <s v="432161" u="1"/>
        <s v="473171" u="1"/>
        <s v="332160" u="1"/>
        <s v="4371155" u="1"/>
        <s v="47947" u="1"/>
        <s v="5731268" u="1"/>
        <s v="5751267" u="1"/>
        <s v="5771266" u="1"/>
        <s v="15672" u="1"/>
        <s v="51661" u="1"/>
        <s v="256194" u="1"/>
        <s v="5781266" u="1"/>
        <s v="55954" u="1"/>
        <s v="296180" u="1"/>
        <s v="414150" u="1"/>
        <s v="435161" u="1"/>
        <s v="1171256" u="1"/>
        <s v="3171156" u="1"/>
        <s v="55962" u="1"/>
        <s v="3141250" u="1"/>
        <s v="55970" u="1"/>
        <s v="210" u="1"/>
        <s v="16101" u="1"/>
        <s v="618152" u="1"/>
        <s v="55039" u="1"/>
        <s v="2341111" u="1"/>
        <s v="4791258" u="1"/>
        <s v="3561111" u="1"/>
        <s v="55147" u="1"/>
        <s v="215" u="1"/>
        <s v="55339" u="1"/>
        <s v="47348" u="1"/>
        <s v="55163" u="1"/>
        <s v="99170" u="1"/>
        <s v="51254" u="1"/>
        <s v="55539" u="1"/>
        <s v="23264" u="1"/>
        <s v="51262" u="1"/>
        <s v="55455" u="1"/>
        <s v="4301258" u="1"/>
        <s v="55663" u="1"/>
        <s v="1931530" u="1"/>
        <s v="11764" u="1"/>
        <s v="55863" u="1"/>
        <s v="3131258" u="1"/>
        <s v="55971" u="1"/>
        <s v="410" u="1"/>
        <s v="56200" u="1"/>
        <s v="11980" u="1"/>
        <s v="534" u="1"/>
        <s v="43048" u="1"/>
        <s v="55156" u="1"/>
        <s v="536" u="1"/>
        <s v="48701" u="1"/>
        <s v="16610" u="1"/>
        <s v="56700" u="1"/>
        <s v="55264" u="1"/>
        <s v="538" u="1"/>
        <s v="659" u="1"/>
        <s v="11265" u="1"/>
        <s v="911255" u="1"/>
        <s v="55556" u="1"/>
        <s v="55564" u="1"/>
        <s v="453180" u="1"/>
        <s v="55672" u="1"/>
        <s v="55764" u="1"/>
        <s v="15590" u="1"/>
        <s v="15874" u="1"/>
        <s v="55780" u="1"/>
        <s v="55964" u="1"/>
        <s v="51963" u="1"/>
        <s v="55880" u="1"/>
        <s v="52000" u="1"/>
        <s v="55980" u="1"/>
        <s v="611" u="1"/>
        <s v="419170" u="1"/>
        <s v="40300" u="1"/>
        <s v="16503" u="1"/>
        <s v="55149" u="1"/>
        <s v="40400" u="1"/>
        <s v="55249" u="1"/>
        <s v="56701" u="1"/>
        <s v="55173" u="1"/>
        <s v="55265" u="1"/>
        <s v="56801" u="1"/>
        <s v="55365" u="1"/>
        <s v="15559" u="1"/>
        <s v="51456" u="1"/>
        <s v="3839" u="1"/>
        <s v="55573" u="1"/>
        <s v="55673" u="1"/>
        <s v="47958" u="1"/>
        <s v="51672" u="1"/>
        <s v="55681" u="1"/>
        <s v="55773" u="1"/>
        <s v="55865" u="1"/>
        <s v="55965" u="1"/>
        <s v="56002" u="1"/>
        <s v="55973" u="1"/>
        <s v="16012" u="1"/>
        <s v="52101" u="1"/>
        <s v="56210" u="1"/>
        <s v="4781530" u="1"/>
        <s v="48311" u="1"/>
        <s v="43058" u="1"/>
        <s v="55158" u="1"/>
        <s v="816" u="1"/>
        <s v="56702" u="1"/>
        <s v="83164" u="1"/>
        <s v="56710" u="1"/>
        <s v="56902" u="1"/>
        <s v="52901" u="1"/>
        <s v="56910" u="1"/>
        <s v="43466" u="1"/>
        <s v="55290" u="1"/>
        <s v="15576" u="1"/>
        <s v="55858" u="1"/>
        <s v="43490" u="1"/>
        <s v="51949" u="1"/>
        <s v="4331530" u="1"/>
        <s v="55874" u="1"/>
        <s v="56003" u="1"/>
        <s v="55982" u="1"/>
        <s v="16205" u="1"/>
        <s v="56111" u="1"/>
        <s v="56203" u="1"/>
        <s v="55990" u="1"/>
        <s v="48220" u="1"/>
        <s v="56411" u="1"/>
        <s v="51058" u="1"/>
        <s v="52410" u="1"/>
        <s v="32511" u="1"/>
        <s v="55167" u="1"/>
        <s v="56611" u="1"/>
        <s v="56703" u="1"/>
        <s v="47184" u="1"/>
        <s v="55459" u="1"/>
        <s v="47192" u="1"/>
        <s v="51274" u="1"/>
        <s v="51366" u="1"/>
        <s v="55567" u="1"/>
        <s v="55391" u="1"/>
        <s v="55859" u="1"/>
        <s v="55683" u="1"/>
        <s v="55959" u="1"/>
        <s v="11784" u="1"/>
        <s v="5141530" u="1"/>
        <s v="56012" u="1"/>
        <s v="56104" u="1"/>
        <s v="56020" u="1"/>
        <s v="56312" u="1"/>
        <s v="56404" u="1"/>
        <s v="52503" u="1"/>
        <s v="56604" u="1"/>
        <s v="95158" u="1"/>
        <s v="12513" u="1"/>
        <s v="55076" u="1"/>
        <s v="55268" u="1"/>
        <s v="56712" u="1"/>
        <s v="12621" u="1"/>
        <s v="56904" u="1"/>
        <s v="47193" u="1"/>
        <s v="56920" u="1"/>
        <s v="55392" u="1"/>
        <s v="55484" u="1"/>
        <s v="43484" u="1"/>
        <s v="47777" u="1"/>
        <s v="11585" u="1"/>
        <s v="55776" u="1"/>
        <s v="55968" u="1"/>
        <s v="55884" u="1"/>
        <s v="56013" u="1"/>
        <s v="20005" u="1"/>
        <s v="56021" u="1"/>
        <s v="56113" u="1"/>
        <s v="44113" u="1"/>
        <s v="55992" u="1"/>
        <s v="20113" u="1"/>
        <s v="56313" u="1"/>
        <s v="20121" u="1"/>
        <s v="12406" u="1"/>
        <s v="52404" u="1"/>
        <s v="52320" u="1"/>
        <s v="12706" u="1"/>
        <s v="52520" u="1"/>
        <s v="55177" u="1"/>
        <s v="55269" u="1"/>
        <s v="56713" u="1"/>
        <s v="52804" u="1"/>
        <s v="56905" u="1"/>
        <s v="51276" u="1"/>
        <s v="55469" u="1"/>
        <s v="52820" u="1"/>
        <s v="55385" u="1"/>
        <s v="43293" u="1"/>
        <s v="51576" u="1"/>
        <s v="51668" u="1"/>
        <s v="55685" u="1"/>
        <s v="55869" u="1"/>
        <s v="47694" u="1"/>
        <s v="129129" u="1"/>
        <s v="9479" u="1"/>
        <s v="52005" u="1"/>
        <s v="56014" u="1"/>
        <s v="56206" u="1"/>
        <s v="20206" u="1"/>
        <s v="44122" u="1"/>
        <s v="52213" u="1"/>
        <s v="56222" u="1"/>
        <s v="20030" u="1"/>
        <s v="20122" u="1"/>
        <s v="12131" u="1"/>
        <s v="56414" u="1"/>
        <s v="20222" u="1"/>
        <s v="360127" u="1"/>
        <s v="52321" u="1"/>
        <s v="56330" u="1"/>
        <s v="56422" u="1"/>
        <s v="87169" u="1"/>
        <s v="56430" u="1"/>
        <s v="56706" u="1"/>
        <s v="52705" u="1"/>
        <s v="55178" u="1"/>
        <s v="56622" u="1"/>
        <s v="40805" u="1"/>
        <s v="52721" u="1"/>
        <s v="55286" u="1"/>
        <s v="56730" u="1"/>
        <s v="48831" u="1"/>
        <s v="52913" u="1"/>
        <s v="55386" u="1"/>
        <s v="55478" u="1"/>
        <s v="56922" u="1"/>
        <s v="286137" u="1"/>
        <s v="40913" u="1"/>
        <s v="55486" u="1"/>
        <s v="56930" u="1"/>
        <s v="55586" u="1"/>
        <s v="16009" u="1"/>
        <s v="44007" u="1"/>
        <s v="55886" u="1"/>
        <s v="55894" u="1"/>
        <s v="56023" u="1"/>
        <s v="20107" u="1"/>
        <s v="20023" u="1"/>
        <s v="20207" u="1"/>
        <s v="4303" u="1"/>
        <s v="56315" u="1"/>
        <s v="20031" u="1"/>
        <s v="20123" u="1"/>
        <s v="24224" u="1"/>
        <s v="9532" u="1"/>
        <s v="20223" u="1"/>
        <s v="40314" u="1"/>
        <s v="56615" u="1"/>
        <s v="43079" u="1"/>
        <s v="52522" u="1"/>
        <s v="55087" u="1"/>
        <s v="56623" u="1"/>
        <s v="184158" u="1"/>
        <s v="11088" u="1"/>
        <s v="52622" u="1"/>
        <s v="55187" u="1"/>
        <s v="56631" u="1"/>
        <s v="56915" u="1"/>
        <s v="40630" u="1"/>
        <s v="40722" u="1"/>
        <s v="43195" u="1"/>
        <s v="48832" u="1"/>
        <s v="52822" u="1"/>
        <s v="55479" u="1"/>
        <s v="3984" u="1"/>
        <s v="40822" u="1"/>
        <s v="51386" u="1"/>
        <s v="55495" u="1"/>
        <s v="328127" u="1"/>
        <s v="55695" u="1"/>
        <s v="55787" u="1"/>
        <s v="249137" u="1"/>
        <s v="51694" u="1"/>
        <s v="51786" u="1"/>
        <s v="51878" u="1"/>
        <s v="55795" u="1"/>
        <s v="55887" u="1"/>
        <s v="28118" u="1"/>
        <s v="44108" u="1"/>
        <s v="51978" u="1"/>
        <s v="20016" u="1"/>
        <s v="20024" u="1"/>
        <s v="51994" u="1"/>
        <s v="56132" u="1"/>
        <s v="20216" u="1"/>
        <s v="20132" u="1"/>
        <s v="20224" u="1"/>
        <s v="140158" u="1"/>
        <s v="56608" u="1"/>
        <s v="52523" u="1"/>
        <s v="56624" u="1"/>
        <s v="263158" u="1"/>
        <s v="24717" u="1"/>
        <s v="48817" u="1"/>
        <s v="362135" u="1"/>
        <s v="52715" u="1"/>
        <s v="56724" u="1"/>
        <s v="242135" u="1"/>
        <s v="483135" u="1"/>
        <s v="5153" u="1"/>
        <s v="5163" u="1"/>
        <s v="40815" u="1"/>
        <s v="364135" u="1"/>
        <s v="56840" u="1"/>
        <s v="40923" u="1"/>
        <s v="11397" u="1"/>
        <s v="56940" u="1"/>
        <s v="55596" u="1"/>
        <s v="56009" u="1"/>
        <s v="288121" u="1"/>
        <s v="369123" u="1"/>
        <s v="55988" u="1"/>
        <s v="52108" u="1"/>
        <s v="20109" u="1"/>
        <s v="40108" u="1"/>
        <s v="20209" u="1"/>
        <s v="60115" u="1"/>
        <s v="56041" u="1"/>
        <s v="56317" u="1"/>
        <s v="16419" u="1"/>
        <s v="12050" u="1"/>
        <s v="16427" u="1"/>
        <s v="52508" u="1"/>
        <s v="20141" u="1"/>
        <s v="56617" u="1"/>
        <s v="20241" u="1"/>
        <s v="40424" u="1"/>
        <s v="12618" u="1"/>
        <s v="56625" u="1"/>
        <s v="56809" u="1"/>
        <s v="24718" u="1"/>
        <s v="48818" u="1"/>
        <s v="180130" u="1"/>
        <s v="321135" u="1"/>
        <s v="56817" u="1"/>
        <s v="144168" u="1"/>
        <s v="52724" u="1"/>
        <s v="55197" u="1"/>
        <s v="56917" u="1"/>
        <s v="101122" u="1"/>
        <s v="163143" u="1"/>
        <s v="52640" u="1"/>
        <s v="56741" u="1"/>
        <s v="262120" u="1"/>
        <s v="324135" u="1"/>
        <s v="16843" u="1"/>
        <s v="52924" u="1"/>
        <s v="40832" u="1"/>
        <s v="48850" u="1"/>
        <s v="51396" u="1"/>
        <s v="446135" u="1"/>
        <s v="345122" u="1"/>
        <s v="148156" u="1"/>
        <s v="55797" u="1"/>
        <s v="227122" u="1"/>
        <s v="448123" u="1"/>
        <s v="51796" u="1"/>
        <s v="55897" u="1"/>
        <s v="56026" u="1"/>
        <s v="52025" u="1"/>
        <s v="52225" u="1"/>
        <s v="56234" u="1"/>
        <s v="12235" u="1"/>
        <s v="52233" u="1"/>
        <s v="52417" u="1"/>
        <s v="40417" u="1"/>
        <s v="340156" u="1"/>
        <s v="56618" u="1"/>
        <s v="20518" u="1"/>
        <s v="40609" u="1"/>
        <s v="56350" u="1"/>
        <s v="52533" u="1"/>
        <s v="55098" u="1"/>
        <s v="602137" u="1"/>
        <s v="40717" u="1"/>
        <s v="300122" u="1"/>
        <s v="320121" u="1"/>
        <s v="12635" u="1"/>
        <s v="52541" u="1"/>
        <s v="56826" u="1"/>
        <s v="421122" u="1"/>
        <s v="603137" u="1"/>
        <s v="183152" u="1"/>
        <s v="12643" u="1"/>
        <s v="383130" u="1"/>
        <s v="52833" u="1"/>
        <s v="56842" u="1"/>
        <s v="40925" u="1"/>
        <s v="143130" u="1"/>
        <s v="56850" u="1"/>
        <s v="40841" u="1"/>
        <s v="344120" u="1"/>
        <s v="466120" u="1"/>
        <s v="189164" u="1"/>
        <s v="206121" u="1"/>
        <s v="529135" u="1"/>
        <s v="11799" u="1"/>
        <s v="56027" u="1"/>
        <s v="20127" u="1"/>
        <s v="7915" u="1"/>
        <s v="20227" u="1"/>
        <s v="56335" u="1"/>
        <s v="420168" u="1"/>
        <s v="16345" u="1"/>
        <s v="621158" u="1"/>
        <s v="48352" u="1"/>
        <s v="522169" u="1"/>
        <s v="56351" u="1"/>
        <s v="482165" u="1"/>
        <s v="361153" u="1"/>
        <s v="56819" u="1"/>
        <s v="52726" u="1"/>
        <s v="56919" u="1"/>
        <s v="48836" u="1"/>
        <s v="60817" u="1"/>
        <s v="166199" u="1"/>
        <s v="363153" u="1"/>
        <s v="56743" u="1"/>
        <s v="56927" u="1"/>
        <s v="424156" u="1"/>
        <s v="5631190" u="1"/>
        <s v="56751" u="1"/>
        <s v="56935" u="1"/>
        <s v="422120" u="1"/>
        <s v="485153" u="1"/>
        <s v="48760" u="1"/>
        <s v="48944" u="1"/>
        <s v="302120" u="1"/>
        <s v="306168" u="1"/>
        <s v="343130" u="1"/>
        <s v="366165" u="1"/>
        <s v="52750" u="1"/>
        <s v="244141" u="1"/>
        <s v="5651190" u="1"/>
        <s v="507158" u="1"/>
        <s v="56951" u="1"/>
        <s v="224130" u="1"/>
        <s v="304120" u="1"/>
        <s v="505122" u="1"/>
        <s v="5681190" u="1"/>
        <s v="427120" u="1"/>
        <s v="56036" u="1"/>
        <s v="48145" u="1"/>
        <s v="48237" u="1"/>
        <s v="52043" u="1"/>
        <s v="56152" u="1"/>
        <s v="2801156" u="1"/>
        <s v="20144" u="1"/>
        <s v="20236" u="1"/>
        <s v="48253" u="1"/>
        <s v="121199" u="1"/>
        <s v="56252" u="1"/>
        <s v="56344" u="1"/>
        <s v="44160" u="1"/>
        <s v="56628" u="1"/>
        <s v="20252" u="1"/>
        <s v="48453" u="1"/>
        <s v="48545" u="1"/>
        <s v="1621156" u="1"/>
        <s v="220152" u="1"/>
        <s v="12545" u="1"/>
        <s v="486199" u="1"/>
        <s v="52643" u="1"/>
        <s v="56744" u="1"/>
        <s v="102152" u="1"/>
        <s v="123163" u="1"/>
        <s v="16754" u="1"/>
        <s v="56752" u="1"/>
        <s v="465164" u="1"/>
        <s v="40927" u="1"/>
        <s v="225164" u="1"/>
        <s v="48953" u="1"/>
        <s v="1671156" u="1"/>
        <s v="56860" u="1"/>
        <s v="327165" u="1"/>
        <s v="180" u="1"/>
        <s v="56960" u="1"/>
        <s v="5801163" u="1"/>
        <s v="108176" u="1"/>
        <s v="181" u="1"/>
        <s v="207153" u="1"/>
        <s v="268162" u="1"/>
        <s v="5811163" u="1"/>
        <s v="228152" u="1"/>
        <s v="56029" u="1"/>
        <s v="169161" u="1"/>
        <s v="52028" u="1"/>
        <s v="51999" u="1"/>
        <s v="52128" u="1"/>
        <s v="52044" u="1"/>
        <s v="52136" u="1"/>
        <s v="56153" u="1"/>
        <s v="56245" u="1"/>
        <s v="56429" u="1"/>
        <s v="48070" u="1"/>
        <s v="48254" u="1"/>
        <s v="56629" u="1"/>
        <s v="16639" u="1"/>
        <s v="56361" u="1"/>
        <s v="56729" u="1"/>
        <s v="2871254" u="1"/>
        <s v="502166" u="1"/>
        <s v="1061164" u="1"/>
        <s v="5461185" u="1"/>
        <s v="12638" u="1"/>
        <s v="52728" u="1"/>
        <s v="56553" u="1"/>
        <s v="56737" u="1"/>
        <s v="56829" u="1"/>
        <s v="7956" u="1"/>
        <s v="52736" u="1"/>
        <s v="56745" u="1"/>
        <s v="464174" u="1"/>
        <s v="52928" u="1"/>
        <s v="56753" u="1"/>
        <s v="40928" u="1"/>
        <s v="56853" u="1"/>
        <s v="40844" u="1"/>
        <s v="56861" u="1"/>
        <s v="305152" u="1"/>
        <s v="107162" u="1"/>
        <s v="388160" u="1"/>
        <s v="262" u="1"/>
        <s v="1041262" u="1"/>
        <s v="52129" u="1"/>
        <s v="48239" u="1"/>
        <s v="12047" u="1"/>
        <s v="56146" u="1"/>
        <s v="20138" u="1"/>
        <s v="48339" u="1"/>
        <s v="3671252" u="1"/>
        <s v="5861263" u="1"/>
        <s v="5881262" u="1"/>
        <s v="56246" u="1"/>
        <s v="56338" u="1"/>
        <s v="20238" u="1"/>
        <s v="5851264" u="1"/>
        <s v="56346" u="1"/>
        <s v="56446" u="1"/>
        <s v="2411256" u="1"/>
        <s v="20162" u="1"/>
        <s v="5481163" u="1"/>
        <s v="16364" u="1"/>
        <s v="40445" u="1"/>
        <s v="48647" u="1"/>
        <s v="56462" u="1"/>
        <s v="56738" u="1"/>
        <s v="20270" u="1"/>
        <s v="5871265" u="1"/>
        <s v="56654" u="1"/>
        <s v="56838" u="1"/>
        <s v="48571" u="1"/>
        <s v="301150" u="1"/>
        <s v="526199" u="1"/>
        <s v="1281254" u="1"/>
        <s v="5841267" u="1"/>
        <s v="56570" u="1"/>
        <s v="56662" u="1"/>
        <s v="56846" u="1"/>
        <s v="56938" u="1"/>
        <s v="202161" u="1"/>
        <s v="4841257" u="1"/>
        <s v="40929" u="1"/>
        <s v="48671" u="1"/>
        <s v="56670" u="1"/>
        <s v="56762" u="1"/>
        <s v="4871256" u="1"/>
        <s v="5891266" u="1"/>
        <s v="56962" u="1"/>
        <s v="7596" u="1"/>
        <s v="4451250" u="1"/>
        <s v="221" u="1"/>
        <s v="4411253" u="1"/>
        <s v="4491157" u="1"/>
        <s v="5421263" u="1"/>
        <s v="222" u="1"/>
        <s v="3261251" u="1"/>
        <s v="49500" u="1"/>
        <s v="13400" u="1"/>
        <s v="20239" u="1"/>
        <s v="5441264" u="1"/>
        <s v="56163" u="1"/>
        <s v="56439" u="1"/>
        <s v="20155" u="1"/>
        <s v="20247" u="1"/>
        <s v="44255" u="1"/>
        <s v="5201156" u="1"/>
        <s v="348" u="1"/>
        <s v="20071" u="1"/>
        <s v="20255" u="1"/>
        <s v="56547" u="1"/>
        <s v="841255" u="1"/>
        <s v="44271" u="1"/>
        <s v="52638" u="1"/>
        <s v="261180" u="1"/>
        <s v="20271" u="1"/>
        <s v="40546" u="1"/>
        <s v="5231156" u="1"/>
        <s v="56471" u="1"/>
        <s v="56839" u="1"/>
        <s v="5471265" u="1"/>
        <s v="52654" u="1"/>
        <s v="56571" u="1"/>
        <s v="52662" u="1"/>
        <s v="56671" u="1"/>
        <s v="56855" u="1"/>
        <s v="40662" u="1"/>
        <s v="5431268" u="1"/>
        <s v="56955" u="1"/>
        <s v="56871" u="1"/>
        <s v="56963" u="1"/>
        <s v="609199" u="1"/>
        <s v="3177" u="1"/>
        <s v="7997" u="1"/>
        <s v="40770" u="1"/>
        <s v="56971" u="1"/>
        <s v="3221111" u="1"/>
        <s v="57200" u="1"/>
        <s v="542" u="1"/>
        <s v="269180" u="1"/>
        <s v="2031111" u="1"/>
        <s v="4031252" u="1"/>
        <s v="2041111" u="1"/>
        <s v="544" u="1"/>
        <s v="49501" u="1"/>
        <s v="5251252" u="1"/>
        <s v="424" u="1"/>
        <s v="45500" u="1"/>
        <s v="20148" u="1"/>
        <s v="40239" u="1"/>
        <s v="44064" u="1"/>
        <s v="48165" u="1"/>
        <s v="426" u="1"/>
        <s v="4021255" u="1"/>
        <s v="48273" u="1"/>
        <s v="12449" u="1"/>
        <s v="460180" u="1"/>
        <s v="549" u="1"/>
        <s v="4728" u="1"/>
        <s v="52639" u="1"/>
        <s v="3801540" u="1"/>
        <s v="52647" u="1"/>
        <s v="221180" u="1"/>
        <s v="3538" u="1"/>
        <s v="40463" u="1"/>
        <s v="52563" u="1"/>
        <s v="52655" u="1"/>
        <s v="52747" u="1"/>
        <s v="56480" u="1"/>
        <s v="56572" u="1"/>
        <s v="56756" u="1"/>
        <s v="16858" u="1"/>
        <s v="56580" u="1"/>
        <s v="56672" u="1"/>
        <s v="56764" u="1"/>
        <s v="56856" u="1"/>
        <s v="56948" u="1"/>
        <s v="40939" u="1"/>
        <s v="48865" u="1"/>
        <s v="103180" u="1"/>
        <s v="56680" u="1"/>
        <s v="56772" u="1"/>
        <s v="56864" u="1"/>
        <s v="56956" u="1"/>
        <s v="56780" u="1"/>
        <s v="40955" u="1"/>
        <s v="48881" u="1"/>
        <s v="56880" u="1"/>
        <s v="1451540" u="1"/>
        <s v="17103" u="1"/>
        <s v="4011111" u="1"/>
        <s v="500" u="1"/>
        <s v="53100" u="1"/>
        <s v="53200" u="1"/>
        <s v="57301" u="1"/>
        <s v="502" u="1"/>
        <s v="56149" u="1"/>
        <s v="57501" u="1"/>
        <s v="20049" u="1"/>
        <s v="57601" u="1"/>
        <s v="44157" u="1"/>
        <s v="56257" u="1"/>
        <s v="57701" u="1"/>
        <s v="20165" u="1"/>
        <s v="20257" u="1"/>
        <s v="40164" u="1"/>
        <s v="52356" u="1"/>
        <s v="56273" u="1"/>
        <s v="56549" u="1"/>
        <s v="44181" u="1"/>
        <s v="56465" u="1"/>
        <s v="56649" u="1"/>
        <s v="20273" u="1"/>
        <s v="40456" u="1"/>
        <s v="48474" u="1"/>
        <s v="12282" u="1"/>
        <s v="56565" u="1"/>
        <s v="40280" u="1"/>
        <s v="40648" u="1"/>
        <s v="52564" u="1"/>
        <s v="56481" u="1"/>
        <s v="56573" u="1"/>
        <s v="48674" u="1"/>
        <s v="56949" u="1"/>
        <s v="12766" u="1"/>
        <s v="52948" u="1"/>
        <s v="56773" u="1"/>
        <s v="48782" u="1"/>
        <s v="52864" u="1"/>
        <s v="425180" u="1"/>
        <s v="605171" u="1"/>
        <s v="40864" u="1"/>
        <s v="4388" u="1"/>
        <s v="52880" u="1"/>
        <s v="822" u="1"/>
        <s v="4821" u="1"/>
        <s v="57302" u="1"/>
        <s v="57310" u="1"/>
        <s v="57410" u="1"/>
        <s v="57610" u="1"/>
        <s v="57702" u="1"/>
        <s v="57710" u="1"/>
        <s v="20258" u="1"/>
        <s v="45802" u="1"/>
        <s v="48275" u="1"/>
        <s v="48367" u="1"/>
        <s v="20266" u="1"/>
        <s v="41801" u="1"/>
        <s v="52549" u="1"/>
        <s v="56466" u="1"/>
        <s v="9938" u="1"/>
        <s v="40549" u="1"/>
        <s v="500180" u="1"/>
        <s v="52465" u="1"/>
        <s v="56566" u="1"/>
        <s v="20282" u="1"/>
        <s v="622180" u="1"/>
        <s v="56490" u="1"/>
        <s v="56674" u="1"/>
        <s v="24767" u="1"/>
        <s v="56682" u="1"/>
        <s v="48783" u="1"/>
        <s v="56782" u="1"/>
        <s v="56890" u="1"/>
        <s v="56982" u="1"/>
        <s v="13104" u="1"/>
        <s v="57111" u="1"/>
        <s v="57203" u="1"/>
        <s v="49212" u="1"/>
        <s v="13204" u="1"/>
        <s v="53110" u="1"/>
        <s v="57211" u="1"/>
        <s v="57303" u="1"/>
        <s v="13304" u="1"/>
        <s v="53210" u="1"/>
        <s v="57403" u="1"/>
        <s v="56059" u="1"/>
        <s v="57503" u="1"/>
        <s v="53410" u="1"/>
        <s v="56067" u="1"/>
        <s v="56159" u="1"/>
        <s v="57511" u="1"/>
        <s v="57603" u="1"/>
        <s v="41502" u="1"/>
        <s v="44159" u="1"/>
        <s v="56167" u="1"/>
        <s v="56259" u="1"/>
        <s v="57703" u="1"/>
        <s v="44259" u="1"/>
        <s v="16269" u="1"/>
        <s v="53610" u="1"/>
        <s v="56267" u="1"/>
        <s v="57711" u="1"/>
        <s v="20259" u="1"/>
        <s v="20267" u="1"/>
        <s v="40174" u="1"/>
        <s v="16377" u="1"/>
        <s v="56191" u="1"/>
        <s v="56283" u="1"/>
        <s v="56559" u="1"/>
        <s v="921181" u="1"/>
        <s v="16293" u="1"/>
        <s v="53910" u="1"/>
        <s v="56383" u="1"/>
        <s v="56567" u="1"/>
        <s v="16393" u="1"/>
        <s v="52290" u="1"/>
        <s v="56575" u="1"/>
        <s v="56667" u="1"/>
        <s v="48676" u="1"/>
        <s v="56675" u="1"/>
        <s v="24584" u="1"/>
        <s v="4359" u="1"/>
        <s v="56783" u="1"/>
        <s v="56875" u="1"/>
        <s v="57004" u="1"/>
        <s v="49013" u="1"/>
        <s v="56883" u="1"/>
        <s v="56975" u="1"/>
        <s v="57012" u="1"/>
        <s v="57104" u="1"/>
        <s v="52882" u="1"/>
        <s v="56891" u="1"/>
        <s v="40790" u="1"/>
        <s v="40974" u="1"/>
        <s v="57204" u="1"/>
        <s v="53203" u="1"/>
        <s v="4061530" u="1"/>
        <s v="5211" u="1"/>
        <s v="41203" u="1"/>
        <s v="57220" u="1"/>
        <s v="57404" u="1"/>
        <s v="57412" u="1"/>
        <s v="25413" u="1"/>
        <s v="57512" u="1"/>
        <s v="57604" u="1"/>
        <s v="52159" u="1"/>
        <s v="57612" u="1"/>
        <s v="57704" u="1"/>
        <s v="13521" u="1"/>
        <s v="13613" u="1"/>
        <s v="56084" u="1"/>
        <s v="57712" u="1"/>
        <s v="17722" u="1"/>
        <s v="56184" u="1"/>
        <s v="41803" u="1"/>
        <s v="48469" u="1"/>
        <s v="56192" u="1"/>
        <s v="56284" u="1"/>
        <s v="20276" u="1"/>
        <s v="41903" u="1"/>
        <s v="56476" u="1"/>
        <s v="56568" u="1"/>
        <s v="41911" u="1"/>
        <s v="7539" u="1"/>
        <s v="40291" u="1"/>
        <s v="9148" u="1"/>
        <s v="16594" u="1"/>
        <s v="56868" u="1"/>
        <s v="52591" u="1"/>
        <s v="40867" u="1"/>
        <s v="12693" u="1"/>
        <s v="52783" u="1"/>
        <s v="52875" u="1"/>
        <s v="17107" u="1"/>
        <s v="57105" u="1"/>
        <s v="52975" u="1"/>
        <s v="57113" u="1"/>
        <s v="57205" u="1"/>
        <s v="45113" u="1"/>
        <s v="57305" u="1"/>
        <s v="3202" u="1"/>
        <s v="5199" u="1"/>
        <s v="57221" u="1"/>
        <s v="57405" u="1"/>
        <s v="53220" u="1"/>
        <s v="57321" u="1"/>
        <s v="57505" u="1"/>
        <s v="61311" u="1"/>
        <s v="13322" u="1"/>
        <s v="53320" u="1"/>
        <s v="57421" u="1"/>
        <s v="57605" u="1"/>
        <s v="492129" u="1"/>
        <s v="57613" u="1"/>
        <s v="56177" u="1"/>
        <s v="57621" u="1"/>
        <s v="57713" u="1"/>
        <s v="41612" u="1"/>
        <s v="48278" u="1"/>
        <s v="52176" u="1"/>
        <s v="53620" u="1"/>
        <s v="56185" u="1"/>
        <s v="57721" u="1"/>
        <s v="20085" u="1"/>
        <s v="45813" u="1"/>
        <s v="56193" u="1"/>
        <s v="56469" u="1"/>
        <s v="41720" u="1"/>
        <s v="49922" u="1"/>
        <s v="12378" u="1"/>
        <s v="52376" u="1"/>
        <s v="56385" u="1"/>
        <s v="9529" u="1"/>
        <s v="41912" u="1"/>
        <s v="52476" u="1"/>
        <s v="56669" u="1"/>
        <s v="52392" u="1"/>
        <s v="52768" u="1"/>
        <s v="56693" u="1"/>
        <s v="56877" u="1"/>
        <s v="40868" u="1"/>
        <s v="12786" u="1"/>
        <s v="49015" u="1"/>
        <s v="57014" u="1"/>
        <s v="56893" u="1"/>
        <s v="53105" u="1"/>
        <s v="41105" u="1"/>
        <s v="49307" u="1"/>
        <s v="53113" u="1"/>
        <s v="57030" u="1"/>
        <s v="57214" u="1"/>
        <s v="57306" u="1"/>
        <s v="41205" u="1"/>
        <s v="40992" u="1"/>
        <s v="41121" u="1"/>
        <s v="13315" u="1"/>
        <s v="53405" u="1"/>
        <s v="57230" u="1"/>
        <s v="57322" u="1"/>
        <s v="49423" u="1"/>
        <s v="53505" u="1"/>
        <s v="57330" u="1"/>
        <s v="57422" u="1"/>
        <s v="57606" u="1"/>
        <s v="41413" u="1"/>
        <s v="45514" u="1"/>
        <s v="57430" u="1"/>
        <s v="57522" u="1"/>
        <s v="57706" u="1"/>
        <s v="96168" u="1"/>
        <s v="45522" u="1"/>
        <s v="13431" u="1"/>
        <s v="57530" u="1"/>
        <s v="57714" u="1"/>
        <s v="41521" u="1"/>
        <s v="53713" u="1"/>
        <s v="53805" u="1"/>
        <s v="57722" u="1"/>
        <s v="41805" u="1"/>
        <s v="56194" u="1"/>
        <s v="56286" u="1"/>
        <s v="57730" u="1"/>
        <s v="48295" u="1"/>
        <s v="49923" u="1"/>
        <s v="20194" u="1"/>
        <s v="40285" u="1"/>
        <s v="297137" u="1"/>
        <s v="337129" u="1"/>
        <s v="4092" u="1"/>
        <s v="52493" u="1"/>
        <s v="52769" u="1"/>
        <s v="52777" u="1"/>
        <s v="56786" u="1"/>
        <s v="57007" u="1"/>
        <s v="56794" u="1"/>
        <s v="40969" u="1"/>
        <s v="57107" u="1"/>
        <s v="40793" u="1"/>
        <s v="57023" u="1"/>
        <s v="52985" u="1"/>
        <s v="56994" u="1"/>
        <s v="57031" u="1"/>
        <s v="57215" u="1"/>
        <s v="13032" u="1"/>
        <s v="17317" u="1"/>
        <s v="57315" u="1"/>
        <s v="57407" u="1"/>
        <s v="41030" u="1"/>
        <s v="41122" u="1"/>
        <s v="41306" u="1"/>
        <s v="17325" u="1"/>
        <s v="53130" u="1"/>
        <s v="53406" u="1"/>
        <s v="57507" u="1"/>
        <s v="49424" u="1"/>
        <s v="57331" u="1"/>
        <s v="57515" u="1"/>
        <s v="57607" u="1"/>
        <s v="290135" u="1"/>
        <s v="491137" u="1"/>
        <s v="57615" u="1"/>
        <s v="57707" u="1"/>
        <s v="41606" u="1"/>
        <s v="13524" u="1"/>
        <s v="53522" u="1"/>
        <s v="57531" u="1"/>
        <s v="57623" u="1"/>
        <s v="57715" u="1"/>
        <s v="41614" u="1"/>
        <s v="57723" u="1"/>
        <s v="452115" u="1"/>
        <s v="494137" u="1"/>
        <s v="41714" u="1"/>
        <s v="49732" u="1"/>
        <s v="53722" u="1"/>
        <s v="294135" u="1"/>
        <s v="20095" u="1"/>
        <s v="41814" u="1"/>
        <s v="49924" u="1"/>
        <s v="56295" u="1"/>
        <s v="40286" u="1"/>
        <s v="41914" u="1"/>
        <s v="135137" u="1"/>
        <s v="52386" u="1"/>
        <s v="53922" u="1"/>
        <s v="56395" u="1"/>
        <s v="56487" u="1"/>
        <s v="13932" u="1"/>
        <s v="53930" u="1"/>
        <s v="56687" u="1"/>
        <s v="499137" u="1"/>
        <s v="57008" u="1"/>
        <s v="56887" u="1"/>
        <s v="179123" u="1"/>
        <s v="49025" u="1"/>
        <s v="56987" u="1"/>
        <s v="57116" u="1"/>
        <s v="57208" u="1"/>
        <s v="45116" u="1"/>
        <s v="49309" u="1"/>
        <s v="57032" u="1"/>
        <s v="57216" u="1"/>
        <s v="49133" u="1"/>
        <s v="57040" u="1"/>
        <s v="57132" u="1"/>
        <s v="41031" u="1"/>
        <s v="49417" u="1"/>
        <s v="57232" u="1"/>
        <s v="57324" u="1"/>
        <s v="57416" u="1"/>
        <s v="57508" u="1"/>
        <s v="4824" u="1"/>
        <s v="57608" u="1"/>
        <s v="41231" u="1"/>
        <s v="45424" u="1"/>
        <s v="49433" u="1"/>
        <s v="49709" u="1"/>
        <s v="53607" u="1"/>
        <s v="57340" u="1"/>
        <s v="57432" u="1"/>
        <s v="57708" u="1"/>
        <s v="130135" u="1"/>
        <s v="57716" u="1"/>
        <s v="45532" u="1"/>
        <s v="150122" u="1"/>
        <s v="8863" u="1"/>
        <s v="13717" u="1"/>
        <s v="57632" u="1"/>
        <s v="57724" u="1"/>
        <s v="41807" u="1"/>
        <s v="49641" u="1"/>
        <s v="49917" u="1"/>
        <s v="53815" u="1"/>
        <s v="454137" u="1"/>
        <s v="41815" u="1"/>
        <s v="214137" u="1"/>
        <s v="40287" u="1"/>
        <s v="335137" u="1"/>
        <s v="375135" u="1"/>
        <s v="13925" u="1"/>
        <s v="53923" u="1"/>
        <s v="274122" u="1"/>
        <s v="457137" u="1"/>
        <s v="45940" u="1"/>
        <s v="458137" u="1"/>
        <s v="52687" u="1"/>
        <s v="52779" u="1"/>
        <s v="56788" u="1"/>
        <s v="258135" u="1"/>
        <s v="379135" u="1"/>
        <s v="57017" u="1"/>
        <s v="25018" u="1"/>
        <s v="40887" u="1"/>
        <s v="57117" u="1"/>
        <s v="57309" u="1"/>
        <s v="61115" u="1"/>
        <s v="13218" u="1"/>
        <s v="53308" u="1"/>
        <s v="57041" u="1"/>
        <s v="57133" u="1"/>
        <s v="57317" u="1"/>
        <s v="57409" u="1"/>
        <s v="41132" u="1"/>
        <s v="45509" u="1"/>
        <s v="53508" u="1"/>
        <s v="57241" u="1"/>
        <s v="57609" u="1"/>
        <s v="13426" u="1"/>
        <s v="57525" u="1"/>
        <s v="57617" u="1"/>
        <s v="57709" u="1"/>
        <s v="41516" u="1"/>
        <s v="330135" u="1"/>
        <s v="531137" u="1"/>
        <s v="13618" u="1"/>
        <s v="57441" u="1"/>
        <s v="57533" u="1"/>
        <s v="57625" u="1"/>
        <s v="57717" u="1"/>
        <s v="41432" u="1"/>
        <s v="49818" u="1"/>
        <s v="594158" u="1"/>
        <s v="13350" u="1"/>
        <s v="57725" u="1"/>
        <s v="412137" u="1"/>
        <s v="45633" u="1"/>
        <s v="595158" u="1"/>
        <s v="17827" u="1"/>
        <s v="53540" u="1"/>
        <s v="53908" u="1"/>
        <s v="57641" u="1"/>
        <s v="20189" u="1"/>
        <s v="52196" u="1"/>
        <s v="53640" u="1"/>
        <s v="393120" u="1"/>
        <s v="53740" u="1"/>
        <s v="53924" u="1"/>
        <s v="56489" u="1"/>
        <s v="45841" u="1"/>
        <s v="56497" u="1"/>
        <s v="40396" u="1"/>
        <s v="48598" u="1"/>
        <s v="52588" u="1"/>
        <s v="56689" u="1"/>
        <s v="436124" u="1"/>
        <s v="40596" u="1"/>
        <s v="52788" u="1"/>
        <s v="56797" u="1"/>
        <s v="57018" u="1"/>
        <s v="599122" u="1"/>
        <s v="45018" u="1"/>
        <s v="52888" u="1"/>
        <s v="56989" u="1"/>
        <s v="57026" u="1"/>
        <s v="238110" u="1"/>
        <s v="40988" u="1"/>
        <s v="57218" u="1"/>
        <s v="57226" u="1"/>
        <s v="57318" u="1"/>
        <s v="41033" u="1"/>
        <s v="41133" u="1"/>
        <s v="53141" u="1"/>
        <s v="57242" u="1"/>
        <s v="57518" u="1"/>
        <s v="451169" u="1"/>
        <s v="41509" u="1"/>
        <s v="53333" u="1"/>
        <s v="57342" u="1"/>
        <s v="57526" u="1"/>
        <s v="57618" u="1"/>
        <s v="57350" u="1"/>
        <s v="57626" u="1"/>
        <s v="57718" u="1"/>
        <s v="41433" u="1"/>
        <s v="49727" u="1"/>
        <s v="53441" u="1"/>
        <s v="53533" u="1"/>
        <s v="56098" u="1"/>
        <s v="57542" u="1"/>
        <s v="57634" u="1"/>
        <s v="57726" u="1"/>
        <s v="41809" u="1"/>
        <s v="391130" u="1"/>
        <s v="392142" u="1"/>
        <s v="394166" u="1"/>
        <s v="571121" u="1"/>
        <s v="17552" u="1"/>
        <s v="57550" u="1"/>
        <s v="57642" u="1"/>
        <s v="311122" u="1"/>
        <s v="355168" u="1"/>
        <s v="13827" u="1"/>
        <s v="57650" u="1"/>
        <s v="272130" u="1"/>
        <s v="41917" u="1"/>
        <s v="173141" u="1"/>
        <s v="53833" u="1"/>
        <s v="232120" u="1"/>
        <s v="41741" u="1"/>
        <s v="41833" u="1"/>
        <s v="53841" u="1"/>
        <s v="113120" u="1"/>
        <s v="40589" u="1"/>
        <s v="315122" u="1"/>
        <s v="56698" u="1"/>
        <s v="279166" u="1"/>
        <s v="399154" u="1"/>
        <s v="277130" u="1"/>
        <s v="57019" u="1"/>
        <s v="237120" u="1"/>
        <s v="12899" u="1"/>
        <s v="41018" u="1"/>
        <s v="57035" u="1"/>
        <s v="57043" u="1"/>
        <s v="57319" u="1"/>
        <s v="41034" u="1"/>
        <s v="41126" u="1"/>
        <s v="57051" u="1"/>
        <s v="57235" u="1"/>
        <s v="57327" u="1"/>
        <s v="57335" u="1"/>
        <s v="57427" u="1"/>
        <s v="57519" u="1"/>
        <s v="45335" u="1"/>
        <s v="57251" u="1"/>
        <s v="57435" u="1"/>
        <s v="57619" u="1"/>
        <s v="41518" u="1"/>
        <s v="371165" u="1"/>
        <s v="532169" u="1"/>
        <s v="53434" u="1"/>
        <s v="57535" u="1"/>
        <s v="57719" u="1"/>
        <s v="41618" u="1"/>
        <s v="17545" u="1"/>
        <s v="53442" u="1"/>
        <s v="56099" u="1"/>
        <s v="57543" u="1"/>
        <s v="57635" u="1"/>
        <s v="57727" u="1"/>
        <s v="45451" u="1"/>
        <s v="57643" u="1"/>
        <s v="252153" u="1"/>
        <s v="110130" u="1"/>
        <s v="310120" u="1"/>
        <s v="57651" u="1"/>
        <s v="20199" u="1"/>
        <s v="61917" u="1"/>
        <s v="4465" u="1"/>
        <s v="17845" u="1"/>
        <s v="253141" u="1"/>
        <s v="41926" u="1"/>
        <s v="56499" u="1"/>
        <s v="413121" u="1"/>
        <s v="53942" u="1"/>
        <s v="41942" u="1"/>
        <s v="515122" u="1"/>
        <s v="235130" u="1"/>
        <s v="56799" u="1"/>
        <s v="278152" u="1"/>
        <s v="459155" u="1"/>
        <s v="158152" u="1"/>
        <s v="316120" u="1"/>
        <s v="57028" u="1"/>
        <s v="418121" u="1"/>
        <s v="118130" u="1"/>
        <s v="57136" u="1"/>
        <s v="119130" u="1"/>
        <s v="57052" u="1"/>
        <s v="57328" u="1"/>
        <s v="57336" u="1"/>
        <s v="57428" u="1"/>
        <s v="57160" u="1"/>
        <s v="57528" u="1"/>
        <s v="41519" u="1"/>
        <s v="53619" u="1"/>
        <s v="57260" u="1"/>
        <s v="57536" u="1"/>
        <s v="57628" u="1"/>
        <s v="25261" u="1"/>
        <s v="49637" u="1"/>
        <s v="512168" u="1"/>
        <s v="1721156" u="1"/>
        <s v="53719" u="1"/>
        <s v="57452" u="1"/>
        <s v="57728" u="1"/>
        <s v="2951155" u="1"/>
        <s v="5301190" u="1"/>
        <s v="1711157" u="1"/>
        <s v="57644" u="1"/>
        <s v="211153" u="1"/>
        <s v="292161" u="1"/>
        <s v="41727" u="1"/>
        <s v="53919" u="1"/>
        <s v="57652" u="1"/>
        <s v="431130" u="1"/>
        <s v="41735" u="1"/>
        <s v="41827" u="1"/>
        <s v="49661" u="1"/>
        <s v="57660" u="1"/>
        <s v="257199" u="1"/>
        <s v="45660" u="1"/>
        <s v="45844" u="1"/>
        <s v="174161" u="1"/>
        <s v="17946" u="1"/>
        <s v="255163" u="1"/>
        <s v="49861" u="1"/>
        <s v="17870" u="1"/>
        <s v="53951" u="1"/>
        <s v="217153" u="1"/>
        <s v="319166" u="1"/>
        <s v="516120" u="1"/>
        <s v="5381190" u="1"/>
        <s v="239152" u="1"/>
        <s v="41028" u="1"/>
        <s v="49046" u="1"/>
        <s v="57229" u="1"/>
        <s v="41128" u="1"/>
        <s v="53228" u="1"/>
        <s v="57145" u="1"/>
        <s v="57237" u="1"/>
        <s v="5541184" u="1"/>
        <s v="8405" u="1"/>
        <s v="57337" u="1"/>
        <s v="41236" u="1"/>
        <s v="57253" u="1"/>
        <s v="57345" u="1"/>
        <s v="57437" u="1"/>
        <s v="57529" u="1"/>
        <s v="45345" u="1"/>
        <s v="45437" u="1"/>
        <s v="57353" u="1"/>
        <s v="57537" u="1"/>
        <s v="57629" u="1"/>
        <s v="9635" u="1"/>
        <s v="192194" u="1"/>
        <s v="13262" u="1"/>
        <s v="57361" u="1"/>
        <s v="57453" u="1"/>
        <s v="57545" u="1"/>
        <s v="57637" u="1"/>
        <s v="57729" u="1"/>
        <s v="9645" u="1"/>
        <s v="45453" u="1"/>
        <s v="3731156" u="1"/>
        <s v="17555" u="1"/>
        <s v="57461" u="1"/>
        <s v="57645" u="1"/>
        <s v="45461" u="1"/>
        <s v="3741156" u="1"/>
        <s v="53828" u="1"/>
        <s v="57653" u="1"/>
        <s v="41552" u="1"/>
        <s v="49570" u="1"/>
        <s v="132161" u="1"/>
        <s v="57661" u="1"/>
        <s v="213163" u="1"/>
        <s v="3721250" u="1"/>
        <s v="13662" u="1"/>
        <s v="41936" u="1"/>
        <s v="415153" u="1"/>
        <s v="1311251" u="1"/>
        <s v="1701111" u="1"/>
        <s v="5901263" u="1"/>
        <s v="4721262" u="1"/>
        <s v="5501163" u="1"/>
        <s v="137161" u="1"/>
        <s v="398160" u="1"/>
        <s v="1391156" u="1"/>
        <s v="5761271" u="1"/>
        <s v="5521163" u="1"/>
        <s v="518130" u="1"/>
        <s v="5551162" u="1"/>
        <s v="49247" u="1"/>
        <s v="53237" u="1"/>
        <s v="57062" u="1"/>
        <s v="57338" u="1"/>
        <s v="41053" u="1"/>
        <s v="45246" u="1"/>
        <s v="5701156" u="1"/>
        <s v="53245" u="1"/>
        <s v="57070" u="1"/>
        <s v="57254" u="1"/>
        <s v="53161" u="1"/>
        <s v="57170" u="1"/>
        <s v="57262" u="1"/>
        <s v="57446" u="1"/>
        <s v="57538" u="1"/>
        <s v="5911267" u="1"/>
        <s v="53261" u="1"/>
        <s v="57270" u="1"/>
        <s v="57454" u="1"/>
        <s v="57546" u="1"/>
        <s v="57638" u="1"/>
        <s v="41353" u="1"/>
        <s v="17556" u="1"/>
        <s v="57646" u="1"/>
        <s v="41361" u="1"/>
        <s v="45554" u="1"/>
        <s v="49471" u="1"/>
        <s v="49655" u="1"/>
        <s v="57470" u="1"/>
        <s v="41553" u="1"/>
        <s v="41645" u="1"/>
        <s v="41829" u="1"/>
        <s v="45838" u="1"/>
        <s v="4857" u="1"/>
        <s v="57570" u="1"/>
        <s v="57662" u="1"/>
        <s v="416199" u="1"/>
        <s v="41561" u="1"/>
        <s v="57670" u="1"/>
        <s v="41845" u="1"/>
        <s v="41945" u="1"/>
        <s v="197180" u="1"/>
        <s v="477160" u="1"/>
        <s v="41961" u="1"/>
        <s v="57139" u="1"/>
        <s v="57055" u="1"/>
        <s v="53146" u="1"/>
        <s v="57155" u="1"/>
        <s v="57247" u="1"/>
        <s v="57339" u="1"/>
        <s v="41054" u="1"/>
        <s v="41146" u="1"/>
        <s v="57071" u="1"/>
        <s v="57255" u="1"/>
        <s v="57439" u="1"/>
        <s v="97161" u="1"/>
        <s v="53070" u="1"/>
        <s v="53254" u="1"/>
        <s v="57355" u="1"/>
        <s v="57539" u="1"/>
        <s v="45539" u="1"/>
        <s v="238" u="1"/>
        <s v="13080" u="1"/>
        <s v="57271" u="1"/>
        <s v="57455" u="1"/>
        <s v="57547" u="1"/>
        <s v="57639" u="1"/>
        <s v="45363" u="1"/>
        <s v="5531266" u="1"/>
        <s v="57371" u="1"/>
        <s v="57555" u="1"/>
        <s v="57647" u="1"/>
        <s v="210171" u="1"/>
        <s v="57563" u="1"/>
        <s v="57655" u="1"/>
        <s v="152180" u="1"/>
        <s v="5511268" u="1"/>
        <s v="53562" u="1"/>
        <s v="53838" u="1"/>
        <s v="57663" u="1"/>
        <s v="2161255" u="1"/>
        <s v="41470" u="1"/>
        <s v="45663" u="1"/>
        <s v="5581265" u="1"/>
        <s v="53570" u="1"/>
        <s v="57671" u="1"/>
        <s v="41662" u="1"/>
        <s v="41754" u="1"/>
        <s v="41846" u="1"/>
        <s v="49872" u="1"/>
        <s v="1951540" u="1"/>
        <s v="4171156" u="1"/>
        <s v="53870" u="1"/>
        <s v="5561269" u="1"/>
        <s v="434" u="1"/>
        <s v="675" u="1"/>
        <s v="314" u="1"/>
        <s v="17158" u="1"/>
        <s v="57064" u="1"/>
        <s v="57156" u="1"/>
        <s v="556" u="1"/>
        <s v="677" u="1"/>
        <s v="53063" u="1"/>
        <s v="49265" u="1"/>
        <s v="53347" u="1"/>
        <s v="57264" u="1"/>
        <s v="57356" u="1"/>
        <s v="317" u="1"/>
        <s v="3780" u="1"/>
        <s v="41163" u="1"/>
        <s v="53263" u="1"/>
        <s v="57180" u="1"/>
        <s v="57272" u="1"/>
        <s v="57364" u="1"/>
        <s v="57456" u="1"/>
        <s v="57548" u="1"/>
        <s v="41447" u="1"/>
        <s v="49281" u="1"/>
        <s v="49649" u="1"/>
        <s v="53271" u="1"/>
        <s v="53363" u="1"/>
        <s v="53639" u="1"/>
        <s v="57280" u="1"/>
        <s v="57372" u="1"/>
        <s v="57648" u="1"/>
        <s v="230180" u="1"/>
        <s v="610161" u="1"/>
        <s v="49565" u="1"/>
      </sharedItems>
    </cacheField>
    <cacheField name="Internal Title" numFmtId="0">
      <sharedItems containsBlank="1" count="1011">
        <m/>
        <s v="Loan Processor"/>
        <s v="Part-Time Loan Processor"/>
        <s v="Trust Opns Section Spec" u="1"/>
        <s v="Mortgage Loan Originator - Lead" u="1"/>
        <s v="Relationship Team Leader II" u="1"/>
        <s v="Asst Branch Mgr II (Bnkg Ctr)" u="1"/>
        <s v="Internal Control Specialist" u="1"/>
        <s v="Internet Banking Specialist" u="1"/>
        <s v="General Services Assistant" u="1"/>
        <s v="Wealth Advisor III" u="1"/>
        <s v="Wholesale Processor/Closer" u="1"/>
        <s v="Sr Portfolio &amp; Product Analyst" u="1"/>
        <s v="Process Improve Compliance Off" u="1"/>
        <s v="Analyst" u="1"/>
        <s v="Senior Wealth Advisor-PriC" u="1"/>
        <s v="Deposit Operations Team Leader" u="1"/>
        <s v="Security Coordinator" u="1"/>
        <s v="Marketing Coordinator" u="1"/>
        <s v="Res Loan Off - DHHL Spec" u="1"/>
        <s v="Marketing Proj Serv Trng Mgr" u="1"/>
        <s v="Fiduciary Advisor I" u="1"/>
        <s v="Pay Acct, Stock Opt Admin &amp; AP Supervisor" u="1"/>
        <s v="Workflow Efficiency Coord II" u="1"/>
        <s v="Division Coordinator" u="1"/>
        <s v="Purchasing Agent" u="1"/>
        <s v="Booking Funding Documentation Administrator" u="1"/>
        <s v="Funds Accountant II" u="1"/>
        <s v="Commercial Loan Administrator" u="1"/>
        <s v="Trust Operations Spec IV" u="1"/>
        <s v="Mgr, Product Development" u="1"/>
        <s v="Corporate Security Director" u="1"/>
        <s v="Cash Management Manager" u="1"/>
        <s v="Client Relations Manager I" u="1"/>
        <s v="Advertising Administrator" u="1"/>
        <s v="Security Officer" u="1"/>
        <s v="Accountant" u="1"/>
        <s v="Accounting  Manager" u="1"/>
        <s v="Fair Lending Risk Officer" u="1"/>
        <s v="Contact Center Mgr - Spec Svcs" u="1"/>
        <s v="Operations Manager - TSG" u="1"/>
        <s v="Business Intelligence Manager" u="1"/>
        <s v="Service &amp; Compliance Mgr" u="1"/>
        <s v="Chief Risk Officer" u="1"/>
        <s v="Consumer Banking Rep I" u="1"/>
        <s v="Project Manager" u="1"/>
        <s v="Head Teller" u="1"/>
        <s v="CISO Mgr of Info Protect Dept" u="1"/>
        <s v="Fixed Income Manager" u="1"/>
        <s v="Business Platform Mgr" u="1"/>
        <s v="Investment Spec/Officer" u="1"/>
        <s v="Controller" u="1"/>
        <s v="Consumer Credit Officer II" u="1"/>
        <s v="Wealth Advisor III &amp; Fiduciary Attorney" u="1"/>
        <s v="Wealth Advisor II" u="1"/>
        <s v="Port Rptng Bus Architect I" u="1"/>
        <s v="Home Equity Specialist II" u="1"/>
        <s v="Insurance Producer" u="1"/>
        <s v="Wholesale Credit Risk Manager" u="1"/>
        <s v="Financial Planner" u="1"/>
        <s v="Fraud Manager II" u="1"/>
        <s v="Closely Held Business Spec" u="1"/>
        <s v="Service Supervisor II" u="1"/>
        <s v="Operations Administrator" u="1"/>
        <s v="Emp Benefit &amp; Fin Svc Ofr" u="1"/>
        <s v="Fiduciary Administrator III" u="1"/>
        <s v="Treasury Investment Sr Analyst" u="1"/>
        <s v="Chief Retail Officer" u="1"/>
        <s v="Card Operations Specialist I" u="1"/>
        <s v="Sr Channel Projects Coord" u="1"/>
        <s v="Financial Analyst &amp; Systems Support Manager" u="1"/>
        <s v="Branch Concierge I" u="1"/>
        <s v="Info Tech Compliance Coord" u="1"/>
        <s v="Investor Reporting Analyst" u="1"/>
        <s v="Portfolio Manager" u="1"/>
        <s v="Sr Credit Risk Review Officer" u="1"/>
        <s v="DMC Maintenance Manager" u="1"/>
        <s v="Commercial Loan Operations Administrator" u="1"/>
        <s v="Help Desk Analyst I" u="1"/>
        <s v="Operations Analyst II" u="1"/>
        <s v="Mortgage Bnkg Accounting Mgr" u="1"/>
        <s v="Trust Opns Sect Sup I" u="1"/>
        <s v="Chief Credit Officer" u="1"/>
        <s v="Dep &amp; Ops Compliance Ofcr II" u="1"/>
        <s v="Comml Bnkg Service Rep I" u="1"/>
        <s v="Portfolio Mgmt Officer IV" u="1"/>
        <s v="Channel Project Coordinator" u="1"/>
        <s v="Legal Division Manager" u="1"/>
        <s v="Systems Engineer" u="1"/>
        <s v="Trust Tax Manager" u="1"/>
        <s v="Procurement Opns Sr Analyst" u="1"/>
        <s v="Marketing Database Analyst" u="1"/>
        <s v="Corp Comm Administrator" u="1"/>
        <s v="Senior Loan Recovery Spec" u="1"/>
        <s v="VSO Specilialist II" u="1"/>
        <s v="Commercial Banking Group Mgr" u="1"/>
        <s v="Collection Supervisor" u="1"/>
        <s v="Fraud Assistant" u="1"/>
        <s v="RPS Compliance Manager" u="1"/>
        <s v="Ops Process, Compl &amp; Risk Mgr" u="1"/>
        <s v="Portfolio Manager II" u="1"/>
        <s v="Training &amp; Support Ctr Manager" u="1"/>
        <s v="Real Estate Administrator" u="1"/>
        <s v="BSA/AML Investigator" u="1"/>
        <s v="Vision IP Operator" u="1"/>
        <s v="Mtg &amp; Cns Lnd Compl Ant" u="1"/>
        <s v="Mortgage Servicing Asst III" u="1"/>
        <s v="Mgr, Operations Support Svcs" u="1"/>
        <s v="Collections Manager" u="1"/>
        <s v="Safe Deposit Attendant" u="1"/>
        <s v="Regional Manager III" u="1"/>
        <s v="Tax and Compliance Officer" u="1"/>
        <s v="Leasing President" u="1"/>
        <s v="Physical Security Manager" u="1"/>
        <s v="Sr Credit Risk Review Consult" u="1"/>
        <s v="Operations Mgr - DP &amp; C" u="1"/>
        <s v="IP Balancer I" u="1"/>
        <s v="Operations Supervisor - CPO" u="1"/>
        <s v="Branch Manager IV" u="1"/>
        <s v="Merchant Services Ops Asst II" u="1"/>
        <s v="Business Development Market Leader" u="1"/>
        <s v="Peak-Day Vso Teller" u="1"/>
        <s v="HRIS Data Lead" u="1"/>
        <s v="ATM Servicing Manager" u="1"/>
        <s v="Regional Coordinator" u="1"/>
        <s v="Investment Trade Officer" u="1"/>
        <s v="Financial Planning &amp; Rptg Mgr" u="1"/>
        <s v="Residental Loan Ctr Team Lead" u="1"/>
        <s v="Intern" u="1"/>
        <s v="Res Construction Loan Manager" u="1"/>
        <s v="Administrative Services Coordi" u="1"/>
        <s v="Fiduciary Advisor III" u="1"/>
        <s v="Ip Specialist IV" u="1"/>
        <s v="Private Banking Manager" u="1"/>
        <s v="Acct Rvw Proc &amp; Prtflo Mgt Mgr" u="1"/>
        <s v="Financial Reporting Officer" u="1"/>
        <s v="Deposit Operations Representative" u="1"/>
        <s v="General Counsel" u="1"/>
        <s v="VSO Teller" u="1"/>
        <s v="Sr Opns Coordinator" u="1"/>
        <s v="Merch Svcs Serv &amp; Ops Mgr I" u="1"/>
        <s v="Personal Banking Officer-LF" u="1"/>
        <s v="Senior Foreign Exchange Trader" u="1"/>
        <s v="Operations Assistant III" u="1"/>
        <s v="Analyst II - Dist Systems Mgmt" u="1"/>
        <s v="Electronic Banking Supervisor" u="1"/>
        <s v="Hawaii Commercial Bnkg Mgr" u="1"/>
        <s v="Retail Credit Policy Manager" u="1"/>
        <s v="Custody Manager" u="1"/>
        <s v="Banking Center Manager II" u="1"/>
        <s v="Branch Manager" u="1"/>
        <s v="Sales Support Specialist I" u="1"/>
        <s v="CRE Loan Doc Specialist II" u="1"/>
        <s v="Collector III" u="1"/>
        <s v="Head of Private Banking" u="1"/>
        <s v="Investment Associate" u="1"/>
        <s v="Merchant Services Sales Mgr I" u="1"/>
        <s v="Trust Opns Analyst II" u="1"/>
        <s v="BMT Mortgage Co Manager" u="1"/>
        <s v="Online Ed Tools &amp; Comm Mgr" u="1"/>
        <s v="Investment Officer II" u="1"/>
        <s v="Home Equity Specialist I" u="1"/>
        <s v="Processor/Closer" u="1"/>
        <s v="HR Specialist III" u="1"/>
        <s v="Customer Care Rep I - MM" u="1"/>
        <s v="Retail Credit Analytics Mgr" u="1"/>
        <s v="HBD Planning Mgr" u="1"/>
        <s v="Process Manager - ACH" u="1"/>
        <s v="Sr Portfolio Mgmt Officer I" u="1"/>
        <s v="Loan Servicing Supervisor" u="1"/>
        <s v="Accounting Assistant I" u="1"/>
        <s v="Loan Administrator" u="1"/>
        <s v="Market Planning Mgr" u="1"/>
        <s v="Treas Investment Analyst" u="1"/>
        <s v="Primary Relationship Off V-DK" u="1"/>
        <s v="Merchant Sales Officer II" u="1"/>
        <s v="Acctg Ops &amp; Bal Syst Mgr-JS" u="1"/>
        <s v="Ip Specialist III" u="1"/>
        <s v="Bank Secrecy Act Analyst" u="1"/>
        <s v="Chief Audit Executive" u="1"/>
        <s v="Teller I" u="1"/>
        <s v="Wealth Advisor" u="1"/>
        <s v="Sr Systems Consultant" u="1"/>
        <s v="Card Operations Supervisor II" u="1"/>
        <s v="Lease Specialist II" u="1"/>
        <s v="Merchant Svcs Manager II" u="1"/>
        <s v="Deposit Maint Ctr Spec II" u="1"/>
        <s v="Chief Information Officer" u="1"/>
        <s v="Loan Servicing Manager" u="1"/>
        <s v="Senior Training Instructor" u="1"/>
        <s v="MIS Manager N.A." u="1"/>
        <s v="BSA/AML Investigator I" u="1"/>
        <s v="Treas Invst Officer III" u="1"/>
        <s v="Digital Marketg Engagement Adm" u="1"/>
        <s v="Director Human Resources" u="1"/>
        <s v="BSA / AML Manager" u="1"/>
        <s v="Processing &amp; Support Clerk V" u="1"/>
        <s v="Proc Imprv &amp; Compliance Analys" u="1"/>
        <s v="Ops Mgr - Elec Pymnt Svcs Grp" u="1"/>
        <s v="Assistant Branch Manager" u="1"/>
        <s v="Workflow Coordinator" u="1"/>
        <s v="Process Improvement Spec I" u="1"/>
        <s v="Chief Administrative Officer" u="1"/>
        <s v="Money Processing Teller I" u="1"/>
        <s v="Consumer Loan Officer" u="1"/>
        <s v="Sourcing Officer II" u="1"/>
        <s v="Accounting Assistant II" u="1"/>
        <s v="Loan Operations Manager" u="1"/>
        <s v="Wealth Advisor I" u="1"/>
        <s v="Senior Fiduciary Leader" u="1"/>
        <s v="Dep Ops Proc &amp; Compl Off II" u="1"/>
        <s v="Compliance &amp; Opnl Risk Mgr" u="1"/>
        <s v="Post-Closng Boardg/Bookg Proc" u="1"/>
        <s v="PB Rel Cred Supp Off I" u="1"/>
        <s v="Compliance Officer" u="1"/>
        <s v="Operations Analyst - Item Processing" u="1"/>
        <s v="Consumer Banking Rep II - ISB" u="1"/>
        <s v="Data Processing Manager" u="1"/>
        <s v="Underwriter" u="1"/>
        <s v="Cash Mgt Product Mgr II" u="1"/>
        <s v="Financial Analyst" u="1"/>
        <s v="CRE Loan Officer II" u="1"/>
        <s v="Applications Manager" u="1"/>
        <s v="Analyst II - NW Ops &amp; VOG" u="1"/>
        <s v="Commercial Bnkg Center Mgr I" u="1"/>
        <s v="Accounting Supervisor" u="1"/>
        <s v="e-Marketing Mgr" u="1"/>
        <s v="Tres Invest Specialist" u="1"/>
        <s v="Secondary Market Trader" u="1"/>
        <s v="Hawaii Building Engineer" u="1"/>
        <s v="CRA Data Specialist" u="1"/>
        <s v="Information Security Manager" u="1"/>
        <s v="Cons &amp; Sml Bus CSR Proc &amp; Coll Asst" u="1"/>
        <s v="Consumer Loan Administrator" u="1"/>
        <s v="Consumer Recovery Manager" u="1"/>
        <s v="Mortgage Sales Specialist" u="1"/>
        <s v="Portfolio Manager - Lead" u="1"/>
        <s v="IT Support Systems Admin" u="1"/>
        <s v="Training Specialist II" u="1"/>
        <s v="Consumer Compliance Manager" u="1"/>
        <s v="Teller III" u="1"/>
        <s v="Trust Ops Sect Sup II" u="1"/>
        <s v="Consumer/Residential Loan Administrator" u="1"/>
        <s v="Bus Loan App &amp; Port Mg Mgr III" u="1"/>
        <s v="Mgr Cons &amp; Bus Dep Prods" u="1"/>
        <s v="Primary Relationship Off I" u="1"/>
        <s v="Support &amp; Operations Spec I" u="1"/>
        <s v="Investment Officer I" u="1"/>
        <s v="Treas Inv Unit Mgr-PT" u="1"/>
        <s v="Business Analyst II" u="1"/>
        <s v="Wealth Administrator I" u="1"/>
        <s v="Research/Reconcilement Clerk" u="1"/>
        <s v="Security Investigator II" u="1"/>
        <s v="Comml Bkg Svc &amp; Supt Svc Mgr" u="1"/>
        <s v="Security Assistant" u="1"/>
        <s v="Senior Lease Specialist" u="1"/>
        <s v="Consumer Banking Rep III" u="1"/>
        <s v="Support &amp; Operations Spec II" u="1"/>
        <s v="Secretary II" u="1"/>
        <s v="Loan Doc Spec I" u="1"/>
        <s v="Administration &amp; Department Operations Mgr" u="1"/>
        <s v="Money Processing Center Mgr II" u="1"/>
        <s v="Process Mgr-Statement Prod Svc" u="1"/>
        <s v="Chief Financial Officer - Lau" u="1"/>
        <s v="Proc/Support Clk III" u="1"/>
        <s v="Retail Credit Analyst II" u="1"/>
        <s v="Sales Assistant" u="1"/>
        <s v="BSA/AML Investigator II" u="1"/>
        <s v="Wholesale Credit Administrator" u="1"/>
        <s v="Information Systems Architect" u="1"/>
        <s v="Corp Bus Cont Plan Coord II" u="1"/>
        <s v="Small Business Collections Mgr" u="1"/>
        <s v="Analyst II - Core Syst Mgmt" u="1"/>
        <s v="Production Coordinator II" u="1"/>
        <s v="CPP Sr Technical Writer" u="1"/>
        <s v="Data Analyst" u="1"/>
        <s v="Primary Relationship Off V" u="1"/>
        <s v="Accounting GL Supervisor" u="1"/>
        <s v="Financial Analyst II - Trust" u="1"/>
        <s v="Financial Operations Principal" u="1"/>
        <s v="Consumer Lending Sr Analyst" u="1"/>
        <s v="Mortgage Bnkg Inv Control Asst" u="1"/>
        <s v="Sales Assistant/Analyst" u="1"/>
        <s v="Commission and Reporting Spec" u="1"/>
        <s v="Dealer Banking Assistant II" u="1"/>
        <s v="Wealth Administrator II" u="1"/>
        <s v="Vice President, Sales" u="1"/>
        <s v="Senior Business Credit Officer" u="1"/>
        <s v="Derivative Product Officer" u="1"/>
        <s v="Training Specialist I" u="1"/>
        <s v="Wholesale Lending Asst Manager" u="1"/>
        <s v="Information Systems Security Officer" u="1"/>
        <s v="Security Administrator III" u="1"/>
        <s v="Product Manager II- HL" u="1"/>
        <s v="Telephone Banking Team Leader" u="1"/>
        <s v="Trust &amp;  PB Compliance Officer" u="1"/>
        <s v="Universal Banker" u="1"/>
        <s v="Cash Management Officer IV" u="1"/>
        <s v="Inclearing/Lockbox Processor" u="1"/>
        <s v="Operations Mgr - Settlmt &amp; Adj" u="1"/>
        <s v="Trust Team Leader" u="1"/>
        <s v="Accounting &amp; Operations Mgr" u="1"/>
        <s v="Senior Systems Engineer" u="1"/>
        <s v="Wire Technician" u="1"/>
        <s v="Wire Transfer Analyst I" u="1"/>
        <s v="Branch Manager VIII" u="1"/>
        <s v="Corp Facilities Project Mgr" u="1"/>
        <s v="Corp Secretary Administrator" u="1"/>
        <s v="Vice President Operations" u="1"/>
        <s v="Audit Consultant" u="1"/>
        <s v="Process Improvement Manager" u="1"/>
        <s v="Help Desk Manager" u="1"/>
        <s v="VSO Specialist I" u="1"/>
        <s v="Business Credit Officer III" u="1"/>
        <s v="Service Manager II" u="1"/>
        <s v="Application Support Analyst" u="1"/>
        <s v="Securities Processor II" u="1"/>
        <s v="Special Assets Officer IV" u="1"/>
        <s v="Regional Manager II" u="1"/>
        <s v="Res Lndg Sales Ops Mgr" u="1"/>
        <s v="Deposit Operaitons Supervisor" u="1"/>
        <s v="Trust Ops Sec Mgr II" u="1"/>
        <s v="Service Manager IV" u="1"/>
        <s v="Mortgage QC Product Admin" u="1"/>
        <s v="Comml Bnkg Svc &amp; Sup Mgr I" u="1"/>
        <s v="Chief Appraiser/Env Assess Mgr" u="1"/>
        <s v="Trust Manager BF" u="1"/>
        <s v="IT Risk &amp; Security Manager" u="1"/>
        <s v="Credit Analyst" u="1"/>
        <s v="Cash Mgmt Servicing Team Ldr" u="1"/>
        <s v="Staff Accountant" u="1"/>
        <s v="SBA Portfolio Manager" u="1"/>
        <s v="Trust Operations Specialist II" u="1"/>
        <s v="Cash Management Business Development Officer" u="1"/>
        <s v="Asst Branch Manager II - ISB" u="1"/>
        <s v="Regulatory Accountng Mgr" u="1"/>
        <s v="Bankoh Client Service Div Mgr" u="1"/>
        <s v="Res Lending Sales Support Mgr" u="1"/>
        <s v="Merchant Sales Officer I" u="1"/>
        <s v="Accounts PayableTechnician" u="1"/>
        <s v="Fraud Investigator III" u="1"/>
        <s v="Trust Clerk III" u="1"/>
        <s v="Workforce &amp;  Process Rep III" u="1"/>
        <s v="President - BMT Delaware" u="1"/>
        <s v="Platform Operations Admin" u="1"/>
        <s v="Mortgage Qlty Ctrl Auditor III" u="1"/>
        <s v="Trust Real Estate Appraisl Mgr" u="1"/>
        <s v="Banking Center Manager II-KN" u="1"/>
        <s v="Mgr, Comml Bnkg Group Compl" u="1"/>
        <s v="Sr Sales Assistant" u="1"/>
        <s v="ISG Sales &amp; Development Mgr" u="1"/>
        <s v="Treas/Invstmt Off I" u="1"/>
        <s v="Courier" u="1"/>
        <s v="Process Manager - Deposit Svcs" u="1"/>
        <s v="Trust Advisor III/Fiduciary Team Leader" u="1"/>
        <s v="Home Equity Processor I" u="1"/>
        <s v="Credit Portfolio Reporting Mgr" u="1"/>
        <s v="Wholesale Manager" u="1"/>
        <s v="Portfolio Manager I" u="1"/>
        <s v="Trust Administration Manager" u="1"/>
        <s v="Operations Mgr - D &amp; LO" u="1"/>
        <s v="Mgmt Reporting Officer I" u="1"/>
        <s v="Construction Ln Svc Assist III" u="1"/>
        <s v="Dealer Banking Assistant III" u="1"/>
        <s v="Retail Credit Analyst III" u="1"/>
        <s v="IT Manager I" u="1"/>
        <s v="Sr Treasury/Investment Off" u="1"/>
        <s v="Segment Finance Officer" u="1"/>
        <s v="Ops &amp; Compliance Specialist" u="1"/>
        <s v="Property Specialist" u="1"/>
        <s v="Mkt &amp; Comm Administrator I" u="1"/>
        <s v="Fixed Income Portfolio Manager &amp; Trader" u="1"/>
        <s v="Marketing &amp; Communications Manager" u="1"/>
        <s v="Account Analysis Assistant II" u="1"/>
        <s v="Commercial Bnkg Credit Mgr II" u="1"/>
        <s v="Sr HR Administrator" u="1"/>
        <s v="Customer Care Rep I - Mass Mk" u="1"/>
        <s v="Chief Commercial Officer" u="1"/>
        <s v="Commercial Loan Ops Supervisor" u="1"/>
        <s v="Corp Fac Project Coodinator" u="1"/>
        <s v="Comml Bnkg Ctr Svc Rep III" u="1"/>
        <s v="MBD Ops &amp; Underwriting Mgr" u="1"/>
        <s v="WMG Process Manager" u="1"/>
        <s v="Consumer Collection Manager" u="1"/>
        <s v="Operations &amp; Support Mgr II" u="1"/>
        <s v="Processing &amp; Support Clerk III" u="1"/>
        <s v="Sales &amp; Service Compliance Mgr" u="1"/>
        <s v="Commercial Bnkg Center Mgr II" u="1"/>
        <s v="Trust Advisor I" u="1"/>
        <s v="International Banking Div Mgr" u="1"/>
        <s v="Retail Banking Manager" u="1"/>
        <s v="Deposit Maint Ctr Spvr II" u="1"/>
        <s v="Analyst II-Busnss E-Solutions" u="1"/>
        <s v="Direct Lending Manager" u="1"/>
        <s v="Settlement Coordinator" u="1"/>
        <s v="MIS GL Systems Manager" u="1"/>
        <s v="Documentation Specialist" u="1"/>
        <s v="HR Assistant I" u="1"/>
        <s v="Key Operator" u="1"/>
        <s v="HR Representative II" u="1"/>
        <s v="Executive Administrative Spec" u="1"/>
        <s v="Service &amp; Compliance Spec II" u="1"/>
        <s v="Loan Systems Analyst" u="1"/>
        <s v="Credit Clerk III" u="1"/>
        <s v="Tax Officer" u="1"/>
        <s v="Chief Investment Officer" u="1"/>
        <s v="Mgmt Reporting Analyst III" u="1"/>
        <s v="Mortgage Investor Accntng Mgr" u="1"/>
        <s v="Mortgage Banking Manager" u="1"/>
        <s v="Bus Bnkg Administration Mgr" u="1"/>
        <s v="Money Proc Ctr Supervisor" u="1"/>
        <s v="Securities Processor I" u="1"/>
        <s v="Analyst III - Core Syst Mgmt" u="1"/>
        <s v="SEC Financial Reporting Manager" u="1"/>
        <s v="Relationship Manager" u="1"/>
        <s v="BMT Asset Management Manager" u="1"/>
        <s v="Loan Doc Spec III" u="1"/>
        <s v="RP Payment Processor I" u="1"/>
        <s v="Money Processing Teller II" u="1"/>
        <s v="Advisor" u="1"/>
        <s v="Sr Processor" u="1"/>
        <s v="Corporate Communications Mgr" u="1"/>
        <s v="Senior Teller" u="1"/>
        <s v="BCS Admin &amp; Process Mgr" u="1"/>
        <s v="Personal Banking Officer" u="1"/>
        <s v="Senior Investment Advisor - Lead" u="1"/>
        <s v="Compliance Analyst" u="1"/>
        <s v="MIS Database Manager" u="1"/>
        <s v="Compliance &amp; Systems Manager" u="1"/>
        <s v="Project Specialist" u="1"/>
        <s v="Card Product Manager" u="1"/>
        <s v="Loss Mitigation Specialist" u="1"/>
        <s v="Administrative Assistant II" u="1"/>
        <s v="Process Manager - Wire Ops" u="1"/>
        <s v="Lending Platform System Administrator" u="1"/>
        <s v="BSA/AML OFAC Officer" u="1"/>
        <s v="CRE Loan Officer IV" u="1"/>
        <s v="Analyst III - Dist Syst Supprt" u="1"/>
        <s v="Investment Officer" u="1"/>
        <s v="Electronic Bkg &amp; Support Svc Dept Mgr." u="1"/>
        <s v="IPC Printer Operator I" u="1"/>
        <s v="Assistant Service Manager" u="1"/>
        <s v="Compliance Officer &amp; BSA Officer" u="1"/>
        <s v="ACH Specialist II" u="1"/>
        <s v="Leasing Credit Risk Manager" u="1"/>
        <s v="Consumer Lending Div Mgr" u="1"/>
        <s v="Relief Branch Manager" u="1"/>
        <s v="Fiduciary Admin Support Leader" u="1"/>
        <s v="Teller II" u="1"/>
        <s v="Compliance Training Admin" u="1"/>
        <s v="Support Processor/Closer" u="1"/>
        <s v="Universal Banker - Floater" u="1"/>
        <s v="Workflow Assistant" u="1"/>
        <s v="Real Estate Asset Spec II" u="1"/>
        <s v="PCAM Compliance Coordinator" u="1"/>
        <s v="Systems Project Manager" u="1"/>
        <s v="Executive Administrative Assistant I" u="1"/>
        <s v="Sr Administrative Assistant" u="1"/>
        <s v="HR Manager - Recruitment, Comp, Recog" u="1"/>
        <s v="Trust Specialist" u="1"/>
        <s v="Tax Compliance Manager" u="1"/>
        <s v="Facilities Assistant" u="1"/>
        <s v="Real Estate Port Mgr/Team Lead" u="1"/>
        <s v="Credit File Administrator" u="1"/>
        <s v="Channel Unit Manager" u="1"/>
        <s v="Human Resource Manager - Payroll, Benefits" u="1"/>
        <s v="HR Manager II-AK" u="1"/>
        <s v="Re Portfolio Mgr II" u="1"/>
        <s v="Senior Investment Officer" u="1"/>
        <s v="IT Division Head" u="1"/>
        <s v="Portfolio Mgmt Off IV" u="1"/>
        <s v="Electronic Banking Coordinator" u="1"/>
        <s v="BMT Asset Management Financial Advisor" u="1"/>
        <s v="Legal Assistant" u="1"/>
        <s v="Accounting Specialist I" u="1"/>
        <s v="Paralegal" u="1"/>
        <s v="Remarketing Specialist" u="1"/>
        <s v="Business Banking Officer II" u="1"/>
        <s v="Title &amp; Trust Review Officer" u="1"/>
        <s v="VSO Assistant Supervisor II" u="1"/>
        <s v="BCS Project and Technology Mgr" u="1"/>
        <s v="Accounts Payable Clerk" u="1"/>
        <s v="Comm RE Credit Underwriter V" u="1"/>
        <s v="Fraud Investigator I" u="1"/>
        <s v="Commercial Lending  Manager" u="1"/>
        <s v="Subsidiary Accounting Manager" u="1"/>
        <s v="Compliance Officer Wealth Management" u="1"/>
        <s v="Pres, Pac Cen Life Ins Corp" u="1"/>
        <s v="Mgr, Fiduciary Portfolio Mgmt" u="1"/>
        <s v="Sr Technical Support Analyst" u="1"/>
        <s v="Comml Bnkg Service Rep II" u="1"/>
        <s v="Trust Ops and Compliance Admin" u="1"/>
        <s v="Business Banking Manager II" u="1"/>
        <s v="Corporate Banking Division Mgr" u="1"/>
        <s v="Regional Support Specialist" u="1"/>
        <s v="Website &amp; Intranet Prod Assoc" u="1"/>
        <s v="Documentation &amp; Ops Mgr II" u="1"/>
        <s v="Secondary Marketing Dept Mgr" u="1"/>
        <s v="Wealth Advisor II-PreNC" u="1"/>
        <s v="Subsidary &amp; Regulatory Reporting Accountant" u="1"/>
        <s v="Loan Ops Reporting Specialist" u="1"/>
        <s v="Investor Relations Manager" u="1"/>
        <s v="Investment Product Manager" u="1"/>
        <s v="Fiduciary Administrator II" u="1"/>
        <s v="Treasury Services Assistant II" u="1"/>
        <s v="Document/Title Control Officer" u="1"/>
        <s v="Treasury Services Asst I" u="1"/>
        <s v="ISG Systems Admin Sect Mgr II" u="1"/>
        <s v="Teller" u="1"/>
        <s v="Executive Loan Officer" u="1"/>
        <s v="Mortgage Collection Manager" u="1"/>
        <s v="Mtg Qty Control Auditor III" u="1"/>
        <s v="ACH Coordinator" u="1"/>
        <s v="Commercial Assistant" u="1"/>
        <s v="Vice President Personal Insurance" u="1"/>
        <s v="Performance Measurement Mgr" u="1"/>
        <s v="IP Sorter Operator" u="1"/>
        <s v="Re Document Specialist" u="1"/>
        <s v="Private Banking Credit Manager" u="1"/>
        <s v="VP Electronic Banking" u="1"/>
        <s v="Comml Credit Spec II" u="1"/>
        <s v="Operations Manager" u="1"/>
        <s v="Trng &amp; Support Ctr Trng Mgr" u="1"/>
        <s v="Trust Operations Specialist I" u="1"/>
        <s v="DMC Operations Specialist" u="1"/>
        <s v="Sr Consumer Loan Officer I" u="1"/>
        <s v="Items Proc Ctr Manager" u="1"/>
        <s v="Treasury Manager" u="1"/>
        <s v="Customer Care Rep II" u="1"/>
        <s v="Project Coordinator" u="1"/>
        <s v="Inst Client Svcs Admin Mgr" u="1"/>
        <s v="Director of Facilities" u="1"/>
        <s v="Branch Concierge II" u="1"/>
        <s v="BSA/AML Risk Manager" u="1"/>
        <s v="Mortgage Servicing Asst II" u="1"/>
        <s v="Comml RE Credit Underwriter II" u="1"/>
        <s v="Product Manager II - KL" u="1"/>
        <s v="Sr Financial Analyst" u="1"/>
        <s v="Records Mgt Ctr Mgr" u="1"/>
        <s v="Fair Banking and CRA Mgr-NS" u="1"/>
        <s v="Senior Analyst" u="1"/>
        <s v="Corporate Counsel II" u="1"/>
        <s v="Systems Manager" u="1"/>
        <s v="Asst Branch Mgr I (Bkng Ctr)" u="1"/>
        <s v="Process Manager - CPO" u="1"/>
        <s v="Third Party Originations" u="1"/>
        <s v="Junior Underwriter" u="1"/>
        <s v="Insurance Risk Manager" u="1"/>
        <s v="Service Manager III" u="1"/>
        <s v="Project Engineer" u="1"/>
        <s v="Credit Card Manager" u="1"/>
        <s v="Personal Trust Administrator" u="1"/>
        <s v="Peak-Day Teller" u="1"/>
        <s v="Account Manager" u="1"/>
        <s v="Accounting Supervisor II" u="1"/>
        <s v="Human Resources Manager II" u="1"/>
        <s v="Computer Operator" u="1"/>
        <s v="Tax Manager" u="1"/>
        <s v="Treasury Services Mgr" u="1"/>
        <s v="Prod Ops Sys &amp; Trng Spec" u="1"/>
        <s v="Credit Card Risk Mgr" u="1"/>
        <s v="Investment Manager" u="1"/>
        <s v="VP/Accounting" u="1"/>
        <s v="Sales Officer I" u="1"/>
        <s v="Comml Credit Policy Mgr-DN" u="1"/>
        <s v="Sr Residential Loan Officer" u="1"/>
        <s v="Processor" u="1"/>
        <s v="Branch Manager III" u="1"/>
        <s v="Sales Support Manager" u="1"/>
        <s v="POS Services Representative" u="1"/>
        <s v="Comml RE Credit Underwriter IV" u="1"/>
        <s v="Sr Vso Teller" u="1"/>
        <s v="Compliance Manager and CRA Officer" u="1"/>
        <s v="Human Resources Manager IV" u="1"/>
        <s v="Trust Tax Administrator" u="1"/>
        <s v="Funding Management Accountant I" u="1"/>
        <s v="Facilities Maintenance/ Operations Manager" u="1"/>
        <s v="Sales Manager, Mortgage" u="1"/>
        <s v="Accounting GL Assistant" u="1"/>
        <s v="Wealth Application Manager" u="1"/>
        <s v="Mortgage Loan Servicing Supv I" u="1"/>
        <s v="BSA/AML Analyst" u="1"/>
        <s v="Corporate Treasurer" u="1"/>
        <s v="Investment Svcs Grp Coord" u="1"/>
        <s v="Financial Analyst I" u="1"/>
        <s v="Personal Banking Team Leader I" u="1"/>
        <s v="Sr Human Resources Manager" u="1"/>
        <s v="Trust Operations Supervisor" u="1"/>
        <s v="Accountant Assistant" u="1"/>
        <s v="Business Banking Officer III" u="1"/>
        <s v="Mortgage Senior Collector" u="1"/>
        <s v="Operations Analyst" u="1"/>
        <s v="Contact Center Mgr - Gen Svcs" u="1"/>
        <s v="Corp Facilities Real Estate Mg" u="1"/>
        <s v="Loan Recovery Spec III" u="1"/>
        <s v="Product Management Analyst" u="1"/>
        <s v="Financial Planning Manager" u="1"/>
        <s v="Trading System Analyst II" u="1"/>
        <s v="Risk/Compliance Manager" u="1"/>
        <s v="HR Specialist I" u="1"/>
        <s v="Trust Insurance Administrator" u="1"/>
        <s v="Auditor" u="1"/>
        <s v="Trust Officer III" u="1"/>
        <s v="Systems Analyst I BI Delivery" u="1"/>
        <s v="Documentation &amp; Preparation Manager" u="1"/>
        <s v="Chief Compliance Officer" u="1"/>
        <s v="Corp Business Continuity Mgr" u="1"/>
        <s v="Portfolio Mgr/Compliance Off" u="1"/>
        <s v="Comml Bnkg Analyst II" u="1"/>
        <s v="Project Manager II" u="1"/>
        <s v="Hawaii Branch Division Manager" u="1"/>
        <s v="Employee Benefits Administrator" u="1"/>
        <s v="Chief Lending Officer" u="1"/>
        <s v="Head of Wealth Management" u="1"/>
        <s v="Process Manager - Trans Svcs" u="1"/>
        <s v="Corporate Secretary Represent" u="1"/>
        <s v="Client Relations Officer II" u="1"/>
        <s v="Product, Tech &amp; Vendor Mgr" u="1"/>
        <s v="Deposit Maint Ctr Spec I" u="1"/>
        <s v="Overdraft and Adjustment Processor" u="1"/>
        <s v="Sales &amp; Svc Compliance Off I" u="1"/>
        <s v="Lender/Operations Manager &amp; Liason Officer" u="1"/>
        <s v="Accountant - Lau" u="1"/>
        <s v="Card Ops Investigator II" u="1"/>
        <s v="Prod &amp; Alternatv Div Chnl Mgr" u="1"/>
        <s v="Loan Operations Administrator" u="1"/>
        <s v="Security Investigator III" u="1"/>
        <s v="Financial Risk Assessment Mgr" u="1"/>
        <s v="Money Processing Center Mgr I" u="1"/>
        <s v="Infrastructure Manager" u="1"/>
        <s v="Loan Operations Analyst" u="1"/>
        <s v="Applications Support Analyst PM" u="1"/>
        <s v="Consumer/Small Business Banking Officer" u="1"/>
        <s v="Branch Administration Officer" u="1"/>
        <s v="Production Coordinator I" u="1"/>
        <s v="Consumer Credit Officer I" u="1"/>
        <s v="Prod Ops Sys &amp; Trng Spec II" u="1"/>
        <s v="Operations Supervisor" u="1"/>
        <s v="Ip Inserter Operator II" u="1"/>
        <s v="Sr Retail Credit Risk Analyst" u="1"/>
        <s v="Chairman, President &amp; CEO" u="1"/>
        <s v="Residential Quality Assurance Administrator" u="1"/>
        <s v="Proc/Support Clerk III" u="1"/>
        <s v="Fiducary Assistant" u="1"/>
        <s v="Admin &amp; Analytic Supp Mgr" u="1"/>
        <s v="Systems and Operations Mgr" u="1"/>
        <s v="Sales &amp; Svc Compliance Off III" u="1"/>
        <s v="Deposit Maint Ctr Sr Spec" u="1"/>
        <s v="Vault Services &amp; Ops Mgr" u="1"/>
        <s v="Cash Mgmt Sales &amp; Svc Rep III" u="1"/>
        <s v="Service Manager I" u="1"/>
        <s v="Customer Care Rep I - Mass Mkt" u="1"/>
        <s v="Customer Care Rep II- Mass Mkt" u="1"/>
        <s v="Document Imaging Processor" u="1"/>
        <s v="HR Representative I" u="1"/>
        <s v="Business Development Officer" u="1"/>
        <s v="Assistant Supervisor" u="1"/>
        <s v="Process Improvement Coordinator" u="1"/>
        <s v="Fraud Supervisor" u="1"/>
        <s v="Customer Relationship Spec I" u="1"/>
        <s v="Online Banking Specialist" u="1"/>
        <s v="Senior Accountant Internal Reporting" u="1"/>
        <s v="Administrative Assistant" u="1"/>
        <s v="Consumer Credit Officer III" u="1"/>
        <s v="Dealer Comml Banking Ctr Mgr I" u="1"/>
        <s v="Corp Fac Prop &amp; Vendor Mgr" u="1"/>
        <s v="CRE Analyst &amp; OREO Officer" u="1"/>
        <s v="Mtg Bnkg Acctg &amp; Ln Svc Mgr" u="1"/>
        <s v="Mortgage Processor" u="1"/>
        <s v="Records Central Supv" u="1"/>
        <s v="Telephone Banking Representative" u="1"/>
        <s v="Credit Comp Officer III" u="1"/>
        <s v="Port Rptng Bus Architect II" u="1"/>
        <s v="Commercial Services Rep II-VNP" u="1"/>
        <s v="Assistant Manager, ISCRM (JY)" u="1"/>
        <s v="H R Specialist I" u="1"/>
        <s v="Trust Operations Spec III" u="1"/>
        <s v="Customer Care Rep I- Mass Mkt" u="1"/>
        <s v="Customer Care Rep I-Mass Mkt" u="1"/>
        <s v="Primary Relationship Off IV" u="1"/>
        <s v="Sr. Trust Officer" u="1"/>
        <s v="Senior Portfolio Manager" u="1"/>
        <s v="BISI President" u="1"/>
        <s v="SEC &amp; Financial Reporting Mgr" u="1"/>
        <s v="Project Manager II - Corp Fac" u="1"/>
        <s v="Collector II" u="1"/>
        <s v="Operations Compliance Spec" u="1"/>
        <s v="CRE Officer III" u="1"/>
        <s v="Mortgage Quality Cntrl Aud III" u="1"/>
        <s v="Mortgage Collection Supervisor" u="1"/>
        <s v="Mortgage Compliance Supervisor" u="1"/>
        <s v="SOX Compliance Analyst" u="1"/>
        <s v="Compliance Administrator" u="1"/>
        <s v="Consumer Banking Rep III - ISB" u="1"/>
        <s v="Relationship Mgmt Officer" u="1"/>
        <s v="Business Banking Manager III" u="1"/>
        <s v="Senior Audit Manager" u="1"/>
        <s v="Asst RE Mgr/Team Leader" u="1"/>
        <s v="Wealth Advisor III-PriNC  TMH" u="1"/>
        <s v="Admin Assistant - Fin &amp; RE" u="1"/>
        <s v="Trading Process Manager" u="1"/>
        <s v="Loan Doc Spec II" u="1"/>
        <s v="Help Desk Analyst" u="1"/>
        <s v="Mortgage Loan Originator" u="1"/>
        <s v="Market Risk Manager" u="1"/>
        <s v="Card Ops Fraud Investigator I" u="1"/>
        <s v="SVP Banking Operations" u="1"/>
        <s v="Commercial Lines Account Manager" u="1"/>
        <s v="Platform Program Manager" u="1"/>
        <s v="Credit Compliance Officer II" u="1"/>
        <s v="Vice President, Operations Manager" u="1"/>
        <s v="CLD Compliance Officer II" u="1"/>
        <s v="EFT and Sweep Coordinator" u="1"/>
        <s v="Financial Reporting Supv" u="1"/>
        <s v="Application Development Mgr II" u="1"/>
        <s v="ACH Specialist I" u="1"/>
        <s v="Senior Financial Analyst" u="1"/>
        <s v="Mgmt Reporting Senior Analyst" u="1"/>
        <s v="Customer Care Rep I" u="1"/>
        <s v="Compliance Officer II" u="1"/>
        <s v="Individual Tax Manager" u="1"/>
        <s v="Records Mgmt Clerk II" u="1"/>
        <s v="Comml Bnkg Underwriter V" u="1"/>
        <s v="Corp Support Ctr Mgr" u="1"/>
        <s v="Portfolio Manager/Credit Analyst" u="1"/>
        <s v="Corp Sec &amp; Chief Credit Policy Officer" u="1"/>
        <s v="Sr Tax Officer" u="1"/>
        <s v="Dealer Indirect Lend Mgr III" u="1"/>
        <s v="Mortgage Bnkg Senior Analyst" u="1"/>
        <s v="Accounting &amp; Controls Manager" u="1"/>
        <s v="Division Sales Manager I" u="1"/>
        <s v="Loan Operations Supervisor I" u="1"/>
        <s v="Branch Banker" u="1"/>
        <s v="Support Services  Manager" u="1"/>
        <s v="Proc/Support Clk IV" u="1"/>
        <s v="Corporate Tax Manager-BF" u="1"/>
        <s v="Regional Manager" u="1"/>
        <s v="Internal Audit Manager" u="1"/>
        <s v="ATM Svcg &amp; Compl Asst Mgr" u="1"/>
        <s v="Receptionist - Lau" u="1"/>
        <s v="Client Service Associate" u="1"/>
        <s v="Executive Administrative Assistant" u="1"/>
        <s v="Wealth Administrator III" u="1"/>
        <s v="Asset Recovery Manager" u="1"/>
        <s v="IP Balancer II" u="1"/>
        <s v="Project Mgmt Office Mgr II" u="1"/>
        <s v="Branch Manager V" u="1"/>
        <s v="Mgr, Cust Research &amp; Rel Mgmt" u="1"/>
        <s v="Internal Controls Clerk" u="1"/>
        <s v="Report Developer" u="1"/>
        <s v="Product Manager I" u="1"/>
        <s v="Recon Settlmnt &amp; Cntl Unit Mgr" u="1"/>
        <s v="Client Relations Officer III" u="1"/>
        <s v="Chief Operating Officer" u="1"/>
        <s v="President PCPC" u="1"/>
        <s v="Consumer Banking Rep II" u="1"/>
        <s v="Financial Reporting Manager" u="1"/>
        <s v="Comml Real Estate Loan Div Mgr" u="1"/>
        <s v="Fraud Investigator II" u="1"/>
        <s v="Receptionist" u="1"/>
        <s v="Planning Associate" u="1"/>
        <s v="Sourcing Officer I" u="1"/>
        <s v="Trust Advisor II" u="1"/>
        <s v="Corp Policies &amp; Procedures Mgr" u="1"/>
        <s v="Loan Processing Supervisor" u="1"/>
        <s v="CRE Loan Doc Specialist III" u="1"/>
        <s v="Accounting Specialist" u="1"/>
        <s v="Wire Transfer Specialist II" u="1"/>
        <s v="Banking Operations &amp; Support Services Directo" u="1"/>
        <s v="Client Relationship Officer II" u="1"/>
        <s v="Enterprise Architect" u="1"/>
        <s v="Trust Accountant" u="1"/>
        <s v="Credit Review Manager" u="1"/>
        <s v="Loan Recovery Supervisor" u="1"/>
        <s v="Corp Facilities Acctg Analyst" u="1"/>
        <s v="Cyberservices Analyst" u="1"/>
        <s v="Comml Bnkg Senior Analyst I" u="1"/>
        <s v="Accounting GL Sr Assistant" u="1"/>
        <s v="Corp Fac Constr &amp; Prop Mgr" u="1"/>
        <s v="CRE Loan Officer V" u="1"/>
        <s v="Executive Secretary II" u="1"/>
        <s v="Executive Secretary III" u="1"/>
        <s v="Card Operations Clerk" u="1"/>
        <s v="COE Student" u="1"/>
        <s v="Custody Administrator" u="1"/>
        <s v="Process Improvement Officer II" u="1"/>
        <s v="Commercial Banking Officer II" u="1"/>
        <s v="Chief Building Engineer" u="1"/>
        <s v="Information Center Manager" u="1"/>
        <s v="Service Manager" u="1"/>
        <s v="Chief Financial Officer" u="1"/>
        <s v="Technical Analyst - B.I.D." u="1"/>
        <s v="Leasing Staff Accounting" u="1"/>
        <s v="DMC Exceptions Manager" u="1"/>
        <s v="Loan Documentation Supervisor" u="1"/>
        <s v="Documentation Administrator" u="1"/>
        <s v="Trust Operations Department Manager" u="1"/>
        <s v="Vice President Commercial Insurance" u="1"/>
        <s v="Director of Marketing" u="1"/>
        <s v="Item Processing Manager" u="1"/>
        <s v="Call Center Supervisor" u="1"/>
        <s v="Fin'l Operations Mgr" u="1"/>
        <s v="Ops &amp; Technology Group Manager" u="1"/>
        <s v="Analyst I - NW Ops and VOG" u="1"/>
        <s v="Subsidiary Accountant" u="1"/>
        <s v="Employee Services Manager" u="1"/>
        <s v="Consumer Lender II" u="1"/>
        <s v="PB Rel Cred Supp Off III" u="1"/>
        <s v="Banking Center Manager I" u="1"/>
        <s v="Legal Processing Spec" u="1"/>
        <s v="Retail Sales Manager" u="1"/>
        <s v="Primary Relationship Off V-TC" u="1"/>
        <s v="SOX &amp; GL Reconcilement Analyst" u="1"/>
        <s v="Analyst I-Bus App &amp; Bus eSol" u="1"/>
        <s v="Wholesale Credit Manager" u="1"/>
        <s v="Comml Bnkg Ctr Svc Rep II" u="1"/>
        <s v="Universal Banker I" u="1"/>
        <s v="Senior Investment Advisor" u="1"/>
        <s v="Deposit Maint Ctr Spvr I" u="1"/>
        <s v="Closer" u="1"/>
        <s v="Consumer Loan Officer I" u="1"/>
        <s v="Leasing Controller" u="1"/>
        <s v="Portfolio Manager III" u="1"/>
        <s v="Lease Marketing Manager" u="1"/>
        <s v="Credit Administration Coordinator" u="1"/>
        <s v="Senior Collector" u="1"/>
        <s v="Credit Review Deputy Manager" u="1"/>
        <s v="Contracts Specialist" u="1"/>
        <s v="Records Mgmt Clerk III" u="1"/>
        <s v="Consumer Credit Manager" u="1"/>
        <s v="Dealer Indirect Lendg Ops Mgr" u="1"/>
        <s v="Fiduciary Advisor II" u="1"/>
        <s v="CRA &amp; Community Dev Off" u="1"/>
        <s v="Executive Secretary I" u="1"/>
        <s v="Check Fraud Analyst" u="1"/>
        <s v="Assoc Analyst II" u="1"/>
        <s v="Trust Ops Sec Mgr II - JI" u="1"/>
        <s v="Information Security Analyst" u="1"/>
        <s v="HR Specialist II" u="1"/>
        <s v="Financial Operations &amp; Systems Manager" u="1"/>
        <s v="Branch Manager VI" u="1"/>
        <s v="Mail Clerk" u="1"/>
        <s v="Administrative Assistant I" u="1"/>
        <s v="Sales &amp; Client Devlopmt Mgr" u="1"/>
        <s v="Manager, Customer Experience" u="1"/>
        <s v="Model Administrator - PMT" u="1"/>
        <s v="Asst Branch Mgr (Bnkg Ctr)" u="1"/>
        <s v="Svc &amp; Compliance Analyst II" u="1"/>
        <s v="Disbursement Manager" u="1"/>
        <s v="Executive Insurance Assistant" u="1"/>
        <s v="Vice President PCPB" u="1"/>
        <s v="Security Specialist" u="1"/>
        <s v="Data &amp; Analytics Manager" u="1"/>
        <s v="Primary Relationship Off II" u="1"/>
        <s v="Sales System Administrator" u="1"/>
        <s v="Info Ctr Business Analyst II" u="1"/>
        <s v="Division Sales &amp; Service Mgr" u="1"/>
        <s v="Manager, Investment Services" u="1"/>
        <s v="Electronic Banking Specialist" u="1"/>
        <s v="Branch Administrator I" u="1"/>
        <s v="Marketing Analytics Manager" u="1"/>
        <s v="Analyst III - Busn Intel Deliv" u="1"/>
        <s v="Bank Secrecy Act Administrator" u="1"/>
        <s v="E-Commerce Fraud Analyst" u="1"/>
        <s v="Mgmt Reporting Sr. Analyst" u="1"/>
        <s v="DMC Card Operations Manager" u="1"/>
        <s v="Sr Trust Officer" u="1"/>
        <s v="Senior Operations Specialist" u="1"/>
        <s v="Credit Administration Manager" u="1"/>
        <s v="Reconcilement Specialist" u="1"/>
        <s v="Mgmt Reporting Analyst II" u="1"/>
        <s v="IT Manager II" u="1"/>
        <s v="Electronic Banking Team Leader" u="1"/>
        <s v="R E Portfolio Mgr I" u="1"/>
        <s v="Business Banking Officer I" u="1"/>
        <s v="Finance Ops &amp; Admin Manager" u="1"/>
        <s v="Commercial Banking Officer III" u="1"/>
        <s v="Corporate Communications Spec" u="1"/>
        <s v="Loan Documentation &amp; Opns Mgr" u="1"/>
        <s v="Customer Care Rep II-Mass Mkt" u="1"/>
        <s v="Senior Auditor" u="1"/>
        <s v="Fiduciary Services Supervisor/Team Leader" u="1"/>
        <s v="Sr Underwriter" u="1"/>
        <s v="Senior Telecommunications Specialist" u="1"/>
        <s v="Project Manager-Corp Fac" u="1"/>
        <s v="Facilities Foreman" u="1"/>
        <s v="Senior Wealth Advisor" u="1"/>
        <s v="Data Processing Supervisor" u="1"/>
        <s v="Investment Review Specialist" u="1"/>
        <s v="Manager, ISG Compliance" u="1"/>
        <s v="Human Resources Manager I" u="1"/>
        <s v="Systems Consultant" u="1"/>
        <s v="Cash Management Officer III" u="1"/>
        <s v="Card Operations Specialist II" u="1"/>
        <s v="Mkt &amp; Comm Administrator III" u="1"/>
        <s v="Home Equity Processing Mgr II" u="1"/>
        <s v="Cash Mgt Officer I" u="1"/>
        <s v="Sr Corporate Servicing Spec" u="1"/>
        <s v="Director of Retail Banking" u="1"/>
        <s v="Lender I" u="1"/>
        <s v="Corporate Risk Analyst" u="1"/>
        <s v="Trust Administrator II" u="1"/>
        <s v="Consumer/Residential Insurance Specialist" u="1"/>
        <s v="Marketing &amp; Sales Manager" u="1"/>
        <s v="Investment &amp; Fixed Asset Accountant II" u="1"/>
        <s v="Wire Transfer Sr Specialist" u="1"/>
        <s v="Service Supervisor I" u="1"/>
        <s v="Collector III-MB" u="1"/>
        <s v="Merchant Svcs Ops Asst II-Risk" u="1"/>
        <s v="Retail Bkng, Central Sales, Mktg, IT &amp; Ops" u="1"/>
        <s v="Commercial Services Rep II" u="1"/>
        <s v="Operations Coordinator-Sched" u="1"/>
        <s v="Treas Inv Assoc Analyst" u="1"/>
        <s v="Trust Advisor II - Lead" u="1"/>
        <s v="Chief Fiduciary Officer" u="1"/>
        <s v="Cyberservices Sr Analyst" u="1"/>
        <s v="Fiduciary Specialist" u="1"/>
        <s v="POS Services Specialist" u="1"/>
        <s v="Analyst I - Core Sys Mgmt" u="1"/>
        <s v="Senior PCS Lending Officer" u="1"/>
        <s v="Director of Human Resources" u="1"/>
        <s v="Help Desk Analyst II" u="1"/>
        <s v="Intl Compliance &amp; Risk Mgr" u="1"/>
        <s v="Equity Analyst" u="1"/>
        <s v="Marketing/Communication Consultant" u="1"/>
        <s v="Compliance Liaison Improv Proc" u="1"/>
        <s v="Personal Banker" u="1"/>
        <s v="Residential Loan Officer" u="1"/>
        <s v="Underwriter Supervisor" u="1"/>
        <s v="President &amp; CEO" u="1"/>
        <s v="Comml Bnkg Analyst I" u="1"/>
        <s v="VSO Supervisor" u="1"/>
        <s v="HR Relationship Manager III" u="1"/>
        <s v="Procurement &amp; Payment Manager" u="1"/>
        <s v="Analyst II-Bus App &amp; Bus eSol" u="1"/>
        <s v="Wire Transfer Analyst II" u="1"/>
        <s v="Government Reporting Spec" u="1"/>
        <s v="Consumer Banking Rep II- ISB" u="1"/>
        <s v="Records Mgmt Clerk IV" u="1"/>
        <s v="Vendor Manager" u="1"/>
        <s v="Processing/Support Specialist" u="1"/>
        <s v="Alt Pymnts Tech Product Mgr" u="1"/>
        <s v="BLS Operations Supervisor" u="1"/>
        <s v="Support &amp; Operations Spec III" u="1"/>
        <s v="Bus Analyst &amp; Sales Sys Mgr" u="1"/>
        <s v="Secondary Market Lock Desk Analyst" u="1"/>
        <s v="Sr Accounting Assistant" u="1"/>
        <s v="Collection Specialist II" u="1"/>
        <s v="Compliance &amp; Finance Off II" u="1"/>
        <s v="Community Engagmnt &amp; Event Mgr" u="1"/>
        <s v="Assoc Analyst-Business eSltns" u="1"/>
        <s v="Process Mgr - LPO" u="1"/>
        <s v="Analyst III-Bus App &amp; Bus eSol" u="1"/>
        <s v="Primary Relationship Off III" u="1"/>
        <s v="Project Manager I" u="1"/>
        <s v="Commercial Real Estate &amp; Construction Manager" u="1"/>
        <s v="Analyst I - Dist Sys Supprt" u="1"/>
        <s v="Specialty Services Specialist" u="1"/>
        <s v="CSR, Life &amp; Health" u="1"/>
        <s v="Trust Ops Sec Sup I" u="1"/>
        <s v="Senior Mortgage Servicing Spec" u="1"/>
        <s v="Collections Assistant" u="1"/>
        <s v="Mortgage Loan Specialist" u="1"/>
        <s v="Operations Supervisor II" u="1"/>
        <s v="Risk Assessment Officer II" u="1"/>
        <s v="Sr Loan Doc Spec" u="1"/>
        <s v="Legal &amp; Custody Mgr" u="1"/>
        <s v="IP Workflow Coordinator" u="1"/>
        <s v="Relationship Manager - Lead" u="1"/>
        <s v="Market Information Sr Analyst" u="1"/>
        <s v="Analyst III - NW and Voice Ops" u="1"/>
        <s v="Senior Microsoft Systems Engineer" u="1"/>
        <s v="Financial Consultant" u="1"/>
        <s v="Emp Ben &amp; Fin Svc Asst I" u="1"/>
        <s v="Mkt &amp; Comm Administrator II" u="1"/>
        <s v="Facilities Manager" u="1"/>
        <s v="Home Equity Specialist" u="1"/>
        <s v="Mortgage Servicing Asst I" u="1"/>
        <s v="Comml Bnkg Svc Rep III" u="1"/>
        <s v="ATM Department Manager" u="1"/>
        <s v="Entpse Rsk Assmt&amp; Anlytx MgrII" u="1"/>
        <s v="Brand Administrator" u="1"/>
        <s v="Security Investigator" u="1"/>
        <s v="Online &amp; Mobile Banking Analys" u="1"/>
        <s v="Help Desk Supervisor" u="1"/>
        <s v="Sr Mail Clerk" u="1"/>
        <s v="HR Assistant II" u="1"/>
        <s v="IP Key Entry Proc II" u="1"/>
        <s v="CSR/Teller" u="1"/>
        <s v="Analyst III-IT Risk/Security" u="1"/>
        <s v="Sr Coll &amp; Rec Mgr" u="1"/>
        <s v="Client Manager" u="1"/>
        <s v="Workforce &amp; Process Rep II" u="1"/>
        <s v="Business Continuity Asst II" u="1"/>
        <s v="Comml Bnkg Senior Analyst II" u="1"/>
        <s v="Accounting Analyst I" u="1"/>
        <s v="Operations Coordinator" u="1"/>
        <s v="Loan Recovery Spec II" u="1"/>
        <s v="Senior Servicing Specialist" u="1"/>
        <s v="Senior Trust Tax Specialist" u="1"/>
        <s v="Systems Specialist" u="1"/>
        <s v="System Support Manager" u="1"/>
        <s v="Sr. Business Svc. Rep" u="1"/>
        <s v="Special Assets Manager BW" u="1"/>
        <s v="Sourcing Officer III" u="1"/>
        <s v="Compliance Analyst I" u="1"/>
        <s v="Mortgage Ln Svng Mgr" u="1"/>
        <s v="Merchant Relationship Off II" u="1"/>
        <s v="Real Estate Department Manager" u="1"/>
        <s v="Comml Bnkg Underwriter IV" u="1"/>
        <s v="Business Analyst III" u="1"/>
      </sharedItems>
    </cacheField>
    <cacheField name="Target SFP" numFmtId="0">
      <sharedItems containsBlank="1" count="439">
        <m/>
        <s v="RRU-OP-LOBF"/>
        <s v="RRU-BD-CRIE" u="1"/>
        <s v="RRU-FB-ACAH" u="1"/>
        <s v="RRU-IT-NEAG" u="1"/>
        <s v="RRU-OP-DOAI" u="1"/>
        <s v="RRU-OP-OSBC" u="1"/>
        <s v="RRU-AA-AFAA" u="1"/>
        <s v="RRU-LE-BDAB" u="1"/>
        <s v="RRU-LG-BSAG" u="1"/>
        <s v="RRU-OP-OSFI" u="1"/>
        <s v="RRU-TR-AAAG" u="1"/>
        <s v="RRU-AA-AFMA" u="1"/>
        <s v="RRU-CW-CRCD" u="1"/>
        <s v="RRU-HR-CBBE" u="1"/>
        <s v="RRU-LE-MODE" u="1"/>
        <s v="RRU-OP-OSAD" u="1"/>
        <s v="RRU-SP-INAC" u="1"/>
        <s v="RRU-SP-WMAG" u="1"/>
        <s v="RRU-CW-APCD" u="1"/>
        <s v="RRU-IT-APAF" u="1"/>
        <s v="RRU-IT-HDAC" u="1"/>
        <s v="RRU-LE-CRED" u="1"/>
        <s v="RRU-OP-EBAB" u="1"/>
        <s v="RRU-CM-WDAF" u="1"/>
        <s v="RRU-CW-CRBE" u="1"/>
        <s v="RRU-CW-LRBC" u="1"/>
        <s v="RRU-HR-PAYH" u="1"/>
        <s v="RRU-HR-REAE" u="1"/>
        <s v="RRU-LE-ELAC" u="1"/>
        <s v="RRU-LE-SPAC" u="1"/>
        <s v="RRU-LG-COAG" u="1"/>
        <s v="RRU-OP-BOAF" u="1"/>
        <s v="RRU-OP-DOCH" u="1"/>
        <s v="RRU-OP-LOBE" u="1"/>
        <s v="RRU-FB-FAAC" u="1"/>
        <s v="RRU-AA-BMRA" u="1"/>
        <s v="RRU-CW-CRAF" u="1"/>
        <s v="RRU-CW-LRAD" u="1"/>
        <s v="RRU-FB-AUAE" u="1"/>
        <s v="RRU-LE-BBAF" u="1"/>
        <s v="RRU-LE-COAH" u="1"/>
        <s v="RRU-LE-LOAF" u="1"/>
        <s v="RRU-LE-MOBG" u="1"/>
        <s v="RRU-OP-DOBI" u="1"/>
        <s v="RRU-OP-LOAF" u="1"/>
        <s v="RRU-OP-OSCC" u="1"/>
        <s v="RRU-RM-ORAG" u="1"/>
        <s v="RRU-AA-AFBA" u="1"/>
        <s v="RRU-CM-CMAE" u="1"/>
        <s v="RRU-CS-CGAD" u="1"/>
        <s v="RRU-CS-FMAH" u="1"/>
        <s v="RRU-HR-GNAB" u="1"/>
        <s v="RRU-SP-FAAG" u="1"/>
        <s v="RRU-AA-AFNA" u="1"/>
        <s v="RRU-BD-CRIF" u="1"/>
        <s v="RRU-FB-ACAI" u="1"/>
        <s v="RRU-OP-LODD" u="1"/>
        <s v="RRU-OP-OSBD" u="1"/>
        <s v="RRU-LE-BDAC" u="1"/>
        <s v="RRU-CW-CRCE" u="1"/>
        <s v="RRU-HR-CBBF" u="1"/>
        <s v="RRU-LE-ELA2" u="1"/>
        <s v="RRU-OP-OSAE" u="1"/>
        <s v="RRU-OP-OSEB" u="1"/>
        <s v="RRU-RM-MRAD" u="1"/>
        <s v="RRU-SP-INAD" u="1"/>
        <s v="RRU-SP-WMAH" u="1"/>
        <s v="RRU-AA-BMGA" u="1"/>
        <s v="RRU-FB-TRAD" u="1"/>
        <s v="RRU-IT-APAG" u="1"/>
        <s v="RRU-LE-CREE" u="1"/>
        <s v="RRU-OP-EBAC" u="1"/>
        <s v="RRU-AA-BMSA" u="1"/>
        <s v="RRU-CW-CRBF" u="1"/>
        <s v="RRU-LE-ELAD" u="1"/>
        <s v="RRU-LE-MOCG" u="1"/>
        <s v="RRU-LG-LAAC" u="1"/>
        <s v="RRU-OP-BOAG" u="1"/>
        <s v="RRU-PM-BACE" u="1"/>
        <s v="RRU-AA-AFCA" u="1"/>
        <s v="RRU-FB-FAAD" u="1"/>
        <s v="RRU-SP-CCAH" u="1"/>
        <s v="RRU-AA-AFOA" u="1"/>
        <s v="RRU-CW-CR0B" u="1"/>
        <s v="RRU-CW-CRAG" u="1"/>
        <s v="RRU-CW-LRAE" u="1"/>
        <s v="RRU-FB-AUAF" u="1"/>
        <s v="RRU-LE-BBAG" u="1"/>
        <s v="RRU-LE-LOAG" u="1"/>
        <s v="RRU-LE-MOBH" u="1"/>
        <s v="RRU-OP-LOAG" u="1"/>
        <s v="RRU-OP-LOED" u="1"/>
        <s v="RRU-RM-RAAB" u="1"/>
        <s v="RRU-AA-AA1A" u="1"/>
        <s v="RRU-AS-ASAN" u="1"/>
        <s v="RRU-CM-CMAF" u="1"/>
        <s v="RRU-CS-CGAE" u="1"/>
        <s v="RRU-CW-LWEG" u="1"/>
        <s v="RRU-HR-GNAC" u="1"/>
        <s v="RRU-OP-DOAB" u="1"/>
        <s v="RRU-BD-CRIG" u="1"/>
        <s v="RRU-BD-CRMD" u="1"/>
        <s v="RRU-OP-FRAE" u="1"/>
        <s v="RRU-OP-LODE" u="1"/>
        <s v="RRU-OP-OSBE" u="1"/>
        <s v="RRU-OP-OSFB" u="1"/>
        <s v="RRU-SP-IMAB" u="1"/>
        <s v="RRU-SP-INA3" u="1"/>
        <s v="RRU-AA-BMHA" u="1"/>
        <s v="RRU-BD-CRDB" u="1"/>
        <s v="RRU-LE-BDAD" u="1"/>
        <s v="RRU-CW-CRCF" u="1"/>
        <s v="RRU-LG-CO1C" u="1"/>
        <s v="RRU-OP-OSAF" u="1"/>
        <s v="RRU-RM-MRAE" u="1"/>
        <s v="RRU-SP-INAE" u="1"/>
        <s v="RRU-AA-AFDA" u="1"/>
        <s v="RRU-FB-TRAE" u="1"/>
        <s v="RRU-IT-HDAE" u="1"/>
        <s v="RRU-LE-CREF" u="1"/>
        <s v="RRU-OP-EBAD" u="1"/>
        <s v="RRU-AA-AFPA" u="1"/>
        <s v="RRU-CW-CRBG" u="1"/>
        <s v="RRU-CW-LRBE" u="1"/>
        <s v="RRU-HR-REAG" u="1"/>
        <s v="RRU-LE-ELAE" u="1"/>
        <s v="RRU-LE-SBAB" u="1"/>
        <s v="RRU-LE-SPAE" u="1"/>
        <s v="RRU-LG-LAAD" u="1"/>
        <s v="RRU-OP-BOAH" u="1"/>
        <s v="RRU-OP-LOBG" u="1"/>
        <s v="RRU-PM-BACF" u="1"/>
        <s v="RRU-FB-FAAE" u="1"/>
        <s v="RRU-PM-PMAC" u="1"/>
        <s v="RRU-AS-ESAM" u="1"/>
        <s v="RRU-BD-CRJG" u="1"/>
        <s v="RRU-CS-000B" u="1"/>
        <s v="RRU-LE-LOAH" u="1"/>
        <s v="RRU-OP-LO0C" u="1"/>
        <s v="RRU-OP-LOAH" u="1"/>
        <s v="RRU-OP-LOEE" u="1"/>
        <s v="RRU-RM-RAAC" u="1"/>
        <s v="RRU-AA-AAJA" u="1"/>
        <s v="RRU-AA-BMIA" u="1"/>
        <s v="RRU-AS-ASAO" u="1"/>
        <s v="RRU-CM-CMAG" u="1"/>
        <s v="RRU-CM-PDAE" u="1"/>
        <s v="RRU-CS-CGAF" u="1"/>
        <s v="RRU-CW-LWEH" u="1"/>
        <s v="RRU-FB-ACAB" u="1"/>
        <s v="RRU-HR-GNAD" u="1"/>
        <s v="RRU-LE-BDA3" u="1"/>
        <s v="RRU-OP-DOAC" u="1"/>
        <s v="RRU-AA-BMUA" u="1"/>
        <s v="RRU-IT-DBAB" u="1"/>
        <s v="RRU-LE-CLAB" u="1"/>
        <s v="RRU-OP-LODF" u="1"/>
        <s v="RRU-OP-OSBF" u="1"/>
        <s v="RRU-OP-OSFC" u="1"/>
        <s v="RRU-SP-IMAC" u="1"/>
        <s v="RRU-AA-AFEA" u="1"/>
        <s v="RRU-BD-CRDC" u="1"/>
        <s v="RRU-IT-AAAC" u="1"/>
        <s v="RRU-LE-BDAE" u="1"/>
        <s v="RRU-OP-OS0B" u="1"/>
        <s v="RRU-OP-OSAG" u="1"/>
        <s v="RRU-SP-INAF" u="1"/>
        <s v="RRU-FB-TRAF" u="1"/>
        <s v="RRU-IT-HDAF" u="1"/>
        <s v="RRU-OP-EBAE" u="1"/>
        <s v="RRU-AA-BMJA" u="1"/>
        <s v="RRU-FB-FAAF" u="1"/>
        <s v="RRU-LE-COAB" u="1"/>
        <s v="RRU-PM-PMAD" u="1"/>
        <s v="RRU-SP-CMAB" u="1"/>
        <s v="RRU-AA-BMVA" u="1"/>
        <s v="RRU-AS-ESAN" u="1"/>
        <s v="RRU-BD-CRJH" u="1"/>
        <s v="RRU-CS-FMAB" u="1"/>
        <s v="RRU-FB-MRAC" u="1"/>
        <s v="RRU-OP-LOAI" u="1"/>
        <s v="RRU-OP-LOEF" u="1"/>
        <s v="RRU-OP-OSCF" u="1"/>
        <s v="RRU-RM-RAAD" u="1"/>
        <s v="RRU-AA-AFFA" u="1"/>
        <s v="RRU-AS-ASAP" u="1"/>
        <s v="RRU-BD-CREC" u="1"/>
        <s v="RRU-CM-PDAF" u="1"/>
        <s v="RRU-CS-CGAG" u="1"/>
        <s v="RRU-FB-ACAC" u="1"/>
        <s v="RRU-OP-DOAD" u="1"/>
        <s v="RRU-AA-AFRA" u="1"/>
        <s v="RRU-IT-SEAB" u="1"/>
        <s v="RRU-LE-CLAC" u="1"/>
        <s v="RRU-OP-FRAG" u="1"/>
        <s v="RRU-OP-LODG" u="1"/>
        <s v="RRU-OP-OSBG" u="1"/>
        <s v="RRU-OP-OSFD" u="1"/>
        <s v="RRU-SP-IMAD" u="1"/>
        <s v="RRU-TR-AAAB" u="1"/>
        <s v="RRU-IT-AAAD" u="1"/>
        <s v="RRU-LE-BDAF" u="1"/>
        <s v="RRU-SP-WMAB" u="1"/>
        <s v="RRU-OP-LOCH" u="1"/>
        <s v="RRU-OP-OS0C" u="1"/>
        <s v="RRU-OP-OSAH" u="1"/>
        <s v="RRU-OP-OSEE" u="1"/>
        <s v="RRU-AA-BMKA" u="1"/>
        <s v="RRU-CS-VMAD" u="1"/>
        <s v="RRU-FB-TRAG" u="1"/>
        <s v="RRU-IT-HDAG" u="1"/>
        <s v="RRU-LG-COAB" u="1"/>
        <s v="RRU-OP-EBAF" u="1"/>
        <s v="RRU-BD-CRKH" u="1"/>
        <s v="RRU-CW-LWBC" u="1"/>
        <s v="RRU-LE-SPAG" u="1"/>
        <s v="RRU-OP-LOBI" u="1"/>
        <s v="RRU-OP-OSDF" u="1"/>
        <s v="RRU-FB-FAAG" u="1"/>
        <s v="RRU-LE-COAC" u="1"/>
        <s v="RRU-LE-MOBB" u="1"/>
        <s v="RRU-LG-000C" u="1"/>
        <s v="RRU-OP-DOBD" u="1"/>
        <s v="RRU-SP-CMAC" u="1"/>
        <s v="RRU-AA-AFSA" u="1"/>
        <s v="RRU-BD-CRJI" u="1"/>
        <s v="RRU-BD-CRNF" u="1"/>
        <s v="RRU-CS-000D" u="1"/>
        <s v="RRU-CW-LWAD" u="1"/>
        <s v="RRU-FB-MRAD" u="1"/>
        <s v="RRU-IT-000C" u="1"/>
        <s v="RRU-OP-LOEG" u="1"/>
        <s v="RRU-OP-OSCG" u="1"/>
        <s v="RRU-RM-RAAE" u="1"/>
        <s v="RRU-BD-CRED" u="1"/>
        <s v="RRU-CS-CGAH" u="1"/>
        <s v="RRU-FB-ACAD" u="1"/>
        <s v="RRU-HR-GNAF" u="1"/>
        <s v="RRU-IT-BACE" u="1"/>
        <s v="RRU-OP-DOAE" u="1"/>
        <s v="RRU-HR-ERBD" u="1"/>
        <s v="RRU-IT-DBAD" u="1"/>
        <s v="RRU-LE-CLAD" u="1"/>
        <s v="RRU-LG-BSAC" u="1"/>
        <s v="RRU-OP-LODH" u="1"/>
        <s v="RRU-OP-OSBH" u="1"/>
        <s v="RRU-OP-OSFE" u="1"/>
        <s v="RRU-SP-IMAE" u="1"/>
        <s v="RRU-AA-BMLA" u="1"/>
        <s v="RRU-BD-CRHB" u="1"/>
        <s v="RRU-IT-AAAE" u="1"/>
        <s v="RRU-SP-WMAC" u="1"/>
        <s v="RRU-BD-CRLH" u="1"/>
        <s v="RRU-IT-APAB" u="1"/>
        <s v="RRU-LG-CSAE" u="1"/>
        <s v="RRU-OP-OS0D" u="1"/>
        <s v="RRU-OP-OSAI" u="1"/>
        <s v="RRU-OP-OSEF" u="1"/>
        <s v="RRU-AA-AFHA" u="1"/>
        <s v="RRU-CS-VMAE" u="1"/>
        <s v="RRU-LG-COAC" u="1"/>
        <s v="RRU-OP-EBAG" u="1"/>
        <s v="RRU-BD-CRKI" u="1"/>
        <s v="RRU-CW-LWBD" u="1"/>
        <s v="RRU-LE-SBAE" u="1"/>
        <s v="RRU-LG-LAAG" u="1"/>
        <s v="RRU-OP-OSG3" u="1"/>
        <s v="RRU-SP-CCAC" u="1"/>
        <s v="RRU-SP-TRAC" u="1"/>
        <s v="RRU-BD-CRFD" u="1"/>
        <s v="RRU-CW-CRAB" u="1"/>
        <s v="RRU-LE-BBAB" u="1"/>
        <s v="RRU-LE-COAD" u="1"/>
        <s v="RRU-LE-MOBC" u="1"/>
        <s v="RRU-OP-DOBE" u="1"/>
        <s v="RRU-SP-CMAD" u="1"/>
        <s v="RRU-AA-AABA" u="1"/>
        <s v="RRU-AA-BMAA" u="1"/>
        <s v="RRU-BD-CRJJ" u="1"/>
        <s v="RRU-BD-CRNG" u="1"/>
        <s v="RRU-CS-FMAD" u="1"/>
        <s v="RRU-CW-LWAE" u="1"/>
        <s v="RRU-FB-MRAE" u="1"/>
        <s v="RRU-OP-LOEH" u="1"/>
        <s v="RRU-OP-OSCH" u="1"/>
        <s v="RRU-OP-OSGE" u="1"/>
        <s v="RRU-RM-RAAF" u="1"/>
        <s v="RRU-SP-FAAC" u="1"/>
        <s v="RRU-AA-BMMA" u="1"/>
        <s v="RRU-BD-CREE" u="1"/>
        <s v="RRU-CS-CGAI" u="1"/>
        <s v="RRU-FB-ACAE" u="1"/>
        <s v="RRU-HR-GNAG" u="1"/>
        <s v="RRU-IT-BACF" u="1"/>
        <s v="RRU-IT-NEAD" u="1"/>
        <s v="RRU-OP-DOAF" u="1"/>
        <s v="RRU-BD-CRMH" u="1"/>
        <s v="RRU-IT-DBAE" u="1"/>
        <s v="RRU-IT-PMAC" u="1"/>
        <s v="RRU-IT-SEAD" u="1"/>
        <s v="RRU-LE-CLAE" u="1"/>
        <s v="RRU-LG-BSAD" u="1"/>
        <s v="RRU-LG-CRAC" u="1"/>
        <s v="RRU-OP-OSFF" u="1"/>
        <s v="RRU-SP-IMAF" u="1"/>
        <s v="RRU-TR-AAAD" u="1"/>
        <s v="RRU-AA-AFIA" u="1"/>
        <s v="RRU-HR-CBBB" u="1"/>
        <s v="RRU-IT-AAAF" u="1"/>
        <s v="RRU-LE-MODB" u="1"/>
        <s v="RRU-SP-WMAD" u="1"/>
        <s v="RRU-BD-CRLI" u="1"/>
        <s v="RRU-IT-APAC" u="1"/>
        <s v="RRU-OP-OS0E" u="1"/>
        <s v="RRU-OP-OSEG" u="1"/>
        <s v="RRU-CS-VMAF" u="1"/>
        <s v="RRU-CW-CRBB" u="1"/>
        <s v="RRU-HR-000D" u="1"/>
        <s v="RRU-HR-PAYE" u="1"/>
        <s v="RRU-LE-MOCC" u="1"/>
        <s v="RRU-LG-COAD" u="1"/>
        <s v="RRU-OP-BOAC" u="1"/>
        <s v="RRU-OP-DOCE" u="1"/>
        <s v="RRU-OP-EBAH" u="1"/>
        <s v="RRU-AA-AACA" u="1"/>
        <s v="RRU-AA-BMBA" u="1"/>
        <s v="RRU-SP-TRAD" u="1"/>
        <s v="RRU-AA-BMNA" u="1"/>
        <s v="RRU-BD-CRFE" u="1"/>
        <s v="RRU-FB-AUAB" u="1"/>
        <s v="RRU-IT-COMD" u="1"/>
        <s v="RRU-LE-COAE" u="1"/>
        <s v="RRU-OP-DOBF" u="1"/>
        <s v="RRU-OP-LOAC" u="1"/>
        <s v="RRU-RM-ORAD" u="1"/>
        <s v="RRU-SP-CMAE" u="1"/>
        <s v="RRU-BD-CRNH" u="1"/>
        <s v="RRU-CM-CMAB" u="1"/>
        <s v="RRU-CS-FMAE" u="1"/>
        <s v="RRU-CW-LWAF" u="1"/>
        <s v="RRU-CW-LWEC" u="1"/>
        <s v="RRU-FB-MRAF" u="1"/>
        <s v="RRU-IT-SEA3" u="1"/>
        <s v="RRU-OP-OSCI" u="1"/>
        <s v="RRU-RM-RAAG" u="1"/>
        <s v="RRU-FB-ACAF" u="1"/>
        <s v="RRU-IT-NEAE" u="1"/>
        <s v="RRU-OP-DO0B" u="1"/>
        <s v="RRU-OP-DOAG" u="1"/>
        <s v="RRU-BD-CRMI" u="1"/>
        <s v="RRU-IT-DBAF" u="1"/>
        <s v="RRU-IT-PMAD" u="1"/>
        <s v="RRU-IT-SEAE" u="1"/>
        <s v="RRU-LE-CLAF" u="1"/>
        <s v="RRU-LG-BSAE" u="1"/>
        <s v="RRU-OP-OSFG" u="1"/>
        <s v="RRU-TR-AAAE" u="1"/>
        <s v="RRU-BD-CRHD" u="1"/>
        <s v="RRU-IT-AAAG" u="1"/>
        <s v="RRU-OP-OSAB" u="1"/>
        <s v="RRU-SP-WMAE" u="1"/>
        <s v="RRU-AA-BMCA" u="1"/>
        <s v="RRU-IT-APAD" u="1"/>
        <s v="RRU-LE-CREB" u="1"/>
        <s v="RRU-AA-BMOA" u="1"/>
        <s v="RRU-BD-CRGE" u="1"/>
        <s v="RRU-CM-WDAD" u="1"/>
        <s v="RRU-CW-CRBC" u="1"/>
        <s v="RRU-HR-HSC3" u="1"/>
        <s v="RRU-HR-PAYF" u="1"/>
        <s v="RRU-LG-COAE" u="1"/>
        <s v="RRU-OP-BOAD" u="1"/>
        <s v="RRU-OP-EBAI" u="1"/>
        <s v="RRU-OP-OSDI" u="1"/>
        <s v="RRU-SP-CCAE" u="1"/>
        <s v="RRU-SP-TRAE" u="1"/>
        <s v="RRU-AA-AFKA" u="1"/>
        <s v="RRU-CW-CRAD" u="1"/>
        <s v="RRU-FB-AUAC" u="1"/>
        <s v="RRU-HR-HSCE" u="1"/>
        <s v="RRU-IT-COME" u="1"/>
        <s v="RRU-LE-BBAD" u="1"/>
        <s v="RRU-LE-MOBE" u="1"/>
        <s v="RRU-OP-LOAD" u="1"/>
        <s v="RRU-RM-ORAE" u="1"/>
        <s v="RRU-SP-CMAF" u="1"/>
        <s v="RRU-CM-CMAC" u="1"/>
        <s v="RRU-CS-CGAB" u="1"/>
        <s v="RRU-CS-FMAF" u="1"/>
        <s v="RRU-CW-LWAG" u="1"/>
        <s v="RRU-SP-FAAE" u="1"/>
        <s v="RRU-FB-ACAG" u="1"/>
        <s v="RRU-IT-NEAF" u="1"/>
        <s v="RRU-OP-DOAH" u="1"/>
        <s v="RRU-OP-OSBB" u="1"/>
        <s v="RRU-AA-AAEA" u="1"/>
        <s v="RRU-BD-CRMJ" u="1"/>
        <s v="RRU-IT-SEAF" u="1"/>
        <s v="RRU-LE-CLAG" u="1"/>
        <s v="RRU-LG-BSAF" u="1"/>
        <s v="RRU-LG-CRAE" u="1"/>
        <s v="RRU-OP-OSFH" u="1"/>
        <s v="RRU-TR-AAAF" u="1"/>
        <s v="RRU-HR-CBBD" u="1"/>
        <s v="RRU-SP-INAB" u="1"/>
        <s v="RRU-SP-WMAF" u="1"/>
        <s v="RRU-CW-APCC" u="1"/>
        <s v="RRU-FB-TRAB" u="1"/>
        <s v="RRU-IT-APAE" u="1"/>
        <s v="RRU-IT-WBAE" u="1"/>
        <s v="RRU-LE-CREC" u="1"/>
        <s v="RRU-AA-AFLA" u="1"/>
        <s v="RRU-BD-CRGF" u="1"/>
        <s v="RRU-CW-CRBD" u="1"/>
        <s v="RRU-HR-000F" u="1"/>
        <s v="RRU-LE-MOCE" u="1"/>
        <s v="RRU-LE-SPAB" u="1"/>
        <s v="RRU-LG-COAF" u="1"/>
        <s v="RRU-OP-BOAE" u="1"/>
        <s v="RRU-OP-LOBD" u="1"/>
        <s v="RRU-FB-FAAB" u="1"/>
        <s v="RRU-SP-CCAF" u="1"/>
        <s v="RRU-SP-TRAF" u="1"/>
        <s v="RRU-CW-CRAE" u="1"/>
        <s v="RRU-HR-HSCF" u="1"/>
        <s v="RRU-IT-COMF" u="1"/>
        <s v="RRU-LE-BBAE" u="1"/>
        <s v="RRU-OP-DOBH" u="1"/>
        <s v="RRU-OP-LOAE" u="1"/>
        <s v="RRU-OP-OSCB" u="1"/>
        <s v="RRU-RM-ORAF" u="1"/>
        <s v="RRU-AA-AAFA" u="1"/>
        <s v="RRU-AA-BMEA" u="1"/>
        <s v="RRU-CM-CMAD" u="1"/>
        <s v="RRU-CS-CGAC" u="1"/>
        <s v="RRU-CW-LW0C" u="1"/>
        <s v="RRU-CW-LWEE" u="1"/>
        <s v="RRU-FB-MRAH"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rian Brandau" refreshedDate="42242.53126423611" createdVersion="4" refreshedVersion="4" minRefreshableVersion="3" recordCount="11">
  <cacheSource type="worksheet">
    <worksheetSource ref="EG6:EG17" sheet="Extract - All"/>
  </cacheSource>
  <cacheFields count="1">
    <cacheField name="Internal Title" numFmtId="0">
      <sharedItems containsBlank="1" count="1011">
        <m/>
        <s v="Loan Processor"/>
        <s v="Part-Time Loan Processor"/>
        <s v="Trust Opns Section Spec" u="1"/>
        <s v="Mortgage Loan Originator - Lead" u="1"/>
        <s v="Relationship Team Leader II" u="1"/>
        <s v="Asst Branch Mgr II (Bnkg Ctr)" u="1"/>
        <s v="Internal Control Specialist" u="1"/>
        <s v="Internet Banking Specialist" u="1"/>
        <s v="General Services Assistant" u="1"/>
        <s v="Wealth Advisor III" u="1"/>
        <s v="Wholesale Processor/Closer" u="1"/>
        <s v="Sr Portfolio &amp; Product Analyst" u="1"/>
        <s v="Process Improve Compliance Off" u="1"/>
        <s v="Analyst" u="1"/>
        <s v="Senior Wealth Advisor-PriC" u="1"/>
        <s v="Deposit Operations Team Leader" u="1"/>
        <s v="Security Coordinator" u="1"/>
        <s v="Marketing Coordinator" u="1"/>
        <s v="Res Loan Off - DHHL Spec" u="1"/>
        <s v="Marketing Proj Serv Trng Mgr" u="1"/>
        <s v="Fiduciary Advisor I" u="1"/>
        <s v="Pay Acct, Stock Opt Admin &amp; AP Supervisor" u="1"/>
        <s v="Workflow Efficiency Coord II" u="1"/>
        <s v="Division Coordinator" u="1"/>
        <s v="Purchasing Agent" u="1"/>
        <s v="Booking Funding Documentation Administrator" u="1"/>
        <s v="Funds Accountant II" u="1"/>
        <s v="Commercial Loan Administrator" u="1"/>
        <s v="Trust Operations Spec IV" u="1"/>
        <s v="Mgr, Product Development" u="1"/>
        <s v="Corporate Security Director" u="1"/>
        <s v="Cash Management Manager" u="1"/>
        <s v="Client Relations Manager I" u="1"/>
        <s v="Advertising Administrator" u="1"/>
        <s v="Security Officer" u="1"/>
        <s v="Accountant" u="1"/>
        <s v="Accounting  Manager" u="1"/>
        <s v="Fair Lending Risk Officer" u="1"/>
        <s v="Contact Center Mgr - Spec Svcs" u="1"/>
        <s v="Operations Manager - TSG" u="1"/>
        <s v="Business Intelligence Manager" u="1"/>
        <s v="Service &amp; Compliance Mgr" u="1"/>
        <s v="Chief Risk Officer" u="1"/>
        <s v="Consumer Banking Rep I" u="1"/>
        <s v="Project Manager" u="1"/>
        <s v="Head Teller" u="1"/>
        <s v="CISO Mgr of Info Protect Dept" u="1"/>
        <s v="Fixed Income Manager" u="1"/>
        <s v="Business Platform Mgr" u="1"/>
        <s v="Investment Spec/Officer" u="1"/>
        <s v="Controller" u="1"/>
        <s v="Consumer Credit Officer II" u="1"/>
        <s v="Wealth Advisor III &amp; Fiduciary Attorney" u="1"/>
        <s v="Wealth Advisor II" u="1"/>
        <s v="Port Rptng Bus Architect I" u="1"/>
        <s v="Home Equity Specialist II" u="1"/>
        <s v="Insurance Producer" u="1"/>
        <s v="Wholesale Credit Risk Manager" u="1"/>
        <s v="Financial Planner" u="1"/>
        <s v="Fraud Manager II" u="1"/>
        <s v="Closely Held Business Spec" u="1"/>
        <s v="Service Supervisor II" u="1"/>
        <s v="Operations Administrator" u="1"/>
        <s v="Emp Benefit &amp; Fin Svc Ofr" u="1"/>
        <s v="Fiduciary Administrator III" u="1"/>
        <s v="Treasury Investment Sr Analyst" u="1"/>
        <s v="Chief Retail Officer" u="1"/>
        <s v="Card Operations Specialist I" u="1"/>
        <s v="Sr Channel Projects Coord" u="1"/>
        <s v="Financial Analyst &amp; Systems Support Manager" u="1"/>
        <s v="Branch Concierge I" u="1"/>
        <s v="Info Tech Compliance Coord" u="1"/>
        <s v="Investor Reporting Analyst" u="1"/>
        <s v="Portfolio Manager" u="1"/>
        <s v="Sr Credit Risk Review Officer" u="1"/>
        <s v="DMC Maintenance Manager" u="1"/>
        <s v="Commercial Loan Operations Administrator" u="1"/>
        <s v="Help Desk Analyst I" u="1"/>
        <s v="Operations Analyst II" u="1"/>
        <s v="Mortgage Bnkg Accounting Mgr" u="1"/>
        <s v="Trust Opns Sect Sup I" u="1"/>
        <s v="Chief Credit Officer" u="1"/>
        <s v="Dep &amp; Ops Compliance Ofcr II" u="1"/>
        <s v="Comml Bnkg Service Rep I" u="1"/>
        <s v="Portfolio Mgmt Officer IV" u="1"/>
        <s v="Channel Project Coordinator" u="1"/>
        <s v="Legal Division Manager" u="1"/>
        <s v="Systems Engineer" u="1"/>
        <s v="Trust Tax Manager" u="1"/>
        <s v="Procurement Opns Sr Analyst" u="1"/>
        <s v="Marketing Database Analyst" u="1"/>
        <s v="Corp Comm Administrator" u="1"/>
        <s v="Senior Loan Recovery Spec" u="1"/>
        <s v="VSO Specilialist II" u="1"/>
        <s v="Commercial Banking Group Mgr" u="1"/>
        <s v="Collection Supervisor" u="1"/>
        <s v="Fraud Assistant" u="1"/>
        <s v="RPS Compliance Manager" u="1"/>
        <s v="Ops Process, Compl &amp; Risk Mgr" u="1"/>
        <s v="Portfolio Manager II" u="1"/>
        <s v="Training &amp; Support Ctr Manager" u="1"/>
        <s v="Real Estate Administrator" u="1"/>
        <s v="BSA/AML Investigator" u="1"/>
        <s v="Vision IP Operator" u="1"/>
        <s v="Mtg &amp; Cns Lnd Compl Ant" u="1"/>
        <s v="Mortgage Servicing Asst III" u="1"/>
        <s v="Mgr, Operations Support Svcs" u="1"/>
        <s v="Collections Manager" u="1"/>
        <s v="Safe Deposit Attendant" u="1"/>
        <s v="Regional Manager III" u="1"/>
        <s v="Tax and Compliance Officer" u="1"/>
        <s v="Leasing President" u="1"/>
        <s v="Physical Security Manager" u="1"/>
        <s v="Sr Credit Risk Review Consult" u="1"/>
        <s v="Operations Mgr - DP &amp; C" u="1"/>
        <s v="IP Balancer I" u="1"/>
        <s v="Operations Supervisor - CPO" u="1"/>
        <s v="Branch Manager IV" u="1"/>
        <s v="Merchant Services Ops Asst II" u="1"/>
        <s v="Business Development Market Leader" u="1"/>
        <s v="Peak-Day Vso Teller" u="1"/>
        <s v="HRIS Data Lead" u="1"/>
        <s v="ATM Servicing Manager" u="1"/>
        <s v="Regional Coordinator" u="1"/>
        <s v="Investment Trade Officer" u="1"/>
        <s v="Financial Planning &amp; Rptg Mgr" u="1"/>
        <s v="Residental Loan Ctr Team Lead" u="1"/>
        <s v="Intern" u="1"/>
        <s v="Res Construction Loan Manager" u="1"/>
        <s v="Administrative Services Coordi" u="1"/>
        <s v="Fiduciary Advisor III" u="1"/>
        <s v="Ip Specialist IV" u="1"/>
        <s v="Private Banking Manager" u="1"/>
        <s v="Acct Rvw Proc &amp; Prtflo Mgt Mgr" u="1"/>
        <s v="Financial Reporting Officer" u="1"/>
        <s v="Deposit Operations Representative" u="1"/>
        <s v="General Counsel" u="1"/>
        <s v="VSO Teller" u="1"/>
        <s v="Sr Opns Coordinator" u="1"/>
        <s v="Merch Svcs Serv &amp; Ops Mgr I" u="1"/>
        <s v="Personal Banking Officer-LF" u="1"/>
        <s v="Senior Foreign Exchange Trader" u="1"/>
        <s v="Operations Assistant III" u="1"/>
        <s v="Analyst II - Dist Systems Mgmt" u="1"/>
        <s v="Electronic Banking Supervisor" u="1"/>
        <s v="Hawaii Commercial Bnkg Mgr" u="1"/>
        <s v="Retail Credit Policy Manager" u="1"/>
        <s v="Custody Manager" u="1"/>
        <s v="Banking Center Manager II" u="1"/>
        <s v="Branch Manager" u="1"/>
        <s v="Sales Support Specialist I" u="1"/>
        <s v="CRE Loan Doc Specialist II" u="1"/>
        <s v="Collector III" u="1"/>
        <s v="Head of Private Banking" u="1"/>
        <s v="Investment Associate" u="1"/>
        <s v="Merchant Services Sales Mgr I" u="1"/>
        <s v="Trust Opns Analyst II" u="1"/>
        <s v="BMT Mortgage Co Manager" u="1"/>
        <s v="Online Ed Tools &amp; Comm Mgr" u="1"/>
        <s v="Investment Officer II" u="1"/>
        <s v="Home Equity Specialist I" u="1"/>
        <s v="Processor/Closer" u="1"/>
        <s v="HR Specialist III" u="1"/>
        <s v="Customer Care Rep I - MM" u="1"/>
        <s v="Retail Credit Analytics Mgr" u="1"/>
        <s v="HBD Planning Mgr" u="1"/>
        <s v="Process Manager - ACH" u="1"/>
        <s v="Sr Portfolio Mgmt Officer I" u="1"/>
        <s v="Loan Servicing Supervisor" u="1"/>
        <s v="Accounting Assistant I" u="1"/>
        <s v="Loan Administrator" u="1"/>
        <s v="Market Planning Mgr" u="1"/>
        <s v="Treas Investment Analyst" u="1"/>
        <s v="Primary Relationship Off V-DK" u="1"/>
        <s v="Merchant Sales Officer II" u="1"/>
        <s v="Acctg Ops &amp; Bal Syst Mgr-JS" u="1"/>
        <s v="Ip Specialist III" u="1"/>
        <s v="Bank Secrecy Act Analyst" u="1"/>
        <s v="Chief Audit Executive" u="1"/>
        <s v="Teller I" u="1"/>
        <s v="Wealth Advisor" u="1"/>
        <s v="Sr Systems Consultant" u="1"/>
        <s v="Card Operations Supervisor II" u="1"/>
        <s v="Lease Specialist II" u="1"/>
        <s v="Merchant Svcs Manager II" u="1"/>
        <s v="Deposit Maint Ctr Spec II" u="1"/>
        <s v="Chief Information Officer" u="1"/>
        <s v="Loan Servicing Manager" u="1"/>
        <s v="Senior Training Instructor" u="1"/>
        <s v="MIS Manager N.A." u="1"/>
        <s v="BSA/AML Investigator I" u="1"/>
        <s v="Treas Invst Officer III" u="1"/>
        <s v="Digital Marketg Engagement Adm" u="1"/>
        <s v="Director Human Resources" u="1"/>
        <s v="BSA / AML Manager" u="1"/>
        <s v="Processing &amp; Support Clerk V" u="1"/>
        <s v="Proc Imprv &amp; Compliance Analys" u="1"/>
        <s v="Ops Mgr - Elec Pymnt Svcs Grp" u="1"/>
        <s v="Assistant Branch Manager" u="1"/>
        <s v="Workflow Coordinator" u="1"/>
        <s v="Process Improvement Spec I" u="1"/>
        <s v="Chief Administrative Officer" u="1"/>
        <s v="Money Processing Teller I" u="1"/>
        <s v="Consumer Loan Officer" u="1"/>
        <s v="Sourcing Officer II" u="1"/>
        <s v="Accounting Assistant II" u="1"/>
        <s v="Loan Operations Manager" u="1"/>
        <s v="Wealth Advisor I" u="1"/>
        <s v="Senior Fiduciary Leader" u="1"/>
        <s v="Dep Ops Proc &amp; Compl Off II" u="1"/>
        <s v="Compliance &amp; Opnl Risk Mgr" u="1"/>
        <s v="Post-Closng Boardg/Bookg Proc" u="1"/>
        <s v="PB Rel Cred Supp Off I" u="1"/>
        <s v="Compliance Officer" u="1"/>
        <s v="Operations Analyst - Item Processing" u="1"/>
        <s v="Consumer Banking Rep II - ISB" u="1"/>
        <s v="Data Processing Manager" u="1"/>
        <s v="Underwriter" u="1"/>
        <s v="Cash Mgt Product Mgr II" u="1"/>
        <s v="Financial Analyst" u="1"/>
        <s v="CRE Loan Officer II" u="1"/>
        <s v="Applications Manager" u="1"/>
        <s v="Analyst II - NW Ops &amp; VOG" u="1"/>
        <s v="Commercial Bnkg Center Mgr I" u="1"/>
        <s v="Accounting Supervisor" u="1"/>
        <s v="e-Marketing Mgr" u="1"/>
        <s v="Tres Invest Specialist" u="1"/>
        <s v="Secondary Market Trader" u="1"/>
        <s v="Hawaii Building Engineer" u="1"/>
        <s v="CRA Data Specialist" u="1"/>
        <s v="Information Security Manager" u="1"/>
        <s v="Cons &amp; Sml Bus CSR Proc &amp; Coll Asst" u="1"/>
        <s v="Consumer Loan Administrator" u="1"/>
        <s v="Consumer Recovery Manager" u="1"/>
        <s v="Mortgage Sales Specialist" u="1"/>
        <s v="Portfolio Manager - Lead" u="1"/>
        <s v="IT Support Systems Admin" u="1"/>
        <s v="Training Specialist II" u="1"/>
        <s v="Consumer Compliance Manager" u="1"/>
        <s v="Teller III" u="1"/>
        <s v="Trust Ops Sect Sup II" u="1"/>
        <s v="Consumer/Residential Loan Administrator" u="1"/>
        <s v="Bus Loan App &amp; Port Mg Mgr III" u="1"/>
        <s v="Mgr Cons &amp; Bus Dep Prods" u="1"/>
        <s v="Primary Relationship Off I" u="1"/>
        <s v="Support &amp; Operations Spec I" u="1"/>
        <s v="Investment Officer I" u="1"/>
        <s v="Treas Inv Unit Mgr-PT" u="1"/>
        <s v="Business Analyst II" u="1"/>
        <s v="Wealth Administrator I" u="1"/>
        <s v="Research/Reconcilement Clerk" u="1"/>
        <s v="Security Investigator II" u="1"/>
        <s v="Comml Bkg Svc &amp; Supt Svc Mgr" u="1"/>
        <s v="Security Assistant" u="1"/>
        <s v="Senior Lease Specialist" u="1"/>
        <s v="Consumer Banking Rep III" u="1"/>
        <s v="Support &amp; Operations Spec II" u="1"/>
        <s v="Secretary II" u="1"/>
        <s v="Loan Doc Spec I" u="1"/>
        <s v="Administration &amp; Department Operations Mgr" u="1"/>
        <s v="Money Processing Center Mgr II" u="1"/>
        <s v="Process Mgr-Statement Prod Svc" u="1"/>
        <s v="Chief Financial Officer - Lau" u="1"/>
        <s v="Proc/Support Clk III" u="1"/>
        <s v="Retail Credit Analyst II" u="1"/>
        <s v="Sales Assistant" u="1"/>
        <s v="BSA/AML Investigator II" u="1"/>
        <s v="Wholesale Credit Administrator" u="1"/>
        <s v="Information Systems Architect" u="1"/>
        <s v="Corp Bus Cont Plan Coord II" u="1"/>
        <s v="Small Business Collections Mgr" u="1"/>
        <s v="Analyst II - Core Syst Mgmt" u="1"/>
        <s v="Production Coordinator II" u="1"/>
        <s v="CPP Sr Technical Writer" u="1"/>
        <s v="Data Analyst" u="1"/>
        <s v="Primary Relationship Off V" u="1"/>
        <s v="Accounting GL Supervisor" u="1"/>
        <s v="Financial Analyst II - Trust" u="1"/>
        <s v="Financial Operations Principal" u="1"/>
        <s v="Consumer Lending Sr Analyst" u="1"/>
        <s v="Mortgage Bnkg Inv Control Asst" u="1"/>
        <s v="Sales Assistant/Analyst" u="1"/>
        <s v="Commission and Reporting Spec" u="1"/>
        <s v="Dealer Banking Assistant II" u="1"/>
        <s v="Wealth Administrator II" u="1"/>
        <s v="Vice President, Sales" u="1"/>
        <s v="Senior Business Credit Officer" u="1"/>
        <s v="Derivative Product Officer" u="1"/>
        <s v="Training Specialist I" u="1"/>
        <s v="Wholesale Lending Asst Manager" u="1"/>
        <s v="Information Systems Security Officer" u="1"/>
        <s v="Security Administrator III" u="1"/>
        <s v="Product Manager II- HL" u="1"/>
        <s v="Telephone Banking Team Leader" u="1"/>
        <s v="Trust &amp;  PB Compliance Officer" u="1"/>
        <s v="Universal Banker" u="1"/>
        <s v="Cash Management Officer IV" u="1"/>
        <s v="Inclearing/Lockbox Processor" u="1"/>
        <s v="Operations Mgr - Settlmt &amp; Adj" u="1"/>
        <s v="Trust Team Leader" u="1"/>
        <s v="Accounting &amp; Operations Mgr" u="1"/>
        <s v="Senior Systems Engineer" u="1"/>
        <s v="Wire Technician" u="1"/>
        <s v="Wire Transfer Analyst I" u="1"/>
        <s v="Branch Manager VIII" u="1"/>
        <s v="Corp Facilities Project Mgr" u="1"/>
        <s v="Corp Secretary Administrator" u="1"/>
        <s v="Vice President Operations" u="1"/>
        <s v="Audit Consultant" u="1"/>
        <s v="Process Improvement Manager" u="1"/>
        <s v="Help Desk Manager" u="1"/>
        <s v="VSO Specialist I" u="1"/>
        <s v="Business Credit Officer III" u="1"/>
        <s v="Service Manager II" u="1"/>
        <s v="Application Support Analyst" u="1"/>
        <s v="Securities Processor II" u="1"/>
        <s v="Special Assets Officer IV" u="1"/>
        <s v="Regional Manager II" u="1"/>
        <s v="Res Lndg Sales Ops Mgr" u="1"/>
        <s v="Deposit Operaitons Supervisor" u="1"/>
        <s v="Trust Ops Sec Mgr II" u="1"/>
        <s v="Service Manager IV" u="1"/>
        <s v="Mortgage QC Product Admin" u="1"/>
        <s v="Comml Bnkg Svc &amp; Sup Mgr I" u="1"/>
        <s v="Chief Appraiser/Env Assess Mgr" u="1"/>
        <s v="Trust Manager BF" u="1"/>
        <s v="IT Risk &amp; Security Manager" u="1"/>
        <s v="Credit Analyst" u="1"/>
        <s v="Cash Mgmt Servicing Team Ldr" u="1"/>
        <s v="Staff Accountant" u="1"/>
        <s v="SBA Portfolio Manager" u="1"/>
        <s v="Trust Operations Specialist II" u="1"/>
        <s v="Cash Management Business Development Officer" u="1"/>
        <s v="Asst Branch Manager II - ISB" u="1"/>
        <s v="Regulatory Accountng Mgr" u="1"/>
        <s v="Bankoh Client Service Div Mgr" u="1"/>
        <s v="Res Lending Sales Support Mgr" u="1"/>
        <s v="Merchant Sales Officer I" u="1"/>
        <s v="Accounts PayableTechnician" u="1"/>
        <s v="Fraud Investigator III" u="1"/>
        <s v="Trust Clerk III" u="1"/>
        <s v="Workforce &amp;  Process Rep III" u="1"/>
        <s v="President - BMT Delaware" u="1"/>
        <s v="Platform Operations Admin" u="1"/>
        <s v="Mortgage Qlty Ctrl Auditor III" u="1"/>
        <s v="Trust Real Estate Appraisl Mgr" u="1"/>
        <s v="Banking Center Manager II-KN" u="1"/>
        <s v="Mgr, Comml Bnkg Group Compl" u="1"/>
        <s v="Sr Sales Assistant" u="1"/>
        <s v="ISG Sales &amp; Development Mgr" u="1"/>
        <s v="Treas/Invstmt Off I" u="1"/>
        <s v="Courier" u="1"/>
        <s v="Process Manager - Deposit Svcs" u="1"/>
        <s v="Trust Advisor III/Fiduciary Team Leader" u="1"/>
        <s v="Home Equity Processor I" u="1"/>
        <s v="Credit Portfolio Reporting Mgr" u="1"/>
        <s v="Wholesale Manager" u="1"/>
        <s v="Portfolio Manager I" u="1"/>
        <s v="Trust Administration Manager" u="1"/>
        <s v="Operations Mgr - D &amp; LO" u="1"/>
        <s v="Mgmt Reporting Officer I" u="1"/>
        <s v="Construction Ln Svc Assist III" u="1"/>
        <s v="Dealer Banking Assistant III" u="1"/>
        <s v="Retail Credit Analyst III" u="1"/>
        <s v="IT Manager I" u="1"/>
        <s v="Sr Treasury/Investment Off" u="1"/>
        <s v="Segment Finance Officer" u="1"/>
        <s v="Ops &amp; Compliance Specialist" u="1"/>
        <s v="Property Specialist" u="1"/>
        <s v="Mkt &amp; Comm Administrator I" u="1"/>
        <s v="Fixed Income Portfolio Manager &amp; Trader" u="1"/>
        <s v="Marketing &amp; Communications Manager" u="1"/>
        <s v="Account Analysis Assistant II" u="1"/>
        <s v="Commercial Bnkg Credit Mgr II" u="1"/>
        <s v="Sr HR Administrator" u="1"/>
        <s v="Customer Care Rep I - Mass Mk" u="1"/>
        <s v="Chief Commercial Officer" u="1"/>
        <s v="Commercial Loan Ops Supervisor" u="1"/>
        <s v="Corp Fac Project Coodinator" u="1"/>
        <s v="Comml Bnkg Ctr Svc Rep III" u="1"/>
        <s v="MBD Ops &amp; Underwriting Mgr" u="1"/>
        <s v="WMG Process Manager" u="1"/>
        <s v="Consumer Collection Manager" u="1"/>
        <s v="Operations &amp; Support Mgr II" u="1"/>
        <s v="Processing &amp; Support Clerk III" u="1"/>
        <s v="Sales &amp; Service Compliance Mgr" u="1"/>
        <s v="Commercial Bnkg Center Mgr II" u="1"/>
        <s v="Trust Advisor I" u="1"/>
        <s v="International Banking Div Mgr" u="1"/>
        <s v="Retail Banking Manager" u="1"/>
        <s v="Deposit Maint Ctr Spvr II" u="1"/>
        <s v="Analyst II-Busnss E-Solutions" u="1"/>
        <s v="Direct Lending Manager" u="1"/>
        <s v="Settlement Coordinator" u="1"/>
        <s v="MIS GL Systems Manager" u="1"/>
        <s v="Documentation Specialist" u="1"/>
        <s v="HR Assistant I" u="1"/>
        <s v="Key Operator" u="1"/>
        <s v="HR Representative II" u="1"/>
        <s v="Executive Administrative Spec" u="1"/>
        <s v="Service &amp; Compliance Spec II" u="1"/>
        <s v="Loan Systems Analyst" u="1"/>
        <s v="Credit Clerk III" u="1"/>
        <s v="Tax Officer" u="1"/>
        <s v="Chief Investment Officer" u="1"/>
        <s v="Mgmt Reporting Analyst III" u="1"/>
        <s v="Mortgage Investor Accntng Mgr" u="1"/>
        <s v="Mortgage Banking Manager" u="1"/>
        <s v="Bus Bnkg Administration Mgr" u="1"/>
        <s v="Money Proc Ctr Supervisor" u="1"/>
        <s v="Securities Processor I" u="1"/>
        <s v="Analyst III - Core Syst Mgmt" u="1"/>
        <s v="SEC Financial Reporting Manager" u="1"/>
        <s v="Relationship Manager" u="1"/>
        <s v="BMT Asset Management Manager" u="1"/>
        <s v="Loan Doc Spec III" u="1"/>
        <s v="RP Payment Processor I" u="1"/>
        <s v="Money Processing Teller II" u="1"/>
        <s v="Advisor" u="1"/>
        <s v="Sr Processor" u="1"/>
        <s v="Corporate Communications Mgr" u="1"/>
        <s v="Senior Teller" u="1"/>
        <s v="BCS Admin &amp; Process Mgr" u="1"/>
        <s v="Personal Banking Officer" u="1"/>
        <s v="Senior Investment Advisor - Lead" u="1"/>
        <s v="Compliance Analyst" u="1"/>
        <s v="MIS Database Manager" u="1"/>
        <s v="Compliance &amp; Systems Manager" u="1"/>
        <s v="Project Specialist" u="1"/>
        <s v="Card Product Manager" u="1"/>
        <s v="Loss Mitigation Specialist" u="1"/>
        <s v="Administrative Assistant II" u="1"/>
        <s v="Process Manager - Wire Ops" u="1"/>
        <s v="Lending Platform System Administrator" u="1"/>
        <s v="BSA/AML OFAC Officer" u="1"/>
        <s v="CRE Loan Officer IV" u="1"/>
        <s v="Analyst III - Dist Syst Supprt" u="1"/>
        <s v="Investment Officer" u="1"/>
        <s v="Electronic Bkg &amp; Support Svc Dept Mgr." u="1"/>
        <s v="IPC Printer Operator I" u="1"/>
        <s v="Assistant Service Manager" u="1"/>
        <s v="Compliance Officer &amp; BSA Officer" u="1"/>
        <s v="ACH Specialist II" u="1"/>
        <s v="Leasing Credit Risk Manager" u="1"/>
        <s v="Consumer Lending Div Mgr" u="1"/>
        <s v="Relief Branch Manager" u="1"/>
        <s v="Fiduciary Admin Support Leader" u="1"/>
        <s v="Teller II" u="1"/>
        <s v="Compliance Training Admin" u="1"/>
        <s v="Support Processor/Closer" u="1"/>
        <s v="Universal Banker - Floater" u="1"/>
        <s v="Workflow Assistant" u="1"/>
        <s v="Real Estate Asset Spec II" u="1"/>
        <s v="PCAM Compliance Coordinator" u="1"/>
        <s v="Systems Project Manager" u="1"/>
        <s v="Executive Administrative Assistant I" u="1"/>
        <s v="Sr Administrative Assistant" u="1"/>
        <s v="HR Manager - Recruitment, Comp, Recog" u="1"/>
        <s v="Trust Specialist" u="1"/>
        <s v="Tax Compliance Manager" u="1"/>
        <s v="Facilities Assistant" u="1"/>
        <s v="Real Estate Port Mgr/Team Lead" u="1"/>
        <s v="Credit File Administrator" u="1"/>
        <s v="Channel Unit Manager" u="1"/>
        <s v="Human Resource Manager - Payroll, Benefits" u="1"/>
        <s v="HR Manager II-AK" u="1"/>
        <s v="Re Portfolio Mgr II" u="1"/>
        <s v="Senior Investment Officer" u="1"/>
        <s v="IT Division Head" u="1"/>
        <s v="Portfolio Mgmt Off IV" u="1"/>
        <s v="Electronic Banking Coordinator" u="1"/>
        <s v="BMT Asset Management Financial Advisor" u="1"/>
        <s v="Legal Assistant" u="1"/>
        <s v="Accounting Specialist I" u="1"/>
        <s v="Paralegal" u="1"/>
        <s v="Remarketing Specialist" u="1"/>
        <s v="Business Banking Officer II" u="1"/>
        <s v="Title &amp; Trust Review Officer" u="1"/>
        <s v="VSO Assistant Supervisor II" u="1"/>
        <s v="BCS Project and Technology Mgr" u="1"/>
        <s v="Accounts Payable Clerk" u="1"/>
        <s v="Comm RE Credit Underwriter V" u="1"/>
        <s v="Fraud Investigator I" u="1"/>
        <s v="Commercial Lending  Manager" u="1"/>
        <s v="Subsidiary Accounting Manager" u="1"/>
        <s v="Compliance Officer Wealth Management" u="1"/>
        <s v="Pres, Pac Cen Life Ins Corp" u="1"/>
        <s v="Mgr, Fiduciary Portfolio Mgmt" u="1"/>
        <s v="Sr Technical Support Analyst" u="1"/>
        <s v="Comml Bnkg Service Rep II" u="1"/>
        <s v="Trust Ops and Compliance Admin" u="1"/>
        <s v="Business Banking Manager II" u="1"/>
        <s v="Corporate Banking Division Mgr" u="1"/>
        <s v="Regional Support Specialist" u="1"/>
        <s v="Website &amp; Intranet Prod Assoc" u="1"/>
        <s v="Documentation &amp; Ops Mgr II" u="1"/>
        <s v="Secondary Marketing Dept Mgr" u="1"/>
        <s v="Wealth Advisor II-PreNC" u="1"/>
        <s v="Subsidary &amp; Regulatory Reporting Accountant" u="1"/>
        <s v="Loan Ops Reporting Specialist" u="1"/>
        <s v="Investor Relations Manager" u="1"/>
        <s v="Investment Product Manager" u="1"/>
        <s v="Fiduciary Administrator II" u="1"/>
        <s v="Treasury Services Assistant II" u="1"/>
        <s v="Document/Title Control Officer" u="1"/>
        <s v="Treasury Services Asst I" u="1"/>
        <s v="ISG Systems Admin Sect Mgr II" u="1"/>
        <s v="Teller" u="1"/>
        <s v="Executive Loan Officer" u="1"/>
        <s v="Mortgage Collection Manager" u="1"/>
        <s v="Mtg Qty Control Auditor III" u="1"/>
        <s v="ACH Coordinator" u="1"/>
        <s v="Commercial Assistant" u="1"/>
        <s v="Vice President Personal Insurance" u="1"/>
        <s v="Performance Measurement Mgr" u="1"/>
        <s v="IP Sorter Operator" u="1"/>
        <s v="Re Document Specialist" u="1"/>
        <s v="Private Banking Credit Manager" u="1"/>
        <s v="VP Electronic Banking" u="1"/>
        <s v="Comml Credit Spec II" u="1"/>
        <s v="Operations Manager" u="1"/>
        <s v="Trng &amp; Support Ctr Trng Mgr" u="1"/>
        <s v="Trust Operations Specialist I" u="1"/>
        <s v="DMC Operations Specialist" u="1"/>
        <s v="Sr Consumer Loan Officer I" u="1"/>
        <s v="Items Proc Ctr Manager" u="1"/>
        <s v="Treasury Manager" u="1"/>
        <s v="Customer Care Rep II" u="1"/>
        <s v="Project Coordinator" u="1"/>
        <s v="Inst Client Svcs Admin Mgr" u="1"/>
        <s v="Director of Facilities" u="1"/>
        <s v="Branch Concierge II" u="1"/>
        <s v="BSA/AML Risk Manager" u="1"/>
        <s v="Mortgage Servicing Asst II" u="1"/>
        <s v="Comml RE Credit Underwriter II" u="1"/>
        <s v="Product Manager II - KL" u="1"/>
        <s v="Sr Financial Analyst" u="1"/>
        <s v="Records Mgt Ctr Mgr" u="1"/>
        <s v="Fair Banking and CRA Mgr-NS" u="1"/>
        <s v="Senior Analyst" u="1"/>
        <s v="Corporate Counsel II" u="1"/>
        <s v="Systems Manager" u="1"/>
        <s v="Asst Branch Mgr I (Bkng Ctr)" u="1"/>
        <s v="Process Manager - CPO" u="1"/>
        <s v="Third Party Originations" u="1"/>
        <s v="Junior Underwriter" u="1"/>
        <s v="Insurance Risk Manager" u="1"/>
        <s v="Service Manager III" u="1"/>
        <s v="Project Engineer" u="1"/>
        <s v="Credit Card Manager" u="1"/>
        <s v="Personal Trust Administrator" u="1"/>
        <s v="Peak-Day Teller" u="1"/>
        <s v="Account Manager" u="1"/>
        <s v="Accounting Supervisor II" u="1"/>
        <s v="Human Resources Manager II" u="1"/>
        <s v="Computer Operator" u="1"/>
        <s v="Tax Manager" u="1"/>
        <s v="Treasury Services Mgr" u="1"/>
        <s v="Prod Ops Sys &amp; Trng Spec" u="1"/>
        <s v="Credit Card Risk Mgr" u="1"/>
        <s v="Investment Manager" u="1"/>
        <s v="VP/Accounting" u="1"/>
        <s v="Sales Officer I" u="1"/>
        <s v="Comml Credit Policy Mgr-DN" u="1"/>
        <s v="Sr Residential Loan Officer" u="1"/>
        <s v="Processor" u="1"/>
        <s v="Branch Manager III" u="1"/>
        <s v="Sales Support Manager" u="1"/>
        <s v="POS Services Representative" u="1"/>
        <s v="Comml RE Credit Underwriter IV" u="1"/>
        <s v="Sr Vso Teller" u="1"/>
        <s v="Compliance Manager and CRA Officer" u="1"/>
        <s v="Human Resources Manager IV" u="1"/>
        <s v="Trust Tax Administrator" u="1"/>
        <s v="Funding Management Accountant I" u="1"/>
        <s v="Facilities Maintenance/ Operations Manager" u="1"/>
        <s v="Sales Manager, Mortgage" u="1"/>
        <s v="Accounting GL Assistant" u="1"/>
        <s v="Wealth Application Manager" u="1"/>
        <s v="Mortgage Loan Servicing Supv I" u="1"/>
        <s v="BSA/AML Analyst" u="1"/>
        <s v="Corporate Treasurer" u="1"/>
        <s v="Investment Svcs Grp Coord" u="1"/>
        <s v="Financial Analyst I" u="1"/>
        <s v="Personal Banking Team Leader I" u="1"/>
        <s v="Sr Human Resources Manager" u="1"/>
        <s v="Trust Operations Supervisor" u="1"/>
        <s v="Accountant Assistant" u="1"/>
        <s v="Business Banking Officer III" u="1"/>
        <s v="Mortgage Senior Collector" u="1"/>
        <s v="Operations Analyst" u="1"/>
        <s v="Contact Center Mgr - Gen Svcs" u="1"/>
        <s v="Corp Facilities Real Estate Mg" u="1"/>
        <s v="Loan Recovery Spec III" u="1"/>
        <s v="Product Management Analyst" u="1"/>
        <s v="Financial Planning Manager" u="1"/>
        <s v="Trading System Analyst II" u="1"/>
        <s v="Risk/Compliance Manager" u="1"/>
        <s v="HR Specialist I" u="1"/>
        <s v="Trust Insurance Administrator" u="1"/>
        <s v="Auditor" u="1"/>
        <s v="Trust Officer III" u="1"/>
        <s v="Systems Analyst I BI Delivery" u="1"/>
        <s v="Documentation &amp; Preparation Manager" u="1"/>
        <s v="Chief Compliance Officer" u="1"/>
        <s v="Corp Business Continuity Mgr" u="1"/>
        <s v="Portfolio Mgr/Compliance Off" u="1"/>
        <s v="Comml Bnkg Analyst II" u="1"/>
        <s v="Project Manager II" u="1"/>
        <s v="Hawaii Branch Division Manager" u="1"/>
        <s v="Employee Benefits Administrator" u="1"/>
        <s v="Chief Lending Officer" u="1"/>
        <s v="Head of Wealth Management" u="1"/>
        <s v="Process Manager - Trans Svcs" u="1"/>
        <s v="Corporate Secretary Represent" u="1"/>
        <s v="Client Relations Officer II" u="1"/>
        <s v="Product, Tech &amp; Vendor Mgr" u="1"/>
        <s v="Deposit Maint Ctr Spec I" u="1"/>
        <s v="Overdraft and Adjustment Processor" u="1"/>
        <s v="Sales &amp; Svc Compliance Off I" u="1"/>
        <s v="Lender/Operations Manager &amp; Liason Officer" u="1"/>
        <s v="Accountant - Lau" u="1"/>
        <s v="Card Ops Investigator II" u="1"/>
        <s v="Prod &amp; Alternatv Div Chnl Mgr" u="1"/>
        <s v="Loan Operations Administrator" u="1"/>
        <s v="Security Investigator III" u="1"/>
        <s v="Financial Risk Assessment Mgr" u="1"/>
        <s v="Money Processing Center Mgr I" u="1"/>
        <s v="Infrastructure Manager" u="1"/>
        <s v="Loan Operations Analyst" u="1"/>
        <s v="Applications Support Analyst PM" u="1"/>
        <s v="Consumer/Small Business Banking Officer" u="1"/>
        <s v="Branch Administration Officer" u="1"/>
        <s v="Production Coordinator I" u="1"/>
        <s v="Consumer Credit Officer I" u="1"/>
        <s v="Prod Ops Sys &amp; Trng Spec II" u="1"/>
        <s v="Operations Supervisor" u="1"/>
        <s v="Ip Inserter Operator II" u="1"/>
        <s v="Sr Retail Credit Risk Analyst" u="1"/>
        <s v="Chairman, President &amp; CEO" u="1"/>
        <s v="Residential Quality Assurance Administrator" u="1"/>
        <s v="Proc/Support Clerk III" u="1"/>
        <s v="Fiducary Assistant" u="1"/>
        <s v="Admin &amp; Analytic Supp Mgr" u="1"/>
        <s v="Systems and Operations Mgr" u="1"/>
        <s v="Sales &amp; Svc Compliance Off III" u="1"/>
        <s v="Deposit Maint Ctr Sr Spec" u="1"/>
        <s v="Vault Services &amp; Ops Mgr" u="1"/>
        <s v="Cash Mgmt Sales &amp; Svc Rep III" u="1"/>
        <s v="Service Manager I" u="1"/>
        <s v="Customer Care Rep I - Mass Mkt" u="1"/>
        <s v="Customer Care Rep II- Mass Mkt" u="1"/>
        <s v="Document Imaging Processor" u="1"/>
        <s v="HR Representative I" u="1"/>
        <s v="Business Development Officer" u="1"/>
        <s v="Assistant Supervisor" u="1"/>
        <s v="Process Improvement Coordinator" u="1"/>
        <s v="Fraud Supervisor" u="1"/>
        <s v="Customer Relationship Spec I" u="1"/>
        <s v="Online Banking Specialist" u="1"/>
        <s v="Senior Accountant Internal Reporting" u="1"/>
        <s v="Administrative Assistant" u="1"/>
        <s v="Consumer Credit Officer III" u="1"/>
        <s v="Dealer Comml Banking Ctr Mgr I" u="1"/>
        <s v="Corp Fac Prop &amp; Vendor Mgr" u="1"/>
        <s v="CRE Analyst &amp; OREO Officer" u="1"/>
        <s v="Mtg Bnkg Acctg &amp; Ln Svc Mgr" u="1"/>
        <s v="Mortgage Processor" u="1"/>
        <s v="Records Central Supv" u="1"/>
        <s v="Telephone Banking Representative" u="1"/>
        <s v="Credit Comp Officer III" u="1"/>
        <s v="Port Rptng Bus Architect II" u="1"/>
        <s v="Commercial Services Rep II-VNP" u="1"/>
        <s v="Assistant Manager, ISCRM (JY)" u="1"/>
        <s v="H R Specialist I" u="1"/>
        <s v="Trust Operations Spec III" u="1"/>
        <s v="Customer Care Rep I- Mass Mkt" u="1"/>
        <s v="Customer Care Rep I-Mass Mkt" u="1"/>
        <s v="Primary Relationship Off IV" u="1"/>
        <s v="Sr. Trust Officer" u="1"/>
        <s v="Senior Portfolio Manager" u="1"/>
        <s v="BISI President" u="1"/>
        <s v="SEC &amp; Financial Reporting Mgr" u="1"/>
        <s v="Project Manager II - Corp Fac" u="1"/>
        <s v="Collector II" u="1"/>
        <s v="Operations Compliance Spec" u="1"/>
        <s v="CRE Officer III" u="1"/>
        <s v="Mortgage Quality Cntrl Aud III" u="1"/>
        <s v="Mortgage Collection Supervisor" u="1"/>
        <s v="Mortgage Compliance Supervisor" u="1"/>
        <s v="SOX Compliance Analyst" u="1"/>
        <s v="Compliance Administrator" u="1"/>
        <s v="Consumer Banking Rep III - ISB" u="1"/>
        <s v="Relationship Mgmt Officer" u="1"/>
        <s v="Business Banking Manager III" u="1"/>
        <s v="Senior Audit Manager" u="1"/>
        <s v="Asst RE Mgr/Team Leader" u="1"/>
        <s v="Wealth Advisor III-PriNC  TMH" u="1"/>
        <s v="Admin Assistant - Fin &amp; RE" u="1"/>
        <s v="Trading Process Manager" u="1"/>
        <s v="Loan Doc Spec II" u="1"/>
        <s v="Help Desk Analyst" u="1"/>
        <s v="Mortgage Loan Originator" u="1"/>
        <s v="Market Risk Manager" u="1"/>
        <s v="Card Ops Fraud Investigator I" u="1"/>
        <s v="SVP Banking Operations" u="1"/>
        <s v="Commercial Lines Account Manager" u="1"/>
        <s v="Platform Program Manager" u="1"/>
        <s v="Credit Compliance Officer II" u="1"/>
        <s v="Vice President, Operations Manager" u="1"/>
        <s v="CLD Compliance Officer II" u="1"/>
        <s v="EFT and Sweep Coordinator" u="1"/>
        <s v="Financial Reporting Supv" u="1"/>
        <s v="Application Development Mgr II" u="1"/>
        <s v="ACH Specialist I" u="1"/>
        <s v="Senior Financial Analyst" u="1"/>
        <s v="Mgmt Reporting Senior Analyst" u="1"/>
        <s v="Customer Care Rep I" u="1"/>
        <s v="Compliance Officer II" u="1"/>
        <s v="Individual Tax Manager" u="1"/>
        <s v="Records Mgmt Clerk II" u="1"/>
        <s v="Comml Bnkg Underwriter V" u="1"/>
        <s v="Corp Support Ctr Mgr" u="1"/>
        <s v="Portfolio Manager/Credit Analyst" u="1"/>
        <s v="Corp Sec &amp; Chief Credit Policy Officer" u="1"/>
        <s v="Sr Tax Officer" u="1"/>
        <s v="Dealer Indirect Lend Mgr III" u="1"/>
        <s v="Mortgage Bnkg Senior Analyst" u="1"/>
        <s v="Accounting &amp; Controls Manager" u="1"/>
        <s v="Division Sales Manager I" u="1"/>
        <s v="Loan Operations Supervisor I" u="1"/>
        <s v="Branch Banker" u="1"/>
        <s v="Support Services  Manager" u="1"/>
        <s v="Proc/Support Clk IV" u="1"/>
        <s v="Corporate Tax Manager-BF" u="1"/>
        <s v="Regional Manager" u="1"/>
        <s v="Internal Audit Manager" u="1"/>
        <s v="ATM Svcg &amp; Compl Asst Mgr" u="1"/>
        <s v="Receptionist - Lau" u="1"/>
        <s v="Client Service Associate" u="1"/>
        <s v="Executive Administrative Assistant" u="1"/>
        <s v="Wealth Administrator III" u="1"/>
        <s v="Asset Recovery Manager" u="1"/>
        <s v="IP Balancer II" u="1"/>
        <s v="Project Mgmt Office Mgr II" u="1"/>
        <s v="Branch Manager V" u="1"/>
        <s v="Mgr, Cust Research &amp; Rel Mgmt" u="1"/>
        <s v="Internal Controls Clerk" u="1"/>
        <s v="Report Developer" u="1"/>
        <s v="Product Manager I" u="1"/>
        <s v="Recon Settlmnt &amp; Cntl Unit Mgr" u="1"/>
        <s v="Client Relations Officer III" u="1"/>
        <s v="Chief Operating Officer" u="1"/>
        <s v="President PCPC" u="1"/>
        <s v="Consumer Banking Rep II" u="1"/>
        <s v="Financial Reporting Manager" u="1"/>
        <s v="Comml Real Estate Loan Div Mgr" u="1"/>
        <s v="Fraud Investigator II" u="1"/>
        <s v="Receptionist" u="1"/>
        <s v="Planning Associate" u="1"/>
        <s v="Sourcing Officer I" u="1"/>
        <s v="Trust Advisor II" u="1"/>
        <s v="Corp Policies &amp; Procedures Mgr" u="1"/>
        <s v="Loan Processing Supervisor" u="1"/>
        <s v="CRE Loan Doc Specialist III" u="1"/>
        <s v="Accounting Specialist" u="1"/>
        <s v="Wire Transfer Specialist II" u="1"/>
        <s v="Banking Operations &amp; Support Services Directo" u="1"/>
        <s v="Client Relationship Officer II" u="1"/>
        <s v="Enterprise Architect" u="1"/>
        <s v="Trust Accountant" u="1"/>
        <s v="Credit Review Manager" u="1"/>
        <s v="Loan Recovery Supervisor" u="1"/>
        <s v="Corp Facilities Acctg Analyst" u="1"/>
        <s v="Cyberservices Analyst" u="1"/>
        <s v="Comml Bnkg Senior Analyst I" u="1"/>
        <s v="Accounting GL Sr Assistant" u="1"/>
        <s v="Corp Fac Constr &amp; Prop Mgr" u="1"/>
        <s v="CRE Loan Officer V" u="1"/>
        <s v="Executive Secretary II" u="1"/>
        <s v="Executive Secretary III" u="1"/>
        <s v="Card Operations Clerk" u="1"/>
        <s v="COE Student" u="1"/>
        <s v="Custody Administrator" u="1"/>
        <s v="Process Improvement Officer II" u="1"/>
        <s v="Commercial Banking Officer II" u="1"/>
        <s v="Chief Building Engineer" u="1"/>
        <s v="Information Center Manager" u="1"/>
        <s v="Service Manager" u="1"/>
        <s v="Chief Financial Officer" u="1"/>
        <s v="Technical Analyst - B.I.D." u="1"/>
        <s v="Leasing Staff Accounting" u="1"/>
        <s v="DMC Exceptions Manager" u="1"/>
        <s v="Loan Documentation Supervisor" u="1"/>
        <s v="Documentation Administrator" u="1"/>
        <s v="Trust Operations Department Manager" u="1"/>
        <s v="Vice President Commercial Insurance" u="1"/>
        <s v="Director of Marketing" u="1"/>
        <s v="Item Processing Manager" u="1"/>
        <s v="Call Center Supervisor" u="1"/>
        <s v="Fin'l Operations Mgr" u="1"/>
        <s v="Ops &amp; Technology Group Manager" u="1"/>
        <s v="Analyst I - NW Ops and VOG" u="1"/>
        <s v="Subsidiary Accountant" u="1"/>
        <s v="Employee Services Manager" u="1"/>
        <s v="Consumer Lender II" u="1"/>
        <s v="PB Rel Cred Supp Off III" u="1"/>
        <s v="Banking Center Manager I" u="1"/>
        <s v="Legal Processing Spec" u="1"/>
        <s v="Retail Sales Manager" u="1"/>
        <s v="Primary Relationship Off V-TC" u="1"/>
        <s v="SOX &amp; GL Reconcilement Analyst" u="1"/>
        <s v="Analyst I-Bus App &amp; Bus eSol" u="1"/>
        <s v="Wholesale Credit Manager" u="1"/>
        <s v="Comml Bnkg Ctr Svc Rep II" u="1"/>
        <s v="Universal Banker I" u="1"/>
        <s v="Senior Investment Advisor" u="1"/>
        <s v="Deposit Maint Ctr Spvr I" u="1"/>
        <s v="Closer" u="1"/>
        <s v="Consumer Loan Officer I" u="1"/>
        <s v="Leasing Controller" u="1"/>
        <s v="Portfolio Manager III" u="1"/>
        <s v="Lease Marketing Manager" u="1"/>
        <s v="Credit Administration Coordinator" u="1"/>
        <s v="Senior Collector" u="1"/>
        <s v="Credit Review Deputy Manager" u="1"/>
        <s v="Contracts Specialist" u="1"/>
        <s v="Records Mgmt Clerk III" u="1"/>
        <s v="Consumer Credit Manager" u="1"/>
        <s v="Dealer Indirect Lendg Ops Mgr" u="1"/>
        <s v="Fiduciary Advisor II" u="1"/>
        <s v="CRA &amp; Community Dev Off" u="1"/>
        <s v="Executive Secretary I" u="1"/>
        <s v="Check Fraud Analyst" u="1"/>
        <s v="Assoc Analyst II" u="1"/>
        <s v="Trust Ops Sec Mgr II - JI" u="1"/>
        <s v="Information Security Analyst" u="1"/>
        <s v="HR Specialist II" u="1"/>
        <s v="Financial Operations &amp; Systems Manager" u="1"/>
        <s v="Branch Manager VI" u="1"/>
        <s v="Mail Clerk" u="1"/>
        <s v="Administrative Assistant I" u="1"/>
        <s v="Sales &amp; Client Devlopmt Mgr" u="1"/>
        <s v="Manager, Customer Experience" u="1"/>
        <s v="Model Administrator - PMT" u="1"/>
        <s v="Asst Branch Mgr (Bnkg Ctr)" u="1"/>
        <s v="Svc &amp; Compliance Analyst II" u="1"/>
        <s v="Disbursement Manager" u="1"/>
        <s v="Executive Insurance Assistant" u="1"/>
        <s v="Vice President PCPB" u="1"/>
        <s v="Security Specialist" u="1"/>
        <s v="Data &amp; Analytics Manager" u="1"/>
        <s v="Primary Relationship Off II" u="1"/>
        <s v="Sales System Administrator" u="1"/>
        <s v="Info Ctr Business Analyst II" u="1"/>
        <s v="Division Sales &amp; Service Mgr" u="1"/>
        <s v="Manager, Investment Services" u="1"/>
        <s v="Electronic Banking Specialist" u="1"/>
        <s v="Branch Administrator I" u="1"/>
        <s v="Marketing Analytics Manager" u="1"/>
        <s v="Analyst III - Busn Intel Deliv" u="1"/>
        <s v="Bank Secrecy Act Administrator" u="1"/>
        <s v="E-Commerce Fraud Analyst" u="1"/>
        <s v="Mgmt Reporting Sr. Analyst" u="1"/>
        <s v="DMC Card Operations Manager" u="1"/>
        <s v="Sr Trust Officer" u="1"/>
        <s v="Senior Operations Specialist" u="1"/>
        <s v="Credit Administration Manager" u="1"/>
        <s v="Reconcilement Specialist" u="1"/>
        <s v="Mgmt Reporting Analyst II" u="1"/>
        <s v="IT Manager II" u="1"/>
        <s v="Electronic Banking Team Leader" u="1"/>
        <s v="R E Portfolio Mgr I" u="1"/>
        <s v="Business Banking Officer I" u="1"/>
        <s v="Finance Ops &amp; Admin Manager" u="1"/>
        <s v="Commercial Banking Officer III" u="1"/>
        <s v="Corporate Communications Spec" u="1"/>
        <s v="Loan Documentation &amp; Opns Mgr" u="1"/>
        <s v="Customer Care Rep II-Mass Mkt" u="1"/>
        <s v="Senior Auditor" u="1"/>
        <s v="Fiduciary Services Supervisor/Team Leader" u="1"/>
        <s v="Sr Underwriter" u="1"/>
        <s v="Senior Telecommunications Specialist" u="1"/>
        <s v="Project Manager-Corp Fac" u="1"/>
        <s v="Facilities Foreman" u="1"/>
        <s v="Senior Wealth Advisor" u="1"/>
        <s v="Data Processing Supervisor" u="1"/>
        <s v="Investment Review Specialist" u="1"/>
        <s v="Manager, ISG Compliance" u="1"/>
        <s v="Human Resources Manager I" u="1"/>
        <s v="Systems Consultant" u="1"/>
        <s v="Cash Management Officer III" u="1"/>
        <s v="Card Operations Specialist II" u="1"/>
        <s v="Mkt &amp; Comm Administrator III" u="1"/>
        <s v="Home Equity Processing Mgr II" u="1"/>
        <s v="Cash Mgt Officer I" u="1"/>
        <s v="Sr Corporate Servicing Spec" u="1"/>
        <s v="Director of Retail Banking" u="1"/>
        <s v="Lender I" u="1"/>
        <s v="Corporate Risk Analyst" u="1"/>
        <s v="Trust Administrator II" u="1"/>
        <s v="Consumer/Residential Insurance Specialist" u="1"/>
        <s v="Marketing &amp; Sales Manager" u="1"/>
        <s v="Investment &amp; Fixed Asset Accountant II" u="1"/>
        <s v="Wire Transfer Sr Specialist" u="1"/>
        <s v="Service Supervisor I" u="1"/>
        <s v="Collector III-MB" u="1"/>
        <s v="Merchant Svcs Ops Asst II-Risk" u="1"/>
        <s v="Retail Bkng, Central Sales, Mktg, IT &amp; Ops" u="1"/>
        <s v="Commercial Services Rep II" u="1"/>
        <s v="Operations Coordinator-Sched" u="1"/>
        <s v="Treas Inv Assoc Analyst" u="1"/>
        <s v="Trust Advisor II - Lead" u="1"/>
        <s v="Chief Fiduciary Officer" u="1"/>
        <s v="Cyberservices Sr Analyst" u="1"/>
        <s v="Fiduciary Specialist" u="1"/>
        <s v="POS Services Specialist" u="1"/>
        <s v="Analyst I - Core Sys Mgmt" u="1"/>
        <s v="Senior PCS Lending Officer" u="1"/>
        <s v="Director of Human Resources" u="1"/>
        <s v="Help Desk Analyst II" u="1"/>
        <s v="Intl Compliance &amp; Risk Mgr" u="1"/>
        <s v="Equity Analyst" u="1"/>
        <s v="Marketing/Communication Consultant" u="1"/>
        <s v="Compliance Liaison Improv Proc" u="1"/>
        <s v="Personal Banker" u="1"/>
        <s v="Residential Loan Officer" u="1"/>
        <s v="Underwriter Supervisor" u="1"/>
        <s v="President &amp; CEO" u="1"/>
        <s v="Comml Bnkg Analyst I" u="1"/>
        <s v="VSO Supervisor" u="1"/>
        <s v="HR Relationship Manager III" u="1"/>
        <s v="Procurement &amp; Payment Manager" u="1"/>
        <s v="Analyst II-Bus App &amp; Bus eSol" u="1"/>
        <s v="Wire Transfer Analyst II" u="1"/>
        <s v="Government Reporting Spec" u="1"/>
        <s v="Consumer Banking Rep II- ISB" u="1"/>
        <s v="Records Mgmt Clerk IV" u="1"/>
        <s v="Vendor Manager" u="1"/>
        <s v="Processing/Support Specialist" u="1"/>
        <s v="Alt Pymnts Tech Product Mgr" u="1"/>
        <s v="BLS Operations Supervisor" u="1"/>
        <s v="Support &amp; Operations Spec III" u="1"/>
        <s v="Bus Analyst &amp; Sales Sys Mgr" u="1"/>
        <s v="Secondary Market Lock Desk Analyst" u="1"/>
        <s v="Sr Accounting Assistant" u="1"/>
        <s v="Collection Specialist II" u="1"/>
        <s v="Compliance &amp; Finance Off II" u="1"/>
        <s v="Community Engagmnt &amp; Event Mgr" u="1"/>
        <s v="Assoc Analyst-Business eSltns" u="1"/>
        <s v="Process Mgr - LPO" u="1"/>
        <s v="Analyst III-Bus App &amp; Bus eSol" u="1"/>
        <s v="Primary Relationship Off III" u="1"/>
        <s v="Project Manager I" u="1"/>
        <s v="Commercial Real Estate &amp; Construction Manager" u="1"/>
        <s v="Analyst I - Dist Sys Supprt" u="1"/>
        <s v="Specialty Services Specialist" u="1"/>
        <s v="CSR, Life &amp; Health" u="1"/>
        <s v="Trust Ops Sec Sup I" u="1"/>
        <s v="Senior Mortgage Servicing Spec" u="1"/>
        <s v="Collections Assistant" u="1"/>
        <s v="Mortgage Loan Specialist" u="1"/>
        <s v="Operations Supervisor II" u="1"/>
        <s v="Risk Assessment Officer II" u="1"/>
        <s v="Sr Loan Doc Spec" u="1"/>
        <s v="Legal &amp; Custody Mgr" u="1"/>
        <s v="IP Workflow Coordinator" u="1"/>
        <s v="Relationship Manager - Lead" u="1"/>
        <s v="Market Information Sr Analyst" u="1"/>
        <s v="Analyst III - NW and Voice Ops" u="1"/>
        <s v="Senior Microsoft Systems Engineer" u="1"/>
        <s v="Financial Consultant" u="1"/>
        <s v="Emp Ben &amp; Fin Svc Asst I" u="1"/>
        <s v="Mkt &amp; Comm Administrator II" u="1"/>
        <s v="Facilities Manager" u="1"/>
        <s v="Home Equity Specialist" u="1"/>
        <s v="Mortgage Servicing Asst I" u="1"/>
        <s v="Comml Bnkg Svc Rep III" u="1"/>
        <s v="ATM Department Manager" u="1"/>
        <s v="Entpse Rsk Assmt&amp; Anlytx MgrII" u="1"/>
        <s v="Brand Administrator" u="1"/>
        <s v="Security Investigator" u="1"/>
        <s v="Online &amp; Mobile Banking Analys" u="1"/>
        <s v="Help Desk Supervisor" u="1"/>
        <s v="Sr Mail Clerk" u="1"/>
        <s v="HR Assistant II" u="1"/>
        <s v="IP Key Entry Proc II" u="1"/>
        <s v="CSR/Teller" u="1"/>
        <s v="Analyst III-IT Risk/Security" u="1"/>
        <s v="Sr Coll &amp; Rec Mgr" u="1"/>
        <s v="Client Manager" u="1"/>
        <s v="Workforce &amp; Process Rep II" u="1"/>
        <s v="Business Continuity Asst II" u="1"/>
        <s v="Comml Bnkg Senior Analyst II" u="1"/>
        <s v="Accounting Analyst I" u="1"/>
        <s v="Operations Coordinator" u="1"/>
        <s v="Loan Recovery Spec II" u="1"/>
        <s v="Senior Servicing Specialist" u="1"/>
        <s v="Senior Trust Tax Specialist" u="1"/>
        <s v="Systems Specialist" u="1"/>
        <s v="System Support Manager" u="1"/>
        <s v="Sr. Business Svc. Rep" u="1"/>
        <s v="Special Assets Manager BW" u="1"/>
        <s v="Sourcing Officer III" u="1"/>
        <s v="Compliance Analyst I" u="1"/>
        <s v="Mortgage Ln Svng Mgr" u="1"/>
        <s v="Merchant Relationship Off II" u="1"/>
        <s v="Real Estate Department Manager" u="1"/>
        <s v="Comml Bnkg Underwriter IV" u="1"/>
        <s v="Business Analyst III"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
  <r>
    <x v="0"/>
    <x v="0"/>
    <x v="0"/>
  </r>
  <r>
    <x v="1"/>
    <x v="1"/>
    <x v="1"/>
  </r>
  <r>
    <x v="2"/>
    <x v="1"/>
    <x v="1"/>
  </r>
  <r>
    <x v="3"/>
    <x v="1"/>
    <x v="1"/>
  </r>
  <r>
    <x v="4"/>
    <x v="2"/>
    <x v="1"/>
  </r>
  <r>
    <x v="5"/>
    <x v="2"/>
    <x v="1"/>
  </r>
  <r>
    <x v="0"/>
    <x v="0"/>
    <x v="0"/>
  </r>
  <r>
    <x v="0"/>
    <x v="0"/>
    <x v="0"/>
  </r>
  <r>
    <x v="0"/>
    <x v="0"/>
    <x v="0"/>
  </r>
  <r>
    <x v="0"/>
    <x v="0"/>
    <x v="0"/>
  </r>
  <r>
    <x v="0"/>
    <x v="0"/>
    <x v="0"/>
  </r>
</pivotCacheRecords>
</file>

<file path=xl/pivotCache/pivotCacheRecords2.xml><?xml version="1.0" encoding="utf-8"?>
<pivotCacheRecords xmlns="http://schemas.openxmlformats.org/spreadsheetml/2006/main" xmlns:r="http://schemas.openxmlformats.org/officeDocument/2006/relationships" count="11">
  <r>
    <x v="0"/>
  </r>
  <r>
    <x v="1"/>
  </r>
  <r>
    <x v="1"/>
  </r>
  <r>
    <x v="1"/>
  </r>
  <r>
    <x v="2"/>
  </r>
  <r>
    <x v="2"/>
  </r>
  <r>
    <x v="0"/>
  </r>
  <r>
    <x v="0"/>
  </r>
  <r>
    <x v="0"/>
  </r>
  <r>
    <x v="0"/>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P3:Q12" firstHeaderRow="1" firstDataRow="1" firstDataCol="1" rowPageCount="1" colPageCount="1"/>
  <pivotFields count="3">
    <pivotField axis="axisRow" dataField="1" showAll="0" defaultSubtotal="0">
      <items count="2641">
        <item m="1" x="415"/>
        <item m="1" x="541"/>
        <item m="1" x="729"/>
        <item m="1" x="758"/>
        <item m="1" x="236"/>
        <item m="1" x="545"/>
        <item m="1" x="868"/>
        <item m="1" x="730"/>
        <item m="1" x="189"/>
        <item m="1" x="657"/>
        <item m="1" x="737"/>
        <item m="1" x="901"/>
        <item m="1" x="796"/>
        <item m="1" x="791"/>
        <item m="1" x="598"/>
        <item m="1" x="738"/>
        <item m="1" x="824"/>
        <item m="1" x="847"/>
        <item m="1" x="266"/>
        <item m="1" x="444"/>
        <item m="1" x="632"/>
        <item m="1" x="261"/>
        <item m="1" x="1042"/>
        <item m="1" x="911"/>
        <item m="1" x="1422"/>
        <item m="1" x="1078"/>
        <item m="1" x="1046"/>
        <item m="1" x="1049"/>
        <item m="1" x="1221"/>
        <item m="1" x="1474"/>
        <item m="1" x="886"/>
        <item m="1" x="887"/>
        <item m="1" x="891"/>
        <item m="1" x="1090"/>
        <item m="1" x="1127"/>
        <item m="1" x="1329"/>
        <item m="1" x="779"/>
        <item m="1" x="960"/>
        <item m="1" x="1204"/>
        <item m="1" x="1307"/>
        <item m="1" x="1565"/>
        <item m="1" x="869"/>
        <item m="1" x="1105"/>
        <item m="1" x="1210"/>
        <item m="1" x="1695"/>
        <item m="1" x="1489"/>
        <item m="1" x="1373"/>
        <item m="1" x="1531"/>
        <item m="1" x="1864"/>
        <item m="1" x="2049"/>
        <item m="1" x="1342"/>
        <item m="1" x="1804"/>
        <item m="1" x="1629"/>
        <item m="1" x="1321"/>
        <item m="1" x="1546"/>
        <item m="1" x="1673"/>
        <item m="1" x="1552"/>
        <item m="1" x="2010"/>
        <item m="1" x="1345"/>
        <item m="1" x="1873"/>
        <item m="1" x="2061"/>
        <item m="1" x="2350"/>
        <item m="1" x="2123"/>
        <item m="1" x="36"/>
        <item m="1" x="2575"/>
        <item m="1" x="335"/>
        <item m="1" x="251"/>
        <item m="1" x="1914"/>
        <item m="1" x="1918"/>
        <item m="1" x="2236"/>
        <item m="1" x="2476"/>
        <item m="1" x="158"/>
        <item m="1" x="1922"/>
        <item m="1" x="2075"/>
        <item m="1" x="2028"/>
        <item m="1" x="2262"/>
        <item m="1" x="1747"/>
        <item m="1" x="2247"/>
        <item m="1" x="2091"/>
        <item m="1" x="1988"/>
        <item m="1" x="2143"/>
        <item m="1" x="53"/>
        <item m="1" x="270"/>
        <item m="1" x="453"/>
        <item m="1" x="2254"/>
        <item m="1" x="2498"/>
        <item m="1" x="2206"/>
        <item m="1" x="20"/>
        <item m="1" x="122"/>
        <item m="1" x="495"/>
        <item m="1" x="2331"/>
        <item m="1" x="70"/>
        <item m="1" x="2219"/>
        <item m="1" x="2167"/>
        <item m="1" x="181"/>
        <item m="1" x="416"/>
        <item m="1" x="612"/>
        <item m="1" x="502"/>
        <item m="1" x="653"/>
        <item m="1" x="422"/>
        <item m="1" x="838"/>
        <item m="1" x="331"/>
        <item m="1" x="548"/>
        <item m="1" x="811"/>
        <item m="1" x="508"/>
        <item m="1" x="735"/>
        <item m="1" x="818"/>
        <item m="1" x="792"/>
        <item m="1" x="290"/>
        <item m="1" x="79"/>
        <item m="1" x="660"/>
        <item m="1" x="705"/>
        <item m="1" x="429"/>
        <item m="1" x="348"/>
        <item m="1" x="439"/>
        <item m="1" x="627"/>
        <item m="1" x="669"/>
        <item m="1" x="385"/>
        <item m="1" x="304"/>
        <item m="1" x="146"/>
        <item m="1" x="948"/>
        <item m="1" x="749"/>
        <item m="1" x="1044"/>
        <item m="1" x="1117"/>
        <item m="1" x="990"/>
        <item m="1" x="917"/>
        <item m="1" x="957"/>
        <item m="1" x="918"/>
        <item m="1" x="1094"/>
        <item m="1" x="1248"/>
        <item m="1" x="1277"/>
        <item m="1" x="1228"/>
        <item m="1" x="1170"/>
        <item m="1" x="927"/>
        <item m="1" x="1125"/>
        <item m="1" x="860"/>
        <item m="1" x="924"/>
        <item m="1" x="998"/>
        <item m="1" x="896"/>
        <item m="1" x="1229"/>
        <item m="1" x="1058"/>
        <item m="1" x="1069"/>
        <item m="1" x="1400"/>
        <item m="1" x="1261"/>
        <item m="1" x="1184"/>
        <item m="1" x="1285"/>
        <item m="1" x="1938"/>
        <item m="1" x="1950"/>
        <item m="1" x="1572"/>
        <item m="1" x="1711"/>
        <item m="1" x="1945"/>
        <item m="1" x="1954"/>
        <item m="1" x="1488"/>
        <item m="1" x="1490"/>
        <item m="1" x="1239"/>
        <item m="1" x="2006"/>
        <item m="1" x="1148"/>
        <item m="1" x="1216"/>
        <item m="1" x="1666"/>
        <item m="1" x="1635"/>
        <item m="1" x="1514"/>
        <item m="1" x="1820"/>
        <item m="1" x="1838"/>
        <item m="1" x="2013"/>
        <item m="1" x="2610"/>
        <item m="1" x="27"/>
        <item m="1" x="135"/>
        <item m="1" x="2124"/>
        <item m="1" x="2130"/>
        <item m="1" x="212"/>
        <item m="1" x="219"/>
        <item m="1" x="2374"/>
        <item m="1" x="2326"/>
        <item m="1" x="2485"/>
        <item m="1" x="2535"/>
        <item m="1" x="54"/>
        <item m="1" x="1992"/>
        <item m="1" x="280"/>
        <item m="1" x="2267"/>
        <item m="1" x="2389"/>
        <item m="1" x="2447"/>
        <item m="1" x="2444"/>
        <item m="1" x="178"/>
        <item m="1" x="372"/>
        <item m="1" x="1644"/>
        <item m="1" x="691"/>
        <item m="1" x="1648"/>
        <item m="1" x="615"/>
        <item m="1" x="647"/>
        <item m="1" x="780"/>
        <item m="1" x="188"/>
        <item m="1" x="586"/>
        <item m="1" x="789"/>
        <item m="1" x="77"/>
        <item m="1" x="509"/>
        <item m="1" x="379"/>
        <item m="1" x="466"/>
        <item m="1" x="546"/>
        <item m="1" x="1334"/>
        <item m="1" x="1449"/>
        <item m="1" x="1406"/>
        <item m="1" x="1450"/>
        <item m="1" x="1371"/>
        <item m="1" x="1410"/>
        <item m="1" x="1847"/>
        <item m="1" x="1757"/>
        <item m="1" x="2043"/>
        <item m="1" x="2156"/>
        <item m="1" x="1405"/>
        <item m="1" x="1482"/>
        <item m="1" x="1339"/>
        <item m="1" x="1341"/>
        <item m="1" x="1372"/>
        <item m="1" x="1411"/>
        <item m="1" x="1567"/>
        <item m="1" x="1454"/>
        <item m="1" x="1697"/>
        <item m="1" x="1492"/>
        <item m="1" x="1616"/>
        <item m="1" x="1797"/>
        <item m="1" x="1752"/>
        <item m="1" x="1709"/>
        <item m="1" x="1852"/>
        <item m="1" x="2271"/>
        <item m="1" x="2104"/>
        <item m="1" x="2386"/>
        <item m="1" x="1367"/>
        <item m="1" x="1407"/>
        <item m="1" x="1484"/>
        <item m="1" x="1453"/>
        <item m="1" x="1375"/>
        <item m="1" x="1414"/>
        <item m="1" x="1455"/>
        <item m="1" x="1569"/>
        <item m="1" x="1617"/>
        <item m="1" x="1704"/>
        <item m="1" x="1748"/>
        <item m="1" x="1494"/>
        <item m="1" x="1753"/>
        <item m="1" x="1624"/>
        <item m="1" x="1758"/>
        <item m="1" x="1853"/>
        <item m="1" x="1891"/>
        <item m="1" x="1942"/>
        <item m="1" x="1895"/>
        <item m="1" x="1943"/>
        <item m="1" x="1716"/>
        <item m="1" x="1764"/>
        <item m="1" x="1861"/>
        <item m="1" x="1998"/>
        <item m="1" x="1904"/>
        <item m="1" x="1183"/>
        <item m="1" x="1191"/>
        <item m="1" x="1740"/>
        <item m="1" x="1744"/>
        <item m="1" x="1198"/>
        <item m="1" x="2574"/>
        <item m="1" x="644"/>
        <item m="1" x="1412"/>
        <item m="1" x="648"/>
        <item m="1" x="1960"/>
        <item m="1" x="655"/>
        <item m="1" x="1499"/>
        <item m="1" x="1908"/>
        <item m="1" x="2419"/>
        <item m="1" x="408"/>
        <item m="1" x="88"/>
        <item m="1" x="119"/>
        <item m="1" x="1691"/>
        <item m="1" x="517"/>
        <item m="1" x="328"/>
        <item m="1" x="2609"/>
        <item m="1" x="2620"/>
        <item m="1" x="1781"/>
        <item m="1" x="2020"/>
        <item m="1" x="687"/>
        <item m="1" x="778"/>
        <item m="1" x="1756"/>
        <item m="1" x="1812"/>
        <item m="1" x="955"/>
        <item m="1" x="23"/>
        <item m="1" x="1140"/>
        <item m="1" x="76"/>
        <item m="1" x="1153"/>
        <item m="1" x="2621"/>
        <item m="1" x="640"/>
        <item m="1" x="1250"/>
        <item m="1" x="1433"/>
        <item m="1" x="1483"/>
        <item m="1" x="1854"/>
        <item m="1" x="1944"/>
        <item m="1" x="1798"/>
        <item m="1" x="1866"/>
        <item m="1" x="2105"/>
        <item m="1" x="2160"/>
        <item m="1" x="2216"/>
        <item m="1" x="2004"/>
        <item m="1" x="719"/>
        <item m="1" x="1238"/>
        <item m="1" x="1415"/>
        <item m="1" x="2280"/>
        <item m="1" x="1241"/>
        <item m="1" x="1534"/>
        <item m="1" x="1495"/>
        <item m="1" x="1712"/>
        <item m="1" x="1862"/>
        <item m="1" x="1813"/>
        <item m="1" x="1765"/>
        <item m="1" x="1900"/>
        <item m="1" x="2342"/>
        <item m="1" x="2285"/>
        <item m="1" x="1538"/>
        <item m="1" x="1427"/>
        <item m="1" x="1867"/>
        <item m="1" x="1775"/>
        <item m="1" x="1543"/>
        <item m="1" x="1428"/>
        <item m="1" x="1783"/>
        <item m="1" x="1972"/>
        <item m="1" x="2117"/>
        <item m="1" x="1386"/>
        <item m="1" x="1434"/>
        <item m="1" x="1516"/>
        <item m="1" x="1559"/>
        <item m="1" x="1686"/>
        <item m="1" x="1880"/>
        <item m="1" x="2009"/>
        <item m="1" x="2060"/>
        <item m="1" x="2232"/>
        <item m="1" x="1396"/>
        <item m="1" x="2108"/>
        <item m="1" x="1473"/>
        <item m="1" x="1556"/>
        <item m="1" x="1638"/>
        <item m="1" x="1684"/>
        <item m="1" x="1731"/>
        <item m="1" x="1826"/>
        <item m="1" x="1834"/>
        <item m="1" x="2115"/>
        <item m="1" x="1973"/>
        <item m="1" x="2295"/>
        <item m="1" x="2073"/>
        <item m="1" x="1208"/>
        <item m="1" x="2351"/>
        <item m="1" x="2454"/>
        <item m="1" x="2127"/>
        <item m="1" x="2185"/>
        <item m="1" x="2299"/>
        <item m="1" x="2355"/>
        <item m="1" x="26"/>
        <item m="1" x="2517"/>
        <item m="1" x="2563"/>
        <item m="1" x="196"/>
        <item m="1" x="242"/>
        <item m="1" x="139"/>
        <item m="1" x="294"/>
        <item m="1" x="201"/>
        <item m="1" x="249"/>
        <item m="1" x="340"/>
        <item m="1" x="474"/>
        <item m="1" x="2066"/>
        <item m="1" x="2074"/>
        <item m="1" x="2128"/>
        <item m="1" x="2356"/>
        <item m="1" x="2457"/>
        <item m="1" x="2242"/>
        <item m="1" x="2300"/>
        <item m="1" x="2564"/>
        <item m="1" x="133"/>
        <item m="1" x="2622"/>
        <item m="1" x="341"/>
        <item m="1" x="1978"/>
        <item m="1" x="2072"/>
        <item m="1" x="2193"/>
        <item m="1" x="2464"/>
        <item m="1" x="257"/>
        <item m="1" x="2129"/>
        <item m="1" x="2534"/>
        <item m="1" x="2537"/>
        <item m="1" x="2084"/>
        <item m="1" x="2259"/>
        <item m="1" x="2313"/>
        <item m="1" x="2629"/>
        <item m="1" x="210"/>
        <item m="1" x="706"/>
        <item m="1" x="2594"/>
        <item m="1" x="488"/>
        <item m="1" x="492"/>
        <item m="1" x="1932"/>
        <item m="1" x="2305"/>
        <item m="1" x="2251"/>
        <item m="1" x="2367"/>
        <item m="1" x="2414"/>
        <item m="1" x="2094"/>
        <item m="1" x="2492"/>
        <item m="1" x="2542"/>
        <item m="1" x="2550"/>
        <item m="1" x="165"/>
        <item m="1" x="363"/>
        <item m="1" x="279"/>
        <item m="1" x="409"/>
        <item m="1" x="283"/>
        <item m="1" x="321"/>
        <item m="1" x="368"/>
        <item m="1" x="535"/>
        <item m="1" x="2142"/>
        <item m="1" x="2037"/>
        <item m="1" x="2148"/>
        <item m="1" x="2373"/>
        <item m="1" x="2543"/>
        <item m="1" x="51"/>
        <item m="1" x="57"/>
        <item m="1" x="217"/>
        <item m="1" x="2599"/>
        <item m="1" x="17"/>
        <item m="1" x="223"/>
        <item m="1" x="170"/>
        <item m="1" x="284"/>
        <item m="1" x="231"/>
        <item m="1" x="457"/>
        <item m="1" x="2152"/>
        <item m="1" x="2047"/>
        <item m="1" x="2432"/>
        <item m="1" x="2436"/>
        <item m="1" x="2338"/>
        <item m="1" x="2600"/>
        <item m="1" x="166"/>
        <item m="1" x="175"/>
        <item m="1" x="322"/>
        <item m="1" x="1896"/>
        <item m="1" x="1994"/>
        <item m="1" x="2098"/>
        <item m="1" x="2209"/>
        <item m="1" x="2321"/>
        <item m="1" x="2157"/>
        <item m="1" x="2214"/>
        <item m="1" x="2437"/>
        <item m="1" x="2544"/>
        <item m="1" x="2339"/>
        <item m="1" x="2552"/>
        <item m="1" x="2601"/>
        <item m="1" x="62"/>
        <item m="1" x="226"/>
        <item m="1" x="176"/>
        <item m="1" x="229"/>
        <item m="1" x="120"/>
        <item m="1" x="411"/>
        <item m="1" x="124"/>
        <item m="1" x="371"/>
        <item m="1" x="1999"/>
        <item m="1" x="2002"/>
        <item m="1" x="2053"/>
        <item m="1" x="2161"/>
        <item m="1" x="2334"/>
        <item m="1" x="2391"/>
        <item m="1" x="2499"/>
        <item m="1" x="2395"/>
        <item m="1" x="2553"/>
        <item m="1" x="18"/>
        <item m="1" x="67"/>
        <item m="1" x="116"/>
        <item m="1" x="230"/>
        <item m="1" x="2556"/>
        <item m="1" x="121"/>
        <item m="1" x="285"/>
        <item m="1" x="417"/>
        <item m="1" x="325"/>
        <item m="1" x="22"/>
        <item m="1" x="123"/>
        <item m="1" x="412"/>
        <item m="1" x="286"/>
        <item m="1" x="373"/>
        <item m="1" x="327"/>
        <item m="1" x="579"/>
        <item m="1" x="920"/>
        <item m="1" x="728"/>
        <item m="1" x="784"/>
        <item m="1" x="926"/>
        <item m="1" x="1026"/>
        <item m="1" x="24"/>
        <item m="1" x="72"/>
        <item m="1" x="187"/>
        <item m="1" x="235"/>
        <item m="1" x="237"/>
        <item m="1" x="376"/>
        <item m="1" x="500"/>
        <item m="1" x="462"/>
        <item m="1" x="506"/>
        <item m="1" x="618"/>
        <item m="1" x="650"/>
        <item m="1" x="619"/>
        <item m="1" x="724"/>
        <item m="1" x="694"/>
        <item m="1" x="835"/>
        <item m="1" x="899"/>
        <item m="1" x="75"/>
        <item m="1" x="578"/>
        <item m="1" x="651"/>
        <item m="1" x="510"/>
        <item m="1" x="725"/>
        <item m="1" x="782"/>
        <item m="1" x="625"/>
        <item m="1" x="699"/>
        <item m="1" x="814"/>
        <item m="1" x="734"/>
        <item m="1" x="930"/>
        <item m="1" x="1004"/>
        <item m="1" x="540"/>
        <item m="1" x="424"/>
        <item m="1" x="757"/>
        <item m="1" x="975"/>
        <item m="1" x="1795"/>
        <item m="1" x="425"/>
        <item m="1" x="507"/>
        <item m="1" x="695"/>
        <item m="1" x="471"/>
        <item m="1" x="584"/>
        <item m="1" x="78"/>
        <item m="1" x="134"/>
        <item m="1" x="622"/>
        <item m="1" x="518"/>
        <item m="1" x="659"/>
        <item m="1" x="765"/>
        <item m="1" x="820"/>
        <item m="1" x="768"/>
        <item m="1" x="823"/>
        <item m="1" x="843"/>
        <item m="1" x="1008"/>
        <item m="1" x="1801"/>
        <item m="1" x="83"/>
        <item m="1" x="427"/>
        <item m="1" x="585"/>
        <item m="1" x="391"/>
        <item m="1" x="590"/>
        <item m="1" x="663"/>
        <item m="1" x="592"/>
        <item m="1" x="630"/>
        <item m="1" x="672"/>
        <item m="1" x="602"/>
        <item m="1" x="821"/>
        <item m="1" x="871"/>
        <item m="1" x="769"/>
        <item m="1" x="873"/>
        <item m="1" x="770"/>
        <item m="1" x="1011"/>
        <item m="1" x="1037"/>
        <item m="1" x="140"/>
        <item m="1" x="295"/>
        <item m="1" x="202"/>
        <item m="1" x="389"/>
        <item m="1" x="475"/>
        <item m="1" x="522"/>
        <item m="1" x="553"/>
        <item m="1" x="480"/>
        <item m="1" x="527"/>
        <item m="1" x="666"/>
        <item m="1" x="595"/>
        <item m="1" x="631"/>
        <item m="1" x="532"/>
        <item m="1" x="766"/>
        <item m="1" x="794"/>
        <item m="1" x="604"/>
        <item m="1" x="771"/>
        <item m="1" x="846"/>
        <item m="1" x="936"/>
        <item m="1" x="772"/>
        <item m="1" x="1013"/>
        <item m="1" x="1073"/>
        <item m="1" x="92"/>
        <item m="1" x="250"/>
        <item m="1" x="342"/>
        <item m="1" x="476"/>
        <item m="1" x="265"/>
        <item m="1" x="354"/>
        <item m="1" x="628"/>
        <item m="1" x="561"/>
        <item m="1" x="596"/>
        <item m="1" x="603"/>
        <item m="1" x="565"/>
        <item m="1" x="677"/>
        <item m="1" x="743"/>
        <item m="1" x="798"/>
        <item m="1" x="681"/>
        <item m="1" x="746"/>
        <item m="1" x="804"/>
        <item m="1" x="150"/>
        <item m="1" x="258"/>
        <item m="1" x="481"/>
        <item m="1" x="447"/>
        <item m="1" x="597"/>
        <item m="1" x="404"/>
        <item m="1" x="634"/>
        <item m="1" x="707"/>
        <item m="1" x="566"/>
        <item m="1" x="536"/>
        <item m="1" x="606"/>
        <item m="1" x="678"/>
        <item m="1" x="799"/>
        <item m="1" x="682"/>
        <item m="1" x="800"/>
        <item m="1" x="828"/>
        <item m="1" x="874"/>
        <item m="1" x="685"/>
        <item m="1" x="714"/>
        <item m="1" x="773"/>
        <item m="1" x="946"/>
        <item m="1" x="986"/>
        <item m="1" x="1014"/>
        <item m="1" x="878"/>
        <item m="1" x="875"/>
        <item m="1" x="908"/>
        <item m="1" x="910"/>
        <item m="1" x="1408"/>
        <item m="1" x="989"/>
        <item m="1" x="1077"/>
        <item m="1" x="1020"/>
        <item m="1" x="1113"/>
        <item m="1" x="1212"/>
        <item m="1" x="1266"/>
        <item m="1" x="1116"/>
        <item m="1" x="1417"/>
        <item m="1" x="747"/>
        <item m="1" x="829"/>
        <item m="1" x="850"/>
        <item m="1" x="830"/>
        <item m="1" x="1429"/>
        <item m="1" x="877"/>
        <item m="1" x="1356"/>
        <item m="1" x="1045"/>
        <item m="1" x="2607"/>
        <item m="1" x="1275"/>
        <item m="1" x="1327"/>
        <item m="1" x="1279"/>
        <item m="1" x="1961"/>
        <item m="1" x="1881"/>
        <item m="1" x="1401"/>
        <item m="1" x="1799"/>
        <item m="1" x="1447"/>
        <item m="1" x="1337"/>
        <item m="1" x="1368"/>
        <item m="1" x="1849"/>
        <item m="1" x="1933"/>
        <item m="1" x="1622"/>
        <item m="1" x="1858"/>
        <item m="1" x="1754"/>
        <item m="1" x="1937"/>
        <item m="1" x="1761"/>
        <item m="1" x="2388"/>
        <item m="1" x="183"/>
        <item m="1" x="191"/>
        <item m="1" x="383"/>
        <item m="1" x="343"/>
        <item m="1" x="2018"/>
        <item m="1" x="2178"/>
        <item m="1" x="34"/>
        <item m="1" x="2518"/>
        <item m="1" x="300"/>
        <item m="1" x="259"/>
        <item m="1" x="2363"/>
        <item m="1" x="2469"/>
        <item m="1" x="2580"/>
        <item m="1" x="260"/>
        <item m="1" x="2194"/>
        <item m="1" x="2470"/>
        <item m="1" x="2380"/>
        <item m="1" x="2483"/>
        <item m="1" x="2488"/>
        <item m="1" x="1796"/>
        <item m="1" x="2243"/>
        <item m="1" x="2090"/>
        <item m="1" x="2203"/>
        <item m="1" x="2573"/>
        <item m="1" x="434"/>
        <item m="1" x="2538"/>
        <item m="1" x="2265"/>
        <item m="1" x="2441"/>
        <item m="1" x="2595"/>
        <item m="1" x="13"/>
        <item m="1" x="274"/>
        <item m="1" x="68"/>
        <item m="1" x="366"/>
        <item m="1" x="1892"/>
        <item m="1" x="2044"/>
        <item m="1" x="2545"/>
        <item m="1" x="2278"/>
        <item m="1" x="2442"/>
        <item m="1" x="171"/>
        <item m="1" x="414"/>
        <item m="1" x="2223"/>
        <item m="1" x="232"/>
        <item m="1" x="538"/>
        <item m="1" x="324"/>
        <item m="1" x="418"/>
        <item m="1" x="696"/>
        <item m="1" x="923"/>
        <item m="1" x="962"/>
        <item m="1" x="179"/>
        <item m="1" x="370"/>
        <item m="1" x="572"/>
        <item m="1" x="652"/>
        <item m="1" x="858"/>
        <item m="1" x="888"/>
        <item m="1" x="788"/>
        <item m="1" x="837"/>
        <item m="1" x="288"/>
        <item m="1" x="667"/>
        <item m="1" x="708"/>
        <item m="1" x="141"/>
        <item m="1" x="334"/>
        <item m="1" x="528"/>
        <item m="1" x="559"/>
        <item m="1" x="940"/>
        <item m="1" x="977"/>
        <item m="1" x="906"/>
        <item m="1" x="673"/>
        <item m="1" x="937"/>
        <item m="1" x="1039"/>
        <item m="1" x="805"/>
        <item m="1" x="879"/>
        <item m="1" x="1297"/>
        <item m="1" x="1299"/>
        <item m="1" x="1323"/>
        <item m="1" x="949"/>
        <item m="1" x="1016"/>
        <item m="1" x="1807"/>
        <item m="1" x="1193"/>
        <item m="1" x="1361"/>
        <item m="1" x="1328"/>
        <item m="1" x="959"/>
        <item m="1" x="889"/>
        <item m="1" x="973"/>
        <item m="1" x="1166"/>
        <item m="1" x="1253"/>
        <item m="1" x="1663"/>
        <item m="1" x="1611"/>
        <item m="1" x="1800"/>
        <item m="1" x="1884"/>
        <item m="1" x="1289"/>
        <item m="1" x="1612"/>
        <item m="1" x="1694"/>
        <item m="1" x="2191"/>
        <item m="1" x="1618"/>
        <item m="1" x="1664"/>
        <item m="1" x="1803"/>
        <item m="1" x="1893"/>
        <item m="1" x="2038"/>
        <item m="1" x="2102"/>
        <item m="1" x="1265"/>
        <item m="1" x="1698"/>
        <item m="1" x="1574"/>
        <item m="1" x="1894"/>
        <item m="1" x="1625"/>
        <item m="1" x="1995"/>
        <item m="1" x="1863"/>
        <item m="1" x="1626"/>
        <item m="1" x="2546"/>
        <item m="1" x="1720"/>
        <item m="1" x="2281"/>
        <item m="1" x="1713"/>
        <item m="1" x="1732"/>
        <item m="1" x="1871"/>
        <item m="1" x="1958"/>
        <item m="1" x="1215"/>
        <item m="1" x="1594"/>
        <item m="1" x="1876"/>
        <item m="1" x="1910"/>
        <item m="1" x="1462"/>
        <item m="1" x="1390"/>
        <item m="1" x="1430"/>
        <item m="1" x="1582"/>
        <item m="1" x="1517"/>
        <item m="1" x="1827"/>
        <item m="1" x="1835"/>
        <item m="1" x="1595"/>
        <item m="1" x="1640"/>
        <item m="1" x="1965"/>
        <item m="1" x="2062"/>
        <item m="1" x="2174"/>
        <item m="1" x="2455"/>
        <item m="1" x="35"/>
        <item m="1" x="2182"/>
        <item m="1" x="144"/>
        <item m="1" x="1917"/>
        <item m="1" x="2513"/>
        <item m="1" x="2616"/>
        <item m="1" x="296"/>
        <item m="1" x="2630"/>
        <item m="1" x="145"/>
        <item m="1" x="344"/>
        <item m="1" x="2067"/>
        <item m="1" x="2179"/>
        <item m="1" x="2186"/>
        <item m="1" x="2079"/>
        <item m="1" x="2134"/>
        <item m="1" x="2195"/>
        <item m="1" x="2539"/>
        <item m="1" x="1746"/>
        <item m="1" x="1793"/>
        <item m="1" x="555"/>
        <item m="1" x="2640"/>
        <item m="1" x="2493"/>
        <item m="1" x="399"/>
        <item m="1" x="2420"/>
        <item m="1" x="2210"/>
        <item m="1" x="2631"/>
        <item m="1" x="2540"/>
        <item m="1" x="2438"/>
        <item m="1" x="110"/>
        <item m="1" x="410"/>
        <item m="1" x="2196"/>
        <item m="1" x="2314"/>
        <item m="1" x="2153"/>
        <item m="1" x="172"/>
        <item m="1" x="177"/>
        <item m="1" x="454"/>
        <item m="1" x="2260"/>
        <item m="1" x="2446"/>
        <item m="1" x="2602"/>
        <item m="1" x="69"/>
        <item m="1" x="2211"/>
        <item m="1" x="205"/>
        <item m="1" x="2048"/>
        <item m="1" x="2103"/>
        <item m="1" x="2158"/>
        <item m="1" x="19"/>
        <item m="1" x="173"/>
        <item m="1" x="1840"/>
        <item m="1" x="71"/>
        <item m="1" x="182"/>
        <item m="1" x="233"/>
        <item m="1" x="571"/>
        <item m="1" x="498"/>
        <item m="1" x="721"/>
        <item m="1" x="463"/>
        <item m="1" x="503"/>
        <item m="1" x="499"/>
        <item m="1" x="574"/>
        <item m="1" x="501"/>
        <item m="1" x="722"/>
        <item m="1" x="785"/>
        <item m="1" x="892"/>
        <item m="1" x="1844"/>
        <item m="1" x="426"/>
        <item m="1" x="465"/>
        <item m="1" x="543"/>
        <item m="1" x="621"/>
        <item m="1" x="582"/>
        <item m="1" x="289"/>
        <item m="1" x="238"/>
        <item m="1" x="511"/>
        <item m="1" x="623"/>
        <item m="1" x="1093"/>
        <item m="1" x="864"/>
        <item m="1" x="974"/>
        <item m="1" x="764"/>
        <item m="1" x="377"/>
        <item m="1" x="333"/>
        <item m="1" x="428"/>
        <item m="1" x="549"/>
        <item m="1" x="519"/>
        <item m="1" x="551"/>
        <item m="1" x="670"/>
        <item m="1" x="795"/>
        <item m="1" x="842"/>
        <item m="1" x="467"/>
        <item m="1" x="701"/>
        <item m="1" x="1070"/>
        <item m="1" x="297"/>
        <item m="1" x="440"/>
        <item m="1" x="556"/>
        <item m="1" x="482"/>
        <item m="1" x="674"/>
        <item m="1" x="797"/>
        <item m="1" x="982"/>
        <item m="1" x="938"/>
        <item m="1" x="1010"/>
        <item m="1" x="245"/>
        <item m="1" x="252"/>
        <item m="1" x="483"/>
        <item m="1" x="739"/>
        <item m="1" x="741"/>
        <item m="1" x="822"/>
        <item m="1" x="825"/>
        <item m="1" x="945"/>
        <item m="1" x="349"/>
        <item m="1" x="392"/>
        <item m="1" x="310"/>
        <item m="1" x="355"/>
        <item m="1" x="445"/>
        <item m="1" x="593"/>
        <item m="1" x="305"/>
        <item m="1" x="350"/>
        <item m="1" x="484"/>
        <item m="1" x="400"/>
        <item m="1" x="599"/>
        <item m="1" x="676"/>
        <item m="1" x="680"/>
        <item m="1" x="876"/>
        <item m="1" x="748"/>
        <item m="1" x="803"/>
        <item m="1" x="851"/>
        <item m="1" x="947"/>
        <item m="1" x="1040"/>
        <item m="1" x="1018"/>
        <item m="1" x="1021"/>
        <item m="1" x="1047"/>
        <item m="1" x="1149"/>
        <item m="1" x="1291"/>
        <item m="1" x="987"/>
        <item m="1" x="1111"/>
        <item m="1" x="1156"/>
        <item m="1" x="831"/>
        <item m="1" x="880"/>
        <item m="1" x="992"/>
        <item m="1" x="1150"/>
        <item m="1" x="1051"/>
        <item m="1" x="1196"/>
        <item m="1" x="1199"/>
        <item m="1" x="1300"/>
        <item m="1" x="1352"/>
        <item m="1" x="1019"/>
        <item m="1" x="883"/>
        <item m="1" x="993"/>
        <item m="1" x="1052"/>
        <item m="1" x="1085"/>
        <item m="1" x="1157"/>
        <item m="1" x="1301"/>
        <item m="1" x="1435"/>
        <item m="1" x="1518"/>
        <item m="1" x="953"/>
        <item m="1" x="856"/>
        <item m="1" x="1161"/>
        <item m="1" x="1249"/>
        <item m="1" x="808"/>
        <item m="1" x="1053"/>
        <item m="1" x="1086"/>
        <item m="1" x="1158"/>
        <item m="1" x="1468"/>
        <item m="1" x="1091"/>
        <item m="1" x="1059"/>
        <item m="1" x="1357"/>
        <item m="1" x="781"/>
        <item m="1" x="861"/>
        <item m="1" x="1469"/>
        <item m="1" x="1101"/>
        <item m="1" x="1171"/>
        <item m="1" x="1358"/>
        <item m="1" x="1254"/>
        <item m="1" x="1441"/>
        <item m="1" x="1442"/>
        <item m="1" x="1525"/>
        <item m="1" x="812"/>
        <item m="1" x="836"/>
        <item m="1" x="897"/>
        <item m="1" x="1067"/>
        <item m="1" x="1443"/>
        <item m="1" x="865"/>
        <item m="1" x="900"/>
        <item m="1" x="902"/>
        <item m="1" x="1280"/>
        <item m="1" x="1137"/>
        <item m="1" x="1232"/>
        <item m="1" x="1448"/>
        <item m="1" x="2021"/>
        <item m="1" x="1451"/>
        <item m="1" x="1656"/>
        <item m="1" x="605"/>
        <item m="1" x="1234"/>
        <item m="1" x="1364"/>
        <item m="1" x="1528"/>
        <item m="1" x="1655"/>
        <item m="1" x="1613"/>
        <item m="1" x="1658"/>
        <item m="1" x="1262"/>
        <item m="1" x="1481"/>
        <item m="1" x="1977"/>
        <item m="1" x="1657"/>
        <item m="1" x="1693"/>
        <item m="1" x="1659"/>
        <item m="1" x="1985"/>
        <item m="1" x="2039"/>
        <item m="1" x="2272"/>
        <item m="1" x="718"/>
        <item m="1" x="1369"/>
        <item m="1" x="1529"/>
        <item m="1" x="1532"/>
        <item m="1" x="1955"/>
        <item m="1" x="1344"/>
        <item m="1" x="1377"/>
        <item m="1" x="1855"/>
        <item m="1" x="2050"/>
        <item m="1" x="2163"/>
        <item m="1" x="2056"/>
        <item m="1" x="1343"/>
        <item m="1" x="1292"/>
        <item m="1" x="1533"/>
        <item m="1" x="1902"/>
        <item m="1" x="2054"/>
        <item m="1" x="2109"/>
        <item m="1" x="1314"/>
        <item m="1" x="1491"/>
        <item m="1" x="1346"/>
        <item m="1" x="1418"/>
        <item m="1" x="1458"/>
        <item m="1" x="1540"/>
        <item m="1" x="1547"/>
        <item m="1" x="1897"/>
        <item m="1" x="1814"/>
        <item m="1" x="1868"/>
        <item m="1" x="2282"/>
        <item m="1" x="2008"/>
        <item m="1" x="1423"/>
        <item m="1" x="1762"/>
        <item m="1" x="1808"/>
        <item m="1" x="1510"/>
        <item m="1" x="1631"/>
        <item m="1" x="1810"/>
        <item m="1" x="1770"/>
        <item m="1" x="1815"/>
        <item m="1" x="1772"/>
        <item m="1" x="2225"/>
        <item m="1" x="1383"/>
        <item m="1" x="1464"/>
        <item m="1" x="1387"/>
        <item m="1" x="1505"/>
        <item m="1" x="1580"/>
        <item m="1" x="1674"/>
        <item m="1" x="1679"/>
        <item m="1" x="1816"/>
        <item m="1" x="1600"/>
        <item m="1" x="2057"/>
        <item m="1" x="2110"/>
        <item m="1" x="2111"/>
        <item m="1" x="2226"/>
        <item m="1" x="2011"/>
        <item m="1" x="2286"/>
        <item m="1" x="1350"/>
        <item m="1" x="1354"/>
        <item m="1" x="1431"/>
        <item m="1" x="1554"/>
        <item m="1" x="1877"/>
        <item m="1" x="2012"/>
        <item m="1" x="1882"/>
        <item m="1" x="1970"/>
        <item m="1" x="2291"/>
        <item m="1" x="731"/>
        <item m="1" x="1273"/>
        <item m="1" x="1391"/>
        <item m="1" x="1515"/>
        <item m="1" x="1682"/>
        <item m="1" x="1874"/>
        <item m="1" x="2015"/>
        <item m="1" x="2119"/>
        <item m="1" x="2615"/>
        <item m="1" x="131"/>
        <item m="1" x="291"/>
        <item m="1" x="2569"/>
        <item m="1" x="197"/>
        <item m="1" x="336"/>
        <item m="1" x="469"/>
        <item m="1" x="301"/>
        <item m="1" x="1841"/>
        <item m="1" x="2065"/>
        <item m="1" x="1919"/>
        <item m="1" x="2068"/>
        <item m="1" x="2131"/>
        <item m="1" x="2301"/>
        <item m="1" x="2559"/>
        <item m="1" x="2523"/>
        <item m="1" x="84"/>
        <item m="1" x="93"/>
        <item m="1" x="206"/>
        <item m="1" x="1842"/>
        <item m="1" x="1975"/>
        <item m="1" x="1923"/>
        <item m="1" x="2024"/>
        <item m="1" x="2458"/>
        <item m="1" x="2514"/>
        <item m="1" x="2520"/>
        <item m="1" x="2570"/>
        <item m="1" x="2529"/>
        <item m="1" x="2623"/>
        <item m="1" x="2632"/>
        <item m="1" x="306"/>
        <item m="1" x="393"/>
        <item m="1" x="2237"/>
        <item m="1" x="2029"/>
        <item m="1" x="2306"/>
        <item m="1" x="2617"/>
        <item m="1" x="2633"/>
        <item m="1" x="203"/>
        <item m="1" x="351"/>
        <item m="1" x="213"/>
        <item m="1" x="360"/>
        <item m="1" x="530"/>
        <item m="1" x="1211"/>
        <item m="1" x="2076"/>
        <item m="1" x="2132"/>
        <item m="1" x="1927"/>
        <item m="1" x="2370"/>
        <item m="1" x="2315"/>
        <item m="1" x="2375"/>
        <item m="1" x="94"/>
        <item m="1" x="6"/>
        <item m="1" x="46"/>
        <item m="1" x="99"/>
        <item m="1" x="262"/>
        <item m="1" x="311"/>
        <item m="1" x="220"/>
        <item m="1" x="2080"/>
        <item m="1" x="2244"/>
        <item m="1" x="2144"/>
        <item m="1" x="2316"/>
        <item m="1" x="2268"/>
        <item m="1" x="47"/>
        <item m="1" x="2590"/>
        <item m="1" x="105"/>
        <item m="1" x="2597"/>
        <item m="1" x="63"/>
        <item m="1" x="167"/>
        <item m="1" x="275"/>
        <item m="1" x="315"/>
        <item m="1" x="533"/>
        <item m="1" x="1214"/>
        <item m="1" x="2197"/>
        <item m="1" x="1939"/>
        <item m="1" x="2415"/>
        <item m="1" x="2040"/>
        <item m="1" x="2634"/>
        <item m="1" x="2273"/>
        <item m="1" x="106"/>
        <item m="1" x="114"/>
        <item m="1" x="117"/>
        <item m="1" x="281"/>
        <item m="1" x="456"/>
        <item m="1" x="2095"/>
        <item m="1" x="2423"/>
        <item m="1" x="2154"/>
        <item m="1" x="2275"/>
        <item m="1" x="58"/>
        <item m="1" x="224"/>
        <item m="1" x="276"/>
        <item m="1" x="316"/>
        <item m="1" x="319"/>
        <item m="1" x="1219"/>
        <item m="1" x="2096"/>
        <item m="1" x="2212"/>
        <item m="1" x="2490"/>
        <item m="1" x="2336"/>
        <item m="1" x="2591"/>
        <item m="1" x="11"/>
        <item m="1" x="2340"/>
        <item m="1" x="59"/>
        <item m="1" x="64"/>
        <item m="1" x="168"/>
        <item m="1" x="227"/>
        <item m="1" x="2605"/>
        <item m="1" x="180"/>
        <item m="1" x="184"/>
        <item m="1" x="323"/>
        <item m="1" x="2269"/>
        <item m="1" x="1951"/>
        <item m="1" x="2433"/>
        <item m="1" x="2164"/>
        <item m="1" x="2220"/>
        <item m="1" x="2276"/>
        <item m="1" x="2168"/>
        <item m="1" x="2394"/>
        <item m="1" x="65"/>
        <item m="1" x="2448"/>
        <item m="1" x="21"/>
        <item m="1" x="73"/>
        <item m="1" x="185"/>
        <item m="1" x="374"/>
        <item m="1" x="458"/>
        <item m="1" x="497"/>
        <item m="1" x="461"/>
        <item m="1" x="690"/>
        <item m="1" x="753"/>
        <item m="1" x="504"/>
        <item m="1" x="649"/>
        <item m="1" x="723"/>
        <item m="1" x="893"/>
        <item m="1" x="125"/>
        <item m="1" x="234"/>
        <item m="1" x="575"/>
        <item m="1" x="658"/>
        <item m="1" x="726"/>
        <item m="1" x="1056"/>
        <item m="1" x="1787"/>
        <item m="1" x="326"/>
        <item m="1" x="616"/>
        <item m="1" x="512"/>
        <item m="1" x="547"/>
        <item m="1" x="580"/>
        <item m="1" x="759"/>
        <item m="1" x="839"/>
        <item m="1" x="1060"/>
        <item m="1" x="375"/>
        <item m="1" x="419"/>
        <item m="1" x="329"/>
        <item m="1" x="423"/>
        <item m="1" x="464"/>
        <item m="1" x="617"/>
        <item m="1" x="863"/>
        <item m="1" x="702"/>
        <item m="1" x="866"/>
        <item m="1" x="928"/>
        <item m="1" x="736"/>
        <item m="1" x="840"/>
        <item m="1" x="932"/>
        <item m="1" x="1792"/>
        <item m="1" x="25"/>
        <item m="1" x="128"/>
        <item m="1" x="239"/>
        <item m="1" x="505"/>
        <item m="1" x="513"/>
        <item m="1" x="693"/>
        <item m="1" x="516"/>
        <item m="1" x="583"/>
        <item m="1" x="587"/>
        <item m="1" x="762"/>
        <item m="1" x="933"/>
        <item m="1" x="1064"/>
        <item m="1" x="192"/>
        <item m="1" x="380"/>
        <item m="1" x="581"/>
        <item m="1" x="430"/>
        <item m="1" x="472"/>
        <item m="1" x="703"/>
        <item m="1" x="763"/>
        <item m="1" x="903"/>
        <item m="1" x="904"/>
        <item m="1" x="980"/>
        <item m="1" x="1006"/>
        <item m="1" x="826"/>
        <item m="1" x="905"/>
        <item m="1" x="81"/>
        <item m="1" x="514"/>
        <item m="1" x="337"/>
        <item m="1" x="588"/>
        <item m="1" x="704"/>
        <item m="1" x="733"/>
        <item m="1" x="761"/>
        <item m="1" x="793"/>
        <item m="1" x="633"/>
        <item m="1" x="819"/>
        <item m="1" x="841"/>
        <item m="1" x="870"/>
        <item m="1" x="742"/>
        <item m="1" x="935"/>
        <item m="1" x="292"/>
        <item m="1" x="142"/>
        <item m="1" x="198"/>
        <item m="1" x="345"/>
        <item m="1" x="552"/>
        <item m="1" x="394"/>
        <item m="1" x="441"/>
        <item m="1" x="671"/>
        <item m="1" x="531"/>
        <item m="1" x="740"/>
        <item m="1" x="635"/>
        <item m="1" x="872"/>
        <item m="1" x="844"/>
        <item m="1" x="801"/>
        <item m="1" x="246"/>
        <item m="1" x="338"/>
        <item m="1" x="387"/>
        <item m="1" x="594"/>
        <item m="1" x="636"/>
        <item m="1" x="675"/>
        <item m="1" x="709"/>
        <item m="1" x="767"/>
        <item m="1" x="845"/>
        <item m="1" x="827"/>
        <item m="1" x="1806"/>
        <item m="1" x="147"/>
        <item m="1" x="302"/>
        <item m="1" x="152"/>
        <item m="1" x="534"/>
        <item m="1" x="711"/>
        <item m="1" x="638"/>
        <item m="1" x="942"/>
        <item m="1" x="907"/>
        <item m="1" x="802"/>
        <item m="1" x="848"/>
        <item m="1" x="909"/>
        <item m="1" x="852"/>
        <item m="1" x="912"/>
        <item m="1" x="988"/>
        <item m="1" x="1041"/>
        <item m="1" x="1076"/>
        <item m="1" x="1109"/>
        <item m="1" x="1186"/>
        <item m="1" x="1318"/>
        <item m="1" x="1419"/>
        <item m="1" x="1541"/>
        <item m="1" x="715"/>
        <item m="1" x="849"/>
        <item m="1" x="854"/>
        <item m="1" x="950"/>
        <item m="1" x="1022"/>
        <item m="1" x="1190"/>
        <item m="1" x="1240"/>
        <item m="1" x="1081"/>
        <item m="1" x="1151"/>
        <item m="1" x="1213"/>
        <item m="1" x="1267"/>
        <item m="1" x="1082"/>
        <item m="1" x="1194"/>
        <item m="1" x="1294"/>
        <item m="1" x="1159"/>
        <item m="1" x="1244"/>
        <item m="1" x="1347"/>
        <item m="1" x="1384"/>
        <item m="1" x="1424"/>
        <item m="1" x="1506"/>
        <item m="1" x="750"/>
        <item m="1" x="774"/>
        <item m="1" x="853"/>
        <item m="1" x="776"/>
        <item m="1" x="806"/>
        <item m="1" x="913"/>
        <item m="1" x="832"/>
        <item m="1" x="881"/>
        <item m="1" x="1079"/>
        <item m="1" x="1112"/>
        <item m="1" x="954"/>
        <item m="1" x="1115"/>
        <item m="1" x="1242"/>
        <item m="1" x="1083"/>
        <item m="1" x="1087"/>
        <item m="1" x="1121"/>
        <item m="1" x="1218"/>
        <item m="1" x="1245"/>
        <item m="1" x="1319"/>
        <item m="1" x="1348"/>
        <item m="1" x="1388"/>
        <item m="1" x="1276"/>
        <item m="1" x="914"/>
        <item m="1" x="1080"/>
        <item m="1" x="1192"/>
        <item m="1" x="1023"/>
        <item m="1" x="1050"/>
        <item m="1" x="1118"/>
        <item m="1" x="1247"/>
        <item m="1" x="1355"/>
        <item m="1" x="1392"/>
        <item m="1" x="1303"/>
        <item m="1" x="1325"/>
        <item m="1" x="754"/>
        <item m="1" x="951"/>
        <item m="1" x="961"/>
        <item m="1" x="995"/>
        <item m="1" x="1088"/>
        <item m="1" x="1200"/>
        <item m="1" x="1298"/>
        <item m="1" x="1353"/>
        <item m="1" x="1393"/>
        <item m="1" x="1432"/>
        <item m="1" x="1326"/>
        <item m="1" x="1397"/>
        <item m="1" x="1436"/>
        <item m="1" x="956"/>
        <item m="1" x="919"/>
        <item m="1" x="1024"/>
        <item m="1" x="921"/>
        <item m="1" x="1197"/>
        <item m="1" x="965"/>
        <item m="1" x="1025"/>
        <item m="1" x="1223"/>
        <item m="1" x="1224"/>
        <item m="1" x="1302"/>
        <item m="1" x="1251"/>
        <item m="1" x="1399"/>
        <item m="1" x="1476"/>
        <item m="1" x="2613"/>
        <item m="1" x="807"/>
        <item m="1" x="857"/>
        <item m="1" x="884"/>
        <item m="1" x="916"/>
        <item m="1" x="885"/>
        <item m="1" x="922"/>
        <item m="1" x="996"/>
        <item m="1" x="1027"/>
        <item m="1" x="1057"/>
        <item m="1" x="1128"/>
        <item m="1" x="1202"/>
        <item m="1" x="1226"/>
        <item m="1" x="1252"/>
        <item m="1" x="1255"/>
        <item m="1" x="1305"/>
        <item m="1" x="1359"/>
        <item m="1" x="1438"/>
        <item m="1" x="756"/>
        <item m="1" x="994"/>
        <item m="1" x="783"/>
        <item m="1" x="966"/>
        <item m="1" x="1055"/>
        <item m="1" x="1092"/>
        <item m="1" x="971"/>
        <item m="1" x="1099"/>
        <item m="1" x="1030"/>
        <item m="1" x="1227"/>
        <item m="1" x="1256"/>
        <item m="1" x="1330"/>
        <item m="1" x="1230"/>
        <item m="1" x="1439"/>
        <item m="1" x="1444"/>
        <item m="1" x="1522"/>
        <item m="1" x="727"/>
        <item m="1" x="810"/>
        <item m="1" x="813"/>
        <item m="1" x="894"/>
        <item m="1" x="925"/>
        <item m="1" x="967"/>
        <item m="1" x="999"/>
        <item m="1" x="1095"/>
        <item m="1" x="1131"/>
        <item m="1" x="1278"/>
        <item m="1" x="1304"/>
        <item m="1" x="1205"/>
        <item m="1" x="1257"/>
        <item m="1" x="1360"/>
        <item m="1" x="1282"/>
        <item m="1" x="1233"/>
        <item m="1" x="1332"/>
        <item m="1" x="1402"/>
        <item m="1" x="1445"/>
        <item m="1" x="1403"/>
        <item m="1" x="1526"/>
        <item m="1" x="786"/>
        <item m="1" x="898"/>
        <item m="1" x="972"/>
        <item m="1" x="1028"/>
        <item m="1" x="1129"/>
        <item m="1" x="1031"/>
        <item m="1" x="1102"/>
        <item m="1" x="1007"/>
        <item m="1" x="1134"/>
        <item m="1" x="1034"/>
        <item m="1" x="1174"/>
        <item m="1" x="1306"/>
        <item m="1" x="1138"/>
        <item m="1" x="1180"/>
        <item m="1" x="1231"/>
        <item m="1" x="1258"/>
        <item m="1" x="1331"/>
        <item m="1" x="1182"/>
        <item m="1" x="1207"/>
        <item m="1" x="1260"/>
        <item m="1" x="1235"/>
        <item m="1" x="1284"/>
        <item m="1" x="1480"/>
        <item m="1" x="1288"/>
        <item m="1" x="1338"/>
        <item m="1" x="1259"/>
        <item m="1" x="1283"/>
        <item m="1" x="1477"/>
        <item m="1" x="1309"/>
        <item m="1" x="1333"/>
        <item m="1" x="1365"/>
        <item m="1" x="1311"/>
        <item m="1" x="1335"/>
        <item m="1" x="1404"/>
        <item m="1" x="1527"/>
        <item m="1" x="1566"/>
        <item m="1" x="1653"/>
        <item m="1" x="1610"/>
        <item m="1" x="1486"/>
        <item m="1" x="1925"/>
        <item m="1" x="1928"/>
        <item m="1" x="1990"/>
        <item m="1" x="2317"/>
        <item m="1" x="2376"/>
        <item m="1" x="1310"/>
        <item m="1" x="1286"/>
        <item m="1" x="1336"/>
        <item m="1" x="1452"/>
        <item m="1" x="1696"/>
        <item m="1" x="1845"/>
        <item m="1" x="1614"/>
        <item m="1" x="1660"/>
        <item m="1" x="1929"/>
        <item m="1" x="1750"/>
        <item m="1" x="1934"/>
        <item m="1" x="2034"/>
        <item m="1" x="1993"/>
        <item m="1" x="2041"/>
        <item m="1" x="1946"/>
        <item m="1" x="1996"/>
        <item m="1" x="2045"/>
        <item m="1" x="2099"/>
        <item m="1" x="1209"/>
        <item m="1" x="1287"/>
        <item m="1" x="1366"/>
        <item m="1" x="1263"/>
        <item m="1" x="1370"/>
        <item m="1" x="1530"/>
        <item m="1" x="1661"/>
        <item m="1" x="1702"/>
        <item m="1" x="1620"/>
        <item m="1" x="1850"/>
        <item m="1" x="1935"/>
        <item m="1" x="1940"/>
        <item m="1" x="1856"/>
        <item m="1" x="45"/>
        <item m="1" x="1947"/>
        <item m="1" x="1997"/>
        <item m="1" x="2100"/>
        <item m="1" x="2159"/>
        <item m="1" x="1312"/>
        <item m="1" x="1340"/>
        <item m="1" x="1409"/>
        <item m="1" x="1487"/>
        <item m="1" x="1378"/>
        <item m="1" x="1570"/>
        <item m="1" x="1703"/>
        <item m="1" x="1621"/>
        <item m="1" x="1706"/>
        <item m="1" x="1539"/>
        <item m="1" x="1576"/>
        <item m="1" x="1667"/>
        <item m="1" x="1952"/>
        <item m="1" x="2051"/>
        <item m="1" x="2165"/>
        <item m="1" x="1313"/>
        <item m="1" x="1290"/>
        <item m="1" x="1374"/>
        <item m="1" x="1379"/>
        <item m="1" x="1662"/>
        <item m="1" x="1381"/>
        <item m="1" x="1751"/>
        <item m="1" x="1707"/>
        <item m="1" x="1714"/>
        <item m="1" x="1859"/>
        <item m="1" x="1898"/>
        <item m="1" x="2046"/>
        <item m="1" x="1767"/>
        <item m="1" x="2000"/>
        <item m="1" x="1817"/>
        <item m="1" x="1869"/>
        <item m="1" x="2166"/>
        <item m="1" x="2277"/>
        <item m="1" x="1906"/>
        <item m="1" x="2279"/>
        <item m="1" x="2392"/>
        <item m="1" x="1759"/>
        <item m="1" x="1857"/>
        <item m="1" x="1675"/>
        <item m="1" x="1948"/>
        <item m="1" x="1865"/>
        <item m="1" x="1903"/>
        <item m="1" x="1953"/>
        <item m="1" x="2001"/>
        <item m="1" x="1725"/>
        <item m="1" x="1771"/>
        <item m="1" x="1818"/>
        <item m="1" x="1870"/>
        <item m="1" x="1956"/>
        <item m="1" x="1821"/>
        <item m="1" x="1315"/>
        <item m="1" x="1457"/>
        <item m="1" x="1295"/>
        <item m="1" x="1416"/>
        <item m="1" x="1493"/>
        <item m="1" x="1536"/>
        <item m="1" x="1385"/>
        <item m="1" x="1420"/>
        <item m="1" x="1459"/>
        <item m="1" x="1497"/>
        <item m="1" x="1623"/>
        <item m="1" x="1665"/>
        <item m="1" x="1425"/>
        <item m="1" x="1860"/>
        <item m="1" x="1718"/>
        <item m="1" x="1726"/>
        <item m="1" x="1957"/>
        <item m="1" x="2055"/>
        <item m="1" x="1733"/>
        <item m="1" x="1773"/>
        <item m="1" x="1822"/>
        <item m="1" x="1907"/>
        <item m="1" x="1959"/>
        <item m="1" x="1829"/>
        <item m="1" x="1909"/>
        <item m="1" x="2169"/>
        <item m="1" x="2283"/>
        <item m="1" x="2058"/>
        <item m="1" x="2344"/>
        <item m="1" x="1217"/>
        <item m="1" x="1243"/>
        <item m="1" x="1269"/>
        <item m="1" x="1296"/>
        <item m="1" x="1382"/>
        <item m="1" x="1271"/>
        <item m="1" x="1320"/>
        <item m="1" x="1349"/>
        <item m="1" x="1465"/>
        <item m="1" x="1668"/>
        <item m="1" x="1389"/>
        <item m="1" x="1676"/>
        <item m="1" x="1715"/>
        <item m="1" x="1511"/>
        <item m="1" x="1586"/>
        <item m="1" x="1632"/>
        <item m="1" x="1680"/>
        <item m="1" x="1590"/>
        <item m="1" x="1636"/>
        <item m="1" x="1683"/>
        <item m="1" x="1819"/>
        <item m="1" x="1734"/>
        <item m="1" x="1823"/>
        <item m="1" x="1830"/>
        <item m="1" x="1875"/>
        <item m="1" x="1833"/>
        <item m="1" x="1911"/>
        <item m="1" x="1962"/>
        <item m="1" x="2112"/>
        <item m="1" x="2227"/>
        <item m="1" x="2114"/>
        <item m="1" x="2287"/>
        <item m="1" x="2398"/>
        <item m="1" x="1246"/>
        <item m="1" x="1498"/>
        <item m="1" x="1503"/>
        <item m="1" x="1579"/>
        <item m="1" x="1548"/>
        <item m="1" x="1677"/>
        <item m="1" x="1719"/>
        <item m="1" x="1768"/>
        <item m="1" x="1472"/>
        <item m="1" x="1555"/>
        <item m="1" x="1727"/>
        <item m="1" x="1558"/>
        <item m="1" x="1685"/>
        <item m="1" x="1774"/>
        <item m="1" x="1824"/>
        <item m="1" x="1642"/>
        <item m="1" x="1687"/>
        <item m="1" x="1831"/>
        <item m="1" x="2007"/>
        <item m="1" x="1778"/>
        <item m="1" x="1963"/>
        <item m="1" x="2059"/>
        <item m="1" x="1836"/>
        <item m="1" x="1966"/>
        <item m="1" x="2172"/>
        <item m="1" x="1912"/>
        <item m="1" x="1971"/>
        <item m="1" x="2064"/>
        <item m="1" x="1272"/>
        <item m="1" x="1322"/>
        <item m="1" x="1351"/>
        <item m="1" x="1274"/>
        <item m="1" x="1426"/>
        <item m="1" x="1507"/>
        <item m="1" x="1581"/>
        <item m="1" x="1324"/>
        <item m="1" x="1394"/>
        <item m="1" x="1587"/>
        <item m="1" x="1398"/>
        <item m="1" x="1591"/>
        <item m="1" x="1728"/>
        <item m="1" x="1475"/>
        <item m="1" x="1825"/>
        <item m="1" x="1872"/>
        <item m="1" x="1604"/>
        <item m="1" x="1777"/>
        <item m="1" x="1832"/>
        <item m="1" x="1645"/>
        <item m="1" x="1737"/>
        <item m="1" x="1779"/>
        <item m="1" x="1784"/>
        <item m="1" x="1967"/>
        <item m="1" x="1913"/>
        <item m="1" x="2175"/>
        <item m="1" x="2292"/>
        <item m="1" x="2120"/>
        <item m="1" x="1964"/>
        <item m="1" x="2113"/>
        <item m="1" x="2171"/>
        <item m="1" x="1968"/>
        <item m="1" x="2063"/>
        <item m="1" x="2230"/>
        <item m="1" x="2288"/>
        <item m="1" x="2348"/>
        <item m="1" x="2118"/>
        <item m="1" x="2293"/>
        <item m="1" x="2403"/>
        <item m="1" x="2069"/>
        <item m="1" x="2121"/>
        <item m="1" x="2180"/>
        <item m="1" x="2352"/>
        <item m="1" x="2183"/>
        <item m="1" x="2238"/>
        <item m="1" x="2353"/>
        <item m="1" x="2357"/>
        <item m="1" x="2408"/>
        <item m="1" x="2558"/>
        <item m="1" x="129"/>
        <item m="1" x="2515"/>
        <item m="1" x="2611"/>
        <item m="1" x="28"/>
        <item m="1" x="130"/>
        <item m="1" x="190"/>
        <item m="1" x="2521"/>
        <item m="1" x="2565"/>
        <item m="1" x="82"/>
        <item m="1" x="193"/>
        <item m="1" x="332"/>
        <item m="1" x="85"/>
        <item m="1" x="381"/>
        <item m="1" x="89"/>
        <item m="1" x="143"/>
        <item m="1" x="298"/>
        <item m="1" x="339"/>
        <item m="1" x="431"/>
        <item m="1" x="1969"/>
        <item m="1" x="2014"/>
        <item m="1" x="2116"/>
        <item m="1" x="1915"/>
        <item m="1" x="2016"/>
        <item m="1" x="2176"/>
        <item m="1" x="2233"/>
        <item m="1" x="2184"/>
        <item m="1" x="2239"/>
        <item m="1" x="2406"/>
        <item m="1" x="2557"/>
        <item m="1" x="2459"/>
        <item m="1" x="2560"/>
        <item m="1" x="2612"/>
        <item m="1" x="29"/>
        <item m="1" x="2412"/>
        <item m="1" x="30"/>
        <item m="1" x="194"/>
        <item m="1" x="241"/>
        <item m="1" x="2524"/>
        <item m="1" x="37"/>
        <item m="1" x="136"/>
        <item m="1" x="243"/>
        <item m="1" x="293"/>
        <item m="1" x="2624"/>
        <item m="1" x="40"/>
        <item m="1" x="95"/>
        <item m="1" x="253"/>
        <item m="1" x="346"/>
        <item m="1" x="473"/>
        <item m="1" x="520"/>
        <item m="1" x="1786"/>
        <item m="1" x="1916"/>
        <item m="1" x="1974"/>
        <item m="1" x="2017"/>
        <item m="1" x="2177"/>
        <item m="1" x="1920"/>
        <item m="1" x="2070"/>
        <item m="1" x="2122"/>
        <item m="1" x="2181"/>
        <item m="1" x="2296"/>
        <item m="1" x="1979"/>
        <item m="1" x="2022"/>
        <item m="1" x="2297"/>
        <item m="1" x="2456"/>
        <item m="1" x="2077"/>
        <item m="1" x="2187"/>
        <item m="1" x="2358"/>
        <item m="1" x="2460"/>
        <item m="1" x="2245"/>
        <item m="1" x="2302"/>
        <item m="1" x="2561"/>
        <item m="1" x="2364"/>
        <item m="1" x="2465"/>
        <item m="1" x="2522"/>
        <item m="1" x="2566"/>
        <item m="1" x="31"/>
        <item m="1" x="132"/>
        <item m="1" x="2416"/>
        <item m="1" x="2525"/>
        <item m="1" x="2618"/>
        <item m="1" x="137"/>
        <item m="1" x="244"/>
        <item m="1" x="2530"/>
        <item m="1" x="2576"/>
        <item m="1" x="2625"/>
        <item m="1" x="199"/>
        <item m="1" x="247"/>
        <item m="1" x="299"/>
        <item m="1" x="2635"/>
        <item m="1" x="148"/>
        <item m="1" x="204"/>
        <item m="1" x="254"/>
        <item m="1" x="303"/>
        <item m="1" x="435"/>
        <item m="1" x="100"/>
        <item m="1" x="153"/>
        <item m="1" x="352"/>
        <item m="1" x="395"/>
        <item m="1" x="478"/>
        <item m="1" x="524"/>
        <item m="1" x="1843"/>
        <item m="1" x="1885"/>
        <item m="1" x="1921"/>
        <item m="1" x="2019"/>
        <item m="1" x="2071"/>
        <item m="1" x="2234"/>
        <item m="1" x="1886"/>
        <item m="1" x="2125"/>
        <item m="1" x="2240"/>
        <item m="1" x="2298"/>
        <item m="1" x="2354"/>
        <item m="1" x="2025"/>
        <item m="1" x="2078"/>
        <item m="1" x="2188"/>
        <item m="1" x="2359"/>
        <item m="1" x="2409"/>
        <item m="1" x="2081"/>
        <item m="1" x="2135"/>
        <item m="1" x="2360"/>
        <item m="1" x="2410"/>
        <item m="1" x="2463"/>
        <item m="1" x="2516"/>
        <item m="1" x="2562"/>
        <item m="1" x="2198"/>
        <item m="1" x="2307"/>
        <item m="1" x="2466"/>
        <item m="1" x="32"/>
        <item m="1" x="2310"/>
        <item m="1" x="2471"/>
        <item m="1" x="2571"/>
        <item m="1" x="2619"/>
        <item m="1" x="38"/>
        <item m="1" x="86"/>
        <item m="1" x="138"/>
        <item m="1" x="2477"/>
        <item m="1" x="2626"/>
        <item m="1" x="200"/>
        <item m="1" x="248"/>
        <item m="1" x="2582"/>
        <item m="1" x="2636"/>
        <item m="1" x="255"/>
        <item m="1" x="347"/>
        <item m="1" x="7"/>
        <item m="1" x="48"/>
        <item m="1" x="101"/>
        <item m="1" x="154"/>
        <item m="1" x="207"/>
        <item m="1" x="307"/>
        <item m="1" x="396"/>
        <item m="1" x="442"/>
        <item m="1" x="107"/>
        <item m="1" x="214"/>
        <item m="1" x="267"/>
        <item m="1" x="356"/>
        <item m="1" x="398"/>
        <item m="1" x="485"/>
        <item m="1" x="1924"/>
        <item m="1" x="1980"/>
        <item m="1" x="2023"/>
        <item m="1" x="2126"/>
        <item m="1" x="2241"/>
        <item m="1" x="1887"/>
        <item m="1" x="1981"/>
        <item m="1" x="2189"/>
        <item m="1" x="2030"/>
        <item m="1" x="2082"/>
        <item m="1" x="2361"/>
        <item m="1" x="2411"/>
        <item m="1" x="2086"/>
        <item m="1" x="2199"/>
        <item m="1" x="2365"/>
        <item m="1" x="2467"/>
        <item m="1" x="2567"/>
        <item m="1" x="2255"/>
        <item m="1" x="2526"/>
        <item m="1" x="39"/>
        <item m="1" x="2424"/>
        <item m="1" x="2478"/>
        <item m="1" x="2531"/>
        <item m="1" x="2577"/>
        <item m="1" x="2627"/>
        <item m="1" x="41"/>
        <item m="1" x="90"/>
        <item m="1" x="2486"/>
        <item m="1" x="96"/>
        <item m="1" x="256"/>
        <item m="1" x="2541"/>
        <item m="1" x="49"/>
        <item m="1" x="102"/>
        <item m="1" x="155"/>
        <item m="1" x="208"/>
        <item m="1" x="263"/>
        <item m="1" x="308"/>
        <item m="1" x="55"/>
        <item m="1" x="159"/>
        <item m="1" x="268"/>
        <item m="1" x="312"/>
        <item m="1" x="357"/>
        <item m="1" x="111"/>
        <item m="1" x="162"/>
        <item m="1" x="221"/>
        <item m="1" x="271"/>
        <item m="1" x="361"/>
        <item m="1" x="401"/>
        <item m="1" x="448"/>
        <item m="1" x="487"/>
        <item m="1" x="1846"/>
        <item m="1" x="1926"/>
        <item m="1" x="2026"/>
        <item m="1" x="2133"/>
        <item m="1" x="2190"/>
        <item m="1" x="1930"/>
        <item m="1" x="1983"/>
        <item m="1" x="2136"/>
        <item m="1" x="2303"/>
        <item m="1" x="2362"/>
        <item m="1" x="2087"/>
        <item m="1" x="2248"/>
        <item m="1" x="2308"/>
        <item m="1" x="2413"/>
        <item m="1" x="2468"/>
        <item m="1" x="2092"/>
        <item m="1" x="2145"/>
        <item m="1" x="2256"/>
        <item m="1" x="2371"/>
        <item m="1" x="2417"/>
        <item m="1" x="2472"/>
        <item m="1" x="2527"/>
        <item m="1" x="2572"/>
        <item m="1" x="2318"/>
        <item m="1" x="2377"/>
        <item m="1" x="2479"/>
        <item m="1" x="2532"/>
        <item m="1" x="2578"/>
        <item m="1" x="2628"/>
        <item m="1" x="2327"/>
        <item m="1" x="2583"/>
        <item m="1" x="43"/>
        <item m="1" x="97"/>
        <item m="1" x="149"/>
        <item m="1" x="2586"/>
        <item m="1" x="8"/>
        <item m="1" x="156"/>
        <item m="1" x="209"/>
        <item m="1" x="264"/>
        <item m="1" x="2547"/>
        <item m="1" x="12"/>
        <item m="1" x="108"/>
        <item m="1" x="160"/>
        <item m="1" x="215"/>
        <item m="1" x="269"/>
        <item m="1" x="313"/>
        <item m="1" x="358"/>
        <item m="1" x="15"/>
        <item m="1" x="60"/>
        <item m="1" x="112"/>
        <item m="1" x="163"/>
        <item m="1" x="272"/>
        <item m="1" x="362"/>
        <item m="1" x="402"/>
        <item m="1" x="449"/>
        <item m="1" x="169"/>
        <item m="1" x="225"/>
        <item m="1" x="277"/>
        <item m="1" x="317"/>
        <item m="1" x="406"/>
        <item m="1" x="452"/>
        <item m="1" x="490"/>
        <item m="1" x="1848"/>
        <item m="1" x="1931"/>
        <item m="1" x="1984"/>
        <item m="1" x="2031"/>
        <item m="1" x="2083"/>
        <item m="1" x="2137"/>
        <item m="1" x="2192"/>
        <item m="1" x="2246"/>
        <item m="1" x="1888"/>
        <item m="1" x="1986"/>
        <item m="1" x="2033"/>
        <item m="1" x="2140"/>
        <item m="1" x="2249"/>
        <item m="1" x="2309"/>
        <item m="1" x="2366"/>
        <item m="1" x="2035"/>
        <item m="1" x="2146"/>
        <item m="1" x="2257"/>
        <item m="1" x="2311"/>
        <item m="1" x="2418"/>
        <item m="1" x="2473"/>
        <item m="1" x="2207"/>
        <item m="1" x="2319"/>
        <item m="1" x="2378"/>
        <item m="1" x="2480"/>
        <item m="1" x="2533"/>
        <item m="1" x="2579"/>
        <item m="1" x="2270"/>
        <item m="1" x="2328"/>
        <item m="1" x="2381"/>
        <item m="1" x="2429"/>
        <item m="1" x="2487"/>
        <item m="1" x="2536"/>
        <item m="1" x="2584"/>
        <item m="1" x="2637"/>
        <item m="1" x="44"/>
        <item m="1" x="2332"/>
        <item m="1" x="2385"/>
        <item m="1" x="2434"/>
        <item m="1" x="2491"/>
        <item m="1" x="2587"/>
        <item m="1" x="9"/>
        <item m="1" x="50"/>
        <item m="1" x="103"/>
        <item m="1" x="157"/>
        <item m="1" x="2439"/>
        <item m="1" x="2495"/>
        <item m="1" x="2548"/>
        <item m="1" x="2592"/>
        <item m="1" x="56"/>
        <item m="1" x="109"/>
        <item m="1" x="161"/>
        <item m="1" x="216"/>
        <item m="1" x="2551"/>
        <item m="1" x="2598"/>
        <item m="1" x="16"/>
        <item m="1" x="61"/>
        <item m="1" x="113"/>
        <item m="1" x="164"/>
        <item m="1" x="222"/>
        <item m="1" x="273"/>
        <item m="1" x="314"/>
        <item m="1" x="66"/>
        <item m="1" x="115"/>
        <item m="1" x="278"/>
        <item m="1" x="318"/>
        <item m="1" x="365"/>
        <item m="1" x="407"/>
        <item m="1" x="118"/>
        <item m="1" x="174"/>
        <item m="1" x="228"/>
        <item m="1" x="282"/>
        <item m="1" x="320"/>
        <item m="1" x="367"/>
        <item m="1" x="1851"/>
        <item m="1" x="1889"/>
        <item m="1" x="1936"/>
        <item m="1" x="1987"/>
        <item m="1" x="2088"/>
        <item m="1" x="2141"/>
        <item m="1" x="2200"/>
        <item m="1" x="2250"/>
        <item m="1" x="1890"/>
        <item m="1" x="1941"/>
        <item m="1" x="1991"/>
        <item m="1" x="2036"/>
        <item m="1" x="2093"/>
        <item m="1" x="2147"/>
        <item m="1" x="2202"/>
        <item m="1" x="2258"/>
        <item m="1" x="2312"/>
        <item m="1" x="2372"/>
        <item m="1" x="2042"/>
        <item m="1" x="2097"/>
        <item m="1" x="2149"/>
        <item m="1" x="2208"/>
        <item m="1" x="2263"/>
        <item m="1" x="2320"/>
        <item m="1" x="2379"/>
        <item m="1" x="2425"/>
        <item m="1" x="2481"/>
        <item m="1" x="2101"/>
        <item m="1" x="755"/>
        <item m="1" x="760"/>
        <item m="1" x="1236"/>
        <item m="1" x="42"/>
        <item m="1" x="720"/>
        <item m="1" x="1220"/>
        <item m="1" x="2608"/>
        <item m="1" x="2614"/>
        <item m="1" x="2003"/>
        <item m="1" x="33"/>
        <item m="1" x="1738"/>
        <item m="1" x="195"/>
        <item m="1" x="388"/>
        <item m="1" x="564"/>
        <item m="1" x="1678"/>
        <item m="1" x="1782"/>
        <item m="1" x="1268"/>
        <item m="1" x="1883"/>
        <item m="1" x="744"/>
        <item m="1" x="2462"/>
        <item m="1" x="2205"/>
        <item m="1" x="2005"/>
        <item m="1" x="809"/>
        <item m="1" x="862"/>
        <item m="1" x="1363"/>
        <item m="1" x="867"/>
        <item m="1" x="2052"/>
        <item m="1" x="1413"/>
        <item m="1" x="2474"/>
        <item m="1" x="2482"/>
        <item m="1" x="589"/>
        <item m="1" x="1899"/>
        <item x="0"/>
        <item m="1" x="1293"/>
        <item m="1" x="2294"/>
        <item m="1" x="777"/>
        <item m="1" x="1805"/>
        <item m="1" x="1172"/>
        <item m="1" x="1165"/>
        <item m="1" x="397"/>
        <item m="1" x="1075"/>
        <item m="1" x="2027"/>
        <item m="1" x="1015"/>
        <item m="1" x="1163"/>
        <item m="1" x="1721"/>
        <item m="1" x="1593"/>
        <item m="1" x="1002"/>
        <item m="1" x="1722"/>
        <item m="1" x="2430"/>
        <item m="1" x="2107"/>
        <item m="1" x="1609"/>
        <item m="1" x="451"/>
        <item m="1" x="1839"/>
        <item m="1" x="2396"/>
        <item m="1" x="1136"/>
        <item m="1" x="1763"/>
        <item m="1" x="2426"/>
        <item m="1" x="2329"/>
        <item m="1" x="833"/>
        <item m="1" x="1766"/>
        <item m="1" x="1362"/>
        <item m="1" x="1143"/>
        <item m="1" x="1446"/>
        <item m="1" x="985"/>
        <item m="1" x="1809"/>
        <item m="1" x="1308"/>
        <item m="1" x="668"/>
        <item m="1" x="790"/>
        <item m="1" x="80"/>
        <item m="1" x="2032"/>
        <item m="1" x="568"/>
        <item m="1" x="964"/>
        <item m="1" x="378"/>
        <item m="1" x="2304"/>
        <item m="1" x="1708"/>
        <item m="1" x="1054"/>
        <item m="1" x="611"/>
        <item m="1" x="1760"/>
        <item m="1" x="1692"/>
        <item m="1" x="646"/>
        <item m="1" x="1689"/>
        <item m="1" x="2443"/>
        <item m="1" x="2345"/>
        <item m="1" x="1206"/>
        <item m="1" x="607"/>
        <item m="1" x="1160"/>
        <item m="1" x="2497"/>
        <item m="1" x="1135"/>
        <item m="1" x="665"/>
        <item m="1" x="1061"/>
        <item m="1" x="1139"/>
        <item m="1" x="2421"/>
        <item m="1" x="1141"/>
        <item m="1" x="2509"/>
        <item m="1" x="1270"/>
        <item m="1" x="1743"/>
        <item m="1" x="1776"/>
        <item m="1" x="1749"/>
        <item m="1" x="2606"/>
        <item m="1" x="1169"/>
        <item m="1" x="1724"/>
        <item m="1" x="1178"/>
        <item m="1" x="2506"/>
        <item m="1" x="1097"/>
        <item m="1" x="654"/>
        <item m="1" x="2368"/>
        <item m="1" x="1690"/>
        <item m="1" x="2504"/>
        <item m="1" x="1145"/>
        <item m="1" x="1634"/>
        <item m="1" x="624"/>
        <item m="1" x="1650"/>
        <item m="1" x="1104"/>
        <item m="1" x="684"/>
        <item m="1" x="515"/>
        <item m="1" x="1989"/>
        <item m="1" x="1643"/>
        <item m="1" x="1122"/>
        <item m="1" x="1571"/>
        <item m="1" x="1730"/>
        <item m="1" x="2501"/>
        <item m="1" x="600"/>
        <item m="1" x="1729"/>
        <item m="1" x="2593"/>
        <item m="1" x="1982"/>
        <item m="1" x="2431"/>
        <item m="1" x="1063"/>
        <item m="1" x="2555"/>
        <item m="1" x="1735"/>
        <item m="1" x="1794"/>
        <item m="1" x="1132"/>
        <item m="1" x="2496"/>
        <item m="1" x="645"/>
        <item m="1" x="716"/>
        <item m="1" x="710"/>
        <item m="1" x="1096"/>
        <item m="1" x="1723"/>
        <item m="1" x="1562"/>
        <item m="1" x="991"/>
        <item m="1" x="2445"/>
        <item m="1" x="1098"/>
        <item m="1" x="683"/>
        <item m="1" x="2330"/>
        <item m="1" x="1699"/>
        <item m="1" x="2507"/>
        <item m="1" x="661"/>
        <item m="1" x="1201"/>
        <item m="1" x="1177"/>
        <item m="1" x="1741"/>
        <item m="1" x="1739"/>
        <item m="1" x="662"/>
        <item m="1" x="712"/>
        <item m="1" x="1670"/>
        <item m="1" x="1222"/>
        <item m="1" x="2494"/>
        <item m="1" x="1103"/>
        <item m="1" x="573"/>
        <item m="1" x="432"/>
        <item m="1" x="2450"/>
        <item m="1" x="1164"/>
        <item m="1" x="1048"/>
        <item m="1" x="1654"/>
        <item m="1" x="1072"/>
        <item m="1" x="656"/>
        <item m="1" x="560"/>
        <item m="1" x="1669"/>
        <item m="1" x="1597"/>
        <item m="1" x="1155"/>
        <item m="1" x="1181"/>
        <item m="1" x="1745"/>
        <item m="1" x="2324"/>
        <item m="1" x="1133"/>
        <item m="1" x="1802"/>
        <item m="1" x="1790"/>
        <item m="1" x="1162"/>
        <item m="1" x="1124"/>
        <item m="1" x="1188"/>
        <item m="1" x="1577"/>
        <item m="1" x="732"/>
        <item m="1" x="2639"/>
        <item m="1" x="697"/>
        <item m="1" x="1119"/>
        <item m="1" x="1195"/>
        <item m="1" x="1599"/>
        <item m="1" x="1637"/>
        <item m="1" x="688"/>
        <item m="1" x="1089"/>
        <item m="1" x="2089"/>
        <item m="1" x="641"/>
        <item m="1" x="1504"/>
        <item m="1" x="745"/>
        <item m="1" x="1639"/>
        <item m="1" x="554"/>
        <item m="1" x="1237"/>
        <item m="1" x="1681"/>
        <item m="1" x="493"/>
        <item m="1" x="2405"/>
        <item m="1" x="2407"/>
        <item m="1" x="489"/>
        <item m="1" x="521"/>
        <item m="1" x="1035"/>
        <item m="1" x="642"/>
        <item m="1" x="1769"/>
        <item m="1" x="1142"/>
        <item m="1" x="1168"/>
        <item m="1" x="2589"/>
        <item m="1" x="2596"/>
        <item m="1" x="637"/>
        <item m="1" x="1173"/>
        <item m="1" x="601"/>
        <item m="1" x="1700"/>
        <item m="1" x="1736"/>
        <item m="1" x="2528"/>
        <item m="1" x="1647"/>
        <item m="1" x="2581"/>
        <item m="1" x="689"/>
        <item m="1" x="1144"/>
        <item m="1" x="1167"/>
        <item m="1" x="1705"/>
        <item m="1" x="1717"/>
        <item m="1" x="1701"/>
        <item m="1" x="2503"/>
        <item m="1" x="1949"/>
        <item m="1" x="1461"/>
        <item m="1" x="963"/>
        <item m="1" x="1583"/>
        <item m="1" x="1005"/>
        <item m="1" x="2323"/>
        <item m="1" x="562"/>
        <item m="1" x="1009"/>
        <item m="1" x="2335"/>
        <item m="1" x="626"/>
        <item m="1" x="2390"/>
        <item m="1" x="1601"/>
        <item m="1" x="1065"/>
        <item m="1" x="1107"/>
        <item m="1" x="567"/>
        <item m="1" x="1509"/>
        <item m="1" x="1688"/>
        <item m="1" x="2452"/>
        <item m="1" x="2512"/>
        <item m="1" x="1627"/>
        <item m="1" x="309"/>
        <item m="1" x="713"/>
        <item m="1" x="1084"/>
        <item m="1" x="679"/>
        <item m="1" x="1179"/>
        <item m="1" x="2484"/>
        <item m="1" x="1130"/>
        <item m="1" x="2508"/>
        <item m="1" x="1066"/>
        <item m="1" x="2489"/>
        <item m="1" x="1152"/>
        <item m="1" x="1578"/>
        <item m="1" x="609"/>
        <item m="1" x="1316"/>
        <item m="1" x="1456"/>
        <item m="1" x="1755"/>
        <item m="1" x="2428"/>
        <item m="1" x="1742"/>
        <item m="1" x="1602"/>
        <item m="1" x="1584"/>
        <item m="1" x="1100"/>
        <item m="1" x="664"/>
        <item m="1" x="1147"/>
        <item m="1" x="698"/>
        <item m="1" x="1828"/>
        <item m="1" x="1203"/>
        <item m="1" x="2554"/>
        <item m="1" x="127"/>
        <item m="1" x="2588"/>
        <item m="1" x="915"/>
        <item m="1" x="752"/>
        <item m="1" x="1811"/>
        <item m="1" x="14"/>
        <item m="1" x="1630"/>
        <item m="1" x="1901"/>
        <item m="1" x="1108"/>
        <item m="1" x="817"/>
        <item m="1" x="1976"/>
        <item m="1" x="2427"/>
        <item m="1" x="1225"/>
        <item m="1" x="558"/>
        <item m="1" x="1905"/>
        <item m="1" x="2213"/>
        <item m="1" x="2638"/>
        <item m="1" x="1788"/>
        <item m="1" x="1175"/>
        <item m="1" x="1878"/>
        <item m="1" x="1608"/>
        <item m="1" x="2585"/>
        <item m="1" x="10"/>
        <item m="1" x="1879"/>
        <item m="1" x="717"/>
        <item m="1" x="2252"/>
        <item m="1" x="2229"/>
        <item m="1" x="403"/>
        <item m="1" x="1463"/>
        <item m="1" x="2218"/>
        <item m="1" x="468"/>
        <item m="1" x="2201"/>
        <item m="1" x="364"/>
        <item m="1" x="496"/>
        <item m="1" x="126"/>
        <item m="1" x="1471"/>
        <item m="1" x="1519"/>
        <item m="1" x="1564"/>
        <item m="1" x="997"/>
        <item m="1" x="1589"/>
        <item m="1" x="529"/>
        <item m="1" x="2138"/>
        <item m="1" x="2228"/>
        <item m="1" x="1466"/>
        <item m="1" x="2155"/>
        <item m="1" x="1502"/>
        <item m="1" x="1467"/>
        <item m="1" x="1513"/>
        <item m="1" x="895"/>
        <item m="1" x="969"/>
        <item m="1" x="2475"/>
        <item m="1" x="1176"/>
        <item m="1" x="151"/>
        <item m="1" x="2369"/>
        <item m="1" x="2150"/>
        <item m="1" x="1120"/>
        <item m="1" x="2449"/>
        <item m="1" x="1068"/>
        <item m="1" x="2382"/>
        <item m="1" x="1535"/>
        <item m="1" x="2400"/>
        <item m="1" x="1062"/>
        <item m="1" x="2510"/>
        <item m="1" x="1123"/>
        <item m="1" x="1651"/>
        <item m="1" x="1649"/>
        <item m="1" x="525"/>
        <item m="1" x="1585"/>
        <item m="1" x="2346"/>
        <item m="1" x="2500"/>
        <item m="1" x="1588"/>
        <item m="1" x="1146"/>
        <item m="1" x="1710"/>
        <item m="1" x="787"/>
        <item m="1" x="1521"/>
        <item m="1" x="614"/>
        <item m="1" x="620"/>
        <item m="1" x="1646"/>
        <item m="1" x="2453"/>
        <item m="1" x="1633"/>
        <item m="1" x="1628"/>
        <item m="1" x="2440"/>
        <item m="1" x="1619"/>
        <item m="1" x="1106"/>
        <item m="1" x="1615"/>
        <item m="1" x="1154"/>
        <item m="1" x="2505"/>
        <item m="1" x="1641"/>
        <item m="1" x="2604"/>
        <item m="1" x="1126"/>
        <item m="1" x="2519"/>
        <item m="1" x="1110"/>
        <item m="1" x="569"/>
        <item m="1" x="438"/>
        <item m="1" x="2261"/>
        <item m="1" x="981"/>
        <item m="1" x="1421"/>
        <item m="1" x="470"/>
        <item m="1" x="1603"/>
        <item m="1" x="934"/>
        <item m="1" x="978"/>
        <item m="1" x="2266"/>
        <item m="1" x="544"/>
        <item m="1" x="557"/>
        <item m="1" x="1185"/>
        <item m="1" x="1671"/>
        <item m="1" x="1470"/>
        <item m="1" x="855"/>
        <item m="1" x="1485"/>
        <item m="1" x="542"/>
        <item m="1" x="52"/>
        <item m="1" x="2235"/>
        <item m="1" x="1568"/>
        <item m="1" x="882"/>
        <item m="1" x="1032"/>
        <item m="1" x="1380"/>
        <item m="1" x="446"/>
        <item m="1" x="382"/>
        <item m="1" x="1605"/>
        <item m="1" x="1038"/>
        <item m="1" x="1114"/>
        <item m="1" x="1557"/>
        <item m="1" x="2397"/>
        <item m="1" x="539"/>
        <item m="1" x="486"/>
        <item m="1" x="491"/>
        <item m="1" x="563"/>
        <item m="1" x="537"/>
        <item m="1" x="2461"/>
        <item m="1" x="591"/>
        <item m="1" x="421"/>
        <item m="1" x="1071"/>
        <item m="1" x="2568"/>
        <item m="1" x="576"/>
        <item m="1" x="1598"/>
        <item m="1" x="608"/>
        <item m="1" x="1033"/>
        <item m="1" x="1553"/>
        <item m="1" x="610"/>
        <item m="1" x="2322"/>
        <item m="1" x="2511"/>
        <item m="1" x="2333"/>
        <item m="1" x="2383"/>
        <item m="1" x="1501"/>
        <item m="1" x="2347"/>
        <item m="1" x="479"/>
        <item m="1" x="2435"/>
        <item m="1" x="643"/>
        <item m="1" x="1264"/>
        <item m="1" x="2253"/>
        <item m="1" x="2215"/>
        <item m="1" x="2399"/>
        <item m="1" x="2422"/>
        <item m="1" x="390"/>
        <item m="1" x="1652"/>
        <item m="1" x="1550"/>
        <item m="1" x="2162"/>
        <item m="1" x="369"/>
        <item m="1" x="436"/>
        <item m="1" x="2170"/>
        <item m="1" x="1551"/>
        <item m="1" x="2106"/>
        <item m="1" x="405"/>
        <item m="1" x="2401"/>
        <item m="1" x="526"/>
        <item m="1" x="455"/>
        <item m="1" x="629"/>
        <item m="1" x="1395"/>
        <item m="1" x="2549"/>
        <item m="1" x="2151"/>
        <item m="1" x="1780"/>
        <item m="1" x="692"/>
        <item m="1" x="550"/>
        <item m="1" x="353"/>
        <item m="1" x="2224"/>
        <item m="1" x="2222"/>
        <item m="1" x="931"/>
        <item m="1" x="2139"/>
        <item m="1" x="1542"/>
        <item m="1" x="1460"/>
        <item m="1" x="1573"/>
        <item m="1" x="890"/>
        <item m="1" x="1440"/>
        <item m="1" x="2217"/>
        <item m="1" x="330"/>
        <item m="1" x="359"/>
        <item m="1" x="2264"/>
        <item m="1" x="1672"/>
        <item m="1" x="420"/>
        <item m="1" x="386"/>
        <item m="1" x="459"/>
        <item m="1" x="1496"/>
        <item m="1" x="1017"/>
        <item m="1" x="1500"/>
        <item m="1" x="941"/>
        <item m="1" x="1545"/>
        <item m="1" x="437"/>
        <item m="1" x="494"/>
        <item m="1" x="460"/>
        <item m="1" x="970"/>
        <item m="1" x="2173"/>
        <item m="1" x="2603"/>
        <item m="1" x="968"/>
        <item m="1" x="1479"/>
        <item m="1" x="952"/>
        <item m="1" x="983"/>
        <item m="1" x="944"/>
        <item m="1" x="1537"/>
        <item m="1" x="1036"/>
        <item m="1" x="1478"/>
        <item m="1" x="976"/>
        <item m="1" x="1012"/>
        <item m="1" x="775"/>
        <item m="1" x="2290"/>
        <item m="1" x="2325"/>
        <item m="1" x="74"/>
        <item m="1" x="1563"/>
        <item m="1" x="2231"/>
        <item m="1" x="1606"/>
        <item m="1" x="939"/>
        <item m="1" x="2393"/>
        <item m="1" x="2404"/>
        <item m="1" x="2284"/>
        <item m="1" x="1074"/>
        <item m="1" x="686"/>
        <item m="1" x="859"/>
        <item m="1" x="287"/>
        <item m="1" x="2085"/>
        <item m="1" x="1575"/>
        <item m="1" x="816"/>
        <item m="1" x="211"/>
        <item m="1" x="218"/>
        <item m="1" x="1281"/>
        <item m="1" x="815"/>
        <item m="1" x="2204"/>
        <item m="1" x="834"/>
        <item m="1" x="1508"/>
        <item m="1" x="443"/>
        <item m="1" x="450"/>
        <item m="1" x="929"/>
        <item m="1" x="943"/>
        <item m="1" x="1544"/>
        <item m="1" x="958"/>
        <item m="1" x="1607"/>
        <item m="1" x="2289"/>
        <item m="1" x="384"/>
        <item m="1" x="1549"/>
        <item m="1" x="523"/>
        <item m="1" x="979"/>
        <item m="1" x="413"/>
        <item m="1" x="433"/>
        <item m="1" x="1523"/>
        <item m="1" x="984"/>
        <item m="1" x="2343"/>
        <item m="1" x="1520"/>
        <item m="1" x="1524"/>
        <item m="1" x="1785"/>
        <item m="1" x="87"/>
        <item m="1" x="700"/>
        <item m="1" x="1791"/>
        <item m="1" x="1187"/>
        <item m="1" x="1189"/>
        <item m="1" x="104"/>
        <item m="1" x="639"/>
        <item m="1" x="2502"/>
        <item m="1" x="613"/>
        <item m="1" x="1789"/>
        <item m="1" x="91"/>
        <item m="1" x="98"/>
        <item m="1" x="751"/>
        <item m="1" x="1000"/>
        <item m="1" x="477"/>
        <item m="1" x="2221"/>
        <item m="1" x="2384"/>
        <item m="1" x="577"/>
        <item m="1" x="2341"/>
        <item m="1" x="2349"/>
        <item m="1" x="1512"/>
        <item m="1" x="1596"/>
        <item m="1" x="2402"/>
        <item m="1" x="1029"/>
        <item m="1" x="2274"/>
        <item m="1" x="570"/>
        <item m="1" x="2451"/>
        <item m="1" x="1837"/>
        <item m="1" x="240"/>
        <item m="1" x="1043"/>
        <item m="1" x="2337"/>
        <item m="1" x="1001"/>
        <item m="1" x="1437"/>
        <item m="1" x="1376"/>
        <item m="1" x="1592"/>
        <item m="1" x="1003"/>
        <item m="1" x="186"/>
        <item m="1" x="1317"/>
        <item m="1" x="2387"/>
        <item m="1" x="1560"/>
        <item m="1" x="1561"/>
        <item x="1"/>
        <item x="2"/>
        <item x="3"/>
        <item x="4"/>
        <item x="5"/>
      </items>
    </pivotField>
    <pivotField axis="axisPage" multipleItemSelectionAllowed="1" showAll="0" defaultSubtotal="0">
      <items count="1011">
        <item x="0"/>
        <item m="1" x="640"/>
        <item m="1" x="67"/>
        <item m="1" x="202"/>
        <item m="1" x="790"/>
        <item m="1" x="51"/>
        <item m="1" x="179"/>
        <item m="1" x="605"/>
        <item m="1" x="582"/>
        <item m="1" x="43"/>
        <item m="1" x="187"/>
        <item m="1" x="47"/>
        <item m="1" x="802"/>
        <item m="1" x="87"/>
        <item m="1" x="501"/>
        <item m="1" x="421"/>
        <item m="1" x="798"/>
        <item m="1" x="920"/>
        <item m="1" x="772"/>
        <item m="1" x="1003"/>
        <item m="1" x="377"/>
        <item m="1" x="146"/>
        <item m="1" x="445"/>
        <item m="1" x="390"/>
        <item m="1" x="95"/>
        <item m="1" x="408"/>
        <item m="1" x="682"/>
        <item m="1" x="133"/>
        <item m="1" x="857"/>
        <item m="1" x="326"/>
        <item m="1" x="405"/>
        <item m="1" x="389"/>
        <item m="1" x="550"/>
        <item m="1" x="457"/>
        <item m="1" x="171"/>
        <item m="1" x="849"/>
        <item m="1" x="375"/>
        <item m="1" x="432"/>
        <item m="1" x="473"/>
        <item m="1" x="258"/>
        <item m="1" x="993"/>
        <item m="1" x="61"/>
        <item m="1" x="699"/>
        <item m="1" x="986"/>
        <item m="1" x="842"/>
        <item m="1" x="780"/>
        <item m="1" x="781"/>
        <item m="1" x="615"/>
        <item m="1" x="400"/>
        <item m="1" x="833"/>
        <item m="1" x="110"/>
        <item m="1" x="318"/>
        <item m="1" x="610"/>
        <item m="1" x="856"/>
        <item m="1" x="118"/>
        <item m="1" x="746"/>
        <item m="1" x="305"/>
        <item m="1" x="149"/>
        <item m="1" x="347"/>
        <item m="1" x="840"/>
        <item m="1" x="808"/>
        <item m="1" x="567"/>
        <item m="1" x="446"/>
        <item m="1" x="322"/>
        <item m="1" x="548"/>
        <item m="1" x="314"/>
        <item m="1" x="650"/>
        <item m="1" x="543"/>
        <item m="1" x="846"/>
        <item m="1" x="6"/>
        <item m="1" x="906"/>
        <item m="1" x="334"/>
        <item m="1" x="62"/>
        <item m="1" x="441"/>
        <item m="1" x="244"/>
        <item m="1" x="750"/>
        <item m="1" x="141"/>
        <item m="1" x="424"/>
        <item m="1" x="585"/>
        <item m="1" x="240"/>
        <item m="1" x="448"/>
        <item m="1" x="508"/>
        <item m="1" x="552"/>
        <item m="1" x="71"/>
        <item m="1" x="180"/>
        <item m="1" x="256"/>
        <item m="1" x="693"/>
        <item m="1" x="44"/>
        <item m="1" x="755"/>
        <item m="1" x="216"/>
        <item m="1" x="937"/>
        <item m="1" x="532"/>
        <item m="1" x="816"/>
        <item m="1" x="336"/>
        <item m="1" x="592"/>
        <item m="1" x="911"/>
        <item m="1" x="800"/>
        <item m="1" x="423"/>
        <item m="1" x="996"/>
        <item m="1" x="464"/>
        <item m="1" x="39"/>
        <item m="1" x="659"/>
        <item m="1" x="957"/>
        <item m="1" x="528"/>
        <item m="1" x="652"/>
        <item m="1" x="879"/>
        <item m="1" x="8"/>
        <item m="1" x="656"/>
        <item m="1" x="718"/>
        <item m="1" x="651"/>
        <item m="1" x="677"/>
        <item m="1" x="678"/>
        <item m="1" x="376"/>
        <item m="1" x="164"/>
        <item m="1" x="128"/>
        <item m="1" x="844"/>
        <item m="1" x="747"/>
        <item m="1" x="33"/>
        <item m="1" x="860"/>
        <item m="1" x="568"/>
        <item m="1" x="172"/>
        <item m="1" x="20"/>
        <item m="1" x="949"/>
        <item m="1" x="723"/>
        <item m="1" x="752"/>
        <item m="1" x="894"/>
        <item m="1" x="45"/>
        <item m="1" x="92"/>
        <item m="1" x="969"/>
        <item m="1" x="974"/>
        <item m="1" x="616"/>
        <item m="1" x="273"/>
        <item m="1" x="370"/>
        <item m="1" x="18"/>
        <item m="1" x="877"/>
        <item m="1" x="634"/>
        <item m="1" x="34"/>
        <item m="1" x="981"/>
        <item m="1" x="226"/>
        <item m="1" x="636"/>
        <item m="1" x="193"/>
        <item m="1" x="31"/>
        <item m="1" x="975"/>
        <item m="1" x="606"/>
        <item m="1" x="778"/>
        <item m="1" x="593"/>
        <item m="1" x="684"/>
        <item m="1" x="270"/>
        <item m="1" x="626"/>
        <item m="1" x="113"/>
        <item m="1" x="252"/>
        <item m="1" x="453"/>
        <item m="1" x="306"/>
        <item m="1" x="851"/>
        <item m="1" x="982"/>
        <item m="1" x="292"/>
        <item m="1" x="17"/>
        <item m="1" x="200"/>
        <item m="1" x="967"/>
        <item m="1" x="985"/>
        <item m="1" x="805"/>
        <item m="1" x="787"/>
        <item m="1" x="166"/>
        <item m="1" x="614"/>
        <item m="1" x="229"/>
        <item m="1" x="379"/>
        <item m="1" x="369"/>
        <item m="1" x="617"/>
        <item m="1" x="1004"/>
        <item m="1" x="884"/>
        <item m="1" x="205"/>
        <item m="1" x="665"/>
        <item m="1" x="90"/>
        <item m="1" x="761"/>
        <item m="1" x="939"/>
        <item m="1" x="827"/>
        <item m="1" x="325"/>
        <item m="1" x="346"/>
        <item m="1" x="666"/>
        <item m="1" x="919"/>
        <item m="1" x="663"/>
        <item m="1" x="807"/>
        <item m="1" x="52"/>
        <item m="1" x="213"/>
        <item m="1" x="635"/>
        <item m="1" x="814"/>
        <item m="1" x="374"/>
        <item m="1" x="268"/>
        <item m="1" x="482"/>
        <item m="1" x="722"/>
        <item m="1" x="1009"/>
        <item m="1" x="520"/>
        <item m="1" x="313"/>
        <item m="1" x="570"/>
        <item m="1" x="287"/>
        <item m="1" x="994"/>
        <item m="1" x="776"/>
        <item m="1" x="535"/>
        <item m="1" x="608"/>
        <item m="1" x="930"/>
        <item m="1" x="882"/>
        <item m="1" x="546"/>
        <item m="1" x="639"/>
        <item m="1" x="165"/>
        <item m="1" x="12"/>
        <item m="1" x="58"/>
        <item m="1" x="134"/>
        <item m="1" x="147"/>
        <item m="1" x="93"/>
        <item m="1" x="431"/>
        <item m="1" x="234"/>
        <item m="1" x="594"/>
        <item m="1" x="960"/>
        <item m="1" x="998"/>
        <item m="1" x="476"/>
        <item m="1" x="997"/>
        <item m="1" x="564"/>
        <item m="1" x="317"/>
        <item m="1" x="271"/>
        <item m="1" x="990"/>
        <item m="1" x="96"/>
        <item m="1" x="383"/>
        <item m="1" x="590"/>
        <item m="1" x="947"/>
        <item m="1" x="773"/>
        <item m="1" x="139"/>
        <item m="1" x="510"/>
        <item m="1" x="689"/>
        <item m="1" x="825"/>
        <item m="1" x="685"/>
        <item m="1" x="153"/>
        <item m="1" x="907"/>
        <item m="1" x="735"/>
        <item m="1" x="683"/>
        <item m="1" x="460"/>
        <item m="1" x="176"/>
        <item m="1" x="485"/>
        <item m="1" x="713"/>
        <item m="1" x="80"/>
        <item m="1" x="848"/>
        <item m="1" x="135"/>
        <item m="1" x="279"/>
        <item m="1" x="726"/>
        <item m="1" x="729"/>
        <item m="1" x="554"/>
        <item m="1" x="669"/>
        <item m="1" x="774"/>
        <item m="1" x="225"/>
        <item m="1" x="429"/>
        <item m="1" x="184"/>
        <item m="1" x="277"/>
        <item m="1" x="404"/>
        <item m="1" x="36"/>
        <item m="1" x="995"/>
        <item m="1" x="766"/>
        <item m="1" x="777"/>
        <item m="1" x="206"/>
        <item m="1" x="151"/>
        <item m="1" x="946"/>
        <item m="1" x="27"/>
        <item m="1" x="588"/>
        <item m="1" x="474"/>
        <item m="1" x="578"/>
        <item m="1" x="481"/>
        <item m="1" x="251"/>
        <item m="1" x="170"/>
        <item m="1" x="696"/>
        <item m="1" x="737"/>
        <item m="1" x="309"/>
        <item m="1" x="880"/>
        <item m="1" x="601"/>
        <item m="1" x="190"/>
        <item m="1" x="126"/>
        <item m="1" x="852"/>
        <item m="1" x="361"/>
        <item m="1" x="367"/>
        <item m="1" x="717"/>
        <item m="1" x="864"/>
        <item m="1" x="540"/>
        <item m="1" x="283"/>
        <item m="1" x="728"/>
        <item m="1" x="537"/>
        <item m="1" x="716"/>
        <item m="1" x="854"/>
        <item m="1" x="983"/>
        <item m="1" x="760"/>
        <item m="1" x="584"/>
        <item m="1" x="667"/>
        <item m="1" x="933"/>
        <item m="1" x="627"/>
        <item m="1" x="751"/>
        <item m="1" x="335"/>
        <item m="1" x="801"/>
        <item m="1" x="395"/>
        <item m="1" x="812"/>
        <item m="1" x="875"/>
        <item m="1" x="407"/>
        <item m="1" x="691"/>
        <item m="1" x="255"/>
        <item m="1" x="406"/>
        <item m="1" x="278"/>
        <item m="1" x="867"/>
        <item m="1" x="870"/>
        <item m="1" x="119"/>
        <item m="1" x="366"/>
        <item m="1" x="558"/>
        <item m="1" x="248"/>
        <item m="1" x="192"/>
        <item m="1" x="142"/>
        <item m="1" x="66"/>
        <item m="1" x="351"/>
        <item m="1" x="173"/>
        <item m="1" x="912"/>
        <item m="1" x="227"/>
        <item m="1" x="586"/>
        <item m="1" x="466"/>
        <item m="1" x="163"/>
        <item m="1" x="838"/>
        <item m="1" x="932"/>
        <item m="1" x="573"/>
        <item m="1" x="890"/>
        <item m="1" x="399"/>
        <item m="1" x="599"/>
        <item m="1" x="654"/>
        <item m="1" x="675"/>
        <item m="1" x="542"/>
        <item m="1" x="609"/>
        <item m="1" x="269"/>
        <item m="1" x="871"/>
        <item m="1" x="365"/>
        <item m="1" x="412"/>
        <item m="1" x="952"/>
        <item m="1" x="437"/>
        <item m="1" x="954"/>
        <item m="1" x="934"/>
        <item m="1" x="144"/>
        <item m="1" x="1010"/>
        <item m="1" x="855"/>
        <item m="1" x="861"/>
        <item m="1" x="918"/>
        <item m="1" x="813"/>
        <item m="1" x="272"/>
        <item m="1" x="956"/>
        <item m="1" x="603"/>
        <item m="1" x="835"/>
        <item m="1" x="783"/>
        <item m="1" x="222"/>
        <item m="1" x="714"/>
        <item m="1" x="392"/>
        <item m="1" x="950"/>
        <item m="1" x="23"/>
        <item m="1" x="249"/>
        <item m="1" x="944"/>
        <item m="1" x="480"/>
        <item m="1" x="936"/>
        <item m="1" x="41"/>
        <item m="1" x="788"/>
        <item m="1" x="427"/>
        <item m="1" x="791"/>
        <item m="1" x="311"/>
        <item m="1" x="984"/>
        <item m="1" x="891"/>
        <item m="1" x="915"/>
        <item m="1" x="489"/>
        <item m="1" x="775"/>
        <item m="1" x="702"/>
        <item m="1" x="223"/>
        <item m="1" x="970"/>
        <item m="1" x="803"/>
        <item m="1" x="745"/>
        <item m="1" x="455"/>
        <item m="1" x="327"/>
        <item m="1" x="182"/>
        <item m="1" x="989"/>
        <item m="1" x="495"/>
        <item m="1" x="409"/>
        <item m="1" x="695"/>
        <item m="1" x="492"/>
        <item m="1" x="589"/>
        <item m="1" x="477"/>
        <item m="1" x="874"/>
        <item m="1" x="493"/>
        <item m="1" x="811"/>
        <item m="1" x="276"/>
        <item m="1" x="174"/>
        <item m="1" x="85"/>
        <item m="1" x="470"/>
        <item m="1" x="168"/>
        <item m="1" x="387"/>
        <item m="1" x="224"/>
        <item m="1" x="953"/>
        <item m="1" x="5"/>
        <item m="1" x="679"/>
        <item m="1" x="853"/>
        <item m="1" x="876"/>
        <item m="1" x="380"/>
        <item m="1" x="490"/>
        <item m="1" x="978"/>
        <item m="1" x="815"/>
        <item m="1" x="786"/>
        <item m="1" x="245"/>
        <item m="1" x="84"/>
        <item m="1" x="393"/>
        <item m="1" x="730"/>
        <item m="1" x="49"/>
        <item m="1" x="14"/>
        <item m="1" x="757"/>
        <item m="1" x="779"/>
        <item m="1" x="436"/>
        <item m="1" x="687"/>
        <item m="1" x="221"/>
        <item m="1" x="823"/>
        <item m="1" x="497"/>
        <item m="1" x="381"/>
        <item m="1" x="129"/>
        <item m="1" x="337"/>
        <item m="1" x="235"/>
        <item m="1" x="127"/>
        <item m="1" x="357"/>
        <item m="1" x="810"/>
        <item m="1" x="319"/>
        <item m="1" x="565"/>
        <item m="1" x="290"/>
        <item m="1" x="509"/>
        <item m="1" x="962"/>
        <item m="1" x="927"/>
        <item m="1" x="19"/>
        <item m="1" x="228"/>
        <item m="1" x="243"/>
        <item m="1" x="727"/>
        <item m="1" x="664"/>
        <item m="1" x="525"/>
        <item m="1" x="820"/>
        <item m="1" x="204"/>
        <item m="1" x="435"/>
        <item m="1" x="533"/>
        <item m="1" x="267"/>
        <item m="1" x="178"/>
        <item m="1" x="862"/>
        <item m="1" x="103"/>
        <item m="1" x="191"/>
        <item m="1" x="889"/>
        <item m="1" x="211"/>
        <item m="1" x="115"/>
        <item m="1" x="239"/>
        <item m="1" x="42"/>
        <item m="1" x="386"/>
        <item m="1" x="671"/>
        <item m="1" x="301"/>
        <item m="1" x="99"/>
        <item m="1" x="690"/>
        <item m="1" x="763"/>
        <item m="1" x="428"/>
        <item m="1" x="348"/>
        <item m="1" x="98"/>
        <item m="1" x="674"/>
        <item m="1" x="922"/>
        <item m="1" x="210"/>
        <item m="1" x="368"/>
        <item m="1" x="692"/>
        <item m="1" x="521"/>
        <item m="1" x="214"/>
        <item m="1" x="274"/>
        <item m="1" x="111"/>
        <item m="1" x="83"/>
        <item m="1" x="197"/>
        <item m="1" x="449"/>
        <item m="1" x="711"/>
        <item m="1" x="948"/>
        <item m="1" x="646"/>
        <item m="1" x="295"/>
        <item m="1" x="719"/>
        <item m="1" x="847"/>
        <item m="1" x="13"/>
        <item m="1" x="709"/>
        <item m="1" x="72"/>
        <item m="1" x="454"/>
        <item m="1" x="686"/>
        <item m="1" x="620"/>
        <item m="1" x="105"/>
        <item m="1" x="426"/>
        <item m="1" x="925"/>
        <item m="1" x="401"/>
        <item m="1" x="491"/>
        <item m="1" x="1005"/>
        <item m="1" x="539"/>
        <item m="1" x="832"/>
        <item m="1" x="38"/>
        <item m="1" x="307"/>
        <item m="1" x="541"/>
        <item m="1" x="966"/>
        <item m="1" x="475"/>
        <item m="1" x="101"/>
        <item m="1" x="310"/>
        <item m="1" x="384"/>
        <item m="1" x="159"/>
        <item m="1" x="24"/>
        <item m="1" x="124"/>
        <item m="1" x="522"/>
        <item m="1" x="494"/>
        <item m="1" x="943"/>
        <item m="1" x="201"/>
        <item m="1" x="559"/>
        <item m="1" x="257"/>
        <item m="1" x="246"/>
        <item m="1" x="342"/>
        <item m="1" x="992"/>
        <item m="1" x="40"/>
        <item m="1" x="299"/>
        <item m="1" x="648"/>
        <item m="1" x="261"/>
        <item m="1" x="538"/>
        <item m="1" x="951"/>
        <item m="1" x="130"/>
        <item m="1" x="931"/>
        <item m="1" x="628"/>
        <item m="1" x="353"/>
        <item m="1" x="410"/>
        <item m="1" x="618"/>
        <item m="1" x="132"/>
        <item m="1" x="418"/>
        <item m="1" x="452"/>
        <item m="1" x="828"/>
        <item m="1" x="938"/>
        <item m="1" x="479"/>
        <item m="1" x="94"/>
        <item m="1" x="312"/>
        <item m="1" x="177"/>
        <item m="1" x="138"/>
        <item m="1" x="721"/>
        <item m="1" x="121"/>
        <item m="1" x="571"/>
        <item m="1" x="417"/>
        <item m="1" x="203"/>
        <item m="1" x="793"/>
        <item m="1" x="76"/>
        <item m="1" x="865"/>
        <item m="1" x="391"/>
        <item m="1" x="818"/>
        <item m="1" x="117"/>
        <item m="1" x="183"/>
        <item m="1" x="744"/>
        <item m="1" x="68"/>
        <item m="1" x="186"/>
        <item m="1" x="647"/>
        <item m="1" x="524"/>
        <item m="1" x="893"/>
        <item m="1" x="516"/>
        <item m="1" x="116"/>
        <item m="1" x="987"/>
        <item m="1" x="782"/>
        <item m="1" x="544"/>
        <item m="1" x="624"/>
        <item m="1" x="941"/>
        <item m="1" x="198"/>
        <item m="1" x="979"/>
        <item m="1" x="433"/>
        <item m="1" x="167"/>
        <item m="1" x="123"/>
        <item m="1" x="140"/>
        <item m="1" x="738"/>
        <item m="1" x="858"/>
        <item m="1" x="935"/>
        <item m="1" x="304"/>
        <item m="1" x="917"/>
        <item m="1" x="767"/>
        <item m="1" x="905"/>
        <item m="1" x="443"/>
        <item m="1" x="715"/>
        <item m="1" x="569"/>
        <item m="1" x="830"/>
        <item m="1" x="360"/>
        <item m="1" x="878"/>
        <item m="1" x="323"/>
        <item m="1" x="637"/>
        <item m="1" x="942"/>
        <item m="1" x="731"/>
        <item m="1" x="212"/>
        <item m="1" x="162"/>
        <item m="1" x="56"/>
        <item m="1" x="11"/>
        <item m="1" x="940"/>
        <item m="1" x="196"/>
        <item m="1" x="976"/>
        <item m="1" x="161"/>
        <item m="1" x="259"/>
        <item m="1" x="363"/>
        <item m="1" x="284"/>
        <item m="1" x="450"/>
        <item m="1" x="264"/>
        <item m="1" x="385"/>
        <item m="1" x="895"/>
        <item m="1" x="764"/>
        <item m="1" x="566"/>
        <item m="1" x="478"/>
        <item m="1" x="642"/>
        <item m="1" x="734"/>
        <item m="1" x="355"/>
        <item m="1" x="819"/>
        <item m="1" x="496"/>
        <item m="1" x="765"/>
        <item m="1" x="965"/>
        <item m="1" x="416"/>
        <item m="1" x="794"/>
        <item m="1" x="152"/>
        <item m="1" x="701"/>
        <item m="1" x="1006"/>
        <item m="1" x="169"/>
        <item m="1" x="769"/>
        <item m="1" x="897"/>
        <item m="1" x="580"/>
        <item m="1" x="673"/>
        <item m="1" x="910"/>
        <item m="1" x="526"/>
        <item m="1" x="107"/>
        <item m="1" x="280"/>
        <item m="1" x="63"/>
        <item m="1" x="645"/>
        <item m="1" x="69"/>
        <item m="1" x="785"/>
        <item m="1" x="262"/>
        <item m="1" x="660"/>
        <item m="1" x="86"/>
        <item m="1" x="529"/>
        <item m="1" x="591"/>
        <item m="1" x="373"/>
        <item m="1" x="809"/>
        <item m="1" x="143"/>
        <item m="1" x="1000"/>
        <item m="1" x="397"/>
        <item m="1" x="403"/>
        <item m="1" x="638"/>
        <item m="1" x="344"/>
        <item m="1" x="748"/>
        <item m="1" x="440"/>
        <item m="1" x="973"/>
        <item m="1" x="324"/>
        <item m="1" x="253"/>
        <item m="1" x="963"/>
        <item m="1" x="1002"/>
        <item m="1" x="106"/>
        <item m="1" x="362"/>
        <item m="1" x="345"/>
        <item m="1" x="511"/>
        <item m="1" x="688"/>
        <item m="1" x="230"/>
        <item m="1" x="420"/>
        <item m="1" x="534"/>
        <item m="1" x="281"/>
        <item m="1" x="977"/>
        <item m="1" x="504"/>
        <item m="1" x="506"/>
        <item m="1" x="733"/>
        <item m="1" x="607"/>
        <item m="1" x="583"/>
        <item m="1" x="836"/>
        <item m="1" x="359"/>
        <item m="1" x="530"/>
        <item m="1" x="515"/>
        <item m="1" x="321"/>
        <item m="1" x="507"/>
        <item m="1" x="700"/>
        <item m="1" x="160"/>
        <item m="1" x="241"/>
        <item m="1" x="597"/>
        <item m="1" x="447"/>
        <item m="1" x="644"/>
        <item m="1" x="29"/>
        <item m="1" x="676"/>
        <item m="1" x="3"/>
        <item m="1" x="959"/>
        <item m="1" x="438"/>
        <item m="1" x="247"/>
        <item m="1" x="505"/>
        <item m="1" x="157"/>
        <item m="1" x="81"/>
        <item m="1" x="517"/>
        <item m="1" x="600"/>
        <item m="1" x="102"/>
        <item m="1" x="332"/>
        <item m="1" x="523"/>
        <item m="1" x="459"/>
        <item m="1" x="50"/>
        <item m="1" x="341"/>
        <item m="1" x="547"/>
        <item m="1" x="900"/>
        <item m="1" x="60"/>
        <item m="1" x="560"/>
        <item m="1" x="340"/>
        <item m="1" x="658"/>
        <item m="1" x="837"/>
        <item m="1" x="964"/>
        <item m="1" x="758"/>
        <item m="1" x="623"/>
        <item m="1" x="908"/>
        <item m="1" x="705"/>
        <item m="1" x="97"/>
        <item m="1" x="483"/>
        <item m="1" x="826"/>
        <item m="1" x="980"/>
        <item m="1" x="114"/>
        <item m="1" x="356"/>
        <item m="1" x="704"/>
        <item m="1" x="55"/>
        <item m="1" x="672"/>
        <item m="1" x="75"/>
        <item m="1" x="364"/>
        <item m="1" x="265"/>
        <item m="1" x="275"/>
        <item m="1" x="185"/>
        <item m="1" x="430"/>
        <item m="1" x="156"/>
        <item m="1" x="1007"/>
        <item m="1" x="175"/>
        <item m="1" x="338"/>
        <item m="1" x="563"/>
        <item m="1" x="32"/>
        <item m="1" x="30"/>
        <item m="1" x="843"/>
        <item m="1" x="536"/>
        <item m="1" x="293"/>
        <item m="1" x="297"/>
        <item m="1" x="288"/>
        <item m="1" x="329"/>
        <item m="1" x="789"/>
        <item m="1" x="892"/>
        <item m="1" x="219"/>
        <item m="1" x="649"/>
        <item m="1" x="896"/>
        <item m="1" x="708"/>
        <item m="1" x="64"/>
        <item m="1" x="7"/>
        <item m="1" x="972"/>
        <item m="1" x="349"/>
        <item m="1" x="266"/>
        <item m="1" x="48"/>
        <item m="1" x="488"/>
        <item m="1" x="502"/>
        <item m="1" x="681"/>
        <item m="1" x="822"/>
        <item m="1" x="358"/>
        <item m="1" x="100"/>
        <item m="1" x="845"/>
        <item m="1" x="125"/>
        <item m="1" x="888"/>
        <item m="1" x="487"/>
        <item m="1" x="209"/>
        <item m="1" x="1008"/>
        <item m="1" x="698"/>
        <item m="1" x="300"/>
        <item m="1" x="831"/>
        <item m="1" x="131"/>
        <item m="1" x="866"/>
        <item m="1" x="694"/>
        <item m="1" x="697"/>
        <item m="1" x="680"/>
        <item m="1" x="498"/>
        <item m="1" x="65"/>
        <item m="1" x="602"/>
        <item m="1" x="467"/>
        <item m="1" x="462"/>
        <item m="1" x="21"/>
        <item m="1" x="503"/>
        <item m="1" x="901"/>
        <item m="1" x="873"/>
        <item m="1" x="350"/>
        <item m="1" x="886"/>
        <item m="1" x="15"/>
        <item m="1" x="10"/>
        <item m="1" x="54"/>
        <item m="1" x="596"/>
        <item m="1" x="742"/>
        <item m="1" x="208"/>
        <item m="1" x="285"/>
        <item m="1" x="250"/>
        <item m="1" x="555"/>
        <item m="1" x="238"/>
        <item m="1" x="79"/>
        <item m="1" x="189"/>
        <item m="1" x="289"/>
        <item m="1" x="929"/>
        <item m="1" x="909"/>
        <item m="1" x="343"/>
        <item m="1" x="725"/>
        <item m="1" x="82"/>
        <item m="1" x="469"/>
        <item m="1" x="706"/>
        <item m="1" x="137"/>
        <item m="1" x="194"/>
        <item m="1" x="612"/>
        <item m="1" x="484"/>
        <item m="1" x="898"/>
        <item m="1" x="112"/>
        <item m="1" x="955"/>
        <item m="1" x="613"/>
        <item m="1" x="914"/>
        <item m="1" x="754"/>
        <item m="1" x="662"/>
        <item m="1" x="759"/>
        <item m="1" x="739"/>
        <item m="1" x="741"/>
        <item m="1" x="456"/>
        <item m="1" x="736"/>
        <item m="1" x="150"/>
        <item m="1" x="199"/>
        <item m="1" x="926"/>
        <item m="1" x="732"/>
        <item m="1" x="46"/>
        <item m="1" x="422"/>
        <item m="1" x="988"/>
        <item m="1" x="294"/>
        <item m="1" x="670"/>
        <item m="1" x="296"/>
        <item m="1" x="451"/>
        <item m="1" x="595"/>
        <item m="1" x="372"/>
        <item m="1" x="903"/>
        <item m="1" x="924"/>
        <item m="1" x="91"/>
        <item m="1" x="352"/>
        <item m="1" x="841"/>
        <item m="1" x="531"/>
        <item m="1" x="576"/>
        <item m="1" x="885"/>
        <item m="1" x="9"/>
        <item m="1" x="461"/>
        <item m="1" x="25"/>
        <item m="1" x="829"/>
        <item m="1" x="868"/>
        <item m="1" x="518"/>
        <item m="1" x="824"/>
        <item m="1" x="328"/>
        <item m="1" x="463"/>
        <item m="1" x="444"/>
        <item m="1" x="928"/>
        <item m="1" x="218"/>
        <item m="1" x="724"/>
        <item m="1" x="108"/>
        <item m="1" x="743"/>
        <item m="1" x="961"/>
        <item m="1" x="37"/>
        <item m="1" x="821"/>
        <item m="1" x="562"/>
        <item m="1" x="499"/>
        <item m="1" x="622"/>
        <item m="1" x="22"/>
        <item m="1" x="661"/>
        <item m="1" x="904"/>
        <item m="1" x="771"/>
        <item m="1" x="804"/>
        <item m="1" x="575"/>
        <item m="1" x="330"/>
        <item m="1" x="792"/>
        <item m="1" x="339"/>
        <item m="1" x="263"/>
        <item m="1" x="839"/>
        <item m="1" x="70"/>
        <item m="1" x="413"/>
        <item m="1" x="756"/>
        <item m="1" x="220"/>
        <item m="1" x="611"/>
        <item m="1" x="527"/>
        <item m="1" x="465"/>
        <item m="1" x="458"/>
        <item m="1" x="122"/>
        <item m="1" x="629"/>
        <item m="1" x="549"/>
        <item m="1" x="260"/>
        <item m="1" x="237"/>
        <item m="1" x="302"/>
        <item m="1" x="971"/>
        <item m="1" x="88"/>
        <item m="1" x="991"/>
        <item m="1" x="749"/>
        <item m="1" x="579"/>
        <item m="1" x="315"/>
        <item m="1" x="631"/>
        <item m="1" x="217"/>
        <item m="1" x="887"/>
        <item m="1" x="556"/>
        <item m="1" x="921"/>
        <item m="1" x="78"/>
        <item m="1" x="770"/>
        <item m="1" x="883"/>
        <item m="1" x="231"/>
        <item m="1" x="291"/>
        <item m="1" x="120"/>
        <item m="1" x="655"/>
        <item m="1" x="414"/>
        <item m="1" x="968"/>
        <item m="1" x="632"/>
        <item m="1" x="899"/>
        <item m="1" x="806"/>
        <item m="1" x="545"/>
        <item m="1" x="513"/>
        <item m="1" x="282"/>
        <item m="1" x="4"/>
        <item m="1" x="577"/>
        <item m="1" x="703"/>
        <item m="1" x="945"/>
        <item m="1" x="331"/>
        <item m="1" x="442"/>
        <item m="1" x="195"/>
        <item m="1" x="581"/>
        <item m="1" x="486"/>
        <item m="1" x="598"/>
        <item m="1" x="572"/>
        <item m="1" x="633"/>
        <item m="1" x="859"/>
        <item m="1" x="768"/>
        <item m="1" x="320"/>
        <item m="1" x="16"/>
        <item m="1" x="394"/>
        <item m="1" x="104"/>
        <item m="1" x="136"/>
        <item m="1" x="298"/>
        <item m="1" x="109"/>
        <item m="1" x="799"/>
        <item m="1" x="398"/>
        <item m="1" x="215"/>
        <item m="1" x="619"/>
        <item m="1" x="653"/>
        <item m="1" x="519"/>
        <item m="1" x="439"/>
        <item m="1" x="145"/>
        <item m="1" x="872"/>
        <item m="1" x="303"/>
        <item m="1" x="512"/>
        <item m="1" x="471"/>
        <item m="1" x="712"/>
        <item m="1" x="863"/>
        <item m="1" x="834"/>
        <item m="1" x="557"/>
        <item m="1" x="207"/>
        <item m="1" x="1001"/>
        <item m="1" x="621"/>
        <item m="1" x="434"/>
        <item m="1" x="233"/>
        <item m="1" x="402"/>
        <item m="1" x="630"/>
        <item m="1" x="242"/>
        <item m="1" x="500"/>
        <item m="1" x="625"/>
        <item m="1" x="232"/>
        <item m="1" x="668"/>
        <item m="1" x="604"/>
        <item m="1" x="26"/>
        <item m="1" x="396"/>
        <item m="1" x="795"/>
        <item m="1" x="188"/>
        <item m="1" x="378"/>
        <item m="1" x="28"/>
        <item m="1" x="77"/>
        <item m="1" x="158"/>
        <item m="1" x="710"/>
        <item m="1" x="902"/>
        <item m="1" x="641"/>
        <item m="1" x="73"/>
        <item m="1" x="753"/>
        <item m="1" x="382"/>
        <item m="1" x="657"/>
        <item m="1" x="740"/>
        <item m="1" x="796"/>
        <item m="1" x="89"/>
        <item m="1" x="587"/>
        <item m="1" x="881"/>
        <item m="1" x="720"/>
        <item m="1" x="999"/>
        <item m="1" x="551"/>
        <item m="1" x="574"/>
        <item m="1" x="916"/>
        <item m="1" x="316"/>
        <item m="1" x="869"/>
        <item m="1" x="643"/>
        <item m="1" x="411"/>
        <item m="1" x="308"/>
        <item m="1" x="35"/>
        <item m="1" x="254"/>
        <item m="1" x="333"/>
        <item m="1" x="415"/>
        <item m="1" x="472"/>
        <item m="1" x="419"/>
        <item m="1" x="561"/>
        <item m="1" x="817"/>
        <item m="1" x="74"/>
        <item m="1" x="59"/>
        <item m="1" x="425"/>
        <item m="1" x="236"/>
        <item m="1" x="468"/>
        <item m="1" x="371"/>
        <item m="1" x="155"/>
        <item m="1" x="923"/>
        <item m="1" x="850"/>
        <item m="1" x="553"/>
        <item m="1" x="514"/>
        <item m="1" x="286"/>
        <item m="1" x="797"/>
        <item m="1" x="57"/>
        <item m="1" x="707"/>
        <item m="1" x="958"/>
        <item m="1" x="354"/>
        <item m="1" x="762"/>
        <item m="1" x="913"/>
        <item m="1" x="388"/>
        <item m="1" x="784"/>
        <item m="1" x="148"/>
        <item m="1" x="154"/>
        <item m="1" x="53"/>
        <item m="1" x="181"/>
        <item x="1"/>
        <item x="2"/>
      </items>
    </pivotField>
    <pivotField axis="axisRow" showAll="0" defaultSubtotal="0">
      <items count="439">
        <item m="1" x="94"/>
        <item m="1" x="277"/>
        <item m="1" x="143"/>
        <item m="1" x="7"/>
        <item m="1" x="48"/>
        <item m="1" x="80"/>
        <item m="1" x="117"/>
        <item m="1" x="161"/>
        <item m="1" x="185"/>
        <item m="1" x="259"/>
        <item m="1" x="377"/>
        <item m="1" x="412"/>
        <item m="1" x="12"/>
        <item m="1" x="54"/>
        <item m="1" x="83"/>
        <item m="1" x="122"/>
        <item m="1" x="192"/>
        <item m="1" x="225"/>
        <item m="1" x="326"/>
        <item m="1" x="362"/>
        <item m="1" x="433"/>
        <item m="1" x="68"/>
        <item m="1" x="171"/>
        <item m="1" x="208"/>
        <item m="1" x="249"/>
        <item m="1" x="289"/>
        <item m="1" x="328"/>
        <item m="1" x="365"/>
        <item m="1" x="73"/>
        <item m="1" x="176"/>
        <item m="1" x="95"/>
        <item m="1" x="145"/>
        <item m="1" x="186"/>
        <item m="1" x="135"/>
        <item m="1" x="177"/>
        <item m="1" x="110"/>
        <item m="1" x="187"/>
        <item m="1" x="235"/>
        <item m="1" x="290"/>
        <item m="1" x="270"/>
        <item m="1" x="329"/>
        <item m="1" x="366"/>
        <item m="1" x="413"/>
        <item m="1" x="250"/>
        <item m="1" x="358"/>
        <item m="1" x="2"/>
        <item m="1" x="55"/>
        <item m="1" x="178"/>
        <item m="1" x="226"/>
        <item m="1" x="279"/>
        <item m="1" x="214"/>
        <item m="1" x="263"/>
        <item m="1" x="253"/>
        <item m="1" x="312"/>
        <item m="1" x="102"/>
        <item m="1" x="297"/>
        <item m="1" x="350"/>
        <item m="1" x="397"/>
        <item m="1" x="338"/>
        <item m="1" x="387"/>
        <item m="1" x="434"/>
        <item m="1" x="49"/>
        <item m="1" x="96"/>
        <item m="1" x="146"/>
        <item m="1" x="147"/>
        <item m="1" x="188"/>
        <item m="1" x="367"/>
        <item m="1" x="24"/>
        <item m="1" x="388"/>
        <item m="1" x="435"/>
        <item m="1" x="50"/>
        <item m="1" x="97"/>
        <item m="1" x="148"/>
        <item m="1" x="189"/>
        <item m="1" x="291"/>
        <item m="1" x="281"/>
        <item m="1" x="339"/>
        <item m="1" x="389"/>
        <item m="1" x="209"/>
        <item m="1" x="260"/>
        <item m="1" x="316"/>
        <item m="1" x="407"/>
        <item m="1" x="19"/>
        <item m="1" x="378"/>
        <item m="1" x="424"/>
        <item m="1" x="37"/>
        <item m="1" x="85"/>
        <item m="1" x="317"/>
        <item m="1" x="368"/>
        <item m="1" x="414"/>
        <item m="1" x="25"/>
        <item m="1" x="74"/>
        <item m="1" x="123"/>
        <item m="1" x="60"/>
        <item m="1" x="112"/>
        <item m="1" x="38"/>
        <item m="1" x="86"/>
        <item m="1" x="26"/>
        <item m="1" x="124"/>
        <item m="1" x="229"/>
        <item m="1" x="282"/>
        <item m="1" x="340"/>
        <item m="1" x="390"/>
        <item m="1" x="215"/>
        <item m="1" x="264"/>
        <item m="1" x="341"/>
        <item m="1" x="437"/>
        <item m="1" x="98"/>
        <item m="1" x="149"/>
        <item m="1" x="150"/>
        <item m="1" x="190"/>
        <item m="1" x="237"/>
        <item m="1" x="292"/>
        <item m="1" x="346"/>
        <item m="1" x="392"/>
        <item m="1" x="3"/>
        <item m="1" x="56"/>
        <item m="1" x="330"/>
        <item m="1" x="379"/>
        <item m="1" x="39"/>
        <item m="1" x="87"/>
        <item m="1" x="35"/>
        <item m="1" x="81"/>
        <item m="1" x="133"/>
        <item m="1" x="172"/>
        <item m="1" x="219"/>
        <item m="1" x="180"/>
        <item m="1" x="230"/>
        <item m="1" x="283"/>
        <item m="1" x="342"/>
        <item m="1" x="438"/>
        <item m="1" x="408"/>
        <item m="1" x="69"/>
        <item m="1" x="118"/>
        <item m="1" x="168"/>
        <item m="1" x="210"/>
        <item m="1" x="308"/>
        <item m="1" x="404"/>
        <item m="1" x="14"/>
        <item m="1" x="61"/>
        <item m="1" x="241"/>
        <item m="1" x="52"/>
        <item m="1" x="99"/>
        <item m="1" x="151"/>
        <item m="1" x="238"/>
        <item m="1" x="293"/>
        <item m="1" x="380"/>
        <item m="1" x="425"/>
        <item m="1" x="319"/>
        <item m="1" x="370"/>
        <item m="1" x="27"/>
        <item m="1" x="28"/>
        <item m="1" x="125"/>
        <item m="1" x="163"/>
        <item m="1" x="201"/>
        <item m="1" x="251"/>
        <item m="1" x="309"/>
        <item m="1" x="359"/>
        <item m="1" x="254"/>
        <item m="1" x="313"/>
        <item m="1" x="363"/>
        <item m="1" x="409"/>
        <item m="1" x="20"/>
        <item m="1" x="70"/>
        <item m="1" x="239"/>
        <item m="1" x="294"/>
        <item m="1" x="155"/>
        <item m="1" x="242"/>
        <item m="1" x="298"/>
        <item m="1" x="351"/>
        <item m="1" x="21"/>
        <item m="1" x="119"/>
        <item m="1" x="169"/>
        <item m="1" x="211"/>
        <item m="1" x="295"/>
        <item m="1" x="347"/>
        <item m="1" x="393"/>
        <item m="1" x="4"/>
        <item m="1" x="299"/>
        <item m="1" x="352"/>
        <item m="1" x="193"/>
        <item m="1" x="300"/>
        <item m="1" x="353"/>
        <item m="1" x="410"/>
        <item m="1" x="272"/>
        <item m="1" x="382"/>
        <item m="1" x="427"/>
        <item m="1" x="40"/>
        <item m="1" x="88"/>
        <item m="1" x="8"/>
        <item m="1" x="59"/>
        <item m="1" x="164"/>
        <item m="1" x="156"/>
        <item m="1" x="243"/>
        <item m="1" x="301"/>
        <item m="1" x="354"/>
        <item m="1" x="399"/>
        <item m="1" x="173"/>
        <item m="1" x="220"/>
        <item m="1" x="41"/>
        <item m="1" x="364"/>
        <item m="1" x="411"/>
        <item m="1" x="22"/>
        <item m="1" x="71"/>
        <item m="1" x="120"/>
        <item m="1" x="29"/>
        <item m="1" x="221"/>
        <item m="1" x="274"/>
        <item m="1" x="383"/>
        <item m="1" x="43"/>
        <item m="1" x="90"/>
        <item m="1" x="320"/>
        <item m="1" x="416"/>
        <item m="1" x="76"/>
        <item m="1" x="15"/>
        <item m="1" x="127"/>
        <item m="1" x="417"/>
        <item m="1" x="30"/>
        <item m="1" x="128"/>
        <item m="1" x="216"/>
        <item m="1" x="244"/>
        <item m="1" x="355"/>
        <item m="1" x="9"/>
        <item m="1" x="212"/>
        <item m="1" x="261"/>
        <item m="1" x="321"/>
        <item m="1" x="371"/>
        <item m="1" x="418"/>
        <item m="1" x="31"/>
        <item m="1" x="303"/>
        <item m="1" x="401"/>
        <item m="1" x="255"/>
        <item m="1" x="77"/>
        <item m="1" x="129"/>
        <item m="1" x="266"/>
        <item m="1" x="322"/>
        <item m="1" x="372"/>
        <item m="1" x="419"/>
        <item m="1" x="32"/>
        <item m="1" x="78"/>
        <item m="1" x="130"/>
        <item m="1" x="153"/>
        <item m="1" x="191"/>
        <item m="1" x="240"/>
        <item m="1" x="296"/>
        <item m="1" x="349"/>
        <item m="1" x="394"/>
        <item m="1" x="5"/>
        <item m="1" x="275"/>
        <item m="1" x="333"/>
        <item m="1" x="428"/>
        <item m="1" x="44"/>
        <item m="1" x="323"/>
        <item m="1" x="23"/>
        <item m="1" x="72"/>
        <item m="1" x="170"/>
        <item m="1" x="213"/>
        <item m="1" x="262"/>
        <item m="1" x="324"/>
        <item m="1" x="373"/>
        <item m="1" x="334"/>
        <item m="1" x="384"/>
        <item m="1" x="429"/>
        <item m="1" x="45"/>
        <item m="1" x="91"/>
        <item m="1" x="140"/>
        <item m="1" x="181"/>
        <item m="1" x="420"/>
        <item m="1" x="34"/>
        <item x="1"/>
        <item m="1" x="131"/>
        <item m="1" x="217"/>
        <item m="1" x="204"/>
        <item m="1" x="57"/>
        <item m="1" x="157"/>
        <item m="1" x="196"/>
        <item m="1" x="245"/>
        <item m="1" x="92"/>
        <item m="1" x="141"/>
        <item m="1" x="182"/>
        <item m="1" x="232"/>
        <item m="1" x="284"/>
        <item m="1" x="360"/>
        <item m="1" x="16"/>
        <item m="1" x="63"/>
        <item m="1" x="114"/>
        <item m="1" x="166"/>
        <item m="1" x="206"/>
        <item m="1" x="257"/>
        <item m="1" x="395"/>
        <item m="1" x="6"/>
        <item m="1" x="58"/>
        <item m="1" x="197"/>
        <item m="1" x="246"/>
        <item m="1" x="183"/>
        <item m="1" x="233"/>
        <item m="1" x="285"/>
        <item m="1" x="344"/>
        <item m="1" x="218"/>
        <item m="1" x="374"/>
        <item m="1" x="64"/>
        <item m="1" x="207"/>
        <item m="1" x="106"/>
        <item m="1" x="159"/>
        <item m="1" x="198"/>
        <item m="1" x="247"/>
        <item m="1" x="304"/>
        <item m="1" x="356"/>
        <item m="1" x="402"/>
        <item m="1" x="10"/>
        <item m="1" x="79"/>
        <item m="1" x="132"/>
        <item m="1" x="134"/>
        <item m="1" x="174"/>
        <item m="1" x="65"/>
        <item m="1" x="115"/>
        <item m="1" x="335"/>
        <item m="1" x="385"/>
        <item m="1" x="431"/>
        <item m="1" x="47"/>
        <item m="1" x="93"/>
        <item m="1" x="142"/>
        <item m="1" x="184"/>
        <item m="1" x="234"/>
        <item m="1" x="287"/>
        <item m="1" x="345"/>
        <item m="1" x="268"/>
        <item m="1" x="375"/>
        <item m="1" x="422"/>
        <item m="1" x="82"/>
        <item m="1" x="175"/>
        <item m="1" x="224"/>
        <item m="1" x="276"/>
        <item m="1" x="336"/>
        <item m="1" x="386"/>
        <item m="1" x="288"/>
        <item m="1" x="53"/>
        <item m="1" x="107"/>
        <item m="1" x="160"/>
        <item m="1" x="199"/>
        <item m="1" x="248"/>
        <item m="1" x="305"/>
        <item m="1" x="405"/>
        <item m="1" x="269"/>
        <item m="1" x="327"/>
        <item m="1" x="376"/>
        <item m="1" x="423"/>
        <item m="1" x="203"/>
        <item m="1" x="252"/>
        <item m="1" x="311"/>
        <item m="1" x="361"/>
        <item m="1" x="406"/>
        <item m="1" x="18"/>
        <item m="1" x="67"/>
        <item m="1" x="200"/>
        <item m="1" x="306"/>
        <item m="1" x="357"/>
        <item m="1" x="403"/>
        <item m="1" x="11"/>
        <item x="0"/>
        <item m="1" x="325"/>
        <item m="1" x="396"/>
        <item m="1" x="432"/>
        <item m="1" x="307"/>
        <item m="1" x="278"/>
        <item m="1" x="109"/>
        <item m="1" x="144"/>
        <item m="1" x="36"/>
        <item m="1" x="154"/>
        <item m="1" x="162"/>
        <item m="1" x="101"/>
        <item m="1" x="136"/>
        <item m="1" x="227"/>
        <item m="1" x="280"/>
        <item m="1" x="337"/>
        <item m="1" x="236"/>
        <item m="1" x="179"/>
        <item m="1" x="51"/>
        <item m="1" x="271"/>
        <item m="1" x="13"/>
        <item m="1" x="421"/>
        <item m="1" x="331"/>
        <item m="1" x="381"/>
        <item m="1" x="426"/>
        <item m="1" x="398"/>
        <item m="1" x="111"/>
        <item m="1" x="202"/>
        <item m="1" x="194"/>
        <item m="1" x="273"/>
        <item m="1" x="332"/>
        <item m="1" x="75"/>
        <item m="1" x="126"/>
        <item m="1" x="42"/>
        <item m="1" x="89"/>
        <item m="1" x="138"/>
        <item m="1" x="310"/>
        <item m="1" x="265"/>
        <item m="1" x="302"/>
        <item m="1" x="400"/>
        <item m="1" x="100"/>
        <item m="1" x="223"/>
        <item m="1" x="33"/>
        <item m="1" x="121"/>
        <item m="1" x="103"/>
        <item m="1" x="195"/>
        <item m="1" x="104"/>
        <item m="1" x="105"/>
        <item m="1" x="158"/>
        <item m="1" x="430"/>
        <item m="1" x="46"/>
        <item m="1" x="258"/>
        <item m="1" x="315"/>
        <item m="1" x="286"/>
        <item m="1" x="391"/>
        <item m="1" x="17"/>
        <item m="1" x="66"/>
        <item m="1" x="116"/>
        <item m="1" x="167"/>
        <item m="1" x="137"/>
        <item m="1" x="228"/>
        <item m="1" x="84"/>
        <item m="1" x="436"/>
        <item m="1" x="415"/>
        <item m="1" x="318"/>
        <item m="1" x="369"/>
        <item m="1" x="231"/>
        <item m="1" x="343"/>
        <item m="1" x="152"/>
        <item m="1" x="62"/>
        <item m="1" x="222"/>
        <item m="1" x="113"/>
        <item m="1" x="348"/>
        <item m="1" x="139"/>
        <item m="1" x="314"/>
        <item m="1" x="165"/>
        <item m="1" x="205"/>
        <item m="1" x="256"/>
        <item m="1" x="267"/>
        <item m="1" x="108"/>
      </items>
    </pivotField>
  </pivotFields>
  <rowFields count="2">
    <field x="2"/>
    <field x="0"/>
  </rowFields>
  <rowItems count="9">
    <i>
      <x v="269"/>
    </i>
    <i r="1">
      <x v="2636"/>
    </i>
    <i r="1">
      <x v="2637"/>
    </i>
    <i r="1">
      <x v="2638"/>
    </i>
    <i r="1">
      <x v="2639"/>
    </i>
    <i r="1">
      <x v="2640"/>
    </i>
    <i>
      <x v="359"/>
    </i>
    <i r="1">
      <x v="2101"/>
    </i>
    <i t="grand">
      <x/>
    </i>
  </rowItems>
  <colItems count="1">
    <i/>
  </colItems>
  <pageFields count="1">
    <pageField fld="1" hier="-1"/>
  </pageFields>
  <dataFields count="1">
    <dataField name="Count of Employee 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E3:AE7" firstHeaderRow="1" firstDataRow="1" firstDataCol="1"/>
  <pivotFields count="1">
    <pivotField axis="axisRow" showAll="0" sortType="ascending" defaultSubtotal="0">
      <items count="1011">
        <item m="1" x="373"/>
        <item m="1" x="553"/>
        <item m="1" x="36"/>
        <item m="1" x="622"/>
        <item m="1" x="588"/>
        <item m="1" x="37"/>
        <item m="1" x="729"/>
        <item m="1" x="301"/>
        <item m="1" x="995"/>
        <item m="1" x="170"/>
        <item m="1" x="206"/>
        <item m="1" x="578"/>
        <item m="1" x="777"/>
        <item m="1" x="277"/>
        <item m="1" x="766"/>
        <item m="1" x="474"/>
        <item m="1" x="225"/>
        <item m="1" x="554"/>
        <item m="1" x="481"/>
        <item m="1" x="339"/>
        <item m="1" x="134"/>
        <item m="1" x="176"/>
        <item m="1" x="512"/>
        <item m="1" x="715"/>
        <item m="1" x="443"/>
        <item m="1" x="644"/>
        <item m="1" x="699"/>
        <item m="1" x="260"/>
        <item m="1" x="662"/>
        <item m="1" x="842"/>
        <item m="1" x="432"/>
        <item m="1" x="130"/>
        <item m="1" x="34"/>
        <item m="1" x="419"/>
        <item m="1" x="941"/>
        <item m="1" x="14"/>
        <item m="1" x="918"/>
        <item m="1" x="956"/>
        <item m="1" x="803"/>
        <item m="1" x="813"/>
        <item m="1" x="272"/>
        <item m="1" x="144"/>
        <item m="1" x="223"/>
        <item m="1" x="934"/>
        <item m="1" x="392"/>
        <item m="1" x="861"/>
        <item m="1" x="412"/>
        <item m="1" x="437"/>
        <item m="1" x="970"/>
        <item m="1" x="952"/>
        <item m="1" x="989"/>
        <item m="1" x="714"/>
        <item m="1" x="315"/>
        <item m="1" x="222"/>
        <item m="1" x="631"/>
        <item m="1" x="743"/>
        <item m="1" x="199"/>
        <item m="1" x="674"/>
        <item m="1" x="441"/>
        <item m="1" x="656"/>
        <item m="1" x="835"/>
        <item m="1" x="950"/>
        <item m="1" x="334"/>
        <item m="1" x="846"/>
        <item m="1" x="543"/>
        <item m="1" x="6"/>
        <item m="1" x="697"/>
        <item m="1" x="979"/>
        <item m="1" x="123"/>
        <item m="1" x="738"/>
        <item m="1" x="309"/>
        <item m="1" x="601"/>
        <item m="1" x="862"/>
        <item m="1" x="178"/>
        <item m="1" x="808"/>
        <item m="1" x="149"/>
        <item m="1" x="347"/>
        <item m="1" x="768"/>
        <item m="1" x="336"/>
        <item m="1" x="423"/>
        <item m="1" x="480"/>
        <item m="1" x="682"/>
        <item m="1" x="942"/>
        <item m="1" x="472"/>
        <item m="1" x="415"/>
        <item m="1" x="158"/>
        <item m="1" x="26"/>
        <item m="1" x="633"/>
        <item m="1" x="859"/>
        <item m="1" x="732"/>
        <item m="1" x="71"/>
        <item m="1" x="532"/>
        <item m="1" x="150"/>
        <item m="1" x="567"/>
        <item m="1" x="118"/>
        <item m="1" x="746"/>
        <item m="1" x="840"/>
        <item m="1" x="305"/>
        <item m="1" x="981"/>
        <item m="1" x="195"/>
        <item m="1" x="581"/>
        <item m="1" x="103"/>
        <item m="1" x="191"/>
        <item m="1" x="267"/>
        <item m="1" x="435"/>
        <item m="1" x="533"/>
        <item m="1" x="944"/>
        <item m="1" x="409"/>
        <item m="1" x="243"/>
        <item m="1" x="249"/>
        <item m="1" x="1010"/>
        <item m="1" x="492"/>
        <item m="1" x="695"/>
        <item m="1" x="874"/>
        <item m="1" x="477"/>
        <item m="1" x="589"/>
        <item m="1" x="993"/>
        <item m="1" x="313"/>
        <item m="1" x="120"/>
        <item m="1" x="655"/>
        <item m="1" x="41"/>
        <item m="1" x="49"/>
        <item m="1" x="800"/>
        <item m="1" x="782"/>
        <item m="1" x="68"/>
        <item m="1" x="893"/>
        <item m="1" x="183"/>
        <item m="1" x="705"/>
        <item m="1" x="623"/>
        <item m="1" x="430"/>
        <item m="1" x="333"/>
        <item m="1" x="32"/>
        <item m="1" x="892"/>
        <item m="1" x="297"/>
        <item m="1" x="649"/>
        <item m="1" x="329"/>
        <item m="1" x="896"/>
        <item m="1" x="219"/>
        <item m="1" x="640"/>
        <item m="1" x="86"/>
        <item m="1" x="464"/>
        <item m="1" x="834"/>
        <item m="1" x="202"/>
        <item m="1" x="325"/>
        <item m="1" x="179"/>
        <item m="1" x="787"/>
        <item m="1" x="377"/>
        <item m="1" x="605"/>
        <item m="1" x="82"/>
        <item m="1" x="914"/>
        <item m="1" x="790"/>
        <item m="1" x="263"/>
        <item m="1" x="187"/>
        <item m="1" x="405"/>
        <item m="1" x="612"/>
        <item m="1" x="753"/>
        <item m="1" x="67"/>
        <item m="1" x="43"/>
        <item m="1" x="47"/>
        <item m="1" x="711"/>
        <item m="1" x="991"/>
        <item m="1" x="33"/>
        <item m="1" x="616"/>
        <item m="1" x="752"/>
        <item m="1" x="769"/>
        <item m="1" x="740"/>
        <item m="1" x="61"/>
        <item m="1" x="819"/>
        <item m="1" x="783"/>
        <item m="1" x="947"/>
        <item m="1" x="96"/>
        <item m="1" x="961"/>
        <item m="1" x="108"/>
        <item m="1" x="685"/>
        <item m="1" x="153"/>
        <item m="1" x="907"/>
        <item m="1" x="482"/>
        <item m="1" x="513"/>
        <item m="1" x="95"/>
        <item m="1" x="786"/>
        <item m="1" x="876"/>
        <item m="1" x="224"/>
        <item m="1" x="387"/>
        <item m="1" x="374"/>
        <item m="1" x="484"/>
        <item m="1" x="707"/>
        <item m="1" x="28"/>
        <item m="1" x="77"/>
        <item m="1" x="378"/>
        <item m="1" x="955"/>
        <item m="1" x="910"/>
        <item m="1" x="673"/>
        <item m="1" x="283"/>
        <item m="1" x="253"/>
        <item m="1" x="930"/>
        <item m="1" x="608"/>
        <item m="1" x="815"/>
        <item m="1" x="380"/>
        <item m="1" x="776"/>
        <item m="1" x="994"/>
        <item m="1" x="84"/>
        <item m="1" x="490"/>
        <item m="1" x="324"/>
        <item m="1" x="978"/>
        <item m="1" x="1009"/>
        <item m="1" x="722"/>
        <item m="1" x="564"/>
        <item m="1" x="520"/>
        <item m="1" x="535"/>
        <item m="1" x="570"/>
        <item m="1" x="757"/>
        <item m="1" x="949"/>
        <item m="1" x="948"/>
        <item m="1" x="211"/>
        <item m="1" x="428"/>
        <item m="1" x="692"/>
        <item m="1" x="426"/>
        <item m="1" x="1005"/>
        <item m="1" x="925"/>
        <item m="1" x="572"/>
        <item m="1" x="214"/>
        <item m="1" x="442"/>
        <item m="1" x="719"/>
        <item m="1" x="486"/>
        <item m="1" x="449"/>
        <item m="1" x="556"/>
        <item m="1" x="232"/>
        <item m="1" x="362"/>
        <item m="1" x="44"/>
        <item m="1" x="755"/>
        <item m="1" x="216"/>
        <item m="1" x="937"/>
        <item m="1" x="256"/>
        <item m="1" x="693"/>
        <item m="1" x="383"/>
        <item m="1" x="239"/>
        <item m="1" x="829"/>
        <item m="1" x="635"/>
        <item m="1" x="52"/>
        <item m="1" x="663"/>
        <item m="1" x="806"/>
        <item m="1" x="445"/>
        <item m="1" x="280"/>
        <item m="1" x="233"/>
        <item m="1" x="204"/>
        <item m="1" x="820"/>
        <item m="1" x="234"/>
        <item m="1" x="902"/>
        <item m="1" x="242"/>
        <item m="1" x="632"/>
        <item m="1" x="592"/>
        <item m="1" x="39"/>
        <item m="1" x="827"/>
        <item m="1" x="51"/>
        <item m="1" x="270"/>
        <item m="1" x="606"/>
        <item m="1" x="92"/>
        <item m="1" x="778"/>
        <item m="1" x="379"/>
        <item m="1" x="665"/>
        <item m="1" x="774"/>
        <item m="1" x="306"/>
        <item m="1" x="593"/>
        <item m="1" x="763"/>
        <item m="1" x="725"/>
        <item m="1" x="307"/>
        <item m="1" x="723"/>
        <item m="1" x="493"/>
        <item m="1" x="421"/>
        <item m="1" x="877"/>
        <item m="1" x="541"/>
        <item m="1" x="900"/>
        <item m="1" x="615"/>
        <item m="1" x="31"/>
        <item m="1" x="735"/>
        <item m="1" x="582"/>
        <item m="1" x="352"/>
        <item m="1" x="274"/>
        <item m="1" x="832"/>
        <item m="1" x="230"/>
        <item m="1" x="666"/>
        <item m="1" x="152"/>
        <item m="1" x="765"/>
        <item m="1" x="221"/>
        <item m="1" x="436"/>
        <item m="1" x="779"/>
        <item m="1" x="687"/>
        <item m="1" x="824"/>
        <item m="1" x="868"/>
        <item m="1" x="328"/>
        <item m="1" x="550"/>
        <item m="1" x="560"/>
        <item m="1" x="403"/>
        <item m="1" x="671"/>
        <item m="1" x="709"/>
        <item m="1" x="463"/>
        <item m="1" x="356"/>
        <item m="1" x="826"/>
        <item m="1" x="772"/>
        <item m="1" x="958"/>
        <item m="1" x="988"/>
        <item m="1" x="784"/>
        <item m="1" x="148"/>
        <item m="1" x="718"/>
        <item m="1" x="376"/>
        <item m="1" x="651"/>
        <item m="1" x="164"/>
        <item m="1" x="677"/>
        <item m="1" x="528"/>
        <item m="1" x="652"/>
        <item m="1" x="879"/>
        <item m="1" x="678"/>
        <item m="1" x="659"/>
        <item m="1" x="775"/>
        <item m="1" x="915"/>
        <item m="1" x="852"/>
        <item m="1" x="275"/>
        <item m="1" x="217"/>
        <item m="1" x="887"/>
        <item m="1" x="284"/>
        <item m="1" x="363"/>
        <item m="1" x="664"/>
        <item m="1" x="727"/>
        <item m="1" x="830"/>
        <item m="1" x="83"/>
        <item m="1" x="210"/>
        <item m="1" x="618"/>
        <item m="1" x="186"/>
        <item m="1" x="818"/>
        <item m="1" x="391"/>
        <item m="1" x="647"/>
        <item m="1" x="320"/>
        <item m="1" x="136"/>
        <item m="1" x="16"/>
        <item m="1" x="288"/>
        <item m="1" x="193"/>
        <item m="1" x="393"/>
        <item m="1" x="194"/>
        <item m="1" x="531"/>
        <item m="1" x="920"/>
        <item m="1" x="798"/>
        <item m="1" x="898"/>
        <item m="1" x="848"/>
        <item m="1" x="24"/>
        <item m="1" x="856"/>
        <item m="1" x="730"/>
        <item m="1" x="865"/>
        <item m="1" x="793"/>
        <item m="1" x="76"/>
        <item m="1" x="524"/>
        <item m="1" x="653"/>
        <item m="1" x="505"/>
        <item m="1" x="496"/>
        <item m="1" x="604"/>
        <item m="1" x="795"/>
        <item m="1" x="396"/>
        <item m="1" x="863"/>
        <item m="1" x="712"/>
        <item m="1" x="471"/>
        <item m="1" x="858"/>
        <item m="1" x="145"/>
        <item m="1" x="872"/>
        <item m="1" x="439"/>
        <item m="1" x="226"/>
        <item m="1" x="973"/>
        <item m="1" x="64"/>
        <item m="1" x="611"/>
        <item m="1" x="805"/>
        <item m="1" x="770"/>
        <item m="1" x="980"/>
        <item m="1" x="923"/>
        <item m="1" x="741"/>
        <item m="1" x="456"/>
        <item m="1" x="400"/>
        <item m="1" x="849"/>
        <item m="1" x="509"/>
        <item m="1" x="833"/>
        <item m="1" x="780"/>
        <item m="1" x="781"/>
        <item m="1" x="461"/>
        <item m="1" x="885"/>
        <item m="1" x="576"/>
        <item m="1" x="975"/>
        <item m="1" x="539"/>
        <item m="1" x="38"/>
        <item m="1" x="643"/>
        <item m="1" x="447"/>
        <item m="1" x="503"/>
        <item m="1" x="65"/>
        <item m="1" x="21"/>
        <item m="1" x="831"/>
        <item m="1" x="131"/>
        <item m="1" x="881"/>
        <item m="1" x="916"/>
        <item m="1" x="875"/>
        <item m="1" x="220"/>
        <item m="1" x="70"/>
        <item m="1" x="584"/>
        <item m="1" x="278"/>
        <item m="1" x="972"/>
        <item m="1" x="839"/>
        <item m="1" x="279"/>
        <item m="1" x="59"/>
        <item m="1" x="126"/>
        <item m="1" x="596"/>
        <item m="1" x="756"/>
        <item m="1" x="135"/>
        <item m="1" x="713"/>
        <item m="1" x="627"/>
        <item m="1" x="801"/>
        <item m="1" x="48"/>
        <item m="1" x="371"/>
        <item m="1" x="97"/>
        <item m="1" x="483"/>
        <item m="1" x="758"/>
        <item m="1" x="340"/>
        <item m="1" x="60"/>
        <item m="1" x="658"/>
        <item m="1" x="575"/>
        <item m="1" x="27"/>
        <item m="1" x="137"/>
        <item m="1" x="9"/>
        <item m="1" x="936"/>
        <item m="1" x="675"/>
        <item m="1" x="610"/>
        <item m="1" x="229"/>
        <item m="1" x="146"/>
        <item m="1" x="166"/>
        <item m="1" x="154"/>
        <item m="1" x="613"/>
        <item m="1" x="46"/>
        <item m="1" x="702"/>
        <item m="1" x="78"/>
        <item m="1" x="921"/>
        <item m="1" x="311"/>
        <item m="1" x="984"/>
        <item m="1" x="895"/>
        <item m="1" x="355"/>
        <item m="1" x="976"/>
        <item m="1" x="161"/>
        <item m="1" x="56"/>
        <item m="1" x="397"/>
        <item m="1" x="986"/>
        <item m="1" x="458"/>
        <item m="1" x="466"/>
        <item m="1" x="932"/>
        <item m="1" x="654"/>
        <item m="1" x="399"/>
        <item m="1" x="599"/>
        <item m="1" x="838"/>
        <item m="1" x="163"/>
        <item m="1" x="122"/>
        <item m="1" x="465"/>
        <item m="1" x="890"/>
        <item m="1" x="555"/>
        <item m="1" x="573"/>
        <item m="1" x="298"/>
        <item m="1" x="720"/>
        <item m="1" x="855"/>
        <item m="1" x="72"/>
        <item m="1" x="788"/>
        <item m="1" x="837"/>
        <item m="1" x="231"/>
        <item m="1" x="269"/>
        <item m="1" x="291"/>
        <item m="1" x="629"/>
        <item m="1" x="530"/>
        <item m="1" x="57"/>
        <item m="1" x="547"/>
        <item m="1" x="128"/>
        <item m="1" x="737"/>
        <item m="1" x="7"/>
        <item m="1" x="748"/>
        <item m="1" x="389"/>
        <item m="1" x="8"/>
        <item m="1" x="922"/>
        <item m="1" x="904"/>
        <item m="1" x="155"/>
        <item m="1" x="561"/>
        <item m="1" x="438"/>
        <item m="1" x="247"/>
        <item m="1" x="160"/>
        <item m="1" x="502"/>
        <item m="1" x="888"/>
        <item m="1" x="50"/>
        <item m="1" x="583"/>
        <item m="1" x="125"/>
        <item m="1" x="501"/>
        <item m="1" x="73"/>
        <item m="1" x="116"/>
        <item m="1" x="744"/>
        <item m="1" x="638"/>
        <item m="1" x="987"/>
        <item m="1" x="516"/>
        <item m="1" x="177"/>
        <item m="1" x="132"/>
        <item m="1" x="967"/>
        <item m="1" x="440"/>
        <item m="1" x="350"/>
        <item m="1" x="507"/>
        <item m="1" x="469"/>
        <item m="1" x="365"/>
        <item m="1" x="871"/>
        <item m="1" x="327"/>
        <item m="1" x="237"/>
        <item m="1" x="799"/>
        <item m="1" x="526"/>
        <item m="1" x="546"/>
        <item m="1" x="398"/>
        <item m="1" x="823"/>
        <item m="1" x="184"/>
        <item m="1" x="821"/>
        <item m="1" x="444"/>
        <item m="1" x="112"/>
        <item m="1" x="792"/>
        <item m="1" x="966"/>
        <item m="1" x="473"/>
        <item m="1" x="87"/>
        <item m="1" x="809"/>
        <item m="1" x="899"/>
        <item m="1" x="621"/>
        <item m="1" x="434"/>
        <item m="1" x="171"/>
        <item m="1" x="259"/>
        <item m="1" x="701"/>
        <item m="1" x="416"/>
        <item m="1" x="878"/>
        <item m="1" x="794"/>
        <item m="1" x="625"/>
        <item m="1" x="630"/>
        <item m="1" x="207"/>
        <item m="1" x="731"/>
        <item m="1" x="500"/>
        <item m="1" x="764"/>
        <item x="1"/>
        <item m="1" x="997"/>
        <item m="1" x="594"/>
        <item m="1" x="773"/>
        <item m="1" x="188"/>
        <item m="1" x="169"/>
        <item m="1" x="402"/>
        <item m="1" x="431"/>
        <item m="1" x="841"/>
        <item m="1" x="844"/>
        <item m="1" x="857"/>
        <item m="1" x="889"/>
        <item m="1" x="969"/>
        <item m="1" x="172"/>
        <item m="1" x="704"/>
        <item m="1" x="372"/>
        <item m="1" x="903"/>
        <item m="1" x="860"/>
        <item m="1" x="18"/>
        <item m="1" x="91"/>
        <item m="1" x="20"/>
        <item m="1" x="924"/>
        <item m="1" x="381"/>
        <item m="1" x="140"/>
        <item m="1" x="1007"/>
        <item m="1" x="338"/>
        <item m="1" x="175"/>
        <item m="1" x="119"/>
        <item m="1" x="156"/>
        <item m="1" x="185"/>
        <item m="1" x="908"/>
        <item m="1" x="870"/>
        <item m="1" x="406"/>
        <item m="1" x="361"/>
        <item m="1" x="717"/>
        <item m="1" x="864"/>
        <item m="1" x="244"/>
        <item m="1" x="348"/>
        <item m="1" x="747"/>
        <item m="1" x="488"/>
        <item m="1" x="107"/>
        <item m="1" x="30"/>
        <item m="1" x="427"/>
        <item m="1" x="395"/>
        <item m="1" x="190"/>
        <item m="1" x="370"/>
        <item m="1" x="974"/>
        <item m="1" x="894"/>
        <item m="1" x="845"/>
        <item m="1" x="410"/>
        <item m="1" x="628"/>
        <item m="1" x="261"/>
        <item m="1" x="203"/>
        <item m="1" x="418"/>
        <item m="1" x="408"/>
        <item m="1" x="80"/>
        <item m="1" x="281"/>
        <item m="1" x="728"/>
        <item m="1" x="510"/>
        <item m="1" x="689"/>
        <item m="1" x="690"/>
        <item m="1" x="407"/>
        <item m="1" x="1006"/>
        <item m="1" x="703"/>
        <item m="1" x="4"/>
        <item m="1" x="580"/>
        <item m="1" x="962"/>
        <item m="1" x="668"/>
        <item m="1" x="323"/>
        <item m="1" x="345"/>
        <item m="1" x="688"/>
        <item m="1" x="235"/>
        <item m="1" x="590"/>
        <item m="1" x="977"/>
        <item m="1" x="534"/>
        <item m="1" x="106"/>
        <item m="1" x="105"/>
        <item m="1" x="667"/>
        <item m="1" x="511"/>
        <item m="1" x="983"/>
        <item m="1" x="660"/>
        <item m="1" x="159"/>
        <item m="1" x="384"/>
        <item m="1" x="63"/>
        <item m="1" x="591"/>
        <item m="1" x="215"/>
        <item m="1" x="79"/>
        <item m="1" x="143"/>
        <item m="1" x="686"/>
        <item m="1" x="996"/>
        <item m="1" x="911"/>
        <item m="1" x="521"/>
        <item m="1" x="40"/>
        <item m="1" x="360"/>
        <item m="1" x="115"/>
        <item m="1" x="299"/>
        <item m="1" x="637"/>
        <item m="1" x="117"/>
        <item m="1" x="963"/>
        <item m="1" x="368"/>
        <item m="1" x="802"/>
        <item m="1" x="198"/>
        <item m="1" x="99"/>
        <item m="1" x="619"/>
        <item m="1" x="475"/>
        <item x="2"/>
        <item m="1" x="22"/>
        <item m="1" x="213"/>
        <item m="1" x="807"/>
        <item m="1" x="454"/>
        <item m="1" x="552"/>
        <item m="1" x="121"/>
        <item m="1" x="515"/>
        <item m="1" x="926"/>
        <item m="1" x="424"/>
        <item m="1" x="141"/>
        <item m="1" x="585"/>
        <item m="1" x="551"/>
        <item m="1" x="113"/>
        <item m="1" x="760"/>
        <item m="1" x="344"/>
        <item m="1" x="708"/>
        <item m="1" x="55"/>
        <item m="1" x="672"/>
        <item m="1" x="74"/>
        <item m="1" x="236"/>
        <item m="1" x="358"/>
        <item m="1" x="100"/>
        <item m="1" x="822"/>
        <item m="1" x="724"/>
        <item m="1" x="470"/>
        <item m="1" x="85"/>
        <item m="1" x="607"/>
        <item m="1" x="569"/>
        <item m="1" x="917"/>
        <item m="1" x="212"/>
        <item m="1" x="487"/>
        <item m="1" x="343"/>
        <item m="1" x="929"/>
        <item m="1" x="754"/>
        <item m="1" x="245"/>
        <item m="1" x="853"/>
        <item m="1" x="953"/>
        <item m="1" x="679"/>
        <item m="1" x="276"/>
        <item m="1" x="174"/>
        <item m="1" x="811"/>
        <item m="1" x="518"/>
        <item m="1" x="133"/>
        <item m="1" x="197"/>
        <item m="1" x="642"/>
        <item m="1" x="264"/>
        <item m="1" x="734"/>
        <item m="1" x="13"/>
        <item m="1" x="657"/>
        <item m="1" x="310"/>
        <item m="1" x="785"/>
        <item m="1" x="201"/>
        <item m="1" x="167"/>
        <item m="1" x="544"/>
        <item m="1" x="353"/>
        <item m="1" x="614"/>
        <item m="1" x="433"/>
        <item m="1" x="951"/>
        <item m="1" x="262"/>
        <item m="1" x="385"/>
        <item m="1" x="196"/>
        <item m="1" x="940"/>
        <item m="1" x="566"/>
        <item m="1" x="162"/>
        <item m="1" x="933"/>
        <item m="1" x="90"/>
        <item m="1" x="624"/>
        <item m="1" x="559"/>
        <item m="1" x="636"/>
        <item m="1" x="595"/>
        <item m="1" x="750"/>
        <item m="1" x="536"/>
        <item m="1" x="293"/>
        <item m="1" x="617"/>
        <item m="1" x="634"/>
        <item m="1" x="273"/>
        <item m="1" x="529"/>
        <item m="1" x="549"/>
        <item m="1" x="45"/>
        <item m="1" x="954"/>
        <item m="1" x="609"/>
        <item m="1" x="684"/>
        <item m="1" x="884"/>
        <item m="1" x="745"/>
        <item m="1" x="429"/>
        <item m="1" x="369"/>
        <item m="1" x="25"/>
        <item m="1" x="873"/>
        <item m="1" x="517"/>
        <item m="1" x="467"/>
        <item m="1" x="102"/>
        <item m="1" x="453"/>
        <item m="1" x="1008"/>
        <item m="1" x="462"/>
        <item m="1" x="759"/>
        <item m="1" x="739"/>
        <item m="1" x="751"/>
        <item m="1" x="869"/>
        <item m="1" x="669"/>
        <item m="1" x="721"/>
        <item m="1" x="828"/>
        <item m="1" x="938"/>
        <item m="1" x="538"/>
        <item m="1" x="124"/>
        <item m="1" x="736"/>
        <item m="1" x="318"/>
        <item m="1" x="110"/>
        <item m="1" x="494"/>
        <item m="1" x="335"/>
        <item m="1" x="414"/>
        <item m="1" x="968"/>
        <item m="1" x="694"/>
        <item m="1" x="5"/>
        <item m="1" x="446"/>
        <item m="1" x="476"/>
        <item m="1" x="749"/>
        <item m="1" x="129"/>
        <item m="1" x="337"/>
        <item m="1" x="319"/>
        <item m="1" x="19"/>
        <item m="1" x="251"/>
        <item m="1" x="127"/>
        <item m="1" x="927"/>
        <item m="1" x="641"/>
        <item m="1" x="390"/>
        <item m="1" x="909"/>
        <item m="1" x="265"/>
        <item m="1" x="364"/>
        <item m="1" x="165"/>
        <item m="1" x="147"/>
        <item m="1" x="810"/>
        <item m="1" x="964"/>
        <item m="1" x="598"/>
        <item m="1" x="417"/>
        <item m="1" x="98"/>
        <item m="1" x="109"/>
        <item m="1" x="843"/>
        <item m="1" x="386"/>
        <item m="1" x="620"/>
        <item m="1" x="646"/>
        <item m="1" x="266"/>
        <item m="1" x="282"/>
        <item m="1" x="577"/>
        <item m="1" x="563"/>
        <item m="1" x="568"/>
        <item m="1" x="151"/>
        <item m="1" x="854"/>
        <item m="1" x="331"/>
        <item m="1" x="683"/>
        <item m="1" x="413"/>
        <item m="1" x="945"/>
        <item m="1" x="228"/>
        <item m="1" x="497"/>
        <item m="1" x="258"/>
        <item m="1" x="411"/>
        <item m="1" x="316"/>
        <item m="1" x="292"/>
        <item m="1" x="254"/>
        <item m="1" x="17"/>
        <item m="1" x="982"/>
        <item m="1" x="252"/>
        <item m="1" x="626"/>
        <item m="1" x="35"/>
        <item m="1" x="851"/>
        <item m="1" x="367"/>
        <item m="1" x="661"/>
        <item m="1" x="540"/>
        <item m="1" x="696"/>
        <item m="1" x="880"/>
        <item m="1" x="287"/>
        <item m="1" x="825"/>
        <item m="1" x="209"/>
        <item m="1" x="716"/>
        <item m="1" x="142"/>
        <item m="1" x="817"/>
        <item m="1" x="425"/>
        <item m="1" x="468"/>
        <item m="1" x="255"/>
        <item m="1" x="93"/>
        <item m="1" x="971"/>
        <item m="1" x="960"/>
        <item m="1" x="867"/>
        <item m="1" x="919"/>
        <item m="1" x="681"/>
        <item m="1" x="998"/>
        <item m="1" x="302"/>
        <item m="1" x="883"/>
        <item m="1" x="422"/>
        <item m="1" x="189"/>
        <item m="1" x="999"/>
        <item m="1" x="886"/>
        <item m="1" x="15"/>
        <item m="1" x="42"/>
        <item m="1" x="401"/>
        <item m="1" x="789"/>
        <item m="1" x="650"/>
        <item m="1" x="314"/>
        <item m="1" x="548"/>
        <item m="1" x="322"/>
        <item m="1" x="906"/>
        <item m="1" x="62"/>
        <item m="1" x="394"/>
        <item m="1" x="271"/>
        <item m="1" x="761"/>
        <item m="1" x="205"/>
        <item m="1" x="1004"/>
        <item m="1" x="812"/>
        <item m="1" x="691"/>
        <item m="1" x="1003"/>
        <item m="1" x="317"/>
        <item m="1" x="957"/>
        <item m="1" x="946"/>
        <item m="1" x="457"/>
        <item m="1" x="69"/>
        <item m="1" x="990"/>
        <item m="1" x="525"/>
        <item m="1" x="897"/>
        <item m="1" x="114"/>
        <item m="1" x="75"/>
        <item m="1" x="537"/>
        <item m="1" x="375"/>
        <item m="1" x="586"/>
        <item m="1" x="965"/>
        <item m="1" x="985"/>
        <item m="1" x="139"/>
        <item m="1" x="12"/>
        <item m="1" x="168"/>
        <item m="1" x="420"/>
        <item m="1" x="565"/>
        <item m="1" x="639"/>
        <item m="1" x="349"/>
        <item m="1" x="182"/>
        <item m="1" x="726"/>
        <item m="1" x="489"/>
        <item m="1" x="366"/>
        <item m="1" x="866"/>
        <item m="1" x="882"/>
        <item m="1" x="571"/>
        <item m="1" x="1002"/>
        <item m="1" x="680"/>
        <item m="1" x="330"/>
        <item m="1" x="499"/>
        <item m="1" x="804"/>
        <item m="1" x="485"/>
        <item m="1" x="246"/>
        <item m="1" x="257"/>
        <item m="1" x="943"/>
        <item m="1" x="450"/>
        <item m="1" x="733"/>
        <item m="1" x="847"/>
        <item m="1" x="706"/>
        <item m="1" x="1001"/>
        <item m="1" x="603"/>
        <item m="1" x="645"/>
        <item m="1" x="891"/>
        <item m="1" x="88"/>
        <item m="1" x="542"/>
        <item m="1" x="455"/>
        <item m="1" x="1000"/>
        <item m="1" x="111"/>
        <item m="1" x="460"/>
        <item m="1" x="557"/>
        <item m="1" x="404"/>
        <item m="1" x="791"/>
        <item m="1" x="670"/>
        <item m="1" x="294"/>
        <item m="1" x="508"/>
        <item m="1" x="180"/>
        <item m="1" x="448"/>
        <item m="1" x="240"/>
        <item m="1" x="545"/>
        <item m="1" x="478"/>
        <item m="1" x="700"/>
        <item m="1" x="597"/>
        <item m="1" x="101"/>
        <item m="1" x="289"/>
        <item m="1" x="238"/>
        <item m="1" x="912"/>
        <item m="1" x="248"/>
        <item m="1" x="173"/>
        <item m="1" x="192"/>
        <item m="1" x="351"/>
        <item m="1" x="66"/>
        <item m="1" x="527"/>
        <item m="1" x="504"/>
        <item m="1" x="506"/>
        <item m="1" x="558"/>
        <item m="1" x="227"/>
        <item m="1" x="522"/>
        <item m="1" x="295"/>
        <item m="1" x="771"/>
        <item m="1" x="359"/>
        <item m="1" x="901"/>
        <item m="1" x="388"/>
        <item m="1" x="762"/>
        <item m="1" x="913"/>
        <item m="1" x="354"/>
        <item m="1" x="341"/>
        <item m="1" x="600"/>
        <item m="1" x="326"/>
        <item m="1" x="602"/>
        <item m="1" x="796"/>
        <item m="1" x="676"/>
        <item m="1" x="29"/>
        <item m="1" x="523"/>
        <item m="1" x="332"/>
        <item m="1" x="587"/>
        <item m="1" x="157"/>
        <item m="1" x="81"/>
        <item m="1" x="3"/>
        <item m="1" x="491"/>
        <item m="1" x="321"/>
        <item m="1" x="836"/>
        <item m="1" x="959"/>
        <item m="1" x="241"/>
        <item m="1" x="346"/>
        <item m="1" x="459"/>
        <item m="1" x="574"/>
        <item m="1" x="89"/>
        <item m="1" x="300"/>
        <item m="1" x="218"/>
        <item m="1" x="928"/>
        <item m="1" x="296"/>
        <item m="1" x="451"/>
        <item m="1" x="816"/>
        <item m="1" x="648"/>
        <item m="1" x="939"/>
        <item m="1" x="797"/>
        <item m="1" x="308"/>
        <item m="1" x="850"/>
        <item m="1" x="514"/>
        <item m="1" x="710"/>
        <item m="1" x="286"/>
        <item m="1" x="104"/>
        <item m="1" x="519"/>
        <item m="1" x="562"/>
        <item m="1" x="479"/>
        <item m="1" x="312"/>
        <item m="1" x="94"/>
        <item m="1" x="931"/>
        <item m="1" x="138"/>
        <item m="1" x="250"/>
        <item m="1" x="285"/>
        <item m="1" x="742"/>
        <item m="1" x="181"/>
        <item m="1" x="208"/>
        <item m="1" x="54"/>
        <item m="1" x="10"/>
        <item m="1" x="53"/>
        <item m="1" x="698"/>
        <item m="1" x="498"/>
        <item m="1" x="579"/>
        <item m="1" x="495"/>
        <item m="1" x="268"/>
        <item m="1" x="814"/>
        <item m="1" x="58"/>
        <item m="1" x="290"/>
        <item m="1" x="357"/>
        <item m="1" x="11"/>
        <item m="1" x="303"/>
        <item m="1" x="304"/>
        <item m="1" x="935"/>
        <item m="1" x="767"/>
        <item m="1" x="905"/>
        <item m="1" x="382"/>
        <item m="1" x="452"/>
        <item m="1" x="200"/>
        <item m="1" x="23"/>
        <item m="1" x="342"/>
        <item m="1" x="992"/>
        <item x="0"/>
      </items>
    </pivotField>
  </pivotFields>
  <rowFields count="1">
    <field x="0"/>
  </rowFields>
  <rowItems count="4">
    <i>
      <x v="534"/>
    </i>
    <i>
      <x v="639"/>
    </i>
    <i>
      <x v="101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H3:I9" firstHeaderRow="1" firstDataRow="1" firstDataCol="1"/>
  <pivotFields count="3">
    <pivotField showAll="0" defaultSubtotal="0"/>
    <pivotField axis="axisRow" dataField="1" multipleItemSelectionAllowed="1" showAll="0" defaultSubtotal="0">
      <items count="1011">
        <item x="0"/>
        <item m="1" x="640"/>
        <item m="1" x="67"/>
        <item m="1" x="202"/>
        <item m="1" x="790"/>
        <item m="1" x="51"/>
        <item m="1" x="179"/>
        <item m="1" x="605"/>
        <item m="1" x="582"/>
        <item m="1" x="43"/>
        <item m="1" x="187"/>
        <item m="1" x="47"/>
        <item m="1" x="802"/>
        <item m="1" x="87"/>
        <item m="1" x="501"/>
        <item m="1" x="421"/>
        <item m="1" x="798"/>
        <item m="1" x="920"/>
        <item m="1" x="772"/>
        <item m="1" x="1003"/>
        <item m="1" x="377"/>
        <item m="1" x="146"/>
        <item m="1" x="445"/>
        <item m="1" x="390"/>
        <item m="1" x="95"/>
        <item m="1" x="408"/>
        <item m="1" x="682"/>
        <item m="1" x="133"/>
        <item m="1" x="857"/>
        <item m="1" x="326"/>
        <item m="1" x="405"/>
        <item m="1" x="389"/>
        <item m="1" x="550"/>
        <item m="1" x="457"/>
        <item m="1" x="171"/>
        <item m="1" x="849"/>
        <item m="1" x="375"/>
        <item m="1" x="432"/>
        <item m="1" x="473"/>
        <item m="1" x="258"/>
        <item m="1" x="993"/>
        <item m="1" x="61"/>
        <item m="1" x="699"/>
        <item m="1" x="986"/>
        <item m="1" x="842"/>
        <item m="1" x="780"/>
        <item m="1" x="781"/>
        <item m="1" x="615"/>
        <item m="1" x="400"/>
        <item m="1" x="833"/>
        <item m="1" x="110"/>
        <item m="1" x="318"/>
        <item m="1" x="610"/>
        <item m="1" x="856"/>
        <item m="1" x="118"/>
        <item m="1" x="746"/>
        <item m="1" x="305"/>
        <item m="1" x="149"/>
        <item m="1" x="347"/>
        <item m="1" x="840"/>
        <item m="1" x="808"/>
        <item m="1" x="567"/>
        <item m="1" x="446"/>
        <item m="1" x="322"/>
        <item m="1" x="548"/>
        <item m="1" x="314"/>
        <item m="1" x="650"/>
        <item m="1" x="543"/>
        <item m="1" x="846"/>
        <item m="1" x="6"/>
        <item m="1" x="906"/>
        <item m="1" x="334"/>
        <item m="1" x="62"/>
        <item m="1" x="441"/>
        <item m="1" x="244"/>
        <item m="1" x="750"/>
        <item m="1" x="141"/>
        <item m="1" x="424"/>
        <item m="1" x="585"/>
        <item m="1" x="240"/>
        <item m="1" x="448"/>
        <item m="1" x="508"/>
        <item m="1" x="552"/>
        <item m="1" x="71"/>
        <item m="1" x="180"/>
        <item m="1" x="256"/>
        <item m="1" x="693"/>
        <item m="1" x="44"/>
        <item m="1" x="755"/>
        <item m="1" x="216"/>
        <item m="1" x="937"/>
        <item m="1" x="532"/>
        <item m="1" x="816"/>
        <item m="1" x="336"/>
        <item m="1" x="592"/>
        <item m="1" x="911"/>
        <item m="1" x="800"/>
        <item m="1" x="423"/>
        <item m="1" x="996"/>
        <item m="1" x="464"/>
        <item m="1" x="39"/>
        <item m="1" x="659"/>
        <item m="1" x="957"/>
        <item m="1" x="528"/>
        <item m="1" x="652"/>
        <item m="1" x="879"/>
        <item m="1" x="8"/>
        <item m="1" x="656"/>
        <item m="1" x="718"/>
        <item m="1" x="651"/>
        <item m="1" x="677"/>
        <item m="1" x="678"/>
        <item m="1" x="376"/>
        <item m="1" x="164"/>
        <item m="1" x="128"/>
        <item m="1" x="844"/>
        <item m="1" x="747"/>
        <item m="1" x="33"/>
        <item m="1" x="860"/>
        <item m="1" x="568"/>
        <item m="1" x="172"/>
        <item m="1" x="20"/>
        <item m="1" x="949"/>
        <item m="1" x="723"/>
        <item m="1" x="752"/>
        <item m="1" x="894"/>
        <item m="1" x="45"/>
        <item m="1" x="92"/>
        <item m="1" x="969"/>
        <item m="1" x="974"/>
        <item m="1" x="616"/>
        <item m="1" x="273"/>
        <item m="1" x="370"/>
        <item m="1" x="18"/>
        <item m="1" x="877"/>
        <item m="1" x="634"/>
        <item m="1" x="34"/>
        <item m="1" x="981"/>
        <item m="1" x="226"/>
        <item m="1" x="636"/>
        <item m="1" x="193"/>
        <item m="1" x="31"/>
        <item m="1" x="975"/>
        <item m="1" x="606"/>
        <item m="1" x="778"/>
        <item m="1" x="593"/>
        <item m="1" x="684"/>
        <item m="1" x="270"/>
        <item m="1" x="626"/>
        <item m="1" x="113"/>
        <item m="1" x="252"/>
        <item m="1" x="453"/>
        <item m="1" x="306"/>
        <item m="1" x="851"/>
        <item m="1" x="982"/>
        <item m="1" x="292"/>
        <item m="1" x="17"/>
        <item m="1" x="200"/>
        <item m="1" x="967"/>
        <item m="1" x="985"/>
        <item m="1" x="805"/>
        <item m="1" x="787"/>
        <item m="1" x="166"/>
        <item m="1" x="614"/>
        <item m="1" x="229"/>
        <item m="1" x="379"/>
        <item m="1" x="369"/>
        <item m="1" x="617"/>
        <item m="1" x="1004"/>
        <item m="1" x="884"/>
        <item m="1" x="205"/>
        <item m="1" x="665"/>
        <item m="1" x="90"/>
        <item m="1" x="761"/>
        <item m="1" x="939"/>
        <item m="1" x="827"/>
        <item m="1" x="325"/>
        <item m="1" x="346"/>
        <item m="1" x="666"/>
        <item m="1" x="919"/>
        <item m="1" x="663"/>
        <item m="1" x="807"/>
        <item m="1" x="52"/>
        <item m="1" x="213"/>
        <item m="1" x="635"/>
        <item m="1" x="814"/>
        <item m="1" x="374"/>
        <item m="1" x="268"/>
        <item m="1" x="482"/>
        <item m="1" x="722"/>
        <item m="1" x="1009"/>
        <item m="1" x="520"/>
        <item m="1" x="313"/>
        <item m="1" x="570"/>
        <item m="1" x="287"/>
        <item m="1" x="994"/>
        <item m="1" x="776"/>
        <item m="1" x="535"/>
        <item m="1" x="608"/>
        <item m="1" x="930"/>
        <item m="1" x="882"/>
        <item m="1" x="546"/>
        <item m="1" x="639"/>
        <item m="1" x="165"/>
        <item m="1" x="12"/>
        <item m="1" x="58"/>
        <item m="1" x="134"/>
        <item m="1" x="147"/>
        <item m="1" x="93"/>
        <item m="1" x="431"/>
        <item m="1" x="234"/>
        <item m="1" x="594"/>
        <item m="1" x="960"/>
        <item m="1" x="998"/>
        <item m="1" x="476"/>
        <item m="1" x="997"/>
        <item m="1" x="564"/>
        <item m="1" x="317"/>
        <item m="1" x="271"/>
        <item m="1" x="990"/>
        <item m="1" x="96"/>
        <item m="1" x="383"/>
        <item m="1" x="590"/>
        <item m="1" x="947"/>
        <item m="1" x="773"/>
        <item m="1" x="139"/>
        <item m="1" x="510"/>
        <item m="1" x="689"/>
        <item m="1" x="825"/>
        <item m="1" x="685"/>
        <item m="1" x="153"/>
        <item m="1" x="907"/>
        <item m="1" x="735"/>
        <item m="1" x="683"/>
        <item m="1" x="460"/>
        <item m="1" x="176"/>
        <item m="1" x="485"/>
        <item m="1" x="713"/>
        <item m="1" x="80"/>
        <item m="1" x="848"/>
        <item m="1" x="135"/>
        <item m="1" x="279"/>
        <item m="1" x="726"/>
        <item m="1" x="729"/>
        <item m="1" x="554"/>
        <item m="1" x="669"/>
        <item m="1" x="774"/>
        <item m="1" x="225"/>
        <item m="1" x="429"/>
        <item m="1" x="184"/>
        <item m="1" x="277"/>
        <item m="1" x="404"/>
        <item m="1" x="36"/>
        <item m="1" x="995"/>
        <item m="1" x="766"/>
        <item m="1" x="777"/>
        <item m="1" x="206"/>
        <item m="1" x="151"/>
        <item m="1" x="946"/>
        <item m="1" x="27"/>
        <item m="1" x="588"/>
        <item m="1" x="474"/>
        <item m="1" x="578"/>
        <item m="1" x="481"/>
        <item m="1" x="251"/>
        <item m="1" x="170"/>
        <item m="1" x="696"/>
        <item m="1" x="737"/>
        <item m="1" x="309"/>
        <item m="1" x="880"/>
        <item m="1" x="601"/>
        <item m="1" x="190"/>
        <item m="1" x="126"/>
        <item m="1" x="852"/>
        <item m="1" x="361"/>
        <item m="1" x="367"/>
        <item m="1" x="717"/>
        <item m="1" x="864"/>
        <item m="1" x="540"/>
        <item m="1" x="283"/>
        <item m="1" x="728"/>
        <item m="1" x="537"/>
        <item m="1" x="716"/>
        <item m="1" x="854"/>
        <item m="1" x="983"/>
        <item m="1" x="760"/>
        <item m="1" x="584"/>
        <item m="1" x="667"/>
        <item m="1" x="933"/>
        <item m="1" x="627"/>
        <item m="1" x="751"/>
        <item m="1" x="335"/>
        <item m="1" x="801"/>
        <item m="1" x="395"/>
        <item m="1" x="812"/>
        <item m="1" x="875"/>
        <item m="1" x="407"/>
        <item m="1" x="691"/>
        <item m="1" x="255"/>
        <item m="1" x="406"/>
        <item m="1" x="278"/>
        <item m="1" x="867"/>
        <item m="1" x="870"/>
        <item m="1" x="119"/>
        <item m="1" x="366"/>
        <item m="1" x="558"/>
        <item m="1" x="248"/>
        <item m="1" x="192"/>
        <item m="1" x="142"/>
        <item m="1" x="66"/>
        <item m="1" x="351"/>
        <item m="1" x="173"/>
        <item m="1" x="912"/>
        <item m="1" x="227"/>
        <item m="1" x="586"/>
        <item m="1" x="466"/>
        <item m="1" x="163"/>
        <item m="1" x="838"/>
        <item m="1" x="932"/>
        <item m="1" x="573"/>
        <item m="1" x="890"/>
        <item m="1" x="399"/>
        <item m="1" x="599"/>
        <item m="1" x="654"/>
        <item m="1" x="675"/>
        <item m="1" x="542"/>
        <item m="1" x="609"/>
        <item m="1" x="269"/>
        <item m="1" x="871"/>
        <item m="1" x="365"/>
        <item m="1" x="412"/>
        <item m="1" x="952"/>
        <item m="1" x="437"/>
        <item m="1" x="954"/>
        <item m="1" x="934"/>
        <item m="1" x="144"/>
        <item m="1" x="1010"/>
        <item m="1" x="855"/>
        <item m="1" x="861"/>
        <item m="1" x="918"/>
        <item m="1" x="813"/>
        <item m="1" x="272"/>
        <item m="1" x="956"/>
        <item m="1" x="603"/>
        <item m="1" x="835"/>
        <item m="1" x="783"/>
        <item m="1" x="222"/>
        <item m="1" x="714"/>
        <item m="1" x="392"/>
        <item m="1" x="950"/>
        <item m="1" x="23"/>
        <item m="1" x="249"/>
        <item m="1" x="944"/>
        <item m="1" x="480"/>
        <item m="1" x="936"/>
        <item m="1" x="41"/>
        <item m="1" x="788"/>
        <item m="1" x="427"/>
        <item m="1" x="791"/>
        <item m="1" x="311"/>
        <item m="1" x="984"/>
        <item m="1" x="891"/>
        <item m="1" x="915"/>
        <item m="1" x="489"/>
        <item m="1" x="775"/>
        <item m="1" x="702"/>
        <item m="1" x="223"/>
        <item m="1" x="970"/>
        <item m="1" x="803"/>
        <item m="1" x="745"/>
        <item m="1" x="455"/>
        <item m="1" x="327"/>
        <item m="1" x="182"/>
        <item m="1" x="989"/>
        <item m="1" x="495"/>
        <item m="1" x="409"/>
        <item m="1" x="695"/>
        <item m="1" x="492"/>
        <item m="1" x="589"/>
        <item m="1" x="477"/>
        <item m="1" x="874"/>
        <item m="1" x="493"/>
        <item m="1" x="811"/>
        <item m="1" x="276"/>
        <item m="1" x="174"/>
        <item m="1" x="85"/>
        <item m="1" x="470"/>
        <item m="1" x="168"/>
        <item m="1" x="387"/>
        <item m="1" x="224"/>
        <item m="1" x="953"/>
        <item m="1" x="5"/>
        <item m="1" x="679"/>
        <item m="1" x="853"/>
        <item m="1" x="876"/>
        <item m="1" x="380"/>
        <item m="1" x="490"/>
        <item m="1" x="978"/>
        <item m="1" x="815"/>
        <item m="1" x="786"/>
        <item m="1" x="245"/>
        <item m="1" x="84"/>
        <item m="1" x="393"/>
        <item m="1" x="730"/>
        <item m="1" x="49"/>
        <item m="1" x="14"/>
        <item m="1" x="757"/>
        <item m="1" x="779"/>
        <item m="1" x="436"/>
        <item m="1" x="687"/>
        <item m="1" x="221"/>
        <item m="1" x="823"/>
        <item m="1" x="497"/>
        <item m="1" x="381"/>
        <item m="1" x="129"/>
        <item m="1" x="337"/>
        <item m="1" x="235"/>
        <item m="1" x="127"/>
        <item m="1" x="357"/>
        <item m="1" x="810"/>
        <item m="1" x="319"/>
        <item m="1" x="565"/>
        <item m="1" x="290"/>
        <item m="1" x="509"/>
        <item m="1" x="962"/>
        <item m="1" x="927"/>
        <item m="1" x="19"/>
        <item m="1" x="228"/>
        <item m="1" x="243"/>
        <item m="1" x="727"/>
        <item m="1" x="664"/>
        <item m="1" x="525"/>
        <item m="1" x="820"/>
        <item m="1" x="204"/>
        <item m="1" x="435"/>
        <item m="1" x="533"/>
        <item m="1" x="267"/>
        <item m="1" x="178"/>
        <item m="1" x="862"/>
        <item m="1" x="103"/>
        <item m="1" x="191"/>
        <item m="1" x="889"/>
        <item m="1" x="211"/>
        <item m="1" x="115"/>
        <item m="1" x="239"/>
        <item m="1" x="42"/>
        <item m="1" x="386"/>
        <item m="1" x="671"/>
        <item m="1" x="301"/>
        <item m="1" x="99"/>
        <item m="1" x="690"/>
        <item m="1" x="763"/>
        <item m="1" x="428"/>
        <item m="1" x="348"/>
        <item m="1" x="98"/>
        <item m="1" x="674"/>
        <item m="1" x="922"/>
        <item m="1" x="210"/>
        <item m="1" x="368"/>
        <item m="1" x="692"/>
        <item m="1" x="521"/>
        <item m="1" x="214"/>
        <item m="1" x="274"/>
        <item m="1" x="111"/>
        <item m="1" x="83"/>
        <item m="1" x="197"/>
        <item m="1" x="449"/>
        <item m="1" x="711"/>
        <item m="1" x="948"/>
        <item m="1" x="646"/>
        <item m="1" x="295"/>
        <item m="1" x="719"/>
        <item m="1" x="847"/>
        <item m="1" x="13"/>
        <item m="1" x="709"/>
        <item m="1" x="72"/>
        <item m="1" x="454"/>
        <item m="1" x="686"/>
        <item m="1" x="620"/>
        <item m="1" x="105"/>
        <item m="1" x="426"/>
        <item m="1" x="925"/>
        <item m="1" x="401"/>
        <item m="1" x="491"/>
        <item m="1" x="1005"/>
        <item m="1" x="539"/>
        <item m="1" x="832"/>
        <item m="1" x="38"/>
        <item m="1" x="307"/>
        <item m="1" x="541"/>
        <item m="1" x="966"/>
        <item m="1" x="475"/>
        <item m="1" x="101"/>
        <item m="1" x="310"/>
        <item m="1" x="384"/>
        <item m="1" x="159"/>
        <item m="1" x="24"/>
        <item m="1" x="124"/>
        <item m="1" x="522"/>
        <item m="1" x="494"/>
        <item m="1" x="943"/>
        <item m="1" x="201"/>
        <item m="1" x="559"/>
        <item m="1" x="257"/>
        <item m="1" x="246"/>
        <item m="1" x="342"/>
        <item m="1" x="992"/>
        <item m="1" x="40"/>
        <item m="1" x="299"/>
        <item m="1" x="648"/>
        <item m="1" x="261"/>
        <item m="1" x="538"/>
        <item m="1" x="951"/>
        <item m="1" x="130"/>
        <item m="1" x="931"/>
        <item m="1" x="628"/>
        <item m="1" x="353"/>
        <item m="1" x="410"/>
        <item m="1" x="618"/>
        <item m="1" x="132"/>
        <item m="1" x="418"/>
        <item m="1" x="452"/>
        <item m="1" x="828"/>
        <item m="1" x="938"/>
        <item m="1" x="479"/>
        <item m="1" x="94"/>
        <item m="1" x="312"/>
        <item m="1" x="177"/>
        <item m="1" x="138"/>
        <item m="1" x="721"/>
        <item m="1" x="121"/>
        <item m="1" x="571"/>
        <item m="1" x="417"/>
        <item m="1" x="203"/>
        <item m="1" x="793"/>
        <item m="1" x="76"/>
        <item m="1" x="865"/>
        <item m="1" x="391"/>
        <item m="1" x="818"/>
        <item m="1" x="117"/>
        <item m="1" x="183"/>
        <item m="1" x="744"/>
        <item m="1" x="68"/>
        <item m="1" x="186"/>
        <item m="1" x="647"/>
        <item m="1" x="524"/>
        <item m="1" x="893"/>
        <item m="1" x="516"/>
        <item m="1" x="116"/>
        <item m="1" x="987"/>
        <item m="1" x="782"/>
        <item m="1" x="544"/>
        <item m="1" x="624"/>
        <item m="1" x="941"/>
        <item m="1" x="198"/>
        <item m="1" x="979"/>
        <item m="1" x="433"/>
        <item m="1" x="167"/>
        <item m="1" x="123"/>
        <item m="1" x="140"/>
        <item m="1" x="738"/>
        <item m="1" x="858"/>
        <item m="1" x="935"/>
        <item m="1" x="304"/>
        <item m="1" x="917"/>
        <item m="1" x="767"/>
        <item m="1" x="905"/>
        <item m="1" x="443"/>
        <item m="1" x="715"/>
        <item m="1" x="569"/>
        <item m="1" x="830"/>
        <item m="1" x="360"/>
        <item m="1" x="878"/>
        <item m="1" x="323"/>
        <item m="1" x="637"/>
        <item m="1" x="942"/>
        <item m="1" x="731"/>
        <item m="1" x="212"/>
        <item m="1" x="162"/>
        <item m="1" x="56"/>
        <item m="1" x="11"/>
        <item m="1" x="940"/>
        <item m="1" x="196"/>
        <item m="1" x="976"/>
        <item m="1" x="161"/>
        <item m="1" x="259"/>
        <item m="1" x="363"/>
        <item m="1" x="284"/>
        <item m="1" x="450"/>
        <item m="1" x="264"/>
        <item m="1" x="385"/>
        <item m="1" x="895"/>
        <item m="1" x="764"/>
        <item m="1" x="566"/>
        <item m="1" x="478"/>
        <item m="1" x="642"/>
        <item m="1" x="734"/>
        <item m="1" x="355"/>
        <item m="1" x="819"/>
        <item m="1" x="496"/>
        <item m="1" x="765"/>
        <item m="1" x="965"/>
        <item m="1" x="416"/>
        <item m="1" x="794"/>
        <item m="1" x="152"/>
        <item m="1" x="701"/>
        <item m="1" x="1006"/>
        <item m="1" x="169"/>
        <item m="1" x="769"/>
        <item m="1" x="897"/>
        <item m="1" x="580"/>
        <item m="1" x="673"/>
        <item m="1" x="910"/>
        <item m="1" x="526"/>
        <item m="1" x="107"/>
        <item m="1" x="280"/>
        <item m="1" x="63"/>
        <item m="1" x="645"/>
        <item m="1" x="69"/>
        <item m="1" x="785"/>
        <item m="1" x="262"/>
        <item m="1" x="660"/>
        <item m="1" x="86"/>
        <item m="1" x="529"/>
        <item m="1" x="591"/>
        <item m="1" x="373"/>
        <item m="1" x="809"/>
        <item m="1" x="143"/>
        <item m="1" x="1000"/>
        <item m="1" x="397"/>
        <item m="1" x="403"/>
        <item m="1" x="638"/>
        <item m="1" x="344"/>
        <item m="1" x="748"/>
        <item m="1" x="440"/>
        <item m="1" x="973"/>
        <item m="1" x="324"/>
        <item m="1" x="253"/>
        <item m="1" x="963"/>
        <item m="1" x="1002"/>
        <item m="1" x="106"/>
        <item m="1" x="362"/>
        <item m="1" x="345"/>
        <item m="1" x="511"/>
        <item m="1" x="688"/>
        <item m="1" x="230"/>
        <item m="1" x="420"/>
        <item m="1" x="534"/>
        <item m="1" x="281"/>
        <item m="1" x="977"/>
        <item m="1" x="504"/>
        <item m="1" x="506"/>
        <item m="1" x="733"/>
        <item m="1" x="607"/>
        <item m="1" x="583"/>
        <item m="1" x="836"/>
        <item m="1" x="359"/>
        <item m="1" x="530"/>
        <item m="1" x="515"/>
        <item m="1" x="321"/>
        <item m="1" x="507"/>
        <item m="1" x="700"/>
        <item m="1" x="160"/>
        <item m="1" x="241"/>
        <item m="1" x="597"/>
        <item m="1" x="447"/>
        <item m="1" x="644"/>
        <item m="1" x="29"/>
        <item m="1" x="676"/>
        <item m="1" x="3"/>
        <item m="1" x="959"/>
        <item m="1" x="438"/>
        <item m="1" x="247"/>
        <item m="1" x="505"/>
        <item m="1" x="157"/>
        <item m="1" x="81"/>
        <item m="1" x="517"/>
        <item m="1" x="600"/>
        <item m="1" x="102"/>
        <item m="1" x="332"/>
        <item m="1" x="523"/>
        <item m="1" x="459"/>
        <item m="1" x="50"/>
        <item m="1" x="341"/>
        <item m="1" x="547"/>
        <item m="1" x="900"/>
        <item m="1" x="60"/>
        <item m="1" x="560"/>
        <item m="1" x="340"/>
        <item m="1" x="658"/>
        <item m="1" x="837"/>
        <item m="1" x="964"/>
        <item m="1" x="758"/>
        <item m="1" x="623"/>
        <item m="1" x="908"/>
        <item m="1" x="705"/>
        <item m="1" x="97"/>
        <item m="1" x="483"/>
        <item m="1" x="826"/>
        <item m="1" x="980"/>
        <item m="1" x="114"/>
        <item m="1" x="356"/>
        <item m="1" x="704"/>
        <item m="1" x="55"/>
        <item m="1" x="672"/>
        <item m="1" x="75"/>
        <item m="1" x="364"/>
        <item m="1" x="265"/>
        <item m="1" x="275"/>
        <item m="1" x="185"/>
        <item m="1" x="430"/>
        <item m="1" x="156"/>
        <item m="1" x="1007"/>
        <item m="1" x="175"/>
        <item m="1" x="338"/>
        <item m="1" x="563"/>
        <item m="1" x="32"/>
        <item m="1" x="30"/>
        <item m="1" x="843"/>
        <item m="1" x="536"/>
        <item m="1" x="293"/>
        <item m="1" x="297"/>
        <item m="1" x="288"/>
        <item m="1" x="329"/>
        <item m="1" x="789"/>
        <item m="1" x="892"/>
        <item m="1" x="219"/>
        <item m="1" x="649"/>
        <item m="1" x="896"/>
        <item m="1" x="708"/>
        <item m="1" x="64"/>
        <item m="1" x="7"/>
        <item m="1" x="972"/>
        <item m="1" x="349"/>
        <item m="1" x="266"/>
        <item m="1" x="48"/>
        <item m="1" x="488"/>
        <item m="1" x="502"/>
        <item m="1" x="681"/>
        <item m="1" x="822"/>
        <item m="1" x="358"/>
        <item m="1" x="100"/>
        <item m="1" x="845"/>
        <item m="1" x="125"/>
        <item m="1" x="888"/>
        <item m="1" x="487"/>
        <item m="1" x="209"/>
        <item m="1" x="1008"/>
        <item m="1" x="698"/>
        <item m="1" x="300"/>
        <item m="1" x="831"/>
        <item m="1" x="131"/>
        <item m="1" x="866"/>
        <item m="1" x="694"/>
        <item m="1" x="697"/>
        <item m="1" x="680"/>
        <item m="1" x="498"/>
        <item m="1" x="65"/>
        <item m="1" x="602"/>
        <item m="1" x="467"/>
        <item m="1" x="462"/>
        <item m="1" x="21"/>
        <item m="1" x="503"/>
        <item m="1" x="901"/>
        <item m="1" x="873"/>
        <item m="1" x="350"/>
        <item m="1" x="886"/>
        <item m="1" x="15"/>
        <item m="1" x="10"/>
        <item m="1" x="54"/>
        <item m="1" x="596"/>
        <item m="1" x="742"/>
        <item m="1" x="208"/>
        <item m="1" x="285"/>
        <item m="1" x="250"/>
        <item m="1" x="555"/>
        <item m="1" x="238"/>
        <item m="1" x="79"/>
        <item m="1" x="189"/>
        <item m="1" x="289"/>
        <item m="1" x="929"/>
        <item m="1" x="909"/>
        <item m="1" x="343"/>
        <item m="1" x="725"/>
        <item m="1" x="82"/>
        <item m="1" x="469"/>
        <item m="1" x="706"/>
        <item m="1" x="137"/>
        <item m="1" x="194"/>
        <item m="1" x="612"/>
        <item m="1" x="484"/>
        <item m="1" x="898"/>
        <item m="1" x="112"/>
        <item m="1" x="955"/>
        <item m="1" x="613"/>
        <item m="1" x="914"/>
        <item m="1" x="754"/>
        <item m="1" x="662"/>
        <item m="1" x="759"/>
        <item m="1" x="739"/>
        <item m="1" x="741"/>
        <item m="1" x="456"/>
        <item m="1" x="736"/>
        <item m="1" x="150"/>
        <item m="1" x="199"/>
        <item m="1" x="926"/>
        <item m="1" x="732"/>
        <item m="1" x="46"/>
        <item m="1" x="422"/>
        <item m="1" x="988"/>
        <item m="1" x="294"/>
        <item m="1" x="670"/>
        <item m="1" x="296"/>
        <item m="1" x="451"/>
        <item m="1" x="595"/>
        <item m="1" x="372"/>
        <item m="1" x="903"/>
        <item m="1" x="924"/>
        <item m="1" x="91"/>
        <item m="1" x="352"/>
        <item m="1" x="841"/>
        <item m="1" x="531"/>
        <item m="1" x="576"/>
        <item m="1" x="885"/>
        <item m="1" x="9"/>
        <item m="1" x="461"/>
        <item m="1" x="25"/>
        <item m="1" x="829"/>
        <item m="1" x="868"/>
        <item m="1" x="518"/>
        <item m="1" x="824"/>
        <item m="1" x="328"/>
        <item m="1" x="463"/>
        <item m="1" x="444"/>
        <item m="1" x="928"/>
        <item m="1" x="218"/>
        <item m="1" x="724"/>
        <item m="1" x="108"/>
        <item m="1" x="743"/>
        <item m="1" x="961"/>
        <item m="1" x="37"/>
        <item m="1" x="821"/>
        <item m="1" x="562"/>
        <item m="1" x="499"/>
        <item m="1" x="622"/>
        <item m="1" x="22"/>
        <item m="1" x="661"/>
        <item m="1" x="904"/>
        <item m="1" x="771"/>
        <item m="1" x="804"/>
        <item m="1" x="575"/>
        <item m="1" x="330"/>
        <item m="1" x="792"/>
        <item m="1" x="339"/>
        <item m="1" x="263"/>
        <item m="1" x="839"/>
        <item m="1" x="70"/>
        <item m="1" x="413"/>
        <item m="1" x="756"/>
        <item m="1" x="220"/>
        <item m="1" x="611"/>
        <item m="1" x="527"/>
        <item m="1" x="465"/>
        <item m="1" x="458"/>
        <item m="1" x="122"/>
        <item m="1" x="629"/>
        <item m="1" x="549"/>
        <item m="1" x="260"/>
        <item m="1" x="237"/>
        <item m="1" x="302"/>
        <item m="1" x="971"/>
        <item m="1" x="88"/>
        <item m="1" x="991"/>
        <item m="1" x="749"/>
        <item m="1" x="579"/>
        <item m="1" x="315"/>
        <item m="1" x="631"/>
        <item m="1" x="217"/>
        <item m="1" x="887"/>
        <item m="1" x="556"/>
        <item m="1" x="921"/>
        <item m="1" x="78"/>
        <item m="1" x="770"/>
        <item m="1" x="883"/>
        <item m="1" x="231"/>
        <item m="1" x="291"/>
        <item m="1" x="120"/>
        <item m="1" x="655"/>
        <item m="1" x="414"/>
        <item m="1" x="968"/>
        <item m="1" x="632"/>
        <item m="1" x="899"/>
        <item m="1" x="806"/>
        <item m="1" x="545"/>
        <item m="1" x="513"/>
        <item m="1" x="282"/>
        <item m="1" x="4"/>
        <item m="1" x="577"/>
        <item m="1" x="703"/>
        <item m="1" x="945"/>
        <item m="1" x="331"/>
        <item m="1" x="442"/>
        <item m="1" x="195"/>
        <item m="1" x="581"/>
        <item m="1" x="486"/>
        <item m="1" x="598"/>
        <item m="1" x="572"/>
        <item m="1" x="633"/>
        <item m="1" x="859"/>
        <item m="1" x="768"/>
        <item m="1" x="320"/>
        <item m="1" x="16"/>
        <item m="1" x="394"/>
        <item m="1" x="104"/>
        <item m="1" x="136"/>
        <item m="1" x="298"/>
        <item m="1" x="109"/>
        <item m="1" x="799"/>
        <item m="1" x="398"/>
        <item m="1" x="215"/>
        <item m="1" x="619"/>
        <item m="1" x="653"/>
        <item m="1" x="519"/>
        <item m="1" x="439"/>
        <item m="1" x="145"/>
        <item m="1" x="872"/>
        <item m="1" x="303"/>
        <item m="1" x="512"/>
        <item m="1" x="471"/>
        <item m="1" x="712"/>
        <item m="1" x="863"/>
        <item m="1" x="834"/>
        <item m="1" x="557"/>
        <item m="1" x="207"/>
        <item m="1" x="1001"/>
        <item m="1" x="621"/>
        <item m="1" x="434"/>
        <item m="1" x="233"/>
        <item m="1" x="402"/>
        <item m="1" x="630"/>
        <item m="1" x="242"/>
        <item m="1" x="500"/>
        <item m="1" x="625"/>
        <item m="1" x="232"/>
        <item m="1" x="668"/>
        <item m="1" x="604"/>
        <item m="1" x="26"/>
        <item m="1" x="396"/>
        <item m="1" x="795"/>
        <item m="1" x="188"/>
        <item m="1" x="378"/>
        <item m="1" x="28"/>
        <item m="1" x="77"/>
        <item m="1" x="158"/>
        <item m="1" x="710"/>
        <item m="1" x="902"/>
        <item m="1" x="641"/>
        <item m="1" x="73"/>
        <item m="1" x="753"/>
        <item m="1" x="382"/>
        <item m="1" x="657"/>
        <item m="1" x="740"/>
        <item m="1" x="796"/>
        <item m="1" x="89"/>
        <item m="1" x="587"/>
        <item m="1" x="881"/>
        <item m="1" x="720"/>
        <item m="1" x="999"/>
        <item m="1" x="551"/>
        <item m="1" x="574"/>
        <item m="1" x="916"/>
        <item m="1" x="316"/>
        <item m="1" x="869"/>
        <item m="1" x="643"/>
        <item m="1" x="411"/>
        <item m="1" x="308"/>
        <item m="1" x="35"/>
        <item m="1" x="254"/>
        <item m="1" x="333"/>
        <item m="1" x="415"/>
        <item m="1" x="472"/>
        <item m="1" x="419"/>
        <item m="1" x="561"/>
        <item m="1" x="817"/>
        <item m="1" x="74"/>
        <item m="1" x="59"/>
        <item m="1" x="425"/>
        <item m="1" x="236"/>
        <item m="1" x="468"/>
        <item m="1" x="371"/>
        <item m="1" x="155"/>
        <item m="1" x="923"/>
        <item m="1" x="850"/>
        <item m="1" x="553"/>
        <item m="1" x="514"/>
        <item m="1" x="286"/>
        <item m="1" x="797"/>
        <item m="1" x="57"/>
        <item m="1" x="707"/>
        <item m="1" x="958"/>
        <item m="1" x="354"/>
        <item m="1" x="762"/>
        <item m="1" x="913"/>
        <item m="1" x="388"/>
        <item m="1" x="784"/>
        <item m="1" x="148"/>
        <item m="1" x="154"/>
        <item m="1" x="53"/>
        <item m="1" x="181"/>
        <item x="1"/>
        <item x="2"/>
      </items>
    </pivotField>
    <pivotField axis="axisRow" showAll="0" defaultSubtotal="0">
      <items count="439">
        <item m="1" x="94"/>
        <item m="1" x="277"/>
        <item m="1" x="143"/>
        <item m="1" x="7"/>
        <item m="1" x="48"/>
        <item m="1" x="80"/>
        <item m="1" x="117"/>
        <item m="1" x="161"/>
        <item m="1" x="185"/>
        <item m="1" x="259"/>
        <item m="1" x="377"/>
        <item m="1" x="412"/>
        <item m="1" x="12"/>
        <item m="1" x="54"/>
        <item m="1" x="83"/>
        <item m="1" x="122"/>
        <item sd="0" m="1" x="192"/>
        <item m="1" x="225"/>
        <item m="1" x="326"/>
        <item m="1" x="362"/>
        <item m="1" x="433"/>
        <item m="1" x="68"/>
        <item m="1" x="171"/>
        <item m="1" x="208"/>
        <item m="1" x="249"/>
        <item m="1" x="289"/>
        <item m="1" x="328"/>
        <item m="1" x="365"/>
        <item m="1" x="73"/>
        <item m="1" x="176"/>
        <item m="1" x="95"/>
        <item m="1" x="145"/>
        <item m="1" x="186"/>
        <item m="1" x="135"/>
        <item m="1" x="177"/>
        <item m="1" x="110"/>
        <item m="1" x="187"/>
        <item m="1" x="235"/>
        <item m="1" x="290"/>
        <item m="1" x="270"/>
        <item m="1" x="329"/>
        <item m="1" x="366"/>
        <item m="1" x="413"/>
        <item m="1" x="250"/>
        <item m="1" x="358"/>
        <item m="1" x="2"/>
        <item m="1" x="55"/>
        <item m="1" x="178"/>
        <item m="1" x="226"/>
        <item m="1" x="279"/>
        <item m="1" x="214"/>
        <item m="1" x="263"/>
        <item m="1" x="253"/>
        <item m="1" x="312"/>
        <item m="1" x="102"/>
        <item m="1" x="297"/>
        <item m="1" x="350"/>
        <item m="1" x="397"/>
        <item m="1" x="338"/>
        <item m="1" x="387"/>
        <item m="1" x="434"/>
        <item m="1" x="49"/>
        <item m="1" x="96"/>
        <item m="1" x="146"/>
        <item m="1" x="147"/>
        <item m="1" x="188"/>
        <item m="1" x="367"/>
        <item m="1" x="24"/>
        <item m="1" x="388"/>
        <item m="1" x="435"/>
        <item m="1" x="50"/>
        <item m="1" x="97"/>
        <item m="1" x="148"/>
        <item m="1" x="189"/>
        <item m="1" x="291"/>
        <item m="1" x="281"/>
        <item m="1" x="339"/>
        <item m="1" x="389"/>
        <item m="1" x="209"/>
        <item m="1" x="260"/>
        <item m="1" x="316"/>
        <item m="1" x="407"/>
        <item m="1" x="19"/>
        <item m="1" x="378"/>
        <item m="1" x="424"/>
        <item m="1" x="37"/>
        <item m="1" x="85"/>
        <item m="1" x="317"/>
        <item m="1" x="368"/>
        <item m="1" x="414"/>
        <item m="1" x="25"/>
        <item m="1" x="74"/>
        <item m="1" x="123"/>
        <item m="1" x="60"/>
        <item m="1" x="112"/>
        <item m="1" x="38"/>
        <item m="1" x="86"/>
        <item m="1" x="26"/>
        <item m="1" x="124"/>
        <item m="1" x="229"/>
        <item m="1" x="282"/>
        <item m="1" x="340"/>
        <item m="1" x="390"/>
        <item m="1" x="215"/>
        <item m="1" x="264"/>
        <item m="1" x="341"/>
        <item m="1" x="437"/>
        <item m="1" x="98"/>
        <item m="1" x="149"/>
        <item m="1" x="150"/>
        <item m="1" x="190"/>
        <item m="1" x="237"/>
        <item m="1" x="292"/>
        <item m="1" x="346"/>
        <item m="1" x="392"/>
        <item m="1" x="3"/>
        <item m="1" x="56"/>
        <item m="1" x="330"/>
        <item m="1" x="379"/>
        <item m="1" x="39"/>
        <item m="1" x="87"/>
        <item m="1" x="35"/>
        <item m="1" x="81"/>
        <item m="1" x="133"/>
        <item m="1" x="172"/>
        <item m="1" x="219"/>
        <item m="1" x="180"/>
        <item m="1" x="230"/>
        <item m="1" x="283"/>
        <item m="1" x="342"/>
        <item m="1" x="438"/>
        <item m="1" x="408"/>
        <item m="1" x="69"/>
        <item m="1" x="118"/>
        <item m="1" x="168"/>
        <item m="1" x="210"/>
        <item m="1" x="308"/>
        <item m="1" x="404"/>
        <item m="1" x="14"/>
        <item m="1" x="61"/>
        <item m="1" x="241"/>
        <item m="1" x="52"/>
        <item m="1" x="99"/>
        <item m="1" x="151"/>
        <item m="1" x="238"/>
        <item m="1" x="293"/>
        <item m="1" x="380"/>
        <item m="1" x="425"/>
        <item m="1" x="319"/>
        <item m="1" x="370"/>
        <item m="1" x="27"/>
        <item m="1" x="28"/>
        <item m="1" x="125"/>
        <item m="1" x="163"/>
        <item m="1" x="201"/>
        <item m="1" x="251"/>
        <item m="1" x="309"/>
        <item m="1" x="359"/>
        <item m="1" x="254"/>
        <item m="1" x="313"/>
        <item m="1" x="363"/>
        <item m="1" x="409"/>
        <item m="1" x="20"/>
        <item m="1" x="70"/>
        <item m="1" x="239"/>
        <item m="1" x="294"/>
        <item m="1" x="155"/>
        <item m="1" x="242"/>
        <item m="1" x="298"/>
        <item m="1" x="351"/>
        <item m="1" x="21"/>
        <item m="1" x="119"/>
        <item m="1" x="169"/>
        <item m="1" x="211"/>
        <item m="1" x="295"/>
        <item m="1" x="347"/>
        <item m="1" x="393"/>
        <item m="1" x="4"/>
        <item m="1" x="299"/>
        <item m="1" x="352"/>
        <item m="1" x="193"/>
        <item m="1" x="300"/>
        <item m="1" x="353"/>
        <item m="1" x="410"/>
        <item m="1" x="272"/>
        <item m="1" x="382"/>
        <item m="1" x="427"/>
        <item m="1" x="40"/>
        <item m="1" x="88"/>
        <item m="1" x="8"/>
        <item m="1" x="59"/>
        <item m="1" x="164"/>
        <item m="1" x="156"/>
        <item m="1" x="243"/>
        <item m="1" x="301"/>
        <item m="1" x="354"/>
        <item m="1" x="399"/>
        <item m="1" x="173"/>
        <item m="1" x="220"/>
        <item m="1" x="41"/>
        <item m="1" x="364"/>
        <item m="1" x="411"/>
        <item m="1" x="22"/>
        <item m="1" x="71"/>
        <item m="1" x="120"/>
        <item m="1" x="29"/>
        <item m="1" x="221"/>
        <item m="1" x="274"/>
        <item m="1" x="383"/>
        <item m="1" x="43"/>
        <item m="1" x="90"/>
        <item m="1" x="320"/>
        <item m="1" x="416"/>
        <item m="1" x="76"/>
        <item m="1" x="15"/>
        <item m="1" x="127"/>
        <item m="1" x="417"/>
        <item m="1" x="30"/>
        <item m="1" x="128"/>
        <item m="1" x="216"/>
        <item m="1" x="244"/>
        <item m="1" x="355"/>
        <item m="1" x="9"/>
        <item m="1" x="212"/>
        <item m="1" x="261"/>
        <item m="1" x="321"/>
        <item m="1" x="371"/>
        <item m="1" x="418"/>
        <item m="1" x="31"/>
        <item m="1" x="303"/>
        <item m="1" x="401"/>
        <item m="1" x="255"/>
        <item m="1" x="77"/>
        <item m="1" x="129"/>
        <item m="1" x="266"/>
        <item m="1" x="322"/>
        <item m="1" x="372"/>
        <item m="1" x="419"/>
        <item m="1" x="32"/>
        <item m="1" x="78"/>
        <item m="1" x="130"/>
        <item m="1" x="153"/>
        <item m="1" x="191"/>
        <item m="1" x="240"/>
        <item m="1" x="296"/>
        <item m="1" x="349"/>
        <item m="1" x="394"/>
        <item m="1" x="5"/>
        <item m="1" x="275"/>
        <item m="1" x="333"/>
        <item m="1" x="428"/>
        <item m="1" x="44"/>
        <item m="1" x="323"/>
        <item m="1" x="23"/>
        <item m="1" x="72"/>
        <item m="1" x="170"/>
        <item m="1" x="213"/>
        <item m="1" x="262"/>
        <item m="1" x="324"/>
        <item m="1" x="373"/>
        <item m="1" x="334"/>
        <item m="1" x="384"/>
        <item m="1" x="429"/>
        <item m="1" x="45"/>
        <item m="1" x="91"/>
        <item m="1" x="140"/>
        <item m="1" x="181"/>
        <item m="1" x="420"/>
        <item m="1" x="34"/>
        <item x="1"/>
        <item m="1" x="131"/>
        <item m="1" x="217"/>
        <item m="1" x="204"/>
        <item m="1" x="57"/>
        <item m="1" x="157"/>
        <item m="1" x="196"/>
        <item m="1" x="245"/>
        <item m="1" x="92"/>
        <item m="1" x="141"/>
        <item m="1" x="182"/>
        <item m="1" x="232"/>
        <item m="1" x="284"/>
        <item m="1" x="360"/>
        <item m="1" x="16"/>
        <item m="1" x="63"/>
        <item m="1" x="114"/>
        <item m="1" x="166"/>
        <item m="1" x="206"/>
        <item m="1" x="257"/>
        <item m="1" x="395"/>
        <item m="1" x="6"/>
        <item m="1" x="58"/>
        <item m="1" x="197"/>
        <item m="1" x="246"/>
        <item m="1" x="183"/>
        <item m="1" x="233"/>
        <item m="1" x="285"/>
        <item m="1" x="344"/>
        <item m="1" x="218"/>
        <item m="1" x="374"/>
        <item m="1" x="64"/>
        <item m="1" x="207"/>
        <item m="1" x="106"/>
        <item m="1" x="159"/>
        <item m="1" x="198"/>
        <item m="1" x="247"/>
        <item m="1" x="304"/>
        <item m="1" x="356"/>
        <item m="1" x="402"/>
        <item m="1" x="10"/>
        <item m="1" x="79"/>
        <item m="1" x="132"/>
        <item m="1" x="134"/>
        <item m="1" x="174"/>
        <item m="1" x="65"/>
        <item m="1" x="115"/>
        <item m="1" x="335"/>
        <item m="1" x="385"/>
        <item m="1" x="431"/>
        <item m="1" x="47"/>
        <item m="1" x="93"/>
        <item m="1" x="142"/>
        <item m="1" x="184"/>
        <item m="1" x="234"/>
        <item m="1" x="287"/>
        <item m="1" x="345"/>
        <item m="1" x="268"/>
        <item m="1" x="375"/>
        <item m="1" x="422"/>
        <item m="1" x="82"/>
        <item m="1" x="175"/>
        <item m="1" x="224"/>
        <item m="1" x="276"/>
        <item m="1" x="336"/>
        <item m="1" x="386"/>
        <item m="1" x="288"/>
        <item m="1" x="53"/>
        <item m="1" x="107"/>
        <item m="1" x="160"/>
        <item m="1" x="199"/>
        <item m="1" x="248"/>
        <item m="1" x="305"/>
        <item m="1" x="405"/>
        <item m="1" x="269"/>
        <item m="1" x="327"/>
        <item m="1" x="376"/>
        <item m="1" x="423"/>
        <item m="1" x="203"/>
        <item m="1" x="252"/>
        <item m="1" x="311"/>
        <item m="1" x="361"/>
        <item m="1" x="406"/>
        <item m="1" x="18"/>
        <item m="1" x="67"/>
        <item m="1" x="200"/>
        <item m="1" x="306"/>
        <item m="1" x="357"/>
        <item m="1" x="403"/>
        <item m="1" x="11"/>
        <item x="0"/>
        <item m="1" x="325"/>
        <item m="1" x="396"/>
        <item m="1" x="432"/>
        <item m="1" x="307"/>
        <item m="1" x="278"/>
        <item m="1" x="109"/>
        <item m="1" x="144"/>
        <item m="1" x="36"/>
        <item m="1" x="154"/>
        <item m="1" x="162"/>
        <item m="1" x="101"/>
        <item m="1" x="136"/>
        <item m="1" x="227"/>
        <item m="1" x="280"/>
        <item m="1" x="337"/>
        <item m="1" x="236"/>
        <item m="1" x="179"/>
        <item m="1" x="51"/>
        <item m="1" x="271"/>
        <item m="1" x="13"/>
        <item m="1" x="421"/>
        <item m="1" x="331"/>
        <item m="1" x="381"/>
        <item m="1" x="426"/>
        <item m="1" x="398"/>
        <item m="1" x="111"/>
        <item m="1" x="202"/>
        <item m="1" x="194"/>
        <item m="1" x="273"/>
        <item m="1" x="332"/>
        <item m="1" x="75"/>
        <item m="1" x="126"/>
        <item m="1" x="42"/>
        <item m="1" x="89"/>
        <item m="1" x="138"/>
        <item m="1" x="310"/>
        <item m="1" x="265"/>
        <item m="1" x="302"/>
        <item m="1" x="400"/>
        <item m="1" x="100"/>
        <item m="1" x="223"/>
        <item m="1" x="33"/>
        <item m="1" x="121"/>
        <item m="1" x="103"/>
        <item m="1" x="195"/>
        <item m="1" x="104"/>
        <item m="1" x="105"/>
        <item m="1" x="158"/>
        <item m="1" x="430"/>
        <item m="1" x="46"/>
        <item m="1" x="258"/>
        <item m="1" x="315"/>
        <item m="1" x="286"/>
        <item m="1" x="391"/>
        <item m="1" x="17"/>
        <item m="1" x="66"/>
        <item m="1" x="116"/>
        <item m="1" x="167"/>
        <item m="1" x="137"/>
        <item m="1" x="228"/>
        <item m="1" x="84"/>
        <item m="1" x="436"/>
        <item m="1" x="415"/>
        <item m="1" x="318"/>
        <item m="1" x="369"/>
        <item m="1" x="231"/>
        <item m="1" x="343"/>
        <item m="1" x="152"/>
        <item m="1" x="62"/>
        <item m="1" x="222"/>
        <item m="1" x="113"/>
        <item m="1" x="348"/>
        <item m="1" x="139"/>
        <item m="1" x="314"/>
        <item m="1" x="165"/>
        <item m="1" x="205"/>
        <item m="1" x="256"/>
        <item m="1" x="267"/>
        <item m="1" x="108"/>
      </items>
    </pivotField>
  </pivotFields>
  <rowFields count="2">
    <field x="2"/>
    <field x="1"/>
  </rowFields>
  <rowItems count="6">
    <i>
      <x v="269"/>
    </i>
    <i r="1">
      <x v="1009"/>
    </i>
    <i r="1">
      <x v="1010"/>
    </i>
    <i>
      <x v="359"/>
    </i>
    <i r="1">
      <x/>
    </i>
    <i t="grand">
      <x/>
    </i>
  </rowItems>
  <colItems count="1">
    <i/>
  </colItems>
  <dataFields count="1">
    <dataField name="Count of Internal Titl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3:X15" firstHeaderRow="1" firstDataRow="1" firstDataCol="1"/>
  <pivotFields count="3">
    <pivotField axis="axisRow" dataField="1" showAll="0" defaultSubtotal="0">
      <items count="2641">
        <item m="1" x="415"/>
        <item m="1" x="541"/>
        <item m="1" x="729"/>
        <item m="1" x="758"/>
        <item m="1" x="236"/>
        <item m="1" x="545"/>
        <item m="1" x="868"/>
        <item m="1" x="730"/>
        <item m="1" x="189"/>
        <item m="1" x="657"/>
        <item m="1" x="737"/>
        <item m="1" x="901"/>
        <item m="1" x="796"/>
        <item m="1" x="791"/>
        <item m="1" x="598"/>
        <item m="1" x="738"/>
        <item m="1" x="824"/>
        <item m="1" x="847"/>
        <item m="1" x="266"/>
        <item m="1" x="444"/>
        <item m="1" x="632"/>
        <item m="1" x="261"/>
        <item m="1" x="1042"/>
        <item m="1" x="911"/>
        <item m="1" x="1422"/>
        <item m="1" x="1078"/>
        <item m="1" x="1046"/>
        <item m="1" x="1049"/>
        <item m="1" x="1221"/>
        <item m="1" x="1474"/>
        <item m="1" x="886"/>
        <item m="1" x="887"/>
        <item m="1" x="891"/>
        <item m="1" x="1090"/>
        <item m="1" x="1127"/>
        <item m="1" x="1329"/>
        <item m="1" x="779"/>
        <item m="1" x="960"/>
        <item m="1" x="1204"/>
        <item m="1" x="1307"/>
        <item m="1" x="1565"/>
        <item m="1" x="869"/>
        <item m="1" x="1105"/>
        <item m="1" x="1210"/>
        <item m="1" x="1695"/>
        <item m="1" x="1489"/>
        <item m="1" x="1373"/>
        <item m="1" x="1531"/>
        <item m="1" x="1864"/>
        <item m="1" x="2049"/>
        <item m="1" x="1342"/>
        <item m="1" x="1804"/>
        <item m="1" x="1629"/>
        <item m="1" x="1321"/>
        <item m="1" x="1546"/>
        <item m="1" x="1673"/>
        <item m="1" x="1552"/>
        <item m="1" x="2010"/>
        <item m="1" x="1345"/>
        <item m="1" x="1873"/>
        <item m="1" x="2061"/>
        <item m="1" x="2350"/>
        <item m="1" x="2123"/>
        <item m="1" x="36"/>
        <item m="1" x="2575"/>
        <item m="1" x="335"/>
        <item m="1" x="251"/>
        <item m="1" x="1914"/>
        <item m="1" x="1918"/>
        <item m="1" x="2236"/>
        <item m="1" x="2476"/>
        <item m="1" x="158"/>
        <item m="1" x="1922"/>
        <item m="1" x="2075"/>
        <item m="1" x="2028"/>
        <item m="1" x="2262"/>
        <item m="1" x="1747"/>
        <item m="1" x="2247"/>
        <item m="1" x="2091"/>
        <item m="1" x="1988"/>
        <item m="1" x="2143"/>
        <item m="1" x="53"/>
        <item m="1" x="270"/>
        <item m="1" x="453"/>
        <item m="1" x="2254"/>
        <item m="1" x="2498"/>
        <item m="1" x="2206"/>
        <item m="1" x="20"/>
        <item m="1" x="122"/>
        <item m="1" x="495"/>
        <item m="1" x="2331"/>
        <item m="1" x="70"/>
        <item m="1" x="2219"/>
        <item m="1" x="2167"/>
        <item m="1" x="181"/>
        <item m="1" x="416"/>
        <item m="1" x="612"/>
        <item m="1" x="502"/>
        <item m="1" x="653"/>
        <item m="1" x="422"/>
        <item m="1" x="838"/>
        <item m="1" x="331"/>
        <item m="1" x="548"/>
        <item m="1" x="811"/>
        <item m="1" x="508"/>
        <item m="1" x="735"/>
        <item m="1" x="818"/>
        <item m="1" x="792"/>
        <item m="1" x="290"/>
        <item m="1" x="79"/>
        <item m="1" x="660"/>
        <item m="1" x="705"/>
        <item m="1" x="429"/>
        <item m="1" x="348"/>
        <item m="1" x="439"/>
        <item m="1" x="627"/>
        <item m="1" x="669"/>
        <item m="1" x="385"/>
        <item m="1" x="304"/>
        <item m="1" x="146"/>
        <item m="1" x="948"/>
        <item m="1" x="749"/>
        <item m="1" x="1044"/>
        <item m="1" x="1117"/>
        <item m="1" x="990"/>
        <item m="1" x="917"/>
        <item m="1" x="957"/>
        <item m="1" x="918"/>
        <item m="1" x="1094"/>
        <item m="1" x="1248"/>
        <item m="1" x="1277"/>
        <item m="1" x="1228"/>
        <item m="1" x="1170"/>
        <item m="1" x="927"/>
        <item m="1" x="1125"/>
        <item m="1" x="860"/>
        <item m="1" x="924"/>
        <item m="1" x="998"/>
        <item m="1" x="896"/>
        <item m="1" x="1229"/>
        <item m="1" x="1058"/>
        <item m="1" x="1069"/>
        <item m="1" x="1400"/>
        <item m="1" x="1261"/>
        <item m="1" x="1184"/>
        <item m="1" x="1285"/>
        <item m="1" x="1938"/>
        <item m="1" x="1950"/>
        <item m="1" x="1572"/>
        <item m="1" x="1711"/>
        <item m="1" x="1945"/>
        <item m="1" x="1954"/>
        <item m="1" x="1488"/>
        <item m="1" x="1490"/>
        <item m="1" x="1239"/>
        <item m="1" x="2006"/>
        <item m="1" x="1148"/>
        <item m="1" x="1216"/>
        <item m="1" x="1666"/>
        <item m="1" x="1635"/>
        <item m="1" x="1514"/>
        <item m="1" x="1820"/>
        <item m="1" x="1838"/>
        <item m="1" x="2013"/>
        <item m="1" x="2610"/>
        <item m="1" x="27"/>
        <item m="1" x="135"/>
        <item m="1" x="2124"/>
        <item m="1" x="2130"/>
        <item m="1" x="212"/>
        <item m="1" x="219"/>
        <item m="1" x="2374"/>
        <item m="1" x="2326"/>
        <item m="1" x="2485"/>
        <item m="1" x="2535"/>
        <item m="1" x="54"/>
        <item m="1" x="1992"/>
        <item m="1" x="280"/>
        <item m="1" x="2267"/>
        <item m="1" x="2389"/>
        <item m="1" x="2447"/>
        <item m="1" x="2444"/>
        <item m="1" x="178"/>
        <item m="1" x="372"/>
        <item m="1" x="1644"/>
        <item m="1" x="691"/>
        <item m="1" x="1648"/>
        <item m="1" x="615"/>
        <item m="1" x="647"/>
        <item m="1" x="780"/>
        <item m="1" x="188"/>
        <item m="1" x="586"/>
        <item m="1" x="789"/>
        <item m="1" x="77"/>
        <item m="1" x="509"/>
        <item m="1" x="379"/>
        <item m="1" x="466"/>
        <item m="1" x="546"/>
        <item m="1" x="1334"/>
        <item m="1" x="1449"/>
        <item m="1" x="1406"/>
        <item m="1" x="1450"/>
        <item m="1" x="1371"/>
        <item m="1" x="1410"/>
        <item m="1" x="1847"/>
        <item m="1" x="1757"/>
        <item m="1" x="2043"/>
        <item m="1" x="2156"/>
        <item m="1" x="1405"/>
        <item m="1" x="1482"/>
        <item m="1" x="1339"/>
        <item m="1" x="1341"/>
        <item m="1" x="1372"/>
        <item m="1" x="1411"/>
        <item m="1" x="1567"/>
        <item m="1" x="1454"/>
        <item m="1" x="1697"/>
        <item m="1" x="1492"/>
        <item m="1" x="1616"/>
        <item m="1" x="1797"/>
        <item m="1" x="1752"/>
        <item m="1" x="1709"/>
        <item m="1" x="1852"/>
        <item m="1" x="2271"/>
        <item m="1" x="2104"/>
        <item m="1" x="2386"/>
        <item m="1" x="1367"/>
        <item m="1" x="1407"/>
        <item m="1" x="1484"/>
        <item m="1" x="1453"/>
        <item m="1" x="1375"/>
        <item m="1" x="1414"/>
        <item m="1" x="1455"/>
        <item m="1" x="1569"/>
        <item m="1" x="1617"/>
        <item m="1" x="1704"/>
        <item m="1" x="1748"/>
        <item m="1" x="1494"/>
        <item m="1" x="1753"/>
        <item m="1" x="1624"/>
        <item m="1" x="1758"/>
        <item m="1" x="1853"/>
        <item m="1" x="1891"/>
        <item m="1" x="1942"/>
        <item m="1" x="1895"/>
        <item m="1" x="1943"/>
        <item m="1" x="1716"/>
        <item m="1" x="1764"/>
        <item m="1" x="1861"/>
        <item m="1" x="1998"/>
        <item m="1" x="1904"/>
        <item m="1" x="1183"/>
        <item m="1" x="1191"/>
        <item m="1" x="1740"/>
        <item m="1" x="1744"/>
        <item m="1" x="1198"/>
        <item m="1" x="2574"/>
        <item m="1" x="644"/>
        <item m="1" x="1412"/>
        <item m="1" x="648"/>
        <item m="1" x="1960"/>
        <item m="1" x="655"/>
        <item m="1" x="1499"/>
        <item m="1" x="1908"/>
        <item m="1" x="2419"/>
        <item m="1" x="408"/>
        <item m="1" x="88"/>
        <item m="1" x="119"/>
        <item m="1" x="1691"/>
        <item m="1" x="517"/>
        <item m="1" x="328"/>
        <item m="1" x="2609"/>
        <item m="1" x="2620"/>
        <item m="1" x="1781"/>
        <item m="1" x="2020"/>
        <item m="1" x="687"/>
        <item m="1" x="778"/>
        <item m="1" x="1756"/>
        <item m="1" x="1812"/>
        <item m="1" x="955"/>
        <item m="1" x="23"/>
        <item m="1" x="1140"/>
        <item m="1" x="76"/>
        <item m="1" x="1153"/>
        <item m="1" x="2621"/>
        <item m="1" x="640"/>
        <item m="1" x="1250"/>
        <item m="1" x="1433"/>
        <item m="1" x="1483"/>
        <item m="1" x="1854"/>
        <item m="1" x="1944"/>
        <item m="1" x="1798"/>
        <item m="1" x="1866"/>
        <item m="1" x="2105"/>
        <item m="1" x="2160"/>
        <item m="1" x="2216"/>
        <item m="1" x="2004"/>
        <item m="1" x="719"/>
        <item m="1" x="1238"/>
        <item m="1" x="1415"/>
        <item m="1" x="2280"/>
        <item m="1" x="1241"/>
        <item m="1" x="1534"/>
        <item m="1" x="1495"/>
        <item m="1" x="1712"/>
        <item m="1" x="1862"/>
        <item m="1" x="1813"/>
        <item m="1" x="1765"/>
        <item m="1" x="1900"/>
        <item m="1" x="2342"/>
        <item m="1" x="2285"/>
        <item m="1" x="1538"/>
        <item m="1" x="1427"/>
        <item m="1" x="1867"/>
        <item m="1" x="1775"/>
        <item m="1" x="1543"/>
        <item m="1" x="1428"/>
        <item m="1" x="1783"/>
        <item m="1" x="1972"/>
        <item m="1" x="2117"/>
        <item m="1" x="1386"/>
        <item m="1" x="1434"/>
        <item m="1" x="1516"/>
        <item m="1" x="1559"/>
        <item m="1" x="1686"/>
        <item m="1" x="1880"/>
        <item m="1" x="2009"/>
        <item m="1" x="2060"/>
        <item m="1" x="2232"/>
        <item m="1" x="1396"/>
        <item m="1" x="2108"/>
        <item m="1" x="1473"/>
        <item m="1" x="1556"/>
        <item m="1" x="1638"/>
        <item m="1" x="1684"/>
        <item m="1" x="1731"/>
        <item m="1" x="1826"/>
        <item m="1" x="1834"/>
        <item m="1" x="2115"/>
        <item m="1" x="1973"/>
        <item m="1" x="2295"/>
        <item m="1" x="2073"/>
        <item m="1" x="1208"/>
        <item m="1" x="2351"/>
        <item m="1" x="2454"/>
        <item m="1" x="2127"/>
        <item m="1" x="2185"/>
        <item m="1" x="2299"/>
        <item m="1" x="2355"/>
        <item m="1" x="26"/>
        <item m="1" x="2517"/>
        <item m="1" x="2563"/>
        <item m="1" x="196"/>
        <item m="1" x="242"/>
        <item m="1" x="139"/>
        <item m="1" x="294"/>
        <item m="1" x="201"/>
        <item m="1" x="249"/>
        <item m="1" x="340"/>
        <item m="1" x="474"/>
        <item m="1" x="2066"/>
        <item m="1" x="2074"/>
        <item m="1" x="2128"/>
        <item m="1" x="2356"/>
        <item m="1" x="2457"/>
        <item m="1" x="2242"/>
        <item m="1" x="2300"/>
        <item m="1" x="2564"/>
        <item m="1" x="133"/>
        <item m="1" x="2622"/>
        <item m="1" x="341"/>
        <item m="1" x="1978"/>
        <item m="1" x="2072"/>
        <item m="1" x="2193"/>
        <item m="1" x="2464"/>
        <item m="1" x="257"/>
        <item m="1" x="2129"/>
        <item m="1" x="2534"/>
        <item m="1" x="2537"/>
        <item m="1" x="2084"/>
        <item m="1" x="2259"/>
        <item m="1" x="2313"/>
        <item m="1" x="2629"/>
        <item m="1" x="210"/>
        <item m="1" x="706"/>
        <item m="1" x="2594"/>
        <item m="1" x="488"/>
        <item m="1" x="492"/>
        <item m="1" x="1932"/>
        <item m="1" x="2305"/>
        <item m="1" x="2251"/>
        <item m="1" x="2367"/>
        <item m="1" x="2414"/>
        <item m="1" x="2094"/>
        <item m="1" x="2492"/>
        <item m="1" x="2542"/>
        <item m="1" x="2550"/>
        <item m="1" x="165"/>
        <item m="1" x="363"/>
        <item m="1" x="279"/>
        <item m="1" x="409"/>
        <item m="1" x="283"/>
        <item m="1" x="321"/>
        <item m="1" x="368"/>
        <item m="1" x="535"/>
        <item m="1" x="2142"/>
        <item m="1" x="2037"/>
        <item m="1" x="2148"/>
        <item m="1" x="2373"/>
        <item m="1" x="2543"/>
        <item m="1" x="51"/>
        <item m="1" x="57"/>
        <item m="1" x="217"/>
        <item m="1" x="2599"/>
        <item m="1" x="17"/>
        <item m="1" x="223"/>
        <item m="1" x="170"/>
        <item m="1" x="284"/>
        <item m="1" x="231"/>
        <item m="1" x="457"/>
        <item m="1" x="2152"/>
        <item m="1" x="2047"/>
        <item m="1" x="2432"/>
        <item m="1" x="2436"/>
        <item m="1" x="2338"/>
        <item m="1" x="2600"/>
        <item m="1" x="166"/>
        <item m="1" x="175"/>
        <item m="1" x="322"/>
        <item m="1" x="1896"/>
        <item m="1" x="1994"/>
        <item m="1" x="2098"/>
        <item m="1" x="2209"/>
        <item m="1" x="2321"/>
        <item m="1" x="2157"/>
        <item m="1" x="2214"/>
        <item m="1" x="2437"/>
        <item m="1" x="2544"/>
        <item m="1" x="2339"/>
        <item m="1" x="2552"/>
        <item m="1" x="2601"/>
        <item m="1" x="62"/>
        <item m="1" x="226"/>
        <item m="1" x="176"/>
        <item m="1" x="229"/>
        <item m="1" x="120"/>
        <item m="1" x="411"/>
        <item m="1" x="124"/>
        <item m="1" x="371"/>
        <item m="1" x="1999"/>
        <item m="1" x="2002"/>
        <item m="1" x="2053"/>
        <item m="1" x="2161"/>
        <item m="1" x="2334"/>
        <item m="1" x="2391"/>
        <item m="1" x="2499"/>
        <item m="1" x="2395"/>
        <item m="1" x="2553"/>
        <item m="1" x="18"/>
        <item m="1" x="67"/>
        <item m="1" x="116"/>
        <item m="1" x="230"/>
        <item m="1" x="2556"/>
        <item m="1" x="121"/>
        <item m="1" x="285"/>
        <item m="1" x="417"/>
        <item m="1" x="325"/>
        <item m="1" x="22"/>
        <item m="1" x="123"/>
        <item m="1" x="412"/>
        <item m="1" x="286"/>
        <item m="1" x="373"/>
        <item m="1" x="327"/>
        <item m="1" x="579"/>
        <item m="1" x="920"/>
        <item m="1" x="728"/>
        <item m="1" x="784"/>
        <item m="1" x="926"/>
        <item m="1" x="1026"/>
        <item m="1" x="24"/>
        <item m="1" x="72"/>
        <item m="1" x="187"/>
        <item m="1" x="235"/>
        <item m="1" x="237"/>
        <item m="1" x="376"/>
        <item m="1" x="500"/>
        <item m="1" x="462"/>
        <item m="1" x="506"/>
        <item m="1" x="618"/>
        <item m="1" x="650"/>
        <item m="1" x="619"/>
        <item m="1" x="724"/>
        <item m="1" x="694"/>
        <item m="1" x="835"/>
        <item m="1" x="899"/>
        <item m="1" x="75"/>
        <item m="1" x="578"/>
        <item m="1" x="651"/>
        <item m="1" x="510"/>
        <item m="1" x="725"/>
        <item m="1" x="782"/>
        <item m="1" x="625"/>
        <item m="1" x="699"/>
        <item m="1" x="814"/>
        <item m="1" x="734"/>
        <item m="1" x="930"/>
        <item m="1" x="1004"/>
        <item m="1" x="540"/>
        <item m="1" x="424"/>
        <item m="1" x="757"/>
        <item m="1" x="975"/>
        <item m="1" x="1795"/>
        <item m="1" x="425"/>
        <item m="1" x="507"/>
        <item m="1" x="695"/>
        <item m="1" x="471"/>
        <item m="1" x="584"/>
        <item m="1" x="78"/>
        <item m="1" x="134"/>
        <item m="1" x="622"/>
        <item m="1" x="518"/>
        <item m="1" x="659"/>
        <item m="1" x="765"/>
        <item m="1" x="820"/>
        <item m="1" x="768"/>
        <item m="1" x="823"/>
        <item m="1" x="843"/>
        <item m="1" x="1008"/>
        <item m="1" x="1801"/>
        <item m="1" x="83"/>
        <item m="1" x="427"/>
        <item m="1" x="585"/>
        <item m="1" x="391"/>
        <item m="1" x="590"/>
        <item m="1" x="663"/>
        <item m="1" x="592"/>
        <item m="1" x="630"/>
        <item m="1" x="672"/>
        <item m="1" x="602"/>
        <item m="1" x="821"/>
        <item m="1" x="871"/>
        <item m="1" x="769"/>
        <item m="1" x="873"/>
        <item m="1" x="770"/>
        <item m="1" x="1011"/>
        <item m="1" x="1037"/>
        <item m="1" x="140"/>
        <item m="1" x="295"/>
        <item m="1" x="202"/>
        <item m="1" x="389"/>
        <item m="1" x="475"/>
        <item m="1" x="522"/>
        <item m="1" x="553"/>
        <item m="1" x="480"/>
        <item m="1" x="527"/>
        <item m="1" x="666"/>
        <item m="1" x="595"/>
        <item m="1" x="631"/>
        <item m="1" x="532"/>
        <item m="1" x="766"/>
        <item m="1" x="794"/>
        <item m="1" x="604"/>
        <item m="1" x="771"/>
        <item m="1" x="846"/>
        <item m="1" x="936"/>
        <item m="1" x="772"/>
        <item m="1" x="1013"/>
        <item m="1" x="1073"/>
        <item m="1" x="92"/>
        <item m="1" x="250"/>
        <item m="1" x="342"/>
        <item m="1" x="476"/>
        <item m="1" x="265"/>
        <item m="1" x="354"/>
        <item m="1" x="628"/>
        <item m="1" x="561"/>
        <item m="1" x="596"/>
        <item m="1" x="603"/>
        <item m="1" x="565"/>
        <item m="1" x="677"/>
        <item m="1" x="743"/>
        <item m="1" x="798"/>
        <item m="1" x="681"/>
        <item m="1" x="746"/>
        <item m="1" x="804"/>
        <item m="1" x="150"/>
        <item m="1" x="258"/>
        <item m="1" x="481"/>
        <item m="1" x="447"/>
        <item m="1" x="597"/>
        <item m="1" x="404"/>
        <item m="1" x="634"/>
        <item m="1" x="707"/>
        <item m="1" x="566"/>
        <item m="1" x="536"/>
        <item m="1" x="606"/>
        <item m="1" x="678"/>
        <item m="1" x="799"/>
        <item m="1" x="682"/>
        <item m="1" x="800"/>
        <item m="1" x="828"/>
        <item m="1" x="874"/>
        <item m="1" x="685"/>
        <item m="1" x="714"/>
        <item m="1" x="773"/>
        <item m="1" x="946"/>
        <item m="1" x="986"/>
        <item m="1" x="1014"/>
        <item m="1" x="878"/>
        <item m="1" x="875"/>
        <item m="1" x="908"/>
        <item m="1" x="910"/>
        <item m="1" x="1408"/>
        <item m="1" x="989"/>
        <item m="1" x="1077"/>
        <item m="1" x="1020"/>
        <item m="1" x="1113"/>
        <item m="1" x="1212"/>
        <item m="1" x="1266"/>
        <item m="1" x="1116"/>
        <item m="1" x="1417"/>
        <item m="1" x="747"/>
        <item m="1" x="829"/>
        <item m="1" x="850"/>
        <item m="1" x="830"/>
        <item m="1" x="1429"/>
        <item m="1" x="877"/>
        <item m="1" x="1356"/>
        <item m="1" x="1045"/>
        <item m="1" x="2607"/>
        <item m="1" x="1275"/>
        <item m="1" x="1327"/>
        <item m="1" x="1279"/>
        <item m="1" x="1961"/>
        <item m="1" x="1881"/>
        <item m="1" x="1401"/>
        <item m="1" x="1799"/>
        <item m="1" x="1447"/>
        <item m="1" x="1337"/>
        <item m="1" x="1368"/>
        <item m="1" x="1849"/>
        <item m="1" x="1933"/>
        <item m="1" x="1622"/>
        <item m="1" x="1858"/>
        <item m="1" x="1754"/>
        <item m="1" x="1937"/>
        <item m="1" x="1761"/>
        <item m="1" x="2388"/>
        <item m="1" x="183"/>
        <item m="1" x="191"/>
        <item m="1" x="383"/>
        <item m="1" x="343"/>
        <item m="1" x="2018"/>
        <item m="1" x="2178"/>
        <item m="1" x="34"/>
        <item m="1" x="2518"/>
        <item m="1" x="300"/>
        <item m="1" x="259"/>
        <item m="1" x="2363"/>
        <item m="1" x="2469"/>
        <item m="1" x="2580"/>
        <item m="1" x="260"/>
        <item m="1" x="2194"/>
        <item m="1" x="2470"/>
        <item m="1" x="2380"/>
        <item m="1" x="2483"/>
        <item m="1" x="2488"/>
        <item m="1" x="1796"/>
        <item m="1" x="2243"/>
        <item m="1" x="2090"/>
        <item m="1" x="2203"/>
        <item m="1" x="2573"/>
        <item m="1" x="434"/>
        <item m="1" x="2538"/>
        <item m="1" x="2265"/>
        <item m="1" x="2441"/>
        <item m="1" x="2595"/>
        <item m="1" x="13"/>
        <item m="1" x="274"/>
        <item m="1" x="68"/>
        <item m="1" x="366"/>
        <item m="1" x="1892"/>
        <item m="1" x="2044"/>
        <item m="1" x="2545"/>
        <item m="1" x="2278"/>
        <item m="1" x="2442"/>
        <item m="1" x="171"/>
        <item m="1" x="414"/>
        <item m="1" x="2223"/>
        <item m="1" x="232"/>
        <item m="1" x="538"/>
        <item m="1" x="324"/>
        <item m="1" x="418"/>
        <item m="1" x="696"/>
        <item m="1" x="923"/>
        <item m="1" x="962"/>
        <item m="1" x="179"/>
        <item m="1" x="370"/>
        <item m="1" x="572"/>
        <item m="1" x="652"/>
        <item m="1" x="858"/>
        <item m="1" x="888"/>
        <item m="1" x="788"/>
        <item m="1" x="837"/>
        <item m="1" x="288"/>
        <item m="1" x="667"/>
        <item m="1" x="708"/>
        <item m="1" x="141"/>
        <item m="1" x="334"/>
        <item m="1" x="528"/>
        <item m="1" x="559"/>
        <item m="1" x="940"/>
        <item m="1" x="977"/>
        <item m="1" x="906"/>
        <item m="1" x="673"/>
        <item m="1" x="937"/>
        <item m="1" x="1039"/>
        <item m="1" x="805"/>
        <item m="1" x="879"/>
        <item m="1" x="1297"/>
        <item m="1" x="1299"/>
        <item m="1" x="1323"/>
        <item m="1" x="949"/>
        <item m="1" x="1016"/>
        <item m="1" x="1807"/>
        <item m="1" x="1193"/>
        <item m="1" x="1361"/>
        <item m="1" x="1328"/>
        <item m="1" x="959"/>
        <item m="1" x="889"/>
        <item m="1" x="973"/>
        <item m="1" x="1166"/>
        <item m="1" x="1253"/>
        <item m="1" x="1663"/>
        <item m="1" x="1611"/>
        <item m="1" x="1800"/>
        <item m="1" x="1884"/>
        <item m="1" x="1289"/>
        <item m="1" x="1612"/>
        <item m="1" x="1694"/>
        <item m="1" x="2191"/>
        <item m="1" x="1618"/>
        <item m="1" x="1664"/>
        <item m="1" x="1803"/>
        <item m="1" x="1893"/>
        <item m="1" x="2038"/>
        <item m="1" x="2102"/>
        <item m="1" x="1265"/>
        <item m="1" x="1698"/>
        <item m="1" x="1574"/>
        <item m="1" x="1894"/>
        <item m="1" x="1625"/>
        <item m="1" x="1995"/>
        <item m="1" x="1863"/>
        <item m="1" x="1626"/>
        <item m="1" x="2546"/>
        <item m="1" x="1720"/>
        <item m="1" x="2281"/>
        <item m="1" x="1713"/>
        <item m="1" x="1732"/>
        <item m="1" x="1871"/>
        <item m="1" x="1958"/>
        <item m="1" x="1215"/>
        <item m="1" x="1594"/>
        <item m="1" x="1876"/>
        <item m="1" x="1910"/>
        <item m="1" x="1462"/>
        <item m="1" x="1390"/>
        <item m="1" x="1430"/>
        <item m="1" x="1582"/>
        <item m="1" x="1517"/>
        <item m="1" x="1827"/>
        <item m="1" x="1835"/>
        <item m="1" x="1595"/>
        <item m="1" x="1640"/>
        <item m="1" x="1965"/>
        <item m="1" x="2062"/>
        <item m="1" x="2174"/>
        <item m="1" x="2455"/>
        <item m="1" x="35"/>
        <item m="1" x="2182"/>
        <item m="1" x="144"/>
        <item m="1" x="1917"/>
        <item m="1" x="2513"/>
        <item m="1" x="2616"/>
        <item m="1" x="296"/>
        <item m="1" x="2630"/>
        <item m="1" x="145"/>
        <item m="1" x="344"/>
        <item m="1" x="2067"/>
        <item m="1" x="2179"/>
        <item m="1" x="2186"/>
        <item m="1" x="2079"/>
        <item m="1" x="2134"/>
        <item m="1" x="2195"/>
        <item m="1" x="2539"/>
        <item m="1" x="1746"/>
        <item m="1" x="1793"/>
        <item m="1" x="555"/>
        <item m="1" x="2640"/>
        <item m="1" x="2493"/>
        <item m="1" x="399"/>
        <item m="1" x="2420"/>
        <item m="1" x="2210"/>
        <item m="1" x="2631"/>
        <item m="1" x="2540"/>
        <item m="1" x="2438"/>
        <item m="1" x="110"/>
        <item m="1" x="410"/>
        <item m="1" x="2196"/>
        <item m="1" x="2314"/>
        <item m="1" x="2153"/>
        <item m="1" x="172"/>
        <item m="1" x="177"/>
        <item m="1" x="454"/>
        <item m="1" x="2260"/>
        <item m="1" x="2446"/>
        <item m="1" x="2602"/>
        <item m="1" x="69"/>
        <item m="1" x="2211"/>
        <item m="1" x="205"/>
        <item m="1" x="2048"/>
        <item m="1" x="2103"/>
        <item m="1" x="2158"/>
        <item m="1" x="19"/>
        <item m="1" x="173"/>
        <item m="1" x="1840"/>
        <item m="1" x="71"/>
        <item m="1" x="182"/>
        <item m="1" x="233"/>
        <item m="1" x="571"/>
        <item m="1" x="498"/>
        <item m="1" x="721"/>
        <item m="1" x="463"/>
        <item m="1" x="503"/>
        <item m="1" x="499"/>
        <item m="1" x="574"/>
        <item m="1" x="501"/>
        <item m="1" x="722"/>
        <item m="1" x="785"/>
        <item m="1" x="892"/>
        <item m="1" x="1844"/>
        <item m="1" x="426"/>
        <item m="1" x="465"/>
        <item m="1" x="543"/>
        <item m="1" x="621"/>
        <item m="1" x="582"/>
        <item m="1" x="289"/>
        <item m="1" x="238"/>
        <item m="1" x="511"/>
        <item m="1" x="623"/>
        <item m="1" x="1093"/>
        <item m="1" x="864"/>
        <item m="1" x="974"/>
        <item m="1" x="764"/>
        <item m="1" x="377"/>
        <item m="1" x="333"/>
        <item m="1" x="428"/>
        <item m="1" x="549"/>
        <item m="1" x="519"/>
        <item m="1" x="551"/>
        <item m="1" x="670"/>
        <item m="1" x="795"/>
        <item m="1" x="842"/>
        <item m="1" x="467"/>
        <item m="1" x="701"/>
        <item m="1" x="1070"/>
        <item m="1" x="297"/>
        <item m="1" x="440"/>
        <item m="1" x="556"/>
        <item m="1" x="482"/>
        <item m="1" x="674"/>
        <item m="1" x="797"/>
        <item m="1" x="982"/>
        <item m="1" x="938"/>
        <item m="1" x="1010"/>
        <item m="1" x="245"/>
        <item m="1" x="252"/>
        <item m="1" x="483"/>
        <item m="1" x="739"/>
        <item m="1" x="741"/>
        <item m="1" x="822"/>
        <item m="1" x="825"/>
        <item m="1" x="945"/>
        <item m="1" x="349"/>
        <item m="1" x="392"/>
        <item m="1" x="310"/>
        <item m="1" x="355"/>
        <item m="1" x="445"/>
        <item m="1" x="593"/>
        <item m="1" x="305"/>
        <item m="1" x="350"/>
        <item m="1" x="484"/>
        <item m="1" x="400"/>
        <item m="1" x="599"/>
        <item m="1" x="676"/>
        <item m="1" x="680"/>
        <item m="1" x="876"/>
        <item m="1" x="748"/>
        <item m="1" x="803"/>
        <item m="1" x="851"/>
        <item m="1" x="947"/>
        <item m="1" x="1040"/>
        <item m="1" x="1018"/>
        <item m="1" x="1021"/>
        <item m="1" x="1047"/>
        <item m="1" x="1149"/>
        <item m="1" x="1291"/>
        <item m="1" x="987"/>
        <item m="1" x="1111"/>
        <item m="1" x="1156"/>
        <item m="1" x="831"/>
        <item m="1" x="880"/>
        <item m="1" x="992"/>
        <item m="1" x="1150"/>
        <item m="1" x="1051"/>
        <item m="1" x="1196"/>
        <item m="1" x="1199"/>
        <item m="1" x="1300"/>
        <item m="1" x="1352"/>
        <item m="1" x="1019"/>
        <item m="1" x="883"/>
        <item m="1" x="993"/>
        <item m="1" x="1052"/>
        <item m="1" x="1085"/>
        <item m="1" x="1157"/>
        <item m="1" x="1301"/>
        <item m="1" x="1435"/>
        <item m="1" x="1518"/>
        <item m="1" x="953"/>
        <item m="1" x="856"/>
        <item m="1" x="1161"/>
        <item m="1" x="1249"/>
        <item m="1" x="808"/>
        <item m="1" x="1053"/>
        <item m="1" x="1086"/>
        <item m="1" x="1158"/>
        <item m="1" x="1468"/>
        <item m="1" x="1091"/>
        <item m="1" x="1059"/>
        <item m="1" x="1357"/>
        <item m="1" x="781"/>
        <item m="1" x="861"/>
        <item m="1" x="1469"/>
        <item m="1" x="1101"/>
        <item m="1" x="1171"/>
        <item m="1" x="1358"/>
        <item m="1" x="1254"/>
        <item m="1" x="1441"/>
        <item m="1" x="1442"/>
        <item m="1" x="1525"/>
        <item m="1" x="812"/>
        <item m="1" x="836"/>
        <item m="1" x="897"/>
        <item m="1" x="1067"/>
        <item m="1" x="1443"/>
        <item m="1" x="865"/>
        <item m="1" x="900"/>
        <item m="1" x="902"/>
        <item m="1" x="1280"/>
        <item m="1" x="1137"/>
        <item m="1" x="1232"/>
        <item m="1" x="1448"/>
        <item m="1" x="2021"/>
        <item m="1" x="1451"/>
        <item m="1" x="1656"/>
        <item m="1" x="605"/>
        <item m="1" x="1234"/>
        <item m="1" x="1364"/>
        <item m="1" x="1528"/>
        <item m="1" x="1655"/>
        <item m="1" x="1613"/>
        <item m="1" x="1658"/>
        <item m="1" x="1262"/>
        <item m="1" x="1481"/>
        <item m="1" x="1977"/>
        <item m="1" x="1657"/>
        <item m="1" x="1693"/>
        <item m="1" x="1659"/>
        <item m="1" x="1985"/>
        <item m="1" x="2039"/>
        <item m="1" x="2272"/>
        <item m="1" x="718"/>
        <item m="1" x="1369"/>
        <item m="1" x="1529"/>
        <item m="1" x="1532"/>
        <item m="1" x="1955"/>
        <item m="1" x="1344"/>
        <item m="1" x="1377"/>
        <item m="1" x="1855"/>
        <item m="1" x="2050"/>
        <item m="1" x="2163"/>
        <item m="1" x="2056"/>
        <item m="1" x="1343"/>
        <item m="1" x="1292"/>
        <item m="1" x="1533"/>
        <item m="1" x="1902"/>
        <item m="1" x="2054"/>
        <item m="1" x="2109"/>
        <item m="1" x="1314"/>
        <item m="1" x="1491"/>
        <item m="1" x="1346"/>
        <item m="1" x="1418"/>
        <item m="1" x="1458"/>
        <item m="1" x="1540"/>
        <item m="1" x="1547"/>
        <item m="1" x="1897"/>
        <item m="1" x="1814"/>
        <item m="1" x="1868"/>
        <item m="1" x="2282"/>
        <item m="1" x="2008"/>
        <item m="1" x="1423"/>
        <item m="1" x="1762"/>
        <item m="1" x="1808"/>
        <item m="1" x="1510"/>
        <item m="1" x="1631"/>
        <item m="1" x="1810"/>
        <item m="1" x="1770"/>
        <item m="1" x="1815"/>
        <item m="1" x="1772"/>
        <item m="1" x="2225"/>
        <item m="1" x="1383"/>
        <item m="1" x="1464"/>
        <item m="1" x="1387"/>
        <item m="1" x="1505"/>
        <item m="1" x="1580"/>
        <item m="1" x="1674"/>
        <item m="1" x="1679"/>
        <item m="1" x="1816"/>
        <item m="1" x="1600"/>
        <item m="1" x="2057"/>
        <item m="1" x="2110"/>
        <item m="1" x="2111"/>
        <item m="1" x="2226"/>
        <item m="1" x="2011"/>
        <item m="1" x="2286"/>
        <item m="1" x="1350"/>
        <item m="1" x="1354"/>
        <item m="1" x="1431"/>
        <item m="1" x="1554"/>
        <item m="1" x="1877"/>
        <item m="1" x="2012"/>
        <item m="1" x="1882"/>
        <item m="1" x="1970"/>
        <item m="1" x="2291"/>
        <item m="1" x="731"/>
        <item m="1" x="1273"/>
        <item m="1" x="1391"/>
        <item m="1" x="1515"/>
        <item m="1" x="1682"/>
        <item m="1" x="1874"/>
        <item m="1" x="2015"/>
        <item m="1" x="2119"/>
        <item m="1" x="2615"/>
        <item m="1" x="131"/>
        <item m="1" x="291"/>
        <item m="1" x="2569"/>
        <item m="1" x="197"/>
        <item m="1" x="336"/>
        <item m="1" x="469"/>
        <item m="1" x="301"/>
        <item m="1" x="1841"/>
        <item m="1" x="2065"/>
        <item m="1" x="1919"/>
        <item m="1" x="2068"/>
        <item m="1" x="2131"/>
        <item m="1" x="2301"/>
        <item m="1" x="2559"/>
        <item m="1" x="2523"/>
        <item m="1" x="84"/>
        <item m="1" x="93"/>
        <item m="1" x="206"/>
        <item m="1" x="1842"/>
        <item m="1" x="1975"/>
        <item m="1" x="1923"/>
        <item m="1" x="2024"/>
        <item m="1" x="2458"/>
        <item m="1" x="2514"/>
        <item m="1" x="2520"/>
        <item m="1" x="2570"/>
        <item m="1" x="2529"/>
        <item m="1" x="2623"/>
        <item m="1" x="2632"/>
        <item m="1" x="306"/>
        <item m="1" x="393"/>
        <item m="1" x="2237"/>
        <item m="1" x="2029"/>
        <item m="1" x="2306"/>
        <item m="1" x="2617"/>
        <item m="1" x="2633"/>
        <item m="1" x="203"/>
        <item m="1" x="351"/>
        <item m="1" x="213"/>
        <item m="1" x="360"/>
        <item m="1" x="530"/>
        <item m="1" x="1211"/>
        <item m="1" x="2076"/>
        <item m="1" x="2132"/>
        <item m="1" x="1927"/>
        <item m="1" x="2370"/>
        <item m="1" x="2315"/>
        <item m="1" x="2375"/>
        <item m="1" x="94"/>
        <item m="1" x="6"/>
        <item m="1" x="46"/>
        <item m="1" x="99"/>
        <item m="1" x="262"/>
        <item m="1" x="311"/>
        <item m="1" x="220"/>
        <item m="1" x="2080"/>
        <item m="1" x="2244"/>
        <item m="1" x="2144"/>
        <item m="1" x="2316"/>
        <item m="1" x="2268"/>
        <item m="1" x="47"/>
        <item m="1" x="2590"/>
        <item m="1" x="105"/>
        <item m="1" x="2597"/>
        <item m="1" x="63"/>
        <item m="1" x="167"/>
        <item m="1" x="275"/>
        <item m="1" x="315"/>
        <item m="1" x="533"/>
        <item m="1" x="1214"/>
        <item m="1" x="2197"/>
        <item m="1" x="1939"/>
        <item m="1" x="2415"/>
        <item m="1" x="2040"/>
        <item m="1" x="2634"/>
        <item m="1" x="2273"/>
        <item m="1" x="106"/>
        <item m="1" x="114"/>
        <item m="1" x="117"/>
        <item m="1" x="281"/>
        <item m="1" x="456"/>
        <item m="1" x="2095"/>
        <item m="1" x="2423"/>
        <item m="1" x="2154"/>
        <item m="1" x="2275"/>
        <item m="1" x="58"/>
        <item m="1" x="224"/>
        <item m="1" x="276"/>
        <item m="1" x="316"/>
        <item m="1" x="319"/>
        <item m="1" x="1219"/>
        <item m="1" x="2096"/>
        <item m="1" x="2212"/>
        <item m="1" x="2490"/>
        <item m="1" x="2336"/>
        <item m="1" x="2591"/>
        <item m="1" x="11"/>
        <item m="1" x="2340"/>
        <item m="1" x="59"/>
        <item m="1" x="64"/>
        <item m="1" x="168"/>
        <item m="1" x="227"/>
        <item m="1" x="2605"/>
        <item m="1" x="180"/>
        <item m="1" x="184"/>
        <item m="1" x="323"/>
        <item m="1" x="2269"/>
        <item m="1" x="1951"/>
        <item m="1" x="2433"/>
        <item m="1" x="2164"/>
        <item m="1" x="2220"/>
        <item m="1" x="2276"/>
        <item m="1" x="2168"/>
        <item m="1" x="2394"/>
        <item m="1" x="65"/>
        <item m="1" x="2448"/>
        <item m="1" x="21"/>
        <item m="1" x="73"/>
        <item m="1" x="185"/>
        <item m="1" x="374"/>
        <item m="1" x="458"/>
        <item m="1" x="497"/>
        <item m="1" x="461"/>
        <item m="1" x="690"/>
        <item m="1" x="753"/>
        <item m="1" x="504"/>
        <item m="1" x="649"/>
        <item m="1" x="723"/>
        <item m="1" x="893"/>
        <item m="1" x="125"/>
        <item m="1" x="234"/>
        <item m="1" x="575"/>
        <item m="1" x="658"/>
        <item m="1" x="726"/>
        <item m="1" x="1056"/>
        <item m="1" x="1787"/>
        <item m="1" x="326"/>
        <item m="1" x="616"/>
        <item m="1" x="512"/>
        <item m="1" x="547"/>
        <item m="1" x="580"/>
        <item m="1" x="759"/>
        <item m="1" x="839"/>
        <item m="1" x="1060"/>
        <item m="1" x="375"/>
        <item m="1" x="419"/>
        <item m="1" x="329"/>
        <item m="1" x="423"/>
        <item m="1" x="464"/>
        <item m="1" x="617"/>
        <item m="1" x="863"/>
        <item m="1" x="702"/>
        <item m="1" x="866"/>
        <item m="1" x="928"/>
        <item m="1" x="736"/>
        <item m="1" x="840"/>
        <item m="1" x="932"/>
        <item m="1" x="1792"/>
        <item m="1" x="25"/>
        <item m="1" x="128"/>
        <item m="1" x="239"/>
        <item m="1" x="505"/>
        <item m="1" x="513"/>
        <item m="1" x="693"/>
        <item m="1" x="516"/>
        <item m="1" x="583"/>
        <item m="1" x="587"/>
        <item m="1" x="762"/>
        <item m="1" x="933"/>
        <item m="1" x="1064"/>
        <item m="1" x="192"/>
        <item m="1" x="380"/>
        <item m="1" x="581"/>
        <item m="1" x="430"/>
        <item m="1" x="472"/>
        <item m="1" x="703"/>
        <item m="1" x="763"/>
        <item m="1" x="903"/>
        <item m="1" x="904"/>
        <item m="1" x="980"/>
        <item m="1" x="1006"/>
        <item m="1" x="826"/>
        <item m="1" x="905"/>
        <item m="1" x="81"/>
        <item m="1" x="514"/>
        <item m="1" x="337"/>
        <item m="1" x="588"/>
        <item m="1" x="704"/>
        <item m="1" x="733"/>
        <item m="1" x="761"/>
        <item m="1" x="793"/>
        <item m="1" x="633"/>
        <item m="1" x="819"/>
        <item m="1" x="841"/>
        <item m="1" x="870"/>
        <item m="1" x="742"/>
        <item m="1" x="935"/>
        <item m="1" x="292"/>
        <item m="1" x="142"/>
        <item m="1" x="198"/>
        <item m="1" x="345"/>
        <item m="1" x="552"/>
        <item m="1" x="394"/>
        <item m="1" x="441"/>
        <item m="1" x="671"/>
        <item m="1" x="531"/>
        <item m="1" x="740"/>
        <item m="1" x="635"/>
        <item m="1" x="872"/>
        <item m="1" x="844"/>
        <item m="1" x="801"/>
        <item m="1" x="246"/>
        <item m="1" x="338"/>
        <item m="1" x="387"/>
        <item m="1" x="594"/>
        <item m="1" x="636"/>
        <item m="1" x="675"/>
        <item m="1" x="709"/>
        <item m="1" x="767"/>
        <item m="1" x="845"/>
        <item m="1" x="827"/>
        <item m="1" x="1806"/>
        <item m="1" x="147"/>
        <item m="1" x="302"/>
        <item m="1" x="152"/>
        <item m="1" x="534"/>
        <item m="1" x="711"/>
        <item m="1" x="638"/>
        <item m="1" x="942"/>
        <item m="1" x="907"/>
        <item m="1" x="802"/>
        <item m="1" x="848"/>
        <item m="1" x="909"/>
        <item m="1" x="852"/>
        <item m="1" x="912"/>
        <item m="1" x="988"/>
        <item m="1" x="1041"/>
        <item m="1" x="1076"/>
        <item m="1" x="1109"/>
        <item m="1" x="1186"/>
        <item m="1" x="1318"/>
        <item m="1" x="1419"/>
        <item m="1" x="1541"/>
        <item m="1" x="715"/>
        <item m="1" x="849"/>
        <item m="1" x="854"/>
        <item m="1" x="950"/>
        <item m="1" x="1022"/>
        <item m="1" x="1190"/>
        <item m="1" x="1240"/>
        <item m="1" x="1081"/>
        <item m="1" x="1151"/>
        <item m="1" x="1213"/>
        <item m="1" x="1267"/>
        <item m="1" x="1082"/>
        <item m="1" x="1194"/>
        <item m="1" x="1294"/>
        <item m="1" x="1159"/>
        <item m="1" x="1244"/>
        <item m="1" x="1347"/>
        <item m="1" x="1384"/>
        <item m="1" x="1424"/>
        <item m="1" x="1506"/>
        <item m="1" x="750"/>
        <item m="1" x="774"/>
        <item m="1" x="853"/>
        <item m="1" x="776"/>
        <item m="1" x="806"/>
        <item m="1" x="913"/>
        <item m="1" x="832"/>
        <item m="1" x="881"/>
        <item m="1" x="1079"/>
        <item m="1" x="1112"/>
        <item m="1" x="954"/>
        <item m="1" x="1115"/>
        <item m="1" x="1242"/>
        <item m="1" x="1083"/>
        <item m="1" x="1087"/>
        <item m="1" x="1121"/>
        <item m="1" x="1218"/>
        <item m="1" x="1245"/>
        <item m="1" x="1319"/>
        <item m="1" x="1348"/>
        <item m="1" x="1388"/>
        <item m="1" x="1276"/>
        <item m="1" x="914"/>
        <item m="1" x="1080"/>
        <item m="1" x="1192"/>
        <item m="1" x="1023"/>
        <item m="1" x="1050"/>
        <item m="1" x="1118"/>
        <item m="1" x="1247"/>
        <item m="1" x="1355"/>
        <item m="1" x="1392"/>
        <item m="1" x="1303"/>
        <item m="1" x="1325"/>
        <item m="1" x="754"/>
        <item m="1" x="951"/>
        <item m="1" x="961"/>
        <item m="1" x="995"/>
        <item m="1" x="1088"/>
        <item m="1" x="1200"/>
        <item m="1" x="1298"/>
        <item m="1" x="1353"/>
        <item m="1" x="1393"/>
        <item m="1" x="1432"/>
        <item m="1" x="1326"/>
        <item m="1" x="1397"/>
        <item m="1" x="1436"/>
        <item m="1" x="956"/>
        <item m="1" x="919"/>
        <item m="1" x="1024"/>
        <item m="1" x="921"/>
        <item m="1" x="1197"/>
        <item m="1" x="965"/>
        <item m="1" x="1025"/>
        <item m="1" x="1223"/>
        <item m="1" x="1224"/>
        <item m="1" x="1302"/>
        <item m="1" x="1251"/>
        <item m="1" x="1399"/>
        <item m="1" x="1476"/>
        <item m="1" x="2613"/>
        <item m="1" x="807"/>
        <item m="1" x="857"/>
        <item m="1" x="884"/>
        <item m="1" x="916"/>
        <item m="1" x="885"/>
        <item m="1" x="922"/>
        <item m="1" x="996"/>
        <item m="1" x="1027"/>
        <item m="1" x="1057"/>
        <item m="1" x="1128"/>
        <item m="1" x="1202"/>
        <item m="1" x="1226"/>
        <item m="1" x="1252"/>
        <item m="1" x="1255"/>
        <item m="1" x="1305"/>
        <item m="1" x="1359"/>
        <item m="1" x="1438"/>
        <item m="1" x="756"/>
        <item m="1" x="994"/>
        <item m="1" x="783"/>
        <item m="1" x="966"/>
        <item m="1" x="1055"/>
        <item m="1" x="1092"/>
        <item m="1" x="971"/>
        <item m="1" x="1099"/>
        <item m="1" x="1030"/>
        <item m="1" x="1227"/>
        <item m="1" x="1256"/>
        <item m="1" x="1330"/>
        <item m="1" x="1230"/>
        <item m="1" x="1439"/>
        <item m="1" x="1444"/>
        <item m="1" x="1522"/>
        <item m="1" x="727"/>
        <item m="1" x="810"/>
        <item m="1" x="813"/>
        <item m="1" x="894"/>
        <item m="1" x="925"/>
        <item m="1" x="967"/>
        <item m="1" x="999"/>
        <item m="1" x="1095"/>
        <item m="1" x="1131"/>
        <item m="1" x="1278"/>
        <item m="1" x="1304"/>
        <item m="1" x="1205"/>
        <item m="1" x="1257"/>
        <item m="1" x="1360"/>
        <item m="1" x="1282"/>
        <item m="1" x="1233"/>
        <item m="1" x="1332"/>
        <item m="1" x="1402"/>
        <item m="1" x="1445"/>
        <item m="1" x="1403"/>
        <item m="1" x="1526"/>
        <item m="1" x="786"/>
        <item m="1" x="898"/>
        <item m="1" x="972"/>
        <item m="1" x="1028"/>
        <item m="1" x="1129"/>
        <item m="1" x="1031"/>
        <item m="1" x="1102"/>
        <item m="1" x="1007"/>
        <item m="1" x="1134"/>
        <item m="1" x="1034"/>
        <item m="1" x="1174"/>
        <item m="1" x="1306"/>
        <item m="1" x="1138"/>
        <item m="1" x="1180"/>
        <item m="1" x="1231"/>
        <item m="1" x="1258"/>
        <item m="1" x="1331"/>
        <item m="1" x="1182"/>
        <item m="1" x="1207"/>
        <item m="1" x="1260"/>
        <item m="1" x="1235"/>
        <item m="1" x="1284"/>
        <item m="1" x="1480"/>
        <item m="1" x="1288"/>
        <item m="1" x="1338"/>
        <item m="1" x="1259"/>
        <item m="1" x="1283"/>
        <item m="1" x="1477"/>
        <item m="1" x="1309"/>
        <item m="1" x="1333"/>
        <item m="1" x="1365"/>
        <item m="1" x="1311"/>
        <item m="1" x="1335"/>
        <item m="1" x="1404"/>
        <item m="1" x="1527"/>
        <item m="1" x="1566"/>
        <item m="1" x="1653"/>
        <item m="1" x="1610"/>
        <item m="1" x="1486"/>
        <item m="1" x="1925"/>
        <item m="1" x="1928"/>
        <item m="1" x="1990"/>
        <item m="1" x="2317"/>
        <item m="1" x="2376"/>
        <item m="1" x="1310"/>
        <item m="1" x="1286"/>
        <item m="1" x="1336"/>
        <item m="1" x="1452"/>
        <item m="1" x="1696"/>
        <item m="1" x="1845"/>
        <item m="1" x="1614"/>
        <item m="1" x="1660"/>
        <item m="1" x="1929"/>
        <item m="1" x="1750"/>
        <item m="1" x="1934"/>
        <item m="1" x="2034"/>
        <item m="1" x="1993"/>
        <item m="1" x="2041"/>
        <item m="1" x="1946"/>
        <item m="1" x="1996"/>
        <item m="1" x="2045"/>
        <item m="1" x="2099"/>
        <item m="1" x="1209"/>
        <item m="1" x="1287"/>
        <item m="1" x="1366"/>
        <item m="1" x="1263"/>
        <item m="1" x="1370"/>
        <item m="1" x="1530"/>
        <item m="1" x="1661"/>
        <item m="1" x="1702"/>
        <item m="1" x="1620"/>
        <item m="1" x="1850"/>
        <item m="1" x="1935"/>
        <item m="1" x="1940"/>
        <item m="1" x="1856"/>
        <item m="1" x="45"/>
        <item m="1" x="1947"/>
        <item m="1" x="1997"/>
        <item m="1" x="2100"/>
        <item m="1" x="2159"/>
        <item m="1" x="1312"/>
        <item m="1" x="1340"/>
        <item m="1" x="1409"/>
        <item m="1" x="1487"/>
        <item m="1" x="1378"/>
        <item m="1" x="1570"/>
        <item m="1" x="1703"/>
        <item m="1" x="1621"/>
        <item m="1" x="1706"/>
        <item m="1" x="1539"/>
        <item m="1" x="1576"/>
        <item m="1" x="1667"/>
        <item m="1" x="1952"/>
        <item m="1" x="2051"/>
        <item m="1" x="2165"/>
        <item m="1" x="1313"/>
        <item m="1" x="1290"/>
        <item m="1" x="1374"/>
        <item m="1" x="1379"/>
        <item m="1" x="1662"/>
        <item m="1" x="1381"/>
        <item m="1" x="1751"/>
        <item m="1" x="1707"/>
        <item m="1" x="1714"/>
        <item m="1" x="1859"/>
        <item m="1" x="1898"/>
        <item m="1" x="2046"/>
        <item m="1" x="1767"/>
        <item m="1" x="2000"/>
        <item m="1" x="1817"/>
        <item m="1" x="1869"/>
        <item m="1" x="2166"/>
        <item m="1" x="2277"/>
        <item m="1" x="1906"/>
        <item m="1" x="2279"/>
        <item m="1" x="2392"/>
        <item m="1" x="1759"/>
        <item m="1" x="1857"/>
        <item m="1" x="1675"/>
        <item m="1" x="1948"/>
        <item m="1" x="1865"/>
        <item m="1" x="1903"/>
        <item m="1" x="1953"/>
        <item m="1" x="2001"/>
        <item m="1" x="1725"/>
        <item m="1" x="1771"/>
        <item m="1" x="1818"/>
        <item m="1" x="1870"/>
        <item m="1" x="1956"/>
        <item m="1" x="1821"/>
        <item m="1" x="1315"/>
        <item m="1" x="1457"/>
        <item m="1" x="1295"/>
        <item m="1" x="1416"/>
        <item m="1" x="1493"/>
        <item m="1" x="1536"/>
        <item m="1" x="1385"/>
        <item m="1" x="1420"/>
        <item m="1" x="1459"/>
        <item m="1" x="1497"/>
        <item m="1" x="1623"/>
        <item m="1" x="1665"/>
        <item m="1" x="1425"/>
        <item m="1" x="1860"/>
        <item m="1" x="1718"/>
        <item m="1" x="1726"/>
        <item m="1" x="1957"/>
        <item m="1" x="2055"/>
        <item m="1" x="1733"/>
        <item m="1" x="1773"/>
        <item m="1" x="1822"/>
        <item m="1" x="1907"/>
        <item m="1" x="1959"/>
        <item m="1" x="1829"/>
        <item m="1" x="1909"/>
        <item m="1" x="2169"/>
        <item m="1" x="2283"/>
        <item m="1" x="2058"/>
        <item m="1" x="2344"/>
        <item m="1" x="1217"/>
        <item m="1" x="1243"/>
        <item m="1" x="1269"/>
        <item m="1" x="1296"/>
        <item m="1" x="1382"/>
        <item m="1" x="1271"/>
        <item m="1" x="1320"/>
        <item m="1" x="1349"/>
        <item m="1" x="1465"/>
        <item m="1" x="1668"/>
        <item m="1" x="1389"/>
        <item m="1" x="1676"/>
        <item m="1" x="1715"/>
        <item m="1" x="1511"/>
        <item m="1" x="1586"/>
        <item m="1" x="1632"/>
        <item m="1" x="1680"/>
        <item m="1" x="1590"/>
        <item m="1" x="1636"/>
        <item m="1" x="1683"/>
        <item m="1" x="1819"/>
        <item m="1" x="1734"/>
        <item m="1" x="1823"/>
        <item m="1" x="1830"/>
        <item m="1" x="1875"/>
        <item m="1" x="1833"/>
        <item m="1" x="1911"/>
        <item m="1" x="1962"/>
        <item m="1" x="2112"/>
        <item m="1" x="2227"/>
        <item m="1" x="2114"/>
        <item m="1" x="2287"/>
        <item m="1" x="2398"/>
        <item m="1" x="1246"/>
        <item m="1" x="1498"/>
        <item m="1" x="1503"/>
        <item m="1" x="1579"/>
        <item m="1" x="1548"/>
        <item m="1" x="1677"/>
        <item m="1" x="1719"/>
        <item m="1" x="1768"/>
        <item m="1" x="1472"/>
        <item m="1" x="1555"/>
        <item m="1" x="1727"/>
        <item m="1" x="1558"/>
        <item m="1" x="1685"/>
        <item m="1" x="1774"/>
        <item m="1" x="1824"/>
        <item m="1" x="1642"/>
        <item m="1" x="1687"/>
        <item m="1" x="1831"/>
        <item m="1" x="2007"/>
        <item m="1" x="1778"/>
        <item m="1" x="1963"/>
        <item m="1" x="2059"/>
        <item m="1" x="1836"/>
        <item m="1" x="1966"/>
        <item m="1" x="2172"/>
        <item m="1" x="1912"/>
        <item m="1" x="1971"/>
        <item m="1" x="2064"/>
        <item m="1" x="1272"/>
        <item m="1" x="1322"/>
        <item m="1" x="1351"/>
        <item m="1" x="1274"/>
        <item m="1" x="1426"/>
        <item m="1" x="1507"/>
        <item m="1" x="1581"/>
        <item m="1" x="1324"/>
        <item m="1" x="1394"/>
        <item m="1" x="1587"/>
        <item m="1" x="1398"/>
        <item m="1" x="1591"/>
        <item m="1" x="1728"/>
        <item m="1" x="1475"/>
        <item m="1" x="1825"/>
        <item m="1" x="1872"/>
        <item m="1" x="1604"/>
        <item m="1" x="1777"/>
        <item m="1" x="1832"/>
        <item m="1" x="1645"/>
        <item m="1" x="1737"/>
        <item m="1" x="1779"/>
        <item m="1" x="1784"/>
        <item m="1" x="1967"/>
        <item m="1" x="1913"/>
        <item m="1" x="2175"/>
        <item m="1" x="2292"/>
        <item m="1" x="2120"/>
        <item m="1" x="1964"/>
        <item m="1" x="2113"/>
        <item m="1" x="2171"/>
        <item m="1" x="1968"/>
        <item m="1" x="2063"/>
        <item m="1" x="2230"/>
        <item m="1" x="2288"/>
        <item m="1" x="2348"/>
        <item m="1" x="2118"/>
        <item m="1" x="2293"/>
        <item m="1" x="2403"/>
        <item m="1" x="2069"/>
        <item m="1" x="2121"/>
        <item m="1" x="2180"/>
        <item m="1" x="2352"/>
        <item m="1" x="2183"/>
        <item m="1" x="2238"/>
        <item m="1" x="2353"/>
        <item m="1" x="2357"/>
        <item m="1" x="2408"/>
        <item m="1" x="2558"/>
        <item m="1" x="129"/>
        <item m="1" x="2515"/>
        <item m="1" x="2611"/>
        <item m="1" x="28"/>
        <item m="1" x="130"/>
        <item m="1" x="190"/>
        <item m="1" x="2521"/>
        <item m="1" x="2565"/>
        <item m="1" x="82"/>
        <item m="1" x="193"/>
        <item m="1" x="332"/>
        <item m="1" x="85"/>
        <item m="1" x="381"/>
        <item m="1" x="89"/>
        <item m="1" x="143"/>
        <item m="1" x="298"/>
        <item m="1" x="339"/>
        <item m="1" x="431"/>
        <item m="1" x="1969"/>
        <item m="1" x="2014"/>
        <item m="1" x="2116"/>
        <item m="1" x="1915"/>
        <item m="1" x="2016"/>
        <item m="1" x="2176"/>
        <item m="1" x="2233"/>
        <item m="1" x="2184"/>
        <item m="1" x="2239"/>
        <item m="1" x="2406"/>
        <item m="1" x="2557"/>
        <item m="1" x="2459"/>
        <item m="1" x="2560"/>
        <item m="1" x="2612"/>
        <item m="1" x="29"/>
        <item m="1" x="2412"/>
        <item m="1" x="30"/>
        <item m="1" x="194"/>
        <item m="1" x="241"/>
        <item m="1" x="2524"/>
        <item m="1" x="37"/>
        <item m="1" x="136"/>
        <item m="1" x="243"/>
        <item m="1" x="293"/>
        <item m="1" x="2624"/>
        <item m="1" x="40"/>
        <item m="1" x="95"/>
        <item m="1" x="253"/>
        <item m="1" x="346"/>
        <item m="1" x="473"/>
        <item m="1" x="520"/>
        <item m="1" x="1786"/>
        <item m="1" x="1916"/>
        <item m="1" x="1974"/>
        <item m="1" x="2017"/>
        <item m="1" x="2177"/>
        <item m="1" x="1920"/>
        <item m="1" x="2070"/>
        <item m="1" x="2122"/>
        <item m="1" x="2181"/>
        <item m="1" x="2296"/>
        <item m="1" x="1979"/>
        <item m="1" x="2022"/>
        <item m="1" x="2297"/>
        <item m="1" x="2456"/>
        <item m="1" x="2077"/>
        <item m="1" x="2187"/>
        <item m="1" x="2358"/>
        <item m="1" x="2460"/>
        <item m="1" x="2245"/>
        <item m="1" x="2302"/>
        <item m="1" x="2561"/>
        <item m="1" x="2364"/>
        <item m="1" x="2465"/>
        <item m="1" x="2522"/>
        <item m="1" x="2566"/>
        <item m="1" x="31"/>
        <item m="1" x="132"/>
        <item m="1" x="2416"/>
        <item m="1" x="2525"/>
        <item m="1" x="2618"/>
        <item m="1" x="137"/>
        <item m="1" x="244"/>
        <item m="1" x="2530"/>
        <item m="1" x="2576"/>
        <item m="1" x="2625"/>
        <item m="1" x="199"/>
        <item m="1" x="247"/>
        <item m="1" x="299"/>
        <item m="1" x="2635"/>
        <item m="1" x="148"/>
        <item m="1" x="204"/>
        <item m="1" x="254"/>
        <item m="1" x="303"/>
        <item m="1" x="435"/>
        <item m="1" x="100"/>
        <item m="1" x="153"/>
        <item m="1" x="352"/>
        <item m="1" x="395"/>
        <item m="1" x="478"/>
        <item m="1" x="524"/>
        <item m="1" x="1843"/>
        <item m="1" x="1885"/>
        <item m="1" x="1921"/>
        <item m="1" x="2019"/>
        <item m="1" x="2071"/>
        <item m="1" x="2234"/>
        <item m="1" x="1886"/>
        <item m="1" x="2125"/>
        <item m="1" x="2240"/>
        <item m="1" x="2298"/>
        <item m="1" x="2354"/>
        <item m="1" x="2025"/>
        <item m="1" x="2078"/>
        <item m="1" x="2188"/>
        <item m="1" x="2359"/>
        <item m="1" x="2409"/>
        <item m="1" x="2081"/>
        <item m="1" x="2135"/>
        <item m="1" x="2360"/>
        <item m="1" x="2410"/>
        <item m="1" x="2463"/>
        <item m="1" x="2516"/>
        <item m="1" x="2562"/>
        <item m="1" x="2198"/>
        <item m="1" x="2307"/>
        <item m="1" x="2466"/>
        <item m="1" x="32"/>
        <item m="1" x="2310"/>
        <item m="1" x="2471"/>
        <item m="1" x="2571"/>
        <item m="1" x="2619"/>
        <item m="1" x="38"/>
        <item m="1" x="86"/>
        <item m="1" x="138"/>
        <item m="1" x="2477"/>
        <item m="1" x="2626"/>
        <item m="1" x="200"/>
        <item m="1" x="248"/>
        <item m="1" x="2582"/>
        <item m="1" x="2636"/>
        <item m="1" x="255"/>
        <item m="1" x="347"/>
        <item m="1" x="7"/>
        <item m="1" x="48"/>
        <item m="1" x="101"/>
        <item m="1" x="154"/>
        <item m="1" x="207"/>
        <item m="1" x="307"/>
        <item m="1" x="396"/>
        <item m="1" x="442"/>
        <item m="1" x="107"/>
        <item m="1" x="214"/>
        <item m="1" x="267"/>
        <item m="1" x="356"/>
        <item m="1" x="398"/>
        <item m="1" x="485"/>
        <item m="1" x="1924"/>
        <item m="1" x="1980"/>
        <item m="1" x="2023"/>
        <item m="1" x="2126"/>
        <item m="1" x="2241"/>
        <item m="1" x="1887"/>
        <item m="1" x="1981"/>
        <item m="1" x="2189"/>
        <item m="1" x="2030"/>
        <item m="1" x="2082"/>
        <item m="1" x="2361"/>
        <item m="1" x="2411"/>
        <item m="1" x="2086"/>
        <item m="1" x="2199"/>
        <item m="1" x="2365"/>
        <item m="1" x="2467"/>
        <item m="1" x="2567"/>
        <item m="1" x="2255"/>
        <item m="1" x="2526"/>
        <item m="1" x="39"/>
        <item m="1" x="2424"/>
        <item m="1" x="2478"/>
        <item m="1" x="2531"/>
        <item m="1" x="2577"/>
        <item m="1" x="2627"/>
        <item m="1" x="41"/>
        <item m="1" x="90"/>
        <item m="1" x="2486"/>
        <item m="1" x="96"/>
        <item m="1" x="256"/>
        <item m="1" x="2541"/>
        <item m="1" x="49"/>
        <item m="1" x="102"/>
        <item m="1" x="155"/>
        <item m="1" x="208"/>
        <item m="1" x="263"/>
        <item m="1" x="308"/>
        <item m="1" x="55"/>
        <item m="1" x="159"/>
        <item m="1" x="268"/>
        <item m="1" x="312"/>
        <item m="1" x="357"/>
        <item m="1" x="111"/>
        <item m="1" x="162"/>
        <item m="1" x="221"/>
        <item m="1" x="271"/>
        <item m="1" x="361"/>
        <item m="1" x="401"/>
        <item m="1" x="448"/>
        <item m="1" x="487"/>
        <item m="1" x="1846"/>
        <item m="1" x="1926"/>
        <item m="1" x="2026"/>
        <item m="1" x="2133"/>
        <item m="1" x="2190"/>
        <item m="1" x="1930"/>
        <item m="1" x="1983"/>
        <item m="1" x="2136"/>
        <item m="1" x="2303"/>
        <item m="1" x="2362"/>
        <item m="1" x="2087"/>
        <item m="1" x="2248"/>
        <item m="1" x="2308"/>
        <item m="1" x="2413"/>
        <item m="1" x="2468"/>
        <item m="1" x="2092"/>
        <item m="1" x="2145"/>
        <item m="1" x="2256"/>
        <item m="1" x="2371"/>
        <item m="1" x="2417"/>
        <item m="1" x="2472"/>
        <item m="1" x="2527"/>
        <item m="1" x="2572"/>
        <item m="1" x="2318"/>
        <item m="1" x="2377"/>
        <item m="1" x="2479"/>
        <item m="1" x="2532"/>
        <item m="1" x="2578"/>
        <item m="1" x="2628"/>
        <item m="1" x="2327"/>
        <item m="1" x="2583"/>
        <item m="1" x="43"/>
        <item m="1" x="97"/>
        <item m="1" x="149"/>
        <item m="1" x="2586"/>
        <item m="1" x="8"/>
        <item m="1" x="156"/>
        <item m="1" x="209"/>
        <item m="1" x="264"/>
        <item m="1" x="2547"/>
        <item m="1" x="12"/>
        <item m="1" x="108"/>
        <item m="1" x="160"/>
        <item m="1" x="215"/>
        <item m="1" x="269"/>
        <item m="1" x="313"/>
        <item m="1" x="358"/>
        <item m="1" x="15"/>
        <item m="1" x="60"/>
        <item m="1" x="112"/>
        <item m="1" x="163"/>
        <item m="1" x="272"/>
        <item m="1" x="362"/>
        <item m="1" x="402"/>
        <item m="1" x="449"/>
        <item m="1" x="169"/>
        <item m="1" x="225"/>
        <item m="1" x="277"/>
        <item m="1" x="317"/>
        <item m="1" x="406"/>
        <item m="1" x="452"/>
        <item m="1" x="490"/>
        <item m="1" x="1848"/>
        <item m="1" x="1931"/>
        <item m="1" x="1984"/>
        <item m="1" x="2031"/>
        <item m="1" x="2083"/>
        <item m="1" x="2137"/>
        <item m="1" x="2192"/>
        <item m="1" x="2246"/>
        <item m="1" x="1888"/>
        <item m="1" x="1986"/>
        <item m="1" x="2033"/>
        <item m="1" x="2140"/>
        <item m="1" x="2249"/>
        <item m="1" x="2309"/>
        <item m="1" x="2366"/>
        <item m="1" x="2035"/>
        <item m="1" x="2146"/>
        <item m="1" x="2257"/>
        <item m="1" x="2311"/>
        <item m="1" x="2418"/>
        <item m="1" x="2473"/>
        <item m="1" x="2207"/>
        <item m="1" x="2319"/>
        <item m="1" x="2378"/>
        <item m="1" x="2480"/>
        <item m="1" x="2533"/>
        <item m="1" x="2579"/>
        <item m="1" x="2270"/>
        <item m="1" x="2328"/>
        <item m="1" x="2381"/>
        <item m="1" x="2429"/>
        <item m="1" x="2487"/>
        <item m="1" x="2536"/>
        <item m="1" x="2584"/>
        <item m="1" x="2637"/>
        <item m="1" x="44"/>
        <item m="1" x="2332"/>
        <item m="1" x="2385"/>
        <item m="1" x="2434"/>
        <item m="1" x="2491"/>
        <item m="1" x="2587"/>
        <item m="1" x="9"/>
        <item m="1" x="50"/>
        <item m="1" x="103"/>
        <item m="1" x="157"/>
        <item m="1" x="2439"/>
        <item m="1" x="2495"/>
        <item m="1" x="2548"/>
        <item m="1" x="2592"/>
        <item m="1" x="56"/>
        <item m="1" x="109"/>
        <item m="1" x="161"/>
        <item m="1" x="216"/>
        <item m="1" x="2551"/>
        <item m="1" x="2598"/>
        <item m="1" x="16"/>
        <item m="1" x="61"/>
        <item m="1" x="113"/>
        <item m="1" x="164"/>
        <item m="1" x="222"/>
        <item m="1" x="273"/>
        <item m="1" x="314"/>
        <item m="1" x="66"/>
        <item m="1" x="115"/>
        <item m="1" x="278"/>
        <item m="1" x="318"/>
        <item m="1" x="365"/>
        <item m="1" x="407"/>
        <item m="1" x="118"/>
        <item m="1" x="174"/>
        <item m="1" x="228"/>
        <item m="1" x="282"/>
        <item m="1" x="320"/>
        <item m="1" x="367"/>
        <item m="1" x="1851"/>
        <item m="1" x="1889"/>
        <item m="1" x="1936"/>
        <item m="1" x="1987"/>
        <item m="1" x="2088"/>
        <item m="1" x="2141"/>
        <item m="1" x="2200"/>
        <item m="1" x="2250"/>
        <item m="1" x="1890"/>
        <item m="1" x="1941"/>
        <item m="1" x="1991"/>
        <item m="1" x="2036"/>
        <item m="1" x="2093"/>
        <item m="1" x="2147"/>
        <item m="1" x="2202"/>
        <item m="1" x="2258"/>
        <item m="1" x="2312"/>
        <item m="1" x="2372"/>
        <item m="1" x="2042"/>
        <item m="1" x="2097"/>
        <item m="1" x="2149"/>
        <item m="1" x="2208"/>
        <item m="1" x="2263"/>
        <item m="1" x="2320"/>
        <item m="1" x="2379"/>
        <item m="1" x="2425"/>
        <item m="1" x="2481"/>
        <item m="1" x="2101"/>
        <item m="1" x="755"/>
        <item m="1" x="760"/>
        <item m="1" x="1236"/>
        <item m="1" x="42"/>
        <item m="1" x="720"/>
        <item m="1" x="1220"/>
        <item m="1" x="2608"/>
        <item m="1" x="2614"/>
        <item m="1" x="2003"/>
        <item m="1" x="33"/>
        <item m="1" x="1738"/>
        <item m="1" x="195"/>
        <item m="1" x="388"/>
        <item m="1" x="564"/>
        <item m="1" x="1678"/>
        <item m="1" x="1782"/>
        <item m="1" x="1268"/>
        <item m="1" x="1883"/>
        <item m="1" x="744"/>
        <item m="1" x="2462"/>
        <item m="1" x="2205"/>
        <item m="1" x="2005"/>
        <item m="1" x="809"/>
        <item m="1" x="862"/>
        <item m="1" x="1363"/>
        <item m="1" x="867"/>
        <item m="1" x="2052"/>
        <item m="1" x="1413"/>
        <item m="1" x="2474"/>
        <item m="1" x="2482"/>
        <item m="1" x="589"/>
        <item m="1" x="1899"/>
        <item x="0"/>
        <item m="1" x="1293"/>
        <item m="1" x="2294"/>
        <item m="1" x="777"/>
        <item m="1" x="1805"/>
        <item m="1" x="1172"/>
        <item m="1" x="1165"/>
        <item m="1" x="397"/>
        <item m="1" x="1075"/>
        <item m="1" x="2027"/>
        <item m="1" x="1015"/>
        <item m="1" x="1163"/>
        <item m="1" x="1721"/>
        <item m="1" x="1593"/>
        <item m="1" x="1002"/>
        <item m="1" x="1722"/>
        <item m="1" x="2430"/>
        <item m="1" x="2107"/>
        <item m="1" x="1609"/>
        <item m="1" x="451"/>
        <item m="1" x="1839"/>
        <item m="1" x="2396"/>
        <item m="1" x="1136"/>
        <item m="1" x="1763"/>
        <item m="1" x="2426"/>
        <item m="1" x="2329"/>
        <item m="1" x="833"/>
        <item m="1" x="1766"/>
        <item m="1" x="1362"/>
        <item m="1" x="1143"/>
        <item m="1" x="1446"/>
        <item m="1" x="985"/>
        <item m="1" x="1809"/>
        <item m="1" x="1308"/>
        <item m="1" x="668"/>
        <item m="1" x="790"/>
        <item m="1" x="80"/>
        <item m="1" x="2032"/>
        <item m="1" x="568"/>
        <item m="1" x="964"/>
        <item m="1" x="378"/>
        <item m="1" x="2304"/>
        <item m="1" x="1708"/>
        <item m="1" x="1054"/>
        <item m="1" x="611"/>
        <item m="1" x="1760"/>
        <item m="1" x="1692"/>
        <item m="1" x="646"/>
        <item m="1" x="1689"/>
        <item m="1" x="2443"/>
        <item m="1" x="2345"/>
        <item m="1" x="1206"/>
        <item m="1" x="607"/>
        <item m="1" x="1160"/>
        <item m="1" x="2497"/>
        <item m="1" x="1135"/>
        <item m="1" x="665"/>
        <item m="1" x="1061"/>
        <item m="1" x="1139"/>
        <item m="1" x="2421"/>
        <item m="1" x="1141"/>
        <item m="1" x="2509"/>
        <item m="1" x="1270"/>
        <item m="1" x="1743"/>
        <item m="1" x="1776"/>
        <item m="1" x="1749"/>
        <item m="1" x="2606"/>
        <item m="1" x="1169"/>
        <item m="1" x="1724"/>
        <item m="1" x="1178"/>
        <item m="1" x="2506"/>
        <item m="1" x="1097"/>
        <item m="1" x="654"/>
        <item m="1" x="2368"/>
        <item m="1" x="1690"/>
        <item m="1" x="2504"/>
        <item m="1" x="1145"/>
        <item m="1" x="1634"/>
        <item m="1" x="624"/>
        <item m="1" x="1650"/>
        <item m="1" x="1104"/>
        <item m="1" x="684"/>
        <item m="1" x="515"/>
        <item m="1" x="1989"/>
        <item m="1" x="1643"/>
        <item m="1" x="1122"/>
        <item m="1" x="1571"/>
        <item m="1" x="1730"/>
        <item m="1" x="2501"/>
        <item m="1" x="600"/>
        <item m="1" x="1729"/>
        <item m="1" x="2593"/>
        <item m="1" x="1982"/>
        <item m="1" x="2431"/>
        <item m="1" x="1063"/>
        <item m="1" x="2555"/>
        <item m="1" x="1735"/>
        <item m="1" x="1794"/>
        <item m="1" x="1132"/>
        <item m="1" x="2496"/>
        <item m="1" x="645"/>
        <item m="1" x="716"/>
        <item m="1" x="710"/>
        <item m="1" x="1096"/>
        <item m="1" x="1723"/>
        <item m="1" x="1562"/>
        <item m="1" x="991"/>
        <item m="1" x="2445"/>
        <item m="1" x="1098"/>
        <item m="1" x="683"/>
        <item m="1" x="2330"/>
        <item m="1" x="1699"/>
        <item m="1" x="2507"/>
        <item m="1" x="661"/>
        <item m="1" x="1201"/>
        <item m="1" x="1177"/>
        <item m="1" x="1741"/>
        <item m="1" x="1739"/>
        <item m="1" x="662"/>
        <item m="1" x="712"/>
        <item m="1" x="1670"/>
        <item m="1" x="1222"/>
        <item m="1" x="2494"/>
        <item m="1" x="1103"/>
        <item m="1" x="573"/>
        <item m="1" x="432"/>
        <item m="1" x="2450"/>
        <item m="1" x="1164"/>
        <item m="1" x="1048"/>
        <item m="1" x="1654"/>
        <item m="1" x="1072"/>
        <item m="1" x="656"/>
        <item m="1" x="560"/>
        <item m="1" x="1669"/>
        <item m="1" x="1597"/>
        <item m="1" x="1155"/>
        <item m="1" x="1181"/>
        <item m="1" x="1745"/>
        <item m="1" x="2324"/>
        <item m="1" x="1133"/>
        <item m="1" x="1802"/>
        <item m="1" x="1790"/>
        <item m="1" x="1162"/>
        <item m="1" x="1124"/>
        <item m="1" x="1188"/>
        <item m="1" x="1577"/>
        <item m="1" x="732"/>
        <item m="1" x="2639"/>
        <item m="1" x="697"/>
        <item m="1" x="1119"/>
        <item m="1" x="1195"/>
        <item m="1" x="1599"/>
        <item m="1" x="1637"/>
        <item m="1" x="688"/>
        <item m="1" x="1089"/>
        <item m="1" x="2089"/>
        <item m="1" x="641"/>
        <item m="1" x="1504"/>
        <item m="1" x="745"/>
        <item m="1" x="1639"/>
        <item m="1" x="554"/>
        <item m="1" x="1237"/>
        <item m="1" x="1681"/>
        <item m="1" x="493"/>
        <item m="1" x="2405"/>
        <item m="1" x="2407"/>
        <item m="1" x="489"/>
        <item m="1" x="521"/>
        <item m="1" x="1035"/>
        <item m="1" x="642"/>
        <item m="1" x="1769"/>
        <item m="1" x="1142"/>
        <item m="1" x="1168"/>
        <item m="1" x="2589"/>
        <item m="1" x="2596"/>
        <item m="1" x="637"/>
        <item m="1" x="1173"/>
        <item m="1" x="601"/>
        <item m="1" x="1700"/>
        <item m="1" x="1736"/>
        <item m="1" x="2528"/>
        <item m="1" x="1647"/>
        <item m="1" x="2581"/>
        <item m="1" x="689"/>
        <item m="1" x="1144"/>
        <item m="1" x="1167"/>
        <item m="1" x="1705"/>
        <item m="1" x="1717"/>
        <item m="1" x="1701"/>
        <item m="1" x="2503"/>
        <item m="1" x="1949"/>
        <item m="1" x="1461"/>
        <item m="1" x="963"/>
        <item m="1" x="1583"/>
        <item m="1" x="1005"/>
        <item m="1" x="2323"/>
        <item m="1" x="562"/>
        <item m="1" x="1009"/>
        <item m="1" x="2335"/>
        <item m="1" x="626"/>
        <item m="1" x="2390"/>
        <item m="1" x="1601"/>
        <item m="1" x="1065"/>
        <item m="1" x="1107"/>
        <item m="1" x="567"/>
        <item m="1" x="1509"/>
        <item m="1" x="1688"/>
        <item m="1" x="2452"/>
        <item m="1" x="2512"/>
        <item m="1" x="1627"/>
        <item m="1" x="309"/>
        <item m="1" x="713"/>
        <item m="1" x="1084"/>
        <item m="1" x="679"/>
        <item m="1" x="1179"/>
        <item m="1" x="2484"/>
        <item m="1" x="1130"/>
        <item m="1" x="2508"/>
        <item m="1" x="1066"/>
        <item m="1" x="2489"/>
        <item m="1" x="1152"/>
        <item m="1" x="1578"/>
        <item m="1" x="609"/>
        <item m="1" x="1316"/>
        <item m="1" x="1456"/>
        <item m="1" x="1755"/>
        <item m="1" x="2428"/>
        <item m="1" x="1742"/>
        <item m="1" x="1602"/>
        <item m="1" x="1584"/>
        <item m="1" x="1100"/>
        <item m="1" x="664"/>
        <item m="1" x="1147"/>
        <item m="1" x="698"/>
        <item m="1" x="1828"/>
        <item m="1" x="1203"/>
        <item m="1" x="2554"/>
        <item m="1" x="127"/>
        <item m="1" x="2588"/>
        <item m="1" x="915"/>
        <item m="1" x="752"/>
        <item m="1" x="1811"/>
        <item m="1" x="14"/>
        <item m="1" x="1630"/>
        <item m="1" x="1901"/>
        <item m="1" x="1108"/>
        <item m="1" x="817"/>
        <item m="1" x="1976"/>
        <item m="1" x="2427"/>
        <item m="1" x="1225"/>
        <item m="1" x="558"/>
        <item m="1" x="1905"/>
        <item m="1" x="2213"/>
        <item m="1" x="2638"/>
        <item m="1" x="1788"/>
        <item m="1" x="1175"/>
        <item m="1" x="1878"/>
        <item m="1" x="1608"/>
        <item m="1" x="2585"/>
        <item m="1" x="10"/>
        <item m="1" x="1879"/>
        <item m="1" x="717"/>
        <item m="1" x="2252"/>
        <item m="1" x="2229"/>
        <item m="1" x="403"/>
        <item m="1" x="1463"/>
        <item m="1" x="2218"/>
        <item m="1" x="468"/>
        <item m="1" x="2201"/>
        <item m="1" x="364"/>
        <item m="1" x="496"/>
        <item m="1" x="126"/>
        <item m="1" x="1471"/>
        <item m="1" x="1519"/>
        <item m="1" x="1564"/>
        <item m="1" x="997"/>
        <item m="1" x="1589"/>
        <item m="1" x="529"/>
        <item m="1" x="2138"/>
        <item m="1" x="2228"/>
        <item m="1" x="1466"/>
        <item m="1" x="2155"/>
        <item m="1" x="1502"/>
        <item m="1" x="1467"/>
        <item m="1" x="1513"/>
        <item m="1" x="895"/>
        <item m="1" x="969"/>
        <item m="1" x="2475"/>
        <item m="1" x="1176"/>
        <item m="1" x="151"/>
        <item m="1" x="2369"/>
        <item m="1" x="2150"/>
        <item m="1" x="1120"/>
        <item m="1" x="2449"/>
        <item m="1" x="1068"/>
        <item m="1" x="2382"/>
        <item m="1" x="1535"/>
        <item m="1" x="2400"/>
        <item m="1" x="1062"/>
        <item m="1" x="2510"/>
        <item m="1" x="1123"/>
        <item m="1" x="1651"/>
        <item m="1" x="1649"/>
        <item m="1" x="525"/>
        <item m="1" x="1585"/>
        <item m="1" x="2346"/>
        <item m="1" x="2500"/>
        <item m="1" x="1588"/>
        <item m="1" x="1146"/>
        <item m="1" x="1710"/>
        <item m="1" x="787"/>
        <item m="1" x="1521"/>
        <item m="1" x="614"/>
        <item m="1" x="620"/>
        <item m="1" x="1646"/>
        <item m="1" x="2453"/>
        <item m="1" x="1633"/>
        <item m="1" x="1628"/>
        <item m="1" x="2440"/>
        <item m="1" x="1619"/>
        <item m="1" x="1106"/>
        <item m="1" x="1615"/>
        <item m="1" x="1154"/>
        <item m="1" x="2505"/>
        <item m="1" x="1641"/>
        <item m="1" x="2604"/>
        <item m="1" x="1126"/>
        <item m="1" x="2519"/>
        <item m="1" x="1110"/>
        <item m="1" x="569"/>
        <item m="1" x="438"/>
        <item m="1" x="2261"/>
        <item m="1" x="981"/>
        <item m="1" x="1421"/>
        <item m="1" x="470"/>
        <item m="1" x="1603"/>
        <item m="1" x="934"/>
        <item m="1" x="978"/>
        <item m="1" x="2266"/>
        <item m="1" x="544"/>
        <item m="1" x="557"/>
        <item m="1" x="1185"/>
        <item m="1" x="1671"/>
        <item m="1" x="1470"/>
        <item m="1" x="855"/>
        <item m="1" x="1485"/>
        <item m="1" x="542"/>
        <item m="1" x="52"/>
        <item m="1" x="2235"/>
        <item m="1" x="1568"/>
        <item m="1" x="882"/>
        <item m="1" x="1032"/>
        <item m="1" x="1380"/>
        <item m="1" x="446"/>
        <item m="1" x="382"/>
        <item m="1" x="1605"/>
        <item m="1" x="1038"/>
        <item m="1" x="1114"/>
        <item m="1" x="1557"/>
        <item m="1" x="2397"/>
        <item m="1" x="539"/>
        <item m="1" x="486"/>
        <item m="1" x="491"/>
        <item m="1" x="563"/>
        <item m="1" x="537"/>
        <item m="1" x="2461"/>
        <item m="1" x="591"/>
        <item m="1" x="421"/>
        <item m="1" x="1071"/>
        <item m="1" x="2568"/>
        <item m="1" x="576"/>
        <item m="1" x="1598"/>
        <item m="1" x="608"/>
        <item m="1" x="1033"/>
        <item m="1" x="1553"/>
        <item m="1" x="610"/>
        <item m="1" x="2322"/>
        <item m="1" x="2511"/>
        <item m="1" x="2333"/>
        <item m="1" x="2383"/>
        <item m="1" x="1501"/>
        <item m="1" x="2347"/>
        <item m="1" x="479"/>
        <item m="1" x="2435"/>
        <item m="1" x="643"/>
        <item m="1" x="1264"/>
        <item m="1" x="2253"/>
        <item m="1" x="2215"/>
        <item m="1" x="2399"/>
        <item m="1" x="2422"/>
        <item m="1" x="390"/>
        <item m="1" x="1652"/>
        <item m="1" x="1550"/>
        <item m="1" x="2162"/>
        <item m="1" x="369"/>
        <item m="1" x="436"/>
        <item m="1" x="2170"/>
        <item m="1" x="1551"/>
        <item m="1" x="2106"/>
        <item m="1" x="405"/>
        <item m="1" x="2401"/>
        <item m="1" x="526"/>
        <item m="1" x="455"/>
        <item m="1" x="629"/>
        <item m="1" x="1395"/>
        <item m="1" x="2549"/>
        <item m="1" x="2151"/>
        <item m="1" x="1780"/>
        <item m="1" x="692"/>
        <item m="1" x="550"/>
        <item m="1" x="353"/>
        <item m="1" x="2224"/>
        <item m="1" x="2222"/>
        <item m="1" x="931"/>
        <item m="1" x="2139"/>
        <item m="1" x="1542"/>
        <item m="1" x="1460"/>
        <item m="1" x="1573"/>
        <item m="1" x="890"/>
        <item m="1" x="1440"/>
        <item m="1" x="2217"/>
        <item m="1" x="330"/>
        <item m="1" x="359"/>
        <item m="1" x="2264"/>
        <item m="1" x="1672"/>
        <item m="1" x="420"/>
        <item m="1" x="386"/>
        <item m="1" x="459"/>
        <item m="1" x="1496"/>
        <item m="1" x="1017"/>
        <item m="1" x="1500"/>
        <item m="1" x="941"/>
        <item m="1" x="1545"/>
        <item m="1" x="437"/>
        <item m="1" x="494"/>
        <item m="1" x="460"/>
        <item m="1" x="970"/>
        <item m="1" x="2173"/>
        <item m="1" x="2603"/>
        <item m="1" x="968"/>
        <item m="1" x="1479"/>
        <item m="1" x="952"/>
        <item m="1" x="983"/>
        <item m="1" x="944"/>
        <item m="1" x="1537"/>
        <item m="1" x="1036"/>
        <item m="1" x="1478"/>
        <item m="1" x="976"/>
        <item m="1" x="1012"/>
        <item m="1" x="775"/>
        <item m="1" x="2290"/>
        <item m="1" x="2325"/>
        <item m="1" x="74"/>
        <item m="1" x="1563"/>
        <item m="1" x="2231"/>
        <item m="1" x="1606"/>
        <item m="1" x="939"/>
        <item m="1" x="2393"/>
        <item m="1" x="2404"/>
        <item m="1" x="2284"/>
        <item m="1" x="1074"/>
        <item m="1" x="686"/>
        <item m="1" x="859"/>
        <item m="1" x="287"/>
        <item m="1" x="2085"/>
        <item m="1" x="1575"/>
        <item m="1" x="816"/>
        <item m="1" x="211"/>
        <item m="1" x="218"/>
        <item m="1" x="1281"/>
        <item m="1" x="815"/>
        <item m="1" x="2204"/>
        <item m="1" x="834"/>
        <item m="1" x="1508"/>
        <item m="1" x="443"/>
        <item m="1" x="450"/>
        <item m="1" x="929"/>
        <item m="1" x="943"/>
        <item m="1" x="1544"/>
        <item m="1" x="958"/>
        <item m="1" x="1607"/>
        <item m="1" x="2289"/>
        <item m="1" x="384"/>
        <item m="1" x="1549"/>
        <item m="1" x="523"/>
        <item m="1" x="979"/>
        <item m="1" x="413"/>
        <item m="1" x="433"/>
        <item m="1" x="1523"/>
        <item m="1" x="984"/>
        <item m="1" x="2343"/>
        <item m="1" x="1520"/>
        <item m="1" x="1524"/>
        <item m="1" x="1785"/>
        <item m="1" x="87"/>
        <item m="1" x="700"/>
        <item m="1" x="1791"/>
        <item m="1" x="1187"/>
        <item m="1" x="1189"/>
        <item m="1" x="104"/>
        <item m="1" x="639"/>
        <item m="1" x="2502"/>
        <item m="1" x="613"/>
        <item m="1" x="1789"/>
        <item m="1" x="91"/>
        <item m="1" x="98"/>
        <item m="1" x="751"/>
        <item m="1" x="1000"/>
        <item m="1" x="477"/>
        <item m="1" x="2221"/>
        <item m="1" x="2384"/>
        <item m="1" x="577"/>
        <item m="1" x="2341"/>
        <item m="1" x="2349"/>
        <item m="1" x="1512"/>
        <item m="1" x="1596"/>
        <item m="1" x="2402"/>
        <item m="1" x="1029"/>
        <item m="1" x="2274"/>
        <item m="1" x="570"/>
        <item m="1" x="2451"/>
        <item m="1" x="1837"/>
        <item m="1" x="240"/>
        <item m="1" x="1043"/>
        <item m="1" x="2337"/>
        <item m="1" x="1001"/>
        <item m="1" x="1437"/>
        <item m="1" x="1376"/>
        <item m="1" x="1592"/>
        <item m="1" x="1003"/>
        <item m="1" x="186"/>
        <item m="1" x="1317"/>
        <item m="1" x="2387"/>
        <item m="1" x="1560"/>
        <item m="1" x="1561"/>
        <item x="1"/>
        <item x="2"/>
        <item x="3"/>
        <item x="4"/>
        <item x="5"/>
      </items>
    </pivotField>
    <pivotField axis="axisRow" multipleItemSelectionAllowed="1" showAll="0" defaultSubtotal="0">
      <items count="1011">
        <item x="0"/>
        <item m="1" x="640"/>
        <item m="1" x="67"/>
        <item m="1" x="202"/>
        <item m="1" x="790"/>
        <item m="1" x="51"/>
        <item m="1" x="179"/>
        <item m="1" x="605"/>
        <item m="1" x="582"/>
        <item m="1" x="43"/>
        <item m="1" x="187"/>
        <item m="1" x="47"/>
        <item m="1" x="802"/>
        <item m="1" x="87"/>
        <item m="1" x="501"/>
        <item m="1" x="421"/>
        <item m="1" x="798"/>
        <item m="1" x="920"/>
        <item m="1" x="772"/>
        <item m="1" x="1003"/>
        <item m="1" x="377"/>
        <item m="1" x="146"/>
        <item m="1" x="445"/>
        <item m="1" x="390"/>
        <item m="1" x="95"/>
        <item m="1" x="408"/>
        <item m="1" x="682"/>
        <item m="1" x="133"/>
        <item m="1" x="857"/>
        <item m="1" x="326"/>
        <item m="1" x="405"/>
        <item m="1" x="389"/>
        <item m="1" x="550"/>
        <item m="1" x="457"/>
        <item m="1" x="171"/>
        <item m="1" x="849"/>
        <item m="1" x="375"/>
        <item m="1" x="432"/>
        <item m="1" x="473"/>
        <item m="1" x="258"/>
        <item m="1" x="993"/>
        <item m="1" x="61"/>
        <item m="1" x="699"/>
        <item m="1" x="986"/>
        <item m="1" x="842"/>
        <item m="1" x="780"/>
        <item m="1" x="781"/>
        <item m="1" x="615"/>
        <item m="1" x="400"/>
        <item m="1" x="833"/>
        <item m="1" x="110"/>
        <item m="1" x="318"/>
        <item m="1" x="610"/>
        <item m="1" x="856"/>
        <item m="1" x="118"/>
        <item m="1" x="746"/>
        <item m="1" x="305"/>
        <item m="1" x="149"/>
        <item m="1" x="347"/>
        <item m="1" x="840"/>
        <item m="1" x="808"/>
        <item m="1" x="567"/>
        <item m="1" x="446"/>
        <item m="1" x="322"/>
        <item m="1" x="548"/>
        <item m="1" x="314"/>
        <item m="1" x="650"/>
        <item m="1" x="543"/>
        <item m="1" x="846"/>
        <item m="1" x="6"/>
        <item m="1" x="906"/>
        <item m="1" x="334"/>
        <item m="1" x="62"/>
        <item m="1" x="441"/>
        <item m="1" x="244"/>
        <item m="1" x="750"/>
        <item m="1" x="141"/>
        <item m="1" x="424"/>
        <item m="1" x="585"/>
        <item m="1" x="240"/>
        <item m="1" x="448"/>
        <item m="1" x="508"/>
        <item m="1" x="552"/>
        <item m="1" x="71"/>
        <item m="1" x="180"/>
        <item m="1" x="256"/>
        <item m="1" x="693"/>
        <item m="1" x="44"/>
        <item m="1" x="755"/>
        <item m="1" x="216"/>
        <item m="1" x="937"/>
        <item m="1" x="532"/>
        <item m="1" x="816"/>
        <item m="1" x="336"/>
        <item m="1" x="592"/>
        <item m="1" x="911"/>
        <item m="1" x="800"/>
        <item m="1" x="423"/>
        <item m="1" x="996"/>
        <item m="1" x="464"/>
        <item m="1" x="39"/>
        <item m="1" x="659"/>
        <item m="1" x="957"/>
        <item m="1" x="528"/>
        <item m="1" x="652"/>
        <item m="1" x="879"/>
        <item m="1" x="8"/>
        <item m="1" x="656"/>
        <item m="1" x="718"/>
        <item m="1" x="651"/>
        <item m="1" x="677"/>
        <item m="1" x="678"/>
        <item m="1" x="376"/>
        <item m="1" x="164"/>
        <item m="1" x="128"/>
        <item m="1" x="844"/>
        <item m="1" x="747"/>
        <item m="1" x="33"/>
        <item m="1" x="860"/>
        <item m="1" x="568"/>
        <item m="1" x="172"/>
        <item m="1" x="20"/>
        <item m="1" x="949"/>
        <item m="1" x="723"/>
        <item m="1" x="752"/>
        <item m="1" x="894"/>
        <item m="1" x="45"/>
        <item m="1" x="92"/>
        <item m="1" x="969"/>
        <item m="1" x="974"/>
        <item m="1" x="616"/>
        <item m="1" x="273"/>
        <item m="1" x="370"/>
        <item m="1" x="18"/>
        <item m="1" x="877"/>
        <item m="1" x="634"/>
        <item m="1" x="34"/>
        <item m="1" x="981"/>
        <item m="1" x="226"/>
        <item m="1" x="636"/>
        <item m="1" x="193"/>
        <item m="1" x="31"/>
        <item m="1" x="975"/>
        <item m="1" x="606"/>
        <item m="1" x="778"/>
        <item m="1" x="593"/>
        <item m="1" x="684"/>
        <item m="1" x="270"/>
        <item m="1" x="626"/>
        <item m="1" x="113"/>
        <item m="1" x="252"/>
        <item m="1" x="453"/>
        <item m="1" x="306"/>
        <item m="1" x="851"/>
        <item m="1" x="982"/>
        <item m="1" x="292"/>
        <item m="1" x="17"/>
        <item m="1" x="200"/>
        <item m="1" x="967"/>
        <item m="1" x="985"/>
        <item m="1" x="805"/>
        <item m="1" x="787"/>
        <item m="1" x="166"/>
        <item m="1" x="614"/>
        <item m="1" x="229"/>
        <item m="1" x="379"/>
        <item m="1" x="369"/>
        <item m="1" x="617"/>
        <item m="1" x="1004"/>
        <item m="1" x="884"/>
        <item m="1" x="205"/>
        <item m="1" x="665"/>
        <item m="1" x="90"/>
        <item m="1" x="761"/>
        <item m="1" x="939"/>
        <item m="1" x="827"/>
        <item m="1" x="325"/>
        <item m="1" x="346"/>
        <item m="1" x="666"/>
        <item m="1" x="919"/>
        <item m="1" x="663"/>
        <item m="1" x="807"/>
        <item m="1" x="52"/>
        <item m="1" x="213"/>
        <item m="1" x="635"/>
        <item m="1" x="814"/>
        <item m="1" x="374"/>
        <item m="1" x="268"/>
        <item m="1" x="482"/>
        <item m="1" x="722"/>
        <item m="1" x="1009"/>
        <item m="1" x="520"/>
        <item m="1" x="313"/>
        <item m="1" x="570"/>
        <item m="1" x="287"/>
        <item m="1" x="994"/>
        <item m="1" x="776"/>
        <item m="1" x="535"/>
        <item m="1" x="608"/>
        <item m="1" x="930"/>
        <item m="1" x="882"/>
        <item m="1" x="546"/>
        <item m="1" x="639"/>
        <item m="1" x="165"/>
        <item m="1" x="12"/>
        <item m="1" x="58"/>
        <item m="1" x="134"/>
        <item m="1" x="147"/>
        <item m="1" x="93"/>
        <item m="1" x="431"/>
        <item m="1" x="234"/>
        <item m="1" x="594"/>
        <item m="1" x="960"/>
        <item m="1" x="998"/>
        <item m="1" x="476"/>
        <item m="1" x="997"/>
        <item m="1" x="564"/>
        <item m="1" x="317"/>
        <item m="1" x="271"/>
        <item m="1" x="990"/>
        <item m="1" x="96"/>
        <item m="1" x="383"/>
        <item m="1" x="590"/>
        <item m="1" x="947"/>
        <item m="1" x="773"/>
        <item m="1" x="139"/>
        <item m="1" x="510"/>
        <item m="1" x="689"/>
        <item m="1" x="825"/>
        <item m="1" x="685"/>
        <item m="1" x="153"/>
        <item m="1" x="907"/>
        <item m="1" x="735"/>
        <item m="1" x="683"/>
        <item m="1" x="460"/>
        <item m="1" x="176"/>
        <item m="1" x="485"/>
        <item m="1" x="713"/>
        <item m="1" x="80"/>
        <item m="1" x="848"/>
        <item m="1" x="135"/>
        <item m="1" x="279"/>
        <item m="1" x="726"/>
        <item m="1" x="729"/>
        <item m="1" x="554"/>
        <item m="1" x="669"/>
        <item m="1" x="774"/>
        <item m="1" x="225"/>
        <item m="1" x="429"/>
        <item m="1" x="184"/>
        <item m="1" x="277"/>
        <item m="1" x="404"/>
        <item m="1" x="36"/>
        <item m="1" x="995"/>
        <item m="1" x="766"/>
        <item m="1" x="777"/>
        <item m="1" x="206"/>
        <item m="1" x="151"/>
        <item m="1" x="946"/>
        <item m="1" x="27"/>
        <item m="1" x="588"/>
        <item m="1" x="474"/>
        <item m="1" x="578"/>
        <item m="1" x="481"/>
        <item m="1" x="251"/>
        <item m="1" x="170"/>
        <item m="1" x="696"/>
        <item m="1" x="737"/>
        <item m="1" x="309"/>
        <item m="1" x="880"/>
        <item m="1" x="601"/>
        <item m="1" x="190"/>
        <item m="1" x="126"/>
        <item m="1" x="852"/>
        <item m="1" x="361"/>
        <item m="1" x="367"/>
        <item m="1" x="717"/>
        <item m="1" x="864"/>
        <item m="1" x="540"/>
        <item m="1" x="283"/>
        <item m="1" x="728"/>
        <item m="1" x="537"/>
        <item m="1" x="716"/>
        <item m="1" x="854"/>
        <item m="1" x="983"/>
        <item m="1" x="760"/>
        <item m="1" x="584"/>
        <item m="1" x="667"/>
        <item m="1" x="933"/>
        <item m="1" x="627"/>
        <item m="1" x="751"/>
        <item m="1" x="335"/>
        <item m="1" x="801"/>
        <item m="1" x="395"/>
        <item m="1" x="812"/>
        <item m="1" x="875"/>
        <item m="1" x="407"/>
        <item m="1" x="691"/>
        <item m="1" x="255"/>
        <item m="1" x="406"/>
        <item m="1" x="278"/>
        <item m="1" x="867"/>
        <item m="1" x="870"/>
        <item m="1" x="119"/>
        <item m="1" x="366"/>
        <item m="1" x="558"/>
        <item m="1" x="248"/>
        <item m="1" x="192"/>
        <item m="1" x="142"/>
        <item m="1" x="66"/>
        <item m="1" x="351"/>
        <item m="1" x="173"/>
        <item m="1" x="912"/>
        <item m="1" x="227"/>
        <item m="1" x="586"/>
        <item m="1" x="466"/>
        <item m="1" x="163"/>
        <item m="1" x="838"/>
        <item m="1" x="932"/>
        <item m="1" x="573"/>
        <item m="1" x="890"/>
        <item m="1" x="399"/>
        <item m="1" x="599"/>
        <item m="1" x="654"/>
        <item m="1" x="675"/>
        <item m="1" x="542"/>
        <item m="1" x="609"/>
        <item m="1" x="269"/>
        <item m="1" x="871"/>
        <item m="1" x="365"/>
        <item m="1" x="412"/>
        <item m="1" x="952"/>
        <item m="1" x="437"/>
        <item m="1" x="954"/>
        <item m="1" x="934"/>
        <item m="1" x="144"/>
        <item m="1" x="1010"/>
        <item m="1" x="855"/>
        <item m="1" x="861"/>
        <item m="1" x="918"/>
        <item m="1" x="813"/>
        <item m="1" x="272"/>
        <item m="1" x="956"/>
        <item m="1" x="603"/>
        <item m="1" x="835"/>
        <item m="1" x="783"/>
        <item m="1" x="222"/>
        <item m="1" x="714"/>
        <item m="1" x="392"/>
        <item m="1" x="950"/>
        <item m="1" x="23"/>
        <item m="1" x="249"/>
        <item m="1" x="944"/>
        <item m="1" x="480"/>
        <item m="1" x="936"/>
        <item m="1" x="41"/>
        <item m="1" x="788"/>
        <item m="1" x="427"/>
        <item m="1" x="791"/>
        <item m="1" x="311"/>
        <item m="1" x="984"/>
        <item m="1" x="891"/>
        <item m="1" x="915"/>
        <item m="1" x="489"/>
        <item m="1" x="775"/>
        <item m="1" x="702"/>
        <item m="1" x="223"/>
        <item m="1" x="970"/>
        <item m="1" x="803"/>
        <item m="1" x="745"/>
        <item m="1" x="455"/>
        <item m="1" x="327"/>
        <item m="1" x="182"/>
        <item m="1" x="989"/>
        <item m="1" x="495"/>
        <item m="1" x="409"/>
        <item m="1" x="695"/>
        <item m="1" x="492"/>
        <item m="1" x="589"/>
        <item m="1" x="477"/>
        <item m="1" x="874"/>
        <item m="1" x="493"/>
        <item m="1" x="811"/>
        <item m="1" x="276"/>
        <item m="1" x="174"/>
        <item m="1" x="85"/>
        <item m="1" x="470"/>
        <item m="1" x="168"/>
        <item m="1" x="387"/>
        <item m="1" x="224"/>
        <item m="1" x="953"/>
        <item m="1" x="5"/>
        <item m="1" x="679"/>
        <item m="1" x="853"/>
        <item m="1" x="876"/>
        <item m="1" x="380"/>
        <item m="1" x="490"/>
        <item m="1" x="978"/>
        <item m="1" x="815"/>
        <item m="1" x="786"/>
        <item m="1" x="245"/>
        <item m="1" x="84"/>
        <item m="1" x="393"/>
        <item m="1" x="730"/>
        <item m="1" x="49"/>
        <item m="1" x="14"/>
        <item m="1" x="757"/>
        <item m="1" x="779"/>
        <item m="1" x="436"/>
        <item m="1" x="687"/>
        <item m="1" x="221"/>
        <item m="1" x="823"/>
        <item m="1" x="497"/>
        <item m="1" x="381"/>
        <item m="1" x="129"/>
        <item m="1" x="337"/>
        <item m="1" x="235"/>
        <item m="1" x="127"/>
        <item m="1" x="357"/>
        <item m="1" x="810"/>
        <item m="1" x="319"/>
        <item m="1" x="565"/>
        <item m="1" x="290"/>
        <item m="1" x="509"/>
        <item m="1" x="962"/>
        <item m="1" x="927"/>
        <item m="1" x="19"/>
        <item m="1" x="228"/>
        <item m="1" x="243"/>
        <item m="1" x="727"/>
        <item m="1" x="664"/>
        <item m="1" x="525"/>
        <item m="1" x="820"/>
        <item m="1" x="204"/>
        <item m="1" x="435"/>
        <item m="1" x="533"/>
        <item m="1" x="267"/>
        <item m="1" x="178"/>
        <item m="1" x="862"/>
        <item m="1" x="103"/>
        <item m="1" x="191"/>
        <item m="1" x="889"/>
        <item m="1" x="211"/>
        <item m="1" x="115"/>
        <item m="1" x="239"/>
        <item m="1" x="42"/>
        <item m="1" x="386"/>
        <item m="1" x="671"/>
        <item m="1" x="301"/>
        <item m="1" x="99"/>
        <item m="1" x="690"/>
        <item m="1" x="763"/>
        <item m="1" x="428"/>
        <item m="1" x="348"/>
        <item m="1" x="98"/>
        <item m="1" x="674"/>
        <item m="1" x="922"/>
        <item m="1" x="210"/>
        <item m="1" x="368"/>
        <item m="1" x="692"/>
        <item m="1" x="521"/>
        <item m="1" x="214"/>
        <item m="1" x="274"/>
        <item m="1" x="111"/>
        <item m="1" x="83"/>
        <item m="1" x="197"/>
        <item m="1" x="449"/>
        <item m="1" x="711"/>
        <item m="1" x="948"/>
        <item m="1" x="646"/>
        <item m="1" x="295"/>
        <item m="1" x="719"/>
        <item m="1" x="847"/>
        <item m="1" x="13"/>
        <item m="1" x="709"/>
        <item m="1" x="72"/>
        <item m="1" x="454"/>
        <item m="1" x="686"/>
        <item m="1" x="620"/>
        <item m="1" x="105"/>
        <item m="1" x="426"/>
        <item m="1" x="925"/>
        <item m="1" x="401"/>
        <item m="1" x="491"/>
        <item m="1" x="1005"/>
        <item m="1" x="539"/>
        <item m="1" x="832"/>
        <item m="1" x="38"/>
        <item m="1" x="307"/>
        <item m="1" x="541"/>
        <item m="1" x="966"/>
        <item m="1" x="475"/>
        <item m="1" x="101"/>
        <item m="1" x="310"/>
        <item m="1" x="384"/>
        <item m="1" x="159"/>
        <item m="1" x="24"/>
        <item m="1" x="124"/>
        <item m="1" x="522"/>
        <item m="1" x="494"/>
        <item m="1" x="943"/>
        <item m="1" x="201"/>
        <item m="1" x="559"/>
        <item m="1" x="257"/>
        <item m="1" x="246"/>
        <item m="1" x="342"/>
        <item m="1" x="992"/>
        <item m="1" x="40"/>
        <item m="1" x="299"/>
        <item m="1" x="648"/>
        <item m="1" x="261"/>
        <item m="1" x="538"/>
        <item m="1" x="951"/>
        <item m="1" x="130"/>
        <item m="1" x="931"/>
        <item m="1" x="628"/>
        <item m="1" x="353"/>
        <item m="1" x="410"/>
        <item m="1" x="618"/>
        <item m="1" x="132"/>
        <item m="1" x="418"/>
        <item m="1" x="452"/>
        <item m="1" x="828"/>
        <item m="1" x="938"/>
        <item m="1" x="479"/>
        <item m="1" x="94"/>
        <item m="1" x="312"/>
        <item m="1" x="177"/>
        <item m="1" x="138"/>
        <item m="1" x="721"/>
        <item m="1" x="121"/>
        <item m="1" x="571"/>
        <item m="1" x="417"/>
        <item m="1" x="203"/>
        <item m="1" x="793"/>
        <item m="1" x="76"/>
        <item m="1" x="865"/>
        <item m="1" x="391"/>
        <item m="1" x="818"/>
        <item m="1" x="117"/>
        <item m="1" x="183"/>
        <item m="1" x="744"/>
        <item m="1" x="68"/>
        <item m="1" x="186"/>
        <item m="1" x="647"/>
        <item m="1" x="524"/>
        <item m="1" x="893"/>
        <item m="1" x="516"/>
        <item m="1" x="116"/>
        <item m="1" x="987"/>
        <item m="1" x="782"/>
        <item m="1" x="544"/>
        <item m="1" x="624"/>
        <item m="1" x="941"/>
        <item m="1" x="198"/>
        <item m="1" x="979"/>
        <item m="1" x="433"/>
        <item m="1" x="167"/>
        <item m="1" x="123"/>
        <item m="1" x="140"/>
        <item m="1" x="738"/>
        <item m="1" x="858"/>
        <item m="1" x="935"/>
        <item m="1" x="304"/>
        <item m="1" x="917"/>
        <item m="1" x="767"/>
        <item m="1" x="905"/>
        <item m="1" x="443"/>
        <item m="1" x="715"/>
        <item m="1" x="569"/>
        <item m="1" x="830"/>
        <item m="1" x="360"/>
        <item m="1" x="878"/>
        <item m="1" x="323"/>
        <item m="1" x="637"/>
        <item m="1" x="942"/>
        <item m="1" x="731"/>
        <item m="1" x="212"/>
        <item m="1" x="162"/>
        <item m="1" x="56"/>
        <item m="1" x="11"/>
        <item m="1" x="940"/>
        <item m="1" x="196"/>
        <item m="1" x="976"/>
        <item m="1" x="161"/>
        <item m="1" x="259"/>
        <item m="1" x="363"/>
        <item m="1" x="284"/>
        <item m="1" x="450"/>
        <item m="1" x="264"/>
        <item m="1" x="385"/>
        <item m="1" x="895"/>
        <item m="1" x="764"/>
        <item m="1" x="566"/>
        <item m="1" x="478"/>
        <item m="1" x="642"/>
        <item m="1" x="734"/>
        <item m="1" x="355"/>
        <item m="1" x="819"/>
        <item m="1" x="496"/>
        <item m="1" x="765"/>
        <item m="1" x="965"/>
        <item m="1" x="416"/>
        <item m="1" x="794"/>
        <item m="1" x="152"/>
        <item m="1" x="701"/>
        <item m="1" x="1006"/>
        <item m="1" x="169"/>
        <item m="1" x="769"/>
        <item m="1" x="897"/>
        <item m="1" x="580"/>
        <item m="1" x="673"/>
        <item m="1" x="910"/>
        <item m="1" x="526"/>
        <item m="1" x="107"/>
        <item m="1" x="280"/>
        <item m="1" x="63"/>
        <item m="1" x="645"/>
        <item m="1" x="69"/>
        <item m="1" x="785"/>
        <item m="1" x="262"/>
        <item m="1" x="660"/>
        <item m="1" x="86"/>
        <item m="1" x="529"/>
        <item m="1" x="591"/>
        <item m="1" x="373"/>
        <item m="1" x="809"/>
        <item m="1" x="143"/>
        <item m="1" x="1000"/>
        <item m="1" x="397"/>
        <item m="1" x="403"/>
        <item m="1" x="638"/>
        <item m="1" x="344"/>
        <item m="1" x="748"/>
        <item m="1" x="440"/>
        <item m="1" x="973"/>
        <item m="1" x="324"/>
        <item m="1" x="253"/>
        <item m="1" x="963"/>
        <item m="1" x="1002"/>
        <item m="1" x="106"/>
        <item m="1" x="362"/>
        <item m="1" x="345"/>
        <item m="1" x="511"/>
        <item m="1" x="688"/>
        <item m="1" x="230"/>
        <item m="1" x="420"/>
        <item m="1" x="534"/>
        <item m="1" x="281"/>
        <item m="1" x="977"/>
        <item m="1" x="504"/>
        <item m="1" x="506"/>
        <item m="1" x="733"/>
        <item m="1" x="607"/>
        <item m="1" x="583"/>
        <item m="1" x="836"/>
        <item m="1" x="359"/>
        <item m="1" x="530"/>
        <item m="1" x="515"/>
        <item m="1" x="321"/>
        <item m="1" x="507"/>
        <item m="1" x="700"/>
        <item m="1" x="160"/>
        <item m="1" x="241"/>
        <item m="1" x="597"/>
        <item m="1" x="447"/>
        <item m="1" x="644"/>
        <item m="1" x="29"/>
        <item m="1" x="676"/>
        <item m="1" x="3"/>
        <item m="1" x="959"/>
        <item m="1" x="438"/>
        <item m="1" x="247"/>
        <item m="1" x="505"/>
        <item m="1" x="157"/>
        <item m="1" x="81"/>
        <item m="1" x="517"/>
        <item m="1" x="600"/>
        <item m="1" x="102"/>
        <item m="1" x="332"/>
        <item m="1" x="523"/>
        <item m="1" x="459"/>
        <item m="1" x="50"/>
        <item m="1" x="341"/>
        <item m="1" x="547"/>
        <item m="1" x="900"/>
        <item m="1" x="60"/>
        <item m="1" x="560"/>
        <item m="1" x="340"/>
        <item m="1" x="658"/>
        <item m="1" x="837"/>
        <item m="1" x="964"/>
        <item m="1" x="758"/>
        <item m="1" x="623"/>
        <item m="1" x="908"/>
        <item m="1" x="705"/>
        <item m="1" x="97"/>
        <item m="1" x="483"/>
        <item m="1" x="826"/>
        <item m="1" x="980"/>
        <item m="1" x="114"/>
        <item m="1" x="356"/>
        <item m="1" x="704"/>
        <item m="1" x="55"/>
        <item m="1" x="672"/>
        <item m="1" x="75"/>
        <item m="1" x="364"/>
        <item m="1" x="265"/>
        <item m="1" x="275"/>
        <item m="1" x="185"/>
        <item m="1" x="430"/>
        <item m="1" x="156"/>
        <item m="1" x="1007"/>
        <item m="1" x="175"/>
        <item m="1" x="338"/>
        <item m="1" x="563"/>
        <item m="1" x="32"/>
        <item m="1" x="30"/>
        <item m="1" x="843"/>
        <item m="1" x="536"/>
        <item m="1" x="293"/>
        <item m="1" x="297"/>
        <item m="1" x="288"/>
        <item m="1" x="329"/>
        <item m="1" x="789"/>
        <item m="1" x="892"/>
        <item m="1" x="219"/>
        <item m="1" x="649"/>
        <item m="1" x="896"/>
        <item m="1" x="708"/>
        <item m="1" x="64"/>
        <item m="1" x="7"/>
        <item m="1" x="972"/>
        <item m="1" x="349"/>
        <item m="1" x="266"/>
        <item m="1" x="48"/>
        <item m="1" x="488"/>
        <item m="1" x="502"/>
        <item m="1" x="681"/>
        <item m="1" x="822"/>
        <item m="1" x="358"/>
        <item m="1" x="100"/>
        <item m="1" x="845"/>
        <item m="1" x="125"/>
        <item m="1" x="888"/>
        <item m="1" x="487"/>
        <item m="1" x="209"/>
        <item m="1" x="1008"/>
        <item m="1" x="698"/>
        <item m="1" x="300"/>
        <item m="1" x="831"/>
        <item m="1" x="131"/>
        <item m="1" x="866"/>
        <item m="1" x="694"/>
        <item m="1" x="697"/>
        <item m="1" x="680"/>
        <item m="1" x="498"/>
        <item m="1" x="65"/>
        <item m="1" x="602"/>
        <item m="1" x="467"/>
        <item m="1" x="462"/>
        <item m="1" x="21"/>
        <item m="1" x="503"/>
        <item m="1" x="901"/>
        <item m="1" x="873"/>
        <item m="1" x="350"/>
        <item m="1" x="886"/>
        <item m="1" x="15"/>
        <item m="1" x="10"/>
        <item m="1" x="54"/>
        <item m="1" x="596"/>
        <item m="1" x="742"/>
        <item m="1" x="208"/>
        <item m="1" x="285"/>
        <item m="1" x="250"/>
        <item m="1" x="555"/>
        <item m="1" x="238"/>
        <item m="1" x="79"/>
        <item m="1" x="189"/>
        <item m="1" x="289"/>
        <item m="1" x="929"/>
        <item m="1" x="909"/>
        <item m="1" x="343"/>
        <item m="1" x="725"/>
        <item m="1" x="82"/>
        <item m="1" x="469"/>
        <item m="1" x="706"/>
        <item m="1" x="137"/>
        <item m="1" x="194"/>
        <item m="1" x="612"/>
        <item m="1" x="484"/>
        <item m="1" x="898"/>
        <item m="1" x="112"/>
        <item m="1" x="955"/>
        <item m="1" x="613"/>
        <item m="1" x="914"/>
        <item m="1" x="754"/>
        <item m="1" x="662"/>
        <item m="1" x="759"/>
        <item m="1" x="739"/>
        <item m="1" x="741"/>
        <item m="1" x="456"/>
        <item m="1" x="736"/>
        <item m="1" x="150"/>
        <item m="1" x="199"/>
        <item m="1" x="926"/>
        <item m="1" x="732"/>
        <item m="1" x="46"/>
        <item m="1" x="422"/>
        <item m="1" x="988"/>
        <item m="1" x="294"/>
        <item m="1" x="670"/>
        <item m="1" x="296"/>
        <item m="1" x="451"/>
        <item m="1" x="595"/>
        <item m="1" x="372"/>
        <item m="1" x="903"/>
        <item m="1" x="924"/>
        <item m="1" x="91"/>
        <item m="1" x="352"/>
        <item m="1" x="841"/>
        <item m="1" x="531"/>
        <item m="1" x="576"/>
        <item m="1" x="885"/>
        <item m="1" x="9"/>
        <item m="1" x="461"/>
        <item m="1" x="25"/>
        <item m="1" x="829"/>
        <item m="1" x="868"/>
        <item m="1" x="518"/>
        <item m="1" x="824"/>
        <item m="1" x="328"/>
        <item m="1" x="463"/>
        <item m="1" x="444"/>
        <item m="1" x="928"/>
        <item m="1" x="218"/>
        <item m="1" x="724"/>
        <item m="1" x="108"/>
        <item m="1" x="743"/>
        <item m="1" x="961"/>
        <item m="1" x="37"/>
        <item m="1" x="821"/>
        <item m="1" x="562"/>
        <item m="1" x="499"/>
        <item m="1" x="622"/>
        <item m="1" x="22"/>
        <item m="1" x="661"/>
        <item m="1" x="904"/>
        <item m="1" x="771"/>
        <item m="1" x="804"/>
        <item m="1" x="575"/>
        <item m="1" x="330"/>
        <item m="1" x="792"/>
        <item m="1" x="339"/>
        <item m="1" x="263"/>
        <item m="1" x="839"/>
        <item m="1" x="70"/>
        <item m="1" x="413"/>
        <item m="1" x="756"/>
        <item m="1" x="220"/>
        <item m="1" x="611"/>
        <item m="1" x="527"/>
        <item m="1" x="465"/>
        <item m="1" x="458"/>
        <item m="1" x="122"/>
        <item m="1" x="629"/>
        <item m="1" x="549"/>
        <item m="1" x="260"/>
        <item m="1" x="237"/>
        <item m="1" x="302"/>
        <item m="1" x="971"/>
        <item m="1" x="88"/>
        <item m="1" x="991"/>
        <item m="1" x="749"/>
        <item m="1" x="579"/>
        <item m="1" x="315"/>
        <item m="1" x="631"/>
        <item m="1" x="217"/>
        <item m="1" x="887"/>
        <item m="1" x="556"/>
        <item m="1" x="921"/>
        <item m="1" x="78"/>
        <item m="1" x="770"/>
        <item m="1" x="883"/>
        <item m="1" x="231"/>
        <item m="1" x="291"/>
        <item m="1" x="120"/>
        <item m="1" x="655"/>
        <item m="1" x="414"/>
        <item m="1" x="968"/>
        <item m="1" x="632"/>
        <item m="1" x="899"/>
        <item m="1" x="806"/>
        <item m="1" x="545"/>
        <item m="1" x="513"/>
        <item m="1" x="282"/>
        <item m="1" x="4"/>
        <item m="1" x="577"/>
        <item m="1" x="703"/>
        <item m="1" x="945"/>
        <item m="1" x="331"/>
        <item m="1" x="442"/>
        <item m="1" x="195"/>
        <item m="1" x="581"/>
        <item m="1" x="486"/>
        <item m="1" x="598"/>
        <item m="1" x="572"/>
        <item m="1" x="633"/>
        <item m="1" x="859"/>
        <item m="1" x="768"/>
        <item m="1" x="320"/>
        <item m="1" x="16"/>
        <item m="1" x="394"/>
        <item m="1" x="104"/>
        <item m="1" x="136"/>
        <item m="1" x="298"/>
        <item m="1" x="109"/>
        <item m="1" x="799"/>
        <item m="1" x="398"/>
        <item m="1" x="215"/>
        <item m="1" x="619"/>
        <item m="1" x="653"/>
        <item m="1" x="519"/>
        <item m="1" x="439"/>
        <item m="1" x="145"/>
        <item m="1" x="872"/>
        <item m="1" x="303"/>
        <item m="1" x="512"/>
        <item m="1" x="471"/>
        <item m="1" x="712"/>
        <item m="1" x="863"/>
        <item m="1" x="834"/>
        <item m="1" x="557"/>
        <item m="1" x="207"/>
        <item m="1" x="1001"/>
        <item m="1" x="621"/>
        <item m="1" x="434"/>
        <item m="1" x="233"/>
        <item m="1" x="402"/>
        <item m="1" x="630"/>
        <item m="1" x="242"/>
        <item m="1" x="500"/>
        <item m="1" x="625"/>
        <item m="1" x="232"/>
        <item m="1" x="668"/>
        <item m="1" x="604"/>
        <item m="1" x="26"/>
        <item m="1" x="396"/>
        <item m="1" x="795"/>
        <item m="1" x="188"/>
        <item m="1" x="378"/>
        <item m="1" x="28"/>
        <item m="1" x="77"/>
        <item m="1" x="158"/>
        <item m="1" x="710"/>
        <item m="1" x="902"/>
        <item m="1" x="641"/>
        <item m="1" x="73"/>
        <item m="1" x="753"/>
        <item m="1" x="382"/>
        <item m="1" x="657"/>
        <item m="1" x="740"/>
        <item m="1" x="796"/>
        <item m="1" x="89"/>
        <item m="1" x="587"/>
        <item m="1" x="881"/>
        <item m="1" x="720"/>
        <item m="1" x="999"/>
        <item m="1" x="551"/>
        <item m="1" x="574"/>
        <item m="1" x="916"/>
        <item m="1" x="316"/>
        <item m="1" x="869"/>
        <item m="1" x="643"/>
        <item m="1" x="411"/>
        <item m="1" x="308"/>
        <item m="1" x="35"/>
        <item m="1" x="254"/>
        <item m="1" x="333"/>
        <item m="1" x="415"/>
        <item m="1" x="472"/>
        <item m="1" x="419"/>
        <item m="1" x="561"/>
        <item m="1" x="817"/>
        <item m="1" x="74"/>
        <item m="1" x="59"/>
        <item m="1" x="425"/>
        <item m="1" x="236"/>
        <item m="1" x="468"/>
        <item m="1" x="371"/>
        <item m="1" x="155"/>
        <item m="1" x="923"/>
        <item m="1" x="850"/>
        <item m="1" x="553"/>
        <item m="1" x="514"/>
        <item m="1" x="286"/>
        <item m="1" x="797"/>
        <item m="1" x="57"/>
        <item m="1" x="707"/>
        <item m="1" x="958"/>
        <item m="1" x="354"/>
        <item m="1" x="762"/>
        <item m="1" x="913"/>
        <item m="1" x="388"/>
        <item m="1" x="784"/>
        <item m="1" x="148"/>
        <item m="1" x="154"/>
        <item m="1" x="53"/>
        <item m="1" x="181"/>
        <item x="1"/>
        <item x="2"/>
      </items>
    </pivotField>
    <pivotField axis="axisRow" showAll="0" defaultSubtotal="0">
      <items count="439">
        <item m="1" x="94"/>
        <item m="1" x="277"/>
        <item m="1" x="143"/>
        <item m="1" x="7"/>
        <item m="1" x="48"/>
        <item m="1" x="80"/>
        <item m="1" x="117"/>
        <item m="1" x="161"/>
        <item m="1" x="185"/>
        <item m="1" x="259"/>
        <item m="1" x="377"/>
        <item m="1" x="412"/>
        <item m="1" x="12"/>
        <item m="1" x="54"/>
        <item m="1" x="83"/>
        <item m="1" x="122"/>
        <item m="1" x="192"/>
        <item m="1" x="225"/>
        <item m="1" x="326"/>
        <item m="1" x="362"/>
        <item m="1" x="433"/>
        <item m="1" x="68"/>
        <item m="1" x="171"/>
        <item m="1" x="208"/>
        <item m="1" x="249"/>
        <item m="1" x="289"/>
        <item m="1" x="328"/>
        <item m="1" x="365"/>
        <item m="1" x="73"/>
        <item m="1" x="176"/>
        <item m="1" x="95"/>
        <item m="1" x="145"/>
        <item m="1" x="186"/>
        <item m="1" x="135"/>
        <item m="1" x="177"/>
        <item m="1" x="110"/>
        <item m="1" x="187"/>
        <item m="1" x="235"/>
        <item m="1" x="290"/>
        <item m="1" x="270"/>
        <item m="1" x="329"/>
        <item m="1" x="366"/>
        <item m="1" x="413"/>
        <item m="1" x="250"/>
        <item m="1" x="358"/>
        <item m="1" x="2"/>
        <item m="1" x="55"/>
        <item m="1" x="178"/>
        <item m="1" x="226"/>
        <item m="1" x="279"/>
        <item m="1" x="214"/>
        <item m="1" x="263"/>
        <item m="1" x="253"/>
        <item m="1" x="312"/>
        <item m="1" x="102"/>
        <item m="1" x="297"/>
        <item m="1" x="350"/>
        <item m="1" x="397"/>
        <item m="1" x="338"/>
        <item m="1" x="387"/>
        <item m="1" x="434"/>
        <item m="1" x="49"/>
        <item m="1" x="96"/>
        <item m="1" x="146"/>
        <item m="1" x="147"/>
        <item m="1" x="188"/>
        <item m="1" x="367"/>
        <item m="1" x="24"/>
        <item m="1" x="388"/>
        <item m="1" x="435"/>
        <item m="1" x="50"/>
        <item m="1" x="97"/>
        <item m="1" x="148"/>
        <item m="1" x="189"/>
        <item m="1" x="291"/>
        <item m="1" x="281"/>
        <item m="1" x="339"/>
        <item m="1" x="389"/>
        <item m="1" x="209"/>
        <item m="1" x="260"/>
        <item m="1" x="316"/>
        <item m="1" x="407"/>
        <item m="1" x="19"/>
        <item m="1" x="378"/>
        <item m="1" x="424"/>
        <item m="1" x="37"/>
        <item m="1" x="85"/>
        <item m="1" x="317"/>
        <item m="1" x="368"/>
        <item m="1" x="414"/>
        <item m="1" x="25"/>
        <item m="1" x="74"/>
        <item m="1" x="123"/>
        <item m="1" x="60"/>
        <item m="1" x="112"/>
        <item m="1" x="38"/>
        <item m="1" x="86"/>
        <item m="1" x="26"/>
        <item m="1" x="124"/>
        <item m="1" x="229"/>
        <item m="1" x="282"/>
        <item m="1" x="340"/>
        <item m="1" x="390"/>
        <item m="1" x="215"/>
        <item m="1" x="264"/>
        <item m="1" x="341"/>
        <item m="1" x="437"/>
        <item m="1" x="98"/>
        <item m="1" x="149"/>
        <item m="1" x="150"/>
        <item m="1" x="190"/>
        <item m="1" x="237"/>
        <item m="1" x="292"/>
        <item m="1" x="346"/>
        <item m="1" x="392"/>
        <item m="1" x="3"/>
        <item m="1" x="56"/>
        <item m="1" x="330"/>
        <item m="1" x="379"/>
        <item m="1" x="39"/>
        <item m="1" x="87"/>
        <item m="1" x="35"/>
        <item m="1" x="81"/>
        <item m="1" x="133"/>
        <item m="1" x="172"/>
        <item m="1" x="219"/>
        <item m="1" x="180"/>
        <item m="1" x="230"/>
        <item m="1" x="283"/>
        <item m="1" x="342"/>
        <item m="1" x="438"/>
        <item m="1" x="408"/>
        <item m="1" x="69"/>
        <item m="1" x="118"/>
        <item m="1" x="168"/>
        <item m="1" x="210"/>
        <item m="1" x="308"/>
        <item m="1" x="404"/>
        <item m="1" x="14"/>
        <item m="1" x="61"/>
        <item m="1" x="241"/>
        <item m="1" x="52"/>
        <item m="1" x="99"/>
        <item m="1" x="151"/>
        <item m="1" x="238"/>
        <item m="1" x="293"/>
        <item m="1" x="380"/>
        <item m="1" x="425"/>
        <item m="1" x="319"/>
        <item m="1" x="370"/>
        <item m="1" x="27"/>
        <item m="1" x="28"/>
        <item m="1" x="125"/>
        <item m="1" x="163"/>
        <item m="1" x="201"/>
        <item m="1" x="251"/>
        <item m="1" x="309"/>
        <item m="1" x="359"/>
        <item m="1" x="254"/>
        <item m="1" x="313"/>
        <item m="1" x="363"/>
        <item m="1" x="409"/>
        <item m="1" x="20"/>
        <item m="1" x="70"/>
        <item m="1" x="239"/>
        <item m="1" x="294"/>
        <item m="1" x="155"/>
        <item m="1" x="242"/>
        <item m="1" x="298"/>
        <item m="1" x="351"/>
        <item m="1" x="21"/>
        <item m="1" x="119"/>
        <item m="1" x="169"/>
        <item m="1" x="211"/>
        <item m="1" x="295"/>
        <item m="1" x="347"/>
        <item m="1" x="393"/>
        <item m="1" x="4"/>
        <item m="1" x="299"/>
        <item m="1" x="352"/>
        <item m="1" x="193"/>
        <item m="1" x="300"/>
        <item m="1" x="353"/>
        <item m="1" x="410"/>
        <item m="1" x="272"/>
        <item m="1" x="382"/>
        <item m="1" x="427"/>
        <item m="1" x="40"/>
        <item m="1" x="88"/>
        <item m="1" x="8"/>
        <item m="1" x="59"/>
        <item m="1" x="164"/>
        <item m="1" x="156"/>
        <item m="1" x="243"/>
        <item m="1" x="301"/>
        <item m="1" x="354"/>
        <item m="1" x="399"/>
        <item m="1" x="173"/>
        <item m="1" x="220"/>
        <item m="1" x="41"/>
        <item m="1" x="364"/>
        <item m="1" x="411"/>
        <item m="1" x="22"/>
        <item m="1" x="71"/>
        <item m="1" x="120"/>
        <item m="1" x="29"/>
        <item m="1" x="221"/>
        <item m="1" x="274"/>
        <item m="1" x="383"/>
        <item m="1" x="43"/>
        <item m="1" x="90"/>
        <item m="1" x="320"/>
        <item m="1" x="416"/>
        <item m="1" x="76"/>
        <item m="1" x="15"/>
        <item m="1" x="127"/>
        <item m="1" x="417"/>
        <item m="1" x="30"/>
        <item m="1" x="128"/>
        <item m="1" x="216"/>
        <item m="1" x="244"/>
        <item m="1" x="355"/>
        <item m="1" x="9"/>
        <item m="1" x="212"/>
        <item m="1" x="261"/>
        <item m="1" x="321"/>
        <item m="1" x="371"/>
        <item m="1" x="418"/>
        <item m="1" x="31"/>
        <item m="1" x="303"/>
        <item m="1" x="401"/>
        <item m="1" x="255"/>
        <item m="1" x="77"/>
        <item m="1" x="129"/>
        <item m="1" x="266"/>
        <item m="1" x="322"/>
        <item m="1" x="372"/>
        <item m="1" x="419"/>
        <item m="1" x="32"/>
        <item m="1" x="78"/>
        <item m="1" x="130"/>
        <item m="1" x="153"/>
        <item m="1" x="191"/>
        <item m="1" x="240"/>
        <item m="1" x="296"/>
        <item m="1" x="349"/>
        <item m="1" x="394"/>
        <item m="1" x="5"/>
        <item m="1" x="275"/>
        <item m="1" x="333"/>
        <item m="1" x="428"/>
        <item m="1" x="44"/>
        <item m="1" x="323"/>
        <item m="1" x="23"/>
        <item m="1" x="72"/>
        <item m="1" x="170"/>
        <item m="1" x="213"/>
        <item m="1" x="262"/>
        <item m="1" x="324"/>
        <item m="1" x="373"/>
        <item m="1" x="334"/>
        <item m="1" x="384"/>
        <item m="1" x="429"/>
        <item m="1" x="45"/>
        <item m="1" x="91"/>
        <item m="1" x="140"/>
        <item m="1" x="181"/>
        <item m="1" x="420"/>
        <item m="1" x="34"/>
        <item x="1"/>
        <item m="1" x="131"/>
        <item m="1" x="217"/>
        <item m="1" x="204"/>
        <item m="1" x="57"/>
        <item m="1" x="157"/>
        <item m="1" x="196"/>
        <item m="1" x="245"/>
        <item m="1" x="92"/>
        <item m="1" x="141"/>
        <item m="1" x="182"/>
        <item m="1" x="232"/>
        <item m="1" x="284"/>
        <item m="1" x="360"/>
        <item m="1" x="16"/>
        <item m="1" x="63"/>
        <item m="1" x="114"/>
        <item m="1" x="166"/>
        <item m="1" x="206"/>
        <item m="1" x="257"/>
        <item m="1" x="395"/>
        <item m="1" x="6"/>
        <item m="1" x="58"/>
        <item m="1" x="197"/>
        <item m="1" x="246"/>
        <item m="1" x="183"/>
        <item m="1" x="233"/>
        <item m="1" x="285"/>
        <item m="1" x="344"/>
        <item m="1" x="218"/>
        <item m="1" x="374"/>
        <item m="1" x="64"/>
        <item m="1" x="207"/>
        <item m="1" x="106"/>
        <item m="1" x="159"/>
        <item m="1" x="198"/>
        <item m="1" x="247"/>
        <item m="1" x="304"/>
        <item m="1" x="356"/>
        <item m="1" x="402"/>
        <item m="1" x="10"/>
        <item m="1" x="79"/>
        <item m="1" x="132"/>
        <item m="1" x="134"/>
        <item m="1" x="174"/>
        <item m="1" x="65"/>
        <item m="1" x="115"/>
        <item m="1" x="335"/>
        <item m="1" x="385"/>
        <item m="1" x="431"/>
        <item m="1" x="47"/>
        <item m="1" x="93"/>
        <item m="1" x="142"/>
        <item m="1" x="184"/>
        <item m="1" x="234"/>
        <item m="1" x="287"/>
        <item m="1" x="345"/>
        <item m="1" x="268"/>
        <item m="1" x="375"/>
        <item m="1" x="422"/>
        <item m="1" x="82"/>
        <item m="1" x="175"/>
        <item m="1" x="224"/>
        <item m="1" x="276"/>
        <item m="1" x="336"/>
        <item m="1" x="386"/>
        <item m="1" x="288"/>
        <item m="1" x="53"/>
        <item m="1" x="107"/>
        <item m="1" x="160"/>
        <item m="1" x="199"/>
        <item m="1" x="248"/>
        <item m="1" x="305"/>
        <item m="1" x="405"/>
        <item m="1" x="269"/>
        <item m="1" x="327"/>
        <item m="1" x="376"/>
        <item m="1" x="423"/>
        <item m="1" x="203"/>
        <item m="1" x="252"/>
        <item m="1" x="311"/>
        <item m="1" x="361"/>
        <item m="1" x="406"/>
        <item m="1" x="18"/>
        <item m="1" x="67"/>
        <item m="1" x="200"/>
        <item m="1" x="306"/>
        <item m="1" x="357"/>
        <item m="1" x="403"/>
        <item m="1" x="11"/>
        <item x="0"/>
        <item m="1" x="325"/>
        <item m="1" x="396"/>
        <item m="1" x="432"/>
        <item m="1" x="307"/>
        <item m="1" x="278"/>
        <item m="1" x="109"/>
        <item m="1" x="144"/>
        <item m="1" x="36"/>
        <item m="1" x="154"/>
        <item m="1" x="162"/>
        <item m="1" x="101"/>
        <item m="1" x="136"/>
        <item m="1" x="227"/>
        <item m="1" x="280"/>
        <item m="1" x="337"/>
        <item m="1" x="236"/>
        <item m="1" x="179"/>
        <item m="1" x="51"/>
        <item m="1" x="271"/>
        <item m="1" x="13"/>
        <item m="1" x="421"/>
        <item m="1" x="331"/>
        <item m="1" x="381"/>
        <item m="1" x="426"/>
        <item m="1" x="398"/>
        <item m="1" x="111"/>
        <item m="1" x="202"/>
        <item m="1" x="194"/>
        <item m="1" x="273"/>
        <item m="1" x="332"/>
        <item m="1" x="75"/>
        <item m="1" x="126"/>
        <item m="1" x="42"/>
        <item m="1" x="89"/>
        <item m="1" x="138"/>
        <item m="1" x="310"/>
        <item m="1" x="265"/>
        <item m="1" x="302"/>
        <item m="1" x="400"/>
        <item m="1" x="100"/>
        <item m="1" x="223"/>
        <item m="1" x="33"/>
        <item m="1" x="121"/>
        <item m="1" x="103"/>
        <item m="1" x="195"/>
        <item m="1" x="104"/>
        <item m="1" x="105"/>
        <item m="1" x="158"/>
        <item m="1" x="430"/>
        <item m="1" x="46"/>
        <item m="1" x="258"/>
        <item m="1" x="315"/>
        <item m="1" x="286"/>
        <item m="1" x="391"/>
        <item m="1" x="17"/>
        <item m="1" x="66"/>
        <item m="1" x="116"/>
        <item m="1" x="167"/>
        <item m="1" x="137"/>
        <item m="1" x="228"/>
        <item m="1" x="84"/>
        <item m="1" x="436"/>
        <item m="1" x="415"/>
        <item m="1" x="318"/>
        <item m="1" x="369"/>
        <item m="1" x="231"/>
        <item m="1" x="343"/>
        <item m="1" x="152"/>
        <item m="1" x="62"/>
        <item m="1" x="222"/>
        <item m="1" x="113"/>
        <item m="1" x="348"/>
        <item m="1" x="139"/>
        <item m="1" x="314"/>
        <item m="1" x="165"/>
        <item m="1" x="205"/>
        <item m="1" x="256"/>
        <item m="1" x="267"/>
        <item m="1" x="108"/>
      </items>
    </pivotField>
  </pivotFields>
  <rowFields count="3">
    <field x="2"/>
    <field x="1"/>
    <field x="0"/>
  </rowFields>
  <rowItems count="12">
    <i>
      <x v="269"/>
    </i>
    <i r="1">
      <x v="1009"/>
    </i>
    <i r="2">
      <x v="2636"/>
    </i>
    <i r="2">
      <x v="2637"/>
    </i>
    <i r="2">
      <x v="2638"/>
    </i>
    <i r="1">
      <x v="1010"/>
    </i>
    <i r="2">
      <x v="2639"/>
    </i>
    <i r="2">
      <x v="2640"/>
    </i>
    <i>
      <x v="359"/>
    </i>
    <i r="1">
      <x/>
    </i>
    <i r="2">
      <x v="2101"/>
    </i>
    <i t="grand">
      <x/>
    </i>
  </rowItems>
  <colItems count="1">
    <i/>
  </colItems>
  <dataFields count="1">
    <dataField name="Count of Employee 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13" firstHeaderRow="1" firstDataRow="1" firstDataCol="1"/>
  <pivotFields count="3">
    <pivotField axis="axisRow" dataField="1" showAll="0" defaultSubtotal="0">
      <items count="2641">
        <item m="1" x="415"/>
        <item m="1" x="541"/>
        <item m="1" x="729"/>
        <item m="1" x="758"/>
        <item m="1" x="236"/>
        <item m="1" x="545"/>
        <item m="1" x="868"/>
        <item m="1" x="730"/>
        <item m="1" x="189"/>
        <item m="1" x="657"/>
        <item m="1" x="737"/>
        <item m="1" x="901"/>
        <item m="1" x="796"/>
        <item m="1" x="791"/>
        <item m="1" x="598"/>
        <item m="1" x="738"/>
        <item m="1" x="824"/>
        <item m="1" x="847"/>
        <item m="1" x="266"/>
        <item m="1" x="444"/>
        <item m="1" x="632"/>
        <item m="1" x="261"/>
        <item m="1" x="1042"/>
        <item m="1" x="911"/>
        <item m="1" x="1422"/>
        <item m="1" x="1078"/>
        <item m="1" x="1046"/>
        <item m="1" x="1049"/>
        <item m="1" x="1221"/>
        <item m="1" x="1474"/>
        <item m="1" x="886"/>
        <item m="1" x="887"/>
        <item m="1" x="891"/>
        <item m="1" x="1090"/>
        <item m="1" x="1127"/>
        <item m="1" x="1329"/>
        <item m="1" x="779"/>
        <item m="1" x="960"/>
        <item m="1" x="1204"/>
        <item m="1" x="1307"/>
        <item m="1" x="1565"/>
        <item m="1" x="869"/>
        <item m="1" x="1105"/>
        <item m="1" x="1210"/>
        <item m="1" x="1695"/>
        <item m="1" x="1489"/>
        <item m="1" x="1373"/>
        <item m="1" x="1531"/>
        <item m="1" x="1864"/>
        <item m="1" x="2049"/>
        <item m="1" x="1342"/>
        <item m="1" x="1804"/>
        <item m="1" x="1629"/>
        <item m="1" x="1321"/>
        <item m="1" x="1546"/>
        <item m="1" x="1673"/>
        <item m="1" x="1552"/>
        <item m="1" x="2010"/>
        <item m="1" x="1345"/>
        <item m="1" x="1873"/>
        <item m="1" x="2061"/>
        <item m="1" x="2350"/>
        <item m="1" x="2123"/>
        <item m="1" x="36"/>
        <item m="1" x="2575"/>
        <item m="1" x="335"/>
        <item m="1" x="251"/>
        <item m="1" x="1914"/>
        <item m="1" x="1918"/>
        <item m="1" x="2236"/>
        <item m="1" x="2476"/>
        <item m="1" x="158"/>
        <item m="1" x="1922"/>
        <item m="1" x="2075"/>
        <item m="1" x="2028"/>
        <item m="1" x="2262"/>
        <item m="1" x="1747"/>
        <item m="1" x="2247"/>
        <item m="1" x="2091"/>
        <item m="1" x="1988"/>
        <item m="1" x="2143"/>
        <item m="1" x="53"/>
        <item m="1" x="270"/>
        <item m="1" x="453"/>
        <item m="1" x="2254"/>
        <item m="1" x="2498"/>
        <item m="1" x="2206"/>
        <item m="1" x="20"/>
        <item m="1" x="122"/>
        <item m="1" x="495"/>
        <item m="1" x="2331"/>
        <item m="1" x="70"/>
        <item m="1" x="2219"/>
        <item m="1" x="2167"/>
        <item m="1" x="181"/>
        <item m="1" x="416"/>
        <item m="1" x="612"/>
        <item m="1" x="502"/>
        <item m="1" x="653"/>
        <item m="1" x="422"/>
        <item m="1" x="838"/>
        <item m="1" x="331"/>
        <item m="1" x="548"/>
        <item m="1" x="811"/>
        <item m="1" x="508"/>
        <item m="1" x="735"/>
        <item m="1" x="818"/>
        <item m="1" x="792"/>
        <item m="1" x="290"/>
        <item m="1" x="79"/>
        <item m="1" x="660"/>
        <item m="1" x="705"/>
        <item m="1" x="429"/>
        <item m="1" x="348"/>
        <item m="1" x="439"/>
        <item m="1" x="627"/>
        <item m="1" x="669"/>
        <item m="1" x="385"/>
        <item m="1" x="304"/>
        <item m="1" x="146"/>
        <item m="1" x="948"/>
        <item m="1" x="749"/>
        <item m="1" x="1044"/>
        <item m="1" x="1117"/>
        <item m="1" x="990"/>
        <item m="1" x="917"/>
        <item m="1" x="957"/>
        <item m="1" x="918"/>
        <item m="1" x="1094"/>
        <item m="1" x="1248"/>
        <item m="1" x="1277"/>
        <item m="1" x="1228"/>
        <item m="1" x="1170"/>
        <item m="1" x="927"/>
        <item m="1" x="1125"/>
        <item m="1" x="860"/>
        <item m="1" x="924"/>
        <item m="1" x="998"/>
        <item m="1" x="896"/>
        <item m="1" x="1229"/>
        <item m="1" x="1058"/>
        <item m="1" x="1069"/>
        <item m="1" x="1400"/>
        <item m="1" x="1261"/>
        <item m="1" x="1184"/>
        <item m="1" x="1285"/>
        <item m="1" x="1938"/>
        <item m="1" x="1950"/>
        <item m="1" x="1572"/>
        <item m="1" x="1711"/>
        <item m="1" x="1945"/>
        <item m="1" x="1954"/>
        <item m="1" x="1488"/>
        <item m="1" x="1490"/>
        <item m="1" x="1239"/>
        <item m="1" x="2006"/>
        <item m="1" x="1148"/>
        <item m="1" x="1216"/>
        <item m="1" x="1666"/>
        <item m="1" x="1635"/>
        <item m="1" x="1514"/>
        <item m="1" x="1820"/>
        <item m="1" x="1838"/>
        <item m="1" x="2013"/>
        <item m="1" x="2610"/>
        <item m="1" x="27"/>
        <item m="1" x="135"/>
        <item m="1" x="2124"/>
        <item m="1" x="2130"/>
        <item m="1" x="212"/>
        <item m="1" x="219"/>
        <item m="1" x="2374"/>
        <item m="1" x="2326"/>
        <item m="1" x="2485"/>
        <item m="1" x="2535"/>
        <item m="1" x="54"/>
        <item m="1" x="1992"/>
        <item m="1" x="280"/>
        <item m="1" x="2267"/>
        <item m="1" x="2389"/>
        <item m="1" x="2447"/>
        <item m="1" x="2444"/>
        <item m="1" x="178"/>
        <item m="1" x="372"/>
        <item m="1" x="1644"/>
        <item m="1" x="691"/>
        <item m="1" x="1648"/>
        <item m="1" x="615"/>
        <item m="1" x="647"/>
        <item m="1" x="780"/>
        <item m="1" x="188"/>
        <item m="1" x="586"/>
        <item m="1" x="789"/>
        <item m="1" x="77"/>
        <item m="1" x="509"/>
        <item m="1" x="379"/>
        <item m="1" x="466"/>
        <item m="1" x="546"/>
        <item m="1" x="1334"/>
        <item m="1" x="1449"/>
        <item m="1" x="1406"/>
        <item m="1" x="1450"/>
        <item m="1" x="1371"/>
        <item m="1" x="1410"/>
        <item m="1" x="1847"/>
        <item m="1" x="1757"/>
        <item m="1" x="2043"/>
        <item m="1" x="2156"/>
        <item m="1" x="1405"/>
        <item m="1" x="1482"/>
        <item m="1" x="1339"/>
        <item m="1" x="1341"/>
        <item m="1" x="1372"/>
        <item m="1" x="1411"/>
        <item m="1" x="1567"/>
        <item m="1" x="1454"/>
        <item m="1" x="1697"/>
        <item m="1" x="1492"/>
        <item m="1" x="1616"/>
        <item m="1" x="1797"/>
        <item m="1" x="1752"/>
        <item m="1" x="1709"/>
        <item m="1" x="1852"/>
        <item m="1" x="2271"/>
        <item m="1" x="2104"/>
        <item m="1" x="2386"/>
        <item m="1" x="1367"/>
        <item m="1" x="1407"/>
        <item m="1" x="1484"/>
        <item m="1" x="1453"/>
        <item m="1" x="1375"/>
        <item m="1" x="1414"/>
        <item m="1" x="1455"/>
        <item m="1" x="1569"/>
        <item m="1" x="1617"/>
        <item m="1" x="1704"/>
        <item m="1" x="1748"/>
        <item m="1" x="1494"/>
        <item m="1" x="1753"/>
        <item m="1" x="1624"/>
        <item m="1" x="1758"/>
        <item m="1" x="1853"/>
        <item m="1" x="1891"/>
        <item m="1" x="1942"/>
        <item m="1" x="1895"/>
        <item m="1" x="1943"/>
        <item m="1" x="1716"/>
        <item m="1" x="1764"/>
        <item m="1" x="1861"/>
        <item m="1" x="1998"/>
        <item m="1" x="1904"/>
        <item m="1" x="1183"/>
        <item m="1" x="1191"/>
        <item m="1" x="1740"/>
        <item m="1" x="1744"/>
        <item m="1" x="1198"/>
        <item m="1" x="2574"/>
        <item m="1" x="644"/>
        <item m="1" x="1412"/>
        <item m="1" x="648"/>
        <item m="1" x="1960"/>
        <item m="1" x="655"/>
        <item m="1" x="1499"/>
        <item m="1" x="1908"/>
        <item m="1" x="2419"/>
        <item m="1" x="408"/>
        <item m="1" x="88"/>
        <item m="1" x="119"/>
        <item m="1" x="1691"/>
        <item m="1" x="517"/>
        <item m="1" x="328"/>
        <item m="1" x="2609"/>
        <item m="1" x="2620"/>
        <item m="1" x="1781"/>
        <item m="1" x="2020"/>
        <item m="1" x="687"/>
        <item m="1" x="778"/>
        <item m="1" x="1756"/>
        <item m="1" x="1812"/>
        <item m="1" x="955"/>
        <item m="1" x="23"/>
        <item m="1" x="1140"/>
        <item m="1" x="76"/>
        <item m="1" x="1153"/>
        <item m="1" x="2621"/>
        <item m="1" x="640"/>
        <item m="1" x="1250"/>
        <item m="1" x="1433"/>
        <item m="1" x="1483"/>
        <item m="1" x="1854"/>
        <item m="1" x="1944"/>
        <item m="1" x="1798"/>
        <item m="1" x="1866"/>
        <item m="1" x="2105"/>
        <item m="1" x="2160"/>
        <item m="1" x="2216"/>
        <item m="1" x="2004"/>
        <item m="1" x="719"/>
        <item m="1" x="1238"/>
        <item m="1" x="1415"/>
        <item m="1" x="2280"/>
        <item m="1" x="1241"/>
        <item m="1" x="1534"/>
        <item m="1" x="1495"/>
        <item m="1" x="1712"/>
        <item m="1" x="1862"/>
        <item m="1" x="1813"/>
        <item m="1" x="1765"/>
        <item m="1" x="1900"/>
        <item m="1" x="2342"/>
        <item m="1" x="2285"/>
        <item m="1" x="1538"/>
        <item m="1" x="1427"/>
        <item m="1" x="1867"/>
        <item m="1" x="1775"/>
        <item m="1" x="1543"/>
        <item m="1" x="1428"/>
        <item m="1" x="1783"/>
        <item m="1" x="1972"/>
        <item m="1" x="2117"/>
        <item m="1" x="1386"/>
        <item m="1" x="1434"/>
        <item m="1" x="1516"/>
        <item m="1" x="1559"/>
        <item m="1" x="1686"/>
        <item m="1" x="1880"/>
        <item m="1" x="2009"/>
        <item m="1" x="2060"/>
        <item m="1" x="2232"/>
        <item m="1" x="1396"/>
        <item m="1" x="2108"/>
        <item m="1" x="1473"/>
        <item m="1" x="1556"/>
        <item m="1" x="1638"/>
        <item m="1" x="1684"/>
        <item m="1" x="1731"/>
        <item m="1" x="1826"/>
        <item m="1" x="1834"/>
        <item m="1" x="2115"/>
        <item m="1" x="1973"/>
        <item m="1" x="2295"/>
        <item m="1" x="2073"/>
        <item m="1" x="1208"/>
        <item m="1" x="2351"/>
        <item m="1" x="2454"/>
        <item m="1" x="2127"/>
        <item m="1" x="2185"/>
        <item m="1" x="2299"/>
        <item m="1" x="2355"/>
        <item m="1" x="26"/>
        <item m="1" x="2517"/>
        <item m="1" x="2563"/>
        <item m="1" x="196"/>
        <item m="1" x="242"/>
        <item m="1" x="139"/>
        <item m="1" x="294"/>
        <item m="1" x="201"/>
        <item m="1" x="249"/>
        <item m="1" x="340"/>
        <item m="1" x="474"/>
        <item m="1" x="2066"/>
        <item m="1" x="2074"/>
        <item m="1" x="2128"/>
        <item m="1" x="2356"/>
        <item m="1" x="2457"/>
        <item m="1" x="2242"/>
        <item m="1" x="2300"/>
        <item m="1" x="2564"/>
        <item m="1" x="133"/>
        <item m="1" x="2622"/>
        <item m="1" x="341"/>
        <item m="1" x="1978"/>
        <item m="1" x="2072"/>
        <item m="1" x="2193"/>
        <item m="1" x="2464"/>
        <item m="1" x="257"/>
        <item m="1" x="2129"/>
        <item m="1" x="2534"/>
        <item m="1" x="2537"/>
        <item m="1" x="2084"/>
        <item m="1" x="2259"/>
        <item m="1" x="2313"/>
        <item m="1" x="2629"/>
        <item m="1" x="210"/>
        <item m="1" x="706"/>
        <item m="1" x="2594"/>
        <item m="1" x="488"/>
        <item m="1" x="492"/>
        <item m="1" x="1932"/>
        <item m="1" x="2305"/>
        <item m="1" x="2251"/>
        <item m="1" x="2367"/>
        <item m="1" x="2414"/>
        <item m="1" x="2094"/>
        <item m="1" x="2492"/>
        <item m="1" x="2542"/>
        <item m="1" x="2550"/>
        <item m="1" x="165"/>
        <item m="1" x="363"/>
        <item m="1" x="279"/>
        <item m="1" x="409"/>
        <item m="1" x="283"/>
        <item m="1" x="321"/>
        <item m="1" x="368"/>
        <item m="1" x="535"/>
        <item m="1" x="2142"/>
        <item m="1" x="2037"/>
        <item m="1" x="2148"/>
        <item m="1" x="2373"/>
        <item m="1" x="2543"/>
        <item m="1" x="51"/>
        <item m="1" x="57"/>
        <item m="1" x="217"/>
        <item m="1" x="2599"/>
        <item m="1" x="17"/>
        <item m="1" x="223"/>
        <item m="1" x="170"/>
        <item m="1" x="284"/>
        <item m="1" x="231"/>
        <item m="1" x="457"/>
        <item m="1" x="2152"/>
        <item m="1" x="2047"/>
        <item m="1" x="2432"/>
        <item m="1" x="2436"/>
        <item m="1" x="2338"/>
        <item m="1" x="2600"/>
        <item m="1" x="166"/>
        <item m="1" x="175"/>
        <item m="1" x="322"/>
        <item m="1" x="1896"/>
        <item m="1" x="1994"/>
        <item m="1" x="2098"/>
        <item m="1" x="2209"/>
        <item m="1" x="2321"/>
        <item m="1" x="2157"/>
        <item m="1" x="2214"/>
        <item m="1" x="2437"/>
        <item m="1" x="2544"/>
        <item m="1" x="2339"/>
        <item m="1" x="2552"/>
        <item m="1" x="2601"/>
        <item m="1" x="62"/>
        <item m="1" x="226"/>
        <item m="1" x="176"/>
        <item m="1" x="229"/>
        <item m="1" x="120"/>
        <item m="1" x="411"/>
        <item m="1" x="124"/>
        <item m="1" x="371"/>
        <item m="1" x="1999"/>
        <item m="1" x="2002"/>
        <item m="1" x="2053"/>
        <item m="1" x="2161"/>
        <item m="1" x="2334"/>
        <item m="1" x="2391"/>
        <item m="1" x="2499"/>
        <item m="1" x="2395"/>
        <item m="1" x="2553"/>
        <item m="1" x="18"/>
        <item m="1" x="67"/>
        <item m="1" x="116"/>
        <item m="1" x="230"/>
        <item m="1" x="2556"/>
        <item m="1" x="121"/>
        <item m="1" x="285"/>
        <item m="1" x="417"/>
        <item m="1" x="325"/>
        <item m="1" x="22"/>
        <item m="1" x="123"/>
        <item m="1" x="412"/>
        <item m="1" x="286"/>
        <item m="1" x="373"/>
        <item m="1" x="327"/>
        <item m="1" x="579"/>
        <item m="1" x="920"/>
        <item m="1" x="728"/>
        <item m="1" x="784"/>
        <item m="1" x="926"/>
        <item m="1" x="1026"/>
        <item m="1" x="24"/>
        <item m="1" x="72"/>
        <item m="1" x="187"/>
        <item m="1" x="235"/>
        <item m="1" x="237"/>
        <item m="1" x="376"/>
        <item m="1" x="500"/>
        <item m="1" x="462"/>
        <item m="1" x="506"/>
        <item m="1" x="618"/>
        <item m="1" x="650"/>
        <item m="1" x="619"/>
        <item m="1" x="724"/>
        <item m="1" x="694"/>
        <item m="1" x="835"/>
        <item m="1" x="899"/>
        <item m="1" x="75"/>
        <item m="1" x="578"/>
        <item m="1" x="651"/>
        <item m="1" x="510"/>
        <item m="1" x="725"/>
        <item m="1" x="782"/>
        <item m="1" x="625"/>
        <item m="1" x="699"/>
        <item m="1" x="814"/>
        <item m="1" x="734"/>
        <item m="1" x="930"/>
        <item m="1" x="1004"/>
        <item m="1" x="540"/>
        <item m="1" x="424"/>
        <item m="1" x="757"/>
        <item m="1" x="975"/>
        <item m="1" x="1795"/>
        <item m="1" x="425"/>
        <item m="1" x="507"/>
        <item m="1" x="695"/>
        <item m="1" x="471"/>
        <item m="1" x="584"/>
        <item m="1" x="78"/>
        <item m="1" x="134"/>
        <item m="1" x="622"/>
        <item m="1" x="518"/>
        <item m="1" x="659"/>
        <item m="1" x="765"/>
        <item m="1" x="820"/>
        <item m="1" x="768"/>
        <item m="1" x="823"/>
        <item m="1" x="843"/>
        <item m="1" x="1008"/>
        <item m="1" x="1801"/>
        <item m="1" x="83"/>
        <item m="1" x="427"/>
        <item m="1" x="585"/>
        <item m="1" x="391"/>
        <item m="1" x="590"/>
        <item m="1" x="663"/>
        <item m="1" x="592"/>
        <item m="1" x="630"/>
        <item m="1" x="672"/>
        <item m="1" x="602"/>
        <item m="1" x="821"/>
        <item m="1" x="871"/>
        <item m="1" x="769"/>
        <item m="1" x="873"/>
        <item m="1" x="770"/>
        <item m="1" x="1011"/>
        <item m="1" x="1037"/>
        <item m="1" x="140"/>
        <item m="1" x="295"/>
        <item m="1" x="202"/>
        <item m="1" x="389"/>
        <item m="1" x="475"/>
        <item m="1" x="522"/>
        <item m="1" x="553"/>
        <item m="1" x="480"/>
        <item m="1" x="527"/>
        <item m="1" x="666"/>
        <item m="1" x="595"/>
        <item m="1" x="631"/>
        <item m="1" x="532"/>
        <item m="1" x="766"/>
        <item m="1" x="794"/>
        <item m="1" x="604"/>
        <item m="1" x="771"/>
        <item m="1" x="846"/>
        <item m="1" x="936"/>
        <item m="1" x="772"/>
        <item m="1" x="1013"/>
        <item m="1" x="1073"/>
        <item m="1" x="92"/>
        <item m="1" x="250"/>
        <item m="1" x="342"/>
        <item m="1" x="476"/>
        <item m="1" x="265"/>
        <item m="1" x="354"/>
        <item m="1" x="628"/>
        <item m="1" x="561"/>
        <item m="1" x="596"/>
        <item m="1" x="603"/>
        <item m="1" x="565"/>
        <item m="1" x="677"/>
        <item m="1" x="743"/>
        <item m="1" x="798"/>
        <item m="1" x="681"/>
        <item m="1" x="746"/>
        <item m="1" x="804"/>
        <item m="1" x="150"/>
        <item m="1" x="258"/>
        <item m="1" x="481"/>
        <item m="1" x="447"/>
        <item m="1" x="597"/>
        <item m="1" x="404"/>
        <item m="1" x="634"/>
        <item m="1" x="707"/>
        <item m="1" x="566"/>
        <item m="1" x="536"/>
        <item m="1" x="606"/>
        <item m="1" x="678"/>
        <item m="1" x="799"/>
        <item m="1" x="682"/>
        <item m="1" x="800"/>
        <item m="1" x="828"/>
        <item m="1" x="874"/>
        <item m="1" x="685"/>
        <item m="1" x="714"/>
        <item m="1" x="773"/>
        <item m="1" x="946"/>
        <item m="1" x="986"/>
        <item m="1" x="1014"/>
        <item m="1" x="878"/>
        <item m="1" x="875"/>
        <item m="1" x="908"/>
        <item m="1" x="910"/>
        <item m="1" x="1408"/>
        <item m="1" x="989"/>
        <item m="1" x="1077"/>
        <item m="1" x="1020"/>
        <item m="1" x="1113"/>
        <item m="1" x="1212"/>
        <item m="1" x="1266"/>
        <item m="1" x="1116"/>
        <item m="1" x="1417"/>
        <item m="1" x="747"/>
        <item m="1" x="829"/>
        <item m="1" x="850"/>
        <item m="1" x="830"/>
        <item m="1" x="1429"/>
        <item m="1" x="877"/>
        <item m="1" x="1356"/>
        <item m="1" x="1045"/>
        <item m="1" x="2607"/>
        <item m="1" x="1275"/>
        <item m="1" x="1327"/>
        <item m="1" x="1279"/>
        <item m="1" x="1961"/>
        <item m="1" x="1881"/>
        <item m="1" x="1401"/>
        <item m="1" x="1799"/>
        <item m="1" x="1447"/>
        <item m="1" x="1337"/>
        <item m="1" x="1368"/>
        <item m="1" x="1849"/>
        <item m="1" x="1933"/>
        <item m="1" x="1622"/>
        <item m="1" x="1858"/>
        <item m="1" x="1754"/>
        <item m="1" x="1937"/>
        <item m="1" x="1761"/>
        <item m="1" x="2388"/>
        <item m="1" x="183"/>
        <item m="1" x="191"/>
        <item m="1" x="383"/>
        <item m="1" x="343"/>
        <item m="1" x="2018"/>
        <item m="1" x="2178"/>
        <item m="1" x="34"/>
        <item m="1" x="2518"/>
        <item m="1" x="300"/>
        <item m="1" x="259"/>
        <item m="1" x="2363"/>
        <item m="1" x="2469"/>
        <item m="1" x="2580"/>
        <item m="1" x="260"/>
        <item m="1" x="2194"/>
        <item m="1" x="2470"/>
        <item m="1" x="2380"/>
        <item m="1" x="2483"/>
        <item m="1" x="2488"/>
        <item m="1" x="1796"/>
        <item m="1" x="2243"/>
        <item m="1" x="2090"/>
        <item m="1" x="2203"/>
        <item m="1" x="2573"/>
        <item m="1" x="434"/>
        <item m="1" x="2538"/>
        <item m="1" x="2265"/>
        <item m="1" x="2441"/>
        <item m="1" x="2595"/>
        <item m="1" x="13"/>
        <item m="1" x="274"/>
        <item m="1" x="68"/>
        <item m="1" x="366"/>
        <item m="1" x="1892"/>
        <item m="1" x="2044"/>
        <item m="1" x="2545"/>
        <item m="1" x="2278"/>
        <item m="1" x="2442"/>
        <item m="1" x="171"/>
        <item m="1" x="414"/>
        <item m="1" x="2223"/>
        <item m="1" x="232"/>
        <item m="1" x="538"/>
        <item m="1" x="324"/>
        <item m="1" x="418"/>
        <item m="1" x="696"/>
        <item m="1" x="923"/>
        <item m="1" x="962"/>
        <item m="1" x="179"/>
        <item m="1" x="370"/>
        <item m="1" x="572"/>
        <item m="1" x="652"/>
        <item m="1" x="858"/>
        <item m="1" x="888"/>
        <item m="1" x="788"/>
        <item m="1" x="837"/>
        <item m="1" x="288"/>
        <item m="1" x="667"/>
        <item m="1" x="708"/>
        <item m="1" x="141"/>
        <item m="1" x="334"/>
        <item m="1" x="528"/>
        <item m="1" x="559"/>
        <item m="1" x="940"/>
        <item m="1" x="977"/>
        <item m="1" x="906"/>
        <item m="1" x="673"/>
        <item m="1" x="937"/>
        <item m="1" x="1039"/>
        <item m="1" x="805"/>
        <item m="1" x="879"/>
        <item m="1" x="1297"/>
        <item m="1" x="1299"/>
        <item m="1" x="1323"/>
        <item m="1" x="949"/>
        <item m="1" x="1016"/>
        <item m="1" x="1807"/>
        <item m="1" x="1193"/>
        <item m="1" x="1361"/>
        <item m="1" x="1328"/>
        <item m="1" x="959"/>
        <item m="1" x="889"/>
        <item m="1" x="973"/>
        <item m="1" x="1166"/>
        <item m="1" x="1253"/>
        <item m="1" x="1663"/>
        <item m="1" x="1611"/>
        <item m="1" x="1800"/>
        <item m="1" x="1884"/>
        <item m="1" x="1289"/>
        <item m="1" x="1612"/>
        <item m="1" x="1694"/>
        <item m="1" x="2191"/>
        <item m="1" x="1618"/>
        <item m="1" x="1664"/>
        <item m="1" x="1803"/>
        <item m="1" x="1893"/>
        <item m="1" x="2038"/>
        <item m="1" x="2102"/>
        <item m="1" x="1265"/>
        <item m="1" x="1698"/>
        <item m="1" x="1574"/>
        <item m="1" x="1894"/>
        <item m="1" x="1625"/>
        <item m="1" x="1995"/>
        <item m="1" x="1863"/>
        <item m="1" x="1626"/>
        <item m="1" x="2546"/>
        <item m="1" x="1720"/>
        <item m="1" x="2281"/>
        <item m="1" x="1713"/>
        <item m="1" x="1732"/>
        <item m="1" x="1871"/>
        <item m="1" x="1958"/>
        <item m="1" x="1215"/>
        <item m="1" x="1594"/>
        <item m="1" x="1876"/>
        <item m="1" x="1910"/>
        <item m="1" x="1462"/>
        <item m="1" x="1390"/>
        <item m="1" x="1430"/>
        <item m="1" x="1582"/>
        <item m="1" x="1517"/>
        <item m="1" x="1827"/>
        <item m="1" x="1835"/>
        <item m="1" x="1595"/>
        <item m="1" x="1640"/>
        <item m="1" x="1965"/>
        <item m="1" x="2062"/>
        <item m="1" x="2174"/>
        <item m="1" x="2455"/>
        <item m="1" x="35"/>
        <item m="1" x="2182"/>
        <item m="1" x="144"/>
        <item m="1" x="1917"/>
        <item m="1" x="2513"/>
        <item m="1" x="2616"/>
        <item m="1" x="296"/>
        <item m="1" x="2630"/>
        <item m="1" x="145"/>
        <item m="1" x="344"/>
        <item m="1" x="2067"/>
        <item m="1" x="2179"/>
        <item m="1" x="2186"/>
        <item m="1" x="2079"/>
        <item m="1" x="2134"/>
        <item m="1" x="2195"/>
        <item m="1" x="2539"/>
        <item m="1" x="1746"/>
        <item m="1" x="1793"/>
        <item m="1" x="555"/>
        <item m="1" x="2640"/>
        <item m="1" x="2493"/>
        <item m="1" x="399"/>
        <item m="1" x="2420"/>
        <item m="1" x="2210"/>
        <item m="1" x="2631"/>
        <item m="1" x="2540"/>
        <item m="1" x="2438"/>
        <item m="1" x="110"/>
        <item m="1" x="410"/>
        <item m="1" x="2196"/>
        <item m="1" x="2314"/>
        <item m="1" x="2153"/>
        <item m="1" x="172"/>
        <item m="1" x="177"/>
        <item m="1" x="454"/>
        <item m="1" x="2260"/>
        <item m="1" x="2446"/>
        <item m="1" x="2602"/>
        <item m="1" x="69"/>
        <item m="1" x="2211"/>
        <item m="1" x="205"/>
        <item m="1" x="2048"/>
        <item m="1" x="2103"/>
        <item m="1" x="2158"/>
        <item m="1" x="19"/>
        <item m="1" x="173"/>
        <item m="1" x="1840"/>
        <item m="1" x="71"/>
        <item m="1" x="182"/>
        <item m="1" x="233"/>
        <item m="1" x="571"/>
        <item m="1" x="498"/>
        <item m="1" x="721"/>
        <item m="1" x="463"/>
        <item m="1" x="503"/>
        <item m="1" x="499"/>
        <item m="1" x="574"/>
        <item m="1" x="501"/>
        <item m="1" x="722"/>
        <item m="1" x="785"/>
        <item m="1" x="892"/>
        <item m="1" x="1844"/>
        <item m="1" x="426"/>
        <item m="1" x="465"/>
        <item m="1" x="543"/>
        <item m="1" x="621"/>
        <item m="1" x="582"/>
        <item m="1" x="289"/>
        <item m="1" x="238"/>
        <item m="1" x="511"/>
        <item m="1" x="623"/>
        <item m="1" x="1093"/>
        <item m="1" x="864"/>
        <item m="1" x="974"/>
        <item m="1" x="764"/>
        <item m="1" x="377"/>
        <item m="1" x="333"/>
        <item m="1" x="428"/>
        <item m="1" x="549"/>
        <item m="1" x="519"/>
        <item m="1" x="551"/>
        <item m="1" x="670"/>
        <item m="1" x="795"/>
        <item m="1" x="842"/>
        <item m="1" x="467"/>
        <item m="1" x="701"/>
        <item m="1" x="1070"/>
        <item m="1" x="297"/>
        <item m="1" x="440"/>
        <item m="1" x="556"/>
        <item m="1" x="482"/>
        <item m="1" x="674"/>
        <item m="1" x="797"/>
        <item m="1" x="982"/>
        <item m="1" x="938"/>
        <item m="1" x="1010"/>
        <item m="1" x="245"/>
        <item m="1" x="252"/>
        <item m="1" x="483"/>
        <item m="1" x="739"/>
        <item m="1" x="741"/>
        <item m="1" x="822"/>
        <item m="1" x="825"/>
        <item m="1" x="945"/>
        <item m="1" x="349"/>
        <item m="1" x="392"/>
        <item m="1" x="310"/>
        <item m="1" x="355"/>
        <item m="1" x="445"/>
        <item m="1" x="593"/>
        <item m="1" x="305"/>
        <item m="1" x="350"/>
        <item m="1" x="484"/>
        <item m="1" x="400"/>
        <item m="1" x="599"/>
        <item m="1" x="676"/>
        <item m="1" x="680"/>
        <item m="1" x="876"/>
        <item m="1" x="748"/>
        <item m="1" x="803"/>
        <item m="1" x="851"/>
        <item m="1" x="947"/>
        <item m="1" x="1040"/>
        <item m="1" x="1018"/>
        <item m="1" x="1021"/>
        <item m="1" x="1047"/>
        <item m="1" x="1149"/>
        <item m="1" x="1291"/>
        <item m="1" x="987"/>
        <item m="1" x="1111"/>
        <item m="1" x="1156"/>
        <item m="1" x="831"/>
        <item m="1" x="880"/>
        <item m="1" x="992"/>
        <item m="1" x="1150"/>
        <item m="1" x="1051"/>
        <item m="1" x="1196"/>
        <item m="1" x="1199"/>
        <item m="1" x="1300"/>
        <item m="1" x="1352"/>
        <item m="1" x="1019"/>
        <item m="1" x="883"/>
        <item m="1" x="993"/>
        <item m="1" x="1052"/>
        <item m="1" x="1085"/>
        <item m="1" x="1157"/>
        <item m="1" x="1301"/>
        <item m="1" x="1435"/>
        <item m="1" x="1518"/>
        <item m="1" x="953"/>
        <item m="1" x="856"/>
        <item m="1" x="1161"/>
        <item m="1" x="1249"/>
        <item m="1" x="808"/>
        <item m="1" x="1053"/>
        <item m="1" x="1086"/>
        <item m="1" x="1158"/>
        <item m="1" x="1468"/>
        <item m="1" x="1091"/>
        <item m="1" x="1059"/>
        <item m="1" x="1357"/>
        <item m="1" x="781"/>
        <item m="1" x="861"/>
        <item m="1" x="1469"/>
        <item m="1" x="1101"/>
        <item m="1" x="1171"/>
        <item m="1" x="1358"/>
        <item m="1" x="1254"/>
        <item m="1" x="1441"/>
        <item m="1" x="1442"/>
        <item m="1" x="1525"/>
        <item m="1" x="812"/>
        <item m="1" x="836"/>
        <item m="1" x="897"/>
        <item m="1" x="1067"/>
        <item m="1" x="1443"/>
        <item m="1" x="865"/>
        <item m="1" x="900"/>
        <item m="1" x="902"/>
        <item m="1" x="1280"/>
        <item m="1" x="1137"/>
        <item m="1" x="1232"/>
        <item m="1" x="1448"/>
        <item m="1" x="2021"/>
        <item m="1" x="1451"/>
        <item m="1" x="1656"/>
        <item m="1" x="605"/>
        <item m="1" x="1234"/>
        <item m="1" x="1364"/>
        <item m="1" x="1528"/>
        <item m="1" x="1655"/>
        <item m="1" x="1613"/>
        <item m="1" x="1658"/>
        <item m="1" x="1262"/>
        <item m="1" x="1481"/>
        <item m="1" x="1977"/>
        <item m="1" x="1657"/>
        <item m="1" x="1693"/>
        <item m="1" x="1659"/>
        <item m="1" x="1985"/>
        <item m="1" x="2039"/>
        <item m="1" x="2272"/>
        <item m="1" x="718"/>
        <item m="1" x="1369"/>
        <item m="1" x="1529"/>
        <item m="1" x="1532"/>
        <item m="1" x="1955"/>
        <item m="1" x="1344"/>
        <item m="1" x="1377"/>
        <item m="1" x="1855"/>
        <item m="1" x="2050"/>
        <item m="1" x="2163"/>
        <item m="1" x="2056"/>
        <item m="1" x="1343"/>
        <item m="1" x="1292"/>
        <item m="1" x="1533"/>
        <item m="1" x="1902"/>
        <item m="1" x="2054"/>
        <item m="1" x="2109"/>
        <item m="1" x="1314"/>
        <item m="1" x="1491"/>
        <item m="1" x="1346"/>
        <item m="1" x="1418"/>
        <item m="1" x="1458"/>
        <item m="1" x="1540"/>
        <item m="1" x="1547"/>
        <item m="1" x="1897"/>
        <item m="1" x="1814"/>
        <item m="1" x="1868"/>
        <item m="1" x="2282"/>
        <item m="1" x="2008"/>
        <item m="1" x="1423"/>
        <item m="1" x="1762"/>
        <item m="1" x="1808"/>
        <item m="1" x="1510"/>
        <item m="1" x="1631"/>
        <item m="1" x="1810"/>
        <item m="1" x="1770"/>
        <item m="1" x="1815"/>
        <item m="1" x="1772"/>
        <item m="1" x="2225"/>
        <item m="1" x="1383"/>
        <item m="1" x="1464"/>
        <item m="1" x="1387"/>
        <item m="1" x="1505"/>
        <item m="1" x="1580"/>
        <item m="1" x="1674"/>
        <item m="1" x="1679"/>
        <item m="1" x="1816"/>
        <item m="1" x="1600"/>
        <item m="1" x="2057"/>
        <item m="1" x="2110"/>
        <item m="1" x="2111"/>
        <item m="1" x="2226"/>
        <item m="1" x="2011"/>
        <item m="1" x="2286"/>
        <item m="1" x="1350"/>
        <item m="1" x="1354"/>
        <item m="1" x="1431"/>
        <item m="1" x="1554"/>
        <item m="1" x="1877"/>
        <item m="1" x="2012"/>
        <item m="1" x="1882"/>
        <item m="1" x="1970"/>
        <item m="1" x="2291"/>
        <item m="1" x="731"/>
        <item m="1" x="1273"/>
        <item m="1" x="1391"/>
        <item m="1" x="1515"/>
        <item m="1" x="1682"/>
        <item m="1" x="1874"/>
        <item m="1" x="2015"/>
        <item m="1" x="2119"/>
        <item m="1" x="2615"/>
        <item m="1" x="131"/>
        <item m="1" x="291"/>
        <item m="1" x="2569"/>
        <item m="1" x="197"/>
        <item m="1" x="336"/>
        <item m="1" x="469"/>
        <item m="1" x="301"/>
        <item m="1" x="1841"/>
        <item m="1" x="2065"/>
        <item m="1" x="1919"/>
        <item m="1" x="2068"/>
        <item m="1" x="2131"/>
        <item m="1" x="2301"/>
        <item m="1" x="2559"/>
        <item m="1" x="2523"/>
        <item m="1" x="84"/>
        <item m="1" x="93"/>
        <item m="1" x="206"/>
        <item m="1" x="1842"/>
        <item m="1" x="1975"/>
        <item m="1" x="1923"/>
        <item m="1" x="2024"/>
        <item m="1" x="2458"/>
        <item m="1" x="2514"/>
        <item m="1" x="2520"/>
        <item m="1" x="2570"/>
        <item m="1" x="2529"/>
        <item m="1" x="2623"/>
        <item m="1" x="2632"/>
        <item m="1" x="306"/>
        <item m="1" x="393"/>
        <item m="1" x="2237"/>
        <item m="1" x="2029"/>
        <item m="1" x="2306"/>
        <item m="1" x="2617"/>
        <item m="1" x="2633"/>
        <item m="1" x="203"/>
        <item m="1" x="351"/>
        <item m="1" x="213"/>
        <item m="1" x="360"/>
        <item m="1" x="530"/>
        <item m="1" x="1211"/>
        <item m="1" x="2076"/>
        <item m="1" x="2132"/>
        <item m="1" x="1927"/>
        <item m="1" x="2370"/>
        <item m="1" x="2315"/>
        <item m="1" x="2375"/>
        <item m="1" x="94"/>
        <item m="1" x="6"/>
        <item m="1" x="46"/>
        <item m="1" x="99"/>
        <item m="1" x="262"/>
        <item m="1" x="311"/>
        <item m="1" x="220"/>
        <item m="1" x="2080"/>
        <item m="1" x="2244"/>
        <item m="1" x="2144"/>
        <item m="1" x="2316"/>
        <item m="1" x="2268"/>
        <item m="1" x="47"/>
        <item m="1" x="2590"/>
        <item m="1" x="105"/>
        <item m="1" x="2597"/>
        <item m="1" x="63"/>
        <item m="1" x="167"/>
        <item m="1" x="275"/>
        <item m="1" x="315"/>
        <item m="1" x="533"/>
        <item m="1" x="1214"/>
        <item m="1" x="2197"/>
        <item m="1" x="1939"/>
        <item m="1" x="2415"/>
        <item m="1" x="2040"/>
        <item m="1" x="2634"/>
        <item m="1" x="2273"/>
        <item m="1" x="106"/>
        <item m="1" x="114"/>
        <item m="1" x="117"/>
        <item m="1" x="281"/>
        <item m="1" x="456"/>
        <item m="1" x="2095"/>
        <item m="1" x="2423"/>
        <item m="1" x="2154"/>
        <item m="1" x="2275"/>
        <item m="1" x="58"/>
        <item m="1" x="224"/>
        <item m="1" x="276"/>
        <item m="1" x="316"/>
        <item m="1" x="319"/>
        <item m="1" x="1219"/>
        <item m="1" x="2096"/>
        <item m="1" x="2212"/>
        <item m="1" x="2490"/>
        <item m="1" x="2336"/>
        <item m="1" x="2591"/>
        <item m="1" x="11"/>
        <item m="1" x="2340"/>
        <item m="1" x="59"/>
        <item m="1" x="64"/>
        <item m="1" x="168"/>
        <item m="1" x="227"/>
        <item m="1" x="2605"/>
        <item m="1" x="180"/>
        <item m="1" x="184"/>
        <item m="1" x="323"/>
        <item m="1" x="2269"/>
        <item m="1" x="1951"/>
        <item m="1" x="2433"/>
        <item m="1" x="2164"/>
        <item m="1" x="2220"/>
        <item m="1" x="2276"/>
        <item m="1" x="2168"/>
        <item m="1" x="2394"/>
        <item m="1" x="65"/>
        <item m="1" x="2448"/>
        <item m="1" x="21"/>
        <item m="1" x="73"/>
        <item m="1" x="185"/>
        <item m="1" x="374"/>
        <item m="1" x="458"/>
        <item m="1" x="497"/>
        <item m="1" x="461"/>
        <item m="1" x="690"/>
        <item m="1" x="753"/>
        <item m="1" x="504"/>
        <item m="1" x="649"/>
        <item m="1" x="723"/>
        <item m="1" x="893"/>
        <item m="1" x="125"/>
        <item m="1" x="234"/>
        <item m="1" x="575"/>
        <item m="1" x="658"/>
        <item m="1" x="726"/>
        <item m="1" x="1056"/>
        <item m="1" x="1787"/>
        <item m="1" x="326"/>
        <item m="1" x="616"/>
        <item m="1" x="512"/>
        <item m="1" x="547"/>
        <item m="1" x="580"/>
        <item m="1" x="759"/>
        <item m="1" x="839"/>
        <item m="1" x="1060"/>
        <item m="1" x="375"/>
        <item m="1" x="419"/>
        <item m="1" x="329"/>
        <item m="1" x="423"/>
        <item m="1" x="464"/>
        <item m="1" x="617"/>
        <item m="1" x="863"/>
        <item m="1" x="702"/>
        <item m="1" x="866"/>
        <item m="1" x="928"/>
        <item m="1" x="736"/>
        <item m="1" x="840"/>
        <item m="1" x="932"/>
        <item m="1" x="1792"/>
        <item m="1" x="25"/>
        <item m="1" x="128"/>
        <item m="1" x="239"/>
        <item m="1" x="505"/>
        <item m="1" x="513"/>
        <item m="1" x="693"/>
        <item m="1" x="516"/>
        <item m="1" x="583"/>
        <item m="1" x="587"/>
        <item m="1" x="762"/>
        <item m="1" x="933"/>
        <item m="1" x="1064"/>
        <item m="1" x="192"/>
        <item m="1" x="380"/>
        <item m="1" x="581"/>
        <item m="1" x="430"/>
        <item m="1" x="472"/>
        <item m="1" x="703"/>
        <item m="1" x="763"/>
        <item m="1" x="903"/>
        <item m="1" x="904"/>
        <item m="1" x="980"/>
        <item m="1" x="1006"/>
        <item m="1" x="826"/>
        <item m="1" x="905"/>
        <item m="1" x="81"/>
        <item m="1" x="514"/>
        <item m="1" x="337"/>
        <item m="1" x="588"/>
        <item m="1" x="704"/>
        <item m="1" x="733"/>
        <item m="1" x="761"/>
        <item m="1" x="793"/>
        <item m="1" x="633"/>
        <item m="1" x="819"/>
        <item m="1" x="841"/>
        <item m="1" x="870"/>
        <item m="1" x="742"/>
        <item m="1" x="935"/>
        <item m="1" x="292"/>
        <item m="1" x="142"/>
        <item m="1" x="198"/>
        <item m="1" x="345"/>
        <item m="1" x="552"/>
        <item m="1" x="394"/>
        <item m="1" x="441"/>
        <item m="1" x="671"/>
        <item m="1" x="531"/>
        <item m="1" x="740"/>
        <item m="1" x="635"/>
        <item m="1" x="872"/>
        <item m="1" x="844"/>
        <item m="1" x="801"/>
        <item m="1" x="246"/>
        <item m="1" x="338"/>
        <item m="1" x="387"/>
        <item m="1" x="594"/>
        <item m="1" x="636"/>
        <item m="1" x="675"/>
        <item m="1" x="709"/>
        <item m="1" x="767"/>
        <item m="1" x="845"/>
        <item m="1" x="827"/>
        <item m="1" x="1806"/>
        <item m="1" x="147"/>
        <item m="1" x="302"/>
        <item m="1" x="152"/>
        <item m="1" x="534"/>
        <item m="1" x="711"/>
        <item m="1" x="638"/>
        <item m="1" x="942"/>
        <item m="1" x="907"/>
        <item m="1" x="802"/>
        <item m="1" x="848"/>
        <item m="1" x="909"/>
        <item m="1" x="852"/>
        <item m="1" x="912"/>
        <item m="1" x="988"/>
        <item m="1" x="1041"/>
        <item m="1" x="1076"/>
        <item m="1" x="1109"/>
        <item m="1" x="1186"/>
        <item m="1" x="1318"/>
        <item m="1" x="1419"/>
        <item m="1" x="1541"/>
        <item m="1" x="715"/>
        <item m="1" x="849"/>
        <item m="1" x="854"/>
        <item m="1" x="950"/>
        <item m="1" x="1022"/>
        <item m="1" x="1190"/>
        <item m="1" x="1240"/>
        <item m="1" x="1081"/>
        <item m="1" x="1151"/>
        <item m="1" x="1213"/>
        <item m="1" x="1267"/>
        <item m="1" x="1082"/>
        <item m="1" x="1194"/>
        <item m="1" x="1294"/>
        <item m="1" x="1159"/>
        <item m="1" x="1244"/>
        <item m="1" x="1347"/>
        <item m="1" x="1384"/>
        <item m="1" x="1424"/>
        <item m="1" x="1506"/>
        <item m="1" x="750"/>
        <item m="1" x="774"/>
        <item m="1" x="853"/>
        <item m="1" x="776"/>
        <item m="1" x="806"/>
        <item m="1" x="913"/>
        <item m="1" x="832"/>
        <item m="1" x="881"/>
        <item m="1" x="1079"/>
        <item m="1" x="1112"/>
        <item m="1" x="954"/>
        <item m="1" x="1115"/>
        <item m="1" x="1242"/>
        <item m="1" x="1083"/>
        <item m="1" x="1087"/>
        <item m="1" x="1121"/>
        <item m="1" x="1218"/>
        <item m="1" x="1245"/>
        <item m="1" x="1319"/>
        <item m="1" x="1348"/>
        <item m="1" x="1388"/>
        <item m="1" x="1276"/>
        <item m="1" x="914"/>
        <item m="1" x="1080"/>
        <item m="1" x="1192"/>
        <item m="1" x="1023"/>
        <item m="1" x="1050"/>
        <item m="1" x="1118"/>
        <item m="1" x="1247"/>
        <item m="1" x="1355"/>
        <item m="1" x="1392"/>
        <item m="1" x="1303"/>
        <item m="1" x="1325"/>
        <item m="1" x="754"/>
        <item m="1" x="951"/>
        <item m="1" x="961"/>
        <item m="1" x="995"/>
        <item m="1" x="1088"/>
        <item m="1" x="1200"/>
        <item m="1" x="1298"/>
        <item m="1" x="1353"/>
        <item m="1" x="1393"/>
        <item m="1" x="1432"/>
        <item m="1" x="1326"/>
        <item m="1" x="1397"/>
        <item m="1" x="1436"/>
        <item m="1" x="956"/>
        <item m="1" x="919"/>
        <item m="1" x="1024"/>
        <item m="1" x="921"/>
        <item m="1" x="1197"/>
        <item m="1" x="965"/>
        <item m="1" x="1025"/>
        <item m="1" x="1223"/>
        <item m="1" x="1224"/>
        <item m="1" x="1302"/>
        <item m="1" x="1251"/>
        <item m="1" x="1399"/>
        <item m="1" x="1476"/>
        <item m="1" x="2613"/>
        <item m="1" x="807"/>
        <item m="1" x="857"/>
        <item m="1" x="884"/>
        <item m="1" x="916"/>
        <item m="1" x="885"/>
        <item m="1" x="922"/>
        <item m="1" x="996"/>
        <item m="1" x="1027"/>
        <item m="1" x="1057"/>
        <item m="1" x="1128"/>
        <item m="1" x="1202"/>
        <item m="1" x="1226"/>
        <item m="1" x="1252"/>
        <item m="1" x="1255"/>
        <item m="1" x="1305"/>
        <item m="1" x="1359"/>
        <item m="1" x="1438"/>
        <item m="1" x="756"/>
        <item m="1" x="994"/>
        <item m="1" x="783"/>
        <item m="1" x="966"/>
        <item m="1" x="1055"/>
        <item m="1" x="1092"/>
        <item m="1" x="971"/>
        <item m="1" x="1099"/>
        <item m="1" x="1030"/>
        <item m="1" x="1227"/>
        <item m="1" x="1256"/>
        <item m="1" x="1330"/>
        <item m="1" x="1230"/>
        <item m="1" x="1439"/>
        <item m="1" x="1444"/>
        <item m="1" x="1522"/>
        <item m="1" x="727"/>
        <item m="1" x="810"/>
        <item m="1" x="813"/>
        <item m="1" x="894"/>
        <item m="1" x="925"/>
        <item m="1" x="967"/>
        <item m="1" x="999"/>
        <item m="1" x="1095"/>
        <item m="1" x="1131"/>
        <item m="1" x="1278"/>
        <item m="1" x="1304"/>
        <item m="1" x="1205"/>
        <item m="1" x="1257"/>
        <item m="1" x="1360"/>
        <item m="1" x="1282"/>
        <item m="1" x="1233"/>
        <item m="1" x="1332"/>
        <item m="1" x="1402"/>
        <item m="1" x="1445"/>
        <item m="1" x="1403"/>
        <item m="1" x="1526"/>
        <item m="1" x="786"/>
        <item m="1" x="898"/>
        <item m="1" x="972"/>
        <item m="1" x="1028"/>
        <item m="1" x="1129"/>
        <item m="1" x="1031"/>
        <item m="1" x="1102"/>
        <item m="1" x="1007"/>
        <item m="1" x="1134"/>
        <item m="1" x="1034"/>
        <item m="1" x="1174"/>
        <item m="1" x="1306"/>
        <item m="1" x="1138"/>
        <item m="1" x="1180"/>
        <item m="1" x="1231"/>
        <item m="1" x="1258"/>
        <item m="1" x="1331"/>
        <item m="1" x="1182"/>
        <item m="1" x="1207"/>
        <item m="1" x="1260"/>
        <item m="1" x="1235"/>
        <item m="1" x="1284"/>
        <item m="1" x="1480"/>
        <item m="1" x="1288"/>
        <item m="1" x="1338"/>
        <item m="1" x="1259"/>
        <item m="1" x="1283"/>
        <item m="1" x="1477"/>
        <item m="1" x="1309"/>
        <item m="1" x="1333"/>
        <item m="1" x="1365"/>
        <item m="1" x="1311"/>
        <item m="1" x="1335"/>
        <item m="1" x="1404"/>
        <item m="1" x="1527"/>
        <item m="1" x="1566"/>
        <item m="1" x="1653"/>
        <item m="1" x="1610"/>
        <item m="1" x="1486"/>
        <item m="1" x="1925"/>
        <item m="1" x="1928"/>
        <item m="1" x="1990"/>
        <item m="1" x="2317"/>
        <item m="1" x="2376"/>
        <item m="1" x="1310"/>
        <item m="1" x="1286"/>
        <item m="1" x="1336"/>
        <item m="1" x="1452"/>
        <item m="1" x="1696"/>
        <item m="1" x="1845"/>
        <item m="1" x="1614"/>
        <item m="1" x="1660"/>
        <item m="1" x="1929"/>
        <item m="1" x="1750"/>
        <item m="1" x="1934"/>
        <item m="1" x="2034"/>
        <item m="1" x="1993"/>
        <item m="1" x="2041"/>
        <item m="1" x="1946"/>
        <item m="1" x="1996"/>
        <item m="1" x="2045"/>
        <item m="1" x="2099"/>
        <item m="1" x="1209"/>
        <item m="1" x="1287"/>
        <item m="1" x="1366"/>
        <item m="1" x="1263"/>
        <item m="1" x="1370"/>
        <item m="1" x="1530"/>
        <item m="1" x="1661"/>
        <item m="1" x="1702"/>
        <item m="1" x="1620"/>
        <item m="1" x="1850"/>
        <item m="1" x="1935"/>
        <item m="1" x="1940"/>
        <item m="1" x="1856"/>
        <item m="1" x="45"/>
        <item m="1" x="1947"/>
        <item m="1" x="1997"/>
        <item m="1" x="2100"/>
        <item m="1" x="2159"/>
        <item m="1" x="1312"/>
        <item m="1" x="1340"/>
        <item m="1" x="1409"/>
        <item m="1" x="1487"/>
        <item m="1" x="1378"/>
        <item m="1" x="1570"/>
        <item m="1" x="1703"/>
        <item m="1" x="1621"/>
        <item m="1" x="1706"/>
        <item m="1" x="1539"/>
        <item m="1" x="1576"/>
        <item m="1" x="1667"/>
        <item m="1" x="1952"/>
        <item m="1" x="2051"/>
        <item m="1" x="2165"/>
        <item m="1" x="1313"/>
        <item m="1" x="1290"/>
        <item m="1" x="1374"/>
        <item m="1" x="1379"/>
        <item m="1" x="1662"/>
        <item m="1" x="1381"/>
        <item m="1" x="1751"/>
        <item m="1" x="1707"/>
        <item m="1" x="1714"/>
        <item m="1" x="1859"/>
        <item m="1" x="1898"/>
        <item m="1" x="2046"/>
        <item m="1" x="1767"/>
        <item m="1" x="2000"/>
        <item m="1" x="1817"/>
        <item m="1" x="1869"/>
        <item m="1" x="2166"/>
        <item m="1" x="2277"/>
        <item m="1" x="1906"/>
        <item m="1" x="2279"/>
        <item m="1" x="2392"/>
        <item m="1" x="1759"/>
        <item m="1" x="1857"/>
        <item m="1" x="1675"/>
        <item m="1" x="1948"/>
        <item m="1" x="1865"/>
        <item m="1" x="1903"/>
        <item m="1" x="1953"/>
        <item m="1" x="2001"/>
        <item m="1" x="1725"/>
        <item m="1" x="1771"/>
        <item m="1" x="1818"/>
        <item m="1" x="1870"/>
        <item m="1" x="1956"/>
        <item m="1" x="1821"/>
        <item m="1" x="1315"/>
        <item m="1" x="1457"/>
        <item m="1" x="1295"/>
        <item m="1" x="1416"/>
        <item m="1" x="1493"/>
        <item m="1" x="1536"/>
        <item m="1" x="1385"/>
        <item m="1" x="1420"/>
        <item m="1" x="1459"/>
        <item m="1" x="1497"/>
        <item m="1" x="1623"/>
        <item m="1" x="1665"/>
        <item m="1" x="1425"/>
        <item m="1" x="1860"/>
        <item m="1" x="1718"/>
        <item m="1" x="1726"/>
        <item m="1" x="1957"/>
        <item m="1" x="2055"/>
        <item m="1" x="1733"/>
        <item m="1" x="1773"/>
        <item m="1" x="1822"/>
        <item m="1" x="1907"/>
        <item m="1" x="1959"/>
        <item m="1" x="1829"/>
        <item m="1" x="1909"/>
        <item m="1" x="2169"/>
        <item m="1" x="2283"/>
        <item m="1" x="2058"/>
        <item m="1" x="2344"/>
        <item m="1" x="1217"/>
        <item m="1" x="1243"/>
        <item m="1" x="1269"/>
        <item m="1" x="1296"/>
        <item m="1" x="1382"/>
        <item m="1" x="1271"/>
        <item m="1" x="1320"/>
        <item m="1" x="1349"/>
        <item m="1" x="1465"/>
        <item m="1" x="1668"/>
        <item m="1" x="1389"/>
        <item m="1" x="1676"/>
        <item m="1" x="1715"/>
        <item m="1" x="1511"/>
        <item m="1" x="1586"/>
        <item m="1" x="1632"/>
        <item m="1" x="1680"/>
        <item m="1" x="1590"/>
        <item m="1" x="1636"/>
        <item m="1" x="1683"/>
        <item m="1" x="1819"/>
        <item m="1" x="1734"/>
        <item m="1" x="1823"/>
        <item m="1" x="1830"/>
        <item m="1" x="1875"/>
        <item m="1" x="1833"/>
        <item m="1" x="1911"/>
        <item m="1" x="1962"/>
        <item m="1" x="2112"/>
        <item m="1" x="2227"/>
        <item m="1" x="2114"/>
        <item m="1" x="2287"/>
        <item m="1" x="2398"/>
        <item m="1" x="1246"/>
        <item m="1" x="1498"/>
        <item m="1" x="1503"/>
        <item m="1" x="1579"/>
        <item m="1" x="1548"/>
        <item m="1" x="1677"/>
        <item m="1" x="1719"/>
        <item m="1" x="1768"/>
        <item m="1" x="1472"/>
        <item m="1" x="1555"/>
        <item m="1" x="1727"/>
        <item m="1" x="1558"/>
        <item m="1" x="1685"/>
        <item m="1" x="1774"/>
        <item m="1" x="1824"/>
        <item m="1" x="1642"/>
        <item m="1" x="1687"/>
        <item m="1" x="1831"/>
        <item m="1" x="2007"/>
        <item m="1" x="1778"/>
        <item m="1" x="1963"/>
        <item m="1" x="2059"/>
        <item m="1" x="1836"/>
        <item m="1" x="1966"/>
        <item m="1" x="2172"/>
        <item m="1" x="1912"/>
        <item m="1" x="1971"/>
        <item m="1" x="2064"/>
        <item m="1" x="1272"/>
        <item m="1" x="1322"/>
        <item m="1" x="1351"/>
        <item m="1" x="1274"/>
        <item m="1" x="1426"/>
        <item m="1" x="1507"/>
        <item m="1" x="1581"/>
        <item m="1" x="1324"/>
        <item m="1" x="1394"/>
        <item m="1" x="1587"/>
        <item m="1" x="1398"/>
        <item m="1" x="1591"/>
        <item m="1" x="1728"/>
        <item m="1" x="1475"/>
        <item m="1" x="1825"/>
        <item m="1" x="1872"/>
        <item m="1" x="1604"/>
        <item m="1" x="1777"/>
        <item m="1" x="1832"/>
        <item m="1" x="1645"/>
        <item m="1" x="1737"/>
        <item m="1" x="1779"/>
        <item m="1" x="1784"/>
        <item m="1" x="1967"/>
        <item m="1" x="1913"/>
        <item m="1" x="2175"/>
        <item m="1" x="2292"/>
        <item m="1" x="2120"/>
        <item m="1" x="1964"/>
        <item m="1" x="2113"/>
        <item m="1" x="2171"/>
        <item m="1" x="1968"/>
        <item m="1" x="2063"/>
        <item m="1" x="2230"/>
        <item m="1" x="2288"/>
        <item m="1" x="2348"/>
        <item m="1" x="2118"/>
        <item m="1" x="2293"/>
        <item m="1" x="2403"/>
        <item m="1" x="2069"/>
        <item m="1" x="2121"/>
        <item m="1" x="2180"/>
        <item m="1" x="2352"/>
        <item m="1" x="2183"/>
        <item m="1" x="2238"/>
        <item m="1" x="2353"/>
        <item m="1" x="2357"/>
        <item m="1" x="2408"/>
        <item m="1" x="2558"/>
        <item m="1" x="129"/>
        <item m="1" x="2515"/>
        <item m="1" x="2611"/>
        <item m="1" x="28"/>
        <item m="1" x="130"/>
        <item m="1" x="190"/>
        <item m="1" x="2521"/>
        <item m="1" x="2565"/>
        <item m="1" x="82"/>
        <item m="1" x="193"/>
        <item m="1" x="332"/>
        <item m="1" x="85"/>
        <item m="1" x="381"/>
        <item m="1" x="89"/>
        <item m="1" x="143"/>
        <item m="1" x="298"/>
        <item m="1" x="339"/>
        <item m="1" x="431"/>
        <item m="1" x="1969"/>
        <item m="1" x="2014"/>
        <item m="1" x="2116"/>
        <item m="1" x="1915"/>
        <item m="1" x="2016"/>
        <item m="1" x="2176"/>
        <item m="1" x="2233"/>
        <item m="1" x="2184"/>
        <item m="1" x="2239"/>
        <item m="1" x="2406"/>
        <item m="1" x="2557"/>
        <item m="1" x="2459"/>
        <item m="1" x="2560"/>
        <item m="1" x="2612"/>
        <item m="1" x="29"/>
        <item m="1" x="2412"/>
        <item m="1" x="30"/>
        <item m="1" x="194"/>
        <item m="1" x="241"/>
        <item m="1" x="2524"/>
        <item m="1" x="37"/>
        <item m="1" x="136"/>
        <item m="1" x="243"/>
        <item m="1" x="293"/>
        <item m="1" x="2624"/>
        <item m="1" x="40"/>
        <item m="1" x="95"/>
        <item m="1" x="253"/>
        <item m="1" x="346"/>
        <item m="1" x="473"/>
        <item m="1" x="520"/>
        <item m="1" x="1786"/>
        <item m="1" x="1916"/>
        <item m="1" x="1974"/>
        <item m="1" x="2017"/>
        <item m="1" x="2177"/>
        <item m="1" x="1920"/>
        <item m="1" x="2070"/>
        <item m="1" x="2122"/>
        <item m="1" x="2181"/>
        <item m="1" x="2296"/>
        <item m="1" x="1979"/>
        <item m="1" x="2022"/>
        <item m="1" x="2297"/>
        <item m="1" x="2456"/>
        <item m="1" x="2077"/>
        <item m="1" x="2187"/>
        <item m="1" x="2358"/>
        <item m="1" x="2460"/>
        <item m="1" x="2245"/>
        <item m="1" x="2302"/>
        <item m="1" x="2561"/>
        <item m="1" x="2364"/>
        <item m="1" x="2465"/>
        <item m="1" x="2522"/>
        <item m="1" x="2566"/>
        <item m="1" x="31"/>
        <item m="1" x="132"/>
        <item m="1" x="2416"/>
        <item m="1" x="2525"/>
        <item m="1" x="2618"/>
        <item m="1" x="137"/>
        <item m="1" x="244"/>
        <item m="1" x="2530"/>
        <item m="1" x="2576"/>
        <item m="1" x="2625"/>
        <item m="1" x="199"/>
        <item m="1" x="247"/>
        <item m="1" x="299"/>
        <item m="1" x="2635"/>
        <item m="1" x="148"/>
        <item m="1" x="204"/>
        <item m="1" x="254"/>
        <item m="1" x="303"/>
        <item m="1" x="435"/>
        <item m="1" x="100"/>
        <item m="1" x="153"/>
        <item m="1" x="352"/>
        <item m="1" x="395"/>
        <item m="1" x="478"/>
        <item m="1" x="524"/>
        <item m="1" x="1843"/>
        <item m="1" x="1885"/>
        <item m="1" x="1921"/>
        <item m="1" x="2019"/>
        <item m="1" x="2071"/>
        <item m="1" x="2234"/>
        <item m="1" x="1886"/>
        <item m="1" x="2125"/>
        <item m="1" x="2240"/>
        <item m="1" x="2298"/>
        <item m="1" x="2354"/>
        <item m="1" x="2025"/>
        <item m="1" x="2078"/>
        <item m="1" x="2188"/>
        <item m="1" x="2359"/>
        <item m="1" x="2409"/>
        <item m="1" x="2081"/>
        <item m="1" x="2135"/>
        <item m="1" x="2360"/>
        <item m="1" x="2410"/>
        <item m="1" x="2463"/>
        <item m="1" x="2516"/>
        <item m="1" x="2562"/>
        <item m="1" x="2198"/>
        <item m="1" x="2307"/>
        <item m="1" x="2466"/>
        <item m="1" x="32"/>
        <item m="1" x="2310"/>
        <item m="1" x="2471"/>
        <item m="1" x="2571"/>
        <item m="1" x="2619"/>
        <item m="1" x="38"/>
        <item m="1" x="86"/>
        <item m="1" x="138"/>
        <item m="1" x="2477"/>
        <item m="1" x="2626"/>
        <item m="1" x="200"/>
        <item m="1" x="248"/>
        <item m="1" x="2582"/>
        <item m="1" x="2636"/>
        <item m="1" x="255"/>
        <item m="1" x="347"/>
        <item m="1" x="7"/>
        <item m="1" x="48"/>
        <item m="1" x="101"/>
        <item m="1" x="154"/>
        <item m="1" x="207"/>
        <item m="1" x="307"/>
        <item m="1" x="396"/>
        <item m="1" x="442"/>
        <item m="1" x="107"/>
        <item m="1" x="214"/>
        <item m="1" x="267"/>
        <item m="1" x="356"/>
        <item m="1" x="398"/>
        <item m="1" x="485"/>
        <item m="1" x="1924"/>
        <item m="1" x="1980"/>
        <item m="1" x="2023"/>
        <item m="1" x="2126"/>
        <item m="1" x="2241"/>
        <item m="1" x="1887"/>
        <item m="1" x="1981"/>
        <item m="1" x="2189"/>
        <item m="1" x="2030"/>
        <item m="1" x="2082"/>
        <item m="1" x="2361"/>
        <item m="1" x="2411"/>
        <item m="1" x="2086"/>
        <item m="1" x="2199"/>
        <item m="1" x="2365"/>
        <item m="1" x="2467"/>
        <item m="1" x="2567"/>
        <item m="1" x="2255"/>
        <item m="1" x="2526"/>
        <item m="1" x="39"/>
        <item m="1" x="2424"/>
        <item m="1" x="2478"/>
        <item m="1" x="2531"/>
        <item m="1" x="2577"/>
        <item m="1" x="2627"/>
        <item m="1" x="41"/>
        <item m="1" x="90"/>
        <item m="1" x="2486"/>
        <item m="1" x="96"/>
        <item m="1" x="256"/>
        <item m="1" x="2541"/>
        <item m="1" x="49"/>
        <item m="1" x="102"/>
        <item m="1" x="155"/>
        <item m="1" x="208"/>
        <item m="1" x="263"/>
        <item m="1" x="308"/>
        <item m="1" x="55"/>
        <item m="1" x="159"/>
        <item m="1" x="268"/>
        <item m="1" x="312"/>
        <item m="1" x="357"/>
        <item m="1" x="111"/>
        <item m="1" x="162"/>
        <item m="1" x="221"/>
        <item m="1" x="271"/>
        <item m="1" x="361"/>
        <item m="1" x="401"/>
        <item m="1" x="448"/>
        <item m="1" x="487"/>
        <item m="1" x="1846"/>
        <item m="1" x="1926"/>
        <item m="1" x="2026"/>
        <item m="1" x="2133"/>
        <item m="1" x="2190"/>
        <item m="1" x="1930"/>
        <item m="1" x="1983"/>
        <item m="1" x="2136"/>
        <item m="1" x="2303"/>
        <item m="1" x="2362"/>
        <item m="1" x="2087"/>
        <item m="1" x="2248"/>
        <item m="1" x="2308"/>
        <item m="1" x="2413"/>
        <item m="1" x="2468"/>
        <item m="1" x="2092"/>
        <item m="1" x="2145"/>
        <item m="1" x="2256"/>
        <item m="1" x="2371"/>
        <item m="1" x="2417"/>
        <item m="1" x="2472"/>
        <item m="1" x="2527"/>
        <item m="1" x="2572"/>
        <item m="1" x="2318"/>
        <item m="1" x="2377"/>
        <item m="1" x="2479"/>
        <item m="1" x="2532"/>
        <item m="1" x="2578"/>
        <item m="1" x="2628"/>
        <item m="1" x="2327"/>
        <item m="1" x="2583"/>
        <item m="1" x="43"/>
        <item m="1" x="97"/>
        <item m="1" x="149"/>
        <item m="1" x="2586"/>
        <item m="1" x="8"/>
        <item m="1" x="156"/>
        <item m="1" x="209"/>
        <item m="1" x="264"/>
        <item m="1" x="2547"/>
        <item m="1" x="12"/>
        <item m="1" x="108"/>
        <item m="1" x="160"/>
        <item m="1" x="215"/>
        <item m="1" x="269"/>
        <item m="1" x="313"/>
        <item m="1" x="358"/>
        <item m="1" x="15"/>
        <item m="1" x="60"/>
        <item m="1" x="112"/>
        <item m="1" x="163"/>
        <item m="1" x="272"/>
        <item m="1" x="362"/>
        <item m="1" x="402"/>
        <item m="1" x="449"/>
        <item m="1" x="169"/>
        <item m="1" x="225"/>
        <item m="1" x="277"/>
        <item m="1" x="317"/>
        <item m="1" x="406"/>
        <item m="1" x="452"/>
        <item m="1" x="490"/>
        <item m="1" x="1848"/>
        <item m="1" x="1931"/>
        <item m="1" x="1984"/>
        <item m="1" x="2031"/>
        <item m="1" x="2083"/>
        <item m="1" x="2137"/>
        <item m="1" x="2192"/>
        <item m="1" x="2246"/>
        <item m="1" x="1888"/>
        <item m="1" x="1986"/>
        <item m="1" x="2033"/>
        <item m="1" x="2140"/>
        <item m="1" x="2249"/>
        <item m="1" x="2309"/>
        <item m="1" x="2366"/>
        <item m="1" x="2035"/>
        <item m="1" x="2146"/>
        <item m="1" x="2257"/>
        <item m="1" x="2311"/>
        <item m="1" x="2418"/>
        <item m="1" x="2473"/>
        <item m="1" x="2207"/>
        <item m="1" x="2319"/>
        <item m="1" x="2378"/>
        <item m="1" x="2480"/>
        <item m="1" x="2533"/>
        <item m="1" x="2579"/>
        <item m="1" x="2270"/>
        <item m="1" x="2328"/>
        <item m="1" x="2381"/>
        <item m="1" x="2429"/>
        <item m="1" x="2487"/>
        <item m="1" x="2536"/>
        <item m="1" x="2584"/>
        <item m="1" x="2637"/>
        <item m="1" x="44"/>
        <item m="1" x="2332"/>
        <item m="1" x="2385"/>
        <item m="1" x="2434"/>
        <item m="1" x="2491"/>
        <item m="1" x="2587"/>
        <item m="1" x="9"/>
        <item m="1" x="50"/>
        <item m="1" x="103"/>
        <item m="1" x="157"/>
        <item m="1" x="2439"/>
        <item m="1" x="2495"/>
        <item m="1" x="2548"/>
        <item m="1" x="2592"/>
        <item m="1" x="56"/>
        <item m="1" x="109"/>
        <item m="1" x="161"/>
        <item m="1" x="216"/>
        <item m="1" x="2551"/>
        <item m="1" x="2598"/>
        <item m="1" x="16"/>
        <item m="1" x="61"/>
        <item m="1" x="113"/>
        <item m="1" x="164"/>
        <item m="1" x="222"/>
        <item m="1" x="273"/>
        <item m="1" x="314"/>
        <item m="1" x="66"/>
        <item m="1" x="115"/>
        <item m="1" x="278"/>
        <item m="1" x="318"/>
        <item m="1" x="365"/>
        <item m="1" x="407"/>
        <item m="1" x="118"/>
        <item m="1" x="174"/>
        <item m="1" x="228"/>
        <item m="1" x="282"/>
        <item m="1" x="320"/>
        <item m="1" x="367"/>
        <item m="1" x="1851"/>
        <item m="1" x="1889"/>
        <item m="1" x="1936"/>
        <item m="1" x="1987"/>
        <item m="1" x="2088"/>
        <item m="1" x="2141"/>
        <item m="1" x="2200"/>
        <item m="1" x="2250"/>
        <item m="1" x="1890"/>
        <item m="1" x="1941"/>
        <item m="1" x="1991"/>
        <item m="1" x="2036"/>
        <item m="1" x="2093"/>
        <item m="1" x="2147"/>
        <item m="1" x="2202"/>
        <item m="1" x="2258"/>
        <item m="1" x="2312"/>
        <item m="1" x="2372"/>
        <item m="1" x="2042"/>
        <item m="1" x="2097"/>
        <item m="1" x="2149"/>
        <item m="1" x="2208"/>
        <item m="1" x="2263"/>
        <item m="1" x="2320"/>
        <item m="1" x="2379"/>
        <item m="1" x="2425"/>
        <item m="1" x="2481"/>
        <item m="1" x="2101"/>
        <item m="1" x="755"/>
        <item m="1" x="760"/>
        <item m="1" x="1236"/>
        <item m="1" x="42"/>
        <item m="1" x="720"/>
        <item m="1" x="1220"/>
        <item m="1" x="2608"/>
        <item m="1" x="2614"/>
        <item m="1" x="2003"/>
        <item m="1" x="33"/>
        <item m="1" x="1738"/>
        <item m="1" x="195"/>
        <item m="1" x="388"/>
        <item m="1" x="564"/>
        <item m="1" x="1678"/>
        <item m="1" x="1782"/>
        <item m="1" x="1268"/>
        <item m="1" x="1883"/>
        <item m="1" x="744"/>
        <item m="1" x="2462"/>
        <item m="1" x="2205"/>
        <item m="1" x="2005"/>
        <item m="1" x="809"/>
        <item m="1" x="862"/>
        <item m="1" x="1363"/>
        <item m="1" x="867"/>
        <item m="1" x="2052"/>
        <item m="1" x="1413"/>
        <item m="1" x="2474"/>
        <item m="1" x="2482"/>
        <item m="1" x="589"/>
        <item m="1" x="1899"/>
        <item x="0"/>
        <item m="1" x="1293"/>
        <item m="1" x="2294"/>
        <item m="1" x="777"/>
        <item m="1" x="1805"/>
        <item m="1" x="1172"/>
        <item m="1" x="1165"/>
        <item m="1" x="397"/>
        <item m="1" x="1075"/>
        <item m="1" x="2027"/>
        <item m="1" x="1015"/>
        <item m="1" x="1163"/>
        <item m="1" x="1721"/>
        <item m="1" x="1593"/>
        <item m="1" x="1002"/>
        <item m="1" x="1722"/>
        <item m="1" x="2430"/>
        <item m="1" x="2107"/>
        <item m="1" x="1609"/>
        <item m="1" x="451"/>
        <item m="1" x="1839"/>
        <item m="1" x="2396"/>
        <item m="1" x="1136"/>
        <item m="1" x="1763"/>
        <item m="1" x="2426"/>
        <item m="1" x="2329"/>
        <item m="1" x="833"/>
        <item m="1" x="1766"/>
        <item m="1" x="1362"/>
        <item m="1" x="1143"/>
        <item m="1" x="1446"/>
        <item m="1" x="985"/>
        <item m="1" x="1809"/>
        <item m="1" x="1308"/>
        <item m="1" x="668"/>
        <item m="1" x="790"/>
        <item m="1" x="80"/>
        <item m="1" x="2032"/>
        <item m="1" x="568"/>
        <item m="1" x="964"/>
        <item m="1" x="378"/>
        <item m="1" x="2304"/>
        <item m="1" x="1708"/>
        <item m="1" x="1054"/>
        <item m="1" x="611"/>
        <item m="1" x="1760"/>
        <item m="1" x="1692"/>
        <item m="1" x="646"/>
        <item m="1" x="1689"/>
        <item m="1" x="2443"/>
        <item m="1" x="2345"/>
        <item m="1" x="1206"/>
        <item m="1" x="607"/>
        <item m="1" x="1160"/>
        <item m="1" x="2497"/>
        <item m="1" x="1135"/>
        <item m="1" x="665"/>
        <item m="1" x="1061"/>
        <item m="1" x="1139"/>
        <item m="1" x="2421"/>
        <item m="1" x="1141"/>
        <item m="1" x="2509"/>
        <item m="1" x="1270"/>
        <item m="1" x="1743"/>
        <item m="1" x="1776"/>
        <item m="1" x="1749"/>
        <item m="1" x="2606"/>
        <item m="1" x="1169"/>
        <item m="1" x="1724"/>
        <item m="1" x="1178"/>
        <item m="1" x="2506"/>
        <item m="1" x="1097"/>
        <item m="1" x="654"/>
        <item m="1" x="2368"/>
        <item m="1" x="1690"/>
        <item m="1" x="2504"/>
        <item m="1" x="1145"/>
        <item m="1" x="1634"/>
        <item m="1" x="624"/>
        <item m="1" x="1650"/>
        <item m="1" x="1104"/>
        <item m="1" x="684"/>
        <item m="1" x="515"/>
        <item m="1" x="1989"/>
        <item m="1" x="1643"/>
        <item m="1" x="1122"/>
        <item m="1" x="1571"/>
        <item m="1" x="1730"/>
        <item m="1" x="2501"/>
        <item m="1" x="600"/>
        <item m="1" x="1729"/>
        <item m="1" x="2593"/>
        <item m="1" x="1982"/>
        <item m="1" x="2431"/>
        <item m="1" x="1063"/>
        <item m="1" x="2555"/>
        <item m="1" x="1735"/>
        <item m="1" x="1794"/>
        <item m="1" x="1132"/>
        <item m="1" x="2496"/>
        <item m="1" x="645"/>
        <item m="1" x="716"/>
        <item m="1" x="710"/>
        <item m="1" x="1096"/>
        <item m="1" x="1723"/>
        <item m="1" x="1562"/>
        <item m="1" x="991"/>
        <item m="1" x="2445"/>
        <item m="1" x="1098"/>
        <item m="1" x="683"/>
        <item m="1" x="2330"/>
        <item m="1" x="1699"/>
        <item m="1" x="2507"/>
        <item m="1" x="661"/>
        <item m="1" x="1201"/>
        <item m="1" x="1177"/>
        <item m="1" x="1741"/>
        <item m="1" x="1739"/>
        <item m="1" x="662"/>
        <item m="1" x="712"/>
        <item m="1" x="1670"/>
        <item m="1" x="1222"/>
        <item m="1" x="2494"/>
        <item m="1" x="1103"/>
        <item m="1" x="573"/>
        <item m="1" x="432"/>
        <item m="1" x="2450"/>
        <item m="1" x="1164"/>
        <item m="1" x="1048"/>
        <item m="1" x="1654"/>
        <item m="1" x="1072"/>
        <item m="1" x="656"/>
        <item m="1" x="560"/>
        <item m="1" x="1669"/>
        <item m="1" x="1597"/>
        <item m="1" x="1155"/>
        <item m="1" x="1181"/>
        <item m="1" x="1745"/>
        <item m="1" x="2324"/>
        <item m="1" x="1133"/>
        <item m="1" x="1802"/>
        <item m="1" x="1790"/>
        <item m="1" x="1162"/>
        <item m="1" x="1124"/>
        <item m="1" x="1188"/>
        <item m="1" x="1577"/>
        <item m="1" x="732"/>
        <item m="1" x="2639"/>
        <item m="1" x="697"/>
        <item m="1" x="1119"/>
        <item m="1" x="1195"/>
        <item m="1" x="1599"/>
        <item m="1" x="1637"/>
        <item m="1" x="688"/>
        <item m="1" x="1089"/>
        <item m="1" x="2089"/>
        <item m="1" x="641"/>
        <item m="1" x="1504"/>
        <item m="1" x="745"/>
        <item m="1" x="1639"/>
        <item m="1" x="554"/>
        <item m="1" x="1237"/>
        <item m="1" x="1681"/>
        <item m="1" x="493"/>
        <item m="1" x="2405"/>
        <item m="1" x="2407"/>
        <item m="1" x="489"/>
        <item m="1" x="521"/>
        <item m="1" x="1035"/>
        <item m="1" x="642"/>
        <item m="1" x="1769"/>
        <item m="1" x="1142"/>
        <item m="1" x="1168"/>
        <item m="1" x="2589"/>
        <item m="1" x="2596"/>
        <item m="1" x="637"/>
        <item m="1" x="1173"/>
        <item m="1" x="601"/>
        <item m="1" x="1700"/>
        <item m="1" x="1736"/>
        <item m="1" x="2528"/>
        <item m="1" x="1647"/>
        <item m="1" x="2581"/>
        <item m="1" x="689"/>
        <item m="1" x="1144"/>
        <item m="1" x="1167"/>
        <item m="1" x="1705"/>
        <item m="1" x="1717"/>
        <item m="1" x="1701"/>
        <item m="1" x="2503"/>
        <item m="1" x="1949"/>
        <item m="1" x="1461"/>
        <item m="1" x="963"/>
        <item m="1" x="1583"/>
        <item m="1" x="1005"/>
        <item m="1" x="2323"/>
        <item m="1" x="562"/>
        <item m="1" x="1009"/>
        <item m="1" x="2335"/>
        <item m="1" x="626"/>
        <item m="1" x="2390"/>
        <item m="1" x="1601"/>
        <item m="1" x="1065"/>
        <item m="1" x="1107"/>
        <item m="1" x="567"/>
        <item m="1" x="1509"/>
        <item m="1" x="1688"/>
        <item m="1" x="2452"/>
        <item m="1" x="2512"/>
        <item m="1" x="1627"/>
        <item m="1" x="309"/>
        <item m="1" x="713"/>
        <item m="1" x="1084"/>
        <item m="1" x="679"/>
        <item m="1" x="1179"/>
        <item m="1" x="2484"/>
        <item m="1" x="1130"/>
        <item m="1" x="2508"/>
        <item m="1" x="1066"/>
        <item m="1" x="2489"/>
        <item m="1" x="1152"/>
        <item m="1" x="1578"/>
        <item m="1" x="609"/>
        <item m="1" x="1316"/>
        <item m="1" x="1456"/>
        <item m="1" x="1755"/>
        <item m="1" x="2428"/>
        <item m="1" x="1742"/>
        <item m="1" x="1602"/>
        <item m="1" x="1584"/>
        <item m="1" x="1100"/>
        <item m="1" x="664"/>
        <item m="1" x="1147"/>
        <item m="1" x="698"/>
        <item m="1" x="1828"/>
        <item m="1" x="1203"/>
        <item m="1" x="2554"/>
        <item m="1" x="127"/>
        <item m="1" x="2588"/>
        <item m="1" x="915"/>
        <item m="1" x="752"/>
        <item m="1" x="1811"/>
        <item m="1" x="14"/>
        <item m="1" x="1630"/>
        <item m="1" x="1901"/>
        <item m="1" x="1108"/>
        <item m="1" x="817"/>
        <item m="1" x="1976"/>
        <item m="1" x="2427"/>
        <item m="1" x="1225"/>
        <item m="1" x="558"/>
        <item m="1" x="1905"/>
        <item m="1" x="2213"/>
        <item m="1" x="2638"/>
        <item m="1" x="1788"/>
        <item m="1" x="1175"/>
        <item m="1" x="1878"/>
        <item m="1" x="1608"/>
        <item m="1" x="2585"/>
        <item m="1" x="10"/>
        <item m="1" x="1879"/>
        <item m="1" x="717"/>
        <item m="1" x="2252"/>
        <item m="1" x="2229"/>
        <item m="1" x="403"/>
        <item m="1" x="1463"/>
        <item m="1" x="2218"/>
        <item m="1" x="468"/>
        <item m="1" x="2201"/>
        <item m="1" x="364"/>
        <item m="1" x="496"/>
        <item m="1" x="126"/>
        <item m="1" x="1471"/>
        <item m="1" x="1519"/>
        <item m="1" x="1564"/>
        <item m="1" x="997"/>
        <item m="1" x="1589"/>
        <item m="1" x="529"/>
        <item m="1" x="2138"/>
        <item m="1" x="2228"/>
        <item m="1" x="1466"/>
        <item m="1" x="2155"/>
        <item m="1" x="1502"/>
        <item m="1" x="1467"/>
        <item m="1" x="1513"/>
        <item m="1" x="895"/>
        <item m="1" x="969"/>
        <item m="1" x="2475"/>
        <item m="1" x="1176"/>
        <item m="1" x="151"/>
        <item m="1" x="2369"/>
        <item m="1" x="2150"/>
        <item m="1" x="1120"/>
        <item m="1" x="2449"/>
        <item m="1" x="1068"/>
        <item m="1" x="2382"/>
        <item m="1" x="1535"/>
        <item m="1" x="2400"/>
        <item m="1" x="1062"/>
        <item m="1" x="2510"/>
        <item m="1" x="1123"/>
        <item m="1" x="1651"/>
        <item m="1" x="1649"/>
        <item m="1" x="525"/>
        <item m="1" x="1585"/>
        <item m="1" x="2346"/>
        <item m="1" x="2500"/>
        <item m="1" x="1588"/>
        <item m="1" x="1146"/>
        <item m="1" x="1710"/>
        <item m="1" x="787"/>
        <item m="1" x="1521"/>
        <item m="1" x="614"/>
        <item m="1" x="620"/>
        <item m="1" x="1646"/>
        <item m="1" x="2453"/>
        <item m="1" x="1633"/>
        <item m="1" x="1628"/>
        <item m="1" x="2440"/>
        <item m="1" x="1619"/>
        <item m="1" x="1106"/>
        <item m="1" x="1615"/>
        <item m="1" x="1154"/>
        <item m="1" x="2505"/>
        <item m="1" x="1641"/>
        <item m="1" x="2604"/>
        <item m="1" x="1126"/>
        <item m="1" x="2519"/>
        <item m="1" x="1110"/>
        <item m="1" x="569"/>
        <item m="1" x="438"/>
        <item m="1" x="2261"/>
        <item m="1" x="981"/>
        <item m="1" x="1421"/>
        <item m="1" x="470"/>
        <item m="1" x="1603"/>
        <item m="1" x="934"/>
        <item m="1" x="978"/>
        <item m="1" x="2266"/>
        <item m="1" x="544"/>
        <item m="1" x="557"/>
        <item m="1" x="1185"/>
        <item m="1" x="1671"/>
        <item m="1" x="1470"/>
        <item m="1" x="855"/>
        <item m="1" x="1485"/>
        <item m="1" x="542"/>
        <item m="1" x="52"/>
        <item m="1" x="2235"/>
        <item m="1" x="1568"/>
        <item m="1" x="882"/>
        <item m="1" x="1032"/>
        <item m="1" x="1380"/>
        <item m="1" x="446"/>
        <item m="1" x="382"/>
        <item m="1" x="1605"/>
        <item m="1" x="1038"/>
        <item m="1" x="1114"/>
        <item m="1" x="1557"/>
        <item m="1" x="2397"/>
        <item m="1" x="539"/>
        <item m="1" x="486"/>
        <item m="1" x="491"/>
        <item m="1" x="563"/>
        <item m="1" x="537"/>
        <item m="1" x="2461"/>
        <item m="1" x="591"/>
        <item m="1" x="421"/>
        <item m="1" x="1071"/>
        <item m="1" x="2568"/>
        <item m="1" x="576"/>
        <item m="1" x="1598"/>
        <item m="1" x="608"/>
        <item m="1" x="1033"/>
        <item m="1" x="1553"/>
        <item m="1" x="610"/>
        <item m="1" x="2322"/>
        <item m="1" x="2511"/>
        <item m="1" x="2333"/>
        <item m="1" x="2383"/>
        <item m="1" x="1501"/>
        <item m="1" x="2347"/>
        <item m="1" x="479"/>
        <item m="1" x="2435"/>
        <item m="1" x="643"/>
        <item m="1" x="1264"/>
        <item m="1" x="2253"/>
        <item m="1" x="2215"/>
        <item m="1" x="2399"/>
        <item m="1" x="2422"/>
        <item m="1" x="390"/>
        <item m="1" x="1652"/>
        <item m="1" x="1550"/>
        <item m="1" x="2162"/>
        <item m="1" x="369"/>
        <item m="1" x="436"/>
        <item m="1" x="2170"/>
        <item m="1" x="1551"/>
        <item m="1" x="2106"/>
        <item m="1" x="405"/>
        <item m="1" x="2401"/>
        <item m="1" x="526"/>
        <item m="1" x="455"/>
        <item m="1" x="629"/>
        <item m="1" x="1395"/>
        <item m="1" x="2549"/>
        <item m="1" x="2151"/>
        <item m="1" x="1780"/>
        <item m="1" x="692"/>
        <item m="1" x="550"/>
        <item m="1" x="353"/>
        <item m="1" x="2224"/>
        <item m="1" x="2222"/>
        <item m="1" x="931"/>
        <item m="1" x="2139"/>
        <item m="1" x="1542"/>
        <item m="1" x="1460"/>
        <item m="1" x="1573"/>
        <item m="1" x="890"/>
        <item m="1" x="1440"/>
        <item m="1" x="2217"/>
        <item m="1" x="330"/>
        <item m="1" x="359"/>
        <item m="1" x="2264"/>
        <item m="1" x="1672"/>
        <item m="1" x="420"/>
        <item m="1" x="386"/>
        <item m="1" x="459"/>
        <item m="1" x="1496"/>
        <item m="1" x="1017"/>
        <item m="1" x="1500"/>
        <item m="1" x="941"/>
        <item m="1" x="1545"/>
        <item m="1" x="437"/>
        <item m="1" x="494"/>
        <item m="1" x="460"/>
        <item m="1" x="970"/>
        <item m="1" x="2173"/>
        <item m="1" x="2603"/>
        <item m="1" x="968"/>
        <item m="1" x="1479"/>
        <item m="1" x="952"/>
        <item m="1" x="983"/>
        <item m="1" x="944"/>
        <item m="1" x="1537"/>
        <item m="1" x="1036"/>
        <item m="1" x="1478"/>
        <item m="1" x="976"/>
        <item m="1" x="1012"/>
        <item m="1" x="775"/>
        <item m="1" x="2290"/>
        <item m="1" x="2325"/>
        <item m="1" x="74"/>
        <item m="1" x="1563"/>
        <item m="1" x="2231"/>
        <item m="1" x="1606"/>
        <item m="1" x="939"/>
        <item m="1" x="2393"/>
        <item m="1" x="2404"/>
        <item m="1" x="2284"/>
        <item m="1" x="1074"/>
        <item m="1" x="686"/>
        <item m="1" x="859"/>
        <item m="1" x="287"/>
        <item m="1" x="2085"/>
        <item m="1" x="1575"/>
        <item m="1" x="816"/>
        <item m="1" x="211"/>
        <item m="1" x="218"/>
        <item m="1" x="1281"/>
        <item m="1" x="815"/>
        <item m="1" x="2204"/>
        <item m="1" x="834"/>
        <item m="1" x="1508"/>
        <item m="1" x="443"/>
        <item m="1" x="450"/>
        <item m="1" x="929"/>
        <item m="1" x="943"/>
        <item m="1" x="1544"/>
        <item m="1" x="958"/>
        <item m="1" x="1607"/>
        <item m="1" x="2289"/>
        <item m="1" x="384"/>
        <item m="1" x="1549"/>
        <item m="1" x="523"/>
        <item m="1" x="979"/>
        <item m="1" x="413"/>
        <item m="1" x="433"/>
        <item m="1" x="1523"/>
        <item m="1" x="984"/>
        <item m="1" x="2343"/>
        <item m="1" x="1520"/>
        <item m="1" x="1524"/>
        <item m="1" x="1785"/>
        <item m="1" x="87"/>
        <item m="1" x="700"/>
        <item m="1" x="1791"/>
        <item m="1" x="1187"/>
        <item m="1" x="1189"/>
        <item m="1" x="104"/>
        <item m="1" x="639"/>
        <item m="1" x="2502"/>
        <item m="1" x="613"/>
        <item m="1" x="1789"/>
        <item m="1" x="91"/>
        <item m="1" x="98"/>
        <item m="1" x="751"/>
        <item m="1" x="1000"/>
        <item m="1" x="477"/>
        <item m="1" x="2221"/>
        <item m="1" x="2384"/>
        <item m="1" x="577"/>
        <item m="1" x="2341"/>
        <item m="1" x="2349"/>
        <item m="1" x="1512"/>
        <item m="1" x="1596"/>
        <item m="1" x="2402"/>
        <item m="1" x="1029"/>
        <item m="1" x="2274"/>
        <item m="1" x="570"/>
        <item m="1" x="2451"/>
        <item m="1" x="1837"/>
        <item m="1" x="240"/>
        <item m="1" x="1043"/>
        <item m="1" x="2337"/>
        <item m="1" x="1001"/>
        <item m="1" x="1437"/>
        <item m="1" x="1376"/>
        <item m="1" x="1592"/>
        <item m="1" x="1003"/>
        <item m="1" x="186"/>
        <item m="1" x="1317"/>
        <item m="1" x="2387"/>
        <item m="1" x="1560"/>
        <item m="1" x="1561"/>
        <item x="1"/>
        <item x="2"/>
        <item x="3"/>
        <item x="4"/>
        <item x="5"/>
      </items>
      <extLst>
        <ext xmlns:x14="http://schemas.microsoft.com/office/spreadsheetml/2009/9/main" uri="{2946ED86-A175-432a-8AC1-64E0C546D7DE}">
          <x14:pivotField fillDownLabels="1"/>
        </ext>
      </extLst>
    </pivotField>
    <pivotField axis="axisRow" showAll="0" sortType="ascending" defaultSubtotal="0">
      <items count="1011">
        <item m="1" x="373"/>
        <item m="1" x="553"/>
        <item m="1" x="36"/>
        <item m="1" x="622"/>
        <item m="1" x="588"/>
        <item m="1" x="37"/>
        <item m="1" x="729"/>
        <item m="1" x="301"/>
        <item m="1" x="995"/>
        <item m="1" x="170"/>
        <item m="1" x="206"/>
        <item m="1" x="578"/>
        <item m="1" x="777"/>
        <item m="1" x="277"/>
        <item m="1" x="766"/>
        <item m="1" x="474"/>
        <item m="1" x="225"/>
        <item m="1" x="554"/>
        <item m="1" x="481"/>
        <item m="1" x="339"/>
        <item m="1" x="134"/>
        <item m="1" x="176"/>
        <item m="1" x="512"/>
        <item m="1" x="715"/>
        <item m="1" x="443"/>
        <item m="1" x="644"/>
        <item m="1" x="699"/>
        <item m="1" x="260"/>
        <item m="1" x="662"/>
        <item m="1" x="842"/>
        <item m="1" x="432"/>
        <item m="1" x="130"/>
        <item m="1" x="34"/>
        <item m="1" x="419"/>
        <item m="1" x="941"/>
        <item m="1" x="14"/>
        <item m="1" x="918"/>
        <item m="1" x="956"/>
        <item m="1" x="803"/>
        <item m="1" x="813"/>
        <item m="1" x="272"/>
        <item m="1" x="144"/>
        <item m="1" x="223"/>
        <item m="1" x="934"/>
        <item m="1" x="392"/>
        <item m="1" x="861"/>
        <item m="1" x="412"/>
        <item m="1" x="437"/>
        <item m="1" x="970"/>
        <item m="1" x="952"/>
        <item m="1" x="989"/>
        <item m="1" x="714"/>
        <item m="1" x="315"/>
        <item m="1" x="222"/>
        <item m="1" x="631"/>
        <item m="1" x="743"/>
        <item m="1" x="199"/>
        <item m="1" x="674"/>
        <item m="1" x="441"/>
        <item m="1" x="656"/>
        <item m="1" x="835"/>
        <item m="1" x="950"/>
        <item m="1" x="334"/>
        <item m="1" x="846"/>
        <item m="1" x="543"/>
        <item m="1" x="6"/>
        <item m="1" x="697"/>
        <item m="1" x="979"/>
        <item m="1" x="123"/>
        <item m="1" x="738"/>
        <item m="1" x="309"/>
        <item m="1" x="601"/>
        <item m="1" x="862"/>
        <item m="1" x="178"/>
        <item m="1" x="808"/>
        <item m="1" x="149"/>
        <item m="1" x="347"/>
        <item m="1" x="768"/>
        <item m="1" x="336"/>
        <item m="1" x="423"/>
        <item m="1" x="480"/>
        <item m="1" x="682"/>
        <item m="1" x="942"/>
        <item m="1" x="472"/>
        <item m="1" x="415"/>
        <item m="1" x="158"/>
        <item m="1" x="26"/>
        <item m="1" x="633"/>
        <item m="1" x="859"/>
        <item m="1" x="732"/>
        <item m="1" x="71"/>
        <item m="1" x="532"/>
        <item m="1" x="150"/>
        <item m="1" x="567"/>
        <item m="1" x="118"/>
        <item m="1" x="746"/>
        <item m="1" x="840"/>
        <item m="1" x="305"/>
        <item m="1" x="981"/>
        <item m="1" x="195"/>
        <item m="1" x="581"/>
        <item m="1" x="103"/>
        <item m="1" x="191"/>
        <item m="1" x="267"/>
        <item m="1" x="435"/>
        <item m="1" x="533"/>
        <item m="1" x="944"/>
        <item m="1" x="409"/>
        <item m="1" x="243"/>
        <item m="1" x="249"/>
        <item m="1" x="1010"/>
        <item m="1" x="492"/>
        <item m="1" x="695"/>
        <item m="1" x="874"/>
        <item m="1" x="477"/>
        <item m="1" x="589"/>
        <item m="1" x="993"/>
        <item m="1" x="313"/>
        <item m="1" x="120"/>
        <item m="1" x="655"/>
        <item m="1" x="41"/>
        <item m="1" x="49"/>
        <item m="1" x="800"/>
        <item m="1" x="782"/>
        <item m="1" x="68"/>
        <item m="1" x="893"/>
        <item m="1" x="183"/>
        <item m="1" x="705"/>
        <item m="1" x="623"/>
        <item m="1" x="430"/>
        <item m="1" x="333"/>
        <item m="1" x="32"/>
        <item m="1" x="892"/>
        <item m="1" x="297"/>
        <item m="1" x="649"/>
        <item m="1" x="329"/>
        <item m="1" x="896"/>
        <item m="1" x="219"/>
        <item m="1" x="640"/>
        <item m="1" x="86"/>
        <item m="1" x="464"/>
        <item m="1" x="834"/>
        <item m="1" x="202"/>
        <item m="1" x="325"/>
        <item m="1" x="179"/>
        <item m="1" x="787"/>
        <item m="1" x="377"/>
        <item m="1" x="605"/>
        <item m="1" x="82"/>
        <item m="1" x="914"/>
        <item m="1" x="790"/>
        <item m="1" x="263"/>
        <item m="1" x="187"/>
        <item m="1" x="405"/>
        <item m="1" x="612"/>
        <item m="1" x="753"/>
        <item m="1" x="67"/>
        <item m="1" x="43"/>
        <item m="1" x="47"/>
        <item m="1" x="711"/>
        <item m="1" x="991"/>
        <item m="1" x="33"/>
        <item m="1" x="616"/>
        <item m="1" x="752"/>
        <item m="1" x="769"/>
        <item m="1" x="740"/>
        <item m="1" x="61"/>
        <item m="1" x="819"/>
        <item m="1" x="783"/>
        <item m="1" x="947"/>
        <item m="1" x="96"/>
        <item m="1" x="961"/>
        <item m="1" x="108"/>
        <item m="1" x="685"/>
        <item m="1" x="153"/>
        <item m="1" x="907"/>
        <item m="1" x="482"/>
        <item m="1" x="513"/>
        <item m="1" x="95"/>
        <item m="1" x="786"/>
        <item m="1" x="876"/>
        <item m="1" x="224"/>
        <item m="1" x="387"/>
        <item m="1" x="374"/>
        <item m="1" x="484"/>
        <item m="1" x="707"/>
        <item m="1" x="28"/>
        <item m="1" x="77"/>
        <item m="1" x="378"/>
        <item m="1" x="955"/>
        <item m="1" x="910"/>
        <item m="1" x="673"/>
        <item m="1" x="283"/>
        <item m="1" x="253"/>
        <item m="1" x="930"/>
        <item m="1" x="608"/>
        <item m="1" x="815"/>
        <item m="1" x="380"/>
        <item m="1" x="776"/>
        <item m="1" x="994"/>
        <item m="1" x="84"/>
        <item m="1" x="490"/>
        <item m="1" x="324"/>
        <item m="1" x="978"/>
        <item m="1" x="1009"/>
        <item m="1" x="722"/>
        <item m="1" x="564"/>
        <item m="1" x="520"/>
        <item m="1" x="535"/>
        <item m="1" x="570"/>
        <item m="1" x="757"/>
        <item m="1" x="949"/>
        <item m="1" x="948"/>
        <item m="1" x="211"/>
        <item m="1" x="428"/>
        <item m="1" x="692"/>
        <item m="1" x="426"/>
        <item m="1" x="1005"/>
        <item m="1" x="925"/>
        <item m="1" x="572"/>
        <item m="1" x="214"/>
        <item m="1" x="442"/>
        <item m="1" x="719"/>
        <item m="1" x="486"/>
        <item m="1" x="449"/>
        <item m="1" x="556"/>
        <item m="1" x="232"/>
        <item m="1" x="362"/>
        <item m="1" x="44"/>
        <item m="1" x="755"/>
        <item m="1" x="216"/>
        <item m="1" x="937"/>
        <item m="1" x="256"/>
        <item m="1" x="693"/>
        <item m="1" x="383"/>
        <item m="1" x="239"/>
        <item m="1" x="829"/>
        <item m="1" x="635"/>
        <item m="1" x="52"/>
        <item m="1" x="663"/>
        <item m="1" x="806"/>
        <item m="1" x="445"/>
        <item m="1" x="280"/>
        <item m="1" x="233"/>
        <item m="1" x="204"/>
        <item m="1" x="820"/>
        <item m="1" x="234"/>
        <item m="1" x="902"/>
        <item m="1" x="242"/>
        <item m="1" x="632"/>
        <item m="1" x="592"/>
        <item m="1" x="39"/>
        <item m="1" x="827"/>
        <item m="1" x="51"/>
        <item m="1" x="270"/>
        <item m="1" x="606"/>
        <item m="1" x="92"/>
        <item m="1" x="778"/>
        <item m="1" x="379"/>
        <item m="1" x="665"/>
        <item m="1" x="774"/>
        <item m="1" x="306"/>
        <item m="1" x="593"/>
        <item m="1" x="763"/>
        <item m="1" x="725"/>
        <item m="1" x="307"/>
        <item m="1" x="723"/>
        <item m="1" x="493"/>
        <item m="1" x="421"/>
        <item m="1" x="877"/>
        <item m="1" x="541"/>
        <item m="1" x="900"/>
        <item m="1" x="615"/>
        <item m="1" x="31"/>
        <item m="1" x="735"/>
        <item m="1" x="582"/>
        <item m="1" x="352"/>
        <item m="1" x="274"/>
        <item m="1" x="832"/>
        <item m="1" x="230"/>
        <item m="1" x="666"/>
        <item m="1" x="152"/>
        <item m="1" x="765"/>
        <item m="1" x="221"/>
        <item m="1" x="436"/>
        <item m="1" x="779"/>
        <item m="1" x="687"/>
        <item m="1" x="824"/>
        <item m="1" x="868"/>
        <item m="1" x="328"/>
        <item m="1" x="550"/>
        <item m="1" x="560"/>
        <item m="1" x="403"/>
        <item m="1" x="671"/>
        <item m="1" x="709"/>
        <item m="1" x="463"/>
        <item m="1" x="356"/>
        <item m="1" x="826"/>
        <item m="1" x="772"/>
        <item m="1" x="958"/>
        <item m="1" x="988"/>
        <item m="1" x="784"/>
        <item m="1" x="148"/>
        <item m="1" x="718"/>
        <item m="1" x="376"/>
        <item m="1" x="651"/>
        <item m="1" x="164"/>
        <item m="1" x="677"/>
        <item m="1" x="528"/>
        <item m="1" x="652"/>
        <item m="1" x="879"/>
        <item m="1" x="678"/>
        <item m="1" x="659"/>
        <item m="1" x="775"/>
        <item m="1" x="915"/>
        <item m="1" x="852"/>
        <item m="1" x="275"/>
        <item m="1" x="217"/>
        <item m="1" x="887"/>
        <item m="1" x="284"/>
        <item m="1" x="363"/>
        <item m="1" x="664"/>
        <item m="1" x="727"/>
        <item m="1" x="830"/>
        <item m="1" x="83"/>
        <item m="1" x="210"/>
        <item m="1" x="618"/>
        <item m="1" x="186"/>
        <item m="1" x="818"/>
        <item m="1" x="391"/>
        <item m="1" x="647"/>
        <item m="1" x="320"/>
        <item m="1" x="136"/>
        <item m="1" x="16"/>
        <item m="1" x="288"/>
        <item m="1" x="193"/>
        <item m="1" x="393"/>
        <item m="1" x="194"/>
        <item m="1" x="531"/>
        <item m="1" x="920"/>
        <item m="1" x="798"/>
        <item m="1" x="898"/>
        <item m="1" x="848"/>
        <item m="1" x="24"/>
        <item m="1" x="856"/>
        <item m="1" x="730"/>
        <item m="1" x="865"/>
        <item m="1" x="793"/>
        <item m="1" x="76"/>
        <item m="1" x="524"/>
        <item m="1" x="653"/>
        <item m="1" x="505"/>
        <item m="1" x="496"/>
        <item m="1" x="604"/>
        <item m="1" x="795"/>
        <item m="1" x="396"/>
        <item m="1" x="863"/>
        <item m="1" x="712"/>
        <item m="1" x="471"/>
        <item m="1" x="858"/>
        <item m="1" x="145"/>
        <item m="1" x="872"/>
        <item m="1" x="439"/>
        <item m="1" x="226"/>
        <item m="1" x="973"/>
        <item m="1" x="64"/>
        <item m="1" x="611"/>
        <item m="1" x="805"/>
        <item m="1" x="770"/>
        <item m="1" x="980"/>
        <item m="1" x="923"/>
        <item m="1" x="741"/>
        <item m="1" x="456"/>
        <item m="1" x="400"/>
        <item m="1" x="849"/>
        <item m="1" x="509"/>
        <item m="1" x="833"/>
        <item m="1" x="780"/>
        <item m="1" x="781"/>
        <item m="1" x="461"/>
        <item m="1" x="885"/>
        <item m="1" x="576"/>
        <item m="1" x="975"/>
        <item m="1" x="539"/>
        <item m="1" x="38"/>
        <item m="1" x="643"/>
        <item m="1" x="447"/>
        <item m="1" x="503"/>
        <item m="1" x="65"/>
        <item m="1" x="21"/>
        <item m="1" x="831"/>
        <item m="1" x="131"/>
        <item m="1" x="881"/>
        <item m="1" x="916"/>
        <item m="1" x="875"/>
        <item m="1" x="220"/>
        <item m="1" x="70"/>
        <item m="1" x="584"/>
        <item m="1" x="278"/>
        <item m="1" x="972"/>
        <item m="1" x="839"/>
        <item m="1" x="279"/>
        <item m="1" x="59"/>
        <item m="1" x="126"/>
        <item m="1" x="596"/>
        <item m="1" x="756"/>
        <item m="1" x="135"/>
        <item m="1" x="713"/>
        <item m="1" x="627"/>
        <item m="1" x="801"/>
        <item m="1" x="48"/>
        <item m="1" x="371"/>
        <item m="1" x="97"/>
        <item m="1" x="483"/>
        <item m="1" x="758"/>
        <item m="1" x="340"/>
        <item m="1" x="60"/>
        <item m="1" x="658"/>
        <item m="1" x="575"/>
        <item m="1" x="27"/>
        <item m="1" x="137"/>
        <item m="1" x="9"/>
        <item m="1" x="936"/>
        <item m="1" x="675"/>
        <item m="1" x="610"/>
        <item m="1" x="229"/>
        <item m="1" x="146"/>
        <item m="1" x="166"/>
        <item m="1" x="154"/>
        <item m="1" x="613"/>
        <item m="1" x="46"/>
        <item m="1" x="702"/>
        <item m="1" x="78"/>
        <item m="1" x="921"/>
        <item m="1" x="311"/>
        <item m="1" x="984"/>
        <item m="1" x="895"/>
        <item m="1" x="355"/>
        <item m="1" x="976"/>
        <item m="1" x="161"/>
        <item m="1" x="56"/>
        <item m="1" x="397"/>
        <item m="1" x="986"/>
        <item m="1" x="458"/>
        <item m="1" x="466"/>
        <item m="1" x="932"/>
        <item m="1" x="654"/>
        <item m="1" x="399"/>
        <item m="1" x="599"/>
        <item m="1" x="838"/>
        <item m="1" x="163"/>
        <item m="1" x="122"/>
        <item m="1" x="465"/>
        <item m="1" x="890"/>
        <item m="1" x="555"/>
        <item m="1" x="573"/>
        <item m="1" x="298"/>
        <item m="1" x="720"/>
        <item m="1" x="855"/>
        <item m="1" x="72"/>
        <item m="1" x="788"/>
        <item m="1" x="837"/>
        <item m="1" x="231"/>
        <item m="1" x="269"/>
        <item m="1" x="291"/>
        <item m="1" x="629"/>
        <item m="1" x="530"/>
        <item m="1" x="57"/>
        <item m="1" x="547"/>
        <item m="1" x="128"/>
        <item m="1" x="737"/>
        <item m="1" x="7"/>
        <item m="1" x="748"/>
        <item m="1" x="389"/>
        <item m="1" x="8"/>
        <item m="1" x="922"/>
        <item m="1" x="904"/>
        <item m="1" x="155"/>
        <item m="1" x="561"/>
        <item m="1" x="438"/>
        <item m="1" x="247"/>
        <item m="1" x="160"/>
        <item m="1" x="502"/>
        <item m="1" x="888"/>
        <item m="1" x="50"/>
        <item m="1" x="583"/>
        <item m="1" x="125"/>
        <item m="1" x="501"/>
        <item m="1" x="73"/>
        <item m="1" x="116"/>
        <item m="1" x="744"/>
        <item m="1" x="638"/>
        <item m="1" x="987"/>
        <item m="1" x="516"/>
        <item m="1" x="177"/>
        <item m="1" x="132"/>
        <item m="1" x="967"/>
        <item m="1" x="440"/>
        <item m="1" x="350"/>
        <item m="1" x="507"/>
        <item m="1" x="469"/>
        <item m="1" x="365"/>
        <item m="1" x="871"/>
        <item m="1" x="327"/>
        <item m="1" x="237"/>
        <item m="1" x="799"/>
        <item m="1" x="526"/>
        <item m="1" x="546"/>
        <item m="1" x="398"/>
        <item m="1" x="823"/>
        <item m="1" x="184"/>
        <item m="1" x="821"/>
        <item m="1" x="444"/>
        <item m="1" x="112"/>
        <item m="1" x="792"/>
        <item m="1" x="966"/>
        <item m="1" x="473"/>
        <item m="1" x="87"/>
        <item m="1" x="809"/>
        <item m="1" x="899"/>
        <item m="1" x="621"/>
        <item m="1" x="434"/>
        <item m="1" x="171"/>
        <item m="1" x="259"/>
        <item m="1" x="701"/>
        <item m="1" x="416"/>
        <item m="1" x="878"/>
        <item m="1" x="794"/>
        <item m="1" x="625"/>
        <item m="1" x="630"/>
        <item m="1" x="207"/>
        <item m="1" x="731"/>
        <item m="1" x="500"/>
        <item m="1" x="764"/>
        <item x="1"/>
        <item m="1" x="997"/>
        <item m="1" x="594"/>
        <item m="1" x="773"/>
        <item m="1" x="188"/>
        <item m="1" x="169"/>
        <item m="1" x="402"/>
        <item m="1" x="431"/>
        <item m="1" x="841"/>
        <item m="1" x="844"/>
        <item m="1" x="857"/>
        <item m="1" x="889"/>
        <item m="1" x="969"/>
        <item m="1" x="172"/>
        <item m="1" x="704"/>
        <item m="1" x="372"/>
        <item m="1" x="903"/>
        <item m="1" x="860"/>
        <item m="1" x="18"/>
        <item m="1" x="91"/>
        <item m="1" x="20"/>
        <item m="1" x="924"/>
        <item m="1" x="381"/>
        <item m="1" x="140"/>
        <item m="1" x="1007"/>
        <item m="1" x="338"/>
        <item m="1" x="175"/>
        <item m="1" x="119"/>
        <item m="1" x="156"/>
        <item m="1" x="185"/>
        <item m="1" x="908"/>
        <item m="1" x="870"/>
        <item m="1" x="406"/>
        <item m="1" x="361"/>
        <item m="1" x="717"/>
        <item m="1" x="864"/>
        <item m="1" x="244"/>
        <item m="1" x="348"/>
        <item m="1" x="747"/>
        <item m="1" x="488"/>
        <item m="1" x="107"/>
        <item m="1" x="30"/>
        <item m="1" x="427"/>
        <item m="1" x="395"/>
        <item m="1" x="190"/>
        <item m="1" x="370"/>
        <item m="1" x="974"/>
        <item m="1" x="894"/>
        <item m="1" x="845"/>
        <item m="1" x="410"/>
        <item m="1" x="628"/>
        <item m="1" x="261"/>
        <item m="1" x="203"/>
        <item m="1" x="418"/>
        <item m="1" x="408"/>
        <item m="1" x="80"/>
        <item m="1" x="281"/>
        <item m="1" x="728"/>
        <item m="1" x="510"/>
        <item m="1" x="689"/>
        <item m="1" x="690"/>
        <item m="1" x="407"/>
        <item m="1" x="1006"/>
        <item m="1" x="703"/>
        <item m="1" x="4"/>
        <item m="1" x="580"/>
        <item m="1" x="962"/>
        <item m="1" x="668"/>
        <item m="1" x="323"/>
        <item m="1" x="345"/>
        <item m="1" x="688"/>
        <item m="1" x="235"/>
        <item m="1" x="590"/>
        <item m="1" x="977"/>
        <item m="1" x="534"/>
        <item m="1" x="106"/>
        <item m="1" x="105"/>
        <item m="1" x="667"/>
        <item m="1" x="511"/>
        <item m="1" x="983"/>
        <item m="1" x="660"/>
        <item m="1" x="159"/>
        <item m="1" x="384"/>
        <item m="1" x="63"/>
        <item m="1" x="591"/>
        <item m="1" x="215"/>
        <item m="1" x="79"/>
        <item m="1" x="143"/>
        <item m="1" x="686"/>
        <item m="1" x="996"/>
        <item m="1" x="911"/>
        <item m="1" x="521"/>
        <item m="1" x="40"/>
        <item m="1" x="360"/>
        <item m="1" x="115"/>
        <item m="1" x="299"/>
        <item m="1" x="637"/>
        <item m="1" x="117"/>
        <item m="1" x="963"/>
        <item m="1" x="368"/>
        <item m="1" x="802"/>
        <item m="1" x="198"/>
        <item m="1" x="99"/>
        <item m="1" x="619"/>
        <item m="1" x="475"/>
        <item x="2"/>
        <item m="1" x="22"/>
        <item m="1" x="213"/>
        <item m="1" x="807"/>
        <item m="1" x="454"/>
        <item m="1" x="552"/>
        <item m="1" x="121"/>
        <item m="1" x="515"/>
        <item m="1" x="926"/>
        <item m="1" x="424"/>
        <item m="1" x="141"/>
        <item m="1" x="585"/>
        <item m="1" x="551"/>
        <item m="1" x="113"/>
        <item m="1" x="760"/>
        <item m="1" x="344"/>
        <item m="1" x="708"/>
        <item m="1" x="55"/>
        <item m="1" x="672"/>
        <item m="1" x="74"/>
        <item m="1" x="236"/>
        <item m="1" x="358"/>
        <item m="1" x="100"/>
        <item m="1" x="822"/>
        <item m="1" x="724"/>
        <item m="1" x="470"/>
        <item m="1" x="85"/>
        <item m="1" x="607"/>
        <item m="1" x="569"/>
        <item m="1" x="917"/>
        <item m="1" x="212"/>
        <item m="1" x="487"/>
        <item m="1" x="343"/>
        <item m="1" x="929"/>
        <item m="1" x="754"/>
        <item m="1" x="245"/>
        <item m="1" x="853"/>
        <item m="1" x="953"/>
        <item m="1" x="679"/>
        <item m="1" x="276"/>
        <item m="1" x="174"/>
        <item m="1" x="811"/>
        <item m="1" x="518"/>
        <item m="1" x="133"/>
        <item m="1" x="197"/>
        <item m="1" x="642"/>
        <item m="1" x="264"/>
        <item m="1" x="734"/>
        <item m="1" x="13"/>
        <item m="1" x="657"/>
        <item m="1" x="310"/>
        <item m="1" x="785"/>
        <item m="1" x="201"/>
        <item m="1" x="167"/>
        <item m="1" x="544"/>
        <item m="1" x="353"/>
        <item m="1" x="614"/>
        <item m="1" x="433"/>
        <item m="1" x="951"/>
        <item m="1" x="262"/>
        <item m="1" x="385"/>
        <item m="1" x="196"/>
        <item m="1" x="940"/>
        <item m="1" x="566"/>
        <item m="1" x="162"/>
        <item m="1" x="933"/>
        <item m="1" x="90"/>
        <item m="1" x="624"/>
        <item m="1" x="559"/>
        <item m="1" x="636"/>
        <item m="1" x="595"/>
        <item m="1" x="750"/>
        <item m="1" x="536"/>
        <item m="1" x="293"/>
        <item m="1" x="617"/>
        <item m="1" x="634"/>
        <item m="1" x="273"/>
        <item m="1" x="529"/>
        <item m="1" x="549"/>
        <item m="1" x="45"/>
        <item m="1" x="954"/>
        <item m="1" x="609"/>
        <item m="1" x="684"/>
        <item m="1" x="884"/>
        <item m="1" x="745"/>
        <item m="1" x="429"/>
        <item m="1" x="369"/>
        <item m="1" x="25"/>
        <item m="1" x="873"/>
        <item m="1" x="517"/>
        <item m="1" x="467"/>
        <item m="1" x="102"/>
        <item m="1" x="453"/>
        <item m="1" x="1008"/>
        <item m="1" x="462"/>
        <item m="1" x="759"/>
        <item m="1" x="739"/>
        <item m="1" x="751"/>
        <item m="1" x="869"/>
        <item m="1" x="669"/>
        <item m="1" x="721"/>
        <item m="1" x="828"/>
        <item m="1" x="938"/>
        <item m="1" x="538"/>
        <item m="1" x="124"/>
        <item m="1" x="736"/>
        <item m="1" x="318"/>
        <item m="1" x="110"/>
        <item m="1" x="494"/>
        <item m="1" x="335"/>
        <item m="1" x="414"/>
        <item m="1" x="968"/>
        <item m="1" x="694"/>
        <item m="1" x="5"/>
        <item m="1" x="446"/>
        <item m="1" x="476"/>
        <item m="1" x="749"/>
        <item m="1" x="129"/>
        <item m="1" x="337"/>
        <item m="1" x="319"/>
        <item m="1" x="19"/>
        <item m="1" x="251"/>
        <item m="1" x="127"/>
        <item m="1" x="927"/>
        <item m="1" x="641"/>
        <item m="1" x="390"/>
        <item m="1" x="909"/>
        <item m="1" x="265"/>
        <item m="1" x="364"/>
        <item m="1" x="165"/>
        <item m="1" x="147"/>
        <item m="1" x="810"/>
        <item m="1" x="964"/>
        <item m="1" x="598"/>
        <item m="1" x="417"/>
        <item m="1" x="98"/>
        <item m="1" x="109"/>
        <item m="1" x="843"/>
        <item m="1" x="386"/>
        <item m="1" x="620"/>
        <item m="1" x="646"/>
        <item m="1" x="266"/>
        <item m="1" x="282"/>
        <item m="1" x="577"/>
        <item m="1" x="563"/>
        <item m="1" x="568"/>
        <item m="1" x="151"/>
        <item m="1" x="854"/>
        <item m="1" x="331"/>
        <item m="1" x="683"/>
        <item m="1" x="413"/>
        <item m="1" x="945"/>
        <item m="1" x="228"/>
        <item m="1" x="497"/>
        <item m="1" x="258"/>
        <item m="1" x="411"/>
        <item m="1" x="316"/>
        <item m="1" x="292"/>
        <item m="1" x="254"/>
        <item m="1" x="17"/>
        <item m="1" x="982"/>
        <item m="1" x="252"/>
        <item m="1" x="626"/>
        <item m="1" x="35"/>
        <item m="1" x="851"/>
        <item m="1" x="367"/>
        <item m="1" x="661"/>
        <item m="1" x="540"/>
        <item m="1" x="696"/>
        <item m="1" x="880"/>
        <item m="1" x="287"/>
        <item m="1" x="825"/>
        <item m="1" x="209"/>
        <item m="1" x="716"/>
        <item m="1" x="142"/>
        <item m="1" x="817"/>
        <item m="1" x="425"/>
        <item m="1" x="468"/>
        <item m="1" x="255"/>
        <item m="1" x="93"/>
        <item m="1" x="971"/>
        <item m="1" x="960"/>
        <item m="1" x="867"/>
        <item m="1" x="919"/>
        <item m="1" x="681"/>
        <item m="1" x="998"/>
        <item m="1" x="302"/>
        <item m="1" x="883"/>
        <item m="1" x="422"/>
        <item m="1" x="189"/>
        <item m="1" x="999"/>
        <item m="1" x="886"/>
        <item m="1" x="15"/>
        <item m="1" x="42"/>
        <item m="1" x="401"/>
        <item m="1" x="789"/>
        <item m="1" x="650"/>
        <item m="1" x="314"/>
        <item m="1" x="548"/>
        <item m="1" x="322"/>
        <item m="1" x="906"/>
        <item m="1" x="62"/>
        <item m="1" x="394"/>
        <item m="1" x="271"/>
        <item m="1" x="761"/>
        <item m="1" x="205"/>
        <item m="1" x="1004"/>
        <item m="1" x="812"/>
        <item m="1" x="691"/>
        <item m="1" x="1003"/>
        <item m="1" x="317"/>
        <item m="1" x="957"/>
        <item m="1" x="946"/>
        <item m="1" x="457"/>
        <item m="1" x="69"/>
        <item m="1" x="990"/>
        <item m="1" x="525"/>
        <item m="1" x="897"/>
        <item m="1" x="114"/>
        <item m="1" x="75"/>
        <item m="1" x="537"/>
        <item m="1" x="375"/>
        <item m="1" x="586"/>
        <item m="1" x="965"/>
        <item m="1" x="985"/>
        <item m="1" x="139"/>
        <item m="1" x="12"/>
        <item m="1" x="168"/>
        <item m="1" x="420"/>
        <item m="1" x="565"/>
        <item m="1" x="639"/>
        <item m="1" x="349"/>
        <item m="1" x="182"/>
        <item m="1" x="726"/>
        <item m="1" x="489"/>
        <item m="1" x="366"/>
        <item m="1" x="866"/>
        <item m="1" x="882"/>
        <item m="1" x="571"/>
        <item m="1" x="1002"/>
        <item m="1" x="680"/>
        <item m="1" x="330"/>
        <item m="1" x="499"/>
        <item m="1" x="804"/>
        <item m="1" x="485"/>
        <item m="1" x="246"/>
        <item m="1" x="257"/>
        <item m="1" x="943"/>
        <item m="1" x="450"/>
        <item m="1" x="733"/>
        <item m="1" x="847"/>
        <item m="1" x="706"/>
        <item m="1" x="1001"/>
        <item m="1" x="603"/>
        <item m="1" x="645"/>
        <item m="1" x="891"/>
        <item m="1" x="88"/>
        <item m="1" x="542"/>
        <item m="1" x="455"/>
        <item m="1" x="1000"/>
        <item m="1" x="111"/>
        <item m="1" x="460"/>
        <item m="1" x="557"/>
        <item m="1" x="404"/>
        <item m="1" x="791"/>
        <item m="1" x="670"/>
        <item m="1" x="294"/>
        <item m="1" x="508"/>
        <item m="1" x="180"/>
        <item m="1" x="448"/>
        <item m="1" x="240"/>
        <item m="1" x="545"/>
        <item m="1" x="478"/>
        <item m="1" x="700"/>
        <item m="1" x="597"/>
        <item m="1" x="101"/>
        <item m="1" x="289"/>
        <item m="1" x="238"/>
        <item m="1" x="912"/>
        <item m="1" x="248"/>
        <item m="1" x="173"/>
        <item m="1" x="192"/>
        <item m="1" x="351"/>
        <item m="1" x="66"/>
        <item m="1" x="527"/>
        <item m="1" x="504"/>
        <item m="1" x="506"/>
        <item m="1" x="558"/>
        <item m="1" x="227"/>
        <item m="1" x="522"/>
        <item m="1" x="295"/>
        <item m="1" x="771"/>
        <item m="1" x="359"/>
        <item m="1" x="901"/>
        <item m="1" x="388"/>
        <item m="1" x="762"/>
        <item m="1" x="913"/>
        <item m="1" x="354"/>
        <item m="1" x="341"/>
        <item m="1" x="600"/>
        <item m="1" x="326"/>
        <item m="1" x="602"/>
        <item m="1" x="796"/>
        <item m="1" x="676"/>
        <item m="1" x="29"/>
        <item m="1" x="523"/>
        <item m="1" x="332"/>
        <item m="1" x="587"/>
        <item m="1" x="157"/>
        <item m="1" x="81"/>
        <item m="1" x="3"/>
        <item m="1" x="491"/>
        <item m="1" x="321"/>
        <item m="1" x="836"/>
        <item m="1" x="959"/>
        <item m="1" x="241"/>
        <item m="1" x="346"/>
        <item m="1" x="459"/>
        <item m="1" x="574"/>
        <item m="1" x="89"/>
        <item m="1" x="300"/>
        <item m="1" x="218"/>
        <item m="1" x="928"/>
        <item m="1" x="296"/>
        <item m="1" x="451"/>
        <item m="1" x="816"/>
        <item m="1" x="648"/>
        <item m="1" x="939"/>
        <item m="1" x="797"/>
        <item m="1" x="308"/>
        <item m="1" x="850"/>
        <item m="1" x="514"/>
        <item m="1" x="710"/>
        <item m="1" x="286"/>
        <item m="1" x="104"/>
        <item m="1" x="519"/>
        <item m="1" x="562"/>
        <item m="1" x="479"/>
        <item m="1" x="312"/>
        <item m="1" x="94"/>
        <item m="1" x="931"/>
        <item m="1" x="138"/>
        <item m="1" x="250"/>
        <item m="1" x="285"/>
        <item m="1" x="742"/>
        <item m="1" x="181"/>
        <item m="1" x="208"/>
        <item m="1" x="54"/>
        <item m="1" x="10"/>
        <item m="1" x="53"/>
        <item m="1" x="698"/>
        <item m="1" x="498"/>
        <item m="1" x="579"/>
        <item m="1" x="495"/>
        <item m="1" x="268"/>
        <item m="1" x="814"/>
        <item m="1" x="58"/>
        <item m="1" x="290"/>
        <item m="1" x="357"/>
        <item m="1" x="11"/>
        <item m="1" x="303"/>
        <item m="1" x="304"/>
        <item m="1" x="935"/>
        <item m="1" x="767"/>
        <item m="1" x="905"/>
        <item m="1" x="382"/>
        <item m="1" x="452"/>
        <item m="1" x="200"/>
        <item m="1" x="23"/>
        <item m="1" x="342"/>
        <item m="1" x="992"/>
        <item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s>
  <rowFields count="2">
    <field x="1"/>
    <field x="0"/>
  </rowFields>
  <rowItems count="10">
    <i>
      <x v="534"/>
    </i>
    <i r="1">
      <x v="2636"/>
    </i>
    <i r="1">
      <x v="2637"/>
    </i>
    <i r="1">
      <x v="2638"/>
    </i>
    <i>
      <x v="639"/>
    </i>
    <i r="1">
      <x v="2639"/>
    </i>
    <i r="1">
      <x v="2640"/>
    </i>
    <i>
      <x v="1010"/>
    </i>
    <i r="1">
      <x v="2101"/>
    </i>
    <i t="grand">
      <x/>
    </i>
  </rowItems>
  <colItems count="1">
    <i/>
  </colItems>
  <dataFields count="1">
    <dataField name="Count of Employee 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255985"/>
  </sheetPr>
  <dimension ref="B1:O139"/>
  <sheetViews>
    <sheetView showGridLines="0" zoomScale="90" zoomScaleNormal="90" workbookViewId="0">
      <selection activeCell="K3" sqref="K3"/>
    </sheetView>
  </sheetViews>
  <sheetFormatPr defaultRowHeight="15"/>
  <cols>
    <col min="1" max="1" width="9.28515625" style="181" customWidth="1"/>
    <col min="2" max="3" width="9.140625" style="181"/>
    <col min="4" max="4" width="11.28515625" style="181" customWidth="1"/>
    <col min="5" max="16384" width="9.140625" style="181"/>
  </cols>
  <sheetData>
    <row r="1" spans="2:15">
      <c r="B1" s="184"/>
      <c r="C1" s="184"/>
      <c r="D1" s="184"/>
      <c r="E1" s="184"/>
      <c r="F1" s="184"/>
      <c r="G1" s="184"/>
      <c r="H1" s="184"/>
      <c r="I1" s="184"/>
      <c r="J1" s="184"/>
      <c r="K1" s="184"/>
      <c r="L1" s="184"/>
      <c r="M1" s="184"/>
      <c r="N1" s="184"/>
      <c r="O1" s="184"/>
    </row>
    <row r="2" spans="2:15">
      <c r="B2" s="184"/>
      <c r="C2" s="184"/>
      <c r="D2" s="184"/>
      <c r="E2" s="184"/>
      <c r="F2" s="184"/>
      <c r="G2" s="184"/>
      <c r="H2" s="184"/>
      <c r="I2" s="184"/>
      <c r="J2" s="184"/>
      <c r="K2" s="185" t="s">
        <v>2607</v>
      </c>
      <c r="L2" s="184" t="s">
        <v>2608</v>
      </c>
      <c r="M2" s="184"/>
      <c r="N2" s="184"/>
      <c r="O2" s="184"/>
    </row>
    <row r="4" spans="2:15">
      <c r="B4" s="229"/>
      <c r="C4" s="229"/>
      <c r="D4" s="229"/>
      <c r="E4" s="229"/>
      <c r="F4" s="229"/>
      <c r="G4" s="229"/>
      <c r="H4" s="229"/>
      <c r="I4" s="229"/>
      <c r="J4" s="229"/>
      <c r="K4" s="229"/>
      <c r="L4" s="229"/>
      <c r="M4" s="229"/>
      <c r="N4" s="229"/>
      <c r="O4" s="229"/>
    </row>
    <row r="5" spans="2:15">
      <c r="B5" s="229"/>
      <c r="C5" s="229"/>
      <c r="D5" s="229"/>
      <c r="E5" s="229"/>
      <c r="F5" s="229"/>
      <c r="G5" s="229"/>
      <c r="H5" s="229"/>
      <c r="I5" s="229"/>
      <c r="J5" s="229"/>
      <c r="K5" s="229"/>
      <c r="L5" s="229"/>
      <c r="M5" s="229"/>
      <c r="N5" s="229"/>
      <c r="O5" s="229"/>
    </row>
    <row r="6" spans="2:15">
      <c r="B6" s="229"/>
      <c r="C6" s="229"/>
      <c r="D6" s="230"/>
      <c r="E6" s="229"/>
      <c r="F6" s="229"/>
      <c r="G6" s="229"/>
      <c r="H6" s="229"/>
      <c r="I6" s="229"/>
      <c r="J6" s="229"/>
      <c r="K6" s="229"/>
      <c r="L6" s="229"/>
      <c r="M6" s="229"/>
      <c r="N6" s="229"/>
      <c r="O6" s="229"/>
    </row>
    <row r="7" spans="2:15">
      <c r="B7" s="229"/>
      <c r="C7" s="229"/>
      <c r="D7" s="229"/>
      <c r="E7" s="229"/>
      <c r="F7" s="230"/>
      <c r="G7" s="229"/>
      <c r="H7" s="229"/>
      <c r="I7" s="229"/>
      <c r="J7" s="229"/>
      <c r="K7" s="229"/>
      <c r="L7" s="229"/>
      <c r="M7" s="229"/>
      <c r="N7" s="229"/>
      <c r="O7" s="229"/>
    </row>
    <row r="8" spans="2:15">
      <c r="B8" s="229"/>
      <c r="C8" s="229"/>
      <c r="D8" s="229"/>
      <c r="E8" s="229"/>
      <c r="F8" s="229"/>
      <c r="G8" s="229"/>
      <c r="H8" s="229"/>
      <c r="I8" s="229"/>
      <c r="J8" s="229"/>
      <c r="K8" s="229"/>
      <c r="L8" s="229"/>
      <c r="M8" s="229"/>
      <c r="N8" s="229"/>
      <c r="O8" s="229"/>
    </row>
    <row r="9" spans="2:15">
      <c r="B9" s="229"/>
      <c r="C9" s="229"/>
      <c r="D9" s="229"/>
      <c r="E9" s="229"/>
      <c r="F9" s="229"/>
      <c r="G9" s="229"/>
      <c r="H9" s="229"/>
      <c r="I9" s="229"/>
      <c r="J9" s="229"/>
      <c r="K9" s="229"/>
      <c r="L9" s="229"/>
      <c r="M9" s="229"/>
      <c r="N9" s="229"/>
      <c r="O9" s="229"/>
    </row>
    <row r="10" spans="2:15">
      <c r="B10" s="229"/>
      <c r="C10" s="229"/>
      <c r="D10" s="229"/>
      <c r="E10" s="229"/>
      <c r="F10" s="229"/>
      <c r="G10" s="229"/>
      <c r="H10" s="229"/>
      <c r="I10" s="229"/>
      <c r="J10" s="229"/>
      <c r="K10" s="229"/>
      <c r="L10" s="229"/>
      <c r="M10" s="229"/>
      <c r="N10" s="229"/>
      <c r="O10" s="229"/>
    </row>
    <row r="11" spans="2:15">
      <c r="B11" s="182"/>
      <c r="C11" s="182"/>
      <c r="D11" s="182"/>
      <c r="E11" s="182"/>
      <c r="F11" s="182"/>
      <c r="G11" s="182"/>
      <c r="H11" s="182"/>
      <c r="I11" s="182"/>
      <c r="J11" s="182"/>
      <c r="K11" s="182"/>
      <c r="L11" s="182"/>
      <c r="M11" s="182"/>
      <c r="N11" s="182"/>
      <c r="O11" s="182"/>
    </row>
    <row r="12" spans="2:15">
      <c r="B12" s="182"/>
      <c r="C12" s="182"/>
      <c r="D12" s="182"/>
      <c r="E12" s="182"/>
      <c r="F12" s="182"/>
      <c r="G12" s="182"/>
      <c r="H12" s="182"/>
      <c r="I12" s="182"/>
      <c r="J12" s="182"/>
      <c r="K12" s="182"/>
      <c r="L12" s="182"/>
      <c r="M12" s="182"/>
      <c r="N12" s="182"/>
      <c r="O12" s="182"/>
    </row>
    <row r="13" spans="2:15">
      <c r="B13" s="182"/>
      <c r="C13" s="182"/>
      <c r="D13" s="182"/>
      <c r="E13" s="182"/>
      <c r="F13" s="182"/>
      <c r="G13" s="182"/>
      <c r="H13" s="182"/>
      <c r="I13" s="182"/>
      <c r="J13" s="182"/>
      <c r="K13" s="182"/>
      <c r="L13" s="182"/>
      <c r="M13" s="182"/>
      <c r="N13" s="182"/>
      <c r="O13" s="182"/>
    </row>
    <row r="14" spans="2:15">
      <c r="B14" s="182"/>
      <c r="C14" s="182"/>
      <c r="D14" s="182"/>
      <c r="E14" s="182"/>
      <c r="F14" s="182"/>
      <c r="G14" s="182"/>
      <c r="H14" s="182"/>
      <c r="I14" s="182"/>
      <c r="J14" s="182"/>
      <c r="K14" s="182"/>
      <c r="L14" s="182"/>
      <c r="M14" s="182"/>
      <c r="N14" s="182"/>
      <c r="O14" s="182"/>
    </row>
    <row r="15" spans="2:15">
      <c r="B15" s="182"/>
      <c r="C15" s="182"/>
      <c r="D15" s="182"/>
      <c r="E15" s="182"/>
      <c r="F15" s="182"/>
      <c r="G15" s="182"/>
      <c r="H15" s="182"/>
      <c r="I15" s="182"/>
      <c r="J15" s="182"/>
      <c r="K15" s="182"/>
      <c r="L15" s="182"/>
      <c r="M15" s="182"/>
      <c r="N15" s="182"/>
      <c r="O15" s="182"/>
    </row>
    <row r="16" spans="2:15">
      <c r="B16" s="182"/>
      <c r="C16" s="182"/>
      <c r="D16" s="182"/>
      <c r="E16" s="182"/>
      <c r="F16" s="182"/>
      <c r="G16" s="182"/>
      <c r="H16" s="182"/>
      <c r="I16" s="182"/>
      <c r="J16" s="182"/>
      <c r="K16" s="182"/>
      <c r="L16" s="182"/>
      <c r="M16" s="182"/>
      <c r="N16" s="182"/>
      <c r="O16" s="182"/>
    </row>
    <row r="17" spans="2:15">
      <c r="B17" s="182"/>
      <c r="C17" s="182"/>
      <c r="D17" s="182"/>
      <c r="E17" s="182"/>
      <c r="F17" s="182"/>
      <c r="G17" s="182"/>
      <c r="H17" s="182"/>
      <c r="I17" s="182"/>
      <c r="J17" s="182"/>
      <c r="K17" s="182"/>
      <c r="L17" s="182"/>
      <c r="M17" s="182"/>
      <c r="N17" s="182"/>
      <c r="O17" s="182"/>
    </row>
    <row r="18" spans="2:15">
      <c r="B18" s="182"/>
      <c r="C18" s="182"/>
      <c r="D18" s="182"/>
      <c r="E18" s="182"/>
      <c r="F18" s="182"/>
      <c r="G18" s="182"/>
      <c r="H18" s="182"/>
      <c r="I18" s="182"/>
      <c r="J18" s="182"/>
      <c r="K18" s="182"/>
      <c r="L18" s="182"/>
      <c r="M18" s="182"/>
      <c r="N18" s="182"/>
      <c r="O18" s="182"/>
    </row>
    <row r="19" spans="2:15">
      <c r="B19" s="182"/>
      <c r="C19" s="182"/>
      <c r="D19" s="182"/>
      <c r="E19" s="182"/>
      <c r="F19" s="182"/>
      <c r="G19" s="182"/>
      <c r="H19" s="182"/>
      <c r="I19" s="182"/>
      <c r="J19" s="182"/>
      <c r="K19" s="182"/>
      <c r="L19" s="182"/>
      <c r="M19" s="182"/>
      <c r="N19" s="182"/>
      <c r="O19" s="182"/>
    </row>
    <row r="20" spans="2:15">
      <c r="B20" s="182"/>
      <c r="C20" s="182"/>
      <c r="D20" s="182"/>
      <c r="E20" s="182"/>
      <c r="F20" s="182"/>
      <c r="G20" s="182"/>
      <c r="H20" s="182"/>
      <c r="I20" s="182"/>
      <c r="J20" s="182"/>
      <c r="K20" s="182"/>
      <c r="L20" s="182"/>
      <c r="M20" s="182"/>
      <c r="N20" s="182"/>
      <c r="O20" s="182"/>
    </row>
    <row r="21" spans="2:15">
      <c r="B21" s="182"/>
      <c r="C21" s="182"/>
      <c r="D21" s="182"/>
      <c r="E21" s="182"/>
      <c r="F21" s="182"/>
      <c r="G21" s="182"/>
      <c r="H21" s="182"/>
      <c r="I21" s="182"/>
      <c r="J21" s="182"/>
      <c r="K21" s="182"/>
      <c r="L21" s="182"/>
      <c r="M21" s="182"/>
      <c r="N21" s="182"/>
      <c r="O21" s="182"/>
    </row>
    <row r="22" spans="2:15">
      <c r="B22" s="182"/>
      <c r="C22" s="182"/>
      <c r="D22" s="182"/>
      <c r="E22" s="182"/>
      <c r="F22" s="182"/>
      <c r="G22" s="182"/>
      <c r="H22" s="182"/>
      <c r="I22" s="182"/>
      <c r="J22" s="182"/>
      <c r="K22" s="182"/>
      <c r="L22" s="182"/>
      <c r="M22" s="182"/>
      <c r="N22" s="182"/>
      <c r="O22" s="182"/>
    </row>
    <row r="23" spans="2:15">
      <c r="B23" s="182"/>
      <c r="C23" s="182"/>
      <c r="D23" s="182"/>
      <c r="E23" s="182"/>
      <c r="F23" s="182"/>
      <c r="G23" s="182"/>
      <c r="H23" s="182"/>
      <c r="I23" s="182"/>
      <c r="J23" s="182"/>
      <c r="K23" s="182"/>
      <c r="L23" s="182"/>
      <c r="M23" s="182"/>
      <c r="N23" s="182"/>
      <c r="O23" s="182"/>
    </row>
    <row r="24" spans="2:15">
      <c r="B24" s="182"/>
      <c r="C24" s="182"/>
      <c r="D24" s="182"/>
      <c r="E24" s="182"/>
      <c r="F24" s="182"/>
      <c r="G24" s="182"/>
      <c r="H24" s="182"/>
      <c r="I24" s="182"/>
      <c r="J24" s="182"/>
      <c r="K24" s="182"/>
      <c r="L24" s="182"/>
      <c r="M24" s="182"/>
      <c r="N24" s="182"/>
      <c r="O24" s="182"/>
    </row>
    <row r="25" spans="2:15">
      <c r="B25" s="182"/>
      <c r="C25" s="182"/>
      <c r="D25" s="182"/>
      <c r="E25" s="182"/>
      <c r="F25" s="182"/>
      <c r="G25" s="182"/>
      <c r="H25" s="182"/>
      <c r="I25" s="182"/>
      <c r="J25" s="182"/>
      <c r="K25" s="182"/>
      <c r="L25" s="182"/>
      <c r="M25" s="182"/>
      <c r="N25" s="182"/>
      <c r="O25" s="182"/>
    </row>
    <row r="26" spans="2:15">
      <c r="B26" s="182"/>
      <c r="C26" s="182"/>
      <c r="D26" s="182"/>
      <c r="E26" s="182"/>
      <c r="F26" s="182"/>
      <c r="G26" s="182"/>
      <c r="H26" s="182"/>
      <c r="I26" s="182"/>
      <c r="J26" s="182"/>
      <c r="K26" s="182"/>
      <c r="L26" s="182"/>
      <c r="M26" s="182"/>
      <c r="N26" s="182"/>
      <c r="O26" s="182"/>
    </row>
    <row r="27" spans="2:15">
      <c r="B27" s="182"/>
      <c r="C27" s="182"/>
      <c r="D27" s="182"/>
      <c r="E27" s="182"/>
      <c r="F27" s="182"/>
      <c r="G27" s="182"/>
      <c r="H27" s="182"/>
      <c r="I27" s="182"/>
      <c r="J27" s="182"/>
      <c r="K27" s="182"/>
      <c r="L27" s="182"/>
      <c r="M27" s="182"/>
      <c r="N27" s="182"/>
      <c r="O27" s="182"/>
    </row>
    <row r="28" spans="2:15">
      <c r="B28" s="182"/>
      <c r="C28" s="182"/>
      <c r="D28" s="182"/>
      <c r="E28" s="182"/>
      <c r="F28" s="182"/>
      <c r="G28" s="182"/>
      <c r="H28" s="182"/>
      <c r="I28" s="182"/>
      <c r="J28" s="182"/>
      <c r="K28" s="182"/>
      <c r="L28" s="182"/>
      <c r="M28" s="182"/>
      <c r="N28" s="182"/>
      <c r="O28" s="182"/>
    </row>
    <row r="29" spans="2:15">
      <c r="B29" s="182"/>
      <c r="C29" s="182"/>
      <c r="D29" s="182"/>
      <c r="E29" s="182"/>
      <c r="F29" s="182"/>
      <c r="G29" s="182"/>
      <c r="H29" s="182"/>
      <c r="I29" s="182"/>
      <c r="J29" s="182"/>
      <c r="K29" s="182"/>
      <c r="L29" s="182"/>
      <c r="M29" s="182"/>
      <c r="N29" s="182"/>
      <c r="O29" s="182"/>
    </row>
    <row r="30" spans="2:15">
      <c r="B30" s="182"/>
      <c r="C30" s="182"/>
      <c r="D30" s="182"/>
      <c r="E30" s="182"/>
      <c r="F30" s="182"/>
      <c r="G30" s="182"/>
      <c r="H30" s="182"/>
      <c r="I30" s="182"/>
      <c r="J30" s="182"/>
      <c r="K30" s="182"/>
      <c r="L30" s="182"/>
      <c r="M30" s="182"/>
      <c r="N30" s="182"/>
      <c r="O30" s="182"/>
    </row>
    <row r="31" spans="2:15">
      <c r="B31" s="182"/>
      <c r="C31" s="182"/>
      <c r="D31" s="182"/>
      <c r="E31" s="182"/>
      <c r="F31" s="182"/>
      <c r="G31" s="182"/>
      <c r="H31" s="182"/>
      <c r="I31" s="182"/>
      <c r="J31" s="182"/>
      <c r="K31" s="182"/>
      <c r="L31" s="182"/>
      <c r="M31" s="182"/>
      <c r="N31" s="182"/>
      <c r="O31" s="182"/>
    </row>
    <row r="32" spans="2:15">
      <c r="B32" s="182"/>
      <c r="C32" s="182"/>
      <c r="D32" s="182"/>
      <c r="E32" s="182"/>
      <c r="F32" s="182"/>
      <c r="G32" s="182"/>
      <c r="H32" s="182"/>
      <c r="I32" s="182"/>
      <c r="J32" s="182"/>
      <c r="K32" s="182"/>
      <c r="L32" s="182"/>
      <c r="M32" s="182"/>
      <c r="N32" s="182"/>
      <c r="O32" s="182"/>
    </row>
    <row r="33" spans="2:15">
      <c r="B33" s="182"/>
      <c r="C33" s="182"/>
      <c r="D33" s="182"/>
      <c r="E33" s="182"/>
      <c r="F33" s="182"/>
      <c r="G33" s="182"/>
      <c r="H33" s="182"/>
      <c r="I33" s="182"/>
      <c r="J33" s="182"/>
      <c r="K33" s="182"/>
      <c r="L33" s="182"/>
      <c r="M33" s="182"/>
      <c r="N33" s="182"/>
      <c r="O33" s="182"/>
    </row>
    <row r="34" spans="2:15">
      <c r="B34" s="182"/>
      <c r="C34" s="182"/>
      <c r="D34" s="182"/>
      <c r="E34" s="182"/>
      <c r="F34" s="182"/>
      <c r="G34" s="182"/>
      <c r="H34" s="182"/>
      <c r="I34" s="182"/>
      <c r="J34" s="182"/>
      <c r="K34" s="182"/>
      <c r="L34" s="182"/>
      <c r="M34" s="182"/>
      <c r="N34" s="182"/>
      <c r="O34" s="182"/>
    </row>
    <row r="35" spans="2:15">
      <c r="B35" s="182"/>
      <c r="C35" s="182"/>
      <c r="D35" s="182"/>
      <c r="E35" s="182"/>
      <c r="F35" s="182"/>
      <c r="G35" s="182"/>
      <c r="H35" s="182"/>
      <c r="I35" s="182"/>
      <c r="J35" s="182"/>
      <c r="K35" s="182"/>
      <c r="L35" s="182"/>
      <c r="M35" s="182"/>
      <c r="N35" s="182"/>
      <c r="O35" s="182"/>
    </row>
    <row r="36" spans="2:15">
      <c r="B36" s="182"/>
      <c r="C36" s="182"/>
      <c r="D36" s="182"/>
      <c r="E36" s="182"/>
      <c r="F36" s="182"/>
      <c r="G36" s="182"/>
      <c r="H36" s="182"/>
      <c r="I36" s="182"/>
      <c r="J36" s="182"/>
      <c r="K36" s="182"/>
      <c r="L36" s="182"/>
      <c r="M36" s="182"/>
      <c r="N36" s="182"/>
      <c r="O36" s="182"/>
    </row>
    <row r="37" spans="2:15">
      <c r="B37" s="229"/>
      <c r="C37" s="229"/>
      <c r="D37" s="229"/>
      <c r="E37" s="229"/>
      <c r="F37" s="229"/>
      <c r="G37" s="229"/>
      <c r="H37" s="229"/>
      <c r="I37" s="229"/>
      <c r="J37" s="229"/>
      <c r="K37" s="229"/>
      <c r="L37" s="229"/>
      <c r="M37" s="229"/>
      <c r="N37" s="229"/>
      <c r="O37" s="229"/>
    </row>
    <row r="38" spans="2:15" ht="19.5" customHeight="1"/>
    <row r="39" spans="2:15">
      <c r="B39" s="229"/>
      <c r="C39" s="229"/>
      <c r="D39" s="229"/>
      <c r="E39" s="229"/>
      <c r="F39" s="229"/>
      <c r="G39" s="229"/>
      <c r="H39" s="229"/>
      <c r="I39" s="229"/>
      <c r="J39" s="229"/>
      <c r="K39" s="229"/>
      <c r="L39" s="229"/>
      <c r="M39" s="229"/>
      <c r="N39" s="229"/>
      <c r="O39" s="229"/>
    </row>
    <row r="40" spans="2:15">
      <c r="B40" s="182"/>
      <c r="C40" s="182"/>
      <c r="D40" s="182"/>
      <c r="E40" s="182"/>
      <c r="F40" s="182"/>
      <c r="G40" s="182"/>
      <c r="H40" s="182"/>
      <c r="I40" s="182"/>
      <c r="J40" s="182"/>
      <c r="K40" s="182"/>
      <c r="L40" s="182"/>
      <c r="M40" s="182"/>
      <c r="N40" s="182"/>
      <c r="O40" s="182"/>
    </row>
    <row r="41" spans="2:15">
      <c r="B41" s="182"/>
      <c r="C41" s="182"/>
      <c r="D41" s="183"/>
      <c r="E41" s="182"/>
      <c r="F41" s="182"/>
      <c r="G41" s="182"/>
      <c r="H41" s="182"/>
      <c r="I41" s="182"/>
      <c r="J41" s="182"/>
      <c r="K41" s="182"/>
      <c r="L41" s="182"/>
      <c r="M41" s="182"/>
      <c r="N41" s="182"/>
      <c r="O41" s="182"/>
    </row>
    <row r="42" spans="2:15">
      <c r="B42" s="229"/>
      <c r="C42" s="229"/>
      <c r="D42" s="229"/>
      <c r="E42" s="229"/>
      <c r="F42" s="230"/>
      <c r="G42" s="229"/>
      <c r="H42" s="229"/>
      <c r="I42" s="229"/>
      <c r="J42" s="229"/>
      <c r="K42" s="229"/>
      <c r="L42" s="229"/>
      <c r="M42" s="229"/>
      <c r="N42" s="229"/>
      <c r="O42" s="229"/>
    </row>
    <row r="43" spans="2:15" ht="20.100000000000001" customHeight="1">
      <c r="B43" s="229"/>
      <c r="C43" s="229"/>
      <c r="D43" s="229"/>
      <c r="E43" s="229"/>
      <c r="F43" s="229"/>
      <c r="G43" s="229"/>
      <c r="H43" s="229"/>
      <c r="I43" s="229"/>
      <c r="J43" s="229"/>
      <c r="K43" s="229"/>
      <c r="L43" s="229"/>
      <c r="M43" s="229"/>
      <c r="N43" s="229"/>
      <c r="O43" s="229"/>
    </row>
    <row r="44" spans="2:15">
      <c r="B44" s="182"/>
      <c r="C44" s="182"/>
      <c r="D44" s="182"/>
      <c r="E44" s="182"/>
      <c r="F44" s="182"/>
      <c r="G44" s="182"/>
      <c r="H44" s="182"/>
      <c r="I44" s="182"/>
      <c r="J44" s="182"/>
      <c r="K44" s="182"/>
      <c r="L44" s="182"/>
      <c r="M44" s="182"/>
      <c r="N44" s="182"/>
      <c r="O44" s="182"/>
    </row>
    <row r="45" spans="2:15">
      <c r="B45" s="182"/>
      <c r="C45" s="182"/>
      <c r="D45" s="182"/>
      <c r="E45" s="182"/>
      <c r="F45" s="182"/>
      <c r="G45" s="182"/>
      <c r="H45" s="182"/>
      <c r="I45" s="182"/>
      <c r="J45" s="182"/>
      <c r="K45" s="182"/>
      <c r="L45" s="182"/>
      <c r="M45" s="182"/>
      <c r="N45" s="182"/>
      <c r="O45" s="182"/>
    </row>
    <row r="46" spans="2:15">
      <c r="B46" s="182"/>
      <c r="C46" s="182"/>
      <c r="D46" s="182"/>
      <c r="E46" s="182"/>
      <c r="F46" s="182"/>
      <c r="G46" s="182"/>
      <c r="H46" s="182"/>
      <c r="I46" s="182"/>
      <c r="J46" s="182"/>
      <c r="K46" s="182"/>
      <c r="L46" s="182"/>
      <c r="M46" s="182"/>
      <c r="N46" s="182"/>
      <c r="O46" s="182"/>
    </row>
    <row r="47" spans="2:15">
      <c r="B47" s="182"/>
      <c r="C47" s="182"/>
      <c r="D47" s="182"/>
      <c r="E47" s="182"/>
      <c r="F47" s="182"/>
      <c r="G47" s="182"/>
      <c r="H47" s="182"/>
      <c r="I47" s="182"/>
      <c r="J47" s="182"/>
      <c r="K47" s="182"/>
      <c r="L47" s="182"/>
      <c r="M47" s="182"/>
      <c r="N47" s="182"/>
      <c r="O47" s="182"/>
    </row>
    <row r="48" spans="2:15">
      <c r="B48" s="182"/>
      <c r="C48" s="182"/>
      <c r="D48" s="182"/>
      <c r="E48" s="182"/>
      <c r="F48" s="182"/>
      <c r="G48" s="182"/>
      <c r="H48" s="182"/>
      <c r="I48" s="182"/>
      <c r="J48" s="182"/>
      <c r="K48" s="182"/>
      <c r="L48" s="182"/>
      <c r="M48" s="182"/>
      <c r="N48" s="182"/>
      <c r="O48" s="182"/>
    </row>
    <row r="49" spans="2:15">
      <c r="B49" s="182"/>
      <c r="C49" s="182"/>
      <c r="D49" s="182"/>
      <c r="E49" s="182"/>
      <c r="F49" s="182"/>
      <c r="G49" s="182"/>
      <c r="H49" s="182"/>
      <c r="I49" s="182"/>
      <c r="J49" s="182"/>
      <c r="K49" s="182"/>
      <c r="L49" s="182"/>
      <c r="M49" s="182"/>
      <c r="N49" s="182"/>
      <c r="O49" s="182"/>
    </row>
    <row r="50" spans="2:15">
      <c r="B50" s="182"/>
      <c r="C50" s="182"/>
      <c r="D50" s="182"/>
      <c r="E50" s="182"/>
      <c r="F50" s="182"/>
      <c r="G50" s="182"/>
      <c r="H50" s="182"/>
      <c r="I50" s="182"/>
      <c r="J50" s="182"/>
      <c r="K50" s="182"/>
      <c r="L50" s="182"/>
      <c r="M50" s="182"/>
      <c r="N50" s="182"/>
      <c r="O50" s="182"/>
    </row>
    <row r="51" spans="2:15">
      <c r="B51" s="182"/>
      <c r="C51" s="182"/>
      <c r="D51" s="182"/>
      <c r="E51" s="182"/>
      <c r="F51" s="182"/>
      <c r="G51" s="182"/>
      <c r="H51" s="182"/>
      <c r="I51" s="182"/>
      <c r="J51" s="182"/>
      <c r="K51" s="182"/>
      <c r="L51" s="182"/>
      <c r="M51" s="182"/>
      <c r="N51" s="182"/>
      <c r="O51" s="182"/>
    </row>
    <row r="52" spans="2:15">
      <c r="B52" s="182"/>
      <c r="C52" s="182"/>
      <c r="D52" s="182"/>
      <c r="E52" s="182"/>
      <c r="F52" s="182"/>
      <c r="G52" s="182"/>
      <c r="H52" s="182"/>
      <c r="I52" s="182"/>
      <c r="J52" s="182"/>
      <c r="K52" s="182"/>
      <c r="L52" s="182"/>
      <c r="M52" s="182"/>
      <c r="N52" s="182"/>
      <c r="O52" s="182"/>
    </row>
    <row r="53" spans="2:15">
      <c r="B53" s="182"/>
      <c r="C53" s="182"/>
      <c r="D53" s="182"/>
      <c r="E53" s="182"/>
      <c r="F53" s="182"/>
      <c r="G53" s="182"/>
      <c r="H53" s="182"/>
      <c r="I53" s="182"/>
      <c r="J53" s="182"/>
      <c r="K53" s="182"/>
      <c r="L53" s="182"/>
      <c r="M53" s="182"/>
      <c r="N53" s="182"/>
      <c r="O53" s="182"/>
    </row>
    <row r="54" spans="2:15">
      <c r="B54" s="182"/>
      <c r="C54" s="182"/>
      <c r="D54" s="182"/>
      <c r="E54" s="182"/>
      <c r="F54" s="182"/>
      <c r="G54" s="182"/>
      <c r="H54" s="182"/>
      <c r="I54" s="182"/>
      <c r="J54" s="182"/>
      <c r="K54" s="182"/>
      <c r="L54" s="182"/>
      <c r="M54" s="182"/>
      <c r="N54" s="182"/>
      <c r="O54" s="182"/>
    </row>
    <row r="55" spans="2:15">
      <c r="B55" s="182"/>
      <c r="C55" s="182"/>
      <c r="D55" s="182"/>
      <c r="E55" s="182"/>
      <c r="F55" s="182"/>
      <c r="G55" s="182"/>
      <c r="H55" s="182"/>
      <c r="I55" s="182"/>
      <c r="J55" s="182"/>
      <c r="K55" s="182"/>
      <c r="L55" s="182"/>
      <c r="M55" s="182"/>
      <c r="N55" s="182"/>
      <c r="O55" s="182"/>
    </row>
    <row r="56" spans="2:15">
      <c r="B56" s="182"/>
      <c r="C56" s="182"/>
      <c r="D56" s="182"/>
      <c r="E56" s="182"/>
      <c r="F56" s="182"/>
      <c r="G56" s="182"/>
      <c r="H56" s="182"/>
      <c r="I56" s="182"/>
      <c r="J56" s="182"/>
      <c r="K56" s="182"/>
      <c r="L56" s="182"/>
      <c r="M56" s="182"/>
      <c r="N56" s="182"/>
      <c r="O56" s="182"/>
    </row>
    <row r="57" spans="2:15">
      <c r="B57" s="182"/>
      <c r="C57" s="182"/>
      <c r="D57" s="182"/>
      <c r="E57" s="182"/>
      <c r="F57" s="182"/>
      <c r="G57" s="182"/>
      <c r="H57" s="182"/>
      <c r="I57" s="182"/>
      <c r="J57" s="182"/>
      <c r="K57" s="182"/>
      <c r="L57" s="182"/>
      <c r="M57" s="182"/>
      <c r="N57" s="182"/>
      <c r="O57" s="182"/>
    </row>
    <row r="58" spans="2:15">
      <c r="B58" s="182"/>
      <c r="C58" s="182"/>
      <c r="D58" s="182"/>
      <c r="E58" s="182"/>
      <c r="F58" s="182"/>
      <c r="G58" s="182"/>
      <c r="H58" s="182"/>
      <c r="I58" s="182"/>
      <c r="J58" s="182"/>
      <c r="K58" s="182"/>
      <c r="L58" s="182"/>
      <c r="M58" s="182"/>
      <c r="N58" s="182"/>
      <c r="O58" s="182"/>
    </row>
    <row r="59" spans="2:15">
      <c r="B59" s="182"/>
      <c r="C59" s="182"/>
      <c r="D59" s="182"/>
      <c r="E59" s="182"/>
      <c r="F59" s="182"/>
      <c r="G59" s="182"/>
      <c r="H59" s="182"/>
      <c r="I59" s="182"/>
      <c r="J59" s="182"/>
      <c r="K59" s="182"/>
      <c r="L59" s="182"/>
      <c r="M59" s="182"/>
      <c r="N59" s="182"/>
      <c r="O59" s="182"/>
    </row>
    <row r="60" spans="2:15">
      <c r="B60" s="182"/>
      <c r="C60" s="182"/>
      <c r="D60" s="182"/>
      <c r="E60" s="182"/>
      <c r="F60" s="182"/>
      <c r="G60" s="182"/>
      <c r="H60" s="182"/>
      <c r="I60" s="182"/>
      <c r="J60" s="182"/>
      <c r="K60" s="182"/>
      <c r="L60" s="182"/>
      <c r="M60" s="182"/>
      <c r="N60" s="182"/>
      <c r="O60" s="182"/>
    </row>
    <row r="61" spans="2:15">
      <c r="B61" s="182"/>
      <c r="C61" s="182"/>
      <c r="D61" s="182"/>
      <c r="E61" s="182"/>
      <c r="F61" s="182"/>
      <c r="G61" s="182"/>
      <c r="H61" s="182"/>
      <c r="I61" s="182"/>
      <c r="J61" s="182"/>
      <c r="K61" s="182"/>
      <c r="L61" s="182"/>
      <c r="M61" s="182"/>
      <c r="N61" s="182"/>
      <c r="O61" s="182"/>
    </row>
    <row r="62" spans="2:15">
      <c r="B62" s="182"/>
      <c r="C62" s="182"/>
      <c r="D62" s="182"/>
      <c r="E62" s="182"/>
      <c r="F62" s="182"/>
      <c r="G62" s="182"/>
      <c r="H62" s="182"/>
      <c r="I62" s="182"/>
      <c r="J62" s="182"/>
      <c r="K62" s="182"/>
      <c r="L62" s="182"/>
      <c r="M62" s="182"/>
      <c r="N62" s="182"/>
      <c r="O62" s="182"/>
    </row>
    <row r="63" spans="2:15">
      <c r="B63" s="182"/>
      <c r="C63" s="182"/>
      <c r="D63" s="182"/>
      <c r="E63" s="182"/>
      <c r="F63" s="182"/>
      <c r="G63" s="182"/>
      <c r="H63" s="182"/>
      <c r="I63" s="182"/>
      <c r="J63" s="182"/>
      <c r="K63" s="182"/>
      <c r="L63" s="182"/>
      <c r="M63" s="182"/>
      <c r="N63" s="182"/>
      <c r="O63" s="182"/>
    </row>
    <row r="64" spans="2:15">
      <c r="B64" s="182"/>
      <c r="C64" s="182"/>
      <c r="D64" s="182"/>
      <c r="E64" s="182"/>
      <c r="F64" s="182"/>
      <c r="G64" s="182"/>
      <c r="H64" s="182"/>
      <c r="I64" s="182"/>
      <c r="J64" s="182"/>
      <c r="K64" s="182"/>
      <c r="L64" s="182"/>
      <c r="M64" s="182"/>
      <c r="N64" s="182"/>
      <c r="O64" s="182"/>
    </row>
    <row r="65" spans="2:15">
      <c r="B65" s="182"/>
      <c r="C65" s="182"/>
      <c r="D65" s="182"/>
      <c r="E65" s="182"/>
      <c r="F65" s="182"/>
      <c r="G65" s="182"/>
      <c r="H65" s="182"/>
      <c r="I65" s="182"/>
      <c r="J65" s="182"/>
      <c r="K65" s="182"/>
      <c r="L65" s="182"/>
      <c r="M65" s="182"/>
      <c r="N65" s="182"/>
      <c r="O65" s="182"/>
    </row>
    <row r="66" spans="2:15">
      <c r="B66" s="182"/>
      <c r="C66" s="182"/>
      <c r="D66" s="182"/>
      <c r="E66" s="182"/>
      <c r="F66" s="182"/>
      <c r="G66" s="182"/>
      <c r="H66" s="182"/>
      <c r="I66" s="182"/>
      <c r="J66" s="182"/>
      <c r="K66" s="182"/>
      <c r="L66" s="182"/>
      <c r="M66" s="182"/>
      <c r="N66" s="182"/>
      <c r="O66" s="182"/>
    </row>
    <row r="67" spans="2:15">
      <c r="B67" s="182"/>
      <c r="C67" s="182"/>
      <c r="D67" s="182"/>
      <c r="E67" s="182"/>
      <c r="F67" s="182"/>
      <c r="G67" s="182"/>
      <c r="H67" s="182"/>
      <c r="I67" s="182"/>
      <c r="J67" s="182"/>
      <c r="K67" s="182"/>
      <c r="L67" s="182"/>
      <c r="M67" s="182"/>
      <c r="N67" s="182"/>
      <c r="O67" s="182"/>
    </row>
    <row r="68" spans="2:15">
      <c r="B68" s="182"/>
      <c r="C68" s="182"/>
      <c r="D68" s="182"/>
      <c r="E68" s="182"/>
      <c r="F68" s="182"/>
      <c r="G68" s="182"/>
      <c r="H68" s="182"/>
      <c r="I68" s="182"/>
      <c r="J68" s="182"/>
      <c r="K68" s="182"/>
      <c r="L68" s="182"/>
      <c r="M68" s="182"/>
      <c r="N68" s="182"/>
      <c r="O68" s="182"/>
    </row>
    <row r="69" spans="2:15">
      <c r="B69" s="182"/>
      <c r="C69" s="182"/>
      <c r="D69" s="182"/>
      <c r="E69" s="182"/>
      <c r="F69" s="182"/>
      <c r="G69" s="182"/>
      <c r="H69" s="182"/>
      <c r="I69" s="182"/>
      <c r="J69" s="182"/>
      <c r="K69" s="182"/>
      <c r="L69" s="182"/>
      <c r="M69" s="182"/>
      <c r="N69" s="182"/>
      <c r="O69" s="182"/>
    </row>
    <row r="70" spans="2:15">
      <c r="B70" s="182"/>
      <c r="C70" s="182"/>
      <c r="D70" s="182"/>
      <c r="E70" s="182"/>
      <c r="F70" s="182"/>
      <c r="G70" s="182"/>
      <c r="H70" s="182"/>
      <c r="I70" s="182"/>
      <c r="J70" s="182"/>
      <c r="K70" s="182"/>
      <c r="L70" s="182"/>
      <c r="M70" s="182"/>
      <c r="N70" s="182"/>
      <c r="O70" s="182"/>
    </row>
    <row r="71" spans="2:15" ht="9.9499999999999993" customHeight="1">
      <c r="B71" s="182"/>
      <c r="C71" s="182"/>
      <c r="D71" s="182"/>
      <c r="E71" s="182"/>
      <c r="F71" s="182"/>
      <c r="G71" s="182"/>
      <c r="H71" s="182"/>
      <c r="I71" s="182"/>
      <c r="J71" s="182"/>
      <c r="K71" s="182"/>
      <c r="L71" s="182"/>
      <c r="M71" s="182"/>
      <c r="N71" s="182"/>
      <c r="O71" s="182"/>
    </row>
    <row r="72" spans="2:15">
      <c r="B72" s="229"/>
      <c r="C72" s="229"/>
      <c r="D72" s="229"/>
      <c r="E72" s="229"/>
      <c r="F72" s="229"/>
      <c r="G72" s="229"/>
      <c r="H72" s="229"/>
      <c r="I72" s="229"/>
      <c r="J72" s="229"/>
      <c r="K72" s="229"/>
      <c r="L72" s="229"/>
      <c r="M72" s="229"/>
      <c r="N72" s="229"/>
      <c r="O72" s="229"/>
    </row>
    <row r="73" spans="2:15" ht="19.5" customHeight="1"/>
    <row r="74" spans="2:15">
      <c r="B74" s="229"/>
      <c r="C74" s="229"/>
      <c r="D74" s="229"/>
      <c r="E74" s="229"/>
      <c r="F74" s="229"/>
      <c r="G74" s="229"/>
      <c r="H74" s="229"/>
      <c r="I74" s="229"/>
      <c r="J74" s="229"/>
      <c r="K74" s="229"/>
      <c r="L74" s="229"/>
      <c r="M74" s="229"/>
      <c r="N74" s="229"/>
      <c r="O74" s="229"/>
    </row>
    <row r="75" spans="2:15">
      <c r="B75" s="182"/>
      <c r="C75" s="182"/>
      <c r="D75" s="182"/>
      <c r="E75" s="182"/>
      <c r="F75" s="182"/>
      <c r="G75" s="182"/>
      <c r="H75" s="182"/>
      <c r="I75" s="182"/>
      <c r="J75" s="182"/>
      <c r="K75" s="182"/>
      <c r="L75" s="182"/>
      <c r="M75" s="182"/>
      <c r="N75" s="182"/>
      <c r="O75" s="182"/>
    </row>
    <row r="76" spans="2:15">
      <c r="B76" s="182"/>
      <c r="C76" s="182"/>
      <c r="D76" s="183"/>
      <c r="E76" s="182"/>
      <c r="F76" s="182"/>
      <c r="G76" s="182"/>
      <c r="H76" s="182"/>
      <c r="I76" s="182"/>
      <c r="J76" s="182"/>
      <c r="K76" s="182"/>
      <c r="L76" s="182"/>
      <c r="M76" s="182"/>
      <c r="N76" s="182"/>
      <c r="O76" s="182"/>
    </row>
    <row r="77" spans="2:15">
      <c r="B77" s="229"/>
      <c r="C77" s="229"/>
      <c r="D77" s="229"/>
      <c r="E77" s="229"/>
      <c r="F77" s="230"/>
      <c r="G77" s="229"/>
      <c r="H77" s="229"/>
      <c r="I77" s="229"/>
      <c r="J77" s="229"/>
      <c r="K77" s="229"/>
      <c r="L77" s="229"/>
      <c r="M77" s="229"/>
      <c r="N77" s="229"/>
      <c r="O77" s="229"/>
    </row>
    <row r="78" spans="2:15" ht="20.100000000000001" customHeight="1">
      <c r="B78" s="229"/>
      <c r="C78" s="229"/>
      <c r="D78" s="229"/>
      <c r="E78" s="229"/>
      <c r="F78" s="229"/>
      <c r="G78" s="229"/>
      <c r="H78" s="229"/>
      <c r="I78" s="229"/>
      <c r="J78" s="229"/>
      <c r="K78" s="229"/>
      <c r="L78" s="229"/>
      <c r="M78" s="229"/>
      <c r="N78" s="229"/>
      <c r="O78" s="229"/>
    </row>
    <row r="79" spans="2:15">
      <c r="B79" s="182"/>
      <c r="C79" s="182"/>
      <c r="D79" s="182"/>
      <c r="E79" s="182"/>
      <c r="F79" s="182"/>
      <c r="G79" s="182"/>
      <c r="H79" s="182"/>
      <c r="I79" s="182"/>
      <c r="J79" s="182"/>
      <c r="K79" s="182"/>
      <c r="L79" s="182"/>
      <c r="M79" s="182"/>
      <c r="N79" s="182"/>
      <c r="O79" s="182"/>
    </row>
    <row r="80" spans="2:15">
      <c r="B80" s="182"/>
      <c r="C80" s="182"/>
      <c r="D80" s="182"/>
      <c r="E80" s="182"/>
      <c r="F80" s="182"/>
      <c r="G80" s="182"/>
      <c r="H80" s="182"/>
      <c r="I80" s="182"/>
      <c r="J80" s="182"/>
      <c r="K80" s="182"/>
      <c r="L80" s="182"/>
      <c r="M80" s="182"/>
      <c r="N80" s="182"/>
      <c r="O80" s="182"/>
    </row>
    <row r="81" spans="2:15">
      <c r="B81" s="182"/>
      <c r="C81" s="182"/>
      <c r="D81" s="182"/>
      <c r="E81" s="182"/>
      <c r="F81" s="182"/>
      <c r="G81" s="182"/>
      <c r="H81" s="182"/>
      <c r="I81" s="182"/>
      <c r="J81" s="182"/>
      <c r="K81" s="182"/>
      <c r="L81" s="182"/>
      <c r="M81" s="182"/>
      <c r="N81" s="182"/>
      <c r="O81" s="182"/>
    </row>
    <row r="82" spans="2:15">
      <c r="B82" s="182"/>
      <c r="C82" s="182"/>
      <c r="D82" s="182"/>
      <c r="E82" s="182"/>
      <c r="F82" s="182"/>
      <c r="G82" s="182"/>
      <c r="H82" s="182"/>
      <c r="I82" s="182"/>
      <c r="J82" s="182"/>
      <c r="K82" s="182"/>
      <c r="L82" s="182"/>
      <c r="M82" s="182"/>
      <c r="N82" s="182"/>
      <c r="O82" s="182"/>
    </row>
    <row r="83" spans="2:15">
      <c r="B83" s="182"/>
      <c r="C83" s="182"/>
      <c r="D83" s="182"/>
      <c r="E83" s="182"/>
      <c r="F83" s="182"/>
      <c r="G83" s="182"/>
      <c r="H83" s="182"/>
      <c r="I83" s="182"/>
      <c r="J83" s="182"/>
      <c r="K83" s="182"/>
      <c r="L83" s="182"/>
      <c r="M83" s="182"/>
      <c r="N83" s="182"/>
      <c r="O83" s="182"/>
    </row>
    <row r="84" spans="2:15">
      <c r="B84" s="182"/>
      <c r="C84" s="182"/>
      <c r="D84" s="182"/>
      <c r="E84" s="182"/>
      <c r="F84" s="182"/>
      <c r="G84" s="182"/>
      <c r="H84" s="182"/>
      <c r="I84" s="182"/>
      <c r="J84" s="182"/>
      <c r="K84" s="182"/>
      <c r="L84" s="182"/>
      <c r="M84" s="182"/>
      <c r="N84" s="182"/>
      <c r="O84" s="182"/>
    </row>
    <row r="85" spans="2:15">
      <c r="B85" s="182"/>
      <c r="C85" s="182"/>
      <c r="D85" s="182"/>
      <c r="E85" s="182"/>
      <c r="F85" s="182"/>
      <c r="G85" s="182"/>
      <c r="H85" s="182"/>
      <c r="I85" s="182"/>
      <c r="J85" s="182"/>
      <c r="K85" s="182"/>
      <c r="L85" s="182"/>
      <c r="M85" s="182"/>
      <c r="N85" s="182"/>
      <c r="O85" s="182"/>
    </row>
    <row r="86" spans="2:15">
      <c r="B86" s="182"/>
      <c r="C86" s="182"/>
      <c r="D86" s="182"/>
      <c r="E86" s="182"/>
      <c r="F86" s="182"/>
      <c r="G86" s="182"/>
      <c r="H86" s="182"/>
      <c r="I86" s="182"/>
      <c r="J86" s="182"/>
      <c r="K86" s="182"/>
      <c r="L86" s="182"/>
      <c r="M86" s="182"/>
      <c r="N86" s="182"/>
      <c r="O86" s="182"/>
    </row>
    <row r="87" spans="2:15">
      <c r="B87" s="182"/>
      <c r="C87" s="182"/>
      <c r="D87" s="182"/>
      <c r="E87" s="182"/>
      <c r="F87" s="182"/>
      <c r="G87" s="182"/>
      <c r="H87" s="182"/>
      <c r="I87" s="182"/>
      <c r="J87" s="182"/>
      <c r="K87" s="182"/>
      <c r="L87" s="182"/>
      <c r="M87" s="182"/>
      <c r="N87" s="182"/>
      <c r="O87" s="182"/>
    </row>
    <row r="88" spans="2:15">
      <c r="B88" s="182"/>
      <c r="C88" s="182"/>
      <c r="D88" s="182"/>
      <c r="E88" s="182"/>
      <c r="F88" s="182"/>
      <c r="G88" s="182"/>
      <c r="H88" s="182"/>
      <c r="I88" s="182"/>
      <c r="J88" s="182"/>
      <c r="K88" s="182"/>
      <c r="L88" s="182"/>
      <c r="M88" s="182"/>
      <c r="N88" s="182"/>
      <c r="O88" s="182"/>
    </row>
    <row r="89" spans="2:15">
      <c r="B89" s="182"/>
      <c r="C89" s="182"/>
      <c r="D89" s="182"/>
      <c r="E89" s="182"/>
      <c r="F89" s="182"/>
      <c r="G89" s="182"/>
      <c r="H89" s="182"/>
      <c r="I89" s="182"/>
      <c r="J89" s="182"/>
      <c r="K89" s="182"/>
      <c r="L89" s="182"/>
      <c r="M89" s="182"/>
      <c r="N89" s="182"/>
      <c r="O89" s="182"/>
    </row>
    <row r="90" spans="2:15">
      <c r="B90" s="182"/>
      <c r="C90" s="182"/>
      <c r="D90" s="182"/>
      <c r="E90" s="182"/>
      <c r="F90" s="182"/>
      <c r="G90" s="182"/>
      <c r="H90" s="182"/>
      <c r="I90" s="182"/>
      <c r="J90" s="182"/>
      <c r="K90" s="182"/>
      <c r="L90" s="182"/>
      <c r="M90" s="182"/>
      <c r="N90" s="182"/>
      <c r="O90" s="182"/>
    </row>
    <row r="91" spans="2:15">
      <c r="B91" s="182"/>
      <c r="C91" s="182"/>
      <c r="D91" s="182"/>
      <c r="E91" s="182"/>
      <c r="F91" s="182"/>
      <c r="G91" s="182"/>
      <c r="H91" s="182"/>
      <c r="I91" s="182"/>
      <c r="J91" s="182"/>
      <c r="K91" s="182"/>
      <c r="L91" s="182"/>
      <c r="M91" s="182"/>
      <c r="N91" s="182"/>
      <c r="O91" s="182"/>
    </row>
    <row r="92" spans="2:15">
      <c r="B92" s="182"/>
      <c r="C92" s="182"/>
      <c r="D92" s="182"/>
      <c r="E92" s="182"/>
      <c r="F92" s="182"/>
      <c r="G92" s="182"/>
      <c r="H92" s="182"/>
      <c r="I92" s="182"/>
      <c r="J92" s="182"/>
      <c r="K92" s="182"/>
      <c r="L92" s="182"/>
      <c r="M92" s="182"/>
      <c r="N92" s="182"/>
      <c r="O92" s="182"/>
    </row>
    <row r="93" spans="2:15">
      <c r="B93" s="182"/>
      <c r="C93" s="182"/>
      <c r="D93" s="182"/>
      <c r="E93" s="182"/>
      <c r="F93" s="182"/>
      <c r="G93" s="182"/>
      <c r="H93" s="182"/>
      <c r="I93" s="182"/>
      <c r="J93" s="182"/>
      <c r="K93" s="182"/>
      <c r="L93" s="182"/>
      <c r="M93" s="182"/>
      <c r="N93" s="182"/>
      <c r="O93" s="182"/>
    </row>
    <row r="94" spans="2:15">
      <c r="B94" s="182"/>
      <c r="C94" s="182"/>
      <c r="D94" s="182"/>
      <c r="E94" s="182"/>
      <c r="F94" s="182"/>
      <c r="G94" s="182"/>
      <c r="H94" s="182"/>
      <c r="I94" s="182"/>
      <c r="J94" s="182"/>
      <c r="K94" s="182"/>
      <c r="L94" s="182"/>
      <c r="M94" s="182"/>
      <c r="N94" s="182"/>
      <c r="O94" s="182"/>
    </row>
    <row r="95" spans="2:15">
      <c r="B95" s="182"/>
      <c r="C95" s="182"/>
      <c r="D95" s="182"/>
      <c r="E95" s="182"/>
      <c r="F95" s="182"/>
      <c r="G95" s="182"/>
      <c r="H95" s="182"/>
      <c r="I95" s="182"/>
      <c r="J95" s="182"/>
      <c r="K95" s="182"/>
      <c r="L95" s="182"/>
      <c r="M95" s="182"/>
      <c r="N95" s="182"/>
      <c r="O95" s="182"/>
    </row>
    <row r="96" spans="2:15">
      <c r="B96" s="182"/>
      <c r="C96" s="182"/>
      <c r="D96" s="182"/>
      <c r="E96" s="182"/>
      <c r="F96" s="182"/>
      <c r="G96" s="182"/>
      <c r="H96" s="182"/>
      <c r="I96" s="182"/>
      <c r="J96" s="182"/>
      <c r="K96" s="182"/>
      <c r="L96" s="182"/>
      <c r="M96" s="182"/>
      <c r="N96" s="182"/>
      <c r="O96" s="182"/>
    </row>
    <row r="97" spans="2:15">
      <c r="B97" s="182"/>
      <c r="C97" s="182"/>
      <c r="D97" s="182"/>
      <c r="E97" s="182"/>
      <c r="F97" s="182"/>
      <c r="G97" s="182"/>
      <c r="H97" s="182"/>
      <c r="I97" s="182"/>
      <c r="J97" s="182"/>
      <c r="K97" s="182"/>
      <c r="L97" s="182"/>
      <c r="M97" s="182"/>
      <c r="N97" s="182"/>
      <c r="O97" s="182"/>
    </row>
    <row r="98" spans="2:15">
      <c r="B98" s="182"/>
      <c r="C98" s="182"/>
      <c r="D98" s="182"/>
      <c r="E98" s="182"/>
      <c r="F98" s="182"/>
      <c r="G98" s="182"/>
      <c r="H98" s="182"/>
      <c r="I98" s="182"/>
      <c r="J98" s="182"/>
      <c r="K98" s="182"/>
      <c r="L98" s="182"/>
      <c r="M98" s="182"/>
      <c r="N98" s="182"/>
      <c r="O98" s="182"/>
    </row>
    <row r="99" spans="2:15">
      <c r="B99" s="182"/>
      <c r="C99" s="182"/>
      <c r="D99" s="182"/>
      <c r="E99" s="182"/>
      <c r="F99" s="182"/>
      <c r="G99" s="182"/>
      <c r="H99" s="182"/>
      <c r="I99" s="182"/>
      <c r="J99" s="182"/>
      <c r="K99" s="182"/>
      <c r="L99" s="182"/>
      <c r="M99" s="182"/>
      <c r="N99" s="182"/>
      <c r="O99" s="182"/>
    </row>
    <row r="100" spans="2:15">
      <c r="B100" s="182"/>
      <c r="C100" s="182"/>
      <c r="D100" s="182"/>
      <c r="E100" s="182"/>
      <c r="F100" s="182"/>
      <c r="G100" s="182"/>
      <c r="H100" s="182"/>
      <c r="I100" s="182"/>
      <c r="J100" s="182"/>
      <c r="K100" s="182"/>
      <c r="L100" s="182"/>
      <c r="M100" s="182"/>
      <c r="N100" s="182"/>
      <c r="O100" s="182"/>
    </row>
    <row r="101" spans="2:15">
      <c r="B101" s="182"/>
      <c r="C101" s="182"/>
      <c r="D101" s="182"/>
      <c r="E101" s="182"/>
      <c r="F101" s="182"/>
      <c r="G101" s="182"/>
      <c r="H101" s="182"/>
      <c r="I101" s="182"/>
      <c r="J101" s="182"/>
      <c r="K101" s="182"/>
      <c r="L101" s="182"/>
      <c r="M101" s="182"/>
      <c r="N101" s="182"/>
      <c r="O101" s="182"/>
    </row>
    <row r="102" spans="2:15">
      <c r="B102" s="182"/>
      <c r="C102" s="182"/>
      <c r="D102" s="182"/>
      <c r="E102" s="182"/>
      <c r="F102" s="182"/>
      <c r="G102" s="182"/>
      <c r="H102" s="182"/>
      <c r="I102" s="182"/>
      <c r="J102" s="182"/>
      <c r="K102" s="182"/>
      <c r="L102" s="182"/>
      <c r="M102" s="182"/>
      <c r="N102" s="182"/>
      <c r="O102" s="182"/>
    </row>
    <row r="103" spans="2:15" ht="9.9499999999999993" customHeight="1">
      <c r="B103" s="182"/>
      <c r="C103" s="182"/>
      <c r="D103" s="182"/>
      <c r="E103" s="182"/>
      <c r="F103" s="182"/>
      <c r="G103" s="182"/>
      <c r="H103" s="182"/>
      <c r="I103" s="182"/>
      <c r="J103" s="182"/>
      <c r="K103" s="182"/>
      <c r="L103" s="182"/>
      <c r="M103" s="182"/>
      <c r="N103" s="182"/>
      <c r="O103" s="182"/>
    </row>
    <row r="104" spans="2:15">
      <c r="B104" s="229"/>
      <c r="C104" s="229"/>
      <c r="D104" s="229"/>
      <c r="E104" s="229"/>
      <c r="F104" s="229"/>
      <c r="G104" s="229"/>
      <c r="H104" s="229"/>
      <c r="I104" s="229"/>
      <c r="J104" s="229"/>
      <c r="K104" s="229"/>
      <c r="L104" s="229"/>
      <c r="M104" s="229"/>
      <c r="N104" s="229"/>
      <c r="O104" s="229"/>
    </row>
    <row r="105" spans="2:15" ht="19.5" customHeight="1"/>
    <row r="106" spans="2:15">
      <c r="B106" s="229"/>
      <c r="C106" s="229"/>
      <c r="D106" s="229"/>
      <c r="E106" s="229"/>
      <c r="F106" s="229"/>
      <c r="G106" s="229"/>
      <c r="H106" s="229"/>
      <c r="I106" s="229"/>
      <c r="J106" s="229"/>
      <c r="K106" s="229"/>
      <c r="L106" s="229"/>
      <c r="M106" s="229"/>
      <c r="N106" s="229"/>
      <c r="O106" s="229"/>
    </row>
    <row r="107" spans="2:15">
      <c r="B107" s="182"/>
      <c r="C107" s="182"/>
      <c r="D107" s="182"/>
      <c r="E107" s="182"/>
      <c r="F107" s="182"/>
      <c r="G107" s="182"/>
      <c r="H107" s="182"/>
      <c r="I107" s="182"/>
      <c r="J107" s="182"/>
      <c r="K107" s="182"/>
      <c r="L107" s="182"/>
      <c r="M107" s="182"/>
      <c r="N107" s="182"/>
      <c r="O107" s="182"/>
    </row>
    <row r="108" spans="2:15">
      <c r="B108" s="182"/>
      <c r="C108" s="182"/>
      <c r="D108" s="183"/>
      <c r="E108" s="182"/>
      <c r="F108" s="182"/>
      <c r="G108" s="182"/>
      <c r="H108" s="182"/>
      <c r="I108" s="182"/>
      <c r="J108" s="182"/>
      <c r="K108" s="182"/>
      <c r="L108" s="182"/>
      <c r="M108" s="182"/>
      <c r="N108" s="182"/>
      <c r="O108" s="182"/>
    </row>
    <row r="109" spans="2:15">
      <c r="B109" s="229"/>
      <c r="C109" s="229"/>
      <c r="D109" s="229"/>
      <c r="E109" s="229"/>
      <c r="F109" s="230"/>
      <c r="G109" s="229"/>
      <c r="H109" s="229"/>
      <c r="I109" s="229"/>
      <c r="J109" s="229"/>
      <c r="K109" s="229"/>
      <c r="L109" s="229"/>
      <c r="M109" s="229"/>
      <c r="N109" s="229"/>
      <c r="O109" s="229"/>
    </row>
    <row r="110" spans="2:15" ht="20.100000000000001" customHeight="1">
      <c r="B110" s="229"/>
      <c r="C110" s="229"/>
      <c r="D110" s="229"/>
      <c r="E110" s="229"/>
      <c r="F110" s="229"/>
      <c r="G110" s="229"/>
      <c r="H110" s="229"/>
      <c r="I110" s="229"/>
      <c r="J110" s="229"/>
      <c r="K110" s="229"/>
      <c r="L110" s="229"/>
      <c r="M110" s="229"/>
      <c r="N110" s="229"/>
      <c r="O110" s="229"/>
    </row>
    <row r="111" spans="2:15">
      <c r="B111" s="182"/>
      <c r="C111" s="182"/>
      <c r="D111" s="182"/>
      <c r="E111" s="182"/>
      <c r="F111" s="182"/>
      <c r="G111" s="182"/>
      <c r="H111" s="182"/>
      <c r="I111" s="182"/>
      <c r="J111" s="182"/>
      <c r="K111" s="182"/>
      <c r="L111" s="182"/>
      <c r="M111" s="182"/>
      <c r="N111" s="182"/>
      <c r="O111" s="182"/>
    </row>
    <row r="112" spans="2:15">
      <c r="B112" s="182"/>
      <c r="C112" s="182"/>
      <c r="D112" s="182"/>
      <c r="E112" s="182"/>
      <c r="F112" s="182"/>
      <c r="G112" s="182"/>
      <c r="H112" s="182"/>
      <c r="I112" s="182"/>
      <c r="J112" s="182"/>
      <c r="K112" s="182"/>
      <c r="L112" s="182"/>
      <c r="M112" s="182"/>
      <c r="N112" s="182"/>
      <c r="O112" s="182"/>
    </row>
    <row r="113" spans="2:15">
      <c r="B113" s="182"/>
      <c r="C113" s="182"/>
      <c r="D113" s="182"/>
      <c r="E113" s="182"/>
      <c r="F113" s="182"/>
      <c r="G113" s="182"/>
      <c r="H113" s="182"/>
      <c r="I113" s="182"/>
      <c r="J113" s="182"/>
      <c r="K113" s="182"/>
      <c r="L113" s="182"/>
      <c r="M113" s="182"/>
      <c r="N113" s="182"/>
      <c r="O113" s="182"/>
    </row>
    <row r="114" spans="2:15">
      <c r="B114" s="182"/>
      <c r="C114" s="182"/>
      <c r="D114" s="182"/>
      <c r="E114" s="182"/>
      <c r="F114" s="182"/>
      <c r="G114" s="182"/>
      <c r="H114" s="182"/>
      <c r="I114" s="182"/>
      <c r="J114" s="182"/>
      <c r="K114" s="182"/>
      <c r="L114" s="182"/>
      <c r="M114" s="182"/>
      <c r="N114" s="182"/>
      <c r="O114" s="182"/>
    </row>
    <row r="115" spans="2:15">
      <c r="B115" s="182"/>
      <c r="C115" s="182"/>
      <c r="D115" s="182"/>
      <c r="E115" s="182"/>
      <c r="F115" s="182"/>
      <c r="G115" s="182"/>
      <c r="H115" s="182"/>
      <c r="I115" s="182"/>
      <c r="J115" s="182"/>
      <c r="K115" s="182"/>
      <c r="L115" s="182"/>
      <c r="M115" s="182"/>
      <c r="N115" s="182"/>
      <c r="O115" s="182"/>
    </row>
    <row r="116" spans="2:15">
      <c r="B116" s="182"/>
      <c r="C116" s="182"/>
      <c r="D116" s="182"/>
      <c r="E116" s="182"/>
      <c r="F116" s="182"/>
      <c r="G116" s="182"/>
      <c r="H116" s="182"/>
      <c r="I116" s="182"/>
      <c r="J116" s="182"/>
      <c r="K116" s="182"/>
      <c r="L116" s="182"/>
      <c r="M116" s="182"/>
      <c r="N116" s="182"/>
      <c r="O116" s="182"/>
    </row>
    <row r="117" spans="2:15">
      <c r="B117" s="182"/>
      <c r="C117" s="182"/>
      <c r="D117" s="182"/>
      <c r="E117" s="182"/>
      <c r="F117" s="182"/>
      <c r="G117" s="182"/>
      <c r="H117" s="182"/>
      <c r="I117" s="182"/>
      <c r="J117" s="182"/>
      <c r="K117" s="182"/>
      <c r="L117" s="182"/>
      <c r="M117" s="182"/>
      <c r="N117" s="182"/>
      <c r="O117" s="182"/>
    </row>
    <row r="118" spans="2:15">
      <c r="B118" s="182"/>
      <c r="C118" s="182"/>
      <c r="D118" s="182"/>
      <c r="E118" s="182"/>
      <c r="F118" s="182"/>
      <c r="G118" s="182"/>
      <c r="H118" s="182"/>
      <c r="I118" s="182"/>
      <c r="J118" s="182"/>
      <c r="K118" s="182"/>
      <c r="L118" s="182"/>
      <c r="M118" s="182"/>
      <c r="N118" s="182"/>
      <c r="O118" s="182"/>
    </row>
    <row r="119" spans="2:15">
      <c r="B119" s="182"/>
      <c r="C119" s="182"/>
      <c r="D119" s="182"/>
      <c r="E119" s="182"/>
      <c r="F119" s="182"/>
      <c r="G119" s="182"/>
      <c r="H119" s="182"/>
      <c r="I119" s="182"/>
      <c r="J119" s="182"/>
      <c r="K119" s="182"/>
      <c r="L119" s="182"/>
      <c r="M119" s="182"/>
      <c r="N119" s="182"/>
      <c r="O119" s="182"/>
    </row>
    <row r="120" spans="2:15">
      <c r="B120" s="182"/>
      <c r="C120" s="182"/>
      <c r="D120" s="182"/>
      <c r="E120" s="182"/>
      <c r="F120" s="182"/>
      <c r="G120" s="182"/>
      <c r="H120" s="182"/>
      <c r="I120" s="182"/>
      <c r="J120" s="182"/>
      <c r="K120" s="182"/>
      <c r="L120" s="182"/>
      <c r="M120" s="182"/>
      <c r="N120" s="182"/>
      <c r="O120" s="182"/>
    </row>
    <row r="121" spans="2:15">
      <c r="B121" s="182"/>
      <c r="C121" s="182"/>
      <c r="D121" s="182"/>
      <c r="E121" s="182"/>
      <c r="F121" s="182"/>
      <c r="G121" s="182"/>
      <c r="H121" s="182"/>
      <c r="I121" s="182"/>
      <c r="J121" s="182"/>
      <c r="K121" s="182"/>
      <c r="L121" s="182"/>
      <c r="M121" s="182"/>
      <c r="N121" s="182"/>
      <c r="O121" s="182"/>
    </row>
    <row r="122" spans="2:15">
      <c r="B122" s="182"/>
      <c r="C122" s="182"/>
      <c r="D122" s="182"/>
      <c r="E122" s="182"/>
      <c r="F122" s="182"/>
      <c r="G122" s="182"/>
      <c r="H122" s="182"/>
      <c r="I122" s="182"/>
      <c r="J122" s="182"/>
      <c r="K122" s="182"/>
      <c r="L122" s="182"/>
      <c r="M122" s="182"/>
      <c r="N122" s="182"/>
      <c r="O122" s="182"/>
    </row>
    <row r="123" spans="2:15">
      <c r="B123" s="182"/>
      <c r="C123" s="182"/>
      <c r="D123" s="182"/>
      <c r="E123" s="182"/>
      <c r="F123" s="182"/>
      <c r="G123" s="182"/>
      <c r="H123" s="182"/>
      <c r="I123" s="182"/>
      <c r="J123" s="182"/>
      <c r="K123" s="182"/>
      <c r="L123" s="182"/>
      <c r="M123" s="182"/>
      <c r="N123" s="182"/>
      <c r="O123" s="182"/>
    </row>
    <row r="124" spans="2:15">
      <c r="B124" s="182"/>
      <c r="C124" s="182"/>
      <c r="D124" s="182"/>
      <c r="E124" s="182"/>
      <c r="F124" s="182"/>
      <c r="G124" s="182"/>
      <c r="H124" s="182"/>
      <c r="I124" s="182"/>
      <c r="J124" s="182"/>
      <c r="K124" s="182"/>
      <c r="L124" s="182"/>
      <c r="M124" s="182"/>
      <c r="N124" s="182"/>
      <c r="O124" s="182"/>
    </row>
    <row r="125" spans="2:15">
      <c r="B125" s="182"/>
      <c r="C125" s="182"/>
      <c r="D125" s="182"/>
      <c r="E125" s="182"/>
      <c r="F125" s="182"/>
      <c r="G125" s="182"/>
      <c r="H125" s="182"/>
      <c r="I125" s="182"/>
      <c r="J125" s="182"/>
      <c r="K125" s="182"/>
      <c r="L125" s="182"/>
      <c r="M125" s="182"/>
      <c r="N125" s="182"/>
      <c r="O125" s="182"/>
    </row>
    <row r="126" spans="2:15">
      <c r="B126" s="182"/>
      <c r="C126" s="182"/>
      <c r="D126" s="182"/>
      <c r="E126" s="182"/>
      <c r="F126" s="182"/>
      <c r="G126" s="182"/>
      <c r="H126" s="182"/>
      <c r="I126" s="182"/>
      <c r="J126" s="182"/>
      <c r="K126" s="182"/>
      <c r="L126" s="182"/>
      <c r="M126" s="182"/>
      <c r="N126" s="182"/>
      <c r="O126" s="182"/>
    </row>
    <row r="127" spans="2:15">
      <c r="B127" s="182"/>
      <c r="C127" s="182"/>
      <c r="D127" s="182"/>
      <c r="E127" s="182"/>
      <c r="F127" s="182"/>
      <c r="G127" s="182"/>
      <c r="H127" s="182"/>
      <c r="I127" s="182"/>
      <c r="J127" s="182"/>
      <c r="K127" s="182"/>
      <c r="L127" s="182"/>
      <c r="M127" s="182"/>
      <c r="N127" s="182"/>
      <c r="O127" s="182"/>
    </row>
    <row r="128" spans="2:15">
      <c r="B128" s="182"/>
      <c r="C128" s="182"/>
      <c r="D128" s="182"/>
      <c r="E128" s="182"/>
      <c r="F128" s="182"/>
      <c r="G128" s="182"/>
      <c r="H128" s="182"/>
      <c r="I128" s="182"/>
      <c r="J128" s="182"/>
      <c r="K128" s="182"/>
      <c r="L128" s="182"/>
      <c r="M128" s="182"/>
      <c r="N128" s="182"/>
      <c r="O128" s="182"/>
    </row>
    <row r="129" spans="2:15">
      <c r="B129" s="182"/>
      <c r="C129" s="182"/>
      <c r="D129" s="182"/>
      <c r="E129" s="182"/>
      <c r="F129" s="182"/>
      <c r="G129" s="182"/>
      <c r="H129" s="182"/>
      <c r="I129" s="182"/>
      <c r="J129" s="182"/>
      <c r="K129" s="182"/>
      <c r="L129" s="182"/>
      <c r="M129" s="182"/>
      <c r="N129" s="182"/>
      <c r="O129" s="182"/>
    </row>
    <row r="130" spans="2:15">
      <c r="B130" s="182"/>
      <c r="C130" s="182"/>
      <c r="D130" s="182"/>
      <c r="E130" s="182"/>
      <c r="F130" s="182"/>
      <c r="G130" s="182"/>
      <c r="H130" s="182"/>
      <c r="I130" s="182"/>
      <c r="J130" s="182"/>
      <c r="K130" s="182"/>
      <c r="L130" s="182"/>
      <c r="M130" s="182"/>
      <c r="N130" s="182"/>
      <c r="O130" s="182"/>
    </row>
    <row r="131" spans="2:15">
      <c r="B131" s="182"/>
      <c r="C131" s="182"/>
      <c r="D131" s="182"/>
      <c r="E131" s="182"/>
      <c r="F131" s="182"/>
      <c r="G131" s="182"/>
      <c r="H131" s="182"/>
      <c r="I131" s="182"/>
      <c r="J131" s="182"/>
      <c r="K131" s="182"/>
      <c r="L131" s="182"/>
      <c r="M131" s="182"/>
      <c r="N131" s="182"/>
      <c r="O131" s="182"/>
    </row>
    <row r="132" spans="2:15">
      <c r="B132" s="182"/>
      <c r="C132" s="182"/>
      <c r="D132" s="182"/>
      <c r="E132" s="182"/>
      <c r="F132" s="182"/>
      <c r="G132" s="182"/>
      <c r="H132" s="182"/>
      <c r="I132" s="182"/>
      <c r="J132" s="182"/>
      <c r="K132" s="182"/>
      <c r="L132" s="182"/>
      <c r="M132" s="182"/>
      <c r="N132" s="182"/>
      <c r="O132" s="182"/>
    </row>
    <row r="133" spans="2:15">
      <c r="B133" s="182"/>
      <c r="C133" s="182"/>
      <c r="D133" s="182"/>
      <c r="E133" s="182"/>
      <c r="F133" s="182"/>
      <c r="G133" s="182"/>
      <c r="H133" s="182"/>
      <c r="I133" s="182"/>
      <c r="J133" s="182"/>
      <c r="K133" s="182"/>
      <c r="L133" s="182"/>
      <c r="M133" s="182"/>
      <c r="N133" s="182"/>
      <c r="O133" s="182"/>
    </row>
    <row r="134" spans="2:15">
      <c r="B134" s="182"/>
      <c r="C134" s="182"/>
      <c r="D134" s="182"/>
      <c r="E134" s="182"/>
      <c r="F134" s="182"/>
      <c r="G134" s="182"/>
      <c r="H134" s="182"/>
      <c r="I134" s="182"/>
      <c r="J134" s="182"/>
      <c r="K134" s="182"/>
      <c r="L134" s="182"/>
      <c r="M134" s="182"/>
      <c r="N134" s="182"/>
      <c r="O134" s="182"/>
    </row>
    <row r="135" spans="2:15">
      <c r="B135" s="182"/>
      <c r="C135" s="182"/>
      <c r="D135" s="182"/>
      <c r="E135" s="182"/>
      <c r="F135" s="182"/>
      <c r="G135" s="182"/>
      <c r="H135" s="182"/>
      <c r="I135" s="182"/>
      <c r="J135" s="182"/>
      <c r="K135" s="182"/>
      <c r="L135" s="182"/>
      <c r="M135" s="182"/>
      <c r="N135" s="182"/>
      <c r="O135" s="182"/>
    </row>
    <row r="136" spans="2:15">
      <c r="B136" s="182"/>
      <c r="C136" s="182"/>
      <c r="D136" s="182"/>
      <c r="E136" s="182"/>
      <c r="F136" s="182"/>
      <c r="G136" s="182"/>
      <c r="H136" s="182"/>
      <c r="I136" s="182"/>
      <c r="J136" s="182"/>
      <c r="K136" s="182"/>
      <c r="L136" s="182"/>
      <c r="M136" s="182"/>
      <c r="N136" s="182"/>
      <c r="O136" s="182"/>
    </row>
    <row r="137" spans="2:15">
      <c r="B137" s="182"/>
      <c r="C137" s="182"/>
      <c r="D137" s="182"/>
      <c r="E137" s="182"/>
      <c r="F137" s="182"/>
      <c r="G137" s="182"/>
      <c r="H137" s="182"/>
      <c r="I137" s="182"/>
      <c r="J137" s="182"/>
      <c r="K137" s="182"/>
      <c r="L137" s="182"/>
      <c r="M137" s="182"/>
      <c r="N137" s="182"/>
      <c r="O137" s="182"/>
    </row>
    <row r="138" spans="2:15" ht="9.9499999999999993" customHeight="1">
      <c r="B138" s="182"/>
      <c r="C138" s="182"/>
      <c r="D138" s="182"/>
      <c r="E138" s="182"/>
      <c r="F138" s="182"/>
      <c r="G138" s="182"/>
      <c r="H138" s="182"/>
      <c r="I138" s="182"/>
      <c r="J138" s="182"/>
      <c r="K138" s="182"/>
      <c r="L138" s="182"/>
      <c r="M138" s="182"/>
      <c r="N138" s="182"/>
      <c r="O138" s="182"/>
    </row>
    <row r="139" spans="2:15">
      <c r="B139" s="229"/>
      <c r="C139" s="229"/>
      <c r="D139" s="229"/>
      <c r="E139" s="229"/>
      <c r="F139" s="229"/>
      <c r="G139" s="229"/>
      <c r="H139" s="229"/>
      <c r="I139" s="229"/>
      <c r="J139" s="229"/>
      <c r="K139" s="229"/>
      <c r="L139" s="229"/>
      <c r="M139" s="229"/>
      <c r="N139" s="229"/>
      <c r="O139" s="229"/>
    </row>
  </sheetData>
  <sheetProtection password="E487" sheet="1" objects="1" scenarios="1"/>
  <hyperlinks>
    <hyperlink ref="K2" location="'Select By McLagan Job'!A1" display="Click here"/>
  </hyperlinks>
  <pageMargins left="0.25" right="0.25"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R102"/>
  <sheetViews>
    <sheetView showGridLines="0" zoomScaleNormal="100" zoomScaleSheetLayoutView="55" workbookViewId="0"/>
  </sheetViews>
  <sheetFormatPr defaultRowHeight="15"/>
  <cols>
    <col min="1" max="1" width="37.7109375" style="231" customWidth="1"/>
    <col min="2" max="2" width="1.140625" style="231" customWidth="1"/>
    <col min="3" max="3" width="11.5703125" style="251" customWidth="1"/>
    <col min="4" max="4" width="1.140625" style="231" customWidth="1"/>
    <col min="5" max="5" width="9.140625" style="251"/>
    <col min="6" max="6" width="1.28515625" style="231" customWidth="1"/>
    <col min="7" max="7" width="37.7109375" style="231" customWidth="1"/>
    <col min="8" max="8" width="1.140625" style="231" customWidth="1"/>
    <col min="9" max="9" width="11.5703125" style="251" customWidth="1"/>
    <col min="10" max="10" width="1.140625" style="231" customWidth="1"/>
    <col min="11" max="11" width="9.140625" style="251"/>
    <col min="12" max="12" width="1.28515625" style="231" customWidth="1"/>
    <col min="13" max="13" width="37.7109375" style="231" customWidth="1"/>
    <col min="14" max="14" width="1.140625" style="231" customWidth="1"/>
    <col min="15" max="15" width="11.5703125" style="251" customWidth="1"/>
    <col min="16" max="16" width="1.140625" style="231" customWidth="1"/>
    <col min="17" max="17" width="9.140625" style="251"/>
    <col min="18" max="18" width="1.28515625" style="231" customWidth="1"/>
    <col min="19" max="16384" width="9.140625" style="231"/>
  </cols>
  <sheetData>
    <row r="1" spans="1:18" ht="23.25">
      <c r="A1" s="232" t="s">
        <v>3822</v>
      </c>
      <c r="B1" s="233"/>
      <c r="C1" s="233"/>
      <c r="D1" s="233"/>
      <c r="E1" s="233"/>
      <c r="F1" s="233"/>
      <c r="G1" s="234"/>
      <c r="H1" s="233"/>
      <c r="I1" s="234"/>
      <c r="J1" s="233"/>
      <c r="K1" s="234"/>
      <c r="L1" s="233"/>
      <c r="M1" s="234"/>
      <c r="N1" s="233"/>
      <c r="O1" s="233"/>
      <c r="P1" s="233"/>
      <c r="Q1" s="233"/>
      <c r="R1" s="12"/>
    </row>
    <row r="2" spans="1:18" ht="9" customHeight="1">
      <c r="A2" s="235"/>
      <c r="B2" s="235"/>
      <c r="C2" s="236"/>
      <c r="D2" s="235"/>
      <c r="E2" s="236"/>
      <c r="F2" s="235"/>
      <c r="G2" s="235"/>
      <c r="H2" s="235"/>
      <c r="I2" s="236"/>
      <c r="J2" s="235"/>
      <c r="K2" s="236"/>
      <c r="L2" s="235"/>
      <c r="M2" s="235"/>
      <c r="N2" s="235"/>
      <c r="O2" s="236"/>
      <c r="P2" s="235"/>
      <c r="Q2" s="236"/>
      <c r="R2" s="12"/>
    </row>
    <row r="3" spans="1:18" ht="31.5">
      <c r="A3" s="237" t="s">
        <v>3823</v>
      </c>
      <c r="B3" s="237"/>
      <c r="C3" s="238" t="s">
        <v>3824</v>
      </c>
      <c r="D3" s="237"/>
      <c r="E3" s="239" t="s">
        <v>3825</v>
      </c>
      <c r="F3" s="240"/>
      <c r="G3" s="237" t="s">
        <v>3823</v>
      </c>
      <c r="H3" s="237"/>
      <c r="I3" s="238" t="s">
        <v>3824</v>
      </c>
      <c r="J3" s="237"/>
      <c r="K3" s="239" t="s">
        <v>3825</v>
      </c>
      <c r="L3" s="240"/>
      <c r="M3" s="237" t="s">
        <v>3823</v>
      </c>
      <c r="N3" s="237"/>
      <c r="O3" s="238" t="s">
        <v>3824</v>
      </c>
      <c r="P3" s="237"/>
      <c r="Q3" s="239" t="s">
        <v>3825</v>
      </c>
      <c r="R3" s="13"/>
    </row>
    <row r="4" spans="1:18" ht="6.75" customHeight="1">
      <c r="A4" s="241"/>
      <c r="B4" s="241"/>
      <c r="C4" s="242"/>
      <c r="D4" s="241"/>
      <c r="E4" s="243"/>
      <c r="F4" s="244"/>
      <c r="G4" s="241"/>
      <c r="H4" s="241"/>
      <c r="I4" s="242"/>
      <c r="J4" s="241"/>
      <c r="K4" s="243"/>
      <c r="L4" s="244"/>
      <c r="M4" s="241"/>
      <c r="N4" s="241"/>
      <c r="O4" s="242"/>
      <c r="P4" s="241"/>
      <c r="Q4" s="243"/>
      <c r="R4" s="245"/>
    </row>
    <row r="5" spans="1:18">
      <c r="A5" s="246" t="s">
        <v>3826</v>
      </c>
      <c r="B5" s="246"/>
      <c r="C5" s="247">
        <v>956779</v>
      </c>
      <c r="D5" s="246"/>
      <c r="E5" s="248" t="s">
        <v>3827</v>
      </c>
      <c r="F5" s="246"/>
      <c r="G5" s="246" t="s">
        <v>3828</v>
      </c>
      <c r="H5" s="246"/>
      <c r="I5" s="247">
        <v>2246506</v>
      </c>
      <c r="J5" s="246"/>
      <c r="K5" s="248" t="s">
        <v>3829</v>
      </c>
      <c r="L5" s="246"/>
      <c r="M5" s="246" t="s">
        <v>3830</v>
      </c>
      <c r="N5" s="246"/>
      <c r="O5" s="247">
        <v>16127090</v>
      </c>
      <c r="P5" s="246"/>
      <c r="Q5" s="248" t="s">
        <v>3829</v>
      </c>
      <c r="R5" s="12"/>
    </row>
    <row r="6" spans="1:18">
      <c r="A6" s="246" t="s">
        <v>3831</v>
      </c>
      <c r="B6" s="246"/>
      <c r="C6" s="247">
        <v>4829958</v>
      </c>
      <c r="D6" s="246"/>
      <c r="E6" s="248" t="s">
        <v>3832</v>
      </c>
      <c r="F6" s="246"/>
      <c r="G6" s="246" t="s">
        <v>3833</v>
      </c>
      <c r="H6" s="246"/>
      <c r="I6" s="247">
        <v>445613</v>
      </c>
      <c r="J6" s="246"/>
      <c r="K6" s="248" t="s">
        <v>3834</v>
      </c>
      <c r="L6" s="246"/>
      <c r="M6" s="246" t="s">
        <v>3835</v>
      </c>
      <c r="N6" s="246"/>
      <c r="O6" s="247">
        <v>1524704</v>
      </c>
      <c r="P6" s="246"/>
      <c r="Q6" s="248" t="s">
        <v>3836</v>
      </c>
      <c r="R6" s="12"/>
    </row>
    <row r="7" spans="1:18">
      <c r="A7" s="246" t="s">
        <v>3837</v>
      </c>
      <c r="B7" s="246"/>
      <c r="C7" s="247">
        <v>78549</v>
      </c>
      <c r="D7" s="246"/>
      <c r="E7" s="248" t="s">
        <v>3838</v>
      </c>
      <c r="F7" s="246"/>
      <c r="G7" s="246" t="s">
        <v>3839</v>
      </c>
      <c r="H7" s="246"/>
      <c r="I7" s="247">
        <v>1121131</v>
      </c>
      <c r="J7" s="246"/>
      <c r="K7" s="248" t="s">
        <v>3834</v>
      </c>
      <c r="L7" s="246"/>
      <c r="M7" s="246" t="s">
        <v>3840</v>
      </c>
      <c r="N7" s="246"/>
      <c r="O7" s="247">
        <v>18013550</v>
      </c>
      <c r="P7" s="246"/>
      <c r="Q7" s="248" t="s">
        <v>3841</v>
      </c>
      <c r="R7" s="12"/>
    </row>
    <row r="8" spans="1:18">
      <c r="A8" s="246" t="s">
        <v>3842</v>
      </c>
      <c r="B8" s="246"/>
      <c r="C8" s="247">
        <v>451471</v>
      </c>
      <c r="D8" s="246"/>
      <c r="E8" s="248" t="s">
        <v>3843</v>
      </c>
      <c r="F8" s="246"/>
      <c r="G8" s="246" t="s">
        <v>3844</v>
      </c>
      <c r="H8" s="246"/>
      <c r="I8" s="247">
        <v>2265117</v>
      </c>
      <c r="J8" s="246"/>
      <c r="K8" s="248" t="s">
        <v>3834</v>
      </c>
      <c r="L8" s="246"/>
      <c r="M8" s="246" t="s">
        <v>3845</v>
      </c>
      <c r="N8" s="246"/>
      <c r="O8" s="247">
        <v>2485360</v>
      </c>
      <c r="P8" s="246"/>
      <c r="Q8" s="248" t="s">
        <v>3836</v>
      </c>
      <c r="R8" s="12"/>
    </row>
    <row r="9" spans="1:18">
      <c r="A9" s="246" t="s">
        <v>3846</v>
      </c>
      <c r="B9" s="246"/>
      <c r="C9" s="247">
        <v>7672871</v>
      </c>
      <c r="D9" s="246"/>
      <c r="E9" s="248" t="s">
        <v>3847</v>
      </c>
      <c r="F9" s="246"/>
      <c r="G9" s="246" t="s">
        <v>3848</v>
      </c>
      <c r="H9" s="246"/>
      <c r="I9" s="247">
        <v>2715353</v>
      </c>
      <c r="J9" s="246"/>
      <c r="K9" s="248" t="s">
        <v>3843</v>
      </c>
      <c r="L9" s="246"/>
      <c r="M9" s="246" t="s">
        <v>3849</v>
      </c>
      <c r="N9" s="246"/>
      <c r="O9" s="247">
        <v>486548</v>
      </c>
      <c r="P9" s="246"/>
      <c r="Q9" s="248" t="s">
        <v>3850</v>
      </c>
      <c r="R9" s="12"/>
    </row>
    <row r="10" spans="1:18">
      <c r="A10" s="246" t="s">
        <v>3851</v>
      </c>
      <c r="B10" s="246"/>
      <c r="C10" s="247">
        <v>1488307</v>
      </c>
      <c r="D10" s="246"/>
      <c r="E10" s="248" t="s">
        <v>3852</v>
      </c>
      <c r="F10" s="246"/>
      <c r="G10" s="246" t="s">
        <v>3853</v>
      </c>
      <c r="H10" s="246"/>
      <c r="I10" s="247">
        <v>3399134</v>
      </c>
      <c r="J10" s="246"/>
      <c r="K10" s="248" t="s">
        <v>3854</v>
      </c>
      <c r="L10" s="246"/>
      <c r="M10" s="246" t="s">
        <v>3855</v>
      </c>
      <c r="N10" s="246"/>
      <c r="O10" s="247">
        <v>442381</v>
      </c>
      <c r="P10" s="246"/>
      <c r="Q10" s="248" t="s">
        <v>3856</v>
      </c>
      <c r="R10" s="12"/>
    </row>
    <row r="11" spans="1:18">
      <c r="A11" s="246" t="s">
        <v>3857</v>
      </c>
      <c r="B11" s="246"/>
      <c r="C11" s="247">
        <v>1281502</v>
      </c>
      <c r="D11" s="246"/>
      <c r="E11" s="248" t="s">
        <v>3841</v>
      </c>
      <c r="F11" s="246"/>
      <c r="G11" s="246" t="s">
        <v>3858</v>
      </c>
      <c r="H11" s="246"/>
      <c r="I11" s="247">
        <v>1476204</v>
      </c>
      <c r="J11" s="246"/>
      <c r="K11" s="248" t="s">
        <v>3859</v>
      </c>
      <c r="L11" s="246"/>
      <c r="M11" s="246" t="s">
        <v>3860</v>
      </c>
      <c r="N11" s="246"/>
      <c r="O11" s="247">
        <v>490218</v>
      </c>
      <c r="P11" s="246"/>
      <c r="Q11" s="248" t="s">
        <v>3861</v>
      </c>
      <c r="R11" s="12"/>
    </row>
    <row r="12" spans="1:18">
      <c r="A12" s="246" t="s">
        <v>3862</v>
      </c>
      <c r="B12" s="246"/>
      <c r="C12" s="247">
        <v>8131822</v>
      </c>
      <c r="D12" s="246"/>
      <c r="E12" s="248" t="s">
        <v>3863</v>
      </c>
      <c r="F12" s="246"/>
      <c r="G12" s="246" t="s">
        <v>3864</v>
      </c>
      <c r="H12" s="246"/>
      <c r="I12" s="247">
        <v>421354</v>
      </c>
      <c r="J12" s="246"/>
      <c r="K12" s="248" t="s">
        <v>3865</v>
      </c>
      <c r="L12" s="246"/>
      <c r="M12" s="246" t="s">
        <v>3866</v>
      </c>
      <c r="N12" s="246"/>
      <c r="O12" s="247">
        <v>328434</v>
      </c>
      <c r="P12" s="246"/>
      <c r="Q12" s="248" t="s">
        <v>3841</v>
      </c>
      <c r="R12" s="12"/>
    </row>
    <row r="13" spans="1:18">
      <c r="A13" s="246" t="s">
        <v>3867</v>
      </c>
      <c r="B13" s="246"/>
      <c r="C13" s="247">
        <v>940129</v>
      </c>
      <c r="D13" s="246"/>
      <c r="E13" s="248" t="s">
        <v>3868</v>
      </c>
      <c r="F13" s="246"/>
      <c r="G13" s="246" t="s">
        <v>3869</v>
      </c>
      <c r="H13" s="246"/>
      <c r="I13" s="247" t="s">
        <v>3870</v>
      </c>
      <c r="J13" s="246"/>
      <c r="K13" s="248" t="s">
        <v>3834</v>
      </c>
      <c r="L13" s="246"/>
      <c r="M13" s="246" t="s">
        <v>3871</v>
      </c>
      <c r="N13" s="246"/>
      <c r="O13" s="247">
        <v>871350</v>
      </c>
      <c r="P13" s="246"/>
      <c r="Q13" s="248" t="s">
        <v>3872</v>
      </c>
      <c r="R13" s="12"/>
    </row>
    <row r="14" spans="1:18">
      <c r="A14" s="246" t="s">
        <v>3873</v>
      </c>
      <c r="B14" s="246"/>
      <c r="C14" s="247">
        <v>2451605</v>
      </c>
      <c r="D14" s="246"/>
      <c r="E14" s="248" t="s">
        <v>3874</v>
      </c>
      <c r="F14" s="246"/>
      <c r="G14" s="246" t="s">
        <v>3875</v>
      </c>
      <c r="H14" s="246"/>
      <c r="I14" s="247">
        <v>711930</v>
      </c>
      <c r="J14" s="246"/>
      <c r="K14" s="248" t="s">
        <v>3874</v>
      </c>
      <c r="L14" s="246"/>
      <c r="M14" s="246" t="s">
        <v>3876</v>
      </c>
      <c r="N14" s="246"/>
      <c r="O14" s="247">
        <v>1629387</v>
      </c>
      <c r="P14" s="246"/>
      <c r="Q14" s="248" t="s">
        <v>3872</v>
      </c>
      <c r="R14" s="12"/>
    </row>
    <row r="15" spans="1:18">
      <c r="A15" s="246" t="s">
        <v>3877</v>
      </c>
      <c r="B15" s="246"/>
      <c r="C15" s="247">
        <v>472818</v>
      </c>
      <c r="D15" s="246"/>
      <c r="E15" s="248" t="s">
        <v>3832</v>
      </c>
      <c r="F15" s="246"/>
      <c r="G15" s="246" t="s">
        <v>3878</v>
      </c>
      <c r="H15" s="246"/>
      <c r="I15" s="247">
        <v>3776869</v>
      </c>
      <c r="J15" s="246"/>
      <c r="K15" s="248" t="s">
        <v>3865</v>
      </c>
      <c r="L15" s="246"/>
      <c r="M15" s="246" t="s">
        <v>3879</v>
      </c>
      <c r="N15" s="246"/>
      <c r="O15" s="247">
        <v>30075113</v>
      </c>
      <c r="P15" s="246"/>
      <c r="Q15" s="248" t="s">
        <v>3880</v>
      </c>
      <c r="R15" s="12"/>
    </row>
    <row r="16" spans="1:18">
      <c r="A16" s="246" t="s">
        <v>3881</v>
      </c>
      <c r="B16" s="246"/>
      <c r="C16" s="247">
        <v>6788098</v>
      </c>
      <c r="D16" s="246"/>
      <c r="E16" s="248" t="s">
        <v>3834</v>
      </c>
      <c r="F16" s="246"/>
      <c r="G16" s="246" t="s">
        <v>3882</v>
      </c>
      <c r="H16" s="246"/>
      <c r="I16" s="247">
        <v>4852987</v>
      </c>
      <c r="J16" s="246"/>
      <c r="K16" s="248" t="s">
        <v>3850</v>
      </c>
      <c r="L16" s="246"/>
      <c r="M16" s="246" t="s">
        <v>3883</v>
      </c>
      <c r="N16" s="246"/>
      <c r="O16" s="247">
        <v>6337630</v>
      </c>
      <c r="P16" s="246"/>
      <c r="Q16" s="248" t="s">
        <v>3829</v>
      </c>
      <c r="R16" s="12"/>
    </row>
    <row r="17" spans="1:18">
      <c r="A17" s="246" t="s">
        <v>3884</v>
      </c>
      <c r="B17" s="246"/>
      <c r="C17" s="247">
        <v>231502</v>
      </c>
      <c r="D17" s="246"/>
      <c r="E17" s="248" t="s">
        <v>3863</v>
      </c>
      <c r="F17" s="246"/>
      <c r="G17" s="246" t="s">
        <v>3885</v>
      </c>
      <c r="H17" s="246"/>
      <c r="I17" s="247">
        <v>817089</v>
      </c>
      <c r="J17" s="246"/>
      <c r="K17" s="248" t="s">
        <v>3863</v>
      </c>
      <c r="L17" s="246"/>
      <c r="M17" s="246" t="s">
        <v>3886</v>
      </c>
      <c r="N17" s="246"/>
      <c r="O17" s="247">
        <v>810270</v>
      </c>
      <c r="P17" s="246"/>
      <c r="Q17" s="248" t="s">
        <v>3887</v>
      </c>
      <c r="R17" s="12"/>
    </row>
    <row r="18" spans="1:18">
      <c r="A18" s="246" t="s">
        <v>3888</v>
      </c>
      <c r="B18" s="246"/>
      <c r="C18" s="247">
        <v>5565241</v>
      </c>
      <c r="D18" s="246"/>
      <c r="E18" s="248" t="s">
        <v>3850</v>
      </c>
      <c r="F18" s="246"/>
      <c r="G18" s="246" t="s">
        <v>3889</v>
      </c>
      <c r="H18" s="246"/>
      <c r="I18" s="247">
        <v>780024</v>
      </c>
      <c r="J18" s="246"/>
      <c r="K18" s="248" t="s">
        <v>3872</v>
      </c>
      <c r="L18" s="246"/>
      <c r="M18" s="246" t="s">
        <v>3890</v>
      </c>
      <c r="N18" s="246"/>
      <c r="O18" s="247">
        <v>7217821</v>
      </c>
      <c r="P18" s="246"/>
      <c r="Q18" s="248" t="s">
        <v>3891</v>
      </c>
      <c r="R18" s="12"/>
    </row>
    <row r="19" spans="1:18">
      <c r="A19" s="246" t="s">
        <v>3892</v>
      </c>
      <c r="B19" s="246"/>
      <c r="C19" s="247">
        <v>4211976</v>
      </c>
      <c r="D19" s="246"/>
      <c r="E19" s="248" t="s">
        <v>3893</v>
      </c>
      <c r="F19" s="246"/>
      <c r="G19" s="246" t="s">
        <v>3894</v>
      </c>
      <c r="H19" s="246"/>
      <c r="I19" s="247">
        <v>1524539</v>
      </c>
      <c r="J19" s="246"/>
      <c r="K19" s="248" t="s">
        <v>3868</v>
      </c>
      <c r="L19" s="246"/>
      <c r="M19" s="246" t="s">
        <v>3895</v>
      </c>
      <c r="N19" s="246"/>
      <c r="O19" s="247">
        <v>915984</v>
      </c>
      <c r="P19" s="246"/>
      <c r="Q19" s="248" t="s">
        <v>3896</v>
      </c>
      <c r="R19" s="12"/>
    </row>
    <row r="20" spans="1:18">
      <c r="A20" s="246" t="s">
        <v>3897</v>
      </c>
      <c r="B20" s="246"/>
      <c r="C20" s="247">
        <v>704838</v>
      </c>
      <c r="D20" s="246"/>
      <c r="E20" s="248" t="s">
        <v>3841</v>
      </c>
      <c r="F20" s="246"/>
      <c r="G20" s="246" t="s">
        <v>3898</v>
      </c>
      <c r="H20" s="246"/>
      <c r="I20" s="247">
        <v>1112889</v>
      </c>
      <c r="J20" s="246"/>
      <c r="K20" s="248" t="s">
        <v>3899</v>
      </c>
      <c r="L20" s="246"/>
      <c r="M20" s="246" t="s">
        <v>3900</v>
      </c>
      <c r="N20" s="246"/>
      <c r="O20" s="247">
        <v>1355466</v>
      </c>
      <c r="P20" s="246"/>
      <c r="Q20" s="248" t="s">
        <v>3834</v>
      </c>
      <c r="R20" s="12"/>
    </row>
    <row r="21" spans="1:18">
      <c r="A21" s="246" t="s">
        <v>3901</v>
      </c>
      <c r="B21" s="246"/>
      <c r="C21" s="247">
        <v>2082379</v>
      </c>
      <c r="D21" s="246"/>
      <c r="E21" s="248" t="s">
        <v>3872</v>
      </c>
      <c r="F21" s="246"/>
      <c r="G21" s="246" t="s">
        <v>3902</v>
      </c>
      <c r="H21" s="246"/>
      <c r="I21" s="247">
        <v>3461633</v>
      </c>
      <c r="J21" s="246"/>
      <c r="K21" s="248" t="s">
        <v>3903</v>
      </c>
      <c r="L21" s="246"/>
      <c r="M21" s="246" t="s">
        <v>3904</v>
      </c>
      <c r="N21" s="246"/>
      <c r="O21" s="247">
        <v>18117858</v>
      </c>
      <c r="P21" s="246"/>
      <c r="Q21" s="248" t="s">
        <v>3850</v>
      </c>
      <c r="R21" s="12"/>
    </row>
    <row r="22" spans="1:18">
      <c r="A22" s="246" t="s">
        <v>3905</v>
      </c>
      <c r="B22" s="246"/>
      <c r="C22" s="247">
        <v>1476862</v>
      </c>
      <c r="D22" s="246"/>
      <c r="E22" s="248" t="s">
        <v>3847</v>
      </c>
      <c r="F22" s="246"/>
      <c r="G22" s="246" t="s">
        <v>3906</v>
      </c>
      <c r="H22" s="246"/>
      <c r="I22" s="247">
        <v>32597232</v>
      </c>
      <c r="J22" s="246"/>
      <c r="K22" s="248" t="s">
        <v>3834</v>
      </c>
      <c r="L22" s="246"/>
      <c r="M22" s="246" t="s">
        <v>3907</v>
      </c>
      <c r="N22" s="246"/>
      <c r="O22" s="247">
        <v>970503</v>
      </c>
      <c r="P22" s="246"/>
      <c r="Q22" s="248" t="s">
        <v>3832</v>
      </c>
      <c r="R22" s="12"/>
    </row>
    <row r="23" spans="1:18">
      <c r="A23" s="246" t="s">
        <v>3908</v>
      </c>
      <c r="B23" s="246"/>
      <c r="C23" s="247" t="s">
        <v>3870</v>
      </c>
      <c r="D23" s="246"/>
      <c r="E23" s="248" t="s">
        <v>3870</v>
      </c>
      <c r="F23" s="246"/>
      <c r="G23" s="246" t="s">
        <v>3909</v>
      </c>
      <c r="H23" s="246"/>
      <c r="I23" s="247">
        <v>1265990</v>
      </c>
      <c r="J23" s="246"/>
      <c r="K23" s="248" t="s">
        <v>3827</v>
      </c>
      <c r="L23" s="246"/>
      <c r="M23" s="246" t="s">
        <v>3910</v>
      </c>
      <c r="N23" s="246"/>
      <c r="O23" s="247">
        <v>8609936</v>
      </c>
      <c r="P23" s="246"/>
      <c r="Q23" s="248" t="s">
        <v>3911</v>
      </c>
      <c r="R23" s="12"/>
    </row>
    <row r="24" spans="1:18">
      <c r="A24" s="246" t="s">
        <v>3912</v>
      </c>
      <c r="B24" s="246"/>
      <c r="C24" s="247">
        <v>14970127</v>
      </c>
      <c r="D24" s="246"/>
      <c r="E24" s="248" t="s">
        <v>3896</v>
      </c>
      <c r="F24" s="246"/>
      <c r="G24" s="246" t="s">
        <v>3913</v>
      </c>
      <c r="H24" s="246"/>
      <c r="I24" s="247">
        <v>1308513</v>
      </c>
      <c r="J24" s="246"/>
      <c r="K24" s="248" t="s">
        <v>3865</v>
      </c>
      <c r="L24" s="246"/>
      <c r="M24" s="246" t="s">
        <v>3914</v>
      </c>
      <c r="N24" s="246"/>
      <c r="O24" s="247">
        <v>9445139</v>
      </c>
      <c r="P24" s="246"/>
      <c r="Q24" s="248" t="s">
        <v>3863</v>
      </c>
      <c r="R24" s="12"/>
    </row>
    <row r="25" spans="1:18">
      <c r="A25" s="246" t="s">
        <v>3915</v>
      </c>
      <c r="B25" s="246"/>
      <c r="C25" s="247">
        <v>15640021</v>
      </c>
      <c r="D25" s="246"/>
      <c r="E25" s="248" t="s">
        <v>3868</v>
      </c>
      <c r="F25" s="246"/>
      <c r="G25" s="246" t="s">
        <v>3916</v>
      </c>
      <c r="H25" s="246"/>
      <c r="I25" s="247">
        <v>8578846</v>
      </c>
      <c r="J25" s="246"/>
      <c r="K25" s="248" t="s">
        <v>3893</v>
      </c>
      <c r="L25" s="246"/>
      <c r="M25" s="246" t="s">
        <v>3917</v>
      </c>
      <c r="N25" s="246"/>
      <c r="O25" s="247">
        <v>3312170</v>
      </c>
      <c r="P25" s="246"/>
      <c r="Q25" s="248" t="s">
        <v>3861</v>
      </c>
      <c r="R25" s="12"/>
    </row>
    <row r="26" spans="1:18">
      <c r="A26" s="246" t="s">
        <v>3918</v>
      </c>
      <c r="B26" s="246"/>
      <c r="C26" s="247">
        <v>1315020</v>
      </c>
      <c r="D26" s="246"/>
      <c r="E26" s="248" t="s">
        <v>3919</v>
      </c>
      <c r="F26" s="246"/>
      <c r="G26" s="246" t="s">
        <v>3920</v>
      </c>
      <c r="H26" s="246"/>
      <c r="I26" s="247">
        <v>23994280</v>
      </c>
      <c r="J26" s="246"/>
      <c r="K26" s="248" t="s">
        <v>3921</v>
      </c>
      <c r="L26" s="246"/>
      <c r="M26" s="246" t="s">
        <v>3922</v>
      </c>
      <c r="N26" s="246"/>
      <c r="O26" s="247">
        <v>1104707</v>
      </c>
      <c r="P26" s="246"/>
      <c r="Q26" s="248" t="s">
        <v>3923</v>
      </c>
      <c r="R26" s="12"/>
    </row>
    <row r="27" spans="1:18">
      <c r="A27" s="246" t="s">
        <v>3924</v>
      </c>
      <c r="B27" s="246"/>
      <c r="C27" s="247">
        <v>5017989</v>
      </c>
      <c r="D27" s="246"/>
      <c r="E27" s="248" t="s">
        <v>3925</v>
      </c>
      <c r="F27" s="246"/>
      <c r="G27" s="246" t="s">
        <v>3926</v>
      </c>
      <c r="H27" s="246"/>
      <c r="I27" s="247">
        <v>3585719</v>
      </c>
      <c r="J27" s="246"/>
      <c r="K27" s="248" t="s">
        <v>3834</v>
      </c>
      <c r="L27" s="246"/>
      <c r="M27" s="246" t="s">
        <v>3927</v>
      </c>
      <c r="N27" s="246"/>
      <c r="O27" s="247">
        <v>917164</v>
      </c>
      <c r="P27" s="246"/>
      <c r="Q27" s="248" t="s">
        <v>3834</v>
      </c>
      <c r="R27" s="12"/>
    </row>
    <row r="28" spans="1:18">
      <c r="A28" s="246" t="s">
        <v>3928</v>
      </c>
      <c r="B28" s="246"/>
      <c r="C28" s="247">
        <v>2328446</v>
      </c>
      <c r="D28" s="246"/>
      <c r="E28" s="248" t="s">
        <v>3872</v>
      </c>
      <c r="F28" s="246"/>
      <c r="G28" s="246" t="s">
        <v>3929</v>
      </c>
      <c r="H28" s="246"/>
      <c r="I28" s="247">
        <v>7489440</v>
      </c>
      <c r="J28" s="246"/>
      <c r="K28" s="248" t="s">
        <v>3868</v>
      </c>
      <c r="L28" s="246"/>
      <c r="M28" s="246" t="s">
        <v>3930</v>
      </c>
      <c r="N28" s="246"/>
      <c r="O28" s="247">
        <v>17465465</v>
      </c>
      <c r="P28" s="246"/>
      <c r="Q28" s="248" t="s">
        <v>3931</v>
      </c>
      <c r="R28" s="12"/>
    </row>
    <row r="29" spans="1:18">
      <c r="A29" s="246" t="s">
        <v>3932</v>
      </c>
      <c r="B29" s="246"/>
      <c r="C29" s="247">
        <v>997192</v>
      </c>
      <c r="D29" s="246"/>
      <c r="E29" s="248" t="s">
        <v>3834</v>
      </c>
      <c r="F29" s="246"/>
      <c r="G29" s="246" t="s">
        <v>3933</v>
      </c>
      <c r="H29" s="246"/>
      <c r="I29" s="247">
        <v>3723765</v>
      </c>
      <c r="J29" s="246"/>
      <c r="K29" s="248" t="s">
        <v>3934</v>
      </c>
      <c r="L29" s="246"/>
      <c r="M29" s="246" t="s">
        <v>3935</v>
      </c>
      <c r="N29" s="246"/>
      <c r="O29" s="247">
        <v>2090729</v>
      </c>
      <c r="P29" s="246"/>
      <c r="Q29" s="248" t="s">
        <v>3841</v>
      </c>
      <c r="R29" s="12"/>
    </row>
    <row r="30" spans="1:18">
      <c r="A30" s="246" t="s">
        <v>3936</v>
      </c>
      <c r="B30" s="246"/>
      <c r="C30" s="247">
        <v>14787208</v>
      </c>
      <c r="D30" s="246"/>
      <c r="E30" s="248" t="s">
        <v>3850</v>
      </c>
      <c r="F30" s="246"/>
      <c r="G30" s="246" t="s">
        <v>3937</v>
      </c>
      <c r="H30" s="246"/>
      <c r="I30" s="247">
        <v>3738061</v>
      </c>
      <c r="J30" s="246"/>
      <c r="K30" s="248" t="s">
        <v>3938</v>
      </c>
      <c r="L30" s="246"/>
      <c r="M30" s="246" t="s">
        <v>3939</v>
      </c>
      <c r="N30" s="246"/>
      <c r="O30" s="247">
        <v>3750617</v>
      </c>
      <c r="P30" s="246"/>
      <c r="Q30" s="248" t="s">
        <v>3938</v>
      </c>
      <c r="R30" s="12"/>
    </row>
    <row r="31" spans="1:18">
      <c r="A31" s="246" t="s">
        <v>3940</v>
      </c>
      <c r="B31" s="246"/>
      <c r="C31" s="247">
        <v>1787130</v>
      </c>
      <c r="D31" s="246"/>
      <c r="E31" s="248" t="s">
        <v>3834</v>
      </c>
      <c r="F31" s="246"/>
      <c r="G31" s="246" t="s">
        <v>3941</v>
      </c>
      <c r="H31" s="246"/>
      <c r="I31" s="247">
        <v>1289132</v>
      </c>
      <c r="J31" s="246"/>
      <c r="K31" s="248" t="s">
        <v>3921</v>
      </c>
      <c r="L31" s="246"/>
      <c r="M31" s="246" t="s">
        <v>3942</v>
      </c>
      <c r="N31" s="246"/>
      <c r="O31" s="247">
        <v>957884</v>
      </c>
      <c r="P31" s="246"/>
      <c r="Q31" s="248" t="s">
        <v>3834</v>
      </c>
      <c r="R31" s="12"/>
    </row>
    <row r="32" spans="1:18">
      <c r="A32" s="246" t="s">
        <v>3943</v>
      </c>
      <c r="B32" s="246"/>
      <c r="C32" s="247">
        <v>354828</v>
      </c>
      <c r="D32" s="246"/>
      <c r="E32" s="248" t="s">
        <v>3880</v>
      </c>
      <c r="F32" s="246"/>
      <c r="G32" s="246" t="s">
        <v>3944</v>
      </c>
      <c r="H32" s="246"/>
      <c r="I32" s="247">
        <v>589804</v>
      </c>
      <c r="J32" s="246"/>
      <c r="K32" s="248" t="s">
        <v>3863</v>
      </c>
      <c r="L32" s="246"/>
      <c r="M32" s="246" t="s">
        <v>3945</v>
      </c>
      <c r="N32" s="246"/>
      <c r="O32" s="247">
        <v>697842</v>
      </c>
      <c r="P32" s="246"/>
      <c r="Q32" s="248" t="s">
        <v>3911</v>
      </c>
      <c r="R32" s="12"/>
    </row>
    <row r="33" spans="1:18">
      <c r="A33" s="246" t="s">
        <v>3946</v>
      </c>
      <c r="B33" s="246"/>
      <c r="C33" s="247">
        <v>744807</v>
      </c>
      <c r="D33" s="246"/>
      <c r="E33" s="248" t="s">
        <v>3893</v>
      </c>
      <c r="F33" s="246"/>
      <c r="G33" s="246" t="s">
        <v>3947</v>
      </c>
      <c r="H33" s="246"/>
      <c r="I33" s="247">
        <v>693284</v>
      </c>
      <c r="J33" s="246"/>
      <c r="K33" s="248" t="s">
        <v>3838</v>
      </c>
      <c r="L33" s="246"/>
      <c r="M33" s="246" t="s">
        <v>3948</v>
      </c>
      <c r="N33" s="246"/>
      <c r="O33" s="247">
        <v>636219</v>
      </c>
      <c r="P33" s="246"/>
      <c r="Q33" s="248" t="s">
        <v>3838</v>
      </c>
      <c r="R33" s="12"/>
    </row>
    <row r="34" spans="1:18">
      <c r="A34" s="246" t="s">
        <v>3949</v>
      </c>
      <c r="B34" s="246"/>
      <c r="C34" s="247">
        <v>1942034</v>
      </c>
      <c r="D34" s="246"/>
      <c r="E34" s="248" t="s">
        <v>3950</v>
      </c>
      <c r="F34" s="246"/>
      <c r="G34" s="246" t="s">
        <v>3951</v>
      </c>
      <c r="H34" s="246"/>
      <c r="I34" s="247">
        <v>6825370</v>
      </c>
      <c r="J34" s="246"/>
      <c r="K34" s="248" t="s">
        <v>3829</v>
      </c>
      <c r="L34" s="246"/>
      <c r="M34" s="246" t="s">
        <v>3952</v>
      </c>
      <c r="N34" s="246"/>
      <c r="O34" s="247">
        <v>225586</v>
      </c>
      <c r="P34" s="246"/>
      <c r="Q34" s="248" t="s">
        <v>3847</v>
      </c>
      <c r="R34" s="12"/>
    </row>
    <row r="35" spans="1:18">
      <c r="A35" s="246" t="s">
        <v>3953</v>
      </c>
      <c r="B35" s="246"/>
      <c r="C35" s="247">
        <v>3127087</v>
      </c>
      <c r="D35" s="246"/>
      <c r="E35" s="248" t="s">
        <v>3954</v>
      </c>
      <c r="F35" s="246"/>
      <c r="G35" s="246" t="s">
        <v>3955</v>
      </c>
      <c r="H35" s="246"/>
      <c r="I35" s="247">
        <v>7377920</v>
      </c>
      <c r="J35" s="246"/>
      <c r="K35" s="248" t="s">
        <v>3834</v>
      </c>
      <c r="L35" s="246"/>
      <c r="M35" s="246" t="s">
        <v>3956</v>
      </c>
      <c r="N35" s="246"/>
      <c r="O35" s="247">
        <v>807036</v>
      </c>
      <c r="P35" s="246"/>
      <c r="Q35" s="248" t="s">
        <v>3865</v>
      </c>
      <c r="R35" s="12"/>
    </row>
    <row r="36" spans="1:18">
      <c r="A36" s="246" t="s">
        <v>3957</v>
      </c>
      <c r="B36" s="246"/>
      <c r="C36" s="247">
        <v>2441543</v>
      </c>
      <c r="D36" s="246"/>
      <c r="E36" s="248" t="s">
        <v>3899</v>
      </c>
      <c r="F36" s="246"/>
      <c r="G36" s="246" t="s">
        <v>3958</v>
      </c>
      <c r="H36" s="246"/>
      <c r="I36" s="247">
        <v>1206850</v>
      </c>
      <c r="J36" s="246"/>
      <c r="K36" s="248" t="s">
        <v>3959</v>
      </c>
      <c r="L36" s="246"/>
      <c r="M36" s="246" t="s">
        <v>3960</v>
      </c>
      <c r="N36" s="246"/>
      <c r="O36" s="247">
        <v>7342466</v>
      </c>
      <c r="P36" s="246"/>
      <c r="Q36" s="248" t="s">
        <v>3834</v>
      </c>
      <c r="R36" s="12"/>
    </row>
    <row r="37" spans="1:18">
      <c r="A37" s="246" t="s">
        <v>3961</v>
      </c>
      <c r="B37" s="246"/>
      <c r="C37" s="247">
        <v>380330</v>
      </c>
      <c r="D37" s="246"/>
      <c r="E37" s="248" t="s">
        <v>3919</v>
      </c>
      <c r="F37" s="246"/>
      <c r="G37" s="246" t="s">
        <v>3962</v>
      </c>
      <c r="H37" s="246"/>
      <c r="I37" s="247">
        <v>2172801</v>
      </c>
      <c r="J37" s="246"/>
      <c r="K37" s="248" t="s">
        <v>3923</v>
      </c>
      <c r="L37" s="246"/>
      <c r="M37" s="246" t="s">
        <v>3963</v>
      </c>
      <c r="N37" s="246"/>
      <c r="O37" s="247">
        <v>24902347</v>
      </c>
      <c r="P37" s="246"/>
      <c r="Q37" s="248" t="s">
        <v>3891</v>
      </c>
      <c r="R37" s="12"/>
    </row>
    <row r="38" spans="1:18">
      <c r="A38" s="246" t="s">
        <v>3964</v>
      </c>
      <c r="B38" s="246"/>
      <c r="C38" s="247">
        <v>1021623</v>
      </c>
      <c r="D38" s="246"/>
      <c r="E38" s="248" t="s">
        <v>3872</v>
      </c>
      <c r="F38" s="246"/>
      <c r="G38" s="246" t="s">
        <v>3965</v>
      </c>
      <c r="H38" s="246"/>
      <c r="I38" s="247">
        <v>4663901</v>
      </c>
      <c r="J38" s="246"/>
      <c r="K38" s="248" t="s">
        <v>3919</v>
      </c>
      <c r="L38" s="246"/>
      <c r="M38" s="246" t="s">
        <v>3966</v>
      </c>
      <c r="N38" s="246"/>
      <c r="O38" s="247">
        <v>603767</v>
      </c>
      <c r="P38" s="246"/>
      <c r="Q38" s="248" t="s">
        <v>3834</v>
      </c>
      <c r="R38" s="12"/>
    </row>
    <row r="39" spans="1:18">
      <c r="A39" s="246" t="s">
        <v>3967</v>
      </c>
      <c r="B39" s="246"/>
      <c r="C39" s="247">
        <v>332400</v>
      </c>
      <c r="D39" s="246"/>
      <c r="E39" s="248" t="s">
        <v>3847</v>
      </c>
      <c r="F39" s="246"/>
      <c r="G39" s="246" t="s">
        <v>3968</v>
      </c>
      <c r="H39" s="246"/>
      <c r="I39" s="247">
        <v>3137950</v>
      </c>
      <c r="J39" s="246"/>
      <c r="K39" s="248" t="s">
        <v>3843</v>
      </c>
      <c r="L39" s="246"/>
      <c r="M39" s="246" t="s">
        <v>3969</v>
      </c>
      <c r="N39" s="246"/>
      <c r="O39" s="247">
        <v>3089521</v>
      </c>
      <c r="P39" s="246"/>
      <c r="Q39" s="248" t="s">
        <v>3868</v>
      </c>
      <c r="R39" s="12"/>
    </row>
    <row r="40" spans="1:18">
      <c r="A40" s="246" t="s">
        <v>3970</v>
      </c>
      <c r="B40" s="246"/>
      <c r="C40" s="247">
        <v>13050765</v>
      </c>
      <c r="D40" s="246"/>
      <c r="E40" s="248" t="s">
        <v>3893</v>
      </c>
      <c r="F40" s="246"/>
      <c r="G40" s="246" t="s">
        <v>3971</v>
      </c>
      <c r="H40" s="246"/>
      <c r="I40" s="247">
        <v>28743592</v>
      </c>
      <c r="J40" s="246"/>
      <c r="K40" s="248" t="s">
        <v>3834</v>
      </c>
      <c r="L40" s="246"/>
      <c r="M40" s="246" t="s">
        <v>3972</v>
      </c>
      <c r="N40" s="246"/>
      <c r="O40" s="247">
        <v>5950335</v>
      </c>
      <c r="P40" s="246"/>
      <c r="Q40" s="248" t="s">
        <v>3865</v>
      </c>
      <c r="R40" s="12"/>
    </row>
    <row r="41" spans="1:18">
      <c r="A41" s="246" t="s">
        <v>3973</v>
      </c>
      <c r="B41" s="246"/>
      <c r="C41" s="247">
        <v>4752029</v>
      </c>
      <c r="D41" s="246"/>
      <c r="E41" s="248" t="s">
        <v>3829</v>
      </c>
      <c r="F41" s="246"/>
      <c r="G41" s="246" t="s">
        <v>3974</v>
      </c>
      <c r="H41" s="246"/>
      <c r="I41" s="247">
        <v>9480037</v>
      </c>
      <c r="J41" s="246"/>
      <c r="K41" s="248" t="s">
        <v>3843</v>
      </c>
      <c r="L41" s="246"/>
      <c r="M41" s="246" t="s">
        <v>3975</v>
      </c>
      <c r="N41" s="246"/>
      <c r="O41" s="247">
        <v>5077013</v>
      </c>
      <c r="P41" s="246"/>
      <c r="Q41" s="248" t="s">
        <v>3868</v>
      </c>
      <c r="R41" s="12"/>
    </row>
    <row r="42" spans="1:18">
      <c r="A42" s="246" t="s">
        <v>3976</v>
      </c>
      <c r="B42" s="246"/>
      <c r="C42" s="247">
        <v>5831677</v>
      </c>
      <c r="D42" s="246"/>
      <c r="E42" s="248" t="s">
        <v>3868</v>
      </c>
      <c r="F42" s="246"/>
      <c r="G42" s="246" t="s">
        <v>3977</v>
      </c>
      <c r="H42" s="246"/>
      <c r="I42" s="247">
        <v>3065310</v>
      </c>
      <c r="J42" s="246"/>
      <c r="K42" s="248" t="s">
        <v>3856</v>
      </c>
      <c r="L42" s="246"/>
      <c r="M42" s="246" t="s">
        <v>3978</v>
      </c>
      <c r="N42" s="246"/>
      <c r="O42" s="247">
        <v>419356</v>
      </c>
      <c r="P42" s="246"/>
      <c r="Q42" s="248" t="s">
        <v>3872</v>
      </c>
      <c r="R42" s="12"/>
    </row>
    <row r="43" spans="1:18">
      <c r="A43" s="246" t="s">
        <v>3979</v>
      </c>
      <c r="B43" s="246"/>
      <c r="C43" s="247">
        <v>581473</v>
      </c>
      <c r="D43" s="246"/>
      <c r="E43" s="248" t="s">
        <v>3872</v>
      </c>
      <c r="F43" s="246"/>
      <c r="G43" s="246" t="s">
        <v>3980</v>
      </c>
      <c r="H43" s="246"/>
      <c r="I43" s="247">
        <v>1459290</v>
      </c>
      <c r="J43" s="246"/>
      <c r="K43" s="248" t="s">
        <v>3874</v>
      </c>
      <c r="L43" s="246"/>
      <c r="M43" s="246" t="s">
        <v>3981</v>
      </c>
      <c r="N43" s="246"/>
      <c r="O43" s="247">
        <v>2721714</v>
      </c>
      <c r="P43" s="246"/>
      <c r="Q43" s="248" t="s">
        <v>3834</v>
      </c>
      <c r="R43" s="12"/>
    </row>
    <row r="44" spans="1:18">
      <c r="A44" s="246" t="s">
        <v>3982</v>
      </c>
      <c r="B44" s="246"/>
      <c r="C44" s="247">
        <v>29089698</v>
      </c>
      <c r="D44" s="246"/>
      <c r="E44" s="248" t="s">
        <v>3950</v>
      </c>
      <c r="F44" s="246"/>
      <c r="G44" s="246" t="s">
        <v>3983</v>
      </c>
      <c r="H44" s="246"/>
      <c r="I44" s="247">
        <v>2022228</v>
      </c>
      <c r="J44" s="246"/>
      <c r="K44" s="248" t="s">
        <v>3843</v>
      </c>
      <c r="L44" s="246"/>
      <c r="M44" s="246" t="s">
        <v>3984</v>
      </c>
      <c r="N44" s="246"/>
      <c r="O44" s="247">
        <v>253669</v>
      </c>
      <c r="P44" s="246"/>
      <c r="Q44" s="248" t="s">
        <v>3834</v>
      </c>
      <c r="R44" s="12"/>
    </row>
    <row r="45" spans="1:18">
      <c r="A45" s="246" t="s">
        <v>3985</v>
      </c>
      <c r="B45" s="246"/>
      <c r="C45" s="247">
        <v>6797874</v>
      </c>
      <c r="D45" s="246"/>
      <c r="E45" s="248" t="s">
        <v>3843</v>
      </c>
      <c r="F45" s="246"/>
      <c r="G45" s="246" t="s">
        <v>3986</v>
      </c>
      <c r="H45" s="246"/>
      <c r="I45" s="247">
        <v>3277003</v>
      </c>
      <c r="J45" s="246"/>
      <c r="K45" s="248" t="s">
        <v>3921</v>
      </c>
      <c r="L45" s="246"/>
      <c r="M45" s="246" t="s">
        <v>3987</v>
      </c>
      <c r="N45" s="246"/>
      <c r="O45" s="247">
        <v>28277775</v>
      </c>
      <c r="P45" s="246"/>
      <c r="Q45" s="248" t="s">
        <v>3841</v>
      </c>
      <c r="R45" s="12"/>
    </row>
    <row r="46" spans="1:18">
      <c r="A46" s="246" t="s">
        <v>3988</v>
      </c>
      <c r="B46" s="246"/>
      <c r="C46" s="247">
        <v>1872214</v>
      </c>
      <c r="D46" s="246"/>
      <c r="E46" s="248" t="s">
        <v>3919</v>
      </c>
      <c r="F46" s="246"/>
      <c r="G46" s="246" t="s">
        <v>3989</v>
      </c>
      <c r="H46" s="246"/>
      <c r="I46" s="247">
        <v>1176179</v>
      </c>
      <c r="J46" s="246"/>
      <c r="K46" s="248" t="s">
        <v>3990</v>
      </c>
      <c r="L46" s="246"/>
      <c r="M46" s="246" t="s">
        <v>3991</v>
      </c>
      <c r="N46" s="246"/>
      <c r="O46" s="247">
        <v>1070244</v>
      </c>
      <c r="P46" s="246"/>
      <c r="Q46" s="248" t="s">
        <v>3856</v>
      </c>
      <c r="R46" s="12"/>
    </row>
    <row r="47" spans="1:18">
      <c r="A47" s="246" t="s">
        <v>3992</v>
      </c>
      <c r="B47" s="246"/>
      <c r="C47" s="247">
        <v>9231165</v>
      </c>
      <c r="D47" s="246"/>
      <c r="E47" s="248" t="s">
        <v>3847</v>
      </c>
      <c r="F47" s="246"/>
      <c r="G47" s="246" t="s">
        <v>3993</v>
      </c>
      <c r="H47" s="246"/>
      <c r="I47" s="247">
        <v>21617788</v>
      </c>
      <c r="J47" s="246"/>
      <c r="K47" s="248" t="s">
        <v>3865</v>
      </c>
      <c r="L47" s="246"/>
      <c r="M47" s="246" t="s">
        <v>3994</v>
      </c>
      <c r="N47" s="246"/>
      <c r="O47" s="247">
        <v>17124767</v>
      </c>
      <c r="P47" s="246"/>
      <c r="Q47" s="248" t="s">
        <v>3829</v>
      </c>
      <c r="R47" s="12"/>
    </row>
    <row r="48" spans="1:18">
      <c r="A48" s="246" t="s">
        <v>3995</v>
      </c>
      <c r="B48" s="246"/>
      <c r="C48" s="247">
        <v>2288653</v>
      </c>
      <c r="D48" s="246"/>
      <c r="E48" s="248" t="s">
        <v>3868</v>
      </c>
      <c r="F48" s="246"/>
      <c r="G48" s="246" t="s">
        <v>3996</v>
      </c>
      <c r="H48" s="246"/>
      <c r="I48" s="247">
        <v>1887679</v>
      </c>
      <c r="J48" s="246"/>
      <c r="K48" s="248" t="s">
        <v>3834</v>
      </c>
      <c r="L48" s="246"/>
      <c r="M48" s="246" t="s">
        <v>3997</v>
      </c>
      <c r="N48" s="246"/>
      <c r="O48" s="247">
        <v>1828682</v>
      </c>
      <c r="P48" s="246"/>
      <c r="Q48" s="248" t="s">
        <v>3919</v>
      </c>
      <c r="R48" s="12"/>
    </row>
    <row r="49" spans="1:18">
      <c r="A49" s="246"/>
      <c r="B49" s="246"/>
      <c r="C49" s="248"/>
      <c r="D49" s="246"/>
      <c r="E49" s="248"/>
      <c r="F49" s="246"/>
      <c r="G49" s="246"/>
      <c r="H49" s="246"/>
      <c r="I49" s="248"/>
      <c r="J49" s="246"/>
      <c r="K49" s="248"/>
      <c r="L49" s="246"/>
      <c r="M49" s="246"/>
      <c r="N49" s="246"/>
      <c r="O49" s="248"/>
      <c r="P49" s="246"/>
      <c r="Q49" s="248"/>
      <c r="R49" s="12"/>
    </row>
    <row r="50" spans="1:18">
      <c r="A50" s="12" t="s">
        <v>3998</v>
      </c>
      <c r="B50" s="12"/>
      <c r="C50" s="17"/>
      <c r="D50" s="12"/>
      <c r="E50" s="153"/>
      <c r="F50" s="12"/>
      <c r="G50" s="17" t="s">
        <v>3999</v>
      </c>
      <c r="H50" s="12"/>
      <c r="I50" s="153"/>
      <c r="J50" s="12"/>
      <c r="K50" s="153"/>
      <c r="L50" s="12"/>
      <c r="M50" s="12"/>
      <c r="N50" s="12"/>
      <c r="O50" s="153"/>
      <c r="P50" s="12"/>
      <c r="Q50" s="153"/>
      <c r="R50" s="12"/>
    </row>
    <row r="51" spans="1:18" ht="31.5">
      <c r="A51" s="237" t="s">
        <v>3823</v>
      </c>
      <c r="B51" s="237"/>
      <c r="C51" s="238" t="s">
        <v>3824</v>
      </c>
      <c r="D51" s="237"/>
      <c r="E51" s="239" t="s">
        <v>3825</v>
      </c>
      <c r="F51" s="240"/>
      <c r="G51" s="237" t="s">
        <v>3823</v>
      </c>
      <c r="H51" s="237"/>
      <c r="I51" s="238" t="s">
        <v>3824</v>
      </c>
      <c r="J51" s="237"/>
      <c r="K51" s="239" t="s">
        <v>3825</v>
      </c>
      <c r="L51" s="240"/>
      <c r="M51" s="237" t="s">
        <v>3823</v>
      </c>
      <c r="N51" s="237"/>
      <c r="O51" s="238" t="s">
        <v>3824</v>
      </c>
      <c r="P51" s="237"/>
      <c r="Q51" s="239" t="s">
        <v>3825</v>
      </c>
      <c r="R51" s="13"/>
    </row>
    <row r="52" spans="1:18" ht="6.75" customHeight="1">
      <c r="A52" s="241"/>
      <c r="B52" s="241"/>
      <c r="C52" s="242"/>
      <c r="D52" s="241"/>
      <c r="E52" s="243"/>
      <c r="F52" s="244"/>
      <c r="G52" s="241"/>
      <c r="H52" s="241"/>
      <c r="I52" s="242"/>
      <c r="J52" s="241"/>
      <c r="K52" s="243"/>
      <c r="L52" s="244"/>
      <c r="M52" s="241"/>
      <c r="N52" s="241"/>
      <c r="O52" s="242"/>
      <c r="P52" s="241"/>
      <c r="Q52" s="243"/>
      <c r="R52" s="245"/>
    </row>
    <row r="53" spans="1:18">
      <c r="A53" s="246" t="s">
        <v>4000</v>
      </c>
      <c r="B53" s="246"/>
      <c r="C53" s="247">
        <v>1412135</v>
      </c>
      <c r="D53" s="246"/>
      <c r="E53" s="248" t="s">
        <v>3893</v>
      </c>
      <c r="F53" s="246"/>
      <c r="G53" s="246" t="s">
        <v>4001</v>
      </c>
      <c r="H53" s="246"/>
      <c r="I53" s="247">
        <v>1800302</v>
      </c>
      <c r="J53" s="246"/>
      <c r="K53" s="248" t="s">
        <v>3954</v>
      </c>
      <c r="L53" s="246"/>
      <c r="M53" s="246" t="s">
        <v>4002</v>
      </c>
      <c r="N53" s="246"/>
      <c r="O53" s="247">
        <v>7826227</v>
      </c>
      <c r="P53" s="246"/>
      <c r="Q53" s="248" t="s">
        <v>3887</v>
      </c>
      <c r="R53" s="12"/>
    </row>
    <row r="54" spans="1:18">
      <c r="A54" s="246" t="s">
        <v>4003</v>
      </c>
      <c r="B54" s="246"/>
      <c r="C54" s="247">
        <v>8306507</v>
      </c>
      <c r="D54" s="246"/>
      <c r="E54" s="248" t="s">
        <v>3911</v>
      </c>
      <c r="F54" s="246"/>
      <c r="G54" s="246" t="s">
        <v>4004</v>
      </c>
      <c r="H54" s="246"/>
      <c r="I54" s="247">
        <v>1609019</v>
      </c>
      <c r="J54" s="246"/>
      <c r="K54" s="248" t="s">
        <v>3847</v>
      </c>
      <c r="L54" s="246"/>
      <c r="M54" s="246" t="s">
        <v>4005</v>
      </c>
      <c r="N54" s="246"/>
      <c r="O54" s="247">
        <v>1192209</v>
      </c>
      <c r="P54" s="246"/>
      <c r="Q54" s="248" t="s">
        <v>3841</v>
      </c>
      <c r="R54" s="12"/>
    </row>
    <row r="55" spans="1:18">
      <c r="A55" s="246" t="s">
        <v>4006</v>
      </c>
      <c r="B55" s="246"/>
      <c r="C55" s="247">
        <v>3951334</v>
      </c>
      <c r="D55" s="246"/>
      <c r="E55" s="248" t="s">
        <v>3921</v>
      </c>
      <c r="F55" s="246"/>
      <c r="G55" s="246" t="s">
        <v>4007</v>
      </c>
      <c r="H55" s="246"/>
      <c r="I55" s="247">
        <v>1190841</v>
      </c>
      <c r="J55" s="246"/>
      <c r="K55" s="248" t="s">
        <v>3834</v>
      </c>
      <c r="L55" s="246"/>
      <c r="M55" s="246" t="s">
        <v>4008</v>
      </c>
      <c r="N55" s="246"/>
      <c r="O55" s="247">
        <v>2435612</v>
      </c>
      <c r="P55" s="246"/>
      <c r="Q55" s="248" t="s">
        <v>3827</v>
      </c>
      <c r="R55" s="12"/>
    </row>
    <row r="56" spans="1:18">
      <c r="A56" s="246" t="s">
        <v>4009</v>
      </c>
      <c r="B56" s="246"/>
      <c r="C56" s="247">
        <v>20747266</v>
      </c>
      <c r="D56" s="246"/>
      <c r="E56" s="248" t="s">
        <v>3899</v>
      </c>
      <c r="F56" s="246"/>
      <c r="G56" s="246" t="s">
        <v>4010</v>
      </c>
      <c r="H56" s="246"/>
      <c r="I56" s="247">
        <v>6625772</v>
      </c>
      <c r="J56" s="246"/>
      <c r="K56" s="248" t="s">
        <v>3931</v>
      </c>
      <c r="L56" s="246"/>
      <c r="M56" s="246" t="s">
        <v>4011</v>
      </c>
      <c r="N56" s="246"/>
      <c r="O56" s="247">
        <v>2287169</v>
      </c>
      <c r="P56" s="246"/>
      <c r="Q56" s="248" t="s">
        <v>3863</v>
      </c>
      <c r="R56" s="12"/>
    </row>
    <row r="57" spans="1:18">
      <c r="A57" s="246" t="s">
        <v>4012</v>
      </c>
      <c r="B57" s="246"/>
      <c r="C57" s="247">
        <v>640346</v>
      </c>
      <c r="D57" s="246"/>
      <c r="E57" s="248" t="s">
        <v>3850</v>
      </c>
      <c r="F57" s="246"/>
      <c r="G57" s="246" t="s">
        <v>4013</v>
      </c>
      <c r="H57" s="246"/>
      <c r="I57" s="247">
        <v>1487121</v>
      </c>
      <c r="J57" s="246"/>
      <c r="K57" s="248" t="s">
        <v>4014</v>
      </c>
      <c r="L57" s="246"/>
      <c r="M57" s="246" t="s">
        <v>4015</v>
      </c>
      <c r="N57" s="246"/>
      <c r="O57" s="247">
        <v>1765336</v>
      </c>
      <c r="P57" s="246"/>
      <c r="Q57" s="248" t="s">
        <v>3832</v>
      </c>
      <c r="R57" s="12"/>
    </row>
    <row r="58" spans="1:18">
      <c r="A58" s="246" t="s">
        <v>4016</v>
      </c>
      <c r="B58" s="246"/>
      <c r="C58" s="247">
        <v>1351905</v>
      </c>
      <c r="D58" s="246"/>
      <c r="E58" s="248" t="s">
        <v>3850</v>
      </c>
      <c r="F58" s="246"/>
      <c r="G58" s="246" t="s">
        <v>4017</v>
      </c>
      <c r="H58" s="246"/>
      <c r="I58" s="247">
        <v>978251</v>
      </c>
      <c r="J58" s="246"/>
      <c r="K58" s="248" t="s">
        <v>3863</v>
      </c>
      <c r="L58" s="246"/>
      <c r="M58" s="246" t="s">
        <v>4018</v>
      </c>
      <c r="N58" s="246"/>
      <c r="O58" s="247">
        <v>7424822</v>
      </c>
      <c r="P58" s="246"/>
      <c r="Q58" s="248" t="s">
        <v>3868</v>
      </c>
      <c r="R58" s="12"/>
    </row>
    <row r="59" spans="1:18">
      <c r="A59" s="246" t="s">
        <v>4019</v>
      </c>
      <c r="B59" s="246"/>
      <c r="C59" s="247">
        <v>1423450</v>
      </c>
      <c r="D59" s="246"/>
      <c r="E59" s="248" t="s">
        <v>3850</v>
      </c>
      <c r="F59" s="246"/>
      <c r="G59" s="246" t="s">
        <v>4020</v>
      </c>
      <c r="H59" s="246"/>
      <c r="I59" s="247">
        <v>611854</v>
      </c>
      <c r="J59" s="246"/>
      <c r="K59" s="248" t="s">
        <v>3863</v>
      </c>
      <c r="L59" s="246"/>
      <c r="M59" s="246" t="s">
        <v>4021</v>
      </c>
      <c r="N59" s="246"/>
      <c r="O59" s="247">
        <v>2563868</v>
      </c>
      <c r="P59" s="246"/>
      <c r="Q59" s="248" t="s">
        <v>3934</v>
      </c>
      <c r="R59" s="12"/>
    </row>
    <row r="60" spans="1:18">
      <c r="A60" s="246" t="s">
        <v>4022</v>
      </c>
      <c r="B60" s="246"/>
      <c r="C60" s="247">
        <v>1169731</v>
      </c>
      <c r="D60" s="246"/>
      <c r="E60" s="248" t="s">
        <v>3921</v>
      </c>
      <c r="F60" s="246"/>
      <c r="G60" s="246" t="s">
        <v>4023</v>
      </c>
      <c r="H60" s="246"/>
      <c r="I60" s="247">
        <v>4819646</v>
      </c>
      <c r="J60" s="246"/>
      <c r="K60" s="248" t="s">
        <v>3874</v>
      </c>
      <c r="L60" s="246"/>
      <c r="M60" s="246" t="s">
        <v>4024</v>
      </c>
      <c r="N60" s="246"/>
      <c r="O60" s="247">
        <v>1895283</v>
      </c>
      <c r="P60" s="246"/>
      <c r="Q60" s="248" t="s">
        <v>3868</v>
      </c>
      <c r="R60" s="12"/>
    </row>
    <row r="61" spans="1:18">
      <c r="A61" s="246" t="s">
        <v>4025</v>
      </c>
      <c r="B61" s="246"/>
      <c r="C61" s="247">
        <v>1617103</v>
      </c>
      <c r="D61" s="246"/>
      <c r="E61" s="248" t="s">
        <v>3834</v>
      </c>
      <c r="F61" s="246"/>
      <c r="G61" s="246" t="s">
        <v>4026</v>
      </c>
      <c r="H61" s="246"/>
      <c r="I61" s="247">
        <v>593836</v>
      </c>
      <c r="J61" s="246"/>
      <c r="K61" s="248" t="s">
        <v>3990</v>
      </c>
      <c r="L61" s="246"/>
      <c r="M61" s="246" t="s">
        <v>4027</v>
      </c>
      <c r="N61" s="246"/>
      <c r="O61" s="247">
        <v>2715348</v>
      </c>
      <c r="P61" s="246"/>
      <c r="Q61" s="248" t="s">
        <v>3827</v>
      </c>
      <c r="R61" s="12"/>
    </row>
    <row r="62" spans="1:18">
      <c r="A62" s="246" t="s">
        <v>4028</v>
      </c>
      <c r="B62" s="246"/>
      <c r="C62" s="247">
        <v>3457750</v>
      </c>
      <c r="D62" s="246"/>
      <c r="E62" s="248" t="s">
        <v>3893</v>
      </c>
      <c r="F62" s="246"/>
      <c r="G62" s="246" t="s">
        <v>4029</v>
      </c>
      <c r="H62" s="246"/>
      <c r="I62" s="247">
        <v>9750865</v>
      </c>
      <c r="J62" s="246"/>
      <c r="K62" s="248" t="s">
        <v>3829</v>
      </c>
      <c r="L62" s="246"/>
      <c r="M62" s="246" t="s">
        <v>4030</v>
      </c>
      <c r="N62" s="246"/>
      <c r="O62" s="247">
        <v>18661390</v>
      </c>
      <c r="P62" s="246"/>
      <c r="Q62" s="248" t="s">
        <v>3829</v>
      </c>
      <c r="R62" s="12"/>
    </row>
    <row r="63" spans="1:18">
      <c r="A63" s="246" t="s">
        <v>4031</v>
      </c>
      <c r="B63" s="246"/>
      <c r="C63" s="247">
        <v>1710127</v>
      </c>
      <c r="D63" s="246"/>
      <c r="E63" s="248" t="s">
        <v>3834</v>
      </c>
      <c r="F63" s="246"/>
      <c r="G63" s="246" t="s">
        <v>4032</v>
      </c>
      <c r="H63" s="246"/>
      <c r="I63" s="247">
        <v>1215285</v>
      </c>
      <c r="J63" s="246"/>
      <c r="K63" s="248" t="s">
        <v>3872</v>
      </c>
      <c r="L63" s="246"/>
      <c r="M63" s="246" t="s">
        <v>4033</v>
      </c>
      <c r="N63" s="246"/>
      <c r="O63" s="247">
        <v>27051231</v>
      </c>
      <c r="P63" s="246"/>
      <c r="Q63" s="248" t="s">
        <v>3919</v>
      </c>
      <c r="R63" s="12"/>
    </row>
    <row r="64" spans="1:18">
      <c r="A64" s="246" t="s">
        <v>4034</v>
      </c>
      <c r="B64" s="246"/>
      <c r="C64" s="247">
        <v>1221415</v>
      </c>
      <c r="D64" s="246"/>
      <c r="E64" s="248" t="s">
        <v>3938</v>
      </c>
      <c r="F64" s="246"/>
      <c r="G64" s="246" t="s">
        <v>4035</v>
      </c>
      <c r="H64" s="246"/>
      <c r="I64" s="247">
        <v>1168083</v>
      </c>
      <c r="J64" s="246"/>
      <c r="K64" s="248" t="s">
        <v>3921</v>
      </c>
      <c r="L64" s="246"/>
      <c r="M64" s="246" t="s">
        <v>4036</v>
      </c>
      <c r="N64" s="246"/>
      <c r="O64" s="247">
        <v>5872264</v>
      </c>
      <c r="P64" s="246"/>
      <c r="Q64" s="248" t="s">
        <v>3838</v>
      </c>
      <c r="R64" s="12"/>
    </row>
    <row r="65" spans="1:18">
      <c r="A65" s="246" t="s">
        <v>4037</v>
      </c>
      <c r="B65" s="246"/>
      <c r="C65" s="247">
        <v>1274729</v>
      </c>
      <c r="D65" s="246"/>
      <c r="E65" s="248" t="s">
        <v>3923</v>
      </c>
      <c r="F65" s="246"/>
      <c r="G65" s="246" t="s">
        <v>4038</v>
      </c>
      <c r="H65" s="246"/>
      <c r="I65" s="247">
        <v>1777248</v>
      </c>
      <c r="J65" s="246"/>
      <c r="K65" s="248" t="s">
        <v>3872</v>
      </c>
      <c r="L65" s="246"/>
      <c r="M65" s="246" t="s">
        <v>4039</v>
      </c>
      <c r="N65" s="246"/>
      <c r="O65" s="247">
        <v>19394611</v>
      </c>
      <c r="P65" s="246"/>
      <c r="Q65" s="248" t="s">
        <v>3847</v>
      </c>
      <c r="R65" s="12"/>
    </row>
    <row r="66" spans="1:18">
      <c r="A66" s="246" t="s">
        <v>4040</v>
      </c>
      <c r="B66" s="246"/>
      <c r="C66" s="247">
        <v>3535090</v>
      </c>
      <c r="D66" s="246"/>
      <c r="E66" s="248" t="s">
        <v>3893</v>
      </c>
      <c r="F66" s="246"/>
      <c r="G66" s="246" t="s">
        <v>4041</v>
      </c>
      <c r="H66" s="246"/>
      <c r="I66" s="247">
        <v>421350</v>
      </c>
      <c r="J66" s="246"/>
      <c r="K66" s="248" t="s">
        <v>3838</v>
      </c>
      <c r="L66" s="246"/>
      <c r="M66" s="246" t="s">
        <v>4042</v>
      </c>
      <c r="N66" s="246"/>
      <c r="O66" s="247">
        <v>2650461</v>
      </c>
      <c r="P66" s="246"/>
      <c r="Q66" s="248" t="s">
        <v>3832</v>
      </c>
      <c r="R66" s="12"/>
    </row>
    <row r="67" spans="1:18">
      <c r="A67" s="246" t="s">
        <v>4043</v>
      </c>
      <c r="B67" s="246"/>
      <c r="C67" s="247">
        <v>2074454</v>
      </c>
      <c r="D67" s="246"/>
      <c r="E67" s="248" t="s">
        <v>3880</v>
      </c>
      <c r="F67" s="246"/>
      <c r="G67" s="246" t="s">
        <v>4044</v>
      </c>
      <c r="H67" s="246"/>
      <c r="I67" s="247">
        <v>7775033</v>
      </c>
      <c r="J67" s="246"/>
      <c r="K67" s="248" t="s">
        <v>3829</v>
      </c>
      <c r="L67" s="246"/>
      <c r="M67" s="246" t="s">
        <v>4045</v>
      </c>
      <c r="N67" s="246"/>
      <c r="O67" s="247">
        <v>1691897</v>
      </c>
      <c r="P67" s="246"/>
      <c r="Q67" s="248" t="s">
        <v>3850</v>
      </c>
      <c r="R67" s="12"/>
    </row>
    <row r="68" spans="1:18">
      <c r="A68" s="246" t="s">
        <v>4046</v>
      </c>
      <c r="B68" s="246"/>
      <c r="C68" s="247">
        <v>239192</v>
      </c>
      <c r="D68" s="246"/>
      <c r="E68" s="248" t="s">
        <v>3850</v>
      </c>
      <c r="F68" s="246"/>
      <c r="G68" s="246" t="s">
        <v>4047</v>
      </c>
      <c r="H68" s="246"/>
      <c r="I68" s="247">
        <v>3229880</v>
      </c>
      <c r="J68" s="246"/>
      <c r="K68" s="248" t="s">
        <v>3865</v>
      </c>
      <c r="L68" s="246"/>
      <c r="M68" s="246" t="s">
        <v>4048</v>
      </c>
      <c r="N68" s="246"/>
      <c r="O68" s="247">
        <v>15899946</v>
      </c>
      <c r="P68" s="246"/>
      <c r="Q68" s="248" t="s">
        <v>3841</v>
      </c>
      <c r="R68" s="12"/>
    </row>
    <row r="69" spans="1:18">
      <c r="A69" s="246" t="s">
        <v>4049</v>
      </c>
      <c r="B69" s="246"/>
      <c r="C69" s="247">
        <v>4044417</v>
      </c>
      <c r="D69" s="246"/>
      <c r="E69" s="248" t="s">
        <v>3868</v>
      </c>
      <c r="F69" s="246"/>
      <c r="G69" s="246" t="s">
        <v>4050</v>
      </c>
      <c r="H69" s="246"/>
      <c r="I69" s="247">
        <v>3559804</v>
      </c>
      <c r="J69" s="246"/>
      <c r="K69" s="248" t="s">
        <v>4051</v>
      </c>
      <c r="L69" s="246"/>
      <c r="M69" s="246" t="s">
        <v>4052</v>
      </c>
      <c r="N69" s="246"/>
      <c r="O69" s="247">
        <v>1296941</v>
      </c>
      <c r="P69" s="246"/>
      <c r="Q69" s="248" t="s">
        <v>3865</v>
      </c>
      <c r="R69" s="12"/>
    </row>
    <row r="70" spans="1:18">
      <c r="A70" s="246" t="s">
        <v>4053</v>
      </c>
      <c r="B70" s="246"/>
      <c r="C70" s="247">
        <v>958584</v>
      </c>
      <c r="D70" s="246"/>
      <c r="E70" s="248" t="s">
        <v>3832</v>
      </c>
      <c r="F70" s="246"/>
      <c r="G70" s="246" t="s">
        <v>4054</v>
      </c>
      <c r="H70" s="246"/>
      <c r="I70" s="247">
        <v>560207</v>
      </c>
      <c r="J70" s="246"/>
      <c r="K70" s="248" t="s">
        <v>3911</v>
      </c>
      <c r="L70" s="246"/>
      <c r="M70" s="246" t="s">
        <v>4055</v>
      </c>
      <c r="N70" s="246"/>
      <c r="O70" s="247">
        <v>15603382</v>
      </c>
      <c r="P70" s="246"/>
      <c r="Q70" s="248" t="s">
        <v>3863</v>
      </c>
      <c r="R70" s="12"/>
    </row>
    <row r="71" spans="1:18">
      <c r="A71" s="246" t="s">
        <v>4056</v>
      </c>
      <c r="B71" s="246"/>
      <c r="C71" s="247">
        <v>15757904</v>
      </c>
      <c r="D71" s="246"/>
      <c r="E71" s="248" t="s">
        <v>3938</v>
      </c>
      <c r="F71" s="246"/>
      <c r="G71" s="246" t="s">
        <v>4057</v>
      </c>
      <c r="H71" s="246"/>
      <c r="I71" s="247">
        <v>318221</v>
      </c>
      <c r="J71" s="246"/>
      <c r="K71" s="248" t="s">
        <v>4058</v>
      </c>
      <c r="L71" s="246"/>
      <c r="M71" s="246" t="s">
        <v>4059</v>
      </c>
      <c r="N71" s="246"/>
      <c r="O71" s="247">
        <v>833802</v>
      </c>
      <c r="P71" s="246"/>
      <c r="Q71" s="248" t="s">
        <v>3843</v>
      </c>
      <c r="R71" s="12"/>
    </row>
    <row r="72" spans="1:18">
      <c r="A72" s="246" t="s">
        <v>4060</v>
      </c>
      <c r="B72" s="246"/>
      <c r="C72" s="247">
        <v>587559</v>
      </c>
      <c r="D72" s="246"/>
      <c r="E72" s="248" t="s">
        <v>3847</v>
      </c>
      <c r="F72" s="246"/>
      <c r="G72" s="246" t="s">
        <v>4061</v>
      </c>
      <c r="H72" s="246"/>
      <c r="I72" s="247">
        <v>5088314</v>
      </c>
      <c r="J72" s="246"/>
      <c r="K72" s="248" t="s">
        <v>3834</v>
      </c>
      <c r="L72" s="246"/>
      <c r="M72" s="246" t="s">
        <v>4062</v>
      </c>
      <c r="N72" s="246"/>
      <c r="O72" s="247">
        <v>1482812</v>
      </c>
      <c r="P72" s="246"/>
      <c r="Q72" s="248" t="s">
        <v>3847</v>
      </c>
      <c r="R72" s="12"/>
    </row>
    <row r="73" spans="1:18">
      <c r="A73" s="246" t="s">
        <v>4063</v>
      </c>
      <c r="B73" s="246"/>
      <c r="C73" s="247">
        <v>2248730</v>
      </c>
      <c r="D73" s="246"/>
      <c r="E73" s="248" t="s">
        <v>3838</v>
      </c>
      <c r="F73" s="246"/>
      <c r="G73" s="246" t="s">
        <v>4064</v>
      </c>
      <c r="H73" s="246"/>
      <c r="I73" s="247">
        <v>1099610</v>
      </c>
      <c r="J73" s="246"/>
      <c r="K73" s="248" t="s">
        <v>3834</v>
      </c>
      <c r="L73" s="246"/>
      <c r="M73" s="246" t="s">
        <v>4065</v>
      </c>
      <c r="N73" s="246"/>
      <c r="O73" s="247">
        <v>5269561</v>
      </c>
      <c r="P73" s="246"/>
      <c r="Q73" s="248" t="s">
        <v>3868</v>
      </c>
      <c r="R73" s="12"/>
    </row>
    <row r="74" spans="1:18">
      <c r="A74" s="246" t="s">
        <v>4066</v>
      </c>
      <c r="B74" s="246"/>
      <c r="C74" s="247">
        <v>2034487</v>
      </c>
      <c r="D74" s="246"/>
      <c r="E74" s="248" t="s">
        <v>3843</v>
      </c>
      <c r="F74" s="246"/>
      <c r="G74" s="246" t="s">
        <v>4067</v>
      </c>
      <c r="H74" s="246"/>
      <c r="I74" s="247">
        <v>7001199</v>
      </c>
      <c r="J74" s="246"/>
      <c r="K74" s="248" t="s">
        <v>3891</v>
      </c>
      <c r="L74" s="246"/>
      <c r="M74" s="246" t="s">
        <v>4068</v>
      </c>
      <c r="N74" s="246"/>
      <c r="O74" s="247">
        <v>3916458</v>
      </c>
      <c r="P74" s="246"/>
      <c r="Q74" s="248" t="s">
        <v>3834</v>
      </c>
      <c r="R74" s="12"/>
    </row>
    <row r="75" spans="1:18">
      <c r="A75" s="246" t="s">
        <v>4069</v>
      </c>
      <c r="B75" s="246"/>
      <c r="C75" s="247">
        <v>770885</v>
      </c>
      <c r="D75" s="246"/>
      <c r="E75" s="248" t="s">
        <v>3872</v>
      </c>
      <c r="F75" s="246"/>
      <c r="G75" s="246" t="s">
        <v>4070</v>
      </c>
      <c r="H75" s="246"/>
      <c r="I75" s="247">
        <v>1405737</v>
      </c>
      <c r="J75" s="246"/>
      <c r="K75" s="248" t="s">
        <v>3841</v>
      </c>
      <c r="L75" s="246"/>
      <c r="M75" s="246" t="s">
        <v>4071</v>
      </c>
      <c r="N75" s="246"/>
      <c r="O75" s="247">
        <v>2846857</v>
      </c>
      <c r="P75" s="246"/>
      <c r="Q75" s="248" t="s">
        <v>3829</v>
      </c>
      <c r="R75" s="12"/>
    </row>
    <row r="76" spans="1:18">
      <c r="A76" s="246" t="s">
        <v>4072</v>
      </c>
      <c r="B76" s="246"/>
      <c r="C76" s="247">
        <v>3956560</v>
      </c>
      <c r="D76" s="246"/>
      <c r="E76" s="248" t="s">
        <v>3872</v>
      </c>
      <c r="F76" s="246"/>
      <c r="G76" s="246" t="s">
        <v>4073</v>
      </c>
      <c r="H76" s="246"/>
      <c r="I76" s="247">
        <v>2702397</v>
      </c>
      <c r="J76" s="246"/>
      <c r="K76" s="248" t="s">
        <v>3827</v>
      </c>
      <c r="L76" s="246"/>
      <c r="M76" s="246" t="s">
        <v>4074</v>
      </c>
      <c r="N76" s="246"/>
      <c r="O76" s="247">
        <v>413080</v>
      </c>
      <c r="P76" s="246"/>
      <c r="Q76" s="248" t="s">
        <v>3841</v>
      </c>
      <c r="R76" s="12"/>
    </row>
    <row r="77" spans="1:18">
      <c r="A77" s="246" t="s">
        <v>4075</v>
      </c>
      <c r="B77" s="246"/>
      <c r="C77" s="247">
        <v>3599798</v>
      </c>
      <c r="D77" s="246"/>
      <c r="E77" s="248" t="s">
        <v>3834</v>
      </c>
      <c r="F77" s="246"/>
      <c r="G77" s="246" t="s">
        <v>4076</v>
      </c>
      <c r="H77" s="246"/>
      <c r="I77" s="247">
        <v>2567769</v>
      </c>
      <c r="J77" s="246"/>
      <c r="K77" s="248" t="s">
        <v>3891</v>
      </c>
      <c r="L77" s="246"/>
      <c r="M77" s="246" t="s">
        <v>4077</v>
      </c>
      <c r="N77" s="246"/>
      <c r="O77" s="247">
        <v>963267</v>
      </c>
      <c r="P77" s="246"/>
      <c r="Q77" s="248" t="s">
        <v>3847</v>
      </c>
      <c r="R77" s="12"/>
    </row>
    <row r="78" spans="1:18">
      <c r="A78" s="246" t="s">
        <v>4078</v>
      </c>
      <c r="B78" s="246"/>
      <c r="C78" s="247">
        <v>3538325</v>
      </c>
      <c r="D78" s="246"/>
      <c r="E78" s="248" t="s">
        <v>3827</v>
      </c>
      <c r="F78" s="246"/>
      <c r="G78" s="246" t="s">
        <v>4079</v>
      </c>
      <c r="H78" s="246"/>
      <c r="I78" s="247">
        <v>6018248</v>
      </c>
      <c r="J78" s="246"/>
      <c r="K78" s="248" t="s">
        <v>3856</v>
      </c>
      <c r="L78" s="246"/>
      <c r="M78" s="246" t="s">
        <v>4080</v>
      </c>
      <c r="N78" s="246"/>
      <c r="O78" s="247">
        <v>1517446</v>
      </c>
      <c r="P78" s="246"/>
      <c r="Q78" s="248" t="s">
        <v>3950</v>
      </c>
      <c r="R78" s="12"/>
    </row>
    <row r="79" spans="1:18">
      <c r="A79" s="246" t="s">
        <v>4081</v>
      </c>
      <c r="B79" s="246"/>
      <c r="C79" s="247">
        <v>2156350</v>
      </c>
      <c r="D79" s="246"/>
      <c r="E79" s="248" t="s">
        <v>3921</v>
      </c>
      <c r="F79" s="246"/>
      <c r="G79" s="246" t="s">
        <v>4082</v>
      </c>
      <c r="H79" s="246"/>
      <c r="I79" s="247">
        <v>8685931</v>
      </c>
      <c r="J79" s="246"/>
      <c r="K79" s="248" t="s">
        <v>3841</v>
      </c>
      <c r="L79" s="246"/>
      <c r="M79" s="246" t="s">
        <v>4083</v>
      </c>
      <c r="N79" s="246"/>
      <c r="O79" s="247">
        <v>17500960</v>
      </c>
      <c r="P79" s="246"/>
      <c r="Q79" s="248" t="s">
        <v>3921</v>
      </c>
      <c r="R79" s="12"/>
    </row>
    <row r="80" spans="1:18">
      <c r="A80" s="246" t="s">
        <v>4084</v>
      </c>
      <c r="B80" s="246"/>
      <c r="C80" s="247">
        <v>126312</v>
      </c>
      <c r="D80" s="246"/>
      <c r="E80" s="248" t="s">
        <v>3872</v>
      </c>
      <c r="F80" s="246"/>
      <c r="G80" s="246" t="s">
        <v>4085</v>
      </c>
      <c r="H80" s="246"/>
      <c r="I80" s="247">
        <v>554105</v>
      </c>
      <c r="J80" s="246"/>
      <c r="K80" s="248" t="s">
        <v>3834</v>
      </c>
      <c r="L80" s="246"/>
      <c r="M80" s="246" t="s">
        <v>4086</v>
      </c>
      <c r="N80" s="246"/>
      <c r="O80" s="247">
        <v>22609903</v>
      </c>
      <c r="P80" s="246"/>
      <c r="Q80" s="248" t="s">
        <v>4051</v>
      </c>
      <c r="R80" s="12"/>
    </row>
    <row r="81" spans="1:18">
      <c r="A81" s="246" t="s">
        <v>4087</v>
      </c>
      <c r="B81" s="246"/>
      <c r="C81" s="247">
        <v>4164114</v>
      </c>
      <c r="D81" s="246"/>
      <c r="E81" s="248" t="s">
        <v>3841</v>
      </c>
      <c r="F81" s="246"/>
      <c r="G81" s="246" t="s">
        <v>4088</v>
      </c>
      <c r="H81" s="246"/>
      <c r="I81" s="247">
        <v>5503571</v>
      </c>
      <c r="J81" s="246"/>
      <c r="K81" s="248" t="s">
        <v>3868</v>
      </c>
      <c r="L81" s="246"/>
      <c r="M81" s="246" t="s">
        <v>4089</v>
      </c>
      <c r="N81" s="246"/>
      <c r="O81" s="247">
        <v>7358643</v>
      </c>
      <c r="P81" s="246"/>
      <c r="Q81" s="248" t="s">
        <v>3854</v>
      </c>
      <c r="R81" s="12"/>
    </row>
    <row r="82" spans="1:18">
      <c r="A82" s="246" t="s">
        <v>4090</v>
      </c>
      <c r="B82" s="246"/>
      <c r="C82" s="247">
        <v>3816965</v>
      </c>
      <c r="D82" s="246"/>
      <c r="E82" s="248" t="s">
        <v>3836</v>
      </c>
      <c r="F82" s="246"/>
      <c r="G82" s="246" t="s">
        <v>4091</v>
      </c>
      <c r="H82" s="246"/>
      <c r="I82" s="247">
        <v>8685931</v>
      </c>
      <c r="J82" s="246"/>
      <c r="K82" s="248" t="s">
        <v>3841</v>
      </c>
      <c r="L82" s="246"/>
      <c r="M82" s="246" t="s">
        <v>4092</v>
      </c>
      <c r="N82" s="246"/>
      <c r="O82" s="247">
        <v>5476809</v>
      </c>
      <c r="P82" s="246"/>
      <c r="Q82" s="248" t="s">
        <v>3836</v>
      </c>
      <c r="R82" s="12"/>
    </row>
    <row r="83" spans="1:18">
      <c r="A83" s="246" t="s">
        <v>4093</v>
      </c>
      <c r="B83" s="246"/>
      <c r="C83" s="247">
        <v>3950093</v>
      </c>
      <c r="D83" s="246"/>
      <c r="E83" s="248" t="s">
        <v>3834</v>
      </c>
      <c r="F83" s="246"/>
      <c r="G83" s="246" t="s">
        <v>4094</v>
      </c>
      <c r="H83" s="246"/>
      <c r="I83" s="247">
        <v>474403</v>
      </c>
      <c r="J83" s="246"/>
      <c r="K83" s="248" t="s">
        <v>3938</v>
      </c>
      <c r="L83" s="246"/>
      <c r="M83" s="246" t="s">
        <v>4095</v>
      </c>
      <c r="N83" s="246"/>
      <c r="O83" s="247">
        <v>787929</v>
      </c>
      <c r="P83" s="246"/>
      <c r="Q83" s="248" t="s">
        <v>3847</v>
      </c>
      <c r="R83" s="12"/>
    </row>
    <row r="84" spans="1:18">
      <c r="A84" s="246" t="s">
        <v>4096</v>
      </c>
      <c r="B84" s="246"/>
      <c r="C84" s="247">
        <v>1450108</v>
      </c>
      <c r="D84" s="246"/>
      <c r="E84" s="248" t="s">
        <v>4097</v>
      </c>
      <c r="F84" s="246"/>
      <c r="G84" s="246" t="s">
        <v>4098</v>
      </c>
      <c r="H84" s="246"/>
      <c r="I84" s="247">
        <v>1380097</v>
      </c>
      <c r="J84" s="246"/>
      <c r="K84" s="248" t="s">
        <v>3921</v>
      </c>
      <c r="L84" s="246"/>
      <c r="M84" s="246" t="s">
        <v>4099</v>
      </c>
      <c r="N84" s="246"/>
      <c r="O84" s="247">
        <v>12328811</v>
      </c>
      <c r="P84" s="246"/>
      <c r="Q84" s="248" t="s">
        <v>3903</v>
      </c>
      <c r="R84" s="12"/>
    </row>
    <row r="85" spans="1:18">
      <c r="A85" s="246" t="s">
        <v>4100</v>
      </c>
      <c r="B85" s="246"/>
      <c r="C85" s="247">
        <v>948294</v>
      </c>
      <c r="D85" s="246"/>
      <c r="E85" s="248" t="s">
        <v>3843</v>
      </c>
      <c r="F85" s="246"/>
      <c r="G85" s="246" t="s">
        <v>4101</v>
      </c>
      <c r="H85" s="246"/>
      <c r="I85" s="247">
        <v>5805129</v>
      </c>
      <c r="J85" s="246"/>
      <c r="K85" s="248" t="s">
        <v>3899</v>
      </c>
      <c r="L85" s="246"/>
      <c r="M85" s="246" t="s">
        <v>4102</v>
      </c>
      <c r="N85" s="246"/>
      <c r="O85" s="247">
        <v>758768</v>
      </c>
      <c r="P85" s="246"/>
      <c r="Q85" s="248" t="s">
        <v>3863</v>
      </c>
      <c r="R85" s="12"/>
    </row>
    <row r="86" spans="1:18">
      <c r="A86" s="246" t="s">
        <v>4103</v>
      </c>
      <c r="B86" s="246"/>
      <c r="C86" s="247">
        <v>3970158</v>
      </c>
      <c r="D86" s="246"/>
      <c r="E86" s="248" t="s">
        <v>3834</v>
      </c>
      <c r="F86" s="246"/>
      <c r="G86" s="246" t="s">
        <v>4104</v>
      </c>
      <c r="H86" s="246"/>
      <c r="I86" s="247">
        <v>1623172</v>
      </c>
      <c r="J86" s="246"/>
      <c r="K86" s="248" t="s">
        <v>3863</v>
      </c>
      <c r="L86" s="246"/>
      <c r="M86" s="246" t="s">
        <v>4105</v>
      </c>
      <c r="N86" s="246"/>
      <c r="O86" s="247">
        <v>3075790</v>
      </c>
      <c r="P86" s="246"/>
      <c r="Q86" s="248" t="s">
        <v>3865</v>
      </c>
      <c r="R86" s="12"/>
    </row>
    <row r="87" spans="1:18">
      <c r="A87" s="246" t="s">
        <v>4106</v>
      </c>
      <c r="B87" s="246"/>
      <c r="C87" s="247">
        <v>1583846</v>
      </c>
      <c r="D87" s="246"/>
      <c r="E87" s="248" t="s">
        <v>3838</v>
      </c>
      <c r="F87" s="246"/>
      <c r="G87" s="246" t="s">
        <v>4107</v>
      </c>
      <c r="H87" s="246"/>
      <c r="I87" s="247">
        <v>1274466</v>
      </c>
      <c r="J87" s="246"/>
      <c r="K87" s="248" t="s">
        <v>3834</v>
      </c>
      <c r="L87" s="246"/>
      <c r="M87" s="246" t="s">
        <v>4108</v>
      </c>
      <c r="N87" s="246"/>
      <c r="O87" s="247">
        <v>1416186</v>
      </c>
      <c r="P87" s="246"/>
      <c r="Q87" s="248" t="s">
        <v>4109</v>
      </c>
      <c r="R87" s="12"/>
    </row>
    <row r="88" spans="1:18">
      <c r="A88" s="246" t="s">
        <v>4110</v>
      </c>
      <c r="B88" s="246"/>
      <c r="C88" s="247">
        <v>914218</v>
      </c>
      <c r="D88" s="246"/>
      <c r="E88" s="248" t="s">
        <v>3827</v>
      </c>
      <c r="F88" s="246"/>
      <c r="G88" s="246" t="s">
        <v>4111</v>
      </c>
      <c r="H88" s="246"/>
      <c r="I88" s="247">
        <v>1543002</v>
      </c>
      <c r="J88" s="246"/>
      <c r="K88" s="248" t="s">
        <v>3872</v>
      </c>
      <c r="L88" s="246"/>
      <c r="M88" s="246" t="s">
        <v>4112</v>
      </c>
      <c r="N88" s="246"/>
      <c r="O88" s="247">
        <v>5266241</v>
      </c>
      <c r="P88" s="246"/>
      <c r="Q88" s="248" t="s">
        <v>3865</v>
      </c>
      <c r="R88" s="12"/>
    </row>
    <row r="89" spans="1:18">
      <c r="A89" s="246" t="s">
        <v>4113</v>
      </c>
      <c r="B89" s="246"/>
      <c r="C89" s="247">
        <v>180929</v>
      </c>
      <c r="D89" s="246"/>
      <c r="E89" s="248" t="s">
        <v>3843</v>
      </c>
      <c r="F89" s="246"/>
      <c r="G89" s="246" t="s">
        <v>4114</v>
      </c>
      <c r="H89" s="246"/>
      <c r="I89" s="247">
        <v>4964686</v>
      </c>
      <c r="J89" s="246"/>
      <c r="K89" s="248" t="s">
        <v>3829</v>
      </c>
      <c r="L89" s="246"/>
      <c r="M89" s="246" t="s">
        <v>4115</v>
      </c>
      <c r="N89" s="246"/>
      <c r="O89" s="247">
        <v>1088635</v>
      </c>
      <c r="P89" s="246"/>
      <c r="Q89" s="248" t="s">
        <v>3829</v>
      </c>
      <c r="R89" s="12"/>
    </row>
    <row r="90" spans="1:18">
      <c r="A90" s="246" t="s">
        <v>4116</v>
      </c>
      <c r="B90" s="246"/>
      <c r="C90" s="247">
        <v>1092065</v>
      </c>
      <c r="D90" s="246"/>
      <c r="E90" s="248" t="s">
        <v>3859</v>
      </c>
      <c r="F90" s="246"/>
      <c r="G90" s="246" t="s">
        <v>4117</v>
      </c>
      <c r="H90" s="246"/>
      <c r="I90" s="247">
        <v>4605891</v>
      </c>
      <c r="J90" s="246"/>
      <c r="K90" s="248" t="s">
        <v>3865</v>
      </c>
      <c r="L90" s="246"/>
      <c r="M90" s="246" t="s">
        <v>4118</v>
      </c>
      <c r="N90" s="246"/>
      <c r="O90" s="247">
        <v>4771922</v>
      </c>
      <c r="P90" s="246"/>
      <c r="Q90" s="248" t="s">
        <v>3893</v>
      </c>
      <c r="R90" s="12"/>
    </row>
    <row r="91" spans="1:18">
      <c r="A91" s="246" t="s">
        <v>4119</v>
      </c>
      <c r="B91" s="246"/>
      <c r="C91" s="247">
        <v>14602099</v>
      </c>
      <c r="D91" s="246"/>
      <c r="E91" s="248" t="s">
        <v>3863</v>
      </c>
      <c r="F91" s="246"/>
      <c r="G91" s="246" t="s">
        <v>4120</v>
      </c>
      <c r="H91" s="246"/>
      <c r="I91" s="247">
        <v>3625139</v>
      </c>
      <c r="J91" s="246"/>
      <c r="K91" s="248" t="s">
        <v>3843</v>
      </c>
      <c r="L91" s="246"/>
      <c r="M91" s="246" t="s">
        <v>4121</v>
      </c>
      <c r="N91" s="246"/>
      <c r="O91" s="247">
        <v>3586874</v>
      </c>
      <c r="P91" s="246"/>
      <c r="Q91" s="248" t="s">
        <v>4122</v>
      </c>
      <c r="R91" s="12"/>
    </row>
    <row r="92" spans="1:18">
      <c r="A92" s="246" t="s">
        <v>4123</v>
      </c>
      <c r="B92" s="246"/>
      <c r="C92" s="247">
        <v>3370491</v>
      </c>
      <c r="D92" s="246"/>
      <c r="E92" s="248" t="s">
        <v>3834</v>
      </c>
      <c r="F92" s="246"/>
      <c r="G92" s="246" t="s">
        <v>4124</v>
      </c>
      <c r="H92" s="246"/>
      <c r="I92" s="247">
        <v>2761042</v>
      </c>
      <c r="J92" s="246"/>
      <c r="K92" s="248" t="s">
        <v>3841</v>
      </c>
      <c r="L92" s="246"/>
      <c r="M92" s="246" t="s">
        <v>4125</v>
      </c>
      <c r="N92" s="246"/>
      <c r="O92" s="247">
        <v>22533172</v>
      </c>
      <c r="P92" s="246"/>
      <c r="Q92" s="248" t="s">
        <v>3836</v>
      </c>
      <c r="R92" s="12"/>
    </row>
    <row r="93" spans="1:18">
      <c r="A93" s="246" t="s">
        <v>4126</v>
      </c>
      <c r="B93" s="246"/>
      <c r="C93" s="247">
        <v>1209663</v>
      </c>
      <c r="D93" s="246"/>
      <c r="E93" s="248" t="s">
        <v>3919</v>
      </c>
      <c r="F93" s="246"/>
      <c r="G93" s="246" t="s">
        <v>4127</v>
      </c>
      <c r="H93" s="246"/>
      <c r="I93" s="247">
        <v>4397132</v>
      </c>
      <c r="J93" s="246"/>
      <c r="K93" s="248" t="s">
        <v>4014</v>
      </c>
      <c r="L93" s="246"/>
      <c r="M93" s="246" t="s">
        <v>4128</v>
      </c>
      <c r="N93" s="246"/>
      <c r="O93" s="247">
        <v>760743</v>
      </c>
      <c r="P93" s="246"/>
      <c r="Q93" s="248" t="s">
        <v>3852</v>
      </c>
      <c r="R93" s="12"/>
    </row>
    <row r="94" spans="1:18">
      <c r="A94" s="246" t="s">
        <v>4129</v>
      </c>
      <c r="B94" s="246"/>
      <c r="C94" s="247">
        <v>9803360</v>
      </c>
      <c r="D94" s="246"/>
      <c r="E94" s="248" t="s">
        <v>3950</v>
      </c>
      <c r="F94" s="246"/>
      <c r="G94" s="246" t="s">
        <v>4130</v>
      </c>
      <c r="H94" s="246"/>
      <c r="I94" s="247">
        <v>1350533</v>
      </c>
      <c r="J94" s="246"/>
      <c r="K94" s="248" t="s">
        <v>3836</v>
      </c>
      <c r="L94" s="246"/>
      <c r="M94" s="246" t="s">
        <v>4131</v>
      </c>
      <c r="N94" s="246"/>
      <c r="O94" s="247">
        <v>4056408</v>
      </c>
      <c r="P94" s="246"/>
      <c r="Q94" s="248" t="s">
        <v>3847</v>
      </c>
      <c r="R94" s="12"/>
    </row>
    <row r="95" spans="1:18">
      <c r="A95" s="246" t="s">
        <v>4132</v>
      </c>
      <c r="B95" s="246"/>
      <c r="C95" s="247">
        <v>2676798</v>
      </c>
      <c r="D95" s="246"/>
      <c r="E95" s="248" t="s">
        <v>3863</v>
      </c>
      <c r="F95" s="246"/>
      <c r="G95" s="246" t="s">
        <v>4133</v>
      </c>
      <c r="H95" s="246"/>
      <c r="I95" s="247">
        <v>3093335</v>
      </c>
      <c r="J95" s="246"/>
      <c r="K95" s="248" t="s">
        <v>3865</v>
      </c>
      <c r="L95" s="246"/>
      <c r="M95" s="246" t="s">
        <v>4134</v>
      </c>
      <c r="N95" s="246"/>
      <c r="O95" s="247">
        <v>20010727</v>
      </c>
      <c r="P95" s="246"/>
      <c r="Q95" s="248" t="s">
        <v>3863</v>
      </c>
      <c r="R95" s="12"/>
    </row>
    <row r="96" spans="1:18">
      <c r="A96" s="246" t="s">
        <v>4135</v>
      </c>
      <c r="B96" s="246"/>
      <c r="C96" s="247">
        <v>1936740</v>
      </c>
      <c r="D96" s="246"/>
      <c r="E96" s="248" t="s">
        <v>3938</v>
      </c>
      <c r="F96" s="246"/>
      <c r="G96" s="246" t="s">
        <v>4136</v>
      </c>
      <c r="H96" s="246"/>
      <c r="I96" s="247">
        <v>425342</v>
      </c>
      <c r="J96" s="246"/>
      <c r="K96" s="248" t="s">
        <v>3872</v>
      </c>
      <c r="L96" s="246"/>
      <c r="M96" s="246" t="s">
        <v>4137</v>
      </c>
      <c r="N96" s="246"/>
      <c r="O96" s="247">
        <v>918052</v>
      </c>
      <c r="P96" s="246"/>
      <c r="Q96" s="248" t="s">
        <v>3854</v>
      </c>
      <c r="R96" s="12"/>
    </row>
    <row r="97" spans="1:18">
      <c r="A97" s="12"/>
      <c r="B97" s="12"/>
      <c r="C97" s="153"/>
      <c r="D97" s="12"/>
      <c r="E97" s="153"/>
      <c r="F97" s="12"/>
      <c r="G97" s="12"/>
      <c r="H97" s="12"/>
      <c r="I97" s="153"/>
      <c r="J97" s="12"/>
      <c r="K97" s="153"/>
      <c r="L97" s="12"/>
      <c r="M97" s="246"/>
      <c r="N97" s="246"/>
      <c r="O97" s="249"/>
      <c r="P97" s="250"/>
      <c r="Q97" s="246"/>
      <c r="R97" s="12"/>
    </row>
    <row r="98" spans="1:18">
      <c r="A98" s="12" t="s">
        <v>3998</v>
      </c>
      <c r="B98" s="12"/>
      <c r="C98" s="17"/>
      <c r="D98" s="12"/>
      <c r="E98" s="153"/>
      <c r="F98" s="12"/>
      <c r="G98" s="17" t="s">
        <v>3999</v>
      </c>
      <c r="H98" s="12"/>
      <c r="I98" s="153"/>
      <c r="J98" s="12"/>
      <c r="K98" s="153"/>
      <c r="L98" s="12"/>
      <c r="M98" s="246"/>
      <c r="N98" s="246"/>
      <c r="O98" s="249"/>
      <c r="P98" s="250"/>
      <c r="Q98" s="246"/>
      <c r="R98" s="12"/>
    </row>
    <row r="99" spans="1:18">
      <c r="M99" s="252"/>
      <c r="N99" s="252"/>
      <c r="O99" s="253"/>
      <c r="P99" s="254"/>
      <c r="Q99" s="252"/>
    </row>
    <row r="100" spans="1:18">
      <c r="M100" s="252"/>
      <c r="N100" s="252"/>
      <c r="O100" s="253"/>
      <c r="P100" s="254"/>
      <c r="Q100" s="252"/>
    </row>
    <row r="101" spans="1:18">
      <c r="M101" s="252"/>
      <c r="N101" s="252"/>
      <c r="O101" s="253"/>
      <c r="P101" s="254"/>
      <c r="Q101" s="252"/>
    </row>
    <row r="102" spans="1:18">
      <c r="M102" s="252"/>
      <c r="N102" s="252"/>
      <c r="O102" s="253"/>
      <c r="P102" s="254"/>
      <c r="Q102" s="252"/>
    </row>
  </sheetData>
  <sheetProtection password="E487" sheet="1" objects="1" scenarios="1"/>
  <pageMargins left="0.25" right="0.25" top="0.25" bottom="0.75" header="0.05" footer="0.3"/>
  <pageSetup scale="72" fitToHeight="0" orientation="landscape" r:id="rId1"/>
  <headerFooter>
    <oddFooter>&amp;L2015 McLagan Regional &amp; Community Bank Survey&amp;C&amp;G</oddFooter>
  </headerFooter>
  <rowBreaks count="1" manualBreakCount="1">
    <brk id="50" max="16"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pageSetUpPr fitToPage="1"/>
  </sheetPr>
  <dimension ref="A1:Y67"/>
  <sheetViews>
    <sheetView showGridLines="0" tabSelected="1" zoomScaleNormal="100" workbookViewId="0">
      <selection activeCell="H37" sqref="H37:H38"/>
    </sheetView>
  </sheetViews>
  <sheetFormatPr defaultRowHeight="12.75"/>
  <cols>
    <col min="1" max="1" width="4.42578125" style="5" customWidth="1"/>
    <col min="2" max="2" width="3.5703125" style="5" customWidth="1"/>
    <col min="3" max="4" width="10.7109375" style="5" customWidth="1"/>
    <col min="5" max="10" width="11.7109375" style="5" customWidth="1"/>
    <col min="11" max="12" width="5.85546875" style="5" customWidth="1"/>
    <col min="13" max="13" width="2.42578125" style="5" customWidth="1"/>
    <col min="14" max="14" width="13.5703125" style="5" customWidth="1"/>
    <col min="15" max="15" width="5.7109375" style="5" customWidth="1"/>
    <col min="16" max="16" width="0.85546875" style="5" customWidth="1"/>
    <col min="17" max="17" width="6.28515625" style="5" customWidth="1"/>
    <col min="18" max="18" width="7.42578125" style="5" customWidth="1"/>
    <col min="19" max="19" width="7.140625" style="5" customWidth="1"/>
    <col min="20" max="20" width="2.42578125" style="5" customWidth="1"/>
    <col min="21" max="21" width="4.5703125" style="5" customWidth="1"/>
    <col min="22" max="22" width="7.140625" style="5" customWidth="1"/>
    <col min="23" max="23" width="35.7109375" style="5" customWidth="1"/>
    <col min="24" max="24" width="4.42578125" style="5" customWidth="1"/>
    <col min="25" max="25" width="5.85546875" style="5" customWidth="1"/>
    <col min="26" max="16384" width="9.140625" style="5"/>
  </cols>
  <sheetData>
    <row r="1" spans="1:25" ht="15.75">
      <c r="A1" s="45"/>
      <c r="B1" s="43"/>
      <c r="C1" s="46" t="s">
        <v>288</v>
      </c>
      <c r="D1" s="46"/>
      <c r="E1" s="43"/>
      <c r="F1" s="43"/>
      <c r="G1" s="43"/>
      <c r="H1" s="43"/>
      <c r="I1" s="43"/>
      <c r="J1" s="43"/>
      <c r="K1" s="43"/>
      <c r="L1" s="43"/>
      <c r="M1" s="43"/>
      <c r="N1" s="43"/>
      <c r="O1" s="43"/>
      <c r="P1" s="43"/>
      <c r="Q1" s="43"/>
      <c r="R1" s="43"/>
      <c r="S1" s="43"/>
      <c r="T1" s="43"/>
      <c r="U1" s="43"/>
      <c r="V1" s="43"/>
      <c r="W1" s="43"/>
      <c r="X1" s="43"/>
      <c r="Y1" s="43"/>
    </row>
    <row r="2" spans="1:25" ht="18.75" customHeight="1">
      <c r="A2" s="45"/>
      <c r="B2" s="265" t="s">
        <v>190</v>
      </c>
      <c r="C2" s="270" t="s">
        <v>399</v>
      </c>
      <c r="D2" s="270"/>
      <c r="E2" s="270"/>
      <c r="F2" s="190"/>
      <c r="G2" s="270" t="s">
        <v>398</v>
      </c>
      <c r="H2" s="270"/>
      <c r="I2" s="191"/>
      <c r="J2" s="270" t="s">
        <v>401</v>
      </c>
      <c r="K2" s="270"/>
      <c r="L2" s="270"/>
      <c r="M2" s="270"/>
      <c r="N2" s="191"/>
      <c r="O2" s="191"/>
      <c r="P2" s="191"/>
      <c r="Q2" s="270" t="s">
        <v>400</v>
      </c>
      <c r="R2" s="270"/>
      <c r="S2" s="270"/>
      <c r="T2" s="190"/>
      <c r="U2" s="190"/>
      <c r="V2" s="190"/>
      <c r="W2" s="270" t="s">
        <v>172</v>
      </c>
      <c r="X2" s="270"/>
      <c r="Y2" s="270"/>
    </row>
    <row r="3" spans="1:25" ht="15" customHeight="1">
      <c r="A3" s="45"/>
      <c r="B3" s="265"/>
      <c r="C3" s="198"/>
      <c r="D3" s="198"/>
      <c r="E3" s="198"/>
      <c r="F3" s="198"/>
      <c r="G3" s="198"/>
      <c r="H3" s="198"/>
      <c r="I3" s="198"/>
      <c r="J3" s="198"/>
      <c r="K3" s="198"/>
      <c r="L3" s="198"/>
      <c r="M3" s="198"/>
      <c r="N3" s="198"/>
      <c r="O3" s="198"/>
      <c r="P3" s="198"/>
      <c r="Q3" s="198"/>
      <c r="R3" s="198"/>
      <c r="S3" s="198"/>
      <c r="T3" s="198"/>
      <c r="U3" s="198"/>
      <c r="V3" s="198"/>
      <c r="W3" s="199"/>
      <c r="X3" s="199"/>
      <c r="Y3" s="199"/>
    </row>
    <row r="4" spans="1:25" ht="15" customHeight="1">
      <c r="A4" s="45"/>
      <c r="B4" s="265"/>
      <c r="C4" s="198"/>
      <c r="D4" s="198"/>
      <c r="E4" s="198"/>
      <c r="F4" s="198"/>
      <c r="G4" s="198"/>
      <c r="H4" s="198"/>
      <c r="I4" s="198"/>
      <c r="J4" s="198"/>
      <c r="K4" s="198"/>
      <c r="L4" s="198"/>
      <c r="M4" s="198"/>
      <c r="N4" s="198"/>
      <c r="O4" s="198"/>
      <c r="P4" s="198"/>
      <c r="Q4" s="198"/>
      <c r="R4" s="198"/>
      <c r="S4" s="198"/>
      <c r="T4" s="198"/>
      <c r="U4" s="198"/>
      <c r="V4" s="198"/>
      <c r="W4" s="199"/>
      <c r="X4" s="199"/>
      <c r="Y4" s="199"/>
    </row>
    <row r="5" spans="1:25" ht="15" customHeight="1">
      <c r="A5" s="45"/>
      <c r="B5" s="265"/>
      <c r="C5" s="198"/>
      <c r="D5" s="198"/>
      <c r="E5" s="198"/>
      <c r="F5" s="198"/>
      <c r="G5" s="198"/>
      <c r="H5" s="198"/>
      <c r="I5" s="198"/>
      <c r="J5" s="198"/>
      <c r="K5" s="198"/>
      <c r="L5" s="198"/>
      <c r="M5" s="198"/>
      <c r="N5" s="198"/>
      <c r="O5" s="198"/>
      <c r="P5" s="198"/>
      <c r="Q5" s="198"/>
      <c r="R5" s="198"/>
      <c r="S5" s="198"/>
      <c r="T5" s="198"/>
      <c r="U5" s="198"/>
      <c r="V5" s="198"/>
      <c r="W5" s="199"/>
      <c r="X5" s="199"/>
      <c r="Y5" s="199"/>
    </row>
    <row r="6" spans="1:25" ht="15" customHeight="1">
      <c r="A6" s="45"/>
      <c r="B6" s="265"/>
      <c r="C6" s="198"/>
      <c r="D6" s="198"/>
      <c r="E6" s="198"/>
      <c r="F6" s="198"/>
      <c r="G6" s="198"/>
      <c r="H6" s="198"/>
      <c r="I6" s="198"/>
      <c r="J6" s="198"/>
      <c r="K6" s="198"/>
      <c r="L6" s="198"/>
      <c r="M6" s="198"/>
      <c r="N6" s="198"/>
      <c r="O6" s="198"/>
      <c r="P6" s="198"/>
      <c r="Q6" s="198"/>
      <c r="R6" s="198"/>
      <c r="S6" s="198"/>
      <c r="T6" s="198"/>
      <c r="U6" s="198"/>
      <c r="V6" s="198"/>
      <c r="W6" s="199"/>
      <c r="X6" s="199"/>
      <c r="Y6" s="199"/>
    </row>
    <row r="7" spans="1:25" ht="15" customHeight="1">
      <c r="A7" s="45"/>
      <c r="B7" s="265"/>
      <c r="C7" s="198"/>
      <c r="D7" s="198"/>
      <c r="E7" s="198"/>
      <c r="F7" s="198"/>
      <c r="G7" s="198"/>
      <c r="H7" s="198"/>
      <c r="I7" s="198"/>
      <c r="J7" s="198"/>
      <c r="K7" s="198"/>
      <c r="L7" s="198"/>
      <c r="M7" s="198"/>
      <c r="N7" s="198"/>
      <c r="O7" s="198"/>
      <c r="P7" s="198"/>
      <c r="Q7" s="198"/>
      <c r="R7" s="198"/>
      <c r="S7" s="198"/>
      <c r="T7" s="198"/>
      <c r="U7" s="198"/>
      <c r="V7" s="198"/>
      <c r="W7" s="199"/>
      <c r="X7" s="199"/>
      <c r="Y7" s="199"/>
    </row>
    <row r="8" spans="1:25" ht="15" customHeight="1">
      <c r="A8" s="45"/>
      <c r="B8" s="265"/>
      <c r="C8" s="198"/>
      <c r="D8" s="198"/>
      <c r="E8" s="198"/>
      <c r="F8" s="198"/>
      <c r="G8" s="198"/>
      <c r="H8" s="198"/>
      <c r="I8" s="198"/>
      <c r="J8" s="198"/>
      <c r="K8" s="198"/>
      <c r="L8" s="198"/>
      <c r="M8" s="198"/>
      <c r="N8" s="198"/>
      <c r="O8" s="198"/>
      <c r="P8" s="198"/>
      <c r="Q8" s="198"/>
      <c r="R8" s="198"/>
      <c r="S8" s="198"/>
      <c r="T8" s="198"/>
      <c r="U8" s="198"/>
      <c r="V8" s="198"/>
      <c r="W8" s="270" t="s">
        <v>402</v>
      </c>
      <c r="X8" s="270"/>
      <c r="Y8" s="270"/>
    </row>
    <row r="9" spans="1:25" ht="15" customHeight="1">
      <c r="A9" s="45"/>
      <c r="B9" s="265"/>
      <c r="C9" s="198"/>
      <c r="D9" s="198"/>
      <c r="E9" s="198"/>
      <c r="F9" s="198"/>
      <c r="G9" s="198"/>
      <c r="H9" s="198"/>
      <c r="I9" s="198"/>
      <c r="J9" s="198"/>
      <c r="K9" s="198"/>
      <c r="L9" s="198"/>
      <c r="M9" s="198"/>
      <c r="N9" s="198"/>
      <c r="O9" s="198"/>
      <c r="P9" s="198"/>
      <c r="Q9" s="198"/>
      <c r="R9" s="198"/>
      <c r="S9" s="198"/>
      <c r="T9" s="198"/>
      <c r="U9" s="198"/>
      <c r="V9" s="198"/>
      <c r="W9" s="199"/>
      <c r="X9" s="199"/>
      <c r="Y9" s="199"/>
    </row>
    <row r="10" spans="1:25" ht="15" customHeight="1">
      <c r="A10" s="45"/>
      <c r="B10" s="265"/>
      <c r="C10" s="198"/>
      <c r="D10" s="198"/>
      <c r="E10" s="198"/>
      <c r="F10" s="198"/>
      <c r="G10" s="198"/>
      <c r="H10" s="198"/>
      <c r="I10" s="198"/>
      <c r="J10" s="198"/>
      <c r="K10" s="198"/>
      <c r="L10" s="198"/>
      <c r="M10" s="198"/>
      <c r="N10" s="198"/>
      <c r="O10" s="198"/>
      <c r="P10" s="198"/>
      <c r="Q10" s="198"/>
      <c r="R10" s="198"/>
      <c r="S10" s="198"/>
      <c r="T10" s="198"/>
      <c r="U10" s="198"/>
      <c r="V10" s="198"/>
      <c r="W10" s="199"/>
      <c r="X10" s="199"/>
      <c r="Y10" s="199"/>
    </row>
    <row r="11" spans="1:25" ht="15" customHeight="1">
      <c r="A11" s="45"/>
      <c r="B11" s="265"/>
      <c r="C11" s="198"/>
      <c r="D11" s="198"/>
      <c r="E11" s="198"/>
      <c r="F11" s="198"/>
      <c r="G11" s="198"/>
      <c r="H11" s="198"/>
      <c r="I11" s="198"/>
      <c r="J11" s="198"/>
      <c r="K11" s="198"/>
      <c r="L11" s="198"/>
      <c r="M11" s="198"/>
      <c r="N11" s="198"/>
      <c r="O11" s="198"/>
      <c r="P11" s="198"/>
      <c r="Q11" s="198"/>
      <c r="R11" s="198"/>
      <c r="S11" s="198"/>
      <c r="T11" s="198"/>
      <c r="U11" s="198"/>
      <c r="V11" s="198"/>
      <c r="W11" s="199"/>
      <c r="X11" s="199"/>
      <c r="Y11" s="199"/>
    </row>
    <row r="12" spans="1:25" ht="15" customHeight="1">
      <c r="A12" s="45"/>
      <c r="B12" s="265"/>
      <c r="C12" s="198"/>
      <c r="D12" s="198"/>
      <c r="E12" s="198"/>
      <c r="F12" s="198"/>
      <c r="G12" s="198"/>
      <c r="H12" s="198"/>
      <c r="I12" s="198"/>
      <c r="J12" s="198"/>
      <c r="K12" s="198"/>
      <c r="L12" s="198"/>
      <c r="M12" s="198"/>
      <c r="N12" s="198"/>
      <c r="O12" s="198"/>
      <c r="P12" s="198"/>
      <c r="Q12" s="198"/>
      <c r="R12" s="198"/>
      <c r="S12" s="198"/>
      <c r="T12" s="198"/>
      <c r="U12" s="198"/>
      <c r="V12" s="198"/>
      <c r="W12" s="200"/>
      <c r="X12" s="200"/>
      <c r="Y12" s="200"/>
    </row>
    <row r="13" spans="1:25" ht="15" customHeight="1">
      <c r="A13" s="45"/>
      <c r="B13" s="265"/>
      <c r="C13" s="198"/>
      <c r="D13" s="198"/>
      <c r="E13" s="198"/>
      <c r="F13" s="198"/>
      <c r="G13" s="198"/>
      <c r="H13" s="198"/>
      <c r="I13" s="198"/>
      <c r="J13" s="198"/>
      <c r="K13" s="198"/>
      <c r="L13" s="198"/>
      <c r="M13" s="198"/>
      <c r="N13" s="198"/>
      <c r="O13" s="198"/>
      <c r="P13" s="198"/>
      <c r="Q13" s="198"/>
      <c r="R13" s="198"/>
      <c r="S13" s="198"/>
      <c r="T13" s="198"/>
      <c r="U13" s="198"/>
      <c r="V13" s="198"/>
      <c r="W13" s="270" t="s">
        <v>171</v>
      </c>
      <c r="X13" s="270"/>
      <c r="Y13" s="270"/>
    </row>
    <row r="14" spans="1:25" ht="15" customHeight="1">
      <c r="A14" s="45"/>
      <c r="B14" s="265"/>
      <c r="C14" s="201"/>
      <c r="D14" s="201"/>
      <c r="E14" s="201"/>
      <c r="F14" s="201"/>
      <c r="G14" s="201"/>
      <c r="H14" s="201"/>
      <c r="I14" s="201"/>
      <c r="J14" s="201"/>
      <c r="K14" s="201"/>
      <c r="L14" s="201"/>
      <c r="M14" s="201"/>
      <c r="N14" s="201"/>
      <c r="O14" s="201"/>
      <c r="P14" s="201"/>
      <c r="Q14" s="201"/>
      <c r="R14" s="201"/>
      <c r="S14" s="201"/>
      <c r="T14" s="201"/>
      <c r="U14" s="201"/>
      <c r="V14" s="201"/>
      <c r="W14" s="201"/>
      <c r="X14" s="201"/>
      <c r="Y14" s="201"/>
    </row>
    <row r="15" spans="1:25" ht="15" customHeight="1">
      <c r="A15" s="45"/>
      <c r="B15" s="265"/>
      <c r="C15" s="201"/>
      <c r="D15" s="201"/>
      <c r="E15" s="201"/>
      <c r="F15" s="201"/>
      <c r="G15" s="201"/>
      <c r="H15" s="201"/>
      <c r="I15" s="201"/>
      <c r="J15" s="201"/>
      <c r="K15" s="201"/>
      <c r="L15" s="201"/>
      <c r="M15" s="201"/>
      <c r="N15" s="201"/>
      <c r="O15" s="201"/>
      <c r="P15" s="201"/>
      <c r="Q15" s="201"/>
      <c r="R15" s="201"/>
      <c r="S15" s="201"/>
      <c r="T15" s="201"/>
      <c r="U15" s="201"/>
      <c r="V15" s="201"/>
      <c r="W15" s="201"/>
      <c r="X15" s="201"/>
      <c r="Y15" s="201"/>
    </row>
    <row r="16" spans="1:25" ht="15" customHeight="1">
      <c r="A16" s="45"/>
      <c r="B16" s="265"/>
      <c r="C16" s="201"/>
      <c r="D16" s="201"/>
      <c r="E16" s="201"/>
      <c r="F16" s="201"/>
      <c r="G16" s="201"/>
      <c r="H16" s="201"/>
      <c r="I16" s="201"/>
      <c r="J16" s="201"/>
      <c r="K16" s="201"/>
      <c r="L16" s="201"/>
      <c r="M16" s="201"/>
      <c r="N16" s="201"/>
      <c r="O16" s="201"/>
      <c r="P16" s="201"/>
      <c r="Q16" s="201"/>
      <c r="R16" s="201"/>
      <c r="S16" s="201"/>
      <c r="T16" s="201"/>
      <c r="U16" s="201"/>
      <c r="V16" s="201"/>
      <c r="W16" s="201"/>
      <c r="X16" s="201"/>
      <c r="Y16" s="201"/>
    </row>
    <row r="17" spans="1:25" ht="25.5" customHeight="1">
      <c r="A17" s="45"/>
      <c r="B17" s="265"/>
      <c r="C17" s="201"/>
      <c r="D17" s="201"/>
      <c r="E17" s="201"/>
      <c r="F17" s="201"/>
      <c r="G17" s="201"/>
      <c r="H17" s="201"/>
      <c r="I17" s="201"/>
      <c r="J17" s="201"/>
      <c r="K17" s="201"/>
      <c r="L17" s="201"/>
      <c r="M17" s="201"/>
      <c r="N17" s="201"/>
      <c r="O17" s="201"/>
      <c r="P17" s="201"/>
      <c r="Q17" s="201"/>
      <c r="R17" s="201"/>
      <c r="S17" s="201"/>
      <c r="T17" s="201"/>
      <c r="U17" s="201"/>
      <c r="V17" s="201"/>
      <c r="W17" s="201"/>
      <c r="X17" s="201"/>
      <c r="Y17" s="201"/>
    </row>
    <row r="18" spans="1:25" ht="9" customHeight="1">
      <c r="A18" s="45"/>
      <c r="B18" s="43"/>
      <c r="C18" s="43"/>
      <c r="D18" s="43"/>
      <c r="E18" s="43"/>
      <c r="F18" s="43"/>
      <c r="G18" s="43"/>
      <c r="H18" s="43"/>
      <c r="I18" s="43"/>
      <c r="J18" s="43"/>
      <c r="K18" s="43"/>
      <c r="L18" s="43"/>
      <c r="M18" s="43"/>
      <c r="N18" s="43"/>
      <c r="O18" s="43"/>
      <c r="P18" s="43"/>
      <c r="Q18" s="43"/>
      <c r="R18" s="43"/>
      <c r="S18" s="43"/>
      <c r="T18" s="43"/>
      <c r="U18" s="43"/>
      <c r="V18" s="43"/>
      <c r="W18" s="43"/>
      <c r="X18" s="43"/>
      <c r="Y18" s="43"/>
    </row>
    <row r="19" spans="1:25" ht="15" customHeight="1">
      <c r="B19" s="43"/>
      <c r="C19" s="121" t="str">
        <f>"Select "&amp;'Extract - All'!$EF$1&amp;" Employee Position or ID"</f>
        <v>Select Your Firm Employee Position or ID</v>
      </c>
      <c r="D19" s="44"/>
      <c r="E19" s="43"/>
      <c r="F19" s="43"/>
      <c r="G19" s="43"/>
      <c r="H19" s="43"/>
      <c r="I19" s="43"/>
      <c r="J19" s="43"/>
      <c r="K19" s="43"/>
      <c r="L19" s="43"/>
      <c r="M19" s="43"/>
      <c r="N19" s="44"/>
      <c r="O19" s="43"/>
      <c r="P19" s="43"/>
      <c r="Q19" s="43"/>
      <c r="R19" s="43"/>
      <c r="S19" s="43"/>
      <c r="T19" s="43"/>
      <c r="U19" s="43"/>
      <c r="V19" s="43"/>
      <c r="W19" s="187" t="s">
        <v>2756</v>
      </c>
      <c r="X19" s="43"/>
      <c r="Y19" s="43"/>
    </row>
    <row r="20" spans="1:25" ht="14.25" customHeight="1">
      <c r="B20" s="265" t="s">
        <v>213</v>
      </c>
      <c r="C20" s="270" t="s">
        <v>312</v>
      </c>
      <c r="D20" s="270"/>
      <c r="E20" s="270"/>
      <c r="F20" s="270"/>
      <c r="G20" s="270"/>
      <c r="H20" s="270"/>
      <c r="I20" s="270"/>
      <c r="J20" s="270"/>
      <c r="K20" s="270"/>
      <c r="L20" s="270"/>
      <c r="M20" s="270"/>
      <c r="N20" s="270"/>
      <c r="O20" s="270"/>
      <c r="P20" s="270"/>
      <c r="Q20" s="270"/>
      <c r="R20" s="197"/>
      <c r="S20" s="45"/>
      <c r="T20" s="45"/>
      <c r="U20" s="43"/>
      <c r="V20" s="43"/>
      <c r="W20" s="43"/>
      <c r="X20" s="43"/>
      <c r="Y20" s="45"/>
    </row>
    <row r="21" spans="1:25" ht="13.5" customHeight="1">
      <c r="B21" s="265"/>
      <c r="C21" s="201"/>
      <c r="D21" s="201"/>
      <c r="E21" s="201"/>
      <c r="F21" s="201"/>
      <c r="G21" s="201"/>
      <c r="H21" s="201"/>
      <c r="I21" s="201"/>
      <c r="J21" s="201"/>
      <c r="K21" s="201"/>
      <c r="L21" s="201"/>
      <c r="M21" s="201"/>
      <c r="N21" s="201"/>
      <c r="O21" s="201"/>
      <c r="P21" s="201"/>
      <c r="Q21" s="201"/>
      <c r="R21" s="201"/>
      <c r="S21" s="45"/>
      <c r="T21" s="45"/>
      <c r="U21" s="43"/>
      <c r="V21" s="43"/>
      <c r="W21" s="43"/>
      <c r="X21" s="43"/>
      <c r="Y21" s="45"/>
    </row>
    <row r="22" spans="1:25" ht="13.5" customHeight="1">
      <c r="B22" s="265"/>
      <c r="C22" s="201"/>
      <c r="D22" s="269" t="s">
        <v>214</v>
      </c>
      <c r="E22" s="269"/>
      <c r="F22" s="269"/>
      <c r="G22" s="269"/>
      <c r="H22" s="269"/>
      <c r="I22" s="269"/>
      <c r="J22" s="269"/>
      <c r="K22" s="131"/>
      <c r="L22" s="131"/>
      <c r="M22" s="201"/>
      <c r="N22" s="269" t="s">
        <v>215</v>
      </c>
      <c r="O22" s="269"/>
      <c r="P22" s="201"/>
      <c r="Q22" s="201"/>
      <c r="R22" s="201"/>
      <c r="S22" s="45"/>
      <c r="T22" s="45"/>
      <c r="U22" s="43"/>
      <c r="V22" s="43"/>
      <c r="W22" s="43"/>
      <c r="X22" s="43"/>
      <c r="Y22" s="45"/>
    </row>
    <row r="23" spans="1:25" ht="13.5" customHeight="1">
      <c r="B23" s="265"/>
      <c r="C23" s="201"/>
      <c r="D23" s="201"/>
      <c r="E23" s="201"/>
      <c r="F23" s="201"/>
      <c r="G23" s="201"/>
      <c r="H23" s="201"/>
      <c r="I23" s="201"/>
      <c r="J23" s="201"/>
      <c r="K23" s="201"/>
      <c r="L23" s="201"/>
      <c r="M23" s="201"/>
      <c r="N23" s="201"/>
      <c r="O23" s="201"/>
      <c r="P23" s="201"/>
      <c r="Q23" s="201"/>
      <c r="R23" s="201"/>
      <c r="S23" s="45"/>
      <c r="T23" s="45"/>
      <c r="U23" s="43"/>
      <c r="V23" s="43"/>
      <c r="W23" s="43"/>
      <c r="X23" s="43"/>
      <c r="Y23" s="45"/>
    </row>
    <row r="24" spans="1:25" ht="13.5" customHeight="1">
      <c r="B24" s="265"/>
      <c r="C24" s="201"/>
      <c r="D24" s="201"/>
      <c r="E24" s="201"/>
      <c r="F24" s="201"/>
      <c r="G24" s="201"/>
      <c r="H24" s="201"/>
      <c r="I24" s="201"/>
      <c r="J24" s="201"/>
      <c r="K24" s="201"/>
      <c r="L24" s="201"/>
      <c r="M24" s="201"/>
      <c r="N24" s="201"/>
      <c r="O24" s="201"/>
      <c r="P24" s="201"/>
      <c r="Q24" s="201"/>
      <c r="R24" s="201"/>
      <c r="S24" s="43"/>
      <c r="T24" s="43"/>
      <c r="U24" s="43"/>
      <c r="V24" s="43"/>
      <c r="W24" s="43"/>
      <c r="X24" s="43"/>
      <c r="Y24" s="43"/>
    </row>
    <row r="25" spans="1:25" ht="13.5" customHeight="1">
      <c r="B25" s="265"/>
      <c r="C25" s="201"/>
      <c r="D25" s="201"/>
      <c r="E25" s="201"/>
      <c r="F25" s="201"/>
      <c r="G25" s="201"/>
      <c r="H25" s="201"/>
      <c r="I25" s="201"/>
      <c r="J25" s="201"/>
      <c r="K25" s="201"/>
      <c r="L25" s="201"/>
      <c r="M25" s="201"/>
      <c r="N25" s="201"/>
      <c r="O25" s="201"/>
      <c r="P25" s="201"/>
      <c r="Q25" s="201"/>
      <c r="R25" s="201"/>
      <c r="S25" s="43"/>
      <c r="T25" s="43"/>
      <c r="U25" s="43"/>
      <c r="V25" s="43"/>
      <c r="W25" s="43"/>
      <c r="X25" s="43"/>
      <c r="Y25" s="43"/>
    </row>
    <row r="26" spans="1:25" ht="13.5" customHeight="1">
      <c r="B26" s="265"/>
      <c r="C26" s="201"/>
      <c r="D26" s="201"/>
      <c r="E26" s="201"/>
      <c r="F26" s="201"/>
      <c r="G26" s="201"/>
      <c r="H26" s="201"/>
      <c r="I26" s="201"/>
      <c r="J26" s="201"/>
      <c r="K26" s="201"/>
      <c r="L26" s="201"/>
      <c r="M26" s="201"/>
      <c r="N26" s="201"/>
      <c r="O26" s="201"/>
      <c r="P26" s="201"/>
      <c r="Q26" s="201"/>
      <c r="R26" s="201"/>
      <c r="S26" s="43"/>
      <c r="T26" s="43"/>
      <c r="U26" s="43"/>
      <c r="V26" s="43"/>
      <c r="W26" s="43"/>
      <c r="X26" s="43"/>
      <c r="Y26" s="43"/>
    </row>
    <row r="27" spans="1:25" ht="13.5" customHeight="1">
      <c r="B27" s="265"/>
      <c r="C27" s="201"/>
      <c r="D27" s="201"/>
      <c r="E27" s="201"/>
      <c r="F27" s="201"/>
      <c r="G27" s="201"/>
      <c r="H27" s="201"/>
      <c r="I27" s="201"/>
      <c r="J27" s="201"/>
      <c r="K27" s="201"/>
      <c r="L27" s="201"/>
      <c r="M27" s="201"/>
      <c r="N27" s="201"/>
      <c r="O27" s="201"/>
      <c r="P27" s="201"/>
      <c r="Q27" s="201"/>
      <c r="R27" s="201"/>
      <c r="S27" s="43"/>
      <c r="T27" s="43"/>
      <c r="U27" s="43"/>
      <c r="V27" s="43"/>
      <c r="W27" s="43"/>
      <c r="X27" s="43"/>
      <c r="Y27" s="43"/>
    </row>
    <row r="28" spans="1:25" ht="13.5" customHeight="1">
      <c r="B28" s="265"/>
      <c r="C28" s="201"/>
      <c r="D28" s="201"/>
      <c r="E28" s="201"/>
      <c r="F28" s="201"/>
      <c r="G28" s="201"/>
      <c r="H28" s="201"/>
      <c r="I28" s="201"/>
      <c r="J28" s="201"/>
      <c r="K28" s="201"/>
      <c r="L28" s="201"/>
      <c r="M28" s="201"/>
      <c r="N28" s="201"/>
      <c r="O28" s="201"/>
      <c r="P28" s="201"/>
      <c r="Q28" s="201"/>
      <c r="R28" s="201"/>
      <c r="S28" s="43"/>
      <c r="T28" s="43"/>
      <c r="U28" s="43"/>
      <c r="V28" s="43"/>
      <c r="W28" s="43"/>
      <c r="X28" s="43"/>
      <c r="Y28" s="43"/>
    </row>
    <row r="29" spans="1:25" ht="13.5" customHeight="1">
      <c r="B29" s="265"/>
      <c r="C29" s="201"/>
      <c r="D29" s="201"/>
      <c r="E29" s="201"/>
      <c r="F29" s="201"/>
      <c r="G29" s="201"/>
      <c r="H29" s="201"/>
      <c r="I29" s="201"/>
      <c r="J29" s="201"/>
      <c r="K29" s="201"/>
      <c r="L29" s="201"/>
      <c r="M29" s="201"/>
      <c r="N29" s="201"/>
      <c r="O29" s="201"/>
      <c r="P29" s="201"/>
      <c r="Q29" s="201"/>
      <c r="R29" s="201"/>
      <c r="S29" s="43"/>
      <c r="T29" s="43"/>
      <c r="U29" s="43"/>
      <c r="V29" s="43"/>
      <c r="W29" s="43"/>
      <c r="X29" s="43"/>
      <c r="Y29" s="43"/>
    </row>
    <row r="30" spans="1:25" ht="13.5" customHeight="1">
      <c r="B30" s="265"/>
      <c r="C30" s="201"/>
      <c r="D30" s="201"/>
      <c r="E30" s="201"/>
      <c r="F30" s="201"/>
      <c r="G30" s="201"/>
      <c r="H30" s="201"/>
      <c r="I30" s="201"/>
      <c r="J30" s="201"/>
      <c r="K30" s="201"/>
      <c r="L30" s="201"/>
      <c r="M30" s="201"/>
      <c r="N30" s="201"/>
      <c r="O30" s="201"/>
      <c r="P30" s="201"/>
      <c r="Q30" s="201"/>
      <c r="R30" s="201"/>
      <c r="S30" s="43"/>
      <c r="T30" s="43"/>
      <c r="U30" s="43"/>
      <c r="V30" s="43"/>
      <c r="W30" s="43"/>
      <c r="X30" s="43"/>
      <c r="Y30" s="43"/>
    </row>
    <row r="31" spans="1:25" ht="13.5" customHeight="1">
      <c r="B31" s="265"/>
      <c r="C31" s="201"/>
      <c r="D31" s="201"/>
      <c r="E31" s="201"/>
      <c r="F31" s="201"/>
      <c r="G31" s="201"/>
      <c r="H31" s="201"/>
      <c r="I31" s="201"/>
      <c r="J31" s="201"/>
      <c r="K31" s="201"/>
      <c r="L31" s="201"/>
      <c r="M31" s="201"/>
      <c r="N31" s="201"/>
      <c r="O31" s="201"/>
      <c r="P31" s="201"/>
      <c r="Q31" s="201"/>
      <c r="R31" s="201"/>
      <c r="S31" s="43"/>
      <c r="T31" s="43"/>
      <c r="U31" s="43"/>
      <c r="V31" s="43"/>
      <c r="W31" s="43"/>
      <c r="X31" s="43"/>
      <c r="Y31" s="43"/>
    </row>
    <row r="32" spans="1:25" ht="12"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row>
    <row r="33" spans="1:25" ht="15">
      <c r="A33" s="45"/>
      <c r="B33" s="192"/>
      <c r="C33" s="193" t="s">
        <v>233</v>
      </c>
      <c r="D33" s="193"/>
      <c r="E33" s="193"/>
      <c r="F33" s="193"/>
      <c r="G33" s="193"/>
      <c r="H33" s="193"/>
      <c r="I33" s="193"/>
      <c r="J33" s="193"/>
      <c r="K33" s="193"/>
      <c r="L33" s="193"/>
      <c r="M33" s="193"/>
      <c r="N33" s="193"/>
      <c r="O33" s="193"/>
      <c r="P33" s="193"/>
      <c r="Q33" s="193"/>
      <c r="R33" s="193"/>
      <c r="S33" s="193"/>
      <c r="T33" s="193"/>
      <c r="U33" s="193"/>
      <c r="V33" s="193"/>
      <c r="W33" s="193" t="s">
        <v>408</v>
      </c>
      <c r="X33" s="193" t="s">
        <v>52</v>
      </c>
      <c r="Y33" s="193"/>
    </row>
    <row r="34" spans="1:25" ht="15.75" customHeight="1">
      <c r="A34" s="45"/>
      <c r="B34" s="192"/>
      <c r="C34" s="271" t="str">
        <f>+IFERROR(VLOOKUP(Reference!$S$14,'Job Desc'!$A$4:$B$1064,2,0),"--")</f>
        <v>Operations---Loan Operations---Loan Processing---Intermediate Professional</v>
      </c>
      <c r="D34" s="271"/>
      <c r="E34" s="271"/>
      <c r="F34" s="271"/>
      <c r="G34" s="271"/>
      <c r="H34" s="271"/>
      <c r="I34" s="271"/>
      <c r="J34" s="271"/>
      <c r="K34" s="271"/>
      <c r="L34" s="271"/>
      <c r="M34" s="271"/>
      <c r="N34" s="271"/>
      <c r="O34" s="271"/>
      <c r="P34" s="271"/>
      <c r="Q34" s="271"/>
      <c r="R34" s="271"/>
      <c r="S34" s="271"/>
      <c r="T34" s="271"/>
      <c r="U34" s="271"/>
      <c r="V34" s="271"/>
      <c r="W34" s="118" t="str">
        <f>"                                                   "&amp;IFERROR(Reference!$T$6,"--")</f>
        <v xml:space="preserve">                                                   OP</v>
      </c>
      <c r="X34" s="118" t="str">
        <f>+IFERROR(Reference!$T$7&amp;Reference!$T$8&amp;Reference!$T$9,"--")</f>
        <v>LOBF</v>
      </c>
      <c r="Y34" s="118"/>
    </row>
    <row r="35" spans="1:25" ht="12" customHeight="1">
      <c r="A35" s="45"/>
      <c r="B35" s="43"/>
      <c r="C35" s="43"/>
      <c r="D35" s="43"/>
      <c r="E35" s="43"/>
      <c r="F35" s="43"/>
      <c r="G35" s="43"/>
      <c r="H35" s="43"/>
      <c r="I35" s="43"/>
      <c r="J35" s="43"/>
      <c r="K35" s="43"/>
      <c r="L35" s="43"/>
      <c r="M35" s="43"/>
      <c r="N35" s="43"/>
      <c r="O35" s="43"/>
      <c r="P35" s="43"/>
      <c r="Q35" s="43"/>
      <c r="R35" s="43"/>
      <c r="S35" s="43"/>
      <c r="T35" s="43"/>
      <c r="U35" s="43"/>
      <c r="V35" s="43"/>
      <c r="W35" s="43" t="s">
        <v>409</v>
      </c>
      <c r="X35" s="43"/>
      <c r="Y35" s="43"/>
    </row>
    <row r="36" spans="1:25" ht="20.25" customHeight="1" thickBot="1">
      <c r="A36" s="45"/>
      <c r="B36" s="265" t="s">
        <v>174</v>
      </c>
      <c r="C36" s="194" t="s">
        <v>2969</v>
      </c>
      <c r="D36" s="194"/>
      <c r="E36" s="195"/>
      <c r="F36" s="195"/>
      <c r="G36" s="195"/>
      <c r="H36" s="195"/>
      <c r="I36" s="195"/>
      <c r="J36" s="195"/>
      <c r="K36" s="195"/>
      <c r="L36" s="195"/>
      <c r="M36" s="43"/>
      <c r="N36" s="259" t="str">
        <f>+'Extract - All'!$EF$1</f>
        <v>Your Firm</v>
      </c>
      <c r="O36" s="259"/>
      <c r="P36" s="259"/>
      <c r="Q36" s="259"/>
      <c r="R36" s="259"/>
      <c r="S36" s="259"/>
      <c r="T36" s="43"/>
      <c r="U36" s="278" t="str">
        <f>IF(N37="Firm Median",N36&amp;" Medians vs. Market",N37&amp;" vs. Market")</f>
        <v>Your Firm Medians vs. Market</v>
      </c>
      <c r="V36" s="278"/>
      <c r="W36" s="278"/>
      <c r="X36" s="278"/>
      <c r="Y36" s="278"/>
    </row>
    <row r="37" spans="1:25" ht="15" customHeight="1" thickTop="1">
      <c r="A37" s="45"/>
      <c r="B37" s="265"/>
      <c r="C37" s="257"/>
      <c r="D37" s="196"/>
      <c r="E37" s="255" t="s">
        <v>219</v>
      </c>
      <c r="F37" s="255" t="s">
        <v>222</v>
      </c>
      <c r="G37" s="255" t="s">
        <v>220</v>
      </c>
      <c r="H37" s="255" t="s">
        <v>221</v>
      </c>
      <c r="I37" s="257" t="s">
        <v>152</v>
      </c>
      <c r="J37" s="255" t="s">
        <v>153</v>
      </c>
      <c r="K37" s="264" t="s">
        <v>2606</v>
      </c>
      <c r="L37" s="264" t="s">
        <v>995</v>
      </c>
      <c r="M37" s="43"/>
      <c r="N37" s="267" t="str">
        <f>IF(Reference!$AA$1507=1,"Employee "&amp;Reference!$AA$7,IF(Reference!$AA$1506="All","Firm Median","Employee "&amp;Reference!$AA$1506))</f>
        <v>Firm Median</v>
      </c>
      <c r="O37" s="260" t="s">
        <v>157</v>
      </c>
      <c r="P37" s="210"/>
      <c r="Q37" s="262" t="s">
        <v>218</v>
      </c>
      <c r="R37" s="262"/>
      <c r="S37" s="262"/>
      <c r="T37" s="43"/>
      <c r="U37" s="278"/>
      <c r="V37" s="278"/>
      <c r="W37" s="278"/>
      <c r="X37" s="278"/>
      <c r="Y37" s="278"/>
    </row>
    <row r="38" spans="1:25" ht="16.5" customHeight="1">
      <c r="A38" s="45"/>
      <c r="B38" s="265"/>
      <c r="C38" s="270"/>
      <c r="D38" s="197"/>
      <c r="E38" s="256"/>
      <c r="F38" s="256"/>
      <c r="G38" s="256"/>
      <c r="H38" s="256"/>
      <c r="I38" s="258"/>
      <c r="J38" s="256"/>
      <c r="K38" s="264"/>
      <c r="L38" s="264"/>
      <c r="M38" s="43"/>
      <c r="N38" s="268"/>
      <c r="O38" s="261"/>
      <c r="P38" s="210"/>
      <c r="Q38" s="263" t="s">
        <v>222</v>
      </c>
      <c r="R38" s="263"/>
      <c r="S38" s="263"/>
      <c r="T38" s="43"/>
      <c r="U38" s="47"/>
      <c r="V38" s="47"/>
      <c r="W38" s="47"/>
      <c r="X38" s="266"/>
      <c r="Y38" s="266"/>
    </row>
    <row r="39" spans="1:25" ht="15.75" customHeight="1">
      <c r="A39" s="45"/>
      <c r="B39" s="265"/>
      <c r="C39" s="202" t="s">
        <v>983</v>
      </c>
      <c r="D39" s="203"/>
      <c r="E39" s="204">
        <f>IFERROR(IF(Reference!D59="Insufficient Data to Print","--",Reference!D59),"--")</f>
        <v>40</v>
      </c>
      <c r="F39" s="204">
        <f>IFERROR(IF(Reference!E59="--","--",Reference!E59),"--")</f>
        <v>46.466999999999999</v>
      </c>
      <c r="G39" s="204">
        <f>IFERROR(IF(Reference!F59="--","--",Reference!F59),"--")</f>
        <v>51.970500000000001</v>
      </c>
      <c r="H39" s="204">
        <f>IFERROR(IF(Reference!G59="--","--",Reference!G59),"--")</f>
        <v>58.177199999999999</v>
      </c>
      <c r="I39" s="204">
        <f>IFERROR(IF(Reference!H59="--","--",Reference!H59),"--")</f>
        <v>46.358972789115597</v>
      </c>
      <c r="J39" s="204">
        <f>IFERROR(IF(Reference!I59="--","--",Reference!I59),"--")</f>
        <v>46.04</v>
      </c>
      <c r="K39" s="205">
        <f>IFERROR(IF(Reference!J59="Insufficient Data to Print","--",Reference!J59),"--")</f>
        <v>147</v>
      </c>
      <c r="L39" s="205">
        <f>IFERROR(IF(Reference!K59="Insufficient Data to Print","--",Reference!K59),"--")</f>
        <v>33</v>
      </c>
      <c r="M39" s="105"/>
      <c r="N39" s="106">
        <f>Reference!M59</f>
        <v>45</v>
      </c>
      <c r="O39" s="141">
        <f>Reference!N59</f>
        <v>5</v>
      </c>
      <c r="P39" s="104"/>
      <c r="Q39" s="107">
        <f>+IFERROR(N39/INDEX($E39:$J39,,MATCH($Q$38,$E$37:$J$37,0))-1,"")</f>
        <v>-3.1570792175091955E-2</v>
      </c>
      <c r="R39" s="222" t="str">
        <f>IF(Q39&lt;0,REPT("|",ABS(Q39/3)*100),"")</f>
        <v>|</v>
      </c>
      <c r="S39" s="216" t="str">
        <f>IF(Q39="","",IF(Q39&gt;0,REPT("|",ABS(Q39/3)*100),""))</f>
        <v/>
      </c>
      <c r="T39" s="119" t="s">
        <v>151</v>
      </c>
      <c r="U39" s="47"/>
      <c r="V39" s="47"/>
      <c r="W39" s="47"/>
      <c r="X39" s="266"/>
      <c r="Y39" s="266"/>
    </row>
    <row r="40" spans="1:25" ht="15.75" customHeight="1">
      <c r="A40" s="45"/>
      <c r="B40" s="265"/>
      <c r="C40" s="155" t="s">
        <v>2971</v>
      </c>
      <c r="D40" s="139"/>
      <c r="E40" s="138">
        <f>IFERROR(IF(Reference!D60="Insufficient Data to Print","--",Reference!D60),"--")</f>
        <v>0</v>
      </c>
      <c r="F40" s="138">
        <f>IFERROR(IF(Reference!E60="--","--",Reference!E60),"--")</f>
        <v>0.46800000000000003</v>
      </c>
      <c r="G40" s="138">
        <f>IFERROR(IF(Reference!F60="--","--",Reference!F60),"--")</f>
        <v>1.4039999999999999</v>
      </c>
      <c r="H40" s="138">
        <f>IFERROR(IF(Reference!G60="--","--",Reference!G60),"--")</f>
        <v>4.3479999999999999</v>
      </c>
      <c r="I40" s="138">
        <f>IFERROR(IF(Reference!H60="--","--",Reference!H60),"--")</f>
        <v>1.2063831775700899</v>
      </c>
      <c r="J40" s="138">
        <f>IFERROR(IF(Reference!I60="--","--",Reference!I60),"--")</f>
        <v>1.3754999999999999</v>
      </c>
      <c r="K40" s="142">
        <f>IFERROR(IF(Reference!J60="Insufficient Data to Print","--",Reference!J60),"--")</f>
        <v>107</v>
      </c>
      <c r="L40" s="142">
        <f>IFERROR(IF(Reference!K60="Insufficient Data to Print","--",Reference!K60),"--")</f>
        <v>22</v>
      </c>
      <c r="M40" s="105"/>
      <c r="N40" s="138">
        <f>Reference!M60</f>
        <v>5.9</v>
      </c>
      <c r="O40" s="142">
        <f>Reference!N60</f>
        <v>4</v>
      </c>
      <c r="P40" s="108"/>
      <c r="Q40" s="107"/>
      <c r="R40" s="223"/>
      <c r="S40" s="217"/>
      <c r="T40" s="43"/>
      <c r="U40" s="47"/>
      <c r="V40" s="47"/>
      <c r="W40" s="47"/>
      <c r="X40" s="266"/>
      <c r="Y40" s="266"/>
    </row>
    <row r="41" spans="1:25" ht="15.75" customHeight="1">
      <c r="A41" s="45"/>
      <c r="B41" s="265"/>
      <c r="C41" s="155" t="s">
        <v>2972</v>
      </c>
      <c r="D41" s="139"/>
      <c r="E41" s="138" t="str">
        <f>IFERROR(IF(Reference!D61="Insufficient Data to Print","--",Reference!D61),"--")</f>
        <v>--</v>
      </c>
      <c r="F41" s="138" t="str">
        <f>IFERROR(IF(Reference!E61="--","--",Reference!E61),"--")</f>
        <v>--</v>
      </c>
      <c r="G41" s="138" t="str">
        <f>IFERROR(IF(Reference!F61="--","--",Reference!F61),"--")</f>
        <v>--</v>
      </c>
      <c r="H41" s="138" t="str">
        <f>IFERROR(IF(Reference!G61="--","--",Reference!G61),"--")</f>
        <v>--</v>
      </c>
      <c r="I41" s="138" t="str">
        <f>IFERROR(IF(Reference!H61="--","--",Reference!H61),"--")</f>
        <v>--</v>
      </c>
      <c r="J41" s="138" t="str">
        <f>IFERROR(IF(Reference!I61="--","--",Reference!I61),"--")</f>
        <v>--</v>
      </c>
      <c r="K41" s="142" t="str">
        <f>IFERROR(IF(Reference!J61="Insufficient Data to Print","--",Reference!J61),"--")</f>
        <v>--</v>
      </c>
      <c r="L41" s="142">
        <f>IFERROR(IF(Reference!K61="Insufficient Data to Print","--",Reference!K61),"--")</f>
        <v>3</v>
      </c>
      <c r="M41" s="105"/>
      <c r="N41" s="138" t="str">
        <f>Reference!M61</f>
        <v>--</v>
      </c>
      <c r="O41" s="142">
        <f>Reference!N61</f>
        <v>0</v>
      </c>
      <c r="P41" s="108"/>
      <c r="Q41" s="107"/>
      <c r="R41" s="223"/>
      <c r="S41" s="217"/>
      <c r="T41" s="43"/>
      <c r="U41" s="130"/>
      <c r="V41" s="130"/>
      <c r="W41" s="130"/>
      <c r="X41" s="130"/>
      <c r="Y41" s="130"/>
    </row>
    <row r="42" spans="1:25" ht="15.75" customHeight="1">
      <c r="A42" s="45"/>
      <c r="B42" s="265"/>
      <c r="C42" s="155" t="s">
        <v>2973</v>
      </c>
      <c r="D42" s="139"/>
      <c r="E42" s="138">
        <f>IFERROR(IF(Reference!D62="Insufficient Data to Print","--",Reference!D62),"--")</f>
        <v>0</v>
      </c>
      <c r="F42" s="138">
        <f>IFERROR(IF(Reference!E62="--","--",Reference!E62),"--")</f>
        <v>0.46800000000000003</v>
      </c>
      <c r="G42" s="138">
        <f>IFERROR(IF(Reference!F62="--","--",Reference!F62),"--")</f>
        <v>1.4895</v>
      </c>
      <c r="H42" s="138">
        <f>IFERROR(IF(Reference!G62="--","--",Reference!G62),"--")</f>
        <v>5.1219999999999999</v>
      </c>
      <c r="I42" s="138">
        <f>IFERROR(IF(Reference!H62="--","--",Reference!H62),"--")</f>
        <v>2.3458504672897198</v>
      </c>
      <c r="J42" s="138">
        <f>IFERROR(IF(Reference!I62="--","--",Reference!I62),"--")</f>
        <v>1.474</v>
      </c>
      <c r="K42" s="142">
        <f>IFERROR(IF(Reference!J62="Insufficient Data to Print","--",Reference!J62),"--")</f>
        <v>107</v>
      </c>
      <c r="L42" s="142">
        <f>IFERROR(IF(Reference!K62="Insufficient Data to Print","--",Reference!K62),"--")</f>
        <v>22</v>
      </c>
      <c r="M42" s="105"/>
      <c r="N42" s="138">
        <f>Reference!M62</f>
        <v>5.9</v>
      </c>
      <c r="O42" s="142">
        <f>Reference!N62</f>
        <v>4</v>
      </c>
      <c r="P42" s="108"/>
      <c r="Q42" s="107"/>
      <c r="R42" s="223"/>
      <c r="S42" s="217"/>
      <c r="T42" s="43"/>
      <c r="U42" s="130"/>
      <c r="V42" s="130"/>
      <c r="W42" s="130"/>
      <c r="X42" s="130"/>
      <c r="Y42" s="130"/>
    </row>
    <row r="43" spans="1:25" ht="15.75" customHeight="1">
      <c r="A43" s="45"/>
      <c r="B43" s="265"/>
      <c r="C43" s="206" t="s">
        <v>2974</v>
      </c>
      <c r="D43" s="207"/>
      <c r="E43" s="208">
        <f>IFERROR(IF(Reference!D63="Insufficient Data to Print","--",Reference!D63),"--")</f>
        <v>40.601999999999997</v>
      </c>
      <c r="F43" s="208">
        <f>IFERROR(IF(Reference!E63="--","--",Reference!E63),"--")</f>
        <v>46.886000000000003</v>
      </c>
      <c r="G43" s="208">
        <f>IFERROR(IF(Reference!F63="--","--",Reference!F63),"--")</f>
        <v>53.545999999999999</v>
      </c>
      <c r="H43" s="208">
        <f>IFERROR(IF(Reference!G63="--","--",Reference!G63),"--")</f>
        <v>59.661799999999999</v>
      </c>
      <c r="I43" s="208">
        <f>IFERROR(IF(Reference!H63="--","--",Reference!H63),"--")</f>
        <v>48.066503401360499</v>
      </c>
      <c r="J43" s="208">
        <f>IFERROR(IF(Reference!I63="--","--",Reference!I63),"--")</f>
        <v>46.523000000000003</v>
      </c>
      <c r="K43" s="209">
        <f>IFERROR(IF(Reference!J63="Insufficient Data to Print","--",Reference!J63),"--")</f>
        <v>147</v>
      </c>
      <c r="L43" s="209">
        <f>IFERROR(IF(Reference!K63="Insufficient Data to Print","--",Reference!K63),"--")</f>
        <v>33</v>
      </c>
      <c r="M43" s="105"/>
      <c r="N43" s="109">
        <f>Reference!M63</f>
        <v>50</v>
      </c>
      <c r="O43" s="143">
        <f>Reference!N63</f>
        <v>5</v>
      </c>
      <c r="P43" s="108"/>
      <c r="Q43" s="107">
        <f>+IFERROR(N43/INDEX($E43:$J43,,MATCH($Q$38,$E$37:$J$37,0))-1,"")</f>
        <v>6.641641428144851E-2</v>
      </c>
      <c r="R43" s="222" t="str">
        <f>IF(Q43&lt;0,REPT("|",ABS(Q43/3)*100),"")</f>
        <v/>
      </c>
      <c r="S43" s="216" t="str">
        <f>IF(Q43="","",IF(Q43&gt;0,REPT("|",ABS(Q43/3)*100),""))</f>
        <v>||</v>
      </c>
      <c r="T43" s="119" t="s">
        <v>151</v>
      </c>
      <c r="U43" s="47"/>
      <c r="V43" s="47"/>
      <c r="W43" s="47"/>
      <c r="X43" s="266"/>
      <c r="Y43" s="266"/>
    </row>
    <row r="44" spans="1:25" ht="15.75" customHeight="1">
      <c r="A44" s="45"/>
      <c r="B44" s="265"/>
      <c r="C44" s="155" t="s">
        <v>2975</v>
      </c>
      <c r="D44" s="139"/>
      <c r="E44" s="138">
        <f>IFERROR(IF(Reference!D64="Insufficient Data to Print","--",Reference!D64),"--")</f>
        <v>41.515000000000001</v>
      </c>
      <c r="F44" s="138">
        <f>IFERROR(IF(Reference!E64="--","--",Reference!E64),"--")</f>
        <v>48.290999999999997</v>
      </c>
      <c r="G44" s="138">
        <f>IFERROR(IF(Reference!F64="--","--",Reference!F64),"--")</f>
        <v>56.750999999999998</v>
      </c>
      <c r="H44" s="138">
        <f>IFERROR(IF(Reference!G64="--","--",Reference!G64),"--")</f>
        <v>64.421999999999997</v>
      </c>
      <c r="I44" s="138">
        <f>IFERROR(IF(Reference!H64="--","--",Reference!H64),"--")</f>
        <v>50.105918367346902</v>
      </c>
      <c r="J44" s="138">
        <f>IFERROR(IF(Reference!I64="--","--",Reference!I64),"--")</f>
        <v>49.21</v>
      </c>
      <c r="K44" s="142">
        <f>IFERROR(IF(Reference!J64="Insufficient Data to Print","--",Reference!J64),"--")</f>
        <v>147</v>
      </c>
      <c r="L44" s="142">
        <f>IFERROR(IF(Reference!K64="Insufficient Data to Print","--",Reference!K64),"--")</f>
        <v>33</v>
      </c>
      <c r="M44" s="105"/>
      <c r="N44" s="138">
        <f>Reference!M64</f>
        <v>50</v>
      </c>
      <c r="O44" s="142">
        <f>Reference!N64</f>
        <v>5</v>
      </c>
      <c r="P44" s="108"/>
      <c r="Q44" s="107"/>
      <c r="R44" s="222"/>
      <c r="S44" s="218"/>
      <c r="T44" s="119"/>
      <c r="U44" s="130"/>
      <c r="V44" s="130"/>
      <c r="W44" s="130"/>
      <c r="X44" s="130"/>
      <c r="Y44" s="130"/>
    </row>
    <row r="45" spans="1:25" ht="15.75" customHeight="1">
      <c r="A45" s="45"/>
      <c r="B45" s="265"/>
      <c r="C45" s="155" t="s">
        <v>2976</v>
      </c>
      <c r="D45" s="140"/>
      <c r="E45" s="137" t="str">
        <f>IFERROR(IF(Reference!D65="Insufficient Data to Print","--",Reference!D65),"--")</f>
        <v>--</v>
      </c>
      <c r="F45" s="137" t="str">
        <f>IFERROR(IF(Reference!E65="--","--",Reference!E65),"--")</f>
        <v>--</v>
      </c>
      <c r="G45" s="137" t="str">
        <f>IFERROR(IF(Reference!F65="--","--",Reference!F65),"--")</f>
        <v>--</v>
      </c>
      <c r="H45" s="137" t="str">
        <f>IFERROR(IF(Reference!G65="--","--",Reference!G65),"--")</f>
        <v>--</v>
      </c>
      <c r="I45" s="137" t="str">
        <f>IFERROR(IF(Reference!H65="--","--",Reference!H65),"--")</f>
        <v>--</v>
      </c>
      <c r="J45" s="137" t="str">
        <f>IFERROR(IF(Reference!I65="--","--",Reference!I65),"--")</f>
        <v>--</v>
      </c>
      <c r="K45" s="141" t="str">
        <f>IFERROR(IF(Reference!J65="Insufficient Data to Print","--",Reference!J65),"--")</f>
        <v>--</v>
      </c>
      <c r="L45" s="141">
        <f>IFERROR(IF(Reference!K65="Insufficient Data to Print","--",Reference!K65),"--")</f>
        <v>0</v>
      </c>
      <c r="M45" s="105"/>
      <c r="N45" s="137">
        <f>Reference!M65</f>
        <v>3</v>
      </c>
      <c r="O45" s="141">
        <f>Reference!N65</f>
        <v>1</v>
      </c>
      <c r="P45" s="104"/>
      <c r="Q45" s="107"/>
      <c r="R45" s="223"/>
      <c r="S45" s="217"/>
      <c r="T45" s="43"/>
      <c r="U45" s="47"/>
      <c r="V45" s="47"/>
      <c r="W45" s="47"/>
      <c r="X45" s="266"/>
      <c r="Y45" s="266"/>
    </row>
    <row r="46" spans="1:25" ht="15.75" customHeight="1">
      <c r="A46" s="45"/>
      <c r="B46" s="265"/>
      <c r="C46" s="155" t="s">
        <v>2977</v>
      </c>
      <c r="D46" s="139"/>
      <c r="E46" s="138">
        <f>IFERROR(IF(Reference!D66="Insufficient Data to Print","--",Reference!D66),"--")</f>
        <v>0</v>
      </c>
      <c r="F46" s="138">
        <f>IFERROR(IF(Reference!E66="--","--",Reference!E66),"--")</f>
        <v>0.46800000000000003</v>
      </c>
      <c r="G46" s="138">
        <f>IFERROR(IF(Reference!F66="--","--",Reference!F66),"--")</f>
        <v>1.4895</v>
      </c>
      <c r="H46" s="138">
        <f>IFERROR(IF(Reference!G66="--","--",Reference!G66),"--")</f>
        <v>5.1219999999999999</v>
      </c>
      <c r="I46" s="138">
        <f>IFERROR(IF(Reference!H66="--","--",Reference!H66),"--")</f>
        <v>2.3458504672897198</v>
      </c>
      <c r="J46" s="138">
        <f>IFERROR(IF(Reference!I66="--","--",Reference!I66),"--")</f>
        <v>1.474</v>
      </c>
      <c r="K46" s="142">
        <f>IFERROR(IF(Reference!J66="Insufficient Data to Print","--",Reference!J66),"--")</f>
        <v>107</v>
      </c>
      <c r="L46" s="142">
        <f>IFERROR(IF(Reference!K66="Insufficient Data to Print","--",Reference!K66),"--")</f>
        <v>22</v>
      </c>
      <c r="M46" s="105"/>
      <c r="N46" s="138">
        <f>Reference!M66</f>
        <v>6.8</v>
      </c>
      <c r="O46" s="142">
        <f>Reference!N66</f>
        <v>4</v>
      </c>
      <c r="P46" s="108"/>
      <c r="Q46" s="107"/>
      <c r="R46" s="223"/>
      <c r="S46" s="217"/>
      <c r="T46" s="43"/>
      <c r="U46" s="47"/>
      <c r="V46" s="47"/>
      <c r="W46" s="47"/>
      <c r="X46" s="266"/>
      <c r="Y46" s="266"/>
    </row>
    <row r="47" spans="1:25" ht="15.75" customHeight="1">
      <c r="A47" s="45"/>
      <c r="B47" s="265"/>
      <c r="C47" s="206" t="s">
        <v>2978</v>
      </c>
      <c r="D47" s="207"/>
      <c r="E47" s="208">
        <f>IFERROR(IF(Reference!D67="Insufficient Data to Print","--",Reference!D67),"--")</f>
        <v>41.515000000000001</v>
      </c>
      <c r="F47" s="208">
        <f>IFERROR(IF(Reference!E67="--","--",Reference!E67),"--")</f>
        <v>48.290999999999997</v>
      </c>
      <c r="G47" s="208">
        <f>IFERROR(IF(Reference!F67="--","--",Reference!F67),"--")</f>
        <v>56.750999999999998</v>
      </c>
      <c r="H47" s="208">
        <f>IFERROR(IF(Reference!G67="--","--",Reference!G67),"--")</f>
        <v>64.421999999999997</v>
      </c>
      <c r="I47" s="208">
        <f>IFERROR(IF(Reference!H67="--","--",Reference!H67),"--")</f>
        <v>50.105918367346902</v>
      </c>
      <c r="J47" s="208">
        <f>IFERROR(IF(Reference!I67="--","--",Reference!I67),"--")</f>
        <v>49.21</v>
      </c>
      <c r="K47" s="209">
        <f>IFERROR(IF(Reference!J67="Insufficient Data to Print","--",Reference!J67),"--")</f>
        <v>147</v>
      </c>
      <c r="L47" s="209">
        <f>IFERROR(IF(Reference!K67="Insufficient Data to Print","--",Reference!K67),"--")</f>
        <v>33</v>
      </c>
      <c r="M47" s="105"/>
      <c r="N47" s="109">
        <f>Reference!M67</f>
        <v>50.3</v>
      </c>
      <c r="O47" s="143">
        <f>Reference!N67</f>
        <v>5</v>
      </c>
      <c r="P47" s="108"/>
      <c r="Q47" s="107">
        <f>+IFERROR(N47/INDEX($E47:$J47,,MATCH($Q$38,$E$37:$J$37,0))-1,"")</f>
        <v>4.1601954815597031E-2</v>
      </c>
      <c r="R47" s="222" t="str">
        <f>IF(Q47&lt;0,REPT("|",ABS(Q47/3)*100),"")</f>
        <v/>
      </c>
      <c r="S47" s="216" t="str">
        <f>IF(Q47="","",IF(Q47&gt;0,REPT("|",ABS(Q47/3)*100),""))</f>
        <v>|</v>
      </c>
      <c r="T47" s="119" t="s">
        <v>151</v>
      </c>
      <c r="U47" s="47"/>
      <c r="V47" s="47"/>
      <c r="W47" s="47"/>
      <c r="X47" s="266"/>
      <c r="Y47" s="266"/>
    </row>
    <row r="48" spans="1:25" ht="15.75" customHeight="1">
      <c r="A48" s="53"/>
      <c r="B48" s="265"/>
      <c r="C48" s="156"/>
      <c r="D48" s="48"/>
      <c r="E48" s="277" t="str">
        <f>IFERROR(Reference!F73,IF(ISERROR(Reference!$S$15),"Please complete selection","Data Not Available for Demo Version"))</f>
        <v/>
      </c>
      <c r="F48" s="277"/>
      <c r="G48" s="277"/>
      <c r="H48" s="277"/>
      <c r="I48" s="277"/>
      <c r="J48" s="277"/>
      <c r="K48" s="144"/>
      <c r="L48" s="144"/>
      <c r="M48" s="105"/>
      <c r="N48" s="106"/>
      <c r="O48" s="141"/>
      <c r="P48" s="104"/>
      <c r="Q48" s="110"/>
      <c r="R48" s="224"/>
      <c r="S48" s="217"/>
      <c r="T48" s="43"/>
      <c r="U48" s="47"/>
      <c r="V48" s="47"/>
      <c r="W48" s="47"/>
      <c r="X48" s="266"/>
      <c r="Y48" s="266"/>
    </row>
    <row r="49" spans="1:25" ht="15.75" customHeight="1">
      <c r="A49" s="53"/>
      <c r="B49" s="265"/>
      <c r="C49" s="206" t="s">
        <v>2970</v>
      </c>
      <c r="D49" s="207"/>
      <c r="E49" s="208">
        <f>IFERROR(IF(Reference!D69="Insufficient Data to Print","--",Reference!D69),"--")</f>
        <v>41.07</v>
      </c>
      <c r="F49" s="208">
        <f>IFERROR(IF(Reference!E69="--","--",Reference!E69),"--")</f>
        <v>47.631999999999998</v>
      </c>
      <c r="G49" s="208">
        <f>IFERROR(IF(Reference!F69="--","--",Reference!F69),"--")</f>
        <v>54.464500000000001</v>
      </c>
      <c r="H49" s="208">
        <f>IFERROR(IF(Reference!G69="--","--",Reference!G69),"--")</f>
        <v>60.008000000000003</v>
      </c>
      <c r="I49" s="208">
        <f>IFERROR(IF(Reference!H69="--","--",Reference!H69),"--")</f>
        <v>47.870178807946999</v>
      </c>
      <c r="J49" s="208">
        <f>IFERROR(IF(Reference!I69="--","--",Reference!I69),"--")</f>
        <v>47.691000000000003</v>
      </c>
      <c r="K49" s="209">
        <f>IFERROR(IF(Reference!J69="Insufficient Data to Print","--",Reference!J69),"--")</f>
        <v>151</v>
      </c>
      <c r="L49" s="209">
        <f>IFERROR(IF(Reference!K69="Insufficient Data to Print","--",Reference!K69),"--")</f>
        <v>36</v>
      </c>
      <c r="M49" s="105"/>
      <c r="N49" s="109">
        <f ca="1">Reference!M69</f>
        <v>47.25</v>
      </c>
      <c r="O49" s="143">
        <f ca="1">Reference!N69</f>
        <v>5</v>
      </c>
      <c r="P49" s="108"/>
      <c r="Q49" s="107">
        <f ca="1">+IFERROR(N49/INDEX($E49:$J49,,MATCH($Q$38,$E$37:$J$37,0))-1,"")</f>
        <v>-8.0198186093382029E-3</v>
      </c>
      <c r="R49" s="222" t="str">
        <f ca="1">IF(Q49&lt;0,REPT("|",ABS(Q49/3)*100),"")</f>
        <v/>
      </c>
      <c r="S49" s="216" t="str">
        <f ca="1">IF(Q49="","",IF(Q49&gt;0,REPT("|",ABS(Q49/3)*100),""))</f>
        <v/>
      </c>
      <c r="T49" s="119" t="s">
        <v>151</v>
      </c>
      <c r="U49" s="47"/>
      <c r="V49" s="47"/>
      <c r="W49" s="47"/>
      <c r="X49" s="266"/>
      <c r="Y49" s="266"/>
    </row>
    <row r="50" spans="1:25" ht="9" customHeight="1">
      <c r="A50" s="45"/>
      <c r="B50" s="265"/>
      <c r="C50" s="156"/>
      <c r="D50" s="48"/>
      <c r="E50" s="104"/>
      <c r="F50" s="104"/>
      <c r="G50" s="104"/>
      <c r="H50" s="104"/>
      <c r="I50" s="104"/>
      <c r="J50" s="104"/>
      <c r="K50" s="145"/>
      <c r="L50" s="145"/>
      <c r="M50" s="105"/>
      <c r="N50" s="137"/>
      <c r="O50" s="145"/>
      <c r="P50" s="104"/>
      <c r="Q50" s="107"/>
      <c r="R50" s="225"/>
      <c r="S50" s="219"/>
      <c r="T50" s="43"/>
      <c r="U50" s="47"/>
      <c r="V50" s="47"/>
      <c r="W50" s="47"/>
      <c r="X50" s="47"/>
      <c r="Y50" s="47"/>
    </row>
    <row r="51" spans="1:25" s="14" customFormat="1" ht="12" customHeight="1">
      <c r="A51" s="45"/>
      <c r="B51" s="265"/>
      <c r="C51" s="155" t="s">
        <v>2979</v>
      </c>
      <c r="D51" s="49"/>
      <c r="E51" s="177">
        <f>IFERROR(IF(Reference!D71="Insufficient Data to Print","--",Reference!D71),"--")</f>
        <v>0</v>
      </c>
      <c r="F51" s="177">
        <f>IFERROR(IF(Reference!E71="--","--",Reference!E71),"--")</f>
        <v>1.11774540243611E-2</v>
      </c>
      <c r="G51" s="177">
        <f>IFERROR(IF(Reference!F71="--","--",Reference!F71),"--")</f>
        <v>3.4515825263081099E-2</v>
      </c>
      <c r="H51" s="177">
        <f>IFERROR(IF(Reference!G71="--","--",Reference!G71),"--")</f>
        <v>8.2801716984059207E-2</v>
      </c>
      <c r="I51" s="177">
        <f>IFERROR(IF(Reference!H71="--","--",Reference!H71),"--")</f>
        <v>2.4086519736017702E-2</v>
      </c>
      <c r="J51" s="177">
        <f>IFERROR(IF(Reference!I71="--","--",Reference!I71),"--")</f>
        <v>3.2511260015339799E-2</v>
      </c>
      <c r="K51" s="142">
        <f>IFERROR(IF(Reference!J71="Insufficient Data to Print","--",Reference!J71),"--")</f>
        <v>107</v>
      </c>
      <c r="L51" s="142">
        <f>IFERROR(IF(Reference!K71="Insufficient Data to Print","--",Reference!K71),"--")</f>
        <v>22</v>
      </c>
      <c r="M51" s="112"/>
      <c r="N51" s="179">
        <f>Reference!M71</f>
        <v>0.14047619047619048</v>
      </c>
      <c r="O51" s="146">
        <f>Reference!N71</f>
        <v>4</v>
      </c>
      <c r="P51" s="111"/>
      <c r="Q51" s="113"/>
      <c r="R51" s="226"/>
      <c r="S51" s="220"/>
      <c r="T51" s="50"/>
      <c r="U51" s="51"/>
      <c r="V51" s="51"/>
      <c r="W51" s="51"/>
      <c r="X51" s="51"/>
      <c r="Y51" s="51"/>
    </row>
    <row r="52" spans="1:25" s="14" customFormat="1" ht="12" customHeight="1">
      <c r="A52" s="45"/>
      <c r="B52" s="265"/>
      <c r="C52" s="155" t="s">
        <v>2980</v>
      </c>
      <c r="D52" s="49"/>
      <c r="E52" s="177" t="str">
        <f>IFERROR(IF(Reference!D72="Insufficient Data to Print","--",Reference!D72),"--")</f>
        <v>--</v>
      </c>
      <c r="F52" s="177" t="str">
        <f>IFERROR(IF(Reference!E72="--","--",Reference!E72),"--")</f>
        <v>--</v>
      </c>
      <c r="G52" s="177" t="str">
        <f>IFERROR(IF(Reference!F72="--","--",Reference!F72),"--")</f>
        <v>--</v>
      </c>
      <c r="H52" s="177" t="str">
        <f>IFERROR(IF(Reference!G72="--","--",Reference!G72),"--")</f>
        <v>--</v>
      </c>
      <c r="I52" s="177" t="str">
        <f>IFERROR(IF(Reference!H72="--","--",Reference!H72),"--")</f>
        <v>--</v>
      </c>
      <c r="J52" s="177" t="str">
        <f>IFERROR(IF(Reference!I72="--","--",Reference!I72),"--")</f>
        <v>--</v>
      </c>
      <c r="K52" s="142" t="str">
        <f>IFERROR(IF(Reference!J72="Insufficient Data to Print","--",Reference!J72),"--")</f>
        <v>--</v>
      </c>
      <c r="L52" s="142">
        <f>IFERROR(IF(Reference!K72="Insufficient Data to Print","--",Reference!K72),"--")</f>
        <v>0</v>
      </c>
      <c r="M52" s="112"/>
      <c r="N52" s="179">
        <f>Reference!M72</f>
        <v>7.1428571428571425E-2</v>
      </c>
      <c r="O52" s="146">
        <f>Reference!N72</f>
        <v>1</v>
      </c>
      <c r="P52" s="111"/>
      <c r="Q52" s="113"/>
      <c r="R52" s="226"/>
      <c r="S52" s="220"/>
      <c r="T52" s="50"/>
      <c r="U52" s="51"/>
      <c r="V52" s="51"/>
      <c r="W52" s="51"/>
      <c r="X52" s="51"/>
      <c r="Y52" s="51"/>
    </row>
    <row r="53" spans="1:25" s="14" customFormat="1" ht="12" customHeight="1">
      <c r="A53" s="45"/>
      <c r="B53" s="265"/>
      <c r="C53" s="157"/>
      <c r="D53" s="49"/>
      <c r="E53" s="178"/>
      <c r="F53" s="178"/>
      <c r="G53" s="178"/>
      <c r="H53" s="178"/>
      <c r="I53" s="178"/>
      <c r="J53" s="178"/>
      <c r="K53" s="142"/>
      <c r="L53" s="142"/>
      <c r="M53" s="112"/>
      <c r="N53" s="179"/>
      <c r="O53" s="147"/>
      <c r="P53" s="111"/>
      <c r="Q53" s="113"/>
      <c r="R53" s="226"/>
      <c r="S53" s="220"/>
      <c r="T53" s="50"/>
      <c r="U53" s="51"/>
      <c r="V53" s="51"/>
      <c r="W53" s="51"/>
      <c r="X53" s="51"/>
      <c r="Y53" s="51"/>
    </row>
    <row r="54" spans="1:25" s="14" customFormat="1" ht="12" customHeight="1">
      <c r="A54" s="45"/>
      <c r="B54" s="265"/>
      <c r="C54" s="158" t="s">
        <v>994</v>
      </c>
      <c r="D54" s="49"/>
      <c r="E54" s="177">
        <f>IFERROR(IF(Reference!D74="Insufficient Data to Print","--",Reference!D74),"--")</f>
        <v>3.1899999999999998E-2</v>
      </c>
      <c r="F54" s="177">
        <f>IFERROR(IF(Reference!E74="--","--",Reference!E74),"--")</f>
        <v>0.04</v>
      </c>
      <c r="G54" s="177">
        <f>IFERROR(IF(Reference!F74="--","--",Reference!F74),"--")</f>
        <v>0.1</v>
      </c>
      <c r="H54" s="177" t="str">
        <f>IFERROR(IF(Reference!G74="--","--",Reference!G74),"--")</f>
        <v>--</v>
      </c>
      <c r="I54" s="177">
        <f>IFERROR(IF(Reference!H74="--","--",Reference!H74),"--")</f>
        <v>5.4610526315789498E-2</v>
      </c>
      <c r="J54" s="177">
        <f>IFERROR(IF(Reference!I74="--","--",Reference!I74),"--")</f>
        <v>0.04</v>
      </c>
      <c r="K54" s="142">
        <f>IFERROR(IF(Reference!J74="Insufficient Data to Print","--",Reference!J74),"--")</f>
        <v>19</v>
      </c>
      <c r="L54" s="142">
        <f>IFERROR(IF(Reference!K74="Insufficient Data to Print","--",Reference!K74),"--")</f>
        <v>5</v>
      </c>
      <c r="M54" s="112"/>
      <c r="N54" s="179">
        <f>Reference!M74</f>
        <v>0.1</v>
      </c>
      <c r="O54" s="146">
        <f>Reference!N74</f>
        <v>5</v>
      </c>
      <c r="P54" s="111"/>
      <c r="Q54" s="113"/>
      <c r="R54" s="226"/>
      <c r="S54" s="220"/>
      <c r="T54" s="50"/>
      <c r="U54" s="51"/>
      <c r="V54" s="51"/>
      <c r="W54" s="51"/>
      <c r="X54" s="51"/>
      <c r="Y54" s="51"/>
    </row>
    <row r="55" spans="1:25" ht="12" customHeight="1">
      <c r="B55" s="265"/>
      <c r="C55" s="159"/>
      <c r="D55" s="52"/>
      <c r="E55" s="114"/>
      <c r="F55" s="114"/>
      <c r="G55" s="114"/>
      <c r="H55" s="114"/>
      <c r="I55" s="114"/>
      <c r="J55" s="114"/>
      <c r="K55" s="114"/>
      <c r="L55" s="114"/>
      <c r="M55" s="105"/>
      <c r="N55" s="115"/>
      <c r="O55" s="116"/>
      <c r="P55" s="116"/>
      <c r="Q55" s="117"/>
      <c r="R55" s="227"/>
      <c r="S55" s="221"/>
      <c r="T55" s="43"/>
      <c r="U55" s="47"/>
      <c r="V55" s="47"/>
      <c r="W55" s="47"/>
      <c r="X55" s="266"/>
      <c r="Y55" s="266"/>
    </row>
    <row r="56" spans="1:25" ht="18.75" customHeight="1">
      <c r="B56" s="45"/>
      <c r="C56" s="59" t="s">
        <v>403</v>
      </c>
      <c r="D56" s="45"/>
      <c r="E56" s="45"/>
      <c r="F56" s="45"/>
      <c r="G56" s="45"/>
      <c r="H56" s="45"/>
      <c r="I56" s="45"/>
      <c r="J56" s="45"/>
      <c r="K56" s="45"/>
      <c r="L56" s="45"/>
      <c r="M56" s="45"/>
      <c r="N56" s="45"/>
      <c r="O56" s="45"/>
      <c r="P56" s="45"/>
      <c r="Q56" s="45"/>
      <c r="R56" s="45"/>
      <c r="S56" s="45"/>
      <c r="T56" s="45"/>
      <c r="U56" s="45"/>
      <c r="V56" s="45"/>
      <c r="W56" s="45"/>
      <c r="X56" s="45"/>
      <c r="Y56" s="45"/>
    </row>
    <row r="57" spans="1:25" ht="6" customHeight="1">
      <c r="B57" s="45"/>
      <c r="C57" s="45"/>
      <c r="D57" s="45"/>
      <c r="E57" s="45"/>
      <c r="F57" s="45"/>
      <c r="G57" s="45"/>
      <c r="H57" s="45"/>
      <c r="I57" s="45"/>
      <c r="J57" s="45"/>
      <c r="K57" s="45"/>
      <c r="L57" s="45"/>
      <c r="M57" s="45"/>
      <c r="N57" s="45"/>
      <c r="O57" s="45"/>
      <c r="P57" s="45"/>
      <c r="Q57" s="45"/>
      <c r="R57" s="45"/>
      <c r="S57" s="45"/>
      <c r="T57" s="45"/>
      <c r="U57" s="45"/>
      <c r="V57" s="45"/>
      <c r="W57" s="45"/>
      <c r="X57" s="45"/>
      <c r="Y57" s="45"/>
    </row>
    <row r="58" spans="1:25" ht="20.25" customHeight="1">
      <c r="B58" s="265" t="s">
        <v>232</v>
      </c>
      <c r="C58" s="193" t="s">
        <v>233</v>
      </c>
      <c r="D58" s="193"/>
      <c r="E58" s="193"/>
      <c r="F58" s="193"/>
      <c r="G58" s="193"/>
      <c r="H58" s="193"/>
      <c r="I58" s="193"/>
      <c r="J58" s="193"/>
      <c r="K58" s="193"/>
      <c r="L58" s="193"/>
      <c r="M58" s="193"/>
      <c r="N58" s="193"/>
      <c r="O58" s="193"/>
      <c r="P58" s="193"/>
      <c r="Q58" s="193"/>
      <c r="R58" s="193"/>
      <c r="S58" s="193"/>
      <c r="T58" s="193"/>
      <c r="U58" s="193"/>
      <c r="V58" s="193"/>
      <c r="W58" s="193" t="s">
        <v>408</v>
      </c>
      <c r="X58" s="193" t="s">
        <v>52</v>
      </c>
      <c r="Y58" s="193"/>
    </row>
    <row r="59" spans="1:25" ht="15.75" customHeight="1">
      <c r="A59" s="45"/>
      <c r="B59" s="265"/>
      <c r="C59" s="276" t="str">
        <f>+IFERROR(VLOOKUP(Reference!$S$14,'Job Desc'!$A$4:$B$1064,2,0),"--")</f>
        <v>Operations---Loan Operations---Loan Processing---Intermediate Professional</v>
      </c>
      <c r="D59" s="276"/>
      <c r="E59" s="276"/>
      <c r="F59" s="276"/>
      <c r="G59" s="276"/>
      <c r="H59" s="276"/>
      <c r="I59" s="276"/>
      <c r="J59" s="276"/>
      <c r="K59" s="276"/>
      <c r="L59" s="276"/>
      <c r="M59" s="276"/>
      <c r="N59" s="276"/>
      <c r="O59" s="276"/>
      <c r="P59" s="276"/>
      <c r="Q59" s="276"/>
      <c r="R59" s="276"/>
      <c r="S59" s="276"/>
      <c r="T59" s="276"/>
      <c r="U59" s="276"/>
      <c r="V59" s="276"/>
      <c r="W59" s="211" t="str">
        <f>"                                                   "&amp;IFERROR(Reference!$T$6,"--")</f>
        <v xml:space="preserve">                                                   OP</v>
      </c>
      <c r="X59" s="211" t="str">
        <f>+IFERROR(Reference!$T$7&amp;Reference!$T$8&amp;Reference!$T$9,"--")</f>
        <v>LOBF</v>
      </c>
      <c r="Y59" s="211"/>
    </row>
    <row r="60" spans="1:25" ht="79.5" customHeight="1">
      <c r="A60" s="45"/>
      <c r="B60" s="265"/>
      <c r="C60" s="273" t="str">
        <f>+IFERROR(VLOOKUP(Reference!$S$14,'Job Desc'!$A$4:$H$1064,8,0),"")</f>
        <v xml:space="preserve">Responsible for loan files from point of application through preparation of the loan documents for closing. Will contact borrower and/or other applicable sources to collect necessary documentation and act as a liaison between origination staff, underwriters, outside escrow, title company, and customers. Checks information submitted by loan applicants for accuracy and adherence to established underwriting criteria. May also have responsibility for retaining electronic images of all documents procured throughout the loan origination process. </v>
      </c>
      <c r="D60" s="273"/>
      <c r="E60" s="273"/>
      <c r="F60" s="273"/>
      <c r="G60" s="273"/>
      <c r="H60" s="273"/>
      <c r="I60" s="273"/>
      <c r="J60" s="273"/>
      <c r="K60" s="273"/>
      <c r="L60" s="273"/>
      <c r="M60" s="273"/>
      <c r="N60" s="273"/>
      <c r="O60" s="273"/>
      <c r="P60" s="273"/>
      <c r="Q60" s="273"/>
      <c r="R60" s="273"/>
      <c r="S60" s="273"/>
      <c r="T60" s="273"/>
      <c r="U60" s="273"/>
      <c r="V60" s="273"/>
      <c r="W60" s="273"/>
      <c r="X60" s="273"/>
      <c r="Y60" s="273"/>
    </row>
    <row r="61" spans="1:25" ht="15.75" customHeight="1">
      <c r="A61" s="45"/>
      <c r="B61" s="265"/>
      <c r="C61" s="275" t="str">
        <f>+IFERROR(VLOOKUP(Reference!$S$14,'Job Desc'!$A$4:$C$1064,3,0)&amp;" - "&amp;IF(ISERROR(VALUE(Reference!$T$9)),"Level "&amp;Reference!$T$9,VLOOKUP(Reference!$S$14,'Job Desc'!$A$4:$G$1064,7,FALSE)),"")</f>
        <v>Infrastructure - Level F</v>
      </c>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3.5" customHeight="1">
      <c r="A62" s="45"/>
      <c r="B62" s="265"/>
      <c r="C62" s="274" t="s">
        <v>234</v>
      </c>
      <c r="D62" s="274"/>
      <c r="E62" s="274"/>
      <c r="F62" s="274"/>
      <c r="G62" s="274"/>
      <c r="H62" s="274"/>
      <c r="I62" s="274"/>
      <c r="J62" s="274"/>
      <c r="K62" s="212"/>
      <c r="L62" s="212"/>
      <c r="M62" s="213" t="s">
        <v>235</v>
      </c>
      <c r="N62" s="213"/>
      <c r="O62" s="213"/>
      <c r="P62" s="213"/>
      <c r="Q62" s="213"/>
      <c r="R62" s="213"/>
      <c r="S62" s="213"/>
      <c r="T62" s="213"/>
      <c r="U62" s="213"/>
      <c r="V62" s="213"/>
      <c r="W62" s="213"/>
      <c r="X62" s="213"/>
      <c r="Y62" s="213"/>
    </row>
    <row r="63" spans="1:25" ht="78.75" customHeight="1">
      <c r="A63" s="45"/>
      <c r="B63" s="265"/>
      <c r="C63" s="273" t="str">
        <f>+IFERROR(IF(VLOOKUP(Reference!$S$14,'Job Desc'!$A$4:$I$1064,9,0)="","",VLOOKUP(Reference!$S$14,'Job Desc'!$A$4:$I$1064,9,0)),"")</f>
        <v>Responsible for following established guidelines and identifying and resolving problems. Individuals at this level are expected to use some independence of thought but to refer more complex problems to supervisors or other experts. Individuals would be expected to contribute to work flow or process change and redesign, and to form a strong basic understanding of the specific product or process. May also be accountable for regular reporting or process administration as "owner".</v>
      </c>
      <c r="D63" s="273"/>
      <c r="E63" s="273"/>
      <c r="F63" s="273"/>
      <c r="G63" s="273"/>
      <c r="H63" s="273"/>
      <c r="I63" s="273"/>
      <c r="J63" s="273"/>
      <c r="K63" s="132"/>
      <c r="L63" s="132"/>
      <c r="M63" s="273" t="str">
        <f>+IFERROR(IF(VLOOKUP(Reference!$S$14,'Job Desc'!$A$4:$J$1064,10,0)="","",VLOOKUP(Reference!$S$14,'Job Desc'!$A$4:$J$1064,10,0)),"")</f>
        <v>Primary focus is on execution within defined
parameters, with some expansion based on
developing capabilities and/or experiences in
partnership with more experienced staff.</v>
      </c>
      <c r="N63" s="273"/>
      <c r="O63" s="273"/>
      <c r="P63" s="273"/>
      <c r="Q63" s="273"/>
      <c r="R63" s="273"/>
      <c r="S63" s="273"/>
      <c r="T63" s="273"/>
      <c r="U63" s="273"/>
      <c r="V63" s="273"/>
      <c r="W63" s="273"/>
      <c r="X63" s="273"/>
      <c r="Y63" s="273"/>
    </row>
    <row r="64" spans="1:25" ht="15.75" customHeight="1">
      <c r="A64" s="45"/>
      <c r="B64" s="265"/>
      <c r="C64" s="272" t="s">
        <v>236</v>
      </c>
      <c r="D64" s="272"/>
      <c r="E64" s="272"/>
      <c r="F64" s="272"/>
      <c r="G64" s="272"/>
      <c r="H64" s="272"/>
      <c r="I64" s="272"/>
      <c r="J64" s="272"/>
      <c r="K64" s="272"/>
      <c r="L64" s="272"/>
      <c r="M64" s="272"/>
      <c r="N64" s="272"/>
      <c r="O64" s="272"/>
      <c r="P64" s="272"/>
      <c r="Q64" s="272"/>
      <c r="R64" s="272"/>
      <c r="S64" s="272"/>
      <c r="T64" s="272"/>
      <c r="U64" s="272"/>
      <c r="V64" s="272"/>
      <c r="W64" s="272"/>
      <c r="X64" s="272"/>
      <c r="Y64" s="272"/>
    </row>
    <row r="65" spans="1:25" ht="15.75" customHeight="1">
      <c r="A65" s="45"/>
      <c r="B65" s="265"/>
      <c r="C65" s="273" t="str">
        <f>+IFERROR(IF(VLOOKUP(Reference!$S$14,'Job Desc'!$A$4:$K$1064,11,0)="","",VLOOKUP(Reference!$S$14,'Job Desc'!$A$4:$K$1064,11,0)),"")</f>
        <v>May direct day–to–day work of junior level employees, but will not typically have formal management role.</v>
      </c>
      <c r="D65" s="273"/>
      <c r="E65" s="273"/>
      <c r="F65" s="273"/>
      <c r="G65" s="273"/>
      <c r="H65" s="273"/>
      <c r="I65" s="273"/>
      <c r="J65" s="273"/>
      <c r="K65" s="273"/>
      <c r="L65" s="273"/>
      <c r="M65" s="273"/>
      <c r="N65" s="273"/>
      <c r="O65" s="273"/>
      <c r="P65" s="273"/>
      <c r="Q65" s="273"/>
      <c r="R65" s="273"/>
      <c r="S65" s="273"/>
      <c r="T65" s="273"/>
      <c r="U65" s="273"/>
      <c r="V65" s="273"/>
      <c r="W65" s="273"/>
      <c r="X65" s="273"/>
      <c r="Y65" s="273"/>
    </row>
    <row r="66" spans="1:25" ht="15.75" customHeight="1">
      <c r="A66" s="45"/>
      <c r="B66" s="265"/>
      <c r="C66" s="274" t="s">
        <v>237</v>
      </c>
      <c r="D66" s="274"/>
      <c r="E66" s="274"/>
      <c r="F66" s="274"/>
      <c r="G66" s="274"/>
      <c r="H66" s="274"/>
      <c r="I66" s="274"/>
      <c r="J66" s="274"/>
      <c r="K66" s="274"/>
      <c r="L66" s="274"/>
      <c r="M66" s="274"/>
      <c r="N66" s="274"/>
      <c r="O66" s="274"/>
      <c r="P66" s="274"/>
      <c r="Q66" s="274"/>
      <c r="R66" s="274"/>
      <c r="S66" s="274"/>
      <c r="T66" s="274"/>
      <c r="U66" s="274"/>
      <c r="V66" s="274"/>
      <c r="W66" s="274"/>
      <c r="X66" s="274"/>
      <c r="Y66" s="274"/>
    </row>
    <row r="67" spans="1:25" ht="27" customHeight="1">
      <c r="A67" s="45"/>
      <c r="B67" s="265"/>
      <c r="C67" s="273" t="str">
        <f>+IFERROR(IF(VLOOKUP(Reference!$S$14,'Job Desc'!$A$4:$L$1064,12,0)="","",VLOOKUP(Reference!$S$14,'Job Desc'!$A$4:$L$1064,12,0)),"")</f>
        <v>Roles at this level are typically for those exhibiting strong basic executional capabilities and who are beginning to take on more responsibility. However, there is not significant independence of action at this level. Minimum years of experience: Typically 3 years</v>
      </c>
      <c r="D67" s="273"/>
      <c r="E67" s="273"/>
      <c r="F67" s="273"/>
      <c r="G67" s="273"/>
      <c r="H67" s="273"/>
      <c r="I67" s="273"/>
      <c r="J67" s="273"/>
      <c r="K67" s="273"/>
      <c r="L67" s="273"/>
      <c r="M67" s="273"/>
      <c r="N67" s="273"/>
      <c r="O67" s="273"/>
      <c r="P67" s="273"/>
      <c r="Q67" s="273"/>
      <c r="R67" s="273"/>
      <c r="S67" s="273"/>
      <c r="T67" s="273"/>
      <c r="U67" s="273"/>
      <c r="V67" s="273"/>
      <c r="W67" s="273"/>
      <c r="X67" s="273"/>
      <c r="Y67" s="273"/>
    </row>
  </sheetData>
  <sheetProtection password="E487" sheet="1" objects="1" scenarios="1"/>
  <mergeCells count="51">
    <mergeCell ref="W2:Y2"/>
    <mergeCell ref="W8:Y8"/>
    <mergeCell ref="W13:Y13"/>
    <mergeCell ref="X43:Y43"/>
    <mergeCell ref="E48:J48"/>
    <mergeCell ref="E37:E38"/>
    <mergeCell ref="F37:F38"/>
    <mergeCell ref="G37:G38"/>
    <mergeCell ref="H37:H38"/>
    <mergeCell ref="D22:J22"/>
    <mergeCell ref="C2:E2"/>
    <mergeCell ref="G2:H2"/>
    <mergeCell ref="J2:M2"/>
    <mergeCell ref="Q2:S2"/>
    <mergeCell ref="C20:Q20"/>
    <mergeCell ref="U36:Y37"/>
    <mergeCell ref="B58:B67"/>
    <mergeCell ref="C64:Y64"/>
    <mergeCell ref="C65:Y65"/>
    <mergeCell ref="C66:Y66"/>
    <mergeCell ref="C67:Y67"/>
    <mergeCell ref="C60:Y60"/>
    <mergeCell ref="C61:Y61"/>
    <mergeCell ref="C62:J62"/>
    <mergeCell ref="C63:J63"/>
    <mergeCell ref="M63:Y63"/>
    <mergeCell ref="C59:V59"/>
    <mergeCell ref="B2:B17"/>
    <mergeCell ref="B20:B31"/>
    <mergeCell ref="B36:B55"/>
    <mergeCell ref="X55:Y55"/>
    <mergeCell ref="X45:Y45"/>
    <mergeCell ref="X46:Y46"/>
    <mergeCell ref="X47:Y47"/>
    <mergeCell ref="X48:Y48"/>
    <mergeCell ref="X49:Y49"/>
    <mergeCell ref="X38:Y38"/>
    <mergeCell ref="X39:Y39"/>
    <mergeCell ref="X40:Y40"/>
    <mergeCell ref="N37:N38"/>
    <mergeCell ref="N22:O22"/>
    <mergeCell ref="C37:C38"/>
    <mergeCell ref="C34:V34"/>
    <mergeCell ref="J37:J38"/>
    <mergeCell ref="I37:I38"/>
    <mergeCell ref="N36:S36"/>
    <mergeCell ref="O37:O38"/>
    <mergeCell ref="Q37:S37"/>
    <mergeCell ref="Q38:S38"/>
    <mergeCell ref="K37:K38"/>
    <mergeCell ref="L37:L38"/>
  </mergeCells>
  <conditionalFormatting sqref="S45:S46 S40:S42 S48">
    <cfRule type="dataBar" priority="5">
      <dataBar showValue="0">
        <cfvo type="num" val="-0.5"/>
        <cfvo type="num" val="0.5"/>
        <color rgb="FF638EC6"/>
      </dataBar>
      <extLst>
        <ext xmlns:x14="http://schemas.microsoft.com/office/spreadsheetml/2009/9/main" uri="{B025F937-C7B1-47D3-B67F-A62EFF666E3E}">
          <x14:id>{F24224E6-438C-40F2-8FE1-71E5537A1E62}</x14:id>
        </ext>
      </extLst>
    </cfRule>
  </conditionalFormatting>
  <conditionalFormatting sqref="S39">
    <cfRule type="expression" dxfId="11" priority="4">
      <formula>Q39=""</formula>
    </cfRule>
  </conditionalFormatting>
  <conditionalFormatting sqref="S43:S44">
    <cfRule type="expression" dxfId="10" priority="3">
      <formula>Q43=""</formula>
    </cfRule>
  </conditionalFormatting>
  <conditionalFormatting sqref="S47">
    <cfRule type="expression" dxfId="9" priority="2">
      <formula>Q47=""</formula>
    </cfRule>
  </conditionalFormatting>
  <conditionalFormatting sqref="S49">
    <cfRule type="expression" dxfId="8" priority="1">
      <formula>Q49=""</formula>
    </cfRule>
  </conditionalFormatting>
  <dataValidations count="1">
    <dataValidation type="list" allowBlank="1" showInputMessage="1" showErrorMessage="1" sqref="Q38:S38">
      <formula1>$E$37:$J$37</formula1>
    </dataValidation>
  </dataValidations>
  <pageMargins left="0.25" right="0.25" top="0.75" bottom="0.75" header="0.3" footer="0.3"/>
  <pageSetup scale="59" fitToHeight="0" orientation="landscape" r:id="rId1"/>
  <headerFooter>
    <oddFooter>&amp;L2015 McLagan Regional &amp; Community Bank Survey&amp;C&amp;G</oddFooter>
  </headerFooter>
  <rowBreaks count="2" manualBreakCount="2">
    <brk id="56" max="22" man="1"/>
    <brk id="69"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457" r:id="rId5" name="List Box 1">
              <controlPr defaultSize="0" autoLine="0" autoPict="0">
                <anchor moveWithCells="1">
                  <from>
                    <xdr:col>2</xdr:col>
                    <xdr:colOff>66675</xdr:colOff>
                    <xdr:row>2</xdr:row>
                    <xdr:rowOff>85725</xdr:rowOff>
                  </from>
                  <to>
                    <xdr:col>5</xdr:col>
                    <xdr:colOff>419100</xdr:colOff>
                    <xdr:row>16</xdr:row>
                    <xdr:rowOff>95250</xdr:rowOff>
                  </to>
                </anchor>
              </controlPr>
            </control>
          </mc:Choice>
        </mc:AlternateContent>
        <mc:AlternateContent xmlns:mc="http://schemas.openxmlformats.org/markup-compatibility/2006">
          <mc:Choice Requires="x14">
            <control shapeId="19458" r:id="rId6" name="List Box 2">
              <controlPr defaultSize="0" autoLine="0" autoPict="0">
                <anchor moveWithCells="1">
                  <from>
                    <xdr:col>5</xdr:col>
                    <xdr:colOff>533400</xdr:colOff>
                    <xdr:row>2</xdr:row>
                    <xdr:rowOff>85725</xdr:rowOff>
                  </from>
                  <to>
                    <xdr:col>8</xdr:col>
                    <xdr:colOff>752475</xdr:colOff>
                    <xdr:row>16</xdr:row>
                    <xdr:rowOff>95250</xdr:rowOff>
                  </to>
                </anchor>
              </controlPr>
            </control>
          </mc:Choice>
        </mc:AlternateContent>
        <mc:AlternateContent xmlns:mc="http://schemas.openxmlformats.org/markup-compatibility/2006">
          <mc:Choice Requires="x14">
            <control shapeId="19459" r:id="rId7" name="List Box 3">
              <controlPr defaultSize="0" autoLine="0" autoPict="0">
                <anchor moveWithCells="1">
                  <from>
                    <xdr:col>9</xdr:col>
                    <xdr:colOff>85725</xdr:colOff>
                    <xdr:row>2</xdr:row>
                    <xdr:rowOff>85725</xdr:rowOff>
                  </from>
                  <to>
                    <xdr:col>14</xdr:col>
                    <xdr:colOff>19050</xdr:colOff>
                    <xdr:row>16</xdr:row>
                    <xdr:rowOff>95250</xdr:rowOff>
                  </to>
                </anchor>
              </controlPr>
            </control>
          </mc:Choice>
        </mc:AlternateContent>
        <mc:AlternateContent xmlns:mc="http://schemas.openxmlformats.org/markup-compatibility/2006">
          <mc:Choice Requires="x14">
            <control shapeId="19460" r:id="rId8" name="List Box 4">
              <controlPr defaultSize="0" autoLine="0" autoPict="0">
                <anchor moveWithCells="1">
                  <from>
                    <xdr:col>14</xdr:col>
                    <xdr:colOff>142875</xdr:colOff>
                    <xdr:row>2</xdr:row>
                    <xdr:rowOff>85725</xdr:rowOff>
                  </from>
                  <to>
                    <xdr:col>21</xdr:col>
                    <xdr:colOff>409575</xdr:colOff>
                    <xdr:row>16</xdr:row>
                    <xdr:rowOff>95250</xdr:rowOff>
                  </to>
                </anchor>
              </controlPr>
            </control>
          </mc:Choice>
        </mc:AlternateContent>
        <mc:AlternateContent xmlns:mc="http://schemas.openxmlformats.org/markup-compatibility/2006">
          <mc:Choice Requires="x14">
            <control shapeId="19461" r:id="rId9" name="List Box 5">
              <controlPr defaultSize="0" autoLine="0" autoPict="0">
                <anchor moveWithCells="1">
                  <from>
                    <xdr:col>22</xdr:col>
                    <xdr:colOff>152400</xdr:colOff>
                    <xdr:row>2</xdr:row>
                    <xdr:rowOff>66675</xdr:rowOff>
                  </from>
                  <to>
                    <xdr:col>24</xdr:col>
                    <xdr:colOff>219075</xdr:colOff>
                    <xdr:row>6</xdr:row>
                    <xdr:rowOff>133350</xdr:rowOff>
                  </to>
                </anchor>
              </controlPr>
            </control>
          </mc:Choice>
        </mc:AlternateContent>
        <mc:AlternateContent xmlns:mc="http://schemas.openxmlformats.org/markup-compatibility/2006">
          <mc:Choice Requires="x14">
            <control shapeId="19462" r:id="rId10" name="List Box 6">
              <controlPr defaultSize="0" autoLine="0" autoPict="0">
                <anchor moveWithCells="1">
                  <from>
                    <xdr:col>22</xdr:col>
                    <xdr:colOff>152400</xdr:colOff>
                    <xdr:row>8</xdr:row>
                    <xdr:rowOff>38100</xdr:rowOff>
                  </from>
                  <to>
                    <xdr:col>24</xdr:col>
                    <xdr:colOff>219075</xdr:colOff>
                    <xdr:row>11</xdr:row>
                    <xdr:rowOff>142875</xdr:rowOff>
                  </to>
                </anchor>
              </controlPr>
            </control>
          </mc:Choice>
        </mc:AlternateContent>
        <mc:AlternateContent xmlns:mc="http://schemas.openxmlformats.org/markup-compatibility/2006">
          <mc:Choice Requires="x14">
            <control shapeId="19463" r:id="rId11" name="List Box 7">
              <controlPr defaultSize="0" autoLine="0" autoPict="0">
                <anchor moveWithCells="1">
                  <from>
                    <xdr:col>22</xdr:col>
                    <xdr:colOff>152400</xdr:colOff>
                    <xdr:row>13</xdr:row>
                    <xdr:rowOff>28575</xdr:rowOff>
                  </from>
                  <to>
                    <xdr:col>24</xdr:col>
                    <xdr:colOff>219075</xdr:colOff>
                    <xdr:row>16</xdr:row>
                    <xdr:rowOff>228600</xdr:rowOff>
                  </to>
                </anchor>
              </controlPr>
            </control>
          </mc:Choice>
        </mc:AlternateContent>
        <mc:AlternateContent xmlns:mc="http://schemas.openxmlformats.org/markup-compatibility/2006">
          <mc:Choice Requires="x14">
            <control shapeId="19464" r:id="rId12" name="List Box 8">
              <controlPr defaultSize="0" autoLine="0" autoPict="0">
                <anchor moveWithCells="1">
                  <from>
                    <xdr:col>3</xdr:col>
                    <xdr:colOff>57150</xdr:colOff>
                    <xdr:row>22</xdr:row>
                    <xdr:rowOff>76200</xdr:rowOff>
                  </from>
                  <to>
                    <xdr:col>10</xdr:col>
                    <xdr:colOff>180975</xdr:colOff>
                    <xdr:row>30</xdr:row>
                    <xdr:rowOff>76200</xdr:rowOff>
                  </to>
                </anchor>
              </controlPr>
            </control>
          </mc:Choice>
        </mc:AlternateContent>
        <mc:AlternateContent xmlns:mc="http://schemas.openxmlformats.org/markup-compatibility/2006">
          <mc:Choice Requires="x14">
            <control shapeId="19466" r:id="rId13" name="List Box 10">
              <controlPr defaultSize="0" autoLine="0" autoPict="0">
                <anchor moveWithCells="1">
                  <from>
                    <xdr:col>13</xdr:col>
                    <xdr:colOff>66675</xdr:colOff>
                    <xdr:row>22</xdr:row>
                    <xdr:rowOff>76200</xdr:rowOff>
                  </from>
                  <to>
                    <xdr:col>14</xdr:col>
                    <xdr:colOff>276225</xdr:colOff>
                    <xdr:row>30</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24224E6-438C-40F2-8FE1-71E5537A1E62}">
            <x14:dataBar minLength="0" maxLength="100" gradient="0" axisPosition="middle">
              <x14:cfvo type="num">
                <xm:f>-0.5</xm:f>
              </x14:cfvo>
              <x14:cfvo type="num">
                <xm:f>0.5</xm:f>
              </x14:cfvo>
              <x14:negativeFillColor rgb="FFFF0000"/>
              <x14:axisColor rgb="FF000000"/>
            </x14:dataBar>
          </x14:cfRule>
          <xm:sqref>S45:S46 S40:S42 S48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pageSetUpPr fitToPage="1"/>
  </sheetPr>
  <dimension ref="B1:Y67"/>
  <sheetViews>
    <sheetView showGridLines="0" zoomScaleNormal="100" workbookViewId="0"/>
  </sheetViews>
  <sheetFormatPr defaultRowHeight="12.75"/>
  <cols>
    <col min="1" max="1" width="4.42578125" style="5" customWidth="1"/>
    <col min="2" max="2" width="3.5703125" style="5" customWidth="1"/>
    <col min="3" max="4" width="10.7109375" style="5" customWidth="1"/>
    <col min="5" max="10" width="11.7109375" style="5" customWidth="1"/>
    <col min="11" max="12" width="5.85546875" style="5" customWidth="1"/>
    <col min="13" max="13" width="2.42578125" style="5" customWidth="1"/>
    <col min="14" max="14" width="13.5703125" style="5" customWidth="1"/>
    <col min="15" max="15" width="5.7109375" style="5" customWidth="1"/>
    <col min="16" max="16" width="0.85546875" style="5" customWidth="1"/>
    <col min="17" max="17" width="6.28515625" style="5" customWidth="1"/>
    <col min="18" max="18" width="7.42578125" style="5" customWidth="1"/>
    <col min="19" max="19" width="7.140625" style="5" customWidth="1"/>
    <col min="20" max="20" width="2.42578125" style="5" customWidth="1"/>
    <col min="21" max="21" width="4.5703125" style="5" customWidth="1"/>
    <col min="22" max="22" width="7.140625" style="5" customWidth="1"/>
    <col min="23" max="23" width="35.7109375" style="5" customWidth="1"/>
    <col min="24" max="24" width="4.42578125" style="5" customWidth="1"/>
    <col min="25" max="25" width="5.85546875" style="5" customWidth="1"/>
    <col min="26" max="16384" width="9.140625" style="5"/>
  </cols>
  <sheetData>
    <row r="1" spans="2:25" ht="15" customHeight="1">
      <c r="B1" s="43"/>
      <c r="C1" s="121" t="str">
        <f>"Select "&amp;'Extract - All'!$EF$1&amp;" Employee Position or ID"</f>
        <v>Select Your Firm Employee Position or ID</v>
      </c>
      <c r="D1" s="44"/>
      <c r="E1" s="43"/>
      <c r="F1" s="43"/>
      <c r="G1" s="43"/>
      <c r="H1" s="43"/>
      <c r="I1" s="43"/>
      <c r="J1" s="43"/>
      <c r="K1" s="43"/>
      <c r="L1" s="43"/>
      <c r="M1" s="43"/>
      <c r="N1" s="44"/>
      <c r="O1" s="43"/>
      <c r="P1" s="43"/>
      <c r="Q1" s="43"/>
      <c r="R1" s="43"/>
      <c r="S1" s="43"/>
      <c r="T1" s="43"/>
      <c r="U1" s="43"/>
      <c r="V1" s="43"/>
      <c r="W1" s="43"/>
      <c r="X1" s="43"/>
      <c r="Y1" s="43"/>
    </row>
    <row r="2" spans="2:25" ht="14.25" customHeight="1">
      <c r="B2" s="265" t="s">
        <v>213</v>
      </c>
      <c r="C2" s="270" t="s">
        <v>320</v>
      </c>
      <c r="D2" s="270"/>
      <c r="E2" s="270"/>
      <c r="F2" s="270"/>
      <c r="G2" s="270"/>
      <c r="H2" s="270"/>
      <c r="I2" s="270"/>
      <c r="J2" s="270"/>
      <c r="K2" s="270"/>
      <c r="L2" s="270"/>
      <c r="M2" s="270"/>
      <c r="N2" s="270"/>
      <c r="O2" s="270"/>
      <c r="P2" s="270"/>
      <c r="Q2" s="270"/>
      <c r="R2" s="197"/>
      <c r="S2" s="45"/>
      <c r="T2" s="45"/>
      <c r="U2" s="258" t="s">
        <v>322</v>
      </c>
      <c r="V2" s="258"/>
      <c r="W2" s="258"/>
      <c r="X2" s="258"/>
      <c r="Y2" s="258"/>
    </row>
    <row r="3" spans="2:25" ht="13.5" customHeight="1">
      <c r="B3" s="265"/>
      <c r="C3" s="201"/>
      <c r="D3" s="201"/>
      <c r="E3" s="201"/>
      <c r="F3" s="201"/>
      <c r="G3" s="201"/>
      <c r="H3" s="201"/>
      <c r="I3" s="201"/>
      <c r="J3" s="201"/>
      <c r="K3" s="201"/>
      <c r="L3" s="201"/>
      <c r="M3" s="201"/>
      <c r="N3" s="201"/>
      <c r="O3" s="201"/>
      <c r="P3" s="201"/>
      <c r="Q3" s="201"/>
      <c r="R3" s="201"/>
      <c r="S3" s="45"/>
      <c r="T3" s="45"/>
      <c r="U3" s="214"/>
      <c r="V3" s="214"/>
      <c r="W3" s="214"/>
      <c r="X3" s="214"/>
      <c r="Y3" s="214"/>
    </row>
    <row r="4" spans="2:25" ht="13.5" customHeight="1">
      <c r="B4" s="265"/>
      <c r="C4" s="201"/>
      <c r="D4" s="269" t="s">
        <v>214</v>
      </c>
      <c r="E4" s="269"/>
      <c r="F4" s="269"/>
      <c r="G4" s="269"/>
      <c r="H4" s="269"/>
      <c r="I4" s="269"/>
      <c r="J4" s="269"/>
      <c r="K4" s="131"/>
      <c r="L4" s="131"/>
      <c r="M4" s="201"/>
      <c r="N4" s="269" t="s">
        <v>215</v>
      </c>
      <c r="O4" s="269"/>
      <c r="P4" s="201"/>
      <c r="Q4" s="201"/>
      <c r="R4" s="201"/>
      <c r="S4" s="45"/>
      <c r="T4" s="45"/>
      <c r="U4" s="214"/>
      <c r="V4" s="284"/>
      <c r="W4" s="284"/>
      <c r="X4" s="284"/>
      <c r="Y4" s="214"/>
    </row>
    <row r="5" spans="2:25" ht="13.5" customHeight="1">
      <c r="B5" s="265"/>
      <c r="C5" s="201"/>
      <c r="D5" s="201"/>
      <c r="E5" s="201"/>
      <c r="F5" s="201"/>
      <c r="G5" s="201"/>
      <c r="H5" s="201"/>
      <c r="I5" s="201"/>
      <c r="J5" s="201"/>
      <c r="K5" s="201"/>
      <c r="L5" s="201"/>
      <c r="M5" s="201"/>
      <c r="N5" s="201"/>
      <c r="O5" s="201"/>
      <c r="P5" s="201"/>
      <c r="Q5" s="201"/>
      <c r="R5" s="201"/>
      <c r="S5" s="45"/>
      <c r="T5" s="45"/>
      <c r="U5" s="214"/>
      <c r="V5" s="214"/>
      <c r="W5" s="214"/>
      <c r="X5" s="214"/>
      <c r="Y5" s="214"/>
    </row>
    <row r="6" spans="2:25" ht="13.5" customHeight="1">
      <c r="B6" s="265"/>
      <c r="C6" s="201"/>
      <c r="D6" s="201"/>
      <c r="E6" s="201"/>
      <c r="F6" s="201"/>
      <c r="G6" s="201"/>
      <c r="H6" s="201"/>
      <c r="I6" s="201"/>
      <c r="J6" s="201"/>
      <c r="K6" s="201"/>
      <c r="L6" s="201"/>
      <c r="M6" s="201"/>
      <c r="N6" s="201"/>
      <c r="O6" s="201"/>
      <c r="P6" s="201"/>
      <c r="Q6" s="201"/>
      <c r="R6" s="201"/>
      <c r="S6" s="43"/>
      <c r="T6" s="43"/>
      <c r="U6" s="57"/>
      <c r="V6" s="287" t="str">
        <f>IFERROR(IF(V4="","",INDEX('Pivot Tables'!$D$3:$D$2635,MATCH('Select By Your Job'!$V$4,'Pivot Tables'!$F$3:$F$2635,0))),"No Incumbent Matches This ID")</f>
        <v/>
      </c>
      <c r="W6" s="287"/>
      <c r="X6" s="287"/>
      <c r="Y6" s="57"/>
    </row>
    <row r="7" spans="2:25" ht="13.5" customHeight="1">
      <c r="B7" s="265"/>
      <c r="C7" s="201"/>
      <c r="D7" s="201"/>
      <c r="E7" s="201"/>
      <c r="F7" s="201"/>
      <c r="G7" s="201"/>
      <c r="H7" s="201"/>
      <c r="I7" s="201"/>
      <c r="J7" s="201"/>
      <c r="K7" s="201"/>
      <c r="L7" s="201"/>
      <c r="M7" s="201"/>
      <c r="N7" s="201"/>
      <c r="O7" s="201"/>
      <c r="P7" s="201"/>
      <c r="Q7" s="201"/>
      <c r="R7" s="201"/>
      <c r="S7" s="43"/>
      <c r="T7" s="43"/>
      <c r="U7" s="57"/>
      <c r="V7" s="57"/>
      <c r="W7" s="57"/>
      <c r="X7" s="57"/>
      <c r="Y7" s="57"/>
    </row>
    <row r="8" spans="2:25" ht="13.5" customHeight="1">
      <c r="B8" s="265"/>
      <c r="C8" s="201"/>
      <c r="D8" s="201"/>
      <c r="E8" s="201"/>
      <c r="F8" s="201"/>
      <c r="G8" s="201"/>
      <c r="H8" s="201"/>
      <c r="I8" s="201"/>
      <c r="J8" s="201"/>
      <c r="K8" s="201"/>
      <c r="L8" s="201"/>
      <c r="M8" s="201"/>
      <c r="N8" s="201"/>
      <c r="O8" s="201"/>
      <c r="P8" s="201"/>
      <c r="Q8" s="201"/>
      <c r="R8" s="201"/>
      <c r="S8" s="43"/>
      <c r="T8" s="43"/>
      <c r="U8" s="286" t="s">
        <v>321</v>
      </c>
      <c r="V8" s="286"/>
      <c r="W8" s="286"/>
      <c r="X8" s="286"/>
      <c r="Y8" s="286"/>
    </row>
    <row r="9" spans="2:25" ht="13.5" customHeight="1">
      <c r="B9" s="265"/>
      <c r="C9" s="201"/>
      <c r="D9" s="201"/>
      <c r="E9" s="201"/>
      <c r="F9" s="201"/>
      <c r="G9" s="201"/>
      <c r="H9" s="201"/>
      <c r="I9" s="201"/>
      <c r="J9" s="201"/>
      <c r="K9" s="201"/>
      <c r="L9" s="201"/>
      <c r="M9" s="201"/>
      <c r="N9" s="201"/>
      <c r="O9" s="201"/>
      <c r="P9" s="201"/>
      <c r="Q9" s="201"/>
      <c r="R9" s="201"/>
      <c r="S9" s="43"/>
      <c r="T9" s="43"/>
      <c r="U9" s="286"/>
      <c r="V9" s="286"/>
      <c r="W9" s="286"/>
      <c r="X9" s="286"/>
      <c r="Y9" s="286"/>
    </row>
    <row r="10" spans="2:25" ht="13.5" customHeight="1">
      <c r="B10" s="265"/>
      <c r="C10" s="201"/>
      <c r="D10" s="201"/>
      <c r="E10" s="201"/>
      <c r="F10" s="201"/>
      <c r="G10" s="201"/>
      <c r="H10" s="201"/>
      <c r="I10" s="201"/>
      <c r="J10" s="201"/>
      <c r="K10" s="201"/>
      <c r="L10" s="201"/>
      <c r="M10" s="201"/>
      <c r="N10" s="201"/>
      <c r="O10" s="201"/>
      <c r="P10" s="201"/>
      <c r="Q10" s="201"/>
      <c r="R10" s="201"/>
      <c r="S10" s="43"/>
      <c r="T10" s="43"/>
      <c r="U10" s="286"/>
      <c r="V10" s="286"/>
      <c r="W10" s="286"/>
      <c r="X10" s="286"/>
      <c r="Y10" s="286"/>
    </row>
    <row r="11" spans="2:25" ht="13.5" customHeight="1">
      <c r="B11" s="265"/>
      <c r="C11" s="201"/>
      <c r="D11" s="201"/>
      <c r="E11" s="201"/>
      <c r="F11" s="201"/>
      <c r="G11" s="201"/>
      <c r="H11" s="201"/>
      <c r="I11" s="201"/>
      <c r="J11" s="201"/>
      <c r="K11" s="201"/>
      <c r="L11" s="201"/>
      <c r="M11" s="201"/>
      <c r="N11" s="201"/>
      <c r="O11" s="201"/>
      <c r="P11" s="201"/>
      <c r="Q11" s="201"/>
      <c r="R11" s="201"/>
      <c r="S11" s="43"/>
      <c r="T11" s="43"/>
      <c r="U11" s="286"/>
      <c r="V11" s="286"/>
      <c r="W11" s="286"/>
      <c r="X11" s="286"/>
      <c r="Y11" s="286"/>
    </row>
    <row r="12" spans="2:25" ht="13.5" customHeight="1">
      <c r="B12" s="265"/>
      <c r="C12" s="201"/>
      <c r="D12" s="201"/>
      <c r="E12" s="201"/>
      <c r="F12" s="201"/>
      <c r="G12" s="201"/>
      <c r="H12" s="201"/>
      <c r="I12" s="201"/>
      <c r="J12" s="201"/>
      <c r="K12" s="201"/>
      <c r="L12" s="201"/>
      <c r="M12" s="201"/>
      <c r="N12" s="201"/>
      <c r="O12" s="201"/>
      <c r="P12" s="201"/>
      <c r="Q12" s="201"/>
      <c r="R12" s="201"/>
      <c r="S12" s="43"/>
      <c r="T12" s="43"/>
      <c r="U12" s="286"/>
      <c r="V12" s="286"/>
      <c r="W12" s="286"/>
      <c r="X12" s="286"/>
      <c r="Y12" s="286"/>
    </row>
    <row r="13" spans="2:25" ht="13.5" customHeight="1">
      <c r="B13" s="265"/>
      <c r="C13" s="201"/>
      <c r="D13" s="201"/>
      <c r="E13" s="201"/>
      <c r="F13" s="201"/>
      <c r="G13" s="201"/>
      <c r="H13" s="201"/>
      <c r="I13" s="201"/>
      <c r="J13" s="201"/>
      <c r="K13" s="201"/>
      <c r="L13" s="201"/>
      <c r="M13" s="201"/>
      <c r="N13" s="201"/>
      <c r="O13" s="201"/>
      <c r="P13" s="201"/>
      <c r="Q13" s="201"/>
      <c r="R13" s="201"/>
      <c r="S13" s="43"/>
      <c r="T13" s="43"/>
      <c r="U13" s="286"/>
      <c r="V13" s="286"/>
      <c r="W13" s="286"/>
      <c r="X13" s="286"/>
      <c r="Y13" s="286"/>
    </row>
    <row r="14" spans="2:25" ht="9" customHeight="1">
      <c r="B14" s="43"/>
      <c r="C14" s="43"/>
      <c r="D14" s="43"/>
      <c r="E14" s="43"/>
      <c r="F14" s="43"/>
      <c r="G14" s="43"/>
      <c r="H14" s="43"/>
      <c r="I14" s="43"/>
      <c r="J14" s="43"/>
      <c r="K14" s="43"/>
      <c r="L14" s="43"/>
      <c r="M14" s="43"/>
      <c r="N14" s="43"/>
      <c r="O14" s="43"/>
      <c r="P14" s="43"/>
      <c r="Q14" s="43"/>
      <c r="R14" s="43"/>
      <c r="S14" s="43"/>
      <c r="T14" s="43"/>
      <c r="U14" s="43"/>
      <c r="V14" s="43"/>
      <c r="W14" s="43"/>
      <c r="X14" s="43"/>
      <c r="Y14" s="43"/>
    </row>
    <row r="15" spans="2:25" ht="15.75">
      <c r="B15" s="43"/>
      <c r="C15" s="46" t="s">
        <v>170</v>
      </c>
      <c r="D15" s="46"/>
      <c r="E15" s="43"/>
      <c r="F15" s="43"/>
      <c r="G15" s="43"/>
      <c r="H15" s="43"/>
      <c r="I15" s="187" t="s">
        <v>2755</v>
      </c>
      <c r="J15" s="43"/>
      <c r="K15" s="43"/>
      <c r="L15" s="43"/>
      <c r="M15" s="43"/>
      <c r="N15" s="43"/>
      <c r="O15" s="43"/>
      <c r="P15" s="43"/>
      <c r="Q15" s="43"/>
      <c r="R15" s="43"/>
      <c r="S15" s="43"/>
      <c r="T15" s="43"/>
      <c r="U15" s="43"/>
      <c r="V15" s="43"/>
      <c r="W15" s="43"/>
      <c r="X15" s="43"/>
      <c r="Y15" s="43"/>
    </row>
    <row r="16" spans="2:25" ht="18.75" customHeight="1">
      <c r="B16" s="265" t="s">
        <v>190</v>
      </c>
      <c r="C16" s="270" t="s">
        <v>399</v>
      </c>
      <c r="D16" s="270"/>
      <c r="E16" s="270"/>
      <c r="F16" s="190"/>
      <c r="G16" s="270" t="s">
        <v>398</v>
      </c>
      <c r="H16" s="270"/>
      <c r="I16" s="191"/>
      <c r="J16" s="270" t="s">
        <v>401</v>
      </c>
      <c r="K16" s="270"/>
      <c r="L16" s="270"/>
      <c r="M16" s="270"/>
      <c r="N16" s="191"/>
      <c r="O16" s="191"/>
      <c r="P16" s="191"/>
      <c r="Q16" s="270" t="s">
        <v>400</v>
      </c>
      <c r="R16" s="270"/>
      <c r="S16" s="270"/>
      <c r="T16" s="190"/>
      <c r="U16" s="190"/>
      <c r="V16" s="190"/>
      <c r="W16" s="270" t="s">
        <v>172</v>
      </c>
      <c r="X16" s="270"/>
      <c r="Y16" s="270"/>
    </row>
    <row r="17" spans="2:25" ht="15" customHeight="1">
      <c r="B17" s="265"/>
      <c r="C17" s="198"/>
      <c r="D17" s="198"/>
      <c r="E17" s="198"/>
      <c r="F17" s="198"/>
      <c r="G17" s="198"/>
      <c r="H17" s="198"/>
      <c r="I17" s="198"/>
      <c r="J17" s="198"/>
      <c r="K17" s="198"/>
      <c r="L17" s="198"/>
      <c r="M17" s="198"/>
      <c r="N17" s="198"/>
      <c r="O17" s="198"/>
      <c r="P17" s="198"/>
      <c r="Q17" s="198"/>
      <c r="R17" s="198"/>
      <c r="S17" s="198"/>
      <c r="T17" s="198"/>
      <c r="U17" s="198"/>
      <c r="V17" s="198"/>
      <c r="W17" s="199"/>
      <c r="X17" s="199"/>
      <c r="Y17" s="201"/>
    </row>
    <row r="18" spans="2:25" ht="15" customHeight="1">
      <c r="B18" s="265"/>
      <c r="C18" s="198"/>
      <c r="D18" s="198"/>
      <c r="E18" s="198"/>
      <c r="F18" s="198"/>
      <c r="G18" s="198"/>
      <c r="H18" s="198"/>
      <c r="I18" s="198"/>
      <c r="J18" s="198"/>
      <c r="K18" s="198"/>
      <c r="L18" s="198"/>
      <c r="M18" s="198"/>
      <c r="N18" s="198"/>
      <c r="O18" s="198"/>
      <c r="P18" s="198"/>
      <c r="Q18" s="198"/>
      <c r="R18" s="198"/>
      <c r="S18" s="198"/>
      <c r="T18" s="198"/>
      <c r="U18" s="198"/>
      <c r="V18" s="198"/>
      <c r="W18" s="199"/>
      <c r="X18" s="199"/>
      <c r="Y18" s="201"/>
    </row>
    <row r="19" spans="2:25" ht="15" customHeight="1">
      <c r="B19" s="265"/>
      <c r="C19" s="198"/>
      <c r="D19" s="198"/>
      <c r="E19" s="198"/>
      <c r="F19" s="198"/>
      <c r="G19" s="198"/>
      <c r="H19" s="198"/>
      <c r="I19" s="198"/>
      <c r="J19" s="198"/>
      <c r="K19" s="198"/>
      <c r="L19" s="198"/>
      <c r="M19" s="198"/>
      <c r="N19" s="198"/>
      <c r="O19" s="198"/>
      <c r="P19" s="198"/>
      <c r="Q19" s="198"/>
      <c r="R19" s="198"/>
      <c r="S19" s="198"/>
      <c r="T19" s="198"/>
      <c r="U19" s="198"/>
      <c r="V19" s="198"/>
      <c r="W19" s="199"/>
      <c r="X19" s="199"/>
      <c r="Y19" s="201"/>
    </row>
    <row r="20" spans="2:25" ht="15" customHeight="1">
      <c r="B20" s="265"/>
      <c r="C20" s="198"/>
      <c r="D20" s="198"/>
      <c r="E20" s="198"/>
      <c r="F20" s="198"/>
      <c r="G20" s="198"/>
      <c r="H20" s="198"/>
      <c r="I20" s="198"/>
      <c r="J20" s="198"/>
      <c r="K20" s="198"/>
      <c r="L20" s="198"/>
      <c r="M20" s="198"/>
      <c r="N20" s="198"/>
      <c r="O20" s="198"/>
      <c r="P20" s="198"/>
      <c r="Q20" s="198"/>
      <c r="R20" s="198"/>
      <c r="S20" s="198"/>
      <c r="T20" s="198"/>
      <c r="U20" s="198"/>
      <c r="V20" s="198"/>
      <c r="W20" s="199"/>
      <c r="X20" s="199"/>
      <c r="Y20" s="201"/>
    </row>
    <row r="21" spans="2:25" ht="15" customHeight="1">
      <c r="B21" s="265"/>
      <c r="C21" s="198"/>
      <c r="D21" s="198"/>
      <c r="E21" s="198"/>
      <c r="F21" s="198"/>
      <c r="G21" s="198"/>
      <c r="H21" s="198"/>
      <c r="I21" s="198"/>
      <c r="J21" s="198"/>
      <c r="K21" s="198"/>
      <c r="L21" s="198"/>
      <c r="M21" s="198"/>
      <c r="N21" s="198"/>
      <c r="O21" s="198"/>
      <c r="P21" s="198"/>
      <c r="Q21" s="198"/>
      <c r="R21" s="198"/>
      <c r="S21" s="198"/>
      <c r="T21" s="198"/>
      <c r="U21" s="198"/>
      <c r="V21" s="198"/>
      <c r="W21" s="199"/>
      <c r="X21" s="199"/>
      <c r="Y21" s="201"/>
    </row>
    <row r="22" spans="2:25" ht="15" customHeight="1">
      <c r="B22" s="265"/>
      <c r="C22" s="198"/>
      <c r="D22" s="198"/>
      <c r="E22" s="198"/>
      <c r="F22" s="198"/>
      <c r="G22" s="198"/>
      <c r="H22" s="198"/>
      <c r="I22" s="198"/>
      <c r="J22" s="198"/>
      <c r="K22" s="198"/>
      <c r="L22" s="198"/>
      <c r="M22" s="198"/>
      <c r="N22" s="198"/>
      <c r="O22" s="198"/>
      <c r="P22" s="198"/>
      <c r="Q22" s="198"/>
      <c r="R22" s="198"/>
      <c r="S22" s="198"/>
      <c r="T22" s="198"/>
      <c r="U22" s="198"/>
      <c r="V22" s="198"/>
      <c r="W22" s="270" t="s">
        <v>402</v>
      </c>
      <c r="X22" s="270"/>
      <c r="Y22" s="270"/>
    </row>
    <row r="23" spans="2:25" ht="15" customHeight="1">
      <c r="B23" s="265"/>
      <c r="C23" s="198"/>
      <c r="D23" s="198"/>
      <c r="E23" s="198"/>
      <c r="F23" s="198"/>
      <c r="G23" s="198"/>
      <c r="H23" s="198"/>
      <c r="I23" s="198"/>
      <c r="J23" s="198"/>
      <c r="K23" s="198"/>
      <c r="L23" s="198"/>
      <c r="M23" s="198"/>
      <c r="N23" s="198"/>
      <c r="O23" s="198"/>
      <c r="P23" s="198"/>
      <c r="Q23" s="198"/>
      <c r="R23" s="198"/>
      <c r="S23" s="198"/>
      <c r="T23" s="198"/>
      <c r="U23" s="198"/>
      <c r="V23" s="198"/>
      <c r="W23" s="199"/>
      <c r="X23" s="199"/>
      <c r="Y23" s="201"/>
    </row>
    <row r="24" spans="2:25" ht="15" customHeight="1">
      <c r="B24" s="265"/>
      <c r="C24" s="198"/>
      <c r="D24" s="198"/>
      <c r="E24" s="198"/>
      <c r="F24" s="198"/>
      <c r="G24" s="198"/>
      <c r="H24" s="198"/>
      <c r="I24" s="198"/>
      <c r="J24" s="198"/>
      <c r="K24" s="198"/>
      <c r="L24" s="198"/>
      <c r="M24" s="198"/>
      <c r="N24" s="198"/>
      <c r="O24" s="198"/>
      <c r="P24" s="198"/>
      <c r="Q24" s="198"/>
      <c r="R24" s="198"/>
      <c r="S24" s="198"/>
      <c r="T24" s="198"/>
      <c r="U24" s="198"/>
      <c r="V24" s="198"/>
      <c r="W24" s="199"/>
      <c r="X24" s="199"/>
      <c r="Y24" s="201"/>
    </row>
    <row r="25" spans="2:25" ht="15" customHeight="1">
      <c r="B25" s="265"/>
      <c r="C25" s="198"/>
      <c r="D25" s="198"/>
      <c r="E25" s="198"/>
      <c r="F25" s="198"/>
      <c r="G25" s="198"/>
      <c r="H25" s="198"/>
      <c r="I25" s="198"/>
      <c r="J25" s="198"/>
      <c r="K25" s="198"/>
      <c r="L25" s="198"/>
      <c r="M25" s="198"/>
      <c r="N25" s="198"/>
      <c r="O25" s="198"/>
      <c r="P25" s="198"/>
      <c r="Q25" s="198"/>
      <c r="R25" s="198"/>
      <c r="S25" s="198"/>
      <c r="T25" s="198"/>
      <c r="U25" s="198"/>
      <c r="V25" s="198"/>
      <c r="W25" s="199"/>
      <c r="X25" s="199"/>
      <c r="Y25" s="201"/>
    </row>
    <row r="26" spans="2:25" ht="15" customHeight="1">
      <c r="B26" s="265"/>
      <c r="C26" s="198"/>
      <c r="D26" s="198"/>
      <c r="E26" s="198"/>
      <c r="F26" s="198"/>
      <c r="G26" s="198"/>
      <c r="H26" s="198"/>
      <c r="I26" s="198"/>
      <c r="J26" s="198"/>
      <c r="K26" s="198"/>
      <c r="L26" s="198"/>
      <c r="M26" s="198"/>
      <c r="N26" s="198"/>
      <c r="O26" s="198"/>
      <c r="P26" s="198"/>
      <c r="Q26" s="198"/>
      <c r="R26" s="198"/>
      <c r="S26" s="198"/>
      <c r="T26" s="198"/>
      <c r="U26" s="198"/>
      <c r="V26" s="198"/>
      <c r="W26" s="200"/>
      <c r="X26" s="200"/>
      <c r="Y26" s="201"/>
    </row>
    <row r="27" spans="2:25" ht="15" customHeight="1">
      <c r="B27" s="265"/>
      <c r="C27" s="198"/>
      <c r="D27" s="198"/>
      <c r="E27" s="198"/>
      <c r="F27" s="198"/>
      <c r="G27" s="198"/>
      <c r="H27" s="198"/>
      <c r="I27" s="198"/>
      <c r="J27" s="198"/>
      <c r="K27" s="198"/>
      <c r="L27" s="198"/>
      <c r="M27" s="198"/>
      <c r="N27" s="198"/>
      <c r="O27" s="198"/>
      <c r="P27" s="198"/>
      <c r="Q27" s="198"/>
      <c r="R27" s="198"/>
      <c r="S27" s="198"/>
      <c r="T27" s="198"/>
      <c r="U27" s="198"/>
      <c r="V27" s="198"/>
      <c r="W27" s="270" t="s">
        <v>171</v>
      </c>
      <c r="X27" s="270"/>
      <c r="Y27" s="270"/>
    </row>
    <row r="28" spans="2:25" ht="15" customHeight="1">
      <c r="B28" s="265"/>
      <c r="C28" s="201"/>
      <c r="D28" s="201"/>
      <c r="E28" s="201"/>
      <c r="F28" s="201"/>
      <c r="G28" s="201"/>
      <c r="H28" s="201"/>
      <c r="I28" s="201"/>
      <c r="J28" s="201"/>
      <c r="K28" s="201"/>
      <c r="L28" s="201"/>
      <c r="M28" s="201"/>
      <c r="N28" s="201"/>
      <c r="O28" s="201"/>
      <c r="P28" s="201"/>
      <c r="Q28" s="201"/>
      <c r="R28" s="201"/>
      <c r="S28" s="201"/>
      <c r="T28" s="201"/>
      <c r="U28" s="201"/>
      <c r="V28" s="201"/>
      <c r="W28" s="201"/>
      <c r="X28" s="201"/>
      <c r="Y28" s="201"/>
    </row>
    <row r="29" spans="2:25" ht="15" customHeight="1">
      <c r="B29" s="265"/>
      <c r="C29" s="201"/>
      <c r="D29" s="201"/>
      <c r="E29" s="201"/>
      <c r="F29" s="201"/>
      <c r="G29" s="201"/>
      <c r="H29" s="201"/>
      <c r="I29" s="201"/>
      <c r="J29" s="201"/>
      <c r="K29" s="201"/>
      <c r="L29" s="201"/>
      <c r="M29" s="201"/>
      <c r="N29" s="201"/>
      <c r="O29" s="201"/>
      <c r="P29" s="201"/>
      <c r="Q29" s="201"/>
      <c r="R29" s="201"/>
      <c r="S29" s="201"/>
      <c r="T29" s="201"/>
      <c r="U29" s="201"/>
      <c r="V29" s="201"/>
      <c r="W29" s="201"/>
      <c r="X29" s="201"/>
      <c r="Y29" s="201"/>
    </row>
    <row r="30" spans="2:25" ht="15" customHeight="1">
      <c r="B30" s="265"/>
      <c r="C30" s="201"/>
      <c r="D30" s="201"/>
      <c r="E30" s="201"/>
      <c r="F30" s="201"/>
      <c r="G30" s="201"/>
      <c r="H30" s="201"/>
      <c r="I30" s="201"/>
      <c r="J30" s="201"/>
      <c r="K30" s="201"/>
      <c r="L30" s="201"/>
      <c r="M30" s="201"/>
      <c r="N30" s="201"/>
      <c r="O30" s="201"/>
      <c r="P30" s="201"/>
      <c r="Q30" s="201"/>
      <c r="R30" s="201"/>
      <c r="S30" s="201"/>
      <c r="T30" s="201"/>
      <c r="U30" s="201"/>
      <c r="V30" s="201"/>
      <c r="W30" s="201"/>
      <c r="X30" s="201"/>
      <c r="Y30" s="201"/>
    </row>
    <row r="31" spans="2:25" ht="25.5" customHeight="1">
      <c r="B31" s="265"/>
      <c r="C31" s="201"/>
      <c r="D31" s="201"/>
      <c r="E31" s="201"/>
      <c r="F31" s="201"/>
      <c r="G31" s="201"/>
      <c r="H31" s="201"/>
      <c r="I31" s="201"/>
      <c r="J31" s="201"/>
      <c r="K31" s="201"/>
      <c r="L31" s="201"/>
      <c r="M31" s="201"/>
      <c r="N31" s="201"/>
      <c r="O31" s="201"/>
      <c r="P31" s="201"/>
      <c r="Q31" s="201"/>
      <c r="R31" s="201"/>
      <c r="S31" s="201"/>
      <c r="T31" s="201"/>
      <c r="U31" s="201"/>
      <c r="V31" s="201"/>
      <c r="W31" s="201"/>
      <c r="X31" s="201"/>
      <c r="Y31" s="201"/>
    </row>
    <row r="32" spans="2:25" ht="12" customHeight="1">
      <c r="B32" s="43"/>
      <c r="C32" s="43"/>
      <c r="D32" s="43"/>
      <c r="E32" s="43"/>
      <c r="F32" s="43"/>
      <c r="G32" s="43"/>
      <c r="H32" s="43"/>
      <c r="I32" s="43"/>
      <c r="J32" s="43"/>
      <c r="K32" s="43"/>
      <c r="L32" s="43"/>
      <c r="M32" s="43"/>
      <c r="N32" s="43"/>
      <c r="O32" s="43"/>
      <c r="P32" s="43"/>
      <c r="Q32" s="43"/>
      <c r="R32" s="43"/>
      <c r="S32" s="43"/>
      <c r="T32" s="43"/>
      <c r="U32" s="43"/>
      <c r="V32" s="43"/>
      <c r="W32" s="43"/>
      <c r="X32" s="43"/>
      <c r="Y32" s="43"/>
    </row>
    <row r="33" spans="2:25" ht="15">
      <c r="B33" s="192"/>
      <c r="C33" s="193" t="s">
        <v>233</v>
      </c>
      <c r="D33" s="193"/>
      <c r="E33" s="193"/>
      <c r="F33" s="193"/>
      <c r="G33" s="193"/>
      <c r="H33" s="193"/>
      <c r="I33" s="193"/>
      <c r="J33" s="193"/>
      <c r="K33" s="193"/>
      <c r="L33" s="193"/>
      <c r="M33" s="193"/>
      <c r="N33" s="193"/>
      <c r="O33" s="193"/>
      <c r="P33" s="193"/>
      <c r="Q33" s="193"/>
      <c r="R33" s="193"/>
      <c r="S33" s="193"/>
      <c r="T33" s="193"/>
      <c r="U33" s="193"/>
      <c r="V33" s="193"/>
      <c r="W33" s="193" t="s">
        <v>408</v>
      </c>
      <c r="X33" s="193" t="s">
        <v>52</v>
      </c>
      <c r="Y33" s="193"/>
    </row>
    <row r="34" spans="2:25" ht="15.75" customHeight="1">
      <c r="B34" s="192"/>
      <c r="C34" s="271" t="str">
        <f>+IFERROR(VLOOKUP(Reference!$S$34,'Job Desc'!$A$4:$B$1064,2,0),"--")</f>
        <v>Operations---Loan Operations---Loan Processing---Intermediate Professional</v>
      </c>
      <c r="D34" s="271"/>
      <c r="E34" s="271"/>
      <c r="F34" s="271"/>
      <c r="G34" s="271"/>
      <c r="H34" s="271"/>
      <c r="I34" s="271"/>
      <c r="J34" s="271"/>
      <c r="K34" s="271"/>
      <c r="L34" s="271"/>
      <c r="M34" s="271"/>
      <c r="N34" s="271"/>
      <c r="O34" s="271"/>
      <c r="P34" s="271"/>
      <c r="Q34" s="271"/>
      <c r="R34" s="271"/>
      <c r="S34" s="271"/>
      <c r="T34" s="271"/>
      <c r="U34" s="271"/>
      <c r="V34" s="271"/>
      <c r="W34" s="118" t="str">
        <f>"                                                   "&amp;IFERROR(Reference!$T$26,"--")</f>
        <v xml:space="preserve">                                                   OP</v>
      </c>
      <c r="X34" s="118" t="str">
        <f>+IFERROR(Reference!$T$27&amp;Reference!$T$28&amp;Reference!$T$29,"--")</f>
        <v>LOBF</v>
      </c>
      <c r="Y34" s="118"/>
    </row>
    <row r="35" spans="2:25" ht="12" customHeight="1">
      <c r="B35" s="45"/>
      <c r="C35" s="45"/>
      <c r="D35" s="45"/>
      <c r="E35" s="45"/>
      <c r="F35" s="45"/>
      <c r="G35" s="45"/>
      <c r="H35" s="45"/>
      <c r="I35" s="45"/>
      <c r="J35" s="45"/>
      <c r="K35" s="45"/>
      <c r="L35" s="45"/>
      <c r="M35" s="45"/>
      <c r="N35" s="45"/>
      <c r="O35" s="45"/>
      <c r="P35" s="45"/>
      <c r="Q35" s="45"/>
      <c r="R35" s="45"/>
      <c r="S35" s="45"/>
      <c r="T35" s="45"/>
      <c r="U35" s="45"/>
      <c r="V35" s="45"/>
      <c r="W35" s="45"/>
      <c r="X35" s="45"/>
      <c r="Y35" s="45"/>
    </row>
    <row r="36" spans="2:25" ht="20.25" customHeight="1" thickBot="1">
      <c r="B36" s="265" t="s">
        <v>174</v>
      </c>
      <c r="C36" s="194" t="s">
        <v>2969</v>
      </c>
      <c r="D36" s="194"/>
      <c r="E36" s="195"/>
      <c r="F36" s="195"/>
      <c r="G36" s="195"/>
      <c r="H36" s="195"/>
      <c r="I36" s="195"/>
      <c r="J36" s="195"/>
      <c r="K36" s="195"/>
      <c r="L36" s="195"/>
      <c r="M36" s="43"/>
      <c r="N36" s="259" t="str">
        <f>+'Extract - All'!$EF$1</f>
        <v>Your Firm</v>
      </c>
      <c r="O36" s="259"/>
      <c r="P36" s="259"/>
      <c r="Q36" s="259"/>
      <c r="R36" s="259"/>
      <c r="S36" s="259"/>
      <c r="T36" s="105"/>
      <c r="U36" s="283" t="str">
        <f>IF(N37="Firm Median",N36&amp;" Medians vs. Market",N37&amp;" vs. Market")</f>
        <v>Your Firm Medians vs. Market</v>
      </c>
      <c r="V36" s="283"/>
      <c r="W36" s="283"/>
      <c r="X36" s="283"/>
      <c r="Y36" s="283"/>
    </row>
    <row r="37" spans="2:25" ht="15" customHeight="1" thickTop="1">
      <c r="B37" s="265"/>
      <c r="C37" s="257"/>
      <c r="D37" s="196"/>
      <c r="E37" s="255" t="s">
        <v>219</v>
      </c>
      <c r="F37" s="255" t="s">
        <v>222</v>
      </c>
      <c r="G37" s="255" t="s">
        <v>220</v>
      </c>
      <c r="H37" s="255" t="s">
        <v>221</v>
      </c>
      <c r="I37" s="257" t="s">
        <v>152</v>
      </c>
      <c r="J37" s="255" t="s">
        <v>153</v>
      </c>
      <c r="K37" s="264" t="s">
        <v>2606</v>
      </c>
      <c r="L37" s="264" t="s">
        <v>995</v>
      </c>
      <c r="M37" s="43"/>
      <c r="N37" s="267" t="str">
        <f>IF(V4&lt;&gt;"","Employee "&amp;V4,IF(Reference!$BA$2&gt;2,IF(Reference!$AE$21="All","Firm Median","Employee "&amp;Reference!$AE$21),"Employee "&amp;Reference!$BA$4))</f>
        <v>Firm Median</v>
      </c>
      <c r="O37" s="267" t="s">
        <v>157</v>
      </c>
      <c r="P37" s="215"/>
      <c r="Q37" s="281" t="s">
        <v>218</v>
      </c>
      <c r="R37" s="281"/>
      <c r="S37" s="281"/>
      <c r="T37" s="105"/>
      <c r="U37" s="283"/>
      <c r="V37" s="283"/>
      <c r="W37" s="283"/>
      <c r="X37" s="283"/>
      <c r="Y37" s="283"/>
    </row>
    <row r="38" spans="2:25" ht="16.5" customHeight="1">
      <c r="B38" s="265"/>
      <c r="C38" s="270"/>
      <c r="D38" s="197"/>
      <c r="E38" s="279"/>
      <c r="F38" s="279"/>
      <c r="G38" s="279"/>
      <c r="H38" s="279"/>
      <c r="I38" s="270"/>
      <c r="J38" s="279"/>
      <c r="K38" s="264"/>
      <c r="L38" s="264"/>
      <c r="M38" s="43"/>
      <c r="N38" s="280"/>
      <c r="O38" s="280"/>
      <c r="P38" s="215"/>
      <c r="Q38" s="285" t="s">
        <v>222</v>
      </c>
      <c r="R38" s="285"/>
      <c r="S38" s="285"/>
      <c r="T38" s="105"/>
      <c r="U38" s="120"/>
      <c r="V38" s="120"/>
      <c r="W38" s="120"/>
      <c r="X38" s="282"/>
      <c r="Y38" s="282"/>
    </row>
    <row r="39" spans="2:25" ht="15.75">
      <c r="B39" s="265"/>
      <c r="C39" s="202" t="s">
        <v>983</v>
      </c>
      <c r="D39" s="203"/>
      <c r="E39" s="204">
        <f>IFERROR(IF(Reference!D79="Insufficient Data to Print","--",Reference!D79),"--")</f>
        <v>40.601999999999997</v>
      </c>
      <c r="F39" s="204">
        <f>IFERROR(IF(Reference!E79="Insufficient Data to Print","--",Reference!E79),"--")</f>
        <v>46.563000000000002</v>
      </c>
      <c r="G39" s="204">
        <f>IFERROR(IF(Reference!F79="Insufficient Data to Print","--",Reference!F79),"--")</f>
        <v>51.454500000000003</v>
      </c>
      <c r="H39" s="204">
        <f>IFERROR(IF(Reference!G79="Insufficient Data to Print","--",Reference!G79),"--")</f>
        <v>58.872</v>
      </c>
      <c r="I39" s="204">
        <f>IFERROR(IF(Reference!H79="Insufficient Data to Print","--",Reference!H79),"--")</f>
        <v>47.010810246679299</v>
      </c>
      <c r="J39" s="204">
        <f>IFERROR(IF(Reference!I79="Insufficient Data to Print","--",Reference!I79),"--")</f>
        <v>45.951999999999998</v>
      </c>
      <c r="K39" s="205">
        <f>IFERROR(IF(Reference!J79="Insufficient Data to Print","--",Reference!J79),"--")</f>
        <v>527</v>
      </c>
      <c r="L39" s="205">
        <f>IFERROR(IF(Reference!K79="Insufficient Data to Print","--",Reference!K79),"--")</f>
        <v>102</v>
      </c>
      <c r="M39" s="105"/>
      <c r="N39" s="106">
        <f>Reference!M79</f>
        <v>45</v>
      </c>
      <c r="O39" s="141">
        <f>Reference!N79</f>
        <v>3</v>
      </c>
      <c r="P39" s="104"/>
      <c r="Q39" s="107">
        <f>+IFERROR(N39/INDEX($E39:$J39,,MATCH($Q$38,$E$37:$J$37,0))-1,"")</f>
        <v>-3.3567424779331279E-2</v>
      </c>
      <c r="R39" s="222" t="str">
        <f>IF(Q39&lt;0,REPT("|",ABS(Q39/3)*100),"")</f>
        <v>|</v>
      </c>
      <c r="S39" s="216" t="str">
        <f>IF(Q39="","",IF(Q39&gt;0,REPT("|",ABS(Q39/3)*100),""))</f>
        <v/>
      </c>
      <c r="T39" s="119" t="s">
        <v>151</v>
      </c>
      <c r="U39" s="130"/>
      <c r="V39" s="47"/>
      <c r="W39" s="47"/>
      <c r="X39" s="266"/>
      <c r="Y39" s="266"/>
    </row>
    <row r="40" spans="2:25" ht="15.75">
      <c r="B40" s="265"/>
      <c r="C40" s="155" t="s">
        <v>2971</v>
      </c>
      <c r="D40" s="139"/>
      <c r="E40" s="138">
        <f>IFERROR(IF(Reference!D80="Insufficient Data to Print","--",Reference!D80),"--")</f>
        <v>0.51800000000000002</v>
      </c>
      <c r="F40" s="138">
        <f>IFERROR(IF(Reference!E80="Insufficient Data to Print","--",Reference!E80),"--")</f>
        <v>1.4724999999999999</v>
      </c>
      <c r="G40" s="138">
        <f>IFERROR(IF(Reference!F80="Insufficient Data to Print","--",Reference!F80),"--")</f>
        <v>3.8365</v>
      </c>
      <c r="H40" s="138">
        <f>IFERROR(IF(Reference!G80="Insufficient Data to Print","--",Reference!G80),"--")</f>
        <v>6.0209999999999999</v>
      </c>
      <c r="I40" s="138">
        <f>IFERROR(IF(Reference!H80="Insufficient Data to Print","--",Reference!H80),"--")</f>
        <v>2.4400235602094198</v>
      </c>
      <c r="J40" s="138">
        <f>IFERROR(IF(Reference!I80="Insufficient Data to Print","--",Reference!I80),"--")</f>
        <v>1.5965</v>
      </c>
      <c r="K40" s="142">
        <f>IFERROR(IF(Reference!J80="Insufficient Data to Print","--",Reference!J80),"--")</f>
        <v>382</v>
      </c>
      <c r="L40" s="142">
        <f>IFERROR(IF(Reference!K80="Insufficient Data to Print","--",Reference!K80),"--")</f>
        <v>79</v>
      </c>
      <c r="M40" s="105"/>
      <c r="N40" s="138">
        <f>Reference!M80</f>
        <v>5.3</v>
      </c>
      <c r="O40" s="142">
        <f>Reference!N80</f>
        <v>3</v>
      </c>
      <c r="P40" s="108"/>
      <c r="Q40" s="107"/>
      <c r="R40" s="223"/>
      <c r="S40" s="217"/>
      <c r="T40" s="43"/>
      <c r="U40" s="130"/>
      <c r="V40" s="47"/>
      <c r="W40" s="47"/>
      <c r="X40" s="266"/>
      <c r="Y40" s="266"/>
    </row>
    <row r="41" spans="2:25" ht="15.75">
      <c r="B41" s="265"/>
      <c r="C41" s="155" t="s">
        <v>2972</v>
      </c>
      <c r="D41" s="139"/>
      <c r="E41" s="138">
        <f>IFERROR(IF(Reference!D81="Insufficient Data to Print","--",Reference!D81),"--")</f>
        <v>1.34</v>
      </c>
      <c r="F41" s="138">
        <f>IFERROR(IF(Reference!E81="Insufficient Data to Print","--",Reference!E81),"--")</f>
        <v>4.0739999999999998</v>
      </c>
      <c r="G41" s="138">
        <f>IFERROR(IF(Reference!F81="Insufficient Data to Print","--",Reference!F81),"--")</f>
        <v>8.6329999999999991</v>
      </c>
      <c r="H41" s="138">
        <f>IFERROR(IF(Reference!G81="Insufficient Data to Print","--",Reference!G81),"--")</f>
        <v>12.9086</v>
      </c>
      <c r="I41" s="138">
        <f>IFERROR(IF(Reference!H81="Insufficient Data to Print","--",Reference!H81),"--")</f>
        <v>6.7083033707865196</v>
      </c>
      <c r="J41" s="138">
        <f>IFERROR(IF(Reference!I81="Insufficient Data to Print","--",Reference!I81),"--")</f>
        <v>9.5060000000000002</v>
      </c>
      <c r="K41" s="142">
        <f>IFERROR(IF(Reference!J81="Insufficient Data to Print","--",Reference!J81),"--")</f>
        <v>89</v>
      </c>
      <c r="L41" s="142">
        <f>IFERROR(IF(Reference!K81="Insufficient Data to Print","--",Reference!K81),"--")</f>
        <v>9</v>
      </c>
      <c r="M41" s="105"/>
      <c r="N41" s="138" t="str">
        <f>Reference!M81</f>
        <v>--</v>
      </c>
      <c r="O41" s="142">
        <f>Reference!N81</f>
        <v>0</v>
      </c>
      <c r="P41" s="108"/>
      <c r="Q41" s="107"/>
      <c r="R41" s="223"/>
      <c r="S41" s="217"/>
      <c r="T41" s="43"/>
      <c r="U41" s="130"/>
      <c r="V41" s="130"/>
      <c r="W41" s="130"/>
      <c r="X41" s="130"/>
      <c r="Y41" s="130"/>
    </row>
    <row r="42" spans="2:25" ht="15.75">
      <c r="B42" s="265"/>
      <c r="C42" s="155" t="s">
        <v>2973</v>
      </c>
      <c r="D42" s="139"/>
      <c r="E42" s="138">
        <f>IFERROR(IF(Reference!D82="Insufficient Data to Print","--",Reference!D82),"--")</f>
        <v>0.75</v>
      </c>
      <c r="F42" s="138">
        <f>IFERROR(IF(Reference!E82="Insufficient Data to Print","--",Reference!E82),"--")</f>
        <v>2.1160000000000001</v>
      </c>
      <c r="G42" s="138">
        <f>IFERROR(IF(Reference!F82="Insufficient Data to Print","--",Reference!F82),"--")</f>
        <v>5.07</v>
      </c>
      <c r="H42" s="138">
        <f>IFERROR(IF(Reference!G82="Insufficient Data to Print","--",Reference!G82),"--")</f>
        <v>8.3444000000000003</v>
      </c>
      <c r="I42" s="138">
        <f>IFERROR(IF(Reference!H82="Insufficient Data to Print","--",Reference!H82),"--")</f>
        <v>3.7756246913580198</v>
      </c>
      <c r="J42" s="138">
        <f>IFERROR(IF(Reference!I82="Insufficient Data to Print","--",Reference!I82),"--")</f>
        <v>1.875</v>
      </c>
      <c r="K42" s="142">
        <f>IFERROR(IF(Reference!J82="Insufficient Data to Print","--",Reference!J82),"--")</f>
        <v>405</v>
      </c>
      <c r="L42" s="142">
        <f>IFERROR(IF(Reference!K82="Insufficient Data to Print","--",Reference!K82),"--")</f>
        <v>79</v>
      </c>
      <c r="M42" s="105"/>
      <c r="N42" s="138">
        <f>Reference!M82</f>
        <v>5.3</v>
      </c>
      <c r="O42" s="142">
        <f>Reference!N82</f>
        <v>3</v>
      </c>
      <c r="P42" s="108"/>
      <c r="Q42" s="107"/>
      <c r="R42" s="223"/>
      <c r="S42" s="217"/>
      <c r="T42" s="43"/>
      <c r="U42" s="130"/>
      <c r="V42" s="130"/>
      <c r="W42" s="130"/>
      <c r="X42" s="130"/>
      <c r="Y42" s="130"/>
    </row>
    <row r="43" spans="2:25" ht="15.75">
      <c r="B43" s="265"/>
      <c r="C43" s="206" t="s">
        <v>2974</v>
      </c>
      <c r="D43" s="207"/>
      <c r="E43" s="208">
        <f>IFERROR(IF(Reference!D83="Insufficient Data to Print","--",Reference!D83),"--")</f>
        <v>42.207500000000003</v>
      </c>
      <c r="F43" s="208">
        <f>IFERROR(IF(Reference!E83="Insufficient Data to Print","--",Reference!E83),"--")</f>
        <v>48.756</v>
      </c>
      <c r="G43" s="208">
        <f>IFERROR(IF(Reference!F83="Insufficient Data to Print","--",Reference!F83),"--")</f>
        <v>55.902999999999999</v>
      </c>
      <c r="H43" s="208">
        <f>IFERROR(IF(Reference!G83="Insufficient Data to Print","--",Reference!G83),"--")</f>
        <v>62.818600000000004</v>
      </c>
      <c r="I43" s="208">
        <f>IFERROR(IF(Reference!H83="Insufficient Data to Print","--",Reference!H83),"--")</f>
        <v>49.912388994307399</v>
      </c>
      <c r="J43" s="208">
        <f>IFERROR(IF(Reference!I83="Insufficient Data to Print","--",Reference!I83),"--")</f>
        <v>47.975999999999999</v>
      </c>
      <c r="K43" s="209">
        <f>IFERROR(IF(Reference!J83="Insufficient Data to Print","--",Reference!J83),"--")</f>
        <v>527</v>
      </c>
      <c r="L43" s="209">
        <f>IFERROR(IF(Reference!K83="Insufficient Data to Print","--",Reference!K83),"--")</f>
        <v>102</v>
      </c>
      <c r="M43" s="105"/>
      <c r="N43" s="109">
        <f>Reference!M83</f>
        <v>51.9</v>
      </c>
      <c r="O43" s="143">
        <f>Reference!N83</f>
        <v>3</v>
      </c>
      <c r="P43" s="108"/>
      <c r="Q43" s="107">
        <f>+IFERROR(N43/INDEX($E43:$J43,,MATCH($Q$38,$E$37:$J$37,0))-1,"")</f>
        <v>6.4484371154319486E-2</v>
      </c>
      <c r="R43" s="222" t="str">
        <f>IF(Q43&lt;0,REPT("|",ABS(Q43/3)*100),"")</f>
        <v/>
      </c>
      <c r="S43" s="216" t="str">
        <f>IF(Q43="","",IF(Q43&gt;0,REPT("|",ABS(Q43/3)*100),""))</f>
        <v>||</v>
      </c>
      <c r="T43" s="119" t="s">
        <v>151</v>
      </c>
      <c r="U43" s="130"/>
      <c r="V43" s="47"/>
      <c r="W43" s="47"/>
      <c r="X43" s="266"/>
      <c r="Y43" s="266"/>
    </row>
    <row r="44" spans="2:25" ht="15.75">
      <c r="B44" s="265"/>
      <c r="C44" s="155" t="s">
        <v>2975</v>
      </c>
      <c r="D44" s="139"/>
      <c r="E44" s="138">
        <f>IFERROR(IF(Reference!D84="Insufficient Data to Print","--",Reference!D84),"--")</f>
        <v>43.203000000000003</v>
      </c>
      <c r="F44" s="138">
        <f>IFERROR(IF(Reference!E84="Insufficient Data to Print","--",Reference!E84),"--")</f>
        <v>50.28</v>
      </c>
      <c r="G44" s="138">
        <f>IFERROR(IF(Reference!F84="Insufficient Data to Print","--",Reference!F84),"--")</f>
        <v>58.320500000000003</v>
      </c>
      <c r="H44" s="138">
        <f>IFERROR(IF(Reference!G84="Insufficient Data to Print","--",Reference!G84),"--")</f>
        <v>65.507199999999997</v>
      </c>
      <c r="I44" s="138">
        <f>IFERROR(IF(Reference!H84="Insufficient Data to Print","--",Reference!H84),"--")</f>
        <v>51.768971537001903</v>
      </c>
      <c r="J44" s="138">
        <f>IFERROR(IF(Reference!I84="Insufficient Data to Print","--",Reference!I84),"--")</f>
        <v>49.3245</v>
      </c>
      <c r="K44" s="142">
        <f>IFERROR(IF(Reference!J84="Insufficient Data to Print","--",Reference!J84),"--")</f>
        <v>527</v>
      </c>
      <c r="L44" s="142">
        <f>IFERROR(IF(Reference!K84="Insufficient Data to Print","--",Reference!K84),"--")</f>
        <v>102</v>
      </c>
      <c r="M44" s="105"/>
      <c r="N44" s="138">
        <f>Reference!M84</f>
        <v>51.9</v>
      </c>
      <c r="O44" s="142">
        <f>Reference!N84</f>
        <v>3</v>
      </c>
      <c r="P44" s="108"/>
      <c r="Q44" s="107"/>
      <c r="R44" s="222"/>
      <c r="S44" s="218"/>
      <c r="T44" s="119"/>
      <c r="U44" s="130"/>
      <c r="V44" s="130"/>
      <c r="W44" s="130"/>
      <c r="X44" s="130"/>
      <c r="Y44" s="130"/>
    </row>
    <row r="45" spans="2:25" ht="15.75">
      <c r="B45" s="265"/>
      <c r="C45" s="155" t="s">
        <v>2976</v>
      </c>
      <c r="D45" s="140"/>
      <c r="E45" s="137" t="str">
        <f>IFERROR(IF(Reference!D85="Insufficient Data to Print","--",Reference!D85),"--")</f>
        <v>--</v>
      </c>
      <c r="F45" s="137" t="str">
        <f>IFERROR(IF(Reference!E85="Insufficient Data to Print","--",Reference!E85),"--")</f>
        <v>--</v>
      </c>
      <c r="G45" s="137" t="str">
        <f>IFERROR(IF(Reference!F85="Insufficient Data to Print","--",Reference!F85),"--")</f>
        <v>--</v>
      </c>
      <c r="H45" s="137" t="str">
        <f>IFERROR(IF(Reference!G85="Insufficient Data to Print","--",Reference!G85),"--")</f>
        <v>--</v>
      </c>
      <c r="I45" s="137" t="str">
        <f>IFERROR(IF(Reference!H85="Insufficient Data to Print","--",Reference!H85),"--")</f>
        <v>--</v>
      </c>
      <c r="J45" s="137" t="str">
        <f>IFERROR(IF(Reference!I85="Insufficient Data to Print","--",Reference!I85),"--")</f>
        <v>--</v>
      </c>
      <c r="K45" s="141" t="str">
        <f>IFERROR(IF(Reference!J85="Insufficient Data to Print","--",Reference!J85),"--")</f>
        <v>--</v>
      </c>
      <c r="L45" s="141">
        <f>IFERROR(IF(Reference!K85="Insufficient Data to Print","--",Reference!K85),"--")</f>
        <v>3</v>
      </c>
      <c r="M45" s="105"/>
      <c r="N45" s="137">
        <f>Reference!M85</f>
        <v>3</v>
      </c>
      <c r="O45" s="141">
        <f>Reference!N85</f>
        <v>1</v>
      </c>
      <c r="P45" s="104"/>
      <c r="Q45" s="107"/>
      <c r="R45" s="223"/>
      <c r="S45" s="217"/>
      <c r="T45" s="43"/>
      <c r="U45" s="130"/>
      <c r="V45" s="47"/>
      <c r="W45" s="47"/>
      <c r="X45" s="266"/>
      <c r="Y45" s="266"/>
    </row>
    <row r="46" spans="2:25" ht="15.75">
      <c r="B46" s="265"/>
      <c r="C46" s="155" t="s">
        <v>2977</v>
      </c>
      <c r="D46" s="139"/>
      <c r="E46" s="138">
        <f>IFERROR(IF(Reference!D86="Insufficient Data to Print","--",Reference!D86),"--")</f>
        <v>0.84599999999999997</v>
      </c>
      <c r="F46" s="138">
        <f>IFERROR(IF(Reference!E86="Insufficient Data to Print","--",Reference!E86),"--")</f>
        <v>2.1419999999999999</v>
      </c>
      <c r="G46" s="138">
        <f>IFERROR(IF(Reference!F86="Insufficient Data to Print","--",Reference!F86),"--")</f>
        <v>5.2</v>
      </c>
      <c r="H46" s="138">
        <f>IFERROR(IF(Reference!G86="Insufficient Data to Print","--",Reference!G86),"--")</f>
        <v>8.3356999999999992</v>
      </c>
      <c r="I46" s="138">
        <f>IFERROR(IF(Reference!H86="Insufficient Data to Print","--",Reference!H86),"--")</f>
        <v>3.82501960784314</v>
      </c>
      <c r="J46" s="138">
        <f>IFERROR(IF(Reference!I86="Insufficient Data to Print","--",Reference!I86),"--")</f>
        <v>1.885</v>
      </c>
      <c r="K46" s="142">
        <f>IFERROR(IF(Reference!J86="Insufficient Data to Print","--",Reference!J86),"--")</f>
        <v>408</v>
      </c>
      <c r="L46" s="142">
        <f>IFERROR(IF(Reference!K86="Insufficient Data to Print","--",Reference!K86),"--")</f>
        <v>79</v>
      </c>
      <c r="M46" s="105"/>
      <c r="N46" s="138">
        <f>Reference!M86</f>
        <v>7.1</v>
      </c>
      <c r="O46" s="142">
        <f>Reference!N86</f>
        <v>3</v>
      </c>
      <c r="P46" s="108"/>
      <c r="Q46" s="107"/>
      <c r="R46" s="223"/>
      <c r="S46" s="217"/>
      <c r="T46" s="43"/>
      <c r="U46" s="130"/>
      <c r="V46" s="47"/>
      <c r="W46" s="47"/>
      <c r="X46" s="266"/>
      <c r="Y46" s="266"/>
    </row>
    <row r="47" spans="2:25" ht="15.75">
      <c r="B47" s="265"/>
      <c r="C47" s="206" t="s">
        <v>2978</v>
      </c>
      <c r="D47" s="207"/>
      <c r="E47" s="208">
        <f>IFERROR(IF(Reference!D87="Insufficient Data to Print","--",Reference!D87),"--")</f>
        <v>43.262</v>
      </c>
      <c r="F47" s="208">
        <f>IFERROR(IF(Reference!E87="Insufficient Data to Print","--",Reference!E87),"--")</f>
        <v>50.28</v>
      </c>
      <c r="G47" s="208">
        <f>IFERROR(IF(Reference!F87="Insufficient Data to Print","--",Reference!F87),"--")</f>
        <v>58.344999999999999</v>
      </c>
      <c r="H47" s="208">
        <f>IFERROR(IF(Reference!G87="Insufficient Data to Print","--",Reference!G87),"--")</f>
        <v>65.507199999999997</v>
      </c>
      <c r="I47" s="208">
        <f>IFERROR(IF(Reference!H87="Insufficient Data to Print","--",Reference!H87),"--")</f>
        <v>51.828705882352899</v>
      </c>
      <c r="J47" s="208">
        <f>IFERROR(IF(Reference!I87="Insufficient Data to Print","--",Reference!I87),"--")</f>
        <v>49.360999999999997</v>
      </c>
      <c r="K47" s="209">
        <f>IFERROR(IF(Reference!J87="Insufficient Data to Print","--",Reference!J87),"--")</f>
        <v>527</v>
      </c>
      <c r="L47" s="209">
        <f>IFERROR(IF(Reference!K87="Insufficient Data to Print","--",Reference!K87),"--")</f>
        <v>102</v>
      </c>
      <c r="M47" s="105"/>
      <c r="N47" s="109">
        <f>Reference!M87</f>
        <v>51.9</v>
      </c>
      <c r="O47" s="143">
        <f>Reference!N87</f>
        <v>3</v>
      </c>
      <c r="P47" s="108"/>
      <c r="Q47" s="107">
        <f>+IFERROR(N47/INDEX($E47:$J47,,MATCH($Q$38,$E$37:$J$37,0))-1,"")</f>
        <v>3.2219570405727982E-2</v>
      </c>
      <c r="R47" s="222" t="str">
        <f>IF(Q47&lt;0,REPT("|",ABS(Q47/3)*100),"")</f>
        <v/>
      </c>
      <c r="S47" s="216" t="str">
        <f>IF(Q47="","",IF(Q47&gt;0,REPT("|",ABS(Q47/3)*100),""))</f>
        <v>|</v>
      </c>
      <c r="T47" s="119" t="s">
        <v>151</v>
      </c>
      <c r="U47" s="130"/>
      <c r="V47" s="47"/>
      <c r="W47" s="47"/>
      <c r="X47" s="266"/>
      <c r="Y47" s="266"/>
    </row>
    <row r="48" spans="2:25" ht="15.75" customHeight="1">
      <c r="B48" s="265"/>
      <c r="C48" s="156"/>
      <c r="D48" s="48"/>
      <c r="E48" s="277" t="str">
        <f>IFERROR(Reference!F93,IF(ISERROR(Reference!$S$15),"Please complete selection","Data Not Available for Demo Version"))</f>
        <v/>
      </c>
      <c r="F48" s="277"/>
      <c r="G48" s="277"/>
      <c r="H48" s="277"/>
      <c r="I48" s="277"/>
      <c r="J48" s="277"/>
      <c r="K48" s="144"/>
      <c r="L48" s="144"/>
      <c r="M48" s="105"/>
      <c r="N48" s="106"/>
      <c r="O48" s="141"/>
      <c r="P48" s="104"/>
      <c r="Q48" s="110"/>
      <c r="R48" s="224"/>
      <c r="S48" s="217"/>
      <c r="T48" s="43"/>
      <c r="U48" s="130"/>
      <c r="V48" s="47"/>
      <c r="W48" s="47"/>
      <c r="X48" s="266"/>
      <c r="Y48" s="266"/>
    </row>
    <row r="49" spans="2:25" ht="15.75" customHeight="1">
      <c r="B49" s="265"/>
      <c r="C49" s="206" t="s">
        <v>2970</v>
      </c>
      <c r="D49" s="207"/>
      <c r="E49" s="208">
        <f>IFERROR(IF(Reference!D89="Insufficient Data to Print","--",Reference!D89),"--")</f>
        <v>41.994999999999997</v>
      </c>
      <c r="F49" s="208">
        <f>IFERROR(IF(Reference!E89="Insufficient Data to Print","--",Reference!E89),"--")</f>
        <v>48</v>
      </c>
      <c r="G49" s="208">
        <f>IFERROR(IF(Reference!F89="Insufficient Data to Print","--",Reference!F89),"--")</f>
        <v>54.597000000000001</v>
      </c>
      <c r="H49" s="208">
        <f>IFERROR(IF(Reference!G89="Insufficient Data to Print","--",Reference!G89),"--")</f>
        <v>61.073599999999999</v>
      </c>
      <c r="I49" s="208">
        <f>IFERROR(IF(Reference!H89="Insufficient Data to Print","--",Reference!H89),"--")</f>
        <v>48.945087478559202</v>
      </c>
      <c r="J49" s="208">
        <f>IFERROR(IF(Reference!I89="Insufficient Data to Print","--",Reference!I89),"--")</f>
        <v>47.853000000000002</v>
      </c>
      <c r="K49" s="209">
        <f>IFERROR(IF(Reference!J89="Insufficient Data to Print","--",Reference!J89),"--")</f>
        <v>583</v>
      </c>
      <c r="L49" s="209">
        <f>IFERROR(IF(Reference!K89="Insufficient Data to Print","--",Reference!K89),"--")</f>
        <v>106</v>
      </c>
      <c r="M49" s="105"/>
      <c r="N49" s="109">
        <f ca="1">Reference!M89</f>
        <v>47.25</v>
      </c>
      <c r="O49" s="143">
        <f ca="1">Reference!N89</f>
        <v>3</v>
      </c>
      <c r="P49" s="108"/>
      <c r="Q49" s="107">
        <f ca="1">+IFERROR(N49/INDEX($E49:$J49,,MATCH($Q$38,$E$37:$J$37,0))-1,"")</f>
        <v>-1.5625E-2</v>
      </c>
      <c r="R49" s="222" t="str">
        <f ca="1">IF(Q49&lt;0,REPT("|",ABS(Q49/3)*100),"")</f>
        <v/>
      </c>
      <c r="S49" s="216" t="str">
        <f ca="1">IF(Q49="","",IF(Q49&gt;0,REPT("|",ABS(Q49/3)*100),""))</f>
        <v/>
      </c>
      <c r="T49" s="119" t="s">
        <v>151</v>
      </c>
      <c r="U49" s="130"/>
      <c r="V49" s="47"/>
      <c r="W49" s="47"/>
      <c r="X49" s="266"/>
      <c r="Y49" s="266"/>
    </row>
    <row r="50" spans="2:25" ht="9" customHeight="1">
      <c r="B50" s="265"/>
      <c r="C50" s="156"/>
      <c r="D50" s="48"/>
      <c r="E50" s="104"/>
      <c r="F50" s="104"/>
      <c r="G50" s="104"/>
      <c r="H50" s="104"/>
      <c r="I50" s="104"/>
      <c r="J50" s="104"/>
      <c r="K50" s="145"/>
      <c r="L50" s="145"/>
      <c r="M50" s="105"/>
      <c r="N50" s="137"/>
      <c r="O50" s="145"/>
      <c r="P50" s="104"/>
      <c r="Q50" s="107"/>
      <c r="R50" s="225"/>
      <c r="S50" s="219"/>
      <c r="T50" s="43"/>
      <c r="U50" s="130"/>
      <c r="V50" s="47"/>
      <c r="W50" s="47"/>
      <c r="X50" s="47"/>
      <c r="Y50" s="47"/>
    </row>
    <row r="51" spans="2:25" ht="12" customHeight="1">
      <c r="B51" s="265"/>
      <c r="C51" s="155" t="s">
        <v>2979</v>
      </c>
      <c r="D51" s="49"/>
      <c r="E51" s="177">
        <f>IFERROR(IF(Reference!D91="Insufficient Data to Print","--",Reference!D91),"--")</f>
        <v>1.2750957518075099E-2</v>
      </c>
      <c r="F51" s="177">
        <f>IFERROR(IF(Reference!E91="Insufficient Data to Print","--",Reference!E91),"--")</f>
        <v>3.2349391558190499E-2</v>
      </c>
      <c r="G51" s="177">
        <f>IFERROR(IF(Reference!F91="Insufficient Data to Print","--",Reference!F91),"--")</f>
        <v>8.0403339463434004E-2</v>
      </c>
      <c r="H51" s="177">
        <f>IFERROR(IF(Reference!G91="Insufficient Data to Print","--",Reference!G91),"--")</f>
        <v>0.119943211952596</v>
      </c>
      <c r="I51" s="177">
        <f>IFERROR(IF(Reference!H91="Insufficient Data to Print","--",Reference!H91),"--")</f>
        <v>5.2195225224142598E-2</v>
      </c>
      <c r="J51" s="177">
        <f>IFERROR(IF(Reference!I91="Insufficient Data to Print","--",Reference!I91),"--")</f>
        <v>3.7883835441023202E-2</v>
      </c>
      <c r="K51" s="142">
        <f>IFERROR(IF(Reference!J91="Insufficient Data to Print","--",Reference!J91),"--")</f>
        <v>382</v>
      </c>
      <c r="L51" s="142">
        <f>IFERROR(IF(Reference!K91="Insufficient Data to Print","--",Reference!K91),"--")</f>
        <v>79</v>
      </c>
      <c r="M51" s="112"/>
      <c r="N51" s="179">
        <f>Reference!M91</f>
        <v>0.12619047619047619</v>
      </c>
      <c r="O51" s="146">
        <f>Reference!N91</f>
        <v>3</v>
      </c>
      <c r="P51" s="111"/>
      <c r="Q51" s="113"/>
      <c r="R51" s="226"/>
      <c r="S51" s="220"/>
      <c r="T51" s="43"/>
      <c r="U51" s="130"/>
      <c r="V51" s="130"/>
      <c r="W51" s="130"/>
      <c r="X51" s="130"/>
      <c r="Y51" s="130"/>
    </row>
    <row r="52" spans="2:25" ht="12" customHeight="1">
      <c r="B52" s="265"/>
      <c r="C52" s="155" t="s">
        <v>2980</v>
      </c>
      <c r="D52" s="49"/>
      <c r="E52" s="177" t="str">
        <f>IFERROR(IF(Reference!D92="Insufficient Data to Print","--",Reference!D92),"--")</f>
        <v>--</v>
      </c>
      <c r="F52" s="177" t="str">
        <f>IFERROR(IF(Reference!E92="Insufficient Data to Print","--",Reference!E92),"--")</f>
        <v>--</v>
      </c>
      <c r="G52" s="177" t="str">
        <f>IFERROR(IF(Reference!F92="Insufficient Data to Print","--",Reference!F92),"--")</f>
        <v>--</v>
      </c>
      <c r="H52" s="177" t="str">
        <f>IFERROR(IF(Reference!G92="Insufficient Data to Print","--",Reference!G92),"--")</f>
        <v>--</v>
      </c>
      <c r="I52" s="177" t="str">
        <f>IFERROR(IF(Reference!H92="Insufficient Data to Print","--",Reference!H92),"--")</f>
        <v>--</v>
      </c>
      <c r="J52" s="177" t="str">
        <f>IFERROR(IF(Reference!I92="Insufficient Data to Print","--",Reference!I92),"--")</f>
        <v>--</v>
      </c>
      <c r="K52" s="142" t="str">
        <f>IFERROR(IF(Reference!J92="Insufficient Data to Print","--",Reference!J92),"--")</f>
        <v>--</v>
      </c>
      <c r="L52" s="142">
        <f>IFERROR(IF(Reference!K92="Insufficient Data to Print","--",Reference!K92),"--")</f>
        <v>3</v>
      </c>
      <c r="M52" s="112"/>
      <c r="N52" s="179">
        <f>Reference!M92</f>
        <v>7.1428571428571425E-2</v>
      </c>
      <c r="O52" s="146">
        <f>Reference!N92</f>
        <v>1</v>
      </c>
      <c r="P52" s="111"/>
      <c r="Q52" s="113"/>
      <c r="R52" s="226"/>
      <c r="S52" s="220"/>
      <c r="T52" s="43"/>
      <c r="U52" s="130"/>
      <c r="V52" s="130"/>
      <c r="W52" s="130"/>
      <c r="X52" s="130"/>
      <c r="Y52" s="130"/>
    </row>
    <row r="53" spans="2:25" s="14" customFormat="1" ht="12" customHeight="1">
      <c r="B53" s="265"/>
      <c r="C53" s="157"/>
      <c r="D53" s="49"/>
      <c r="E53" s="178"/>
      <c r="F53" s="178"/>
      <c r="G53" s="178"/>
      <c r="H53" s="178"/>
      <c r="I53" s="178"/>
      <c r="J53" s="178"/>
      <c r="K53" s="142"/>
      <c r="L53" s="142"/>
      <c r="M53" s="112"/>
      <c r="N53" s="179"/>
      <c r="O53" s="147"/>
      <c r="P53" s="111"/>
      <c r="Q53" s="113"/>
      <c r="R53" s="226"/>
      <c r="S53" s="220"/>
      <c r="T53" s="50"/>
      <c r="U53" s="51"/>
      <c r="V53" s="51"/>
      <c r="W53" s="51"/>
      <c r="X53" s="51"/>
      <c r="Y53" s="51"/>
    </row>
    <row r="54" spans="2:25" s="14" customFormat="1" ht="12" customHeight="1">
      <c r="B54" s="265"/>
      <c r="C54" s="158" t="s">
        <v>994</v>
      </c>
      <c r="D54" s="49"/>
      <c r="E54" s="177">
        <f>IFERROR(IF(Reference!D94="Insufficient Data to Print","--",Reference!D94),"--")</f>
        <v>0.03</v>
      </c>
      <c r="F54" s="177">
        <f>IFERROR(IF(Reference!E94="Insufficient Data to Print","--",Reference!E94),"--")</f>
        <v>0.04</v>
      </c>
      <c r="G54" s="177">
        <f>IFERROR(IF(Reference!F94="Insufficient Data to Print","--",Reference!F94),"--")</f>
        <v>7.0000000000000007E-2</v>
      </c>
      <c r="H54" s="177">
        <f>IFERROR(IF(Reference!G94="Insufficient Data to Print","--",Reference!G94),"--")</f>
        <v>0.1</v>
      </c>
      <c r="I54" s="177">
        <f>IFERROR(IF(Reference!H94="Insufficient Data to Print","--",Reference!H94),"--")</f>
        <v>5.50071428571429E-2</v>
      </c>
      <c r="J54" s="177">
        <f>IFERROR(IF(Reference!I94="Insufficient Data to Print","--",Reference!I94),"--")</f>
        <v>0.05</v>
      </c>
      <c r="K54" s="142">
        <f>IFERROR(IF(Reference!J94="Insufficient Data to Print","--",Reference!J94),"--")</f>
        <v>84</v>
      </c>
      <c r="L54" s="142">
        <f>IFERROR(IF(Reference!K94="Insufficient Data to Print","--",Reference!K94),"--")</f>
        <v>25</v>
      </c>
      <c r="M54" s="112"/>
      <c r="N54" s="179">
        <f>Reference!M94</f>
        <v>0.1</v>
      </c>
      <c r="O54" s="146">
        <f>Reference!N94</f>
        <v>3</v>
      </c>
      <c r="P54" s="111"/>
      <c r="Q54" s="113"/>
      <c r="R54" s="226"/>
      <c r="S54" s="220"/>
      <c r="T54" s="50"/>
      <c r="U54" s="51"/>
      <c r="V54" s="51"/>
      <c r="W54" s="51"/>
      <c r="X54" s="51"/>
      <c r="Y54" s="51"/>
    </row>
    <row r="55" spans="2:25" ht="12" customHeight="1">
      <c r="B55" s="265"/>
      <c r="C55" s="159"/>
      <c r="D55" s="52"/>
      <c r="E55" s="114" t="str">
        <f>IFERROR(IF(Reference!#REF!="Insufficient Data to Print","--",Reference!#REF!),"")</f>
        <v/>
      </c>
      <c r="F55" s="114" t="str">
        <f>IFERROR(Reference!#REF!,"")</f>
        <v/>
      </c>
      <c r="G55" s="114" t="str">
        <f>IFERROR(Reference!#REF!,"")</f>
        <v/>
      </c>
      <c r="H55" s="114" t="str">
        <f>IFERROR(Reference!#REF!,"")</f>
        <v/>
      </c>
      <c r="I55" s="114" t="str">
        <f>IFERROR(Reference!#REF!,"")</f>
        <v/>
      </c>
      <c r="J55" s="114" t="str">
        <f>IFERROR(Reference!#REF!,"")</f>
        <v/>
      </c>
      <c r="K55" s="114"/>
      <c r="L55" s="114"/>
      <c r="M55" s="105"/>
      <c r="N55" s="180"/>
      <c r="O55" s="115"/>
      <c r="P55" s="116"/>
      <c r="Q55" s="110"/>
      <c r="R55" s="228"/>
      <c r="S55" s="221"/>
      <c r="T55" s="43"/>
      <c r="U55" s="130"/>
      <c r="V55" s="47"/>
      <c r="W55" s="47"/>
      <c r="X55" s="266"/>
      <c r="Y55" s="266"/>
    </row>
    <row r="56" spans="2:25" ht="18.75" customHeight="1">
      <c r="C56" s="58" t="s">
        <v>403</v>
      </c>
    </row>
    <row r="57" spans="2:25" ht="6" customHeight="1">
      <c r="B57" s="45"/>
      <c r="C57" s="45"/>
      <c r="D57" s="45"/>
      <c r="E57" s="45"/>
      <c r="F57" s="45"/>
      <c r="G57" s="45"/>
      <c r="H57" s="45"/>
      <c r="I57" s="45"/>
      <c r="J57" s="45"/>
      <c r="K57" s="45"/>
      <c r="L57" s="45"/>
      <c r="M57" s="45"/>
      <c r="N57" s="45"/>
      <c r="O57" s="45"/>
      <c r="P57" s="45"/>
      <c r="Q57" s="45"/>
      <c r="R57" s="45"/>
      <c r="S57" s="45"/>
      <c r="T57" s="45"/>
      <c r="U57" s="45"/>
      <c r="V57" s="45"/>
      <c r="W57" s="45"/>
      <c r="X57" s="45"/>
      <c r="Y57" s="45"/>
    </row>
    <row r="58" spans="2:25" ht="20.25" customHeight="1">
      <c r="B58" s="265" t="s">
        <v>232</v>
      </c>
      <c r="C58" s="193" t="s">
        <v>233</v>
      </c>
      <c r="D58" s="193"/>
      <c r="E58" s="193"/>
      <c r="F58" s="193"/>
      <c r="G58" s="193"/>
      <c r="H58" s="193"/>
      <c r="I58" s="193"/>
      <c r="J58" s="193"/>
      <c r="K58" s="193"/>
      <c r="L58" s="193"/>
      <c r="M58" s="193"/>
      <c r="N58" s="193"/>
      <c r="O58" s="193"/>
      <c r="P58" s="193"/>
      <c r="Q58" s="193"/>
      <c r="R58" s="193"/>
      <c r="S58" s="193"/>
      <c r="T58" s="193"/>
      <c r="U58" s="193"/>
      <c r="V58" s="193"/>
      <c r="W58" s="193" t="s">
        <v>408</v>
      </c>
      <c r="X58" s="193" t="s">
        <v>52</v>
      </c>
      <c r="Y58" s="193"/>
    </row>
    <row r="59" spans="2:25" ht="15.75" customHeight="1">
      <c r="B59" s="265"/>
      <c r="C59" s="276" t="str">
        <f>+IFERROR(VLOOKUP(Reference!$S$34,'Job Desc'!$A$4:$B$615,2,0),"--")</f>
        <v>Operations---Loan Operations---Loan Processing---Intermediate Professional</v>
      </c>
      <c r="D59" s="276"/>
      <c r="E59" s="276"/>
      <c r="F59" s="276"/>
      <c r="G59" s="276"/>
      <c r="H59" s="276"/>
      <c r="I59" s="276"/>
      <c r="J59" s="276"/>
      <c r="K59" s="276"/>
      <c r="L59" s="276"/>
      <c r="M59" s="276"/>
      <c r="N59" s="276"/>
      <c r="O59" s="276"/>
      <c r="P59" s="276"/>
      <c r="Q59" s="276"/>
      <c r="R59" s="276"/>
      <c r="S59" s="276"/>
      <c r="T59" s="276"/>
      <c r="U59" s="276"/>
      <c r="V59" s="276"/>
      <c r="W59" s="211" t="str">
        <f>"                                                   "&amp;IFERROR(Reference!$T$26,"--")</f>
        <v xml:space="preserve">                                                   OP</v>
      </c>
      <c r="X59" s="211" t="str">
        <f>+IFERROR(Reference!$T$27&amp;Reference!$T$28&amp;Reference!$T$29,"--")</f>
        <v>LOBF</v>
      </c>
      <c r="Y59" s="211"/>
    </row>
    <row r="60" spans="2:25" ht="79.5" customHeight="1">
      <c r="B60" s="265"/>
      <c r="C60" s="273" t="str">
        <f>+IFERROR(VLOOKUP(Reference!$S$34,'Job Desc'!$A$4:$H$1064,8,0),"")</f>
        <v xml:space="preserve">Responsible for loan files from point of application through preparation of the loan documents for closing. Will contact borrower and/or other applicable sources to collect necessary documentation and act as a liaison between origination staff, underwriters, outside escrow, title company, and customers. Checks information submitted by loan applicants for accuracy and adherence to established underwriting criteria. May also have responsibility for retaining electronic images of all documents procured throughout the loan origination process. </v>
      </c>
      <c r="D60" s="273"/>
      <c r="E60" s="273"/>
      <c r="F60" s="273"/>
      <c r="G60" s="273"/>
      <c r="H60" s="273"/>
      <c r="I60" s="273"/>
      <c r="J60" s="273"/>
      <c r="K60" s="273"/>
      <c r="L60" s="273"/>
      <c r="M60" s="273"/>
      <c r="N60" s="273"/>
      <c r="O60" s="273"/>
      <c r="P60" s="273"/>
      <c r="Q60" s="273"/>
      <c r="R60" s="273"/>
      <c r="S60" s="273"/>
      <c r="T60" s="273"/>
      <c r="U60" s="273"/>
      <c r="V60" s="273"/>
      <c r="W60" s="273"/>
      <c r="X60" s="273"/>
      <c r="Y60" s="273"/>
    </row>
    <row r="61" spans="2:25" ht="15.75" customHeight="1">
      <c r="B61" s="265"/>
      <c r="C61" s="275" t="str">
        <f>+IFERROR(VLOOKUP(Reference!$S$34,'Job Desc'!$A$4:$C$1064,3,0)&amp;" - "&amp;IF(ISERROR(VALUE(Reference!$T$29)),"Level "&amp;Reference!$T$29,VLOOKUP(Reference!$S$34,'Job Desc'!$A$4:$G$1064,7,FALSE)),"")</f>
        <v>Infrastructure - Level F</v>
      </c>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2:25" ht="13.5" customHeight="1">
      <c r="B62" s="265"/>
      <c r="C62" s="274" t="s">
        <v>234</v>
      </c>
      <c r="D62" s="274"/>
      <c r="E62" s="274"/>
      <c r="F62" s="274"/>
      <c r="G62" s="274"/>
      <c r="H62" s="274"/>
      <c r="I62" s="274"/>
      <c r="J62" s="274"/>
      <c r="K62" s="212"/>
      <c r="L62" s="212"/>
      <c r="M62" s="213" t="s">
        <v>235</v>
      </c>
      <c r="N62" s="213"/>
      <c r="O62" s="213"/>
      <c r="P62" s="213"/>
      <c r="Q62" s="213"/>
      <c r="R62" s="213"/>
      <c r="S62" s="213"/>
      <c r="T62" s="213"/>
      <c r="U62" s="213"/>
      <c r="V62" s="213"/>
      <c r="W62" s="213"/>
      <c r="X62" s="213"/>
      <c r="Y62" s="213"/>
    </row>
    <row r="63" spans="2:25" ht="78.75" customHeight="1">
      <c r="B63" s="265"/>
      <c r="C63" s="273" t="str">
        <f>+IFERROR(IF(VLOOKUP(Reference!$S$34,'Job Desc'!$A$4:$I$1064,9,0)="","",VLOOKUP(Reference!$S$34,'Job Desc'!$A$4:$I$1064,9,0)),"")</f>
        <v>Responsible for following established guidelines and identifying and resolving problems. Individuals at this level are expected to use some independence of thought but to refer more complex problems to supervisors or other experts. Individuals would be expected to contribute to work flow or process change and redesign, and to form a strong basic understanding of the specific product or process. May also be accountable for regular reporting or process administration as "owner".</v>
      </c>
      <c r="D63" s="273"/>
      <c r="E63" s="273"/>
      <c r="F63" s="273"/>
      <c r="G63" s="273"/>
      <c r="H63" s="273"/>
      <c r="I63" s="273"/>
      <c r="J63" s="273"/>
      <c r="K63" s="132"/>
      <c r="L63" s="132"/>
      <c r="M63" s="273" t="str">
        <f>+IFERROR(IF(VLOOKUP(Reference!$S$34,'Job Desc'!$A$4:$J$1064,10,0)="","",VLOOKUP(Reference!$S$34,'Job Desc'!$A$4:$J$1064,10,0)),"")</f>
        <v>Primary focus is on execution within defined
parameters, with some expansion based on
developing capabilities and/or experiences in
partnership with more experienced staff.</v>
      </c>
      <c r="N63" s="273"/>
      <c r="O63" s="273"/>
      <c r="P63" s="273"/>
      <c r="Q63" s="273"/>
      <c r="R63" s="273"/>
      <c r="S63" s="273"/>
      <c r="T63" s="273"/>
      <c r="U63" s="273"/>
      <c r="V63" s="273"/>
      <c r="W63" s="273"/>
      <c r="X63" s="273"/>
      <c r="Y63" s="273"/>
    </row>
    <row r="64" spans="2:25" ht="15.75" customHeight="1">
      <c r="B64" s="265"/>
      <c r="C64" s="272" t="s">
        <v>236</v>
      </c>
      <c r="D64" s="272"/>
      <c r="E64" s="272"/>
      <c r="F64" s="272"/>
      <c r="G64" s="272"/>
      <c r="H64" s="272"/>
      <c r="I64" s="272"/>
      <c r="J64" s="272"/>
      <c r="K64" s="272"/>
      <c r="L64" s="272"/>
      <c r="M64" s="272"/>
      <c r="N64" s="272"/>
      <c r="O64" s="272"/>
      <c r="P64" s="272"/>
      <c r="Q64" s="272"/>
      <c r="R64" s="272"/>
      <c r="S64" s="272"/>
      <c r="T64" s="272"/>
      <c r="U64" s="272"/>
      <c r="V64" s="272"/>
      <c r="W64" s="272"/>
      <c r="X64" s="272"/>
      <c r="Y64" s="272"/>
    </row>
    <row r="65" spans="2:25" ht="15.75" customHeight="1">
      <c r="B65" s="265"/>
      <c r="C65" s="273" t="str">
        <f>+IFERROR(IF(VLOOKUP(Reference!$S$34,'Job Desc'!$A$4:$K$1064,11,0)="","",VLOOKUP(Reference!$S$34,'Job Desc'!$A$4:$K$1064,11,0)),"")</f>
        <v>May direct day–to–day work of junior level employees, but will not typically have formal management role.</v>
      </c>
      <c r="D65" s="273"/>
      <c r="E65" s="273"/>
      <c r="F65" s="273"/>
      <c r="G65" s="273"/>
      <c r="H65" s="273"/>
      <c r="I65" s="273"/>
      <c r="J65" s="273"/>
      <c r="K65" s="273"/>
      <c r="L65" s="273"/>
      <c r="M65" s="273"/>
      <c r="N65" s="273"/>
      <c r="O65" s="273"/>
      <c r="P65" s="273"/>
      <c r="Q65" s="273"/>
      <c r="R65" s="273"/>
      <c r="S65" s="273"/>
      <c r="T65" s="273"/>
      <c r="U65" s="273"/>
      <c r="V65" s="273"/>
      <c r="W65" s="273"/>
      <c r="X65" s="273"/>
      <c r="Y65" s="273"/>
    </row>
    <row r="66" spans="2:25" ht="15.75" customHeight="1">
      <c r="B66" s="265"/>
      <c r="C66" s="274" t="s">
        <v>237</v>
      </c>
      <c r="D66" s="274"/>
      <c r="E66" s="274"/>
      <c r="F66" s="274"/>
      <c r="G66" s="274"/>
      <c r="H66" s="274"/>
      <c r="I66" s="274"/>
      <c r="J66" s="274"/>
      <c r="K66" s="274"/>
      <c r="L66" s="274"/>
      <c r="M66" s="274"/>
      <c r="N66" s="274"/>
      <c r="O66" s="274"/>
      <c r="P66" s="274"/>
      <c r="Q66" s="274"/>
      <c r="R66" s="274"/>
      <c r="S66" s="274"/>
      <c r="T66" s="274"/>
      <c r="U66" s="274"/>
      <c r="V66" s="274"/>
      <c r="W66" s="274"/>
      <c r="X66" s="274"/>
      <c r="Y66" s="274"/>
    </row>
    <row r="67" spans="2:25" ht="27" customHeight="1">
      <c r="B67" s="265"/>
      <c r="C67" s="273" t="str">
        <f>+IFERROR(IF(VLOOKUP(Reference!$S$34,'Job Desc'!$A$4:$L$1064,12,0)="","",VLOOKUP(Reference!$S$34,'Job Desc'!$A$4:$L$1064,12,0)),"")</f>
        <v>Roles at this level are typically for those exhibiting strong basic executional capabilities and who are beginning to take on more responsibility. However, there is not significant independence of action at this level. Minimum years of experience: Typically 3 years</v>
      </c>
      <c r="D67" s="273"/>
      <c r="E67" s="273"/>
      <c r="F67" s="273"/>
      <c r="G67" s="273"/>
      <c r="H67" s="273"/>
      <c r="I67" s="273"/>
      <c r="J67" s="273"/>
      <c r="K67" s="273"/>
      <c r="L67" s="273"/>
      <c r="M67" s="273"/>
      <c r="N67" s="273"/>
      <c r="O67" s="273"/>
      <c r="P67" s="273"/>
      <c r="Q67" s="273"/>
      <c r="R67" s="273"/>
      <c r="S67" s="273"/>
      <c r="T67" s="273"/>
      <c r="U67" s="273"/>
      <c r="V67" s="273"/>
      <c r="W67" s="273"/>
      <c r="X67" s="273"/>
      <c r="Y67" s="273"/>
    </row>
  </sheetData>
  <sheetProtection password="E487" sheet="1" objects="1" scenarios="1"/>
  <mergeCells count="55">
    <mergeCell ref="B58:B67"/>
    <mergeCell ref="C2:Q2"/>
    <mergeCell ref="D4:J4"/>
    <mergeCell ref="X55:Y55"/>
    <mergeCell ref="U36:Y37"/>
    <mergeCell ref="U2:Y2"/>
    <mergeCell ref="V4:X4"/>
    <mergeCell ref="Q38:S38"/>
    <mergeCell ref="W16:Y16"/>
    <mergeCell ref="W22:Y22"/>
    <mergeCell ref="W27:Y27"/>
    <mergeCell ref="C34:V34"/>
    <mergeCell ref="H37:H38"/>
    <mergeCell ref="U8:Y13"/>
    <mergeCell ref="V6:X6"/>
    <mergeCell ref="C16:E16"/>
    <mergeCell ref="G16:H16"/>
    <mergeCell ref="C60:Y60"/>
    <mergeCell ref="X38:Y38"/>
    <mergeCell ref="X39:Y39"/>
    <mergeCell ref="X40:Y40"/>
    <mergeCell ref="X43:Y43"/>
    <mergeCell ref="X48:Y48"/>
    <mergeCell ref="X49:Y49"/>
    <mergeCell ref="E37:E38"/>
    <mergeCell ref="X45:Y45"/>
    <mergeCell ref="X46:Y46"/>
    <mergeCell ref="X47:Y47"/>
    <mergeCell ref="K37:K38"/>
    <mergeCell ref="L37:L38"/>
    <mergeCell ref="C65:Y65"/>
    <mergeCell ref="C66:Y66"/>
    <mergeCell ref="C67:Y67"/>
    <mergeCell ref="C59:V59"/>
    <mergeCell ref="M63:Y63"/>
    <mergeCell ref="C62:J62"/>
    <mergeCell ref="C63:J63"/>
    <mergeCell ref="C61:Y61"/>
    <mergeCell ref="C64:Y64"/>
    <mergeCell ref="B2:B13"/>
    <mergeCell ref="B36:B55"/>
    <mergeCell ref="E48:J48"/>
    <mergeCell ref="C37:C38"/>
    <mergeCell ref="N36:S36"/>
    <mergeCell ref="N4:O4"/>
    <mergeCell ref="I37:I38"/>
    <mergeCell ref="J37:J38"/>
    <mergeCell ref="N37:N38"/>
    <mergeCell ref="O37:O38"/>
    <mergeCell ref="Q37:S37"/>
    <mergeCell ref="J16:M16"/>
    <mergeCell ref="Q16:S16"/>
    <mergeCell ref="F37:F38"/>
    <mergeCell ref="G37:G38"/>
    <mergeCell ref="B16:B31"/>
  </mergeCells>
  <conditionalFormatting sqref="C3:R13">
    <cfRule type="expression" dxfId="7" priority="20">
      <formula>$V$4&lt;&gt;""</formula>
    </cfRule>
  </conditionalFormatting>
  <conditionalFormatting sqref="C2:R2">
    <cfRule type="expression" dxfId="6" priority="22">
      <formula>$V$4&lt;&gt;""</formula>
    </cfRule>
  </conditionalFormatting>
  <conditionalFormatting sqref="U8">
    <cfRule type="expression" dxfId="5" priority="7">
      <formula>$V$4&lt;&gt;""</formula>
    </cfRule>
  </conditionalFormatting>
  <conditionalFormatting sqref="U6:Y7">
    <cfRule type="expression" dxfId="4" priority="6">
      <formula>$V$4=""</formula>
    </cfRule>
  </conditionalFormatting>
  <conditionalFormatting sqref="S45:S46 S40:S42 S48">
    <cfRule type="dataBar" priority="5">
      <dataBar showValue="0">
        <cfvo type="num" val="-0.5"/>
        <cfvo type="num" val="0.5"/>
        <color rgb="FF638EC6"/>
      </dataBar>
      <extLst>
        <ext xmlns:x14="http://schemas.microsoft.com/office/spreadsheetml/2009/9/main" uri="{B025F937-C7B1-47D3-B67F-A62EFF666E3E}">
          <x14:id>{07910C3A-E426-40AD-B138-52E178E679E1}</x14:id>
        </ext>
      </extLst>
    </cfRule>
  </conditionalFormatting>
  <conditionalFormatting sqref="S39">
    <cfRule type="expression" dxfId="3" priority="4">
      <formula>Q39=""</formula>
    </cfRule>
  </conditionalFormatting>
  <conditionalFormatting sqref="S43:S44">
    <cfRule type="expression" dxfId="2" priority="3">
      <formula>Q43=""</formula>
    </cfRule>
  </conditionalFormatting>
  <conditionalFormatting sqref="S47">
    <cfRule type="expression" dxfId="1" priority="2">
      <formula>Q47=""</formula>
    </cfRule>
  </conditionalFormatting>
  <conditionalFormatting sqref="S49">
    <cfRule type="expression" dxfId="0" priority="1">
      <formula>Q49=""</formula>
    </cfRule>
  </conditionalFormatting>
  <dataValidations count="1">
    <dataValidation type="list" allowBlank="1" showInputMessage="1" showErrorMessage="1" sqref="Q38:S38">
      <formula1>$E$37:$J$37</formula1>
    </dataValidation>
  </dataValidations>
  <pageMargins left="0.25" right="0.25" top="0.75" bottom="0.75" header="0.3" footer="0.3"/>
  <pageSetup scale="62" fitToHeight="0" orientation="landscape" r:id="rId1"/>
  <headerFooter>
    <oddFooter>&amp;L2014 McLagan RRU&amp;C&amp;G</oddFooter>
  </headerFooter>
  <rowBreaks count="1" manualBreakCount="1">
    <brk id="56"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1745" r:id="rId5" name="List Box 1">
              <controlPr defaultSize="0" autoLine="0" autoPict="0">
                <anchor moveWithCells="1">
                  <from>
                    <xdr:col>2</xdr:col>
                    <xdr:colOff>66675</xdr:colOff>
                    <xdr:row>16</xdr:row>
                    <xdr:rowOff>47625</xdr:rowOff>
                  </from>
                  <to>
                    <xdr:col>5</xdr:col>
                    <xdr:colOff>428625</xdr:colOff>
                    <xdr:row>30</xdr:row>
                    <xdr:rowOff>57150</xdr:rowOff>
                  </to>
                </anchor>
              </controlPr>
            </control>
          </mc:Choice>
        </mc:AlternateContent>
        <mc:AlternateContent xmlns:mc="http://schemas.openxmlformats.org/markup-compatibility/2006">
          <mc:Choice Requires="x14">
            <control shapeId="31746" r:id="rId6" name="List Box 2">
              <controlPr defaultSize="0" autoLine="0" autoPict="0">
                <anchor moveWithCells="1">
                  <from>
                    <xdr:col>5</xdr:col>
                    <xdr:colOff>523875</xdr:colOff>
                    <xdr:row>16</xdr:row>
                    <xdr:rowOff>47625</xdr:rowOff>
                  </from>
                  <to>
                    <xdr:col>8</xdr:col>
                    <xdr:colOff>752475</xdr:colOff>
                    <xdr:row>30</xdr:row>
                    <xdr:rowOff>57150</xdr:rowOff>
                  </to>
                </anchor>
              </controlPr>
            </control>
          </mc:Choice>
        </mc:AlternateContent>
        <mc:AlternateContent xmlns:mc="http://schemas.openxmlformats.org/markup-compatibility/2006">
          <mc:Choice Requires="x14">
            <control shapeId="31747" r:id="rId7" name="List Box 3">
              <controlPr defaultSize="0" autoLine="0" autoPict="0">
                <anchor moveWithCells="1">
                  <from>
                    <xdr:col>9</xdr:col>
                    <xdr:colOff>76200</xdr:colOff>
                    <xdr:row>16</xdr:row>
                    <xdr:rowOff>47625</xdr:rowOff>
                  </from>
                  <to>
                    <xdr:col>14</xdr:col>
                    <xdr:colOff>9525</xdr:colOff>
                    <xdr:row>30</xdr:row>
                    <xdr:rowOff>57150</xdr:rowOff>
                  </to>
                </anchor>
              </controlPr>
            </control>
          </mc:Choice>
        </mc:AlternateContent>
        <mc:AlternateContent xmlns:mc="http://schemas.openxmlformats.org/markup-compatibility/2006">
          <mc:Choice Requires="x14">
            <control shapeId="31748" r:id="rId8" name="List Box 4">
              <controlPr defaultSize="0" autoLine="0" autoPict="0">
                <anchor moveWithCells="1">
                  <from>
                    <xdr:col>14</xdr:col>
                    <xdr:colOff>114300</xdr:colOff>
                    <xdr:row>16</xdr:row>
                    <xdr:rowOff>47625</xdr:rowOff>
                  </from>
                  <to>
                    <xdr:col>21</xdr:col>
                    <xdr:colOff>390525</xdr:colOff>
                    <xdr:row>30</xdr:row>
                    <xdr:rowOff>57150</xdr:rowOff>
                  </to>
                </anchor>
              </controlPr>
            </control>
          </mc:Choice>
        </mc:AlternateContent>
        <mc:AlternateContent xmlns:mc="http://schemas.openxmlformats.org/markup-compatibility/2006">
          <mc:Choice Requires="x14">
            <control shapeId="31749" r:id="rId9" name="List Box 5">
              <controlPr defaultSize="0" autoLine="0" autoPict="0">
                <anchor moveWithCells="1">
                  <from>
                    <xdr:col>22</xdr:col>
                    <xdr:colOff>142875</xdr:colOff>
                    <xdr:row>16</xdr:row>
                    <xdr:rowOff>66675</xdr:rowOff>
                  </from>
                  <to>
                    <xdr:col>24</xdr:col>
                    <xdr:colOff>209550</xdr:colOff>
                    <xdr:row>20</xdr:row>
                    <xdr:rowOff>133350</xdr:rowOff>
                  </to>
                </anchor>
              </controlPr>
            </control>
          </mc:Choice>
        </mc:AlternateContent>
        <mc:AlternateContent xmlns:mc="http://schemas.openxmlformats.org/markup-compatibility/2006">
          <mc:Choice Requires="x14">
            <control shapeId="31750" r:id="rId10" name="List Box 6">
              <controlPr defaultSize="0" autoLine="0" autoPict="0">
                <anchor moveWithCells="1">
                  <from>
                    <xdr:col>22</xdr:col>
                    <xdr:colOff>142875</xdr:colOff>
                    <xdr:row>22</xdr:row>
                    <xdr:rowOff>38100</xdr:rowOff>
                  </from>
                  <to>
                    <xdr:col>24</xdr:col>
                    <xdr:colOff>209550</xdr:colOff>
                    <xdr:row>25</xdr:row>
                    <xdr:rowOff>142875</xdr:rowOff>
                  </to>
                </anchor>
              </controlPr>
            </control>
          </mc:Choice>
        </mc:AlternateContent>
        <mc:AlternateContent xmlns:mc="http://schemas.openxmlformats.org/markup-compatibility/2006">
          <mc:Choice Requires="x14">
            <control shapeId="31751" r:id="rId11" name="List Box 7">
              <controlPr defaultSize="0" autoLine="0" autoPict="0">
                <anchor moveWithCells="1">
                  <from>
                    <xdr:col>22</xdr:col>
                    <xdr:colOff>142875</xdr:colOff>
                    <xdr:row>27</xdr:row>
                    <xdr:rowOff>28575</xdr:rowOff>
                  </from>
                  <to>
                    <xdr:col>24</xdr:col>
                    <xdr:colOff>209550</xdr:colOff>
                    <xdr:row>30</xdr:row>
                    <xdr:rowOff>238125</xdr:rowOff>
                  </to>
                </anchor>
              </controlPr>
            </control>
          </mc:Choice>
        </mc:AlternateContent>
        <mc:AlternateContent xmlns:mc="http://schemas.openxmlformats.org/markup-compatibility/2006">
          <mc:Choice Requires="x14">
            <control shapeId="31753" r:id="rId12" name="List Box 9">
              <controlPr defaultSize="0" autoLine="0" autoPict="0">
                <anchor moveWithCells="1">
                  <from>
                    <xdr:col>13</xdr:col>
                    <xdr:colOff>57150</xdr:colOff>
                    <xdr:row>4</xdr:row>
                    <xdr:rowOff>85725</xdr:rowOff>
                  </from>
                  <to>
                    <xdr:col>14</xdr:col>
                    <xdr:colOff>266700</xdr:colOff>
                    <xdr:row>12</xdr:row>
                    <xdr:rowOff>85725</xdr:rowOff>
                  </to>
                </anchor>
              </controlPr>
            </control>
          </mc:Choice>
        </mc:AlternateContent>
        <mc:AlternateContent xmlns:mc="http://schemas.openxmlformats.org/markup-compatibility/2006">
          <mc:Choice Requires="x14">
            <control shapeId="31758" r:id="rId13" name="List Box 14">
              <controlPr defaultSize="0" autoLine="0" autoPict="0">
                <anchor moveWithCells="1">
                  <from>
                    <xdr:col>3</xdr:col>
                    <xdr:colOff>76200</xdr:colOff>
                    <xdr:row>4</xdr:row>
                    <xdr:rowOff>85725</xdr:rowOff>
                  </from>
                  <to>
                    <xdr:col>11</xdr:col>
                    <xdr:colOff>314325</xdr:colOff>
                    <xdr:row>12</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7910C3A-E426-40AD-B138-52E178E679E1}">
            <x14:dataBar minLength="0" maxLength="100" gradient="0" axisPosition="middle">
              <x14:cfvo type="num">
                <xm:f>-0.5</xm:f>
              </x14:cfvo>
              <x14:cfvo type="num">
                <xm:f>0.5</xm:f>
              </x14:cfvo>
              <x14:negativeFillColor rgb="FFFF0000"/>
              <x14:axisColor rgb="FF000000"/>
            </x14:dataBar>
          </x14:cfRule>
          <xm:sqref>S45:S46 S40:S42 S48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C1:BI1507"/>
  <sheetViews>
    <sheetView zoomScale="90" zoomScaleNormal="90" workbookViewId="0">
      <selection activeCell="N53" sqref="N53"/>
    </sheetView>
  </sheetViews>
  <sheetFormatPr defaultRowHeight="15"/>
  <cols>
    <col min="1" max="2" width="2.140625" style="94" customWidth="1"/>
    <col min="3" max="3" width="18.42578125" style="94" bestFit="1" customWidth="1"/>
    <col min="4" max="11" width="5.7109375" style="94" customWidth="1"/>
    <col min="12" max="12" width="2.140625" style="94" customWidth="1"/>
    <col min="13" max="13" width="6.85546875" style="94" bestFit="1" customWidth="1"/>
    <col min="14" max="14" width="4.42578125" style="94" customWidth="1"/>
    <col min="15" max="15" width="2.140625" style="94" customWidth="1"/>
    <col min="16" max="18" width="16" style="94" customWidth="1"/>
    <col min="19" max="20" width="22" style="94" customWidth="1"/>
    <col min="21" max="21" width="9.140625" style="94"/>
    <col min="22" max="22" width="10" style="94" customWidth="1"/>
    <col min="23" max="23" width="27.42578125" style="94" bestFit="1" customWidth="1"/>
    <col min="24" max="24" width="13.140625" style="94" customWidth="1"/>
    <col min="25" max="28" width="10" style="94" customWidth="1"/>
    <col min="29" max="30" width="9.140625" style="94"/>
    <col min="31" max="31" width="13.85546875" style="94" customWidth="1"/>
    <col min="32" max="32" width="8.140625" style="94" bestFit="1" customWidth="1"/>
    <col min="33" max="33" width="12" style="94" bestFit="1" customWidth="1"/>
    <col min="34" max="34" width="7.42578125" style="94" bestFit="1" customWidth="1"/>
    <col min="35" max="35" width="8.7109375" style="94" bestFit="1" customWidth="1"/>
    <col min="36" max="37" width="6.140625" style="94" customWidth="1"/>
    <col min="38" max="38" width="5.7109375" style="94" customWidth="1"/>
    <col min="39" max="39" width="7.7109375" style="94" customWidth="1"/>
    <col min="40" max="40" width="8.42578125" style="94" customWidth="1"/>
    <col min="41" max="41" width="6.140625" style="94" customWidth="1"/>
    <col min="42" max="42" width="4.28515625" style="94" customWidth="1"/>
    <col min="43" max="43" width="6.140625" style="94" customWidth="1"/>
    <col min="44" max="44" width="6.5703125" style="94" customWidth="1"/>
    <col min="45" max="52" width="9.140625" style="94"/>
    <col min="53" max="53" width="10.42578125" style="94" bestFit="1" customWidth="1"/>
    <col min="54" max="54" width="5" style="94" bestFit="1" customWidth="1"/>
    <col min="55" max="55" width="13.28515625" style="94" bestFit="1" customWidth="1"/>
    <col min="56" max="16384" width="9.140625" style="94"/>
  </cols>
  <sheetData>
    <row r="1" spans="4:56" s="7" customFormat="1">
      <c r="M1" s="7" t="s">
        <v>2454</v>
      </c>
      <c r="N1" s="7">
        <v>1</v>
      </c>
      <c r="O1" s="167">
        <v>1</v>
      </c>
      <c r="Q1" s="7" t="s">
        <v>404</v>
      </c>
      <c r="R1" s="7" t="str">
        <f>IF(P1=$S$2,"Extract_Asset","Extract_All")</f>
        <v>Extract_All</v>
      </c>
      <c r="S1" s="77" t="s">
        <v>217</v>
      </c>
      <c r="T1" s="78"/>
      <c r="U1" s="70"/>
      <c r="V1" s="69"/>
      <c r="W1" s="69"/>
      <c r="X1" s="69"/>
      <c r="Y1" s="69"/>
      <c r="Z1" s="69"/>
      <c r="AA1" s="69"/>
      <c r="AB1" s="69"/>
      <c r="AC1" s="69"/>
      <c r="AD1" s="69"/>
      <c r="AE1" s="69"/>
      <c r="AF1" s="69"/>
      <c r="AG1" s="69"/>
      <c r="AH1" s="69"/>
      <c r="AI1" s="69"/>
      <c r="AJ1" s="69"/>
      <c r="AK1" s="69">
        <v>3</v>
      </c>
      <c r="AL1" s="69"/>
      <c r="AM1" s="69">
        <v>4</v>
      </c>
      <c r="AN1" s="69"/>
      <c r="AO1" s="69">
        <v>5</v>
      </c>
      <c r="AP1" s="69"/>
      <c r="AQ1" s="69">
        <v>6</v>
      </c>
      <c r="AR1" s="69"/>
      <c r="AS1" s="61"/>
      <c r="AT1" s="64"/>
      <c r="AU1" s="64"/>
      <c r="AV1" s="64"/>
      <c r="AW1" s="64"/>
      <c r="AX1" s="64"/>
      <c r="AY1" s="64"/>
      <c r="AZ1" s="64"/>
      <c r="BA1" s="61" t="str">
        <f>IF('Select By Your Job'!$V$4="",BC1,VLOOKUP(AE21,'Extract - All'!$EF$8:$EG$17,2,FALSE))</f>
        <v>Loan Processor</v>
      </c>
      <c r="BB1" s="61">
        <v>1</v>
      </c>
      <c r="BC1" s="61" t="str">
        <f>VLOOKUP(BB1,$BB$3:$BD$1505,3,FALSE)</f>
        <v>Loan Processor</v>
      </c>
      <c r="BD1" s="61"/>
    </row>
    <row r="2" spans="4:56" s="7" customFormat="1" ht="15.75" thickBot="1">
      <c r="M2" s="7" t="s">
        <v>2455</v>
      </c>
      <c r="N2" s="7">
        <v>2</v>
      </c>
      <c r="O2" s="167">
        <v>2</v>
      </c>
      <c r="P2" s="7" t="s">
        <v>2554</v>
      </c>
      <c r="Q2" s="7" t="str">
        <f t="shared" ref="Q2:Q4" si="0">IF(P2=$S$2,P2&amp;" (Additional Scoping Available)",P2)</f>
        <v>Less than $1 Billion</v>
      </c>
      <c r="R2" s="7" t="str">
        <f>IF(P2=$S$2,"Extract_Asset","Extract_All")</f>
        <v>Extract_All</v>
      </c>
      <c r="S2" s="79" t="s">
        <v>163</v>
      </c>
      <c r="T2" s="65">
        <f>MATCH(S2,$P$1:$P$5,0)</f>
        <v>3</v>
      </c>
      <c r="U2" s="70"/>
      <c r="V2" s="69"/>
      <c r="W2" s="69"/>
      <c r="X2" s="69"/>
      <c r="Y2" s="69"/>
      <c r="Z2" s="69"/>
      <c r="AA2" s="69"/>
      <c r="AB2" s="69"/>
      <c r="AC2" s="69"/>
      <c r="AD2" s="69"/>
      <c r="AE2" s="69"/>
      <c r="AF2" s="69"/>
      <c r="AG2" s="69"/>
      <c r="AH2" s="69"/>
      <c r="AI2" s="69"/>
      <c r="AJ2" s="69"/>
      <c r="AK2" s="69"/>
      <c r="AL2" s="69"/>
      <c r="AM2" s="69"/>
      <c r="AN2" s="69"/>
      <c r="AO2" s="69"/>
      <c r="AP2" s="69"/>
      <c r="AQ2" s="69"/>
      <c r="AR2" s="69"/>
      <c r="AS2" s="61"/>
      <c r="AT2" s="64"/>
      <c r="AU2" s="64"/>
      <c r="AV2" s="64"/>
      <c r="AW2" s="64"/>
      <c r="AX2" s="64"/>
      <c r="AY2" s="64"/>
      <c r="AZ2" s="64"/>
      <c r="BA2" s="98">
        <f>COUNTA($BA$3:$BA$1452)-COUNTBLANK($BA$3:$BA$1452)</f>
        <v>4</v>
      </c>
      <c r="BB2" s="61"/>
      <c r="BC2" s="61">
        <f>COUNTA($BC$3:$BC$1452)-COUNTBLANK($BC$3:$BC$1452)</f>
        <v>122</v>
      </c>
      <c r="BD2" s="61"/>
    </row>
    <row r="3" spans="4:56" s="7" customFormat="1">
      <c r="M3" s="7" t="s">
        <v>2575</v>
      </c>
      <c r="N3" s="7">
        <v>3</v>
      </c>
      <c r="O3" s="167">
        <v>3</v>
      </c>
      <c r="P3" s="7" t="s">
        <v>163</v>
      </c>
      <c r="Q3" s="7" t="str">
        <f t="shared" si="0"/>
        <v>$1 Billion to $3 Billion (Additional Scoping Available)</v>
      </c>
      <c r="R3" s="7" t="str">
        <f t="shared" ref="R3:R5" si="1">IF(P3=$S$2,"Extract_Asset","Extract_All")</f>
        <v>Extract_Asset</v>
      </c>
      <c r="S3" s="70"/>
      <c r="T3" s="65"/>
      <c r="U3" s="70"/>
      <c r="V3" s="307" t="s">
        <v>216</v>
      </c>
      <c r="W3" s="308"/>
      <c r="X3" s="308"/>
      <c r="Y3" s="308"/>
      <c r="Z3" s="308"/>
      <c r="AA3" s="308"/>
      <c r="AB3" s="309"/>
      <c r="AC3" s="69"/>
      <c r="AD3" s="310"/>
      <c r="AE3" s="311"/>
      <c r="AF3" s="311"/>
      <c r="AG3" s="311"/>
      <c r="AH3" s="311"/>
      <c r="AI3" s="311"/>
      <c r="AJ3" s="311"/>
      <c r="AK3" s="311"/>
      <c r="AL3" s="311"/>
      <c r="AM3" s="311"/>
      <c r="AN3" s="311"/>
      <c r="AO3" s="311"/>
      <c r="AP3" s="311"/>
      <c r="AQ3" s="312"/>
      <c r="AR3" s="65"/>
      <c r="AS3" s="61"/>
      <c r="AT3" s="293" t="s">
        <v>290</v>
      </c>
      <c r="AU3" s="294"/>
      <c r="AV3" s="294"/>
      <c r="AW3" s="294"/>
      <c r="AX3" s="294"/>
      <c r="AY3" s="294"/>
      <c r="AZ3" s="295"/>
      <c r="BA3" s="62" t="s">
        <v>169</v>
      </c>
      <c r="BB3" s="63">
        <v>1</v>
      </c>
      <c r="BC3" s="62" t="str">
        <f>IF(BD3="","",BD3&amp;" ("&amp;COUNTIF('Pivot Tables'!$D$4:$D$1135,BD3)-1&amp;")")</f>
        <v>Loan Processor (3)</v>
      </c>
      <c r="BD3" s="62" t="str">
        <f>IFERROR(VLOOKUP(BB3,'Pivot Tables'!$AD$4:$AE$1135,2,FALSE),"")</f>
        <v>Loan Processor</v>
      </c>
    </row>
    <row r="4" spans="4:56" s="7" customFormat="1">
      <c r="M4" s="7" t="s">
        <v>2576</v>
      </c>
      <c r="N4" s="7">
        <v>4</v>
      </c>
      <c r="O4" s="167">
        <v>4</v>
      </c>
      <c r="P4" s="7" t="s">
        <v>164</v>
      </c>
      <c r="Q4" s="7" t="str">
        <f t="shared" si="0"/>
        <v>$3 Billion to $8 Billion</v>
      </c>
      <c r="R4" s="7" t="str">
        <f t="shared" si="1"/>
        <v>Extract_All</v>
      </c>
      <c r="S4" s="298" t="s">
        <v>230</v>
      </c>
      <c r="T4" s="299"/>
      <c r="U4" s="70"/>
      <c r="V4" s="290" t="s">
        <v>410</v>
      </c>
      <c r="W4" s="291"/>
      <c r="X4" s="291"/>
      <c r="Y4" s="291"/>
      <c r="Z4" s="291"/>
      <c r="AA4" s="291"/>
      <c r="AB4" s="292"/>
      <c r="AC4" s="65"/>
      <c r="AD4" s="290" t="s">
        <v>411</v>
      </c>
      <c r="AE4" s="291"/>
      <c r="AF4" s="291"/>
      <c r="AG4" s="291"/>
      <c r="AH4" s="291"/>
      <c r="AI4" s="291"/>
      <c r="AJ4" s="291"/>
      <c r="AK4" s="291"/>
      <c r="AL4" s="291"/>
      <c r="AM4" s="291"/>
      <c r="AN4" s="291"/>
      <c r="AO4" s="291"/>
      <c r="AP4" s="291"/>
      <c r="AQ4" s="292"/>
      <c r="AR4" s="65"/>
      <c r="AS4" s="61"/>
      <c r="AT4" s="70"/>
      <c r="AU4" s="65"/>
      <c r="AV4" s="65"/>
      <c r="AW4" s="65"/>
      <c r="AX4" s="65"/>
      <c r="AY4" s="65"/>
      <c r="AZ4" s="66"/>
      <c r="BA4" s="62" t="str">
        <f>IF(BA3="","",IFERROR(VLOOKUP($BC$1&amp;BB4-1,'Pivot Tables'!$E$5:$F$1135,2,FALSE),""))</f>
        <v>1000</v>
      </c>
      <c r="BB4" s="63">
        <v>2</v>
      </c>
      <c r="BC4" s="62" t="str">
        <f>IF(BD4="","",BD4&amp;" ("&amp;COUNTIF('Pivot Tables'!$D$4:$D$1135,Reference!BD4)-1&amp;")")</f>
        <v>Part-Time Loan Processor (2)</v>
      </c>
      <c r="BD4" s="62" t="str">
        <f>IF(BD3="","",IFERROR(VLOOKUP(BB4,'Pivot Tables'!$AD$4:$AE$1135,2,FALSE),""))</f>
        <v>Part-Time Loan Processor</v>
      </c>
    </row>
    <row r="5" spans="4:56" s="7" customFormat="1" ht="15.75" thickBot="1">
      <c r="M5" s="7" t="s">
        <v>2577</v>
      </c>
      <c r="N5" s="7">
        <v>5</v>
      </c>
      <c r="O5" s="167">
        <v>5</v>
      </c>
      <c r="P5" s="7" t="s">
        <v>165</v>
      </c>
      <c r="Q5" s="7" t="str">
        <f>IF(P5=$S$2,P5&amp;" (Additional Scoping Available)",P5)</f>
        <v>Greater than $8 Billion</v>
      </c>
      <c r="R5" s="7" t="str">
        <f t="shared" si="1"/>
        <v>Extract_All</v>
      </c>
      <c r="S5" s="70"/>
      <c r="T5" s="65"/>
      <c r="U5" s="70"/>
      <c r="V5" s="70"/>
      <c r="W5" s="80"/>
      <c r="X5" s="80" t="s">
        <v>313</v>
      </c>
      <c r="Y5" s="80"/>
      <c r="Z5" s="80"/>
      <c r="AA5" s="80" t="s">
        <v>314</v>
      </c>
      <c r="AB5" s="66"/>
      <c r="AC5" s="65"/>
      <c r="AD5" s="70"/>
      <c r="AE5" s="65"/>
      <c r="AF5" s="65"/>
      <c r="AG5" s="65"/>
      <c r="AH5" s="65"/>
      <c r="AI5" s="65"/>
      <c r="AJ5" s="65"/>
      <c r="AK5" s="65"/>
      <c r="AL5" s="65"/>
      <c r="AM5" s="65"/>
      <c r="AN5" s="65"/>
      <c r="AO5" s="65"/>
      <c r="AP5" s="65"/>
      <c r="AQ5" s="66"/>
      <c r="AR5" s="65"/>
      <c r="AS5" s="61"/>
      <c r="AT5" s="70"/>
      <c r="AU5" s="65"/>
      <c r="AV5" s="65"/>
      <c r="AW5" s="65"/>
      <c r="AX5" s="65"/>
      <c r="AY5" s="65"/>
      <c r="AZ5" s="66"/>
      <c r="BA5" s="62" t="str">
        <f>IF(BA4="","",IFERROR(VLOOKUP($BC$1&amp;BB5-1,'Pivot Tables'!$E$5:$F$1135,2,FALSE),""))</f>
        <v>2000</v>
      </c>
      <c r="BB5" s="63">
        <v>3</v>
      </c>
      <c r="BC5" s="62" t="s">
        <v>2635</v>
      </c>
      <c r="BD5" s="62" t="str">
        <f>IF(BD4="","",IFERROR(VLOOKUP(BB5,'Pivot Tables'!$AD$4:$AE$1135,2,FALSE),""))</f>
        <v/>
      </c>
    </row>
    <row r="6" spans="4:56" s="7" customFormat="1" ht="15.75" customHeight="1" thickBot="1">
      <c r="S6" s="70" t="str">
        <f>+'Job List'!W2</f>
        <v>Operations</v>
      </c>
      <c r="T6" s="65" t="str">
        <f>VLOOKUP(S6,'Job List'!$H$5:$S$1091,9,0)</f>
        <v>OP</v>
      </c>
      <c r="U6" s="70"/>
      <c r="V6" s="70">
        <v>1</v>
      </c>
      <c r="W6" s="81" t="s">
        <v>169</v>
      </c>
      <c r="X6" s="65" t="str">
        <f>+IF(W6="--","--",IF(W6="","",W6&amp;"   ("&amp;Y6&amp;")"))</f>
        <v>All   (5)</v>
      </c>
      <c r="Y6" s="65">
        <f>+SUM(Y7:Y23)</f>
        <v>5</v>
      </c>
      <c r="Z6" s="65">
        <v>1</v>
      </c>
      <c r="AA6" s="81" t="str">
        <f>"All ("&amp;AA1507&amp;")"</f>
        <v>All (5)</v>
      </c>
      <c r="AB6" s="66"/>
      <c r="AC6" s="65"/>
      <c r="AD6" s="70">
        <v>1</v>
      </c>
      <c r="AE6" s="81" t="s">
        <v>169</v>
      </c>
      <c r="AF6" s="65" t="s">
        <v>46</v>
      </c>
      <c r="AG6" s="65" t="s">
        <v>47</v>
      </c>
      <c r="AH6" s="65" t="s">
        <v>48</v>
      </c>
      <c r="AI6" s="65" t="s">
        <v>49</v>
      </c>
      <c r="AJ6" s="65"/>
      <c r="AK6" s="65"/>
      <c r="AL6" s="65"/>
      <c r="AM6" s="65"/>
      <c r="AN6" s="65"/>
      <c r="AO6" s="65"/>
      <c r="AP6" s="65"/>
      <c r="AQ6" s="66"/>
      <c r="AR6" s="65"/>
      <c r="AS6" s="61"/>
      <c r="AT6" s="313" t="s">
        <v>226</v>
      </c>
      <c r="AU6" s="314"/>
      <c r="AV6" s="314"/>
      <c r="AW6" s="314"/>
      <c r="AX6" s="314"/>
      <c r="AY6" s="314"/>
      <c r="AZ6" s="315"/>
      <c r="BA6" s="62" t="str">
        <f>IF(BA5="","",IFERROR(VLOOKUP($BC$1&amp;BB6-1,'Pivot Tables'!$E$5:$F$1135,2,FALSE),""))</f>
        <v>3000</v>
      </c>
      <c r="BB6" s="63">
        <v>4</v>
      </c>
      <c r="BC6" s="62" t="s">
        <v>2636</v>
      </c>
      <c r="BD6" s="62" t="str">
        <f>IF(BD5="","",IFERROR(VLOOKUP(BB6,'Pivot Tables'!$AD$4:$AE$1135,2,FALSE),""))</f>
        <v/>
      </c>
    </row>
    <row r="7" spans="4:56" s="7" customFormat="1" ht="15.75" customHeight="1">
      <c r="S7" s="70" t="str">
        <f>+'Job List'!X2</f>
        <v>Loan Operations</v>
      </c>
      <c r="T7" s="65" t="str">
        <f>VLOOKUP(S6&amp;S7&amp;1,'Job List'!$K$5:$Q$1091,7,FALSE)</f>
        <v>LO</v>
      </c>
      <c r="U7" s="70"/>
      <c r="V7" s="70">
        <f t="shared" ref="V7:V113" si="2">+V6+1</f>
        <v>2</v>
      </c>
      <c r="W7" s="81" t="str">
        <f>IF(W6="","",IFERROR(VLOOKUP($S$14&amp;$V7-1,'Pivot Tables'!$L$5:$M$1135,2,FALSE),""))</f>
        <v>Loan Processor</v>
      </c>
      <c r="X7" s="65" t="str">
        <f t="shared" ref="X7:X12" si="3">+IF(W7="","",W7&amp;"   ("&amp;Y7&amp;")")</f>
        <v>Loan Processor   (3)</v>
      </c>
      <c r="Y7" s="65">
        <f>IF(W7="","",COUNTIFS('Extract - All'!$EG$8:$EG$17,Reference!W7))</f>
        <v>3</v>
      </c>
      <c r="Z7" s="65">
        <f t="shared" ref="Z7:Z78" si="4">+Z6+1</f>
        <v>2</v>
      </c>
      <c r="AA7" s="81" t="str">
        <f>IFERROR(IF($S$17="All",VLOOKUP($S$14&amp;Z7-1,'Pivot Tables'!$T$5:$U$1135,2,FALSE),VLOOKUP($S$14&amp;Reference!$S$17&amp;Z7-1,'Pivot Tables'!$AB$5:$AC$1135,2,FALSE)),"")</f>
        <v>1000</v>
      </c>
      <c r="AB7" s="66"/>
      <c r="AC7" s="65"/>
      <c r="AD7" s="70">
        <f t="shared" ref="AD7:AD20" si="5">+AD6+1</f>
        <v>2</v>
      </c>
      <c r="AE7" s="81" t="str">
        <f t="array" ref="AE7">IFERROR(INDEX('Extract - All'!$EH$8:$EH$17,MATCH(0,IF(($BA$1='Extract - All'!$EG$8:$EG$17)*IF($S$37="All",1,($S$37='Extract - All'!$EF$8:$EF$17)),COUNTIF(AE$6:AE6,'Extract - All'!$EH$8:$EH$17)),0)),"")</f>
        <v>RRU-OP-LOBF</v>
      </c>
      <c r="AF7" s="72" t="str">
        <f>IFERROR(MID(AE7,5,2),"")</f>
        <v>OP</v>
      </c>
      <c r="AG7" s="72" t="str">
        <f>IFERROR(AF7&amp;LEFT(RIGHT(AE7,4),2),"")</f>
        <v>OPLO</v>
      </c>
      <c r="AH7" s="72" t="str">
        <f>IFERROR(AG7&amp;LEFT(RIGHT(AE7,2),1),"")</f>
        <v>OPLOB</v>
      </c>
      <c r="AI7" s="72" t="str">
        <f>IFERROR(AH7&amp;RIGHT(AE7,1),"")</f>
        <v>OPLOBF</v>
      </c>
      <c r="AJ7" s="65"/>
      <c r="AK7" s="65"/>
      <c r="AL7" s="65"/>
      <c r="AM7" s="65"/>
      <c r="AN7" s="65"/>
      <c r="AO7" s="65"/>
      <c r="AP7" s="65"/>
      <c r="AQ7" s="66"/>
      <c r="AR7" s="65"/>
      <c r="AS7" s="61"/>
      <c r="AT7" s="71"/>
      <c r="AU7" s="72"/>
      <c r="AV7" s="73" t="s">
        <v>996</v>
      </c>
      <c r="AW7" s="73" t="s">
        <v>3819</v>
      </c>
      <c r="AX7" s="73" t="s">
        <v>3820</v>
      </c>
      <c r="AY7" s="73" t="s">
        <v>3818</v>
      </c>
      <c r="AZ7" s="66"/>
      <c r="BA7" s="62" t="str">
        <f>IF(BA6="","",IFERROR(VLOOKUP($BC$1&amp;BB7-1,'Pivot Tables'!$E$5:$F$1135,2,FALSE),""))</f>
        <v/>
      </c>
      <c r="BB7" s="63">
        <v>5</v>
      </c>
      <c r="BC7" s="62" t="s">
        <v>2637</v>
      </c>
      <c r="BD7" s="62" t="str">
        <f>IF(BD6="","",IFERROR(VLOOKUP(BB7,'Pivot Tables'!$AD$4:$AE$1135,2,FALSE),""))</f>
        <v/>
      </c>
    </row>
    <row r="8" spans="4:56" s="7" customFormat="1">
      <c r="S8" s="70" t="str">
        <f>+'Job List'!Y2</f>
        <v>Loan Processing</v>
      </c>
      <c r="T8" s="65" t="str">
        <f>VLOOKUP(S6&amp;S7&amp;S8&amp;1,'Job List'!$M$5:$R$1091,6,FALSE)</f>
        <v>B</v>
      </c>
      <c r="U8" s="70"/>
      <c r="V8" s="70">
        <f t="shared" si="2"/>
        <v>3</v>
      </c>
      <c r="W8" s="81" t="str">
        <f>IF(W7="","",IFERROR(VLOOKUP($S$14&amp;$V8-1,'Pivot Tables'!$L$5:$M$1135,2,FALSE),""))</f>
        <v>Part-Time Loan Processor</v>
      </c>
      <c r="X8" s="65" t="str">
        <f t="shared" si="3"/>
        <v>Part-Time Loan Processor   (2)</v>
      </c>
      <c r="Y8" s="65">
        <f>IF(W8="","",COUNTIFS('Extract - All'!$EG$8:$EG$17,Reference!W8))</f>
        <v>2</v>
      </c>
      <c r="Z8" s="65">
        <f t="shared" si="4"/>
        <v>3</v>
      </c>
      <c r="AA8" s="81" t="str">
        <f>IF(AA7="","",IFERROR(IF($S$17="All",VLOOKUP($S$14&amp;Z8-1,'Pivot Tables'!$T$5:$U$1135,2,FALSE),VLOOKUP($S$14&amp;Reference!$S$17&amp;Z8-1,'Pivot Tables'!$AB$5:$AC$1135,2,FALSE)),""))</f>
        <v>2000</v>
      </c>
      <c r="AB8" s="66"/>
      <c r="AC8" s="65"/>
      <c r="AD8" s="70">
        <f t="shared" si="5"/>
        <v>3</v>
      </c>
      <c r="AE8" s="81" t="str">
        <f t="array" ref="AE8">IF(AE7="","",IFERROR(INDEX('Extract - All'!$EH$8:$EH$17,MATCH(0,IF(($BA$1='Extract - All'!$EG$8:$EG$17)*IF($S$37="All",1,($S$37='Extract - All'!$EF$8:$EF$17)),COUNTIF(AE$6:AE7,'Extract - All'!$EH$8:$EH$17)),0)),""))</f>
        <v/>
      </c>
      <c r="AF8" s="72" t="str">
        <f t="shared" ref="AF8:AF20" si="6">IFERROR(MID(AE8,5,2),"")</f>
        <v/>
      </c>
      <c r="AG8" s="72" t="str">
        <f t="shared" ref="AG8:AG20" si="7">IFERROR(AF8&amp;LEFT(RIGHT(AE8,4),2),"")</f>
        <v/>
      </c>
      <c r="AH8" s="72" t="str">
        <f t="shared" ref="AH8:AH20" si="8">IFERROR(AG8&amp;LEFT(RIGHT(AE8,2),1),"")</f>
        <v/>
      </c>
      <c r="AI8" s="72" t="str">
        <f t="shared" ref="AI8:AI20" si="9">IFERROR(AH8&amp;RIGHT(AE8,1),"")</f>
        <v/>
      </c>
      <c r="AJ8" s="65"/>
      <c r="AK8" s="65"/>
      <c r="AL8" s="65"/>
      <c r="AM8" s="65"/>
      <c r="AN8" s="65"/>
      <c r="AO8" s="65"/>
      <c r="AP8" s="65"/>
      <c r="AQ8" s="66"/>
      <c r="AR8" s="65"/>
      <c r="AS8" s="61"/>
      <c r="AT8" s="71" t="s">
        <v>166</v>
      </c>
      <c r="AU8" s="72"/>
      <c r="AV8" s="74">
        <f>D59</f>
        <v>40</v>
      </c>
      <c r="AW8" s="74">
        <f>D63</f>
        <v>40.601999999999997</v>
      </c>
      <c r="AX8" s="74">
        <f>D67</f>
        <v>41.515000000000001</v>
      </c>
      <c r="AY8" s="74">
        <f>D69</f>
        <v>41.07</v>
      </c>
      <c r="AZ8" s="66"/>
      <c r="BA8" s="62" t="str">
        <f>IF(BA7="","",IFERROR(VLOOKUP($BC$1&amp;BB8-1,'Pivot Tables'!$E$5:$F$1135,2,FALSE),""))</f>
        <v/>
      </c>
      <c r="BB8" s="63">
        <v>6</v>
      </c>
      <c r="BC8" s="62" t="s">
        <v>2638</v>
      </c>
      <c r="BD8" s="62" t="str">
        <f>IF(BD7="","",IFERROR(VLOOKUP(BB8,'Pivot Tables'!$AD$4:$AE$1135,2,FALSE),""))</f>
        <v/>
      </c>
    </row>
    <row r="9" spans="4:56" s="7" customFormat="1">
      <c r="S9" s="70" t="str">
        <f>+'Job List'!Z2</f>
        <v>F - Intermediate Professional</v>
      </c>
      <c r="T9" s="65" t="str">
        <f>VLOOKUP(S6&amp;S7&amp;S8&amp;S9,'Job List'!$AT$5:$AU$1085,2,FALSE)</f>
        <v>F</v>
      </c>
      <c r="U9" s="70"/>
      <c r="V9" s="70">
        <f t="shared" si="2"/>
        <v>4</v>
      </c>
      <c r="W9" s="81" t="str">
        <f>IF(W8="","",IFERROR(VLOOKUP($S$14&amp;$V9-1,'Pivot Tables'!$L$5:$M$1135,2,FALSE),""))</f>
        <v/>
      </c>
      <c r="X9" s="65" t="str">
        <f t="shared" si="3"/>
        <v/>
      </c>
      <c r="Y9" s="65" t="str">
        <f>IF(W9="","",COUNTIFS('Extract - All'!$EG$8:$EG$17,Reference!W9))</f>
        <v/>
      </c>
      <c r="Z9" s="65">
        <f t="shared" si="4"/>
        <v>4</v>
      </c>
      <c r="AA9" s="81" t="str">
        <f>IF(AA8="","",IFERROR(IF($S$17="All",VLOOKUP($S$14&amp;Z9-1,'Pivot Tables'!$T$5:$U$1135,2,FALSE),VLOOKUP($S$14&amp;Reference!$S$17&amp;Z9-1,'Pivot Tables'!$AB$5:$AC$1135,2,FALSE)),""))</f>
        <v>3000</v>
      </c>
      <c r="AB9" s="66"/>
      <c r="AC9" s="65"/>
      <c r="AD9" s="70">
        <f t="shared" si="5"/>
        <v>4</v>
      </c>
      <c r="AE9" s="81" t="str">
        <f t="array" ref="AE9">IF(AE8="","",IFERROR(INDEX('Extract - All'!$EH$8:$EH$17,MATCH(0,IF(($BA$1='Extract - All'!$EG$8:$EG$17)*IF($S$37="All",1,($S$37='Extract - All'!$EF$8:$EF$17)),COUNTIF(AE$6:AE8,'Extract - All'!$EH$8:$EH$17)),0)),""))</f>
        <v/>
      </c>
      <c r="AF9" s="72" t="str">
        <f t="shared" si="6"/>
        <v/>
      </c>
      <c r="AG9" s="72" t="str">
        <f t="shared" si="7"/>
        <v/>
      </c>
      <c r="AH9" s="72" t="str">
        <f t="shared" si="8"/>
        <v/>
      </c>
      <c r="AI9" s="72" t="str">
        <f t="shared" si="9"/>
        <v/>
      </c>
      <c r="AJ9" s="65"/>
      <c r="AK9" s="65"/>
      <c r="AL9" s="65"/>
      <c r="AM9" s="65"/>
      <c r="AN9" s="65"/>
      <c r="AO9" s="65"/>
      <c r="AP9" s="65"/>
      <c r="AQ9" s="66"/>
      <c r="AR9" s="65"/>
      <c r="AS9" s="61"/>
      <c r="AT9" s="71" t="s">
        <v>167</v>
      </c>
      <c r="AU9" s="72"/>
      <c r="AV9" s="74">
        <f>E59</f>
        <v>46.466999999999999</v>
      </c>
      <c r="AW9" s="74">
        <f>E63</f>
        <v>46.886000000000003</v>
      </c>
      <c r="AX9" s="74">
        <f>E67</f>
        <v>48.290999999999997</v>
      </c>
      <c r="AY9" s="74">
        <f>E69</f>
        <v>47.631999999999998</v>
      </c>
      <c r="AZ9" s="66"/>
      <c r="BA9" s="62" t="str">
        <f>IF(BA8="","",IFERROR(VLOOKUP($BC$1&amp;BB9-1,'Pivot Tables'!$E$5:$F$1135,2,FALSE),""))</f>
        <v/>
      </c>
      <c r="BB9" s="63">
        <v>7</v>
      </c>
      <c r="BC9" s="62" t="s">
        <v>2639</v>
      </c>
      <c r="BD9" s="62" t="str">
        <f>IF(BD8="","",IFERROR(VLOOKUP(BB9,'Pivot Tables'!$AD$4:$AE$1135,2,FALSE),""))</f>
        <v/>
      </c>
    </row>
    <row r="10" spans="4:56" s="7" customFormat="1">
      <c r="S10" s="70"/>
      <c r="T10" s="65">
        <v>3</v>
      </c>
      <c r="U10" s="70"/>
      <c r="V10" s="70">
        <f t="shared" si="2"/>
        <v>5</v>
      </c>
      <c r="W10" s="81" t="str">
        <f>IF(W9="","",IFERROR(VLOOKUP($S$14&amp;$V10-1,'Pivot Tables'!$L$5:$M$1135,2,FALSE),""))</f>
        <v/>
      </c>
      <c r="X10" s="65" t="str">
        <f t="shared" si="3"/>
        <v/>
      </c>
      <c r="Y10" s="65" t="str">
        <f>IF(W10="","",COUNTIFS('Extract - All'!$EG$8:$EG$17,Reference!W10))</f>
        <v/>
      </c>
      <c r="Z10" s="65">
        <f t="shared" si="4"/>
        <v>5</v>
      </c>
      <c r="AA10" s="81" t="str">
        <f>IF(AA9="","",IFERROR(IF($S$17="All",VLOOKUP($S$14&amp;Z10-1,'Pivot Tables'!$T$5:$U$1135,2,FALSE),VLOOKUP($S$14&amp;Reference!$S$17&amp;Z10-1,'Pivot Tables'!$AB$5:$AC$1135,2,FALSE)),""))</f>
        <v>4000</v>
      </c>
      <c r="AB10" s="66"/>
      <c r="AC10" s="65"/>
      <c r="AD10" s="70">
        <f t="shared" si="5"/>
        <v>5</v>
      </c>
      <c r="AE10" s="81" t="str">
        <f t="array" ref="AE10">IF(AE9="","",IFERROR(INDEX('Extract - All'!$EH$8:$EH$17,MATCH(0,IF(($BA$1='Extract - All'!$EG$8:$EG$17)*IF($S$37="All",1,($S$37='Extract - All'!$EF$8:$EF$17)),COUNTIF(AE$6:AE9,'Extract - All'!$EH$8:$EH$17)),0)),""))</f>
        <v/>
      </c>
      <c r="AF10" s="72" t="str">
        <f t="shared" si="6"/>
        <v/>
      </c>
      <c r="AG10" s="72" t="str">
        <f t="shared" si="7"/>
        <v/>
      </c>
      <c r="AH10" s="72" t="str">
        <f t="shared" si="8"/>
        <v/>
      </c>
      <c r="AI10" s="72" t="str">
        <f t="shared" si="9"/>
        <v/>
      </c>
      <c r="AJ10" s="65"/>
      <c r="AK10" s="65"/>
      <c r="AL10" s="65"/>
      <c r="AM10" s="65"/>
      <c r="AN10" s="65"/>
      <c r="AO10" s="65"/>
      <c r="AP10" s="65"/>
      <c r="AQ10" s="66"/>
      <c r="AR10" s="65"/>
      <c r="AS10" s="61"/>
      <c r="AT10" s="71" t="s">
        <v>168</v>
      </c>
      <c r="AU10" s="72"/>
      <c r="AV10" s="74">
        <f>F59</f>
        <v>51.970500000000001</v>
      </c>
      <c r="AW10" s="74">
        <f>F63</f>
        <v>53.545999999999999</v>
      </c>
      <c r="AX10" s="74">
        <f>F67</f>
        <v>56.750999999999998</v>
      </c>
      <c r="AY10" s="74">
        <f>F69</f>
        <v>54.464500000000001</v>
      </c>
      <c r="AZ10" s="66"/>
      <c r="BA10" s="62" t="str">
        <f>IF(BA9="","",IFERROR(VLOOKUP($BC$1&amp;BB10-1,'Pivot Tables'!$E$5:$F$1135,2,FALSE),""))</f>
        <v/>
      </c>
      <c r="BB10" s="63">
        <v>8</v>
      </c>
      <c r="BC10" s="62" t="s">
        <v>2640</v>
      </c>
      <c r="BD10" s="62" t="str">
        <f>IF(BD9="","",IFERROR(VLOOKUP(BB10,'Pivot Tables'!$AD$4:$AE$1135,2,FALSE),""))</f>
        <v/>
      </c>
    </row>
    <row r="11" spans="4:56" s="7" customFormat="1" ht="15.75" customHeight="1">
      <c r="S11" s="70"/>
      <c r="T11" s="65">
        <v>1</v>
      </c>
      <c r="U11" s="70"/>
      <c r="V11" s="70">
        <f t="shared" si="2"/>
        <v>6</v>
      </c>
      <c r="W11" s="81" t="str">
        <f>IF(W10="","",IFERROR(VLOOKUP($S$14&amp;$V11-1,'Pivot Tables'!$L$5:$M$1135,2,FALSE),""))</f>
        <v/>
      </c>
      <c r="X11" s="65" t="str">
        <f t="shared" si="3"/>
        <v/>
      </c>
      <c r="Y11" s="65" t="str">
        <f>IF(W11="","",COUNTIFS('Extract - All'!$EG$8:$EG$17,Reference!W11))</f>
        <v/>
      </c>
      <c r="Z11" s="65">
        <f t="shared" si="4"/>
        <v>6</v>
      </c>
      <c r="AA11" s="81" t="str">
        <f>IF(AA10="","",IFERROR(IF($S$17="All",VLOOKUP($S$14&amp;Z11-1,'Pivot Tables'!$T$5:$U$1135,2,FALSE),VLOOKUP($S$14&amp;Reference!$S$17&amp;Z11-1,'Pivot Tables'!$AB$5:$AC$1135,2,FALSE)),""))</f>
        <v>5000</v>
      </c>
      <c r="AB11" s="66"/>
      <c r="AC11" s="65"/>
      <c r="AD11" s="70">
        <f t="shared" si="5"/>
        <v>6</v>
      </c>
      <c r="AE11" s="81" t="str">
        <f t="array" ref="AE11">IF(AE10="","",IFERROR(INDEX('Extract - All'!$EH$8:$EH$17,MATCH(0,IF(($BA$1='Extract - All'!$EG$8:$EG$17)*IF($S$37="All",1,($S$37='Extract - All'!$EF$8:$EF$17)),COUNTIF(AE$6:AE10,'Extract - All'!$EH$8:$EH$17)),0)),""))</f>
        <v/>
      </c>
      <c r="AF11" s="72" t="str">
        <f t="shared" si="6"/>
        <v/>
      </c>
      <c r="AG11" s="72" t="str">
        <f t="shared" si="7"/>
        <v/>
      </c>
      <c r="AH11" s="72" t="str">
        <f t="shared" si="8"/>
        <v/>
      </c>
      <c r="AI11" s="72" t="str">
        <f t="shared" si="9"/>
        <v/>
      </c>
      <c r="AJ11" s="65"/>
      <c r="AK11" s="65"/>
      <c r="AL11" s="65"/>
      <c r="AM11" s="65"/>
      <c r="AN11" s="65"/>
      <c r="AO11" s="65"/>
      <c r="AP11" s="65"/>
      <c r="AQ11" s="66"/>
      <c r="AR11" s="65"/>
      <c r="AS11" s="61"/>
      <c r="AT11" s="71" t="s">
        <v>173</v>
      </c>
      <c r="AU11" s="72"/>
      <c r="AV11" s="74">
        <f>M59</f>
        <v>45</v>
      </c>
      <c r="AW11" s="74">
        <f>M63</f>
        <v>50</v>
      </c>
      <c r="AX11" s="74">
        <f>M67</f>
        <v>50.3</v>
      </c>
      <c r="AY11" s="74">
        <f ca="1">M69</f>
        <v>47.25</v>
      </c>
      <c r="AZ11" s="66"/>
      <c r="BA11" s="62" t="str">
        <f>IF(BA10="","",IFERROR(VLOOKUP($BC$1&amp;BB11-1,'Pivot Tables'!$E$5:$F$1135,2,FALSE),""))</f>
        <v/>
      </c>
      <c r="BB11" s="63">
        <v>9</v>
      </c>
      <c r="BC11" s="62" t="s">
        <v>2641</v>
      </c>
      <c r="BD11" s="62" t="str">
        <f>IF(BD10="","",IFERROR(VLOOKUP(BB11,'Pivot Tables'!$AD$4:$AE$1135,2,FALSE),""))</f>
        <v/>
      </c>
    </row>
    <row r="12" spans="4:56" s="7" customFormat="1" ht="15.75" customHeight="1">
      <c r="S12" s="70"/>
      <c r="T12" s="65">
        <v>1</v>
      </c>
      <c r="U12" s="70"/>
      <c r="V12" s="70">
        <f t="shared" si="2"/>
        <v>7</v>
      </c>
      <c r="W12" s="81" t="str">
        <f>IF(W11="","",IFERROR(VLOOKUP($S$14&amp;$V12-1,'Pivot Tables'!$L$5:$M$1135,2,FALSE),""))</f>
        <v/>
      </c>
      <c r="X12" s="65" t="str">
        <f t="shared" si="3"/>
        <v/>
      </c>
      <c r="Y12" s="65" t="str">
        <f>IF(W12="","",COUNTIFS('Extract - All'!$EG$8:$EG$17,Reference!W12))</f>
        <v/>
      </c>
      <c r="Z12" s="65">
        <f t="shared" si="4"/>
        <v>7</v>
      </c>
      <c r="AA12" s="81" t="str">
        <f>IF(AA11="","",IFERROR(IF($S$17="All",VLOOKUP($S$14&amp;Z12-1,'Pivot Tables'!$T$5:$U$1135,2,FALSE),VLOOKUP($S$14&amp;Reference!$S$17&amp;Z12-1,'Pivot Tables'!$AB$5:$AC$1135,2,FALSE)),""))</f>
        <v/>
      </c>
      <c r="AB12" s="66"/>
      <c r="AC12" s="65"/>
      <c r="AD12" s="70">
        <f t="shared" si="5"/>
        <v>7</v>
      </c>
      <c r="AE12" s="81" t="str">
        <f t="array" ref="AE12">IF(AE11="","",IFERROR(INDEX('Extract - All'!$EH$8:$EH$17,MATCH(0,IF(($BA$1='Extract - All'!$EG$8:$EG$17)*IF($S$37="All",1,($S$37='Extract - All'!$EF$8:$EF$17)),COUNTIF(AE$6:AE11,'Extract - All'!$EH$8:$EH$17)),0)),""))</f>
        <v/>
      </c>
      <c r="AF12" s="72" t="str">
        <f t="shared" si="6"/>
        <v/>
      </c>
      <c r="AG12" s="72" t="str">
        <f t="shared" si="7"/>
        <v/>
      </c>
      <c r="AH12" s="72" t="str">
        <f t="shared" si="8"/>
        <v/>
      </c>
      <c r="AI12" s="72" t="str">
        <f t="shared" si="9"/>
        <v/>
      </c>
      <c r="AJ12" s="65"/>
      <c r="AK12" s="65"/>
      <c r="AL12" s="65"/>
      <c r="AM12" s="65"/>
      <c r="AN12" s="65"/>
      <c r="AO12" s="65"/>
      <c r="AP12" s="65"/>
      <c r="AQ12" s="66"/>
      <c r="AR12" s="65"/>
      <c r="AS12" s="61"/>
      <c r="AT12" s="71"/>
      <c r="AU12" s="72"/>
      <c r="AV12" s="73" t="s">
        <v>996</v>
      </c>
      <c r="AW12" s="73" t="s">
        <v>3819</v>
      </c>
      <c r="AX12" s="73" t="s">
        <v>3820</v>
      </c>
      <c r="AY12" s="73" t="s">
        <v>3818</v>
      </c>
      <c r="AZ12" s="66"/>
      <c r="BA12" s="62" t="str">
        <f>IF(BA11="","",IFERROR(VLOOKUP($BC$1&amp;BB12-1,'Pivot Tables'!$E$5:$F$1135,2,FALSE),""))</f>
        <v/>
      </c>
      <c r="BB12" s="63">
        <v>10</v>
      </c>
      <c r="BC12" s="62" t="s">
        <v>2642</v>
      </c>
      <c r="BD12" s="62" t="str">
        <f>IF(BD11="","",IFERROR(VLOOKUP(BB12,'Pivot Tables'!$AD$4:$AE$1135,2,FALSE),""))</f>
        <v/>
      </c>
    </row>
    <row r="13" spans="4:56" s="7" customFormat="1">
      <c r="R13" s="87"/>
      <c r="S13" s="70"/>
      <c r="T13" s="65" t="str">
        <f>T10&amp;T11&amp;T12</f>
        <v>311</v>
      </c>
      <c r="U13" s="70"/>
      <c r="V13" s="70">
        <f t="shared" si="2"/>
        <v>8</v>
      </c>
      <c r="W13" s="81" t="str">
        <f>IF(W12="","",IFERROR(VLOOKUP($S$14&amp;$V13-1,'Pivot Tables'!$L$5:$M$1135,2,FALSE),""))</f>
        <v/>
      </c>
      <c r="X13" s="65" t="str">
        <f t="shared" ref="X13:X84" si="10">+IF(W13="","",W13&amp;"   ("&amp;Y13&amp;")")</f>
        <v/>
      </c>
      <c r="Y13" s="65" t="str">
        <f>IF(W13="","",COUNTIFS('Extract - All'!$EG$8:$EG$17,Reference!W13))</f>
        <v/>
      </c>
      <c r="Z13" s="65">
        <f t="shared" si="4"/>
        <v>8</v>
      </c>
      <c r="AA13" s="81" t="str">
        <f>IF(AA12="","",IFERROR(IF($S$17="All",VLOOKUP($S$14&amp;Z13-1,'Pivot Tables'!$T$5:$U$1135,2,FALSE),VLOOKUP($S$14&amp;Reference!$S$17&amp;Z13-1,'Pivot Tables'!$AB$5:$AC$1135,2,FALSE)),""))</f>
        <v/>
      </c>
      <c r="AB13" s="66"/>
      <c r="AC13" s="65"/>
      <c r="AD13" s="70">
        <f t="shared" si="5"/>
        <v>8</v>
      </c>
      <c r="AE13" s="81" t="str">
        <f t="array" ref="AE13">IF(AE12="","",IFERROR(INDEX('Extract - All'!$EH$8:$EH$17,MATCH(0,IF(($BA$1='Extract - All'!$EG$8:$EG$17)*IF($S$37="All",1,($S$37='Extract - All'!$EF$8:$EF$17)),COUNTIF(AE$6:AE12,'Extract - All'!$EH$8:$EH$17)),0)),""))</f>
        <v/>
      </c>
      <c r="AF13" s="72" t="str">
        <f t="shared" si="6"/>
        <v/>
      </c>
      <c r="AG13" s="72" t="str">
        <f t="shared" si="7"/>
        <v/>
      </c>
      <c r="AH13" s="72" t="str">
        <f t="shared" si="8"/>
        <v/>
      </c>
      <c r="AI13" s="72" t="str">
        <f t="shared" si="9"/>
        <v/>
      </c>
      <c r="AJ13" s="65"/>
      <c r="AK13" s="65"/>
      <c r="AL13" s="65"/>
      <c r="AM13" s="65"/>
      <c r="AN13" s="65"/>
      <c r="AO13" s="65"/>
      <c r="AP13" s="65"/>
      <c r="AQ13" s="66"/>
      <c r="AR13" s="65"/>
      <c r="AS13" s="61"/>
      <c r="AT13" s="71" t="s">
        <v>166</v>
      </c>
      <c r="AU13" s="65"/>
      <c r="AV13" s="74">
        <f>IF(AV8="--",AV9-(0.0005*AV9),AV8)</f>
        <v>40</v>
      </c>
      <c r="AW13" s="74">
        <f>IF(AW8="--",AW9-(0.0005*AW9),AW8)</f>
        <v>40.601999999999997</v>
      </c>
      <c r="AX13" s="74">
        <f>IF(AX8="--",AX9-(0.0005*AX9),AX8)</f>
        <v>41.515000000000001</v>
      </c>
      <c r="AY13" s="74">
        <f>IF(AY8="--",AY9-(0.0005*AY9),AY8)</f>
        <v>41.07</v>
      </c>
      <c r="AZ13" s="66"/>
      <c r="BA13" s="62" t="str">
        <f>IF(BA12="","",IFERROR(VLOOKUP($BC$1&amp;BB13-1,'Pivot Tables'!$E$5:$F$1135,2,FALSE),""))</f>
        <v/>
      </c>
      <c r="BB13" s="63">
        <v>11</v>
      </c>
      <c r="BC13" s="62" t="s">
        <v>2643</v>
      </c>
      <c r="BD13" s="62" t="str">
        <f>IF(BD12="","",IFERROR(VLOOKUP(BB13,'Pivot Tables'!$AD$4:$AE$1135,2,FALSE),""))</f>
        <v/>
      </c>
    </row>
    <row r="14" spans="4:56" s="7" customFormat="1">
      <c r="R14" s="87"/>
      <c r="S14" s="70" t="str">
        <f>"RRU"&amp;"-"&amp;T6&amp;"-"&amp;T7&amp;T8&amp;T9</f>
        <v>RRU-OP-LOBF</v>
      </c>
      <c r="T14" s="65"/>
      <c r="U14" s="70"/>
      <c r="V14" s="70">
        <f t="shared" si="2"/>
        <v>9</v>
      </c>
      <c r="W14" s="81" t="str">
        <f>IF(W13="","",IFERROR(VLOOKUP($S$14&amp;$V14-1,'Pivot Tables'!$L$5:$M$1135,2,FALSE),""))</f>
        <v/>
      </c>
      <c r="X14" s="65" t="str">
        <f t="shared" si="10"/>
        <v/>
      </c>
      <c r="Y14" s="65" t="str">
        <f>IF(W14="","",COUNTIFS('Extract - All'!$EG$8:$EG$17,Reference!W14))</f>
        <v/>
      </c>
      <c r="Z14" s="65">
        <f t="shared" si="4"/>
        <v>9</v>
      </c>
      <c r="AA14" s="81" t="str">
        <f>IF(AA13="","",IFERROR(IF($S$17="All",VLOOKUP($S$14&amp;Z14-1,'Pivot Tables'!$T$5:$U$1135,2,FALSE),VLOOKUP($S$14&amp;Reference!$S$17&amp;Z14-1,'Pivot Tables'!$AB$5:$AC$1135,2,FALSE)),""))</f>
        <v/>
      </c>
      <c r="AB14" s="66"/>
      <c r="AC14" s="65"/>
      <c r="AD14" s="70">
        <f t="shared" si="5"/>
        <v>9</v>
      </c>
      <c r="AE14" s="81" t="str">
        <f t="array" ref="AE14">IF(AE13="","",IFERROR(INDEX('Extract - All'!$EH$8:$EH$17,MATCH(0,IF(($BA$1='Extract - All'!$EG$8:$EG$17)*IF($S$37="All",1,($S$37='Extract - All'!$EF$8:$EF$17)),COUNTIF(AE$6:AE13,'Extract - All'!$EH$8:$EH$17)),0)),""))</f>
        <v/>
      </c>
      <c r="AF14" s="72" t="str">
        <f t="shared" si="6"/>
        <v/>
      </c>
      <c r="AG14" s="72" t="str">
        <f t="shared" si="7"/>
        <v/>
      </c>
      <c r="AH14" s="72" t="str">
        <f t="shared" si="8"/>
        <v/>
      </c>
      <c r="AI14" s="72" t="str">
        <f t="shared" si="9"/>
        <v/>
      </c>
      <c r="AJ14" s="65"/>
      <c r="AK14" s="65"/>
      <c r="AL14" s="65"/>
      <c r="AM14" s="65"/>
      <c r="AN14" s="65"/>
      <c r="AO14" s="65"/>
      <c r="AP14" s="65"/>
      <c r="AQ14" s="66"/>
      <c r="AR14" s="65"/>
      <c r="AS14" s="61"/>
      <c r="AT14" s="71" t="s">
        <v>167</v>
      </c>
      <c r="AU14" s="65"/>
      <c r="AV14" s="74">
        <f>IF(AV8="--",AV9-AV13,AV9-AV8)</f>
        <v>6.4669999999999987</v>
      </c>
      <c r="AW14" s="74">
        <f>IF(AW8="--",AW9-AW13,AW9-AW8)</f>
        <v>6.284000000000006</v>
      </c>
      <c r="AX14" s="74">
        <f>IF(AX8="--",AX9-AX13,AX9-AX8)</f>
        <v>6.7759999999999962</v>
      </c>
      <c r="AY14" s="74">
        <f>IF(AY8="--",AY9-AY13,AY9-AY8)</f>
        <v>6.5619999999999976</v>
      </c>
      <c r="AZ14" s="66"/>
      <c r="BA14" s="62" t="str">
        <f>IF(BA13="","",IFERROR(VLOOKUP($BC$1&amp;BB14-1,'Pivot Tables'!$E$5:$F$1135,2,FALSE),""))</f>
        <v/>
      </c>
      <c r="BB14" s="63">
        <v>12</v>
      </c>
      <c r="BC14" s="62" t="s">
        <v>2644</v>
      </c>
      <c r="BD14" s="62" t="str">
        <f>IF(BD13="","",IFERROR(VLOOKUP(BB14,'Pivot Tables'!$AD$4:$AE$1135,2,FALSE),""))</f>
        <v/>
      </c>
    </row>
    <row r="15" spans="4:56" s="7" customFormat="1">
      <c r="D15" s="165"/>
      <c r="R15" s="87"/>
      <c r="S15" s="70" t="str">
        <f>+S14&amp;T15</f>
        <v>RRU-OP-LOBF$1 Billion to $3 Billion</v>
      </c>
      <c r="T15" s="65" t="str">
        <f>+VLOOKUP(T13,$S$42:$U$109,2,0)</f>
        <v>$1 Billion to $3 Billion</v>
      </c>
      <c r="U15" s="70"/>
      <c r="V15" s="70">
        <f t="shared" si="2"/>
        <v>10</v>
      </c>
      <c r="W15" s="81" t="str">
        <f>IF(W14="","",IFERROR(VLOOKUP($S$14&amp;$V15-1,'Pivot Tables'!$L$5:$M$1135,2,FALSE),""))</f>
        <v/>
      </c>
      <c r="X15" s="65" t="str">
        <f t="shared" si="10"/>
        <v/>
      </c>
      <c r="Y15" s="65" t="str">
        <f>IF(W15="","",COUNTIFS('Extract - All'!$EG$8:$EG$17,Reference!W15))</f>
        <v/>
      </c>
      <c r="Z15" s="65">
        <f t="shared" si="4"/>
        <v>10</v>
      </c>
      <c r="AA15" s="81" t="str">
        <f>IF(AA14="","",IFERROR(IF($S$17="All",VLOOKUP($S$14&amp;Z15-1,'Pivot Tables'!$T$5:$U$1135,2,FALSE),VLOOKUP($S$14&amp;Reference!$S$17&amp;Z15-1,'Pivot Tables'!$AB$5:$AC$1135,2,FALSE)),""))</f>
        <v/>
      </c>
      <c r="AB15" s="66"/>
      <c r="AC15" s="65"/>
      <c r="AD15" s="70">
        <f t="shared" si="5"/>
        <v>10</v>
      </c>
      <c r="AE15" s="81" t="str">
        <f t="array" ref="AE15">IF(AE14="","",IFERROR(INDEX('Extract - All'!$EH$8:$EH$17,MATCH(0,IF(($BA$1='Extract - All'!$EG$8:$EG$17)*IF($S$37="All",1,($S$37='Extract - All'!$EF$8:$EF$17)),COUNTIF(AE$6:AE14,'Extract - All'!$EH$8:$EH$17)),0)),""))</f>
        <v/>
      </c>
      <c r="AF15" s="72" t="str">
        <f t="shared" si="6"/>
        <v/>
      </c>
      <c r="AG15" s="72" t="str">
        <f t="shared" si="7"/>
        <v/>
      </c>
      <c r="AH15" s="72" t="str">
        <f t="shared" si="8"/>
        <v/>
      </c>
      <c r="AI15" s="72" t="str">
        <f t="shared" si="9"/>
        <v/>
      </c>
      <c r="AJ15" s="65"/>
      <c r="AK15" s="65"/>
      <c r="AL15" s="65"/>
      <c r="AM15" s="65"/>
      <c r="AN15" s="65"/>
      <c r="AO15" s="65"/>
      <c r="AP15" s="65"/>
      <c r="AQ15" s="66"/>
      <c r="AR15" s="65"/>
      <c r="AS15" s="61"/>
      <c r="AT15" s="71" t="s">
        <v>168</v>
      </c>
      <c r="AU15" s="65"/>
      <c r="AV15" s="74">
        <f>IF(AV10="--",AV9+(0.0005*AV9)-AV9,AV10-AV9)</f>
        <v>5.5035000000000025</v>
      </c>
      <c r="AW15" s="74">
        <f>IF(AW10="--",AW9+(0.0005*AW9)-AW9,AW10-AW9)</f>
        <v>6.6599999999999966</v>
      </c>
      <c r="AX15" s="74">
        <f>IF(AX10="--",AX9+(0.0005*AX9)-AX9,AX10-AX9)</f>
        <v>8.4600000000000009</v>
      </c>
      <c r="AY15" s="74">
        <f>IF(AY10="--",AY9+(0.0005*AY9)-AY9,AY10-AY9)</f>
        <v>6.8325000000000031</v>
      </c>
      <c r="AZ15" s="66"/>
      <c r="BA15" s="62" t="str">
        <f>IF(BA14="","",IFERROR(VLOOKUP($BC$1&amp;BB15-1,'Pivot Tables'!$E$5:$F$1135,2,FALSE),""))</f>
        <v/>
      </c>
      <c r="BB15" s="63">
        <v>13</v>
      </c>
      <c r="BC15" s="62" t="s">
        <v>2645</v>
      </c>
      <c r="BD15" s="62" t="str">
        <f>IF(BD14="","",IFERROR(VLOOKUP(BB15,'Pivot Tables'!$AD$4:$AE$1135,2,FALSE),""))</f>
        <v/>
      </c>
    </row>
    <row r="16" spans="4:56" s="7" customFormat="1">
      <c r="D16" s="165">
        <v>1</v>
      </c>
      <c r="E16" s="165" t="str">
        <f>IF(OR($T$10=1,$T$10=$T$2),E26,"(No Scoping Available)")</f>
        <v>(No Scoping)</v>
      </c>
      <c r="F16" s="165"/>
      <c r="G16" s="165"/>
      <c r="H16" s="165"/>
      <c r="I16" s="165"/>
      <c r="J16" s="165"/>
      <c r="R16" s="87"/>
      <c r="S16" s="65" t="str">
        <f>+S14&amp;"All"</f>
        <v>RRU-OP-LOBFAll</v>
      </c>
      <c r="T16" s="65"/>
      <c r="U16" s="70"/>
      <c r="V16" s="70">
        <f t="shared" si="2"/>
        <v>11</v>
      </c>
      <c r="W16" s="81" t="str">
        <f>IF(W15="","",IFERROR(VLOOKUP($S$14&amp;$V16-1,'Pivot Tables'!$L$5:$M$1135,2,FALSE),""))</f>
        <v/>
      </c>
      <c r="X16" s="65" t="str">
        <f t="shared" si="10"/>
        <v/>
      </c>
      <c r="Y16" s="65" t="str">
        <f>IF(W16="","",COUNTIFS('Extract - All'!$EG$8:$EG$17,Reference!W16))</f>
        <v/>
      </c>
      <c r="Z16" s="65">
        <f t="shared" si="4"/>
        <v>11</v>
      </c>
      <c r="AA16" s="81" t="str">
        <f>IF(AA15="","",IFERROR(IF($S$17="All",VLOOKUP($S$14&amp;Z16-1,'Pivot Tables'!$T$5:$U$1135,2,FALSE),VLOOKUP($S$14&amp;Reference!$S$17&amp;Z16-1,'Pivot Tables'!$AB$5:$AC$1135,2,FALSE)),""))</f>
        <v/>
      </c>
      <c r="AB16" s="66"/>
      <c r="AC16" s="65"/>
      <c r="AD16" s="70">
        <f t="shared" si="5"/>
        <v>11</v>
      </c>
      <c r="AE16" s="81" t="str">
        <f t="array" ref="AE16">IF(AE15="","",IFERROR(INDEX('Extract - All'!$EH$8:$EH$17,MATCH(0,IF(($BA$1='Extract - All'!$EG$8:$EG$17)*IF($S$37="All",1,($S$37='Extract - All'!$EF$8:$EF$17)),COUNTIF(AE$6:AE15,'Extract - All'!$EH$8:$EH$17)),0)),""))</f>
        <v/>
      </c>
      <c r="AF16" s="72" t="str">
        <f t="shared" si="6"/>
        <v/>
      </c>
      <c r="AG16" s="72" t="str">
        <f t="shared" si="7"/>
        <v/>
      </c>
      <c r="AH16" s="72" t="str">
        <f t="shared" si="8"/>
        <v/>
      </c>
      <c r="AI16" s="72" t="str">
        <f t="shared" si="9"/>
        <v/>
      </c>
      <c r="AJ16" s="65"/>
      <c r="AK16" s="65"/>
      <c r="AL16" s="65"/>
      <c r="AM16" s="65"/>
      <c r="AN16" s="65"/>
      <c r="AO16" s="65"/>
      <c r="AP16" s="65"/>
      <c r="AQ16" s="66"/>
      <c r="AR16" s="65"/>
      <c r="AS16" s="61"/>
      <c r="AT16" s="71" t="s">
        <v>173</v>
      </c>
      <c r="AU16" s="65"/>
      <c r="AV16" s="74">
        <f>IF(AV11="--",-1,AV11)</f>
        <v>45</v>
      </c>
      <c r="AW16" s="74">
        <f>IF(AW11="--",-1,AW11)</f>
        <v>50</v>
      </c>
      <c r="AX16" s="74">
        <f>IF(AX11="--",-1,AX11)</f>
        <v>50.3</v>
      </c>
      <c r="AY16" s="74">
        <f ca="1">IF(AY11="--",-1,AY11)</f>
        <v>47.25</v>
      </c>
      <c r="AZ16" s="66"/>
      <c r="BA16" s="62" t="str">
        <f>IF(BA15="","",IFERROR(VLOOKUP($BC$1&amp;BB16-1,'Pivot Tables'!$E$5:$F$1135,2,FALSE),""))</f>
        <v/>
      </c>
      <c r="BB16" s="63">
        <v>14</v>
      </c>
      <c r="BC16" s="62" t="s">
        <v>2646</v>
      </c>
      <c r="BD16" s="62" t="str">
        <f>IF(BD15="","",IFERROR(VLOOKUP(BB16,'Pivot Tables'!$AD$4:$AE$1135,2,FALSE),""))</f>
        <v/>
      </c>
    </row>
    <row r="17" spans="4:56" s="7" customFormat="1" ht="15.75" thickBot="1">
      <c r="D17" s="165">
        <v>2</v>
      </c>
      <c r="E17" s="165" t="str">
        <f>IF(OR($T$10=1,$T$10=$T$2),E27,"(No Scoping Available)")</f>
        <v>1 to 250</v>
      </c>
      <c r="F17" s="165" t="str">
        <f t="shared" ref="F17:G19" si="11">IF(OR($T$10=1,$T$10=$T$2),F27,"(No Scoping Available)")</f>
        <v>250 to 750</v>
      </c>
      <c r="G17" s="165" t="str">
        <f t="shared" si="11"/>
        <v>Greater than 750</v>
      </c>
      <c r="H17" s="165"/>
      <c r="I17" s="165"/>
      <c r="J17" s="165"/>
      <c r="R17" s="87"/>
      <c r="S17" s="65" t="str">
        <f>W114</f>
        <v>All</v>
      </c>
      <c r="T17" s="65"/>
      <c r="U17" s="70"/>
      <c r="V17" s="70">
        <f t="shared" si="2"/>
        <v>12</v>
      </c>
      <c r="W17" s="81" t="str">
        <f>IF(W16="","",IFERROR(VLOOKUP($S$14&amp;$V17-1,'Pivot Tables'!$L$5:$M$1135,2,FALSE),""))</f>
        <v/>
      </c>
      <c r="X17" s="65" t="str">
        <f t="shared" si="10"/>
        <v/>
      </c>
      <c r="Y17" s="65" t="str">
        <f>IF(W17="","",COUNTIFS('Extract - All'!$EG$8:$EG$17,Reference!W17))</f>
        <v/>
      </c>
      <c r="Z17" s="65">
        <f t="shared" si="4"/>
        <v>12</v>
      </c>
      <c r="AA17" s="81" t="str">
        <f>IF(AA16="","",IFERROR(IF($S$17="All",VLOOKUP($S$14&amp;Z17-1,'Pivot Tables'!$T$5:$U$1135,2,FALSE),VLOOKUP($S$14&amp;Reference!$S$17&amp;Z17-1,'Pivot Tables'!$AB$5:$AC$1135,2,FALSE)),""))</f>
        <v/>
      </c>
      <c r="AB17" s="66"/>
      <c r="AC17" s="65"/>
      <c r="AD17" s="70">
        <f t="shared" si="5"/>
        <v>12</v>
      </c>
      <c r="AE17" s="81" t="str">
        <f t="array" ref="AE17">IF(AE16="","",IFERROR(INDEX('Extract - All'!$EH$8:$EH$17,MATCH(0,IF(($BA$1='Extract - All'!$EG$8:$EG$17)*IF($S$37="All",1,($S$37='Extract - All'!$EF$8:$EF$17)),COUNTIF(AE$6:AE16,'Extract - All'!$EH$8:$EH$17)),0)),""))</f>
        <v/>
      </c>
      <c r="AF17" s="72" t="str">
        <f t="shared" si="6"/>
        <v/>
      </c>
      <c r="AG17" s="72" t="str">
        <f t="shared" si="7"/>
        <v/>
      </c>
      <c r="AH17" s="72" t="str">
        <f t="shared" si="8"/>
        <v/>
      </c>
      <c r="AI17" s="72" t="str">
        <f t="shared" si="9"/>
        <v/>
      </c>
      <c r="AJ17" s="65"/>
      <c r="AK17" s="65"/>
      <c r="AL17" s="65"/>
      <c r="AM17" s="65"/>
      <c r="AN17" s="65"/>
      <c r="AO17" s="65"/>
      <c r="AP17" s="65"/>
      <c r="AQ17" s="66"/>
      <c r="AR17" s="65"/>
      <c r="AS17" s="61"/>
      <c r="AT17" s="75"/>
      <c r="AU17" s="67"/>
      <c r="AV17" s="67"/>
      <c r="AW17" s="67"/>
      <c r="AX17" s="67"/>
      <c r="AY17" s="67"/>
      <c r="AZ17" s="68"/>
      <c r="BA17" s="62" t="str">
        <f>IF(BA16="","",IFERROR(VLOOKUP($BC$1&amp;BB17-1,'Pivot Tables'!$E$5:$F$1135,2,FALSE),""))</f>
        <v/>
      </c>
      <c r="BB17" s="63">
        <v>15</v>
      </c>
      <c r="BC17" s="62" t="s">
        <v>2647</v>
      </c>
      <c r="BD17" s="62" t="str">
        <f>IF(BD16="","",IFERROR(VLOOKUP(BB17,'Pivot Tables'!$AD$4:$AE$1135,2,FALSE),""))</f>
        <v/>
      </c>
    </row>
    <row r="18" spans="4:56" s="7" customFormat="1">
      <c r="D18" s="165">
        <v>3</v>
      </c>
      <c r="E18" s="165" t="str">
        <f>IF(OR($T$10=1,$T$10=$T$2),E28,"(No Scoping Available)")</f>
        <v>Less than $50 Million</v>
      </c>
      <c r="F18" s="165" t="str">
        <f t="shared" si="11"/>
        <v>$50 Million to $150 Million</v>
      </c>
      <c r="G18" s="165" t="str">
        <f t="shared" si="11"/>
        <v>Greater than $150 Million</v>
      </c>
      <c r="H18" s="165"/>
      <c r="I18" s="165"/>
      <c r="J18" s="165"/>
      <c r="R18" s="87"/>
      <c r="S18" s="65"/>
      <c r="T18" s="65"/>
      <c r="U18" s="70"/>
      <c r="V18" s="70">
        <f t="shared" si="2"/>
        <v>13</v>
      </c>
      <c r="W18" s="81" t="str">
        <f>IF(W17="","",IFERROR(VLOOKUP($S$14&amp;$V18-1,'Pivot Tables'!$L$5:$M$1135,2,FALSE),""))</f>
        <v/>
      </c>
      <c r="X18" s="65" t="str">
        <f t="shared" si="10"/>
        <v/>
      </c>
      <c r="Y18" s="65" t="str">
        <f>IF(W18="","",COUNTIFS('Extract - All'!$EG$8:$EG$17,Reference!W18))</f>
        <v/>
      </c>
      <c r="Z18" s="65">
        <f t="shared" si="4"/>
        <v>13</v>
      </c>
      <c r="AA18" s="81" t="str">
        <f>IF(AA17="","",IFERROR(IF($S$17="All",VLOOKUP($S$14&amp;Z18-1,'Pivot Tables'!$T$5:$U$1135,2,FALSE),VLOOKUP($S$14&amp;Reference!$S$17&amp;Z18-1,'Pivot Tables'!$AB$5:$AC$1135,2,FALSE)),""))</f>
        <v/>
      </c>
      <c r="AB18" s="66"/>
      <c r="AC18" s="65"/>
      <c r="AD18" s="70">
        <f t="shared" si="5"/>
        <v>13</v>
      </c>
      <c r="AE18" s="81" t="str">
        <f t="array" ref="AE18">IF(AE17="","",IFERROR(INDEX('Extract - All'!$EH$8:$EH$17,MATCH(0,IF(($BA$1='Extract - All'!$EG$8:$EG$17)*IF($S$37="All",1,($S$37='Extract - All'!$EF$8:$EF$17)),COUNTIF(AE$6:AE17,'Extract - All'!$EH$8:$EH$17)),0)),""))</f>
        <v/>
      </c>
      <c r="AF18" s="72" t="str">
        <f t="shared" si="6"/>
        <v/>
      </c>
      <c r="AG18" s="72" t="str">
        <f t="shared" si="7"/>
        <v/>
      </c>
      <c r="AH18" s="72" t="str">
        <f t="shared" si="8"/>
        <v/>
      </c>
      <c r="AI18" s="72" t="str">
        <f t="shared" si="9"/>
        <v/>
      </c>
      <c r="AJ18" s="65"/>
      <c r="AK18" s="65"/>
      <c r="AL18" s="65"/>
      <c r="AM18" s="65"/>
      <c r="AN18" s="65"/>
      <c r="AO18" s="65"/>
      <c r="AP18" s="65"/>
      <c r="AQ18" s="66"/>
      <c r="AR18" s="65"/>
      <c r="AS18" s="61"/>
      <c r="AT18" s="70"/>
      <c r="AU18" s="65"/>
      <c r="AV18" s="65"/>
      <c r="AW18" s="65"/>
      <c r="AX18" s="65"/>
      <c r="AY18" s="65"/>
      <c r="AZ18" s="66"/>
      <c r="BA18" s="62" t="str">
        <f>IF(BA17="","",IFERROR(VLOOKUP($BC$1&amp;BB18-1,'Pivot Tables'!$E$5:$F$1135,2,FALSE),""))</f>
        <v/>
      </c>
      <c r="BB18" s="63">
        <v>16</v>
      </c>
      <c r="BC18" s="62" t="s">
        <v>2648</v>
      </c>
      <c r="BD18" s="62" t="str">
        <f>IF(BD17="","",IFERROR(VLOOKUP(BB18,'Pivot Tables'!$AD$4:$AE$1135,2,FALSE),""))</f>
        <v/>
      </c>
    </row>
    <row r="19" spans="4:56" s="7" customFormat="1">
      <c r="D19" s="165">
        <v>4</v>
      </c>
      <c r="E19" s="165" t="str">
        <f>IF(OR($T$10=1,$T$10=$T$2),E29,"(No Scoping Available)")</f>
        <v>Northeast</v>
      </c>
      <c r="F19" s="165" t="str">
        <f t="shared" si="11"/>
        <v>Middle Atlantic</v>
      </c>
      <c r="G19" s="165" t="str">
        <f t="shared" si="11"/>
        <v>Southeast</v>
      </c>
      <c r="H19" s="165" t="str">
        <f>IF(OR($T$10=1,$T$10=$T$2),H29,"(No Scoping Available)")</f>
        <v>Midwest</v>
      </c>
      <c r="I19" s="165" t="str">
        <f>IF(OR($T$10=1,$T$10=$T$2),I29,"(No Scoping Available)")</f>
        <v>Southwest</v>
      </c>
      <c r="J19" s="165" t="str">
        <f>IF(OR($T$10=1,$T$10=$T$2),J29,"(No Scoping Available)")</f>
        <v>Mountain Pacific</v>
      </c>
      <c r="R19" s="87"/>
      <c r="S19" s="65"/>
      <c r="T19" s="65"/>
      <c r="U19" s="70"/>
      <c r="V19" s="70">
        <f t="shared" si="2"/>
        <v>14</v>
      </c>
      <c r="W19" s="81" t="str">
        <f>IF(W18="","",IFERROR(VLOOKUP($S$14&amp;$V19-1,'Pivot Tables'!$L$5:$M$1135,2,FALSE),""))</f>
        <v/>
      </c>
      <c r="X19" s="65" t="str">
        <f t="shared" si="10"/>
        <v/>
      </c>
      <c r="Y19" s="65" t="str">
        <f>IF(W19="","",COUNTIFS('Extract - All'!$EG$8:$EG$17,Reference!W19))</f>
        <v/>
      </c>
      <c r="Z19" s="65">
        <f t="shared" si="4"/>
        <v>14</v>
      </c>
      <c r="AA19" s="81" t="str">
        <f>IF(AA18="","",IFERROR(IF($S$17="All",VLOOKUP($S$14&amp;Z19-1,'Pivot Tables'!$T$5:$U$1135,2,FALSE),VLOOKUP($S$14&amp;Reference!$S$17&amp;Z19-1,'Pivot Tables'!$AB$5:$AC$1135,2,FALSE)),""))</f>
        <v/>
      </c>
      <c r="AB19" s="66"/>
      <c r="AC19" s="65"/>
      <c r="AD19" s="70">
        <f t="shared" si="5"/>
        <v>14</v>
      </c>
      <c r="AE19" s="81" t="str">
        <f t="array" ref="AE19">IF(AE18="","",IFERROR(INDEX('Extract - All'!$EH$8:$EH$17,MATCH(0,IF(($BA$1='Extract - All'!$EG$8:$EG$17)*IF($S$37="All",1,($S$37='Extract - All'!$EF$8:$EF$17)),COUNTIF(AE$6:AE18,'Extract - All'!$EH$8:$EH$17)),0)),""))</f>
        <v/>
      </c>
      <c r="AF19" s="72" t="str">
        <f t="shared" si="6"/>
        <v/>
      </c>
      <c r="AG19" s="72" t="str">
        <f t="shared" si="7"/>
        <v/>
      </c>
      <c r="AH19" s="72" t="str">
        <f t="shared" si="8"/>
        <v/>
      </c>
      <c r="AI19" s="72" t="str">
        <f t="shared" si="9"/>
        <v/>
      </c>
      <c r="AJ19" s="65"/>
      <c r="AK19" s="65"/>
      <c r="AL19" s="65"/>
      <c r="AM19" s="65"/>
      <c r="AN19" s="65"/>
      <c r="AO19" s="65"/>
      <c r="AP19" s="65"/>
      <c r="AQ19" s="66"/>
      <c r="AR19" s="65"/>
      <c r="AS19" s="61"/>
      <c r="AT19" s="70"/>
      <c r="AU19" s="65"/>
      <c r="AV19" s="65"/>
      <c r="AW19" s="65"/>
      <c r="AX19" s="65"/>
      <c r="AY19" s="65"/>
      <c r="AZ19" s="66"/>
      <c r="BA19" s="62" t="str">
        <f>IF(BA18="","",IFERROR(VLOOKUP($BC$1&amp;BB19-1,'Pivot Tables'!$E$5:$F$1135,2,FALSE),""))</f>
        <v/>
      </c>
      <c r="BB19" s="63">
        <v>17</v>
      </c>
      <c r="BC19" s="62" t="s">
        <v>2649</v>
      </c>
      <c r="BD19" s="62" t="str">
        <f>IF(BD18="","",IFERROR(VLOOKUP(BB19,'Pivot Tables'!$AD$4:$AE$1135,2,FALSE),""))</f>
        <v/>
      </c>
    </row>
    <row r="20" spans="4:56" s="7" customFormat="1">
      <c r="R20" s="87"/>
      <c r="S20" s="65" t="str">
        <f>VLOOKUP(T10,$O$1:$R$5,4,FALSE)</f>
        <v>Extract_Asset</v>
      </c>
      <c r="T20" s="65"/>
      <c r="U20" s="70"/>
      <c r="V20" s="70">
        <f t="shared" si="2"/>
        <v>15</v>
      </c>
      <c r="W20" s="81" t="str">
        <f>IF(W19="","",IFERROR(VLOOKUP($S$14&amp;$V20-1,'Pivot Tables'!$L$5:$M$1135,2,FALSE),""))</f>
        <v/>
      </c>
      <c r="X20" s="65" t="str">
        <f t="shared" si="10"/>
        <v/>
      </c>
      <c r="Y20" s="65" t="str">
        <f>IF(W20="","",COUNTIFS('Extract - All'!$EG$8:$EG$17,Reference!W20))</f>
        <v/>
      </c>
      <c r="Z20" s="65">
        <f t="shared" si="4"/>
        <v>15</v>
      </c>
      <c r="AA20" s="81" t="str">
        <f>IF(AA19="","",IFERROR(IF($S$17="All",VLOOKUP($S$14&amp;Z20-1,'Pivot Tables'!$T$5:$U$1135,2,FALSE),VLOOKUP($S$14&amp;Reference!$S$17&amp;Z20-1,'Pivot Tables'!$AB$5:$AC$1135,2,FALSE)),""))</f>
        <v/>
      </c>
      <c r="AB20" s="66"/>
      <c r="AC20" s="65"/>
      <c r="AD20" s="70">
        <f t="shared" si="5"/>
        <v>15</v>
      </c>
      <c r="AE20" s="81" t="str">
        <f t="array" ref="AE20">IF(AE19="","",IFERROR(INDEX('Extract - All'!$EH$8:$EH$17,MATCH(0,IF(($BA$1='Extract - All'!$EG$8:$EG$17)*IF($S$37="All",1,($S$37='Extract - All'!$EF$8:$EF$17)),COUNTIF(AE$6:AE19,'Extract - All'!$EH$8:$EH$17)),0)),""))</f>
        <v/>
      </c>
      <c r="AF20" s="72" t="str">
        <f t="shared" si="6"/>
        <v/>
      </c>
      <c r="AG20" s="72" t="str">
        <f t="shared" si="7"/>
        <v/>
      </c>
      <c r="AH20" s="72" t="str">
        <f t="shared" si="8"/>
        <v/>
      </c>
      <c r="AI20" s="72" t="str">
        <f t="shared" si="9"/>
        <v/>
      </c>
      <c r="AJ20" s="65"/>
      <c r="AK20" s="65"/>
      <c r="AL20" s="65"/>
      <c r="AM20" s="65"/>
      <c r="AN20" s="65"/>
      <c r="AO20" s="65"/>
      <c r="AP20" s="65"/>
      <c r="AQ20" s="66"/>
      <c r="AR20" s="65"/>
      <c r="AS20" s="61"/>
      <c r="AT20" s="70"/>
      <c r="AU20" s="65"/>
      <c r="AV20" s="65"/>
      <c r="AW20" s="65"/>
      <c r="AX20" s="65"/>
      <c r="AY20" s="65"/>
      <c r="AZ20" s="66"/>
      <c r="BA20" s="62" t="str">
        <f>IF(BA19="","",IFERROR(VLOOKUP($BC$1&amp;BB20-1,'Pivot Tables'!$E$5:$F$1135,2,FALSE),""))</f>
        <v/>
      </c>
      <c r="BB20" s="63">
        <v>18</v>
      </c>
      <c r="BC20" s="62" t="s">
        <v>2650</v>
      </c>
      <c r="BD20" s="62" t="str">
        <f>IF(BD19="","",IFERROR(VLOOKUP(BB20,'Pivot Tables'!$AD$4:$AE$1135,2,FALSE),""))</f>
        <v/>
      </c>
    </row>
    <row r="21" spans="4:56" s="7" customFormat="1" ht="15.75" thickBot="1">
      <c r="D21" s="165">
        <v>1</v>
      </c>
      <c r="E21" s="165" t="str">
        <f>IF(OR($T$30=1,$T$30=$T$2),E26,"(No Scoping Available)")</f>
        <v>(No Scoping)</v>
      </c>
      <c r="F21" s="165"/>
      <c r="G21" s="165"/>
      <c r="H21" s="165"/>
      <c r="I21" s="165"/>
      <c r="J21" s="165"/>
      <c r="R21" s="87"/>
      <c r="S21" s="168">
        <f>VLOOKUP(S20,$M$1:$N$5,2,FALSE)</f>
        <v>2</v>
      </c>
      <c r="T21" s="65"/>
      <c r="U21" s="70"/>
      <c r="V21" s="70">
        <f t="shared" si="2"/>
        <v>16</v>
      </c>
      <c r="W21" s="81" t="str">
        <f>IF(W20="","",IFERROR(VLOOKUP($S$14&amp;$V21-1,'Pivot Tables'!$L$5:$M$1135,2,FALSE),""))</f>
        <v/>
      </c>
      <c r="X21" s="65" t="str">
        <f t="shared" si="10"/>
        <v/>
      </c>
      <c r="Y21" s="65" t="str">
        <f>IF(W21="","",COUNTIFS('Extract - All'!$EG$8:$EG$17,Reference!W21))</f>
        <v/>
      </c>
      <c r="Z21" s="65">
        <f t="shared" si="4"/>
        <v>16</v>
      </c>
      <c r="AA21" s="81" t="str">
        <f>IF(AA20="","",IFERROR(IF($S$17="All",VLOOKUP($S$14&amp;Z21-1,'Pivot Tables'!$T$5:$U$1135,2,FALSE),VLOOKUP($S$14&amp;Reference!$S$17&amp;Z21-1,'Pivot Tables'!$AB$5:$AC$1135,2,FALSE)),""))</f>
        <v/>
      </c>
      <c r="AB21" s="66"/>
      <c r="AC21" s="65"/>
      <c r="AD21" s="70">
        <v>1</v>
      </c>
      <c r="AE21" s="82" t="str">
        <f>IF('Select By Your Job'!$V$4="",INDEX($BA$3:$BA$1505,AD21),'Select By Your Job'!$V$4)</f>
        <v>All</v>
      </c>
      <c r="AF21" s="65"/>
      <c r="AG21" s="65"/>
      <c r="AH21" s="65"/>
      <c r="AI21" s="65"/>
      <c r="AJ21" s="65"/>
      <c r="AK21" s="65"/>
      <c r="AL21" s="65"/>
      <c r="AM21" s="65"/>
      <c r="AN21" s="65"/>
      <c r="AO21" s="65"/>
      <c r="AP21" s="65"/>
      <c r="AQ21" s="66"/>
      <c r="AR21" s="65"/>
      <c r="AS21" s="61"/>
      <c r="AT21" s="70"/>
      <c r="AU21" s="65"/>
      <c r="AV21" s="65"/>
      <c r="AW21" s="65"/>
      <c r="AX21" s="65"/>
      <c r="AY21" s="65"/>
      <c r="AZ21" s="66"/>
      <c r="BA21" s="62" t="str">
        <f>IF(BA20="","",IFERROR(VLOOKUP($BC$1&amp;BB21-1,'Pivot Tables'!$E$5:$F$1135,2,FALSE),""))</f>
        <v/>
      </c>
      <c r="BB21" s="63">
        <v>19</v>
      </c>
      <c r="BC21" s="62" t="s">
        <v>2651</v>
      </c>
      <c r="BD21" s="62" t="str">
        <f>IF(BD20="","",IFERROR(VLOOKUP(BB21,'Pivot Tables'!$AD$4:$AE$1135,2,FALSE),""))</f>
        <v/>
      </c>
    </row>
    <row r="22" spans="4:56" s="7" customFormat="1" ht="15.75" customHeight="1" thickBot="1">
      <c r="D22" s="165">
        <v>2</v>
      </c>
      <c r="E22" s="165" t="str">
        <f>IF(OR($T$30=1,$T$30=$T$2),E27,"(No Scoping Available)")</f>
        <v>1 to 250</v>
      </c>
      <c r="F22" s="165" t="str">
        <f t="shared" ref="F22:G24" si="12">IF(OR($T$30=1,$T$30=$T$2),F27,"(No Scoping Available)")</f>
        <v>250 to 750</v>
      </c>
      <c r="G22" s="165" t="str">
        <f t="shared" si="12"/>
        <v>Greater than 750</v>
      </c>
      <c r="H22" s="165"/>
      <c r="I22" s="165"/>
      <c r="J22" s="165"/>
      <c r="R22" s="87"/>
      <c r="S22" s="65"/>
      <c r="T22" s="65"/>
      <c r="U22" s="70"/>
      <c r="V22" s="70">
        <f t="shared" si="2"/>
        <v>17</v>
      </c>
      <c r="W22" s="81" t="str">
        <f>IF(W21="","",IFERROR(VLOOKUP($S$14&amp;$V22-1,'Pivot Tables'!$L$5:$M$1135,2,FALSE),""))</f>
        <v/>
      </c>
      <c r="X22" s="65" t="str">
        <f t="shared" si="10"/>
        <v/>
      </c>
      <c r="Y22" s="65" t="str">
        <f>IF(W22="","",COUNTIFS('Extract - All'!$EG$8:$EG$17,Reference!W22))</f>
        <v/>
      </c>
      <c r="Z22" s="65">
        <f t="shared" si="4"/>
        <v>17</v>
      </c>
      <c r="AA22" s="81" t="str">
        <f>IF(AA21="","",IFERROR(IF($S$17="All",VLOOKUP($S$14&amp;Z22-1,'Pivot Tables'!$T$5:$U$1135,2,FALSE),VLOOKUP($S$14&amp;Reference!$S$17&amp;Z22-1,'Pivot Tables'!$AB$5:$AC$1135,2,FALSE)),""))</f>
        <v/>
      </c>
      <c r="AB22" s="66"/>
      <c r="AC22" s="65"/>
      <c r="AD22" s="70"/>
      <c r="AE22" s="65"/>
      <c r="AF22" s="83" t="str">
        <f t="array" ref="AF22">IFERROR(INDEX(AF$7:AF$20, MATCH(0,COUNTIF($AF$21:AF21, AF$7:AF$20), 0)),"")</f>
        <v>OP</v>
      </c>
      <c r="AG22" s="83" t="str">
        <f t="array" ref="AG22">IFERROR(INDEX(AG$7:AG$20, MATCH(0,COUNTIF($AF$21:AG21, AG$7:AG$20), 0)),"")</f>
        <v>OPLO</v>
      </c>
      <c r="AH22" s="83" t="str">
        <f t="array" ref="AH22">IFERROR(INDEX(AH$7:AH$20, MATCH(0,COUNTIF($AF$21:AH21, AH$7:AH$20), 0)),"")</f>
        <v>OPLOB</v>
      </c>
      <c r="AI22" s="83" t="str">
        <f t="array" ref="AI22">IFERROR(INDEX(AI$7:AI$20, MATCH(0,COUNTIF($AF$21:AI21, AI$7:AI$20), 0)),"")</f>
        <v>OPLOBF</v>
      </c>
      <c r="AJ22" s="65"/>
      <c r="AK22" s="65" t="str">
        <f>IFERROR(VLOOKUP($AI22,'Job List'!$AN$5:$AS$1013,AK$1,FALSE),"")</f>
        <v>Operations</v>
      </c>
      <c r="AL22" s="65" t="str">
        <f>IF(AK22="","",IFERROR(AK22&amp;COUNTIF($AK$21:AK22,AK22),""))</f>
        <v>Operations1</v>
      </c>
      <c r="AM22" s="65" t="str">
        <f>IFERROR(VLOOKUP($AI22,'Job List'!$AN$5:$AS$1013,AM$1,FALSE),"")</f>
        <v>Loan Operations</v>
      </c>
      <c r="AN22" s="65" t="str">
        <f>IF(AM22="","",IFERROR(AK22&amp;AM22&amp;COUNTIF($AN$21:AN21,AK22&amp;AM22&amp;"*")+1,""))</f>
        <v>OperationsLoan Operations1</v>
      </c>
      <c r="AO22" s="65" t="str">
        <f>IFERROR(VLOOKUP($AI22,'Job List'!$AN$5:$AS$1013,AO$1,FALSE),"")</f>
        <v>Loan Processing</v>
      </c>
      <c r="AP22" s="65" t="str">
        <f>IF(AO22="","",IFERROR(AK22&amp;AM22&amp;AO22&amp;COUNTIF($AP$21:AP21,AK22&amp;AM22&amp;AO22&amp;"*")+1,""))</f>
        <v>OperationsLoan OperationsLoan Processing1</v>
      </c>
      <c r="AQ22" s="66" t="str">
        <f>IFERROR(VLOOKUP($AI22,'Job List'!$AN$5:$AS$1013,AQ$1,FALSE),"")</f>
        <v>F - Intermediate Professional</v>
      </c>
      <c r="AR22" s="76" t="s">
        <v>151</v>
      </c>
      <c r="AS22" s="61"/>
      <c r="AT22" s="316" t="s">
        <v>227</v>
      </c>
      <c r="AU22" s="317"/>
      <c r="AV22" s="317"/>
      <c r="AW22" s="317"/>
      <c r="AX22" s="317"/>
      <c r="AY22" s="317"/>
      <c r="AZ22" s="318"/>
      <c r="BA22" s="62" t="str">
        <f>IF(BA21="","",IFERROR(VLOOKUP($BC$1&amp;BB22-1,'Pivot Tables'!$E$5:$F$1135,2,FALSE),""))</f>
        <v/>
      </c>
      <c r="BB22" s="63">
        <v>20</v>
      </c>
      <c r="BC22" s="62" t="s">
        <v>2652</v>
      </c>
      <c r="BD22" s="62" t="str">
        <f>IF(BD21="","",IFERROR(VLOOKUP(BB22,'Pivot Tables'!$AD$4:$AE$1135,2,FALSE),""))</f>
        <v/>
      </c>
    </row>
    <row r="23" spans="4:56" s="7" customFormat="1" ht="15.75" customHeight="1">
      <c r="D23" s="165">
        <v>3</v>
      </c>
      <c r="E23" s="165" t="str">
        <f>IF(OR($T$30=1,$T$30=$T$2),E28,"(No Scoping Available)")</f>
        <v>Less than $50 Million</v>
      </c>
      <c r="F23" s="165" t="str">
        <f t="shared" si="12"/>
        <v>$50 Million to $150 Million</v>
      </c>
      <c r="G23" s="165" t="str">
        <f t="shared" si="12"/>
        <v>Greater than $150 Million</v>
      </c>
      <c r="H23" s="165"/>
      <c r="I23" s="165"/>
      <c r="J23" s="165"/>
      <c r="R23" s="87"/>
      <c r="S23" s="65"/>
      <c r="T23" s="65"/>
      <c r="U23" s="70"/>
      <c r="V23" s="70">
        <f t="shared" si="2"/>
        <v>18</v>
      </c>
      <c r="W23" s="81" t="str">
        <f>IF(W22="","",IFERROR(VLOOKUP($S$14&amp;$V23-1,'Pivot Tables'!$L$5:$M$1135,2,FALSE),""))</f>
        <v/>
      </c>
      <c r="X23" s="65" t="str">
        <f t="shared" si="10"/>
        <v/>
      </c>
      <c r="Y23" s="65" t="str">
        <f>IF(W23="","",COUNTIFS('Extract - All'!$EG$8:$EG$17,Reference!W23))</f>
        <v/>
      </c>
      <c r="Z23" s="65">
        <f t="shared" si="4"/>
        <v>18</v>
      </c>
      <c r="AA23" s="81" t="str">
        <f>IF(AA22="","",IFERROR(IF($S$17="All",VLOOKUP($S$14&amp;Z23-1,'Pivot Tables'!$T$5:$U$1135,2,FALSE),VLOOKUP($S$14&amp;Reference!$S$17&amp;Z23-1,'Pivot Tables'!$AB$5:$AC$1135,2,FALSE)),""))</f>
        <v/>
      </c>
      <c r="AB23" s="66"/>
      <c r="AC23" s="65"/>
      <c r="AD23" s="70"/>
      <c r="AE23" s="65"/>
      <c r="AF23" s="83" t="str">
        <f t="array" ref="AF23">IF(AF22="","",IFERROR(INDEX(AF$7:AF$20, MATCH(0,COUNTIF($AF$21:AF22, AF$7:AF$20), 0)),""))</f>
        <v/>
      </c>
      <c r="AG23" s="83" t="str">
        <f t="array" ref="AG23">IF(AG22="","",IFERROR(INDEX(AG$7:AG$20, MATCH(0,COUNTIF($AF$21:AG22, AG$7:AG$20), 0)),""))</f>
        <v/>
      </c>
      <c r="AH23" s="83" t="str">
        <f t="array" ref="AH23">IF(AH22="","",IFERROR(INDEX(AH$7:AH$20, MATCH(0,COUNTIF($AF$21:AH22, AH$7:AH$20), 0)),""))</f>
        <v/>
      </c>
      <c r="AI23" s="83" t="str">
        <f t="array" ref="AI23">IF(AI22="","",IFERROR(INDEX(AI$7:AI$20, MATCH(0,COUNTIF($AF$21:AI22, AI$7:AI$20), 0)),""))</f>
        <v/>
      </c>
      <c r="AJ23" s="65"/>
      <c r="AK23" s="65" t="str">
        <f>IFERROR(VLOOKUP($AI23,'Job List'!$AN$5:$AS$1013,AK$1,FALSE),"")</f>
        <v/>
      </c>
      <c r="AL23" s="65" t="str">
        <f>IF(AK23="","",IFERROR(AK23&amp;COUNTIF($AK$21:AK23,AK23),""))</f>
        <v/>
      </c>
      <c r="AM23" s="65" t="str">
        <f>IFERROR(VLOOKUP($AI23,'Job List'!$AN$5:$AS$1013,AM$1,FALSE),"")</f>
        <v/>
      </c>
      <c r="AN23" s="65" t="str">
        <f>IF(AM23="","",IFERROR(AK23&amp;AM23&amp;COUNTIF($AN$21:AN22,AK23&amp;AM23&amp;"*")+1,""))</f>
        <v/>
      </c>
      <c r="AO23" s="65" t="str">
        <f>IFERROR(VLOOKUP($AI23,'Job List'!$AN$5:$AS$1013,AO$1,FALSE),"")</f>
        <v/>
      </c>
      <c r="AP23" s="65" t="str">
        <f>IF(AO23="","",IFERROR(AK23&amp;AM23&amp;AO23&amp;COUNTIF($AP$21:AP22,AK23&amp;AM23&amp;AO23&amp;"*")+1,""))</f>
        <v/>
      </c>
      <c r="AQ23" s="66" t="str">
        <f>IFERROR(VLOOKUP($AI23,'Job List'!$AN$5:$AS$1013,AQ$1,FALSE),"")</f>
        <v/>
      </c>
      <c r="AR23" s="76" t="s">
        <v>151</v>
      </c>
      <c r="AS23" s="61"/>
      <c r="AT23" s="71"/>
      <c r="AU23" s="72"/>
      <c r="AV23" s="73" t="s">
        <v>996</v>
      </c>
      <c r="AW23" s="73" t="s">
        <v>3819</v>
      </c>
      <c r="AX23" s="73" t="s">
        <v>3820</v>
      </c>
      <c r="AY23" s="73" t="s">
        <v>3818</v>
      </c>
      <c r="AZ23" s="66"/>
      <c r="BA23" s="62" t="str">
        <f>IF(BA22="","",IFERROR(VLOOKUP($BC$1&amp;BB23-1,'Pivot Tables'!$E$5:$F$1135,2,FALSE),""))</f>
        <v/>
      </c>
      <c r="BB23" s="63">
        <v>21</v>
      </c>
      <c r="BC23" s="62" t="s">
        <v>2653</v>
      </c>
      <c r="BD23" s="62" t="str">
        <f>IF(BD22="","",IFERROR(VLOOKUP(BB23,'Pivot Tables'!$AD$4:$AE$1135,2,FALSE),""))</f>
        <v/>
      </c>
    </row>
    <row r="24" spans="4:56" s="7" customFormat="1">
      <c r="D24" s="165">
        <v>4</v>
      </c>
      <c r="E24" s="165" t="str">
        <f>IF(OR($T$30=1,$T$30=$T$2),E29,"(No Scoping Available)")</f>
        <v>Northeast</v>
      </c>
      <c r="F24" s="165" t="str">
        <f t="shared" si="12"/>
        <v>Middle Atlantic</v>
      </c>
      <c r="G24" s="165" t="str">
        <f t="shared" si="12"/>
        <v>Southeast</v>
      </c>
      <c r="H24" s="165" t="str">
        <f>IF(OR($T$30=1,$T$30=$T$2),H29,"(No Scoping Available)")</f>
        <v>Midwest</v>
      </c>
      <c r="I24" s="165" t="str">
        <f>IF(OR($T$30=1,$T$30=$T$2),I29,"(No Scoping Available)")</f>
        <v>Southwest</v>
      </c>
      <c r="J24" s="165" t="str">
        <f>IF(OR($T$30=1,$T$30=$T$2),J29,"(No Scoping Available)")</f>
        <v>Mountain Pacific</v>
      </c>
      <c r="K24" s="165"/>
      <c r="L24" s="165"/>
      <c r="R24" s="87"/>
      <c r="S24" s="300" t="s">
        <v>231</v>
      </c>
      <c r="T24" s="300"/>
      <c r="U24" s="70"/>
      <c r="V24" s="70">
        <f t="shared" si="2"/>
        <v>19</v>
      </c>
      <c r="W24" s="81" t="str">
        <f>IF(W23="","",IFERROR(VLOOKUP($S$14&amp;$V24-1,'Pivot Tables'!$L$5:$M$1135,2,FALSE),""))</f>
        <v/>
      </c>
      <c r="X24" s="65" t="str">
        <f t="shared" si="10"/>
        <v/>
      </c>
      <c r="Y24" s="65" t="str">
        <f>IF(W24="","",COUNTIFS('Extract - All'!$EG$8:$EG$17,Reference!W24))</f>
        <v/>
      </c>
      <c r="Z24" s="65">
        <f t="shared" si="4"/>
        <v>19</v>
      </c>
      <c r="AA24" s="81" t="str">
        <f>IF(AA23="","",IFERROR(IF($S$17="All",VLOOKUP($S$14&amp;Z24-1,'Pivot Tables'!$T$5:$U$1135,2,FALSE),VLOOKUP($S$14&amp;Reference!$S$17&amp;Z24-1,'Pivot Tables'!$AB$5:$AC$1135,2,FALSE)),""))</f>
        <v/>
      </c>
      <c r="AB24" s="66"/>
      <c r="AC24" s="65"/>
      <c r="AD24" s="70"/>
      <c r="AE24" s="65"/>
      <c r="AF24" s="83" t="str">
        <f t="array" ref="AF24">IF(AF23="","",IFERROR(INDEX(AF$7:AF$20, MATCH(0,COUNTIF($AF$21:AF23, AF$7:AF$20), 0)),""))</f>
        <v/>
      </c>
      <c r="AG24" s="83" t="str">
        <f t="array" ref="AG24">IF(AG23="","",IFERROR(INDEX(AG$7:AG$20, MATCH(0,COUNTIF($AF$21:AG23, AG$7:AG$20), 0)),""))</f>
        <v/>
      </c>
      <c r="AH24" s="83" t="str">
        <f t="array" ref="AH24">IF(AH23="","",IFERROR(INDEX(AH$7:AH$20, MATCH(0,COUNTIF($AF$21:AH23, AH$7:AH$20), 0)),""))</f>
        <v/>
      </c>
      <c r="AI24" s="83" t="str">
        <f t="array" ref="AI24">IF(AI23="","",IFERROR(INDEX(AI$7:AI$20, MATCH(0,COUNTIF($AF$21:AI23, AI$7:AI$20), 0)),""))</f>
        <v/>
      </c>
      <c r="AJ24" s="65"/>
      <c r="AK24" s="65" t="str">
        <f>IFERROR(VLOOKUP($AI24,'Job List'!$AN$5:$AS$1013,AK$1,FALSE),"")</f>
        <v/>
      </c>
      <c r="AL24" s="65" t="str">
        <f>IF(AK24="","",IFERROR(AK24&amp;COUNTIF($AK$21:AK24,AK24),""))</f>
        <v/>
      </c>
      <c r="AM24" s="65" t="str">
        <f>IFERROR(VLOOKUP($AI24,'Job List'!$AN$5:$AS$1013,AM$1,FALSE),"")</f>
        <v/>
      </c>
      <c r="AN24" s="65" t="str">
        <f>IF(AM24="","",IFERROR(AK24&amp;AM24&amp;COUNTIF($AN$21:AN23,AK24&amp;AM24&amp;"*")+1,""))</f>
        <v/>
      </c>
      <c r="AO24" s="65" t="str">
        <f>IFERROR(VLOOKUP($AI24,'Job List'!$AN$5:$AS$1013,AO$1,FALSE),"")</f>
        <v/>
      </c>
      <c r="AP24" s="65" t="str">
        <f>IF(AO24="","",IFERROR(AK24&amp;AM24&amp;AO24&amp;COUNTIF($AP$21:AP23,AK24&amp;AM24&amp;AO24&amp;"*")+1,""))</f>
        <v/>
      </c>
      <c r="AQ24" s="66" t="str">
        <f>IFERROR(VLOOKUP($AI24,'Job List'!$AN$5:$AS$1013,AQ$1,FALSE),"")</f>
        <v/>
      </c>
      <c r="AR24" s="76" t="s">
        <v>151</v>
      </c>
      <c r="AS24" s="84"/>
      <c r="AT24" s="71" t="s">
        <v>166</v>
      </c>
      <c r="AU24" s="72"/>
      <c r="AV24" s="74">
        <f>D79</f>
        <v>40.601999999999997</v>
      </c>
      <c r="AW24" s="74">
        <f>D83</f>
        <v>42.207500000000003</v>
      </c>
      <c r="AX24" s="74">
        <f>D87</f>
        <v>43.262</v>
      </c>
      <c r="AY24" s="74">
        <f>D89</f>
        <v>41.994999999999997</v>
      </c>
      <c r="AZ24" s="66"/>
      <c r="BA24" s="62" t="str">
        <f>IF(BA23="","",IFERROR(VLOOKUP($BC$1&amp;BB24-1,'Pivot Tables'!$E$5:$F$1135,2,FALSE),""))</f>
        <v/>
      </c>
      <c r="BB24" s="63">
        <v>22</v>
      </c>
      <c r="BC24" s="62" t="s">
        <v>2654</v>
      </c>
      <c r="BD24" s="62" t="str">
        <f>IF(BD23="","",IFERROR(VLOOKUP(BB24,'Pivot Tables'!$AD$4:$AE$1135,2,FALSE),""))</f>
        <v/>
      </c>
    </row>
    <row r="25" spans="4:56" s="7" customFormat="1">
      <c r="D25" s="165"/>
      <c r="R25" s="87"/>
      <c r="S25" s="65"/>
      <c r="T25" s="65"/>
      <c r="U25" s="70"/>
      <c r="V25" s="70">
        <f t="shared" si="2"/>
        <v>20</v>
      </c>
      <c r="W25" s="81" t="str">
        <f>IF(W24="","",IFERROR(VLOOKUP($S$14&amp;$V25-1,'Pivot Tables'!$L$5:$M$1135,2,FALSE),""))</f>
        <v/>
      </c>
      <c r="X25" s="65" t="str">
        <f t="shared" si="10"/>
        <v/>
      </c>
      <c r="Y25" s="65" t="str">
        <f>IF(W25="","",COUNTIFS('Extract - All'!$EG$8:$EG$17,Reference!W25))</f>
        <v/>
      </c>
      <c r="Z25" s="65">
        <f t="shared" si="4"/>
        <v>20</v>
      </c>
      <c r="AA25" s="81" t="str">
        <f>IF(AA24="","",IFERROR(IF($S$17="All",VLOOKUP($S$14&amp;Z25-1,'Pivot Tables'!$T$5:$U$1135,2,FALSE),VLOOKUP($S$14&amp;Reference!$S$17&amp;Z25-1,'Pivot Tables'!$AB$5:$AC$1135,2,FALSE)),""))</f>
        <v/>
      </c>
      <c r="AB25" s="66"/>
      <c r="AC25" s="65"/>
      <c r="AD25" s="70"/>
      <c r="AE25" s="65"/>
      <c r="AF25" s="83" t="str">
        <f t="array" ref="AF25">IF(AF24="","",IFERROR(INDEX(AF$7:AF$20, MATCH(0,COUNTIF($AF$21:AF24, AF$7:AF$20), 0)),""))</f>
        <v/>
      </c>
      <c r="AG25" s="83" t="str">
        <f t="array" ref="AG25">IF(AG24="","",IFERROR(INDEX(AG$7:AG$20, MATCH(0,COUNTIF($AF$21:AG24, AG$7:AG$20), 0)),""))</f>
        <v/>
      </c>
      <c r="AH25" s="83" t="str">
        <f t="array" ref="AH25">IF(AH24="","",IFERROR(INDEX(AH$7:AH$20, MATCH(0,COUNTIF($AF$21:AH24, AH$7:AH$20), 0)),""))</f>
        <v/>
      </c>
      <c r="AI25" s="83" t="str">
        <f t="array" ref="AI25">IF(AI24="","",IFERROR(INDEX(AI$7:AI$20, MATCH(0,COUNTIF($AF$21:AI24, AI$7:AI$20), 0)),""))</f>
        <v/>
      </c>
      <c r="AJ25" s="65"/>
      <c r="AK25" s="65" t="str">
        <f>IFERROR(VLOOKUP($AI25,'Job List'!$AN$5:$AS$1013,AK$1,FALSE),"")</f>
        <v/>
      </c>
      <c r="AL25" s="65" t="str">
        <f>IF(AK25="","",IFERROR(AK25&amp;COUNTIF($AK$21:AK25,AK25),""))</f>
        <v/>
      </c>
      <c r="AM25" s="65" t="str">
        <f>IFERROR(VLOOKUP($AI25,'Job List'!$AN$5:$AS$1013,AM$1,FALSE),"")</f>
        <v/>
      </c>
      <c r="AN25" s="65" t="str">
        <f>IF(AM25="","",IFERROR(AK25&amp;AM25&amp;COUNTIF($AN$21:AN24,AK25&amp;AM25&amp;"*")+1,""))</f>
        <v/>
      </c>
      <c r="AO25" s="65" t="str">
        <f>IFERROR(VLOOKUP($AI25,'Job List'!$AN$5:$AS$1013,AO$1,FALSE),"")</f>
        <v/>
      </c>
      <c r="AP25" s="65" t="str">
        <f>IF(AO25="","",IFERROR(AK25&amp;AM25&amp;AO25&amp;COUNTIF($AP$21:AP24,AK25&amp;AM25&amp;AO25&amp;"*")+1,""))</f>
        <v/>
      </c>
      <c r="AQ25" s="66" t="str">
        <f>IFERROR(VLOOKUP($AI25,'Job List'!$AN$5:$AS$1013,AQ$1,FALSE),"")</f>
        <v/>
      </c>
      <c r="AR25" s="65"/>
      <c r="AS25" s="84"/>
      <c r="AT25" s="71" t="s">
        <v>167</v>
      </c>
      <c r="AU25" s="72"/>
      <c r="AV25" s="74">
        <f>E79</f>
        <v>46.563000000000002</v>
      </c>
      <c r="AW25" s="74">
        <f>E83</f>
        <v>48.756</v>
      </c>
      <c r="AX25" s="74">
        <f>E87</f>
        <v>50.28</v>
      </c>
      <c r="AY25" s="74">
        <f>E89</f>
        <v>48</v>
      </c>
      <c r="AZ25" s="66"/>
      <c r="BA25" s="62" t="str">
        <f>IF(BA24="","",IFERROR(VLOOKUP($BC$1&amp;BB25-1,'Pivot Tables'!$E$5:$F$1135,2,FALSE),""))</f>
        <v/>
      </c>
      <c r="BB25" s="63">
        <v>23</v>
      </c>
      <c r="BC25" s="62" t="s">
        <v>2655</v>
      </c>
      <c r="BD25" s="62" t="str">
        <f>IF(BD24="","",IFERROR(VLOOKUP(BB25,'Pivot Tables'!$AD$4:$AE$1135,2,FALSE),""))</f>
        <v/>
      </c>
    </row>
    <row r="26" spans="4:56" s="7" customFormat="1" ht="15" customHeight="1">
      <c r="D26" s="165"/>
      <c r="E26" s="165" t="s">
        <v>175</v>
      </c>
      <c r="F26" s="165"/>
      <c r="G26" s="165"/>
      <c r="H26" s="165"/>
      <c r="I26" s="165"/>
      <c r="J26" s="165"/>
      <c r="R26" s="87"/>
      <c r="S26" s="65" t="str">
        <f>+'Job List'!AD2</f>
        <v>Operations</v>
      </c>
      <c r="T26" s="65" t="str">
        <f>VLOOKUP(S26,'Job List'!$H$5:$S$1091,9,0)</f>
        <v>OP</v>
      </c>
      <c r="U26" s="70"/>
      <c r="V26" s="70">
        <f t="shared" si="2"/>
        <v>21</v>
      </c>
      <c r="W26" s="81" t="str">
        <f>IF(W25="","",IFERROR(VLOOKUP($S$14&amp;$V26-1,'Pivot Tables'!$L$5:$M$1135,2,FALSE),""))</f>
        <v/>
      </c>
      <c r="X26" s="65" t="str">
        <f t="shared" si="10"/>
        <v/>
      </c>
      <c r="Y26" s="65" t="str">
        <f>IF(W26="","",COUNTIFS('Extract - All'!$EG$8:$EG$17,Reference!W26))</f>
        <v/>
      </c>
      <c r="Z26" s="65">
        <f t="shared" si="4"/>
        <v>21</v>
      </c>
      <c r="AA26" s="81" t="str">
        <f>IF(AA25="","",IFERROR(IF($S$17="All",VLOOKUP($S$14&amp;Z26-1,'Pivot Tables'!$T$5:$U$1135,2,FALSE),VLOOKUP($S$14&amp;Reference!$S$17&amp;Z26-1,'Pivot Tables'!$AB$5:$AC$1135,2,FALSE)),""))</f>
        <v/>
      </c>
      <c r="AB26" s="66"/>
      <c r="AC26" s="65"/>
      <c r="AD26" s="70"/>
      <c r="AE26" s="65"/>
      <c r="AF26" s="83" t="str">
        <f t="array" ref="AF26">IF(AF25="","",IFERROR(INDEX(AF$7:AF$20, MATCH(0,COUNTIF($AF$21:AF25, AF$7:AF$20), 0)),""))</f>
        <v/>
      </c>
      <c r="AG26" s="83" t="str">
        <f t="array" ref="AG26">IF(AG25="","",IFERROR(INDEX(AG$7:AG$20, MATCH(0,COUNTIF($AF$21:AG25, AG$7:AG$20), 0)),""))</f>
        <v/>
      </c>
      <c r="AH26" s="83" t="str">
        <f t="array" ref="AH26">IF(AH25="","",IFERROR(INDEX(AH$7:AH$20, MATCH(0,COUNTIF($AF$21:AH25, AH$7:AH$20), 0)),""))</f>
        <v/>
      </c>
      <c r="AI26" s="83" t="str">
        <f t="array" ref="AI26">IF(AI25="","",IFERROR(INDEX(AI$7:AI$20, MATCH(0,COUNTIF($AF$21:AI25, AI$7:AI$20), 0)),""))</f>
        <v/>
      </c>
      <c r="AJ26" s="65"/>
      <c r="AK26" s="65" t="str">
        <f>IFERROR(VLOOKUP($AI26,'Job List'!$AN$5:$AS$1013,AK$1,FALSE),"")</f>
        <v/>
      </c>
      <c r="AL26" s="65" t="str">
        <f>IF(AK26="","",IFERROR(AK26&amp;COUNTIF($AK$21:AK26,AK26),""))</f>
        <v/>
      </c>
      <c r="AM26" s="65" t="str">
        <f>IFERROR(VLOOKUP($AI26,'Job List'!$AN$5:$AS$1013,AM$1,FALSE),"")</f>
        <v/>
      </c>
      <c r="AN26" s="65" t="str">
        <f>IF(AM26="","",IFERROR(AK26&amp;AM26&amp;COUNTIF($AN$21:AN25,AK26&amp;AM26&amp;"*")+1,""))</f>
        <v/>
      </c>
      <c r="AO26" s="65" t="str">
        <f>IFERROR(VLOOKUP($AI26,'Job List'!$AN$5:$AS$1013,AO$1,FALSE),"")</f>
        <v/>
      </c>
      <c r="AP26" s="65" t="str">
        <f>IF(AO26="","",IFERROR(AK26&amp;AM26&amp;AO26&amp;COUNTIF($AP$21:AP25,AK26&amp;AM26&amp;AO26&amp;"*")+1,""))</f>
        <v/>
      </c>
      <c r="AQ26" s="66" t="str">
        <f>IFERROR(VLOOKUP($AI26,'Job List'!$AN$5:$AS$1013,AQ$1,FALSE),"")</f>
        <v/>
      </c>
      <c r="AR26" s="65"/>
      <c r="AS26" s="84"/>
      <c r="AT26" s="71" t="s">
        <v>168</v>
      </c>
      <c r="AU26" s="72"/>
      <c r="AV26" s="74">
        <f>F79</f>
        <v>51.454500000000003</v>
      </c>
      <c r="AW26" s="74">
        <f>F83</f>
        <v>55.902999999999999</v>
      </c>
      <c r="AX26" s="74">
        <f>F87</f>
        <v>58.344999999999999</v>
      </c>
      <c r="AY26" s="74">
        <f>F89</f>
        <v>54.597000000000001</v>
      </c>
      <c r="AZ26" s="66"/>
      <c r="BA26" s="62" t="str">
        <f>IF(BA25="","",IFERROR(VLOOKUP($BC$1&amp;BB26-1,'Pivot Tables'!$E$5:$F$1135,2,FALSE),""))</f>
        <v/>
      </c>
      <c r="BB26" s="63">
        <v>24</v>
      </c>
      <c r="BC26" s="62" t="s">
        <v>2656</v>
      </c>
      <c r="BD26" s="62" t="str">
        <f>IF(BD25="","",IFERROR(VLOOKUP(BB26,'Pivot Tables'!$AD$4:$AE$1135,2,FALSE),""))</f>
        <v/>
      </c>
    </row>
    <row r="27" spans="4:56" s="7" customFormat="1">
      <c r="D27" s="165"/>
      <c r="E27" s="89" t="s">
        <v>2605</v>
      </c>
      <c r="F27" s="165" t="s">
        <v>2558</v>
      </c>
      <c r="G27" s="165" t="s">
        <v>2559</v>
      </c>
      <c r="H27" s="165"/>
      <c r="I27" s="165"/>
      <c r="J27" s="165"/>
      <c r="R27" s="87"/>
      <c r="S27" s="65" t="str">
        <f>+'Job List'!AE2</f>
        <v>Loan Operations</v>
      </c>
      <c r="T27" s="65" t="str">
        <f>VLOOKUP(S26&amp;S27&amp;1,'Job List'!$K$5:$Q$1091,7,FALSE)</f>
        <v>LO</v>
      </c>
      <c r="U27" s="70"/>
      <c r="V27" s="70">
        <f t="shared" si="2"/>
        <v>22</v>
      </c>
      <c r="W27" s="81" t="str">
        <f>IF(W26="","",IFERROR(VLOOKUP($S$14&amp;$V27-1,'Pivot Tables'!$L$5:$M$1135,2,FALSE),""))</f>
        <v/>
      </c>
      <c r="X27" s="65" t="str">
        <f t="shared" si="10"/>
        <v/>
      </c>
      <c r="Y27" s="65" t="str">
        <f>IF(W27="","",COUNTIFS('Extract - All'!$EG$8:$EG$17,Reference!W27))</f>
        <v/>
      </c>
      <c r="Z27" s="65">
        <f t="shared" si="4"/>
        <v>22</v>
      </c>
      <c r="AA27" s="81" t="str">
        <f>IF(AA26="","",IFERROR(IF($S$17="All",VLOOKUP($S$14&amp;Z27-1,'Pivot Tables'!$T$5:$U$1135,2,FALSE),VLOOKUP($S$14&amp;Reference!$S$17&amp;Z27-1,'Pivot Tables'!$AB$5:$AC$1135,2,FALSE)),""))</f>
        <v/>
      </c>
      <c r="AB27" s="66"/>
      <c r="AC27" s="65"/>
      <c r="AD27" s="70"/>
      <c r="AE27" s="65"/>
      <c r="AF27" s="83" t="str">
        <f t="array" ref="AF27">IF(AF26="","",IFERROR(INDEX(AF$7:AF$20, MATCH(0,COUNTIF($AF$21:AF26, AF$7:AF$20), 0)),""))</f>
        <v/>
      </c>
      <c r="AG27" s="83" t="str">
        <f t="array" ref="AG27">IF(AG26="","",IFERROR(INDEX(AG$7:AG$20, MATCH(0,COUNTIF($AF$21:AG26, AG$7:AG$20), 0)),""))</f>
        <v/>
      </c>
      <c r="AH27" s="83" t="str">
        <f t="array" ref="AH27">IF(AH26="","",IFERROR(INDEX(AH$7:AH$20, MATCH(0,COUNTIF($AF$21:AH26, AH$7:AH$20), 0)),""))</f>
        <v/>
      </c>
      <c r="AI27" s="83" t="str">
        <f t="array" ref="AI27">IF(AI26="","",IFERROR(INDEX(AI$7:AI$20, MATCH(0,COUNTIF($AF$21:AI26, AI$7:AI$20), 0)),""))</f>
        <v/>
      </c>
      <c r="AJ27" s="65"/>
      <c r="AK27" s="65" t="str">
        <f>IFERROR(VLOOKUP($AI27,'Job List'!$AN$5:$AS$1013,AK$1,FALSE),"")</f>
        <v/>
      </c>
      <c r="AL27" s="65" t="str">
        <f>IF(AK27="","",IFERROR(AK27&amp;COUNTIF($AK$21:AK27,AK27),""))</f>
        <v/>
      </c>
      <c r="AM27" s="65" t="str">
        <f>IFERROR(VLOOKUP($AI27,'Job List'!$AN$5:$AS$1013,AM$1,FALSE),"")</f>
        <v/>
      </c>
      <c r="AN27" s="65" t="str">
        <f>IF(AM27="","",IFERROR(AK27&amp;AM27&amp;COUNTIF($AN$21:AN26,AK27&amp;AM27&amp;"*")+1,""))</f>
        <v/>
      </c>
      <c r="AO27" s="65" t="str">
        <f>IFERROR(VLOOKUP($AI27,'Job List'!$AN$5:$AS$1013,AO$1,FALSE),"")</f>
        <v/>
      </c>
      <c r="AP27" s="65" t="str">
        <f>IF(AO27="","",IFERROR(AK27&amp;AM27&amp;AO27&amp;COUNTIF($AP$21:AP26,AK27&amp;AM27&amp;AO27&amp;"*")+1,""))</f>
        <v/>
      </c>
      <c r="AQ27" s="66" t="str">
        <f>IFERROR(VLOOKUP($AI27,'Job List'!$AN$5:$AS$1013,AQ$1,FALSE),"")</f>
        <v/>
      </c>
      <c r="AR27" s="65"/>
      <c r="AS27" s="84"/>
      <c r="AT27" s="71" t="s">
        <v>173</v>
      </c>
      <c r="AU27" s="72"/>
      <c r="AV27" s="74">
        <f>M79</f>
        <v>45</v>
      </c>
      <c r="AW27" s="74">
        <f>M83</f>
        <v>51.9</v>
      </c>
      <c r="AX27" s="74">
        <f>M87</f>
        <v>51.9</v>
      </c>
      <c r="AY27" s="74">
        <f ca="1">M89</f>
        <v>47.25</v>
      </c>
      <c r="AZ27" s="66"/>
      <c r="BA27" s="62" t="str">
        <f>IF(BA26="","",IFERROR(VLOOKUP($BC$1&amp;BB27-1,'Pivot Tables'!$E$5:$F$1135,2,FALSE),""))</f>
        <v/>
      </c>
      <c r="BB27" s="63">
        <v>25</v>
      </c>
      <c r="BC27" s="62" t="s">
        <v>2657</v>
      </c>
      <c r="BD27" s="62" t="str">
        <f>IF(BD26="","",IFERROR(VLOOKUP(BB27,'Pivot Tables'!$AD$4:$AE$1135,2,FALSE),""))</f>
        <v/>
      </c>
    </row>
    <row r="28" spans="4:56" s="7" customFormat="1">
      <c r="D28" s="165"/>
      <c r="E28" s="165" t="s">
        <v>2560</v>
      </c>
      <c r="F28" s="165" t="s">
        <v>2561</v>
      </c>
      <c r="G28" s="165" t="s">
        <v>2562</v>
      </c>
      <c r="H28" s="165"/>
      <c r="I28" s="165"/>
      <c r="J28" s="165"/>
      <c r="R28" s="87"/>
      <c r="S28" s="65" t="str">
        <f>+'Job List'!AF2</f>
        <v>Loan Processing</v>
      </c>
      <c r="T28" s="65" t="str">
        <f>VLOOKUP(S26&amp;S27&amp;S28&amp;1,'Job List'!$M$5:$R$1091,6,FALSE)</f>
        <v>B</v>
      </c>
      <c r="U28" s="70"/>
      <c r="V28" s="70">
        <f t="shared" si="2"/>
        <v>23</v>
      </c>
      <c r="W28" s="81" t="str">
        <f>IF(W27="","",IFERROR(VLOOKUP($S$14&amp;$V28-1,'Pivot Tables'!$L$5:$M$1135,2,FALSE),""))</f>
        <v/>
      </c>
      <c r="X28" s="65" t="str">
        <f t="shared" si="10"/>
        <v/>
      </c>
      <c r="Y28" s="65" t="str">
        <f>IF(W28="","",COUNTIFS('Extract - All'!$EG$8:$EG$17,Reference!W28))</f>
        <v/>
      </c>
      <c r="Z28" s="65">
        <f t="shared" si="4"/>
        <v>23</v>
      </c>
      <c r="AA28" s="81" t="str">
        <f>IF(AA27="","",IFERROR(IF($S$17="All",VLOOKUP($S$14&amp;Z28-1,'Pivot Tables'!$T$5:$U$1135,2,FALSE),VLOOKUP($S$14&amp;Reference!$S$17&amp;Z28-1,'Pivot Tables'!$AB$5:$AC$1135,2,FALSE)),""))</f>
        <v/>
      </c>
      <c r="AB28" s="66"/>
      <c r="AC28" s="65"/>
      <c r="AD28" s="70"/>
      <c r="AE28" s="65"/>
      <c r="AF28" s="83" t="str">
        <f t="array" ref="AF28">IF(AF27="","",IFERROR(INDEX(AF$7:AF$20, MATCH(0,COUNTIF($AF$21:AF27, AF$7:AF$20), 0)),""))</f>
        <v/>
      </c>
      <c r="AG28" s="83" t="str">
        <f t="array" ref="AG28">IF(AG27="","",IFERROR(INDEX(AG$7:AG$20, MATCH(0,COUNTIF($AF$21:AG27, AG$7:AG$20), 0)),""))</f>
        <v/>
      </c>
      <c r="AH28" s="83" t="str">
        <f t="array" ref="AH28">IF(AH27="","",IFERROR(INDEX(AH$7:AH$20, MATCH(0,COUNTIF($AF$21:AH27, AH$7:AH$20), 0)),""))</f>
        <v/>
      </c>
      <c r="AI28" s="83" t="str">
        <f t="array" ref="AI28">IF(AI27="","",IFERROR(INDEX(AI$7:AI$20, MATCH(0,COUNTIF($AF$21:AI27, AI$7:AI$20), 0)),""))</f>
        <v/>
      </c>
      <c r="AJ28" s="65"/>
      <c r="AK28" s="65" t="str">
        <f>IFERROR(VLOOKUP($AI28,'Job List'!$AN$5:$AS$1013,AK$1,FALSE),"")</f>
        <v/>
      </c>
      <c r="AL28" s="65" t="str">
        <f>IF(AK28="","",IFERROR(AK28&amp;COUNTIF($AK$21:AK28,AK28),""))</f>
        <v/>
      </c>
      <c r="AM28" s="65" t="str">
        <f>IFERROR(VLOOKUP($AI28,'Job List'!$AN$5:$AS$1013,AM$1,FALSE),"")</f>
        <v/>
      </c>
      <c r="AN28" s="65" t="str">
        <f>IF(AM28="","",IFERROR(AK28&amp;AM28&amp;COUNTIF($AN$21:AN27,AK28&amp;AM28&amp;"*")+1,""))</f>
        <v/>
      </c>
      <c r="AO28" s="65" t="str">
        <f>IFERROR(VLOOKUP($AI28,'Job List'!$AN$5:$AS$1013,AO$1,FALSE),"")</f>
        <v/>
      </c>
      <c r="AP28" s="65" t="str">
        <f>IF(AO28="","",IFERROR(AK28&amp;AM28&amp;AO28&amp;COUNTIF($AP$21:AP27,AK28&amp;AM28&amp;AO28&amp;"*")+1,""))</f>
        <v/>
      </c>
      <c r="AQ28" s="66" t="str">
        <f>IFERROR(VLOOKUP($AI28,'Job List'!$AN$5:$AS$1013,AQ$1,FALSE),"")</f>
        <v/>
      </c>
      <c r="AR28" s="65"/>
      <c r="AS28" s="84"/>
      <c r="AT28" s="71" t="s">
        <v>166</v>
      </c>
      <c r="AU28" s="65"/>
      <c r="AV28" s="74">
        <f>IF(AV24="--",AV25-(0.0005*AV25),AV24)</f>
        <v>40.601999999999997</v>
      </c>
      <c r="AW28" s="74">
        <f>IF(AW24="--",AW25-(0.0005*AW25),AW24)</f>
        <v>42.207500000000003</v>
      </c>
      <c r="AX28" s="74">
        <f>IF(AX24="--",AX25-(0.0005*AX25),AX24)</f>
        <v>43.262</v>
      </c>
      <c r="AY28" s="74">
        <f>IF(AY24="--",AY25-(0.0005*AY25),AY24)</f>
        <v>41.994999999999997</v>
      </c>
      <c r="AZ28" s="66"/>
      <c r="BA28" s="62" t="str">
        <f>IF(BA27="","",IFERROR(VLOOKUP($BC$1&amp;BB28-1,'Pivot Tables'!$E$5:$F$1135,2,FALSE),""))</f>
        <v/>
      </c>
      <c r="BB28" s="63">
        <v>26</v>
      </c>
      <c r="BC28" s="62" t="s">
        <v>2658</v>
      </c>
      <c r="BD28" s="62" t="str">
        <f>IF(BD27="","",IFERROR(VLOOKUP(BB28,'Pivot Tables'!$AD$4:$AE$1135,2,FALSE),""))</f>
        <v/>
      </c>
    </row>
    <row r="29" spans="4:56" s="7" customFormat="1">
      <c r="E29" s="165" t="s">
        <v>158</v>
      </c>
      <c r="F29" s="165" t="s">
        <v>159</v>
      </c>
      <c r="G29" s="165" t="s">
        <v>160</v>
      </c>
      <c r="H29" s="165" t="s">
        <v>161</v>
      </c>
      <c r="I29" s="165" t="s">
        <v>162</v>
      </c>
      <c r="J29" s="165" t="s">
        <v>156</v>
      </c>
      <c r="S29" s="65" t="str">
        <f>+'Job List'!AG2</f>
        <v>F - Intermediate Professional</v>
      </c>
      <c r="T29" s="65" t="str">
        <f>VLOOKUP(S26&amp;S27&amp;S28&amp;S29,'Job List'!$AT$5:$AU$1085,2,FALSE)</f>
        <v>F</v>
      </c>
      <c r="U29" s="70"/>
      <c r="V29" s="70">
        <f t="shared" si="2"/>
        <v>24</v>
      </c>
      <c r="W29" s="81" t="str">
        <f>IF(W28="","",IFERROR(VLOOKUP($S$14&amp;$V29-1,'Pivot Tables'!$L$5:$M$1135,2,FALSE),""))</f>
        <v/>
      </c>
      <c r="X29" s="65" t="str">
        <f t="shared" si="10"/>
        <v/>
      </c>
      <c r="Y29" s="65" t="str">
        <f>IF(W29="","",COUNTIFS('Extract - All'!$EG$8:$EG$17,Reference!W29))</f>
        <v/>
      </c>
      <c r="Z29" s="65">
        <f t="shared" si="4"/>
        <v>24</v>
      </c>
      <c r="AA29" s="81" t="str">
        <f>IF(AA28="","",IFERROR(IF($S$17="All",VLOOKUP($S$14&amp;Z29-1,'Pivot Tables'!$T$5:$U$1135,2,FALSE),VLOOKUP($S$14&amp;Reference!$S$17&amp;Z29-1,'Pivot Tables'!$AB$5:$AC$1135,2,FALSE)),""))</f>
        <v/>
      </c>
      <c r="AB29" s="66"/>
      <c r="AC29" s="65"/>
      <c r="AD29" s="70"/>
      <c r="AE29" s="65"/>
      <c r="AF29" s="83" t="str">
        <f t="array" ref="AF29">IF(AF28="","",IFERROR(INDEX(AF$7:AF$20, MATCH(0,COUNTIF($AF$21:AF28, AF$7:AF$20), 0)),""))</f>
        <v/>
      </c>
      <c r="AG29" s="83" t="str">
        <f t="array" ref="AG29">IF(AG28="","",IFERROR(INDEX(AG$7:AG$20, MATCH(0,COUNTIF($AF$21:AG28, AG$7:AG$20), 0)),""))</f>
        <v/>
      </c>
      <c r="AH29" s="83" t="str">
        <f t="array" ref="AH29">IF(AH28="","",IFERROR(INDEX(AH$7:AH$20, MATCH(0,COUNTIF($AF$21:AH28, AH$7:AH$20), 0)),""))</f>
        <v/>
      </c>
      <c r="AI29" s="83" t="str">
        <f t="array" ref="AI29">IF(AI28="","",IFERROR(INDEX(AI$7:AI$20, MATCH(0,COUNTIF($AF$21:AI28, AI$7:AI$20), 0)),""))</f>
        <v/>
      </c>
      <c r="AJ29" s="65"/>
      <c r="AK29" s="65" t="str">
        <f>IFERROR(VLOOKUP($AI29,'Job List'!$AN$5:$AS$1013,AK$1,FALSE),"")</f>
        <v/>
      </c>
      <c r="AL29" s="65" t="str">
        <f>IF(AK29="","",IFERROR(AK29&amp;COUNTIF($AK$21:AK29,AK29),""))</f>
        <v/>
      </c>
      <c r="AM29" s="65" t="str">
        <f>IFERROR(VLOOKUP($AI29,'Job List'!$AN$5:$AS$1013,AM$1,FALSE),"")</f>
        <v/>
      </c>
      <c r="AN29" s="65" t="str">
        <f>IF(AM29="","",IFERROR(AK29&amp;AM29&amp;COUNTIF($AN$21:AN28,AK29&amp;AM29&amp;"*")+1,""))</f>
        <v/>
      </c>
      <c r="AO29" s="65" t="str">
        <f>IFERROR(VLOOKUP($AI29,'Job List'!$AN$5:$AS$1013,AO$1,FALSE),"")</f>
        <v/>
      </c>
      <c r="AP29" s="65" t="str">
        <f>IF(AO29="","",IFERROR(AK29&amp;AM29&amp;AO29&amp;COUNTIF($AP$21:AP28,AK29&amp;AM29&amp;AO29&amp;"*")+1,""))</f>
        <v/>
      </c>
      <c r="AQ29" s="66" t="str">
        <f>IFERROR(VLOOKUP($AI29,'Job List'!$AN$5:$AS$1013,AQ$1,FALSE),"")</f>
        <v/>
      </c>
      <c r="AR29" s="65"/>
      <c r="AS29" s="84"/>
      <c r="AT29" s="71" t="s">
        <v>167</v>
      </c>
      <c r="AU29" s="65"/>
      <c r="AV29" s="74">
        <f>IF(AV24="--",AV25-AV28,AV25-AV24)</f>
        <v>5.9610000000000056</v>
      </c>
      <c r="AW29" s="74">
        <f>IF(AW24="--",AW25-AW28,AW25-AW24)</f>
        <v>6.5484999999999971</v>
      </c>
      <c r="AX29" s="74">
        <f>IF(AX24="--",AX25-AX28,AX25-AX24)</f>
        <v>7.0180000000000007</v>
      </c>
      <c r="AY29" s="74">
        <f>IF(AY24="--",AY25-AY28,AY25-AY24)</f>
        <v>6.0050000000000026</v>
      </c>
      <c r="AZ29" s="66"/>
      <c r="BA29" s="62" t="str">
        <f>IF(BA28="","",IFERROR(VLOOKUP($BC$1&amp;BB29-1,'Pivot Tables'!$E$5:$F$1135,2,FALSE),""))</f>
        <v/>
      </c>
      <c r="BB29" s="63">
        <v>27</v>
      </c>
      <c r="BC29" s="62" t="s">
        <v>2659</v>
      </c>
      <c r="BD29" s="62" t="str">
        <f>IF(BD28="","",IFERROR(VLOOKUP(BB29,'Pivot Tables'!$AD$4:$AE$1135,2,FALSE),""))</f>
        <v/>
      </c>
    </row>
    <row r="30" spans="4:56" s="7" customFormat="1">
      <c r="S30" s="65"/>
      <c r="T30" s="65">
        <v>1</v>
      </c>
      <c r="U30" s="70"/>
      <c r="V30" s="70">
        <f t="shared" si="2"/>
        <v>25</v>
      </c>
      <c r="W30" s="81" t="str">
        <f>IF(W29="","",IFERROR(VLOOKUP($S$14&amp;$V30-1,'Pivot Tables'!$L$5:$M$1135,2,FALSE),""))</f>
        <v/>
      </c>
      <c r="X30" s="65" t="str">
        <f t="shared" si="10"/>
        <v/>
      </c>
      <c r="Y30" s="65" t="str">
        <f>IF(W30="","",COUNTIFS('Extract - All'!$EG$8:$EG$17,Reference!W30))</f>
        <v/>
      </c>
      <c r="Z30" s="65">
        <f t="shared" si="4"/>
        <v>25</v>
      </c>
      <c r="AA30" s="81" t="str">
        <f>IF(AA29="","",IFERROR(IF($S$17="All",VLOOKUP($S$14&amp;Z30-1,'Pivot Tables'!$T$5:$U$1135,2,FALSE),VLOOKUP($S$14&amp;Reference!$S$17&amp;Z30-1,'Pivot Tables'!$AB$5:$AC$1135,2,FALSE)),""))</f>
        <v/>
      </c>
      <c r="AB30" s="66"/>
      <c r="AC30" s="65"/>
      <c r="AD30" s="70"/>
      <c r="AE30" s="65"/>
      <c r="AF30" s="83" t="str">
        <f t="array" ref="AF30">IF(AF29="","",IFERROR(INDEX(AF$7:AF$20, MATCH(0,COUNTIF($AF$21:AF29, AF$7:AF$20), 0)),""))</f>
        <v/>
      </c>
      <c r="AG30" s="83" t="str">
        <f t="array" ref="AG30">IF(AG29="","",IFERROR(INDEX(AG$7:AG$20, MATCH(0,COUNTIF($AF$21:AG29, AG$7:AG$20), 0)),""))</f>
        <v/>
      </c>
      <c r="AH30" s="83" t="str">
        <f t="array" ref="AH30">IF(AH29="","",IFERROR(INDEX(AH$7:AH$20, MATCH(0,COUNTIF($AF$21:AH29, AH$7:AH$20), 0)),""))</f>
        <v/>
      </c>
      <c r="AI30" s="83" t="str">
        <f t="array" ref="AI30">IF(AI29="","",IFERROR(INDEX(AI$7:AI$20, MATCH(0,COUNTIF($AF$21:AI29, AI$7:AI$20), 0)),""))</f>
        <v/>
      </c>
      <c r="AJ30" s="65"/>
      <c r="AK30" s="65" t="str">
        <f>IFERROR(VLOOKUP($AI30,'Job List'!$AN$5:$AS$1013,AK$1,FALSE),"")</f>
        <v/>
      </c>
      <c r="AL30" s="65" t="str">
        <f>IF(AK30="","",IFERROR(AK30&amp;COUNTIF($AK$21:AK30,AK30),""))</f>
        <v/>
      </c>
      <c r="AM30" s="65" t="str">
        <f>IFERROR(VLOOKUP($AI30,'Job List'!$AN$5:$AS$1013,AM$1,FALSE),"")</f>
        <v/>
      </c>
      <c r="AN30" s="65" t="str">
        <f>IF(AM30="","",IFERROR(AK30&amp;AM30&amp;COUNTIF($AN$21:AN29,AK30&amp;AM30&amp;"*")+1,""))</f>
        <v/>
      </c>
      <c r="AO30" s="65" t="str">
        <f>IFERROR(VLOOKUP($AI30,'Job List'!$AN$5:$AS$1013,AO$1,FALSE),"")</f>
        <v/>
      </c>
      <c r="AP30" s="65" t="str">
        <f>IF(AO30="","",IFERROR(AK30&amp;AM30&amp;AO30&amp;COUNTIF($AP$21:AP29,AK30&amp;AM30&amp;AO30&amp;"*")+1,""))</f>
        <v/>
      </c>
      <c r="AQ30" s="66" t="str">
        <f>IFERROR(VLOOKUP($AI30,'Job List'!$AN$5:$AS$1013,AQ$1,FALSE),"")</f>
        <v/>
      </c>
      <c r="AR30" s="65"/>
      <c r="AS30" s="84"/>
      <c r="AT30" s="71" t="s">
        <v>168</v>
      </c>
      <c r="AU30" s="65"/>
      <c r="AV30" s="74">
        <f>IF(AV26="--",AV25+(0.0005*AV25)-AV25,AV26-AV25)</f>
        <v>4.8915000000000006</v>
      </c>
      <c r="AW30" s="74">
        <f>IF(AW26="--",AW25+(0.0005*AW25)-AW25,AW26-AW25)</f>
        <v>7.1469999999999985</v>
      </c>
      <c r="AX30" s="74">
        <f>IF(AX26="--",AX25+(0.0005*AX25)-AX25,AX26-AX25)</f>
        <v>8.0649999999999977</v>
      </c>
      <c r="AY30" s="74">
        <f>IF(AY26="--",AY25+(0.0005*AY25)-AY25,AY26-AY25)</f>
        <v>6.5970000000000013</v>
      </c>
      <c r="AZ30" s="66"/>
      <c r="BA30" s="62" t="str">
        <f>IF(BA29="","",IFERROR(VLOOKUP($BC$1&amp;BB30-1,'Pivot Tables'!$E$5:$F$1135,2,FALSE),""))</f>
        <v/>
      </c>
      <c r="BB30" s="63">
        <v>28</v>
      </c>
      <c r="BC30" s="62" t="s">
        <v>2660</v>
      </c>
      <c r="BD30" s="62" t="str">
        <f>IF(BD29="","",IFERROR(VLOOKUP(BB30,'Pivot Tables'!$AD$4:$AE$1135,2,FALSE),""))</f>
        <v/>
      </c>
    </row>
    <row r="31" spans="4:56" s="7" customFormat="1" ht="12.75" customHeight="1">
      <c r="S31" s="65"/>
      <c r="T31" s="65">
        <v>1</v>
      </c>
      <c r="U31" s="70"/>
      <c r="V31" s="70">
        <f t="shared" si="2"/>
        <v>26</v>
      </c>
      <c r="W31" s="81" t="str">
        <f>IF(W30="","",IFERROR(VLOOKUP($S$14&amp;$V31-1,'Pivot Tables'!$L$5:$M$1135,2,FALSE),""))</f>
        <v/>
      </c>
      <c r="X31" s="65" t="str">
        <f t="shared" si="10"/>
        <v/>
      </c>
      <c r="Y31" s="65" t="str">
        <f>IF(W31="","",COUNTIFS('Extract - All'!$EG$8:$EG$17,Reference!W31))</f>
        <v/>
      </c>
      <c r="Z31" s="65">
        <f t="shared" si="4"/>
        <v>26</v>
      </c>
      <c r="AA31" s="81" t="str">
        <f>IF(AA30="","",IFERROR(IF($S$17="All",VLOOKUP($S$14&amp;Z31-1,'Pivot Tables'!$T$5:$U$1135,2,FALSE),VLOOKUP($S$14&amp;Reference!$S$17&amp;Z31-1,'Pivot Tables'!$AB$5:$AC$1135,2,FALSE)),""))</f>
        <v/>
      </c>
      <c r="AB31" s="66"/>
      <c r="AC31" s="65"/>
      <c r="AD31" s="70"/>
      <c r="AE31" s="65"/>
      <c r="AF31" s="83" t="str">
        <f t="array" ref="AF31">IF(AF30="","",IFERROR(INDEX(AF$7:AF$20, MATCH(0,COUNTIF($AF$21:AF30, AF$7:AF$20), 0)),""))</f>
        <v/>
      </c>
      <c r="AG31" s="83" t="str">
        <f t="array" ref="AG31">IF(AG30="","",IFERROR(INDEX(AG$7:AG$20, MATCH(0,COUNTIF($AF$21:AG30, AG$7:AG$20), 0)),""))</f>
        <v/>
      </c>
      <c r="AH31" s="83" t="str">
        <f t="array" ref="AH31">IF(AH30="","",IFERROR(INDEX(AH$7:AH$20, MATCH(0,COUNTIF($AF$21:AH30, AH$7:AH$20), 0)),""))</f>
        <v/>
      </c>
      <c r="AI31" s="83" t="str">
        <f t="array" ref="AI31">IF(AI30="","",IFERROR(INDEX(AI$7:AI$20, MATCH(0,COUNTIF($AF$21:AI30, AI$7:AI$20), 0)),""))</f>
        <v/>
      </c>
      <c r="AJ31" s="65"/>
      <c r="AK31" s="65" t="str">
        <f>IFERROR(VLOOKUP($AI31,'Job List'!$AN$5:$AS$1013,AK$1,FALSE),"")</f>
        <v/>
      </c>
      <c r="AL31" s="65" t="str">
        <f>IF(AK31="","",IFERROR(AK31&amp;COUNTIF($AK$21:AK31,AK31),""))</f>
        <v/>
      </c>
      <c r="AM31" s="65" t="str">
        <f>IFERROR(VLOOKUP($AI31,'Job List'!$AN$5:$AS$1013,AM$1,FALSE),"")</f>
        <v/>
      </c>
      <c r="AN31" s="65" t="str">
        <f>IF(AM31="","",IFERROR(AK31&amp;AM31&amp;COUNTIF($AN$21:AN30,AK31&amp;AM31&amp;"*")+1,""))</f>
        <v/>
      </c>
      <c r="AO31" s="65" t="str">
        <f>IFERROR(VLOOKUP($AI31,'Job List'!$AN$5:$AS$1013,AO$1,FALSE),"")</f>
        <v/>
      </c>
      <c r="AP31" s="65" t="str">
        <f>IF(AO31="","",IFERROR(AK31&amp;AM31&amp;AO31&amp;COUNTIF($AP$21:AP30,AK31&amp;AM31&amp;AO31&amp;"*")+1,""))</f>
        <v/>
      </c>
      <c r="AQ31" s="66" t="str">
        <f>IFERROR(VLOOKUP($AI31,'Job List'!$AN$5:$AS$1013,AQ$1,FALSE),"")</f>
        <v/>
      </c>
      <c r="AR31" s="65"/>
      <c r="AS31" s="84"/>
      <c r="AT31" s="71" t="s">
        <v>173</v>
      </c>
      <c r="AU31" s="65"/>
      <c r="AV31" s="74">
        <f>IF(AV27="--",-1,AV27)</f>
        <v>45</v>
      </c>
      <c r="AW31" s="74">
        <f>IF(AW27="--",-1,AW27)</f>
        <v>51.9</v>
      </c>
      <c r="AX31" s="74">
        <f>IF(AX27="--",-1,AX27)</f>
        <v>51.9</v>
      </c>
      <c r="AY31" s="74">
        <f ca="1">IF(AY27="--",-1,AY27)</f>
        <v>47.25</v>
      </c>
      <c r="AZ31" s="66"/>
      <c r="BA31" s="62" t="str">
        <f>IF(BA30="","",IFERROR(VLOOKUP($BC$1&amp;BB31-1,'Pivot Tables'!$E$5:$F$1135,2,FALSE),""))</f>
        <v/>
      </c>
      <c r="BB31" s="63">
        <v>29</v>
      </c>
      <c r="BC31" s="62" t="s">
        <v>2661</v>
      </c>
      <c r="BD31" s="62" t="str">
        <f>IF(BD30="","",IFERROR(VLOOKUP(BB31,'Pivot Tables'!$AD$4:$AE$1135,2,FALSE),""))</f>
        <v/>
      </c>
    </row>
    <row r="32" spans="4:56" s="7" customFormat="1" ht="15.75" thickBot="1">
      <c r="S32" s="70"/>
      <c r="T32" s="65">
        <v>1</v>
      </c>
      <c r="U32" s="70"/>
      <c r="V32" s="70">
        <f t="shared" si="2"/>
        <v>27</v>
      </c>
      <c r="W32" s="81" t="str">
        <f>IF(W31="","",IFERROR(VLOOKUP($S$14&amp;$V32-1,'Pivot Tables'!$L$5:$M$1135,2,FALSE),""))</f>
        <v/>
      </c>
      <c r="X32" s="65" t="str">
        <f t="shared" si="10"/>
        <v/>
      </c>
      <c r="Y32" s="65" t="str">
        <f>IF(W32="","",COUNTIFS('Extract - All'!$EG$8:$EG$17,Reference!W32))</f>
        <v/>
      </c>
      <c r="Z32" s="65">
        <f t="shared" si="4"/>
        <v>27</v>
      </c>
      <c r="AA32" s="81" t="str">
        <f>IF(AA31="","",IFERROR(IF($S$17="All",VLOOKUP($S$14&amp;Z32-1,'Pivot Tables'!$T$5:$U$1135,2,FALSE),VLOOKUP($S$14&amp;Reference!$S$17&amp;Z32-1,'Pivot Tables'!$AB$5:$AC$1135,2,FALSE)),""))</f>
        <v/>
      </c>
      <c r="AB32" s="66"/>
      <c r="AC32" s="65"/>
      <c r="AD32" s="70"/>
      <c r="AE32" s="65"/>
      <c r="AF32" s="65" t="str">
        <f>""</f>
        <v/>
      </c>
      <c r="AG32" s="65" t="str">
        <f>""</f>
        <v/>
      </c>
      <c r="AH32" s="65" t="str">
        <f>""</f>
        <v/>
      </c>
      <c r="AI32" s="65" t="str">
        <f>""</f>
        <v/>
      </c>
      <c r="AJ32" s="65"/>
      <c r="AK32" s="65" t="s">
        <v>151</v>
      </c>
      <c r="AL32" s="65"/>
      <c r="AM32" s="65"/>
      <c r="AN32" s="65"/>
      <c r="AO32" s="65"/>
      <c r="AP32" s="65"/>
      <c r="AQ32" s="66"/>
      <c r="AR32" s="65"/>
      <c r="AS32" s="84"/>
      <c r="AT32" s="75"/>
      <c r="AU32" s="67"/>
      <c r="AV32" s="67"/>
      <c r="AW32" s="67"/>
      <c r="AX32" s="67"/>
      <c r="AY32" s="67"/>
      <c r="AZ32" s="68"/>
      <c r="BA32" s="62" t="str">
        <f>IF(BA31="","",IFERROR(VLOOKUP($BC$1&amp;BB32-1,'Pivot Tables'!$E$5:$F$1135,2,FALSE),""))</f>
        <v/>
      </c>
      <c r="BB32" s="63">
        <v>30</v>
      </c>
      <c r="BC32" s="62" t="s">
        <v>2662</v>
      </c>
      <c r="BD32" s="62" t="str">
        <f>IF(BD31="","",IFERROR(VLOOKUP(BB32,'Pivot Tables'!$AD$4:$AE$1135,2,FALSE),""))</f>
        <v/>
      </c>
    </row>
    <row r="33" spans="3:56" s="7" customFormat="1">
      <c r="S33" s="70"/>
      <c r="T33" s="65" t="str">
        <f>T30&amp;T31&amp;T32</f>
        <v>111</v>
      </c>
      <c r="U33" s="70"/>
      <c r="V33" s="70">
        <f t="shared" si="2"/>
        <v>28</v>
      </c>
      <c r="W33" s="81" t="str">
        <f>IF(W32="","",IFERROR(VLOOKUP($S$14&amp;$V33-1,'Pivot Tables'!$L$5:$M$1135,2,FALSE),""))</f>
        <v/>
      </c>
      <c r="X33" s="65" t="str">
        <f t="shared" si="10"/>
        <v/>
      </c>
      <c r="Y33" s="65" t="str">
        <f>IF(W33="","",COUNTIFS('Extract - All'!$EG$8:$EG$17,Reference!W33))</f>
        <v/>
      </c>
      <c r="Z33" s="65">
        <f t="shared" si="4"/>
        <v>28</v>
      </c>
      <c r="AA33" s="81" t="str">
        <f>IF(AA32="","",IFERROR(IF($S$17="All",VLOOKUP($S$14&amp;Z33-1,'Pivot Tables'!$T$5:$U$1135,2,FALSE),VLOOKUP($S$14&amp;Reference!$S$17&amp;Z33-1,'Pivot Tables'!$AB$5:$AC$1135,2,FALSE)),""))</f>
        <v/>
      </c>
      <c r="AB33" s="66"/>
      <c r="AC33" s="65"/>
      <c r="AD33" s="70"/>
      <c r="AE33" s="65"/>
      <c r="AF33" s="65" t="str">
        <f>""</f>
        <v/>
      </c>
      <c r="AG33" s="65" t="str">
        <f>""</f>
        <v/>
      </c>
      <c r="AH33" s="65" t="str">
        <f>""</f>
        <v/>
      </c>
      <c r="AI33" s="65" t="str">
        <f>""</f>
        <v/>
      </c>
      <c r="AJ33" s="65"/>
      <c r="AK33" s="65" t="s">
        <v>151</v>
      </c>
      <c r="AL33" s="65"/>
      <c r="AM33" s="65"/>
      <c r="AN33" s="65"/>
      <c r="AO33" s="65"/>
      <c r="AP33" s="65"/>
      <c r="AQ33" s="66"/>
      <c r="AR33" s="65"/>
      <c r="AS33" s="84"/>
      <c r="AT33" s="69"/>
      <c r="AU33" s="69"/>
      <c r="AV33" s="69"/>
      <c r="AW33" s="69"/>
      <c r="AX33" s="69"/>
      <c r="AY33" s="69"/>
      <c r="AZ33" s="69"/>
      <c r="BA33" s="62" t="str">
        <f>IF(BA32="","",IFERROR(VLOOKUP($BC$1&amp;BB33-1,'Pivot Tables'!$E$5:$F$1135,2,FALSE),""))</f>
        <v/>
      </c>
      <c r="BB33" s="63">
        <v>31</v>
      </c>
      <c r="BC33" s="62" t="s">
        <v>2663</v>
      </c>
      <c r="BD33" s="62" t="str">
        <f>IF(BD32="","",IFERROR(VLOOKUP(BB33,'Pivot Tables'!$AD$4:$AE$1135,2,FALSE),""))</f>
        <v/>
      </c>
    </row>
    <row r="34" spans="3:56" s="7" customFormat="1">
      <c r="S34" s="70" t="str">
        <f>"RRU"&amp;"-"&amp;T26&amp;"-"&amp;T27&amp;T28&amp;T29</f>
        <v>RRU-OP-LOBF</v>
      </c>
      <c r="T34" s="65"/>
      <c r="U34" s="70"/>
      <c r="V34" s="70">
        <f t="shared" si="2"/>
        <v>29</v>
      </c>
      <c r="W34" s="81" t="str">
        <f>IF(W33="","",IFERROR(VLOOKUP($S$14&amp;$V34-1,'Pivot Tables'!$L$5:$M$1135,2,FALSE),""))</f>
        <v/>
      </c>
      <c r="X34" s="65" t="str">
        <f t="shared" si="10"/>
        <v/>
      </c>
      <c r="Y34" s="65" t="str">
        <f>IF(W34="","",COUNTIFS('Extract - All'!$EG$8:$EG$17,Reference!W34))</f>
        <v/>
      </c>
      <c r="Z34" s="65">
        <f t="shared" si="4"/>
        <v>29</v>
      </c>
      <c r="AA34" s="81" t="str">
        <f>IF(AA33="","",IFERROR(IF($S$17="All",VLOOKUP($S$14&amp;Z34-1,'Pivot Tables'!$T$5:$U$1135,2,FALSE),VLOOKUP($S$14&amp;Reference!$S$17&amp;Z34-1,'Pivot Tables'!$AB$5:$AC$1135,2,FALSE)),""))</f>
        <v/>
      </c>
      <c r="AB34" s="66"/>
      <c r="AC34" s="65"/>
      <c r="AD34" s="70"/>
      <c r="AE34" s="65"/>
      <c r="AF34" s="65" t="str">
        <f>""</f>
        <v/>
      </c>
      <c r="AG34" s="65" t="str">
        <f>""</f>
        <v/>
      </c>
      <c r="AH34" s="65" t="str">
        <f>""</f>
        <v/>
      </c>
      <c r="AI34" s="65" t="str">
        <f>""</f>
        <v/>
      </c>
      <c r="AJ34" s="65"/>
      <c r="AK34" s="65" t="s">
        <v>151</v>
      </c>
      <c r="AL34" s="65"/>
      <c r="AM34" s="65"/>
      <c r="AN34" s="65"/>
      <c r="AO34" s="65"/>
      <c r="AP34" s="65"/>
      <c r="AQ34" s="66"/>
      <c r="AR34" s="65"/>
      <c r="AS34" s="84"/>
      <c r="AT34" s="69"/>
      <c r="AU34" s="69"/>
      <c r="AV34" s="69"/>
      <c r="AW34" s="69"/>
      <c r="AX34" s="69"/>
      <c r="AY34" s="69"/>
      <c r="AZ34" s="69"/>
      <c r="BA34" s="62" t="str">
        <f>IF(BA33="","",IFERROR(VLOOKUP($BC$1&amp;BB34-1,'Pivot Tables'!$E$5:$F$1135,2,FALSE),""))</f>
        <v/>
      </c>
      <c r="BB34" s="63">
        <v>32</v>
      </c>
      <c r="BC34" s="62" t="s">
        <v>2664</v>
      </c>
      <c r="BD34" s="62" t="str">
        <f>IF(BD33="","",IFERROR(VLOOKUP(BB34,'Pivot Tables'!$AD$4:$AE$1135,2,FALSE),""))</f>
        <v/>
      </c>
    </row>
    <row r="35" spans="3:56" s="7" customFormat="1">
      <c r="S35" s="70" t="str">
        <f>+S34&amp;T35</f>
        <v>RRU-OP-LOBFAll</v>
      </c>
      <c r="T35" s="65" t="str">
        <f>+VLOOKUP(T33,$S$42:$U$109,2,0)</f>
        <v>All</v>
      </c>
      <c r="U35" s="70"/>
      <c r="V35" s="70">
        <f t="shared" si="2"/>
        <v>30</v>
      </c>
      <c r="W35" s="81" t="str">
        <f>IF(W34="","",IFERROR(VLOOKUP($S$14&amp;$V35-1,'Pivot Tables'!$L$5:$M$1135,2,FALSE),""))</f>
        <v/>
      </c>
      <c r="X35" s="65" t="str">
        <f t="shared" si="10"/>
        <v/>
      </c>
      <c r="Y35" s="65" t="str">
        <f>IF(W35="","",COUNTIFS('Extract - All'!$EG$8:$EG$17,Reference!W35))</f>
        <v/>
      </c>
      <c r="Z35" s="65">
        <f t="shared" si="4"/>
        <v>30</v>
      </c>
      <c r="AA35" s="81" t="str">
        <f>IF(AA34="","",IFERROR(IF($S$17="All",VLOOKUP($S$14&amp;Z35-1,'Pivot Tables'!$T$5:$U$1135,2,FALSE),VLOOKUP($S$14&amp;Reference!$S$17&amp;Z35-1,'Pivot Tables'!$AB$5:$AC$1135,2,FALSE)),""))</f>
        <v/>
      </c>
      <c r="AB35" s="66"/>
      <c r="AC35" s="65"/>
      <c r="AD35" s="70"/>
      <c r="AE35" s="65"/>
      <c r="AF35" s="65" t="str">
        <f>""</f>
        <v/>
      </c>
      <c r="AG35" s="65" t="str">
        <f>""</f>
        <v/>
      </c>
      <c r="AH35" s="65" t="str">
        <f>""</f>
        <v/>
      </c>
      <c r="AI35" s="65" t="str">
        <f>""</f>
        <v/>
      </c>
      <c r="AJ35" s="65"/>
      <c r="AK35" s="65" t="s">
        <v>151</v>
      </c>
      <c r="AL35" s="65"/>
      <c r="AM35" s="65"/>
      <c r="AN35" s="65"/>
      <c r="AO35" s="65"/>
      <c r="AP35" s="65"/>
      <c r="AQ35" s="66"/>
      <c r="AR35" s="65"/>
      <c r="AS35" s="84"/>
      <c r="AT35" s="69"/>
      <c r="AU35" s="69"/>
      <c r="AV35" s="69"/>
      <c r="AW35" s="69"/>
      <c r="AX35" s="69"/>
      <c r="AY35" s="69"/>
      <c r="AZ35" s="69"/>
      <c r="BA35" s="62" t="str">
        <f>IF(BA34="","",IFERROR(VLOOKUP($BC$1&amp;BB35-1,'Pivot Tables'!$E$5:$F$1135,2,FALSE),""))</f>
        <v/>
      </c>
      <c r="BB35" s="63">
        <v>33</v>
      </c>
      <c r="BC35" s="62" t="s">
        <v>2665</v>
      </c>
      <c r="BD35" s="62" t="str">
        <f>IF(BD34="","",IFERROR(VLOOKUP(BB35,'Pivot Tables'!$AD$4:$AE$1135,2,FALSE),""))</f>
        <v/>
      </c>
    </row>
    <row r="36" spans="3:56" s="7" customFormat="1" ht="15.75" thickBot="1">
      <c r="S36" s="70" t="str">
        <f>+S34&amp;"All"</f>
        <v>RRU-OP-LOBFAll</v>
      </c>
      <c r="T36" s="65"/>
      <c r="U36" s="70"/>
      <c r="V36" s="70">
        <f t="shared" si="2"/>
        <v>31</v>
      </c>
      <c r="W36" s="81" t="str">
        <f>IF(W35="","",IFERROR(VLOOKUP($S$14&amp;$V36-1,'Pivot Tables'!$L$5:$M$1135,2,FALSE),""))</f>
        <v/>
      </c>
      <c r="X36" s="65" t="str">
        <f t="shared" si="10"/>
        <v/>
      </c>
      <c r="Y36" s="65" t="str">
        <f>IF(W36="","",COUNTIFS('Extract - All'!$EG$8:$EG$17,Reference!W36))</f>
        <v/>
      </c>
      <c r="Z36" s="65">
        <f t="shared" si="4"/>
        <v>31</v>
      </c>
      <c r="AA36" s="81" t="str">
        <f>IF(AA35="","",IFERROR(IF($S$17="All",VLOOKUP($S$14&amp;Z36-1,'Pivot Tables'!$T$5:$U$1135,2,FALSE),VLOOKUP($S$14&amp;Reference!$S$17&amp;Z36-1,'Pivot Tables'!$AB$5:$AC$1135,2,FALSE)),""))</f>
        <v/>
      </c>
      <c r="AB36" s="66"/>
      <c r="AC36" s="65"/>
      <c r="AD36" s="70"/>
      <c r="AE36" s="65"/>
      <c r="AF36" s="65" t="str">
        <f>""</f>
        <v/>
      </c>
      <c r="AG36" s="65" t="str">
        <f>""</f>
        <v/>
      </c>
      <c r="AH36" s="65" t="str">
        <f>""</f>
        <v/>
      </c>
      <c r="AI36" s="65" t="str">
        <f>""</f>
        <v/>
      </c>
      <c r="AJ36" s="65"/>
      <c r="AK36" s="65" t="s">
        <v>151</v>
      </c>
      <c r="AL36" s="65"/>
      <c r="AM36" s="65"/>
      <c r="AN36" s="65"/>
      <c r="AO36" s="65"/>
      <c r="AP36" s="65"/>
      <c r="AQ36" s="66"/>
      <c r="AR36" s="65"/>
      <c r="AS36" s="84"/>
      <c r="AT36" s="69"/>
      <c r="AU36" s="69"/>
      <c r="AV36" s="69"/>
      <c r="AW36" s="69"/>
      <c r="AX36" s="69"/>
      <c r="AY36" s="69"/>
      <c r="AZ36" s="69"/>
      <c r="BA36" s="62" t="str">
        <f>IF(BA35="","",IFERROR(VLOOKUP($BC$1&amp;BB36-1,'Pivot Tables'!$E$5:$F$1135,2,FALSE),""))</f>
        <v/>
      </c>
      <c r="BB36" s="63">
        <v>34</v>
      </c>
      <c r="BC36" s="62" t="s">
        <v>2666</v>
      </c>
      <c r="BD36" s="62" t="str">
        <f>IF(BD35="","",IFERROR(VLOOKUP(BB36,'Pivot Tables'!$AD$4:$AE$1135,2,FALSE),""))</f>
        <v/>
      </c>
    </row>
    <row r="37" spans="3:56" s="7" customFormat="1" ht="15.75" thickBot="1">
      <c r="C37" s="303" t="s">
        <v>289</v>
      </c>
      <c r="D37" s="304"/>
      <c r="E37" s="304"/>
      <c r="F37" s="304"/>
      <c r="G37" s="304"/>
      <c r="H37" s="304"/>
      <c r="I37" s="304"/>
      <c r="J37" s="135"/>
      <c r="K37" s="124"/>
      <c r="S37" s="70" t="str">
        <f>AE21</f>
        <v>All</v>
      </c>
      <c r="T37" s="65"/>
      <c r="U37" s="70"/>
      <c r="V37" s="70">
        <f t="shared" si="2"/>
        <v>32</v>
      </c>
      <c r="W37" s="81" t="str">
        <f>IF(W36="","",IFERROR(VLOOKUP($S$14&amp;$V37-1,'Pivot Tables'!$L$5:$M$1135,2,FALSE),""))</f>
        <v/>
      </c>
      <c r="X37" s="65" t="str">
        <f t="shared" si="10"/>
        <v/>
      </c>
      <c r="Y37" s="65" t="str">
        <f>IF(W37="","",COUNTIFS('Extract - All'!$EG$8:$EG$17,Reference!W37))</f>
        <v/>
      </c>
      <c r="Z37" s="65">
        <f t="shared" si="4"/>
        <v>32</v>
      </c>
      <c r="AA37" s="81" t="str">
        <f>IF(AA36="","",IFERROR(IF($S$17="All",VLOOKUP($S$14&amp;Z37-1,'Pivot Tables'!$T$5:$U$1135,2,FALSE),VLOOKUP($S$14&amp;Reference!$S$17&amp;Z37-1,'Pivot Tables'!$AB$5:$AC$1135,2,FALSE)),""))</f>
        <v/>
      </c>
      <c r="AB37" s="66"/>
      <c r="AC37" s="65"/>
      <c r="AD37" s="75"/>
      <c r="AE37" s="67"/>
      <c r="AF37" s="67"/>
      <c r="AG37" s="67"/>
      <c r="AH37" s="67"/>
      <c r="AI37" s="67"/>
      <c r="AJ37" s="67"/>
      <c r="AK37" s="67" t="s">
        <v>151</v>
      </c>
      <c r="AL37" s="67"/>
      <c r="AM37" s="67"/>
      <c r="AN37" s="67"/>
      <c r="AO37" s="67"/>
      <c r="AP37" s="67"/>
      <c r="AQ37" s="68"/>
      <c r="AR37" s="65"/>
      <c r="AS37" s="84"/>
      <c r="AT37" s="69"/>
      <c r="AU37" s="69"/>
      <c r="AV37" s="69"/>
      <c r="AW37" s="69"/>
      <c r="AX37" s="69"/>
      <c r="AY37" s="69"/>
      <c r="AZ37" s="69"/>
      <c r="BA37" s="62" t="str">
        <f>IF(BA36="","",IFERROR(VLOOKUP($BC$1&amp;BB37-1,'Pivot Tables'!$E$5:$F$1135,2,FALSE),""))</f>
        <v/>
      </c>
      <c r="BB37" s="63">
        <v>35</v>
      </c>
      <c r="BC37" s="62" t="s">
        <v>2667</v>
      </c>
      <c r="BD37" s="62" t="str">
        <f>IF(BD36="","",IFERROR(VLOOKUP(BB37,'Pivot Tables'!$AD$4:$AE$1135,2,FALSE),""))</f>
        <v/>
      </c>
    </row>
    <row r="38" spans="3:56" s="7" customFormat="1">
      <c r="C38" s="305"/>
      <c r="D38" s="306"/>
      <c r="E38" s="306"/>
      <c r="F38" s="306"/>
      <c r="G38" s="306"/>
      <c r="H38" s="306"/>
      <c r="I38" s="306"/>
      <c r="J38" s="136"/>
      <c r="K38" s="125"/>
      <c r="S38" s="70"/>
      <c r="T38" s="65"/>
      <c r="U38" s="70"/>
      <c r="V38" s="70">
        <f t="shared" si="2"/>
        <v>33</v>
      </c>
      <c r="W38" s="81" t="str">
        <f>IF(W37="","",IFERROR(VLOOKUP($S$14&amp;$V38-1,'Pivot Tables'!$L$5:$M$1135,2,FALSE),""))</f>
        <v/>
      </c>
      <c r="X38" s="65" t="str">
        <f t="shared" si="10"/>
        <v/>
      </c>
      <c r="Y38" s="65" t="str">
        <f>IF(W38="","",COUNTIFS('Extract - All'!$EG$8:$EG$17,Reference!W38))</f>
        <v/>
      </c>
      <c r="Z38" s="65">
        <f t="shared" si="4"/>
        <v>33</v>
      </c>
      <c r="AA38" s="81" t="str">
        <f>IF(AA37="","",IFERROR(IF($S$17="All",VLOOKUP($S$14&amp;Z38-1,'Pivot Tables'!$T$5:$U$1135,2,FALSE),VLOOKUP($S$14&amp;Reference!$S$17&amp;Z38-1,'Pivot Tables'!$AB$5:$AC$1135,2,FALSE)),""))</f>
        <v/>
      </c>
      <c r="AB38" s="66"/>
      <c r="AR38" s="94"/>
      <c r="AS38" s="94"/>
      <c r="AT38" s="94"/>
      <c r="BA38" s="62" t="str">
        <f>IF(BA37="","",IFERROR(VLOOKUP($BC$1&amp;BB38-1,'Pivot Tables'!$E$5:$F$1135,2,FALSE),""))</f>
        <v/>
      </c>
      <c r="BB38" s="63">
        <v>36</v>
      </c>
      <c r="BC38" s="62" t="s">
        <v>2668</v>
      </c>
      <c r="BD38" s="62" t="str">
        <f>IF(BD37="","",IFERROR(VLOOKUP(BB38,'Pivot Tables'!$AD$4:$AE$1135,2,FALSE),""))</f>
        <v/>
      </c>
    </row>
    <row r="39" spans="3:56" s="7" customFormat="1">
      <c r="C39" s="85"/>
      <c r="D39" s="127" t="s">
        <v>166</v>
      </c>
      <c r="E39" s="127" t="s">
        <v>167</v>
      </c>
      <c r="F39" s="127" t="s">
        <v>168</v>
      </c>
      <c r="G39" s="128" t="s">
        <v>985</v>
      </c>
      <c r="H39" s="128" t="s">
        <v>984</v>
      </c>
      <c r="I39" s="127" t="s">
        <v>986</v>
      </c>
      <c r="J39" s="127" t="s">
        <v>987</v>
      </c>
      <c r="K39" s="129" t="s">
        <v>988</v>
      </c>
      <c r="S39" s="70" t="str">
        <f>VLOOKUP(T30,$O$1:$R$5,4,FALSE)</f>
        <v>Extract_All</v>
      </c>
      <c r="T39" s="65"/>
      <c r="U39" s="70"/>
      <c r="V39" s="70">
        <f t="shared" si="2"/>
        <v>34</v>
      </c>
      <c r="W39" s="81" t="str">
        <f>IF(W38="","",IFERROR(VLOOKUP($S$14&amp;$V39-1,'Pivot Tables'!$L$5:$M$1135,2,FALSE),""))</f>
        <v/>
      </c>
      <c r="X39" s="65" t="str">
        <f t="shared" si="10"/>
        <v/>
      </c>
      <c r="Y39" s="65" t="str">
        <f>IF(W39="","",COUNTIFS('Extract - All'!$EG$8:$EG$17,Reference!W39))</f>
        <v/>
      </c>
      <c r="Z39" s="65">
        <f t="shared" si="4"/>
        <v>34</v>
      </c>
      <c r="AA39" s="81" t="str">
        <f>IF(AA38="","",IFERROR(IF($S$17="All",VLOOKUP($S$14&amp;Z39-1,'Pivot Tables'!$T$5:$U$1135,2,FALSE),VLOOKUP($S$14&amp;Reference!$S$17&amp;Z39-1,'Pivot Tables'!$AB$5:$AC$1135,2,FALSE)),""))</f>
        <v/>
      </c>
      <c r="AB39" s="66"/>
      <c r="AR39" s="94"/>
      <c r="AS39" s="94"/>
      <c r="AT39" s="94"/>
      <c r="BA39" s="62" t="str">
        <f>IF(BA38="","",IFERROR(VLOOKUP($BC$1&amp;BB39-1,'Pivot Tables'!$E$5:$F$1135,2,FALSE),""))</f>
        <v/>
      </c>
      <c r="BB39" s="63">
        <v>37</v>
      </c>
      <c r="BC39" s="62" t="s">
        <v>2669</v>
      </c>
      <c r="BD39" s="62" t="str">
        <f>IF(BD38="","",IFERROR(VLOOKUP(BB39,'Pivot Tables'!$AD$4:$AE$1135,2,FALSE),""))</f>
        <v/>
      </c>
    </row>
    <row r="40" spans="3:56" s="7" customFormat="1" ht="15.75" thickBot="1">
      <c r="C40" s="70" t="s">
        <v>983</v>
      </c>
      <c r="D40" s="72">
        <f>'Extract - All'!C$4</f>
        <v>3</v>
      </c>
      <c r="E40" s="72">
        <f>'Extract - All'!D$4</f>
        <v>4</v>
      </c>
      <c r="F40" s="72">
        <f>'Extract - All'!E$4</f>
        <v>5</v>
      </c>
      <c r="G40" s="72">
        <f>'Extract - All'!F$4</f>
        <v>6</v>
      </c>
      <c r="H40" s="72">
        <f>'Extract - All'!G$4</f>
        <v>7</v>
      </c>
      <c r="I40" s="72">
        <f>'Extract - All'!H$4</f>
        <v>8</v>
      </c>
      <c r="J40" s="72">
        <f>'Extract - All'!J$4</f>
        <v>10</v>
      </c>
      <c r="K40" s="88">
        <f>'Extract - All'!I$4</f>
        <v>9</v>
      </c>
      <c r="S40" s="166">
        <f>VLOOKUP(S39,$M$1:$N$5,2,FALSE)</f>
        <v>1</v>
      </c>
      <c r="T40" s="67"/>
      <c r="U40" s="70"/>
      <c r="V40" s="70">
        <f t="shared" si="2"/>
        <v>35</v>
      </c>
      <c r="W40" s="81" t="str">
        <f>IF(W39="","",IFERROR(VLOOKUP($S$14&amp;$V40-1,'Pivot Tables'!$L$5:$M$1135,2,FALSE),""))</f>
        <v/>
      </c>
      <c r="X40" s="65" t="str">
        <f t="shared" si="10"/>
        <v/>
      </c>
      <c r="Y40" s="65" t="str">
        <f>IF(W40="","",COUNTIFS('Extract - All'!$EG$8:$EG$17,Reference!W40))</f>
        <v/>
      </c>
      <c r="Z40" s="65">
        <f t="shared" si="4"/>
        <v>35</v>
      </c>
      <c r="AA40" s="81" t="str">
        <f>IF(AA39="","",IFERROR(IF($S$17="All",VLOOKUP($S$14&amp;Z40-1,'Pivot Tables'!$T$5:$U$1135,2,FALSE),VLOOKUP($S$14&amp;Reference!$S$17&amp;Z40-1,'Pivot Tables'!$AB$5:$AC$1135,2,FALSE)),""))</f>
        <v/>
      </c>
      <c r="AB40" s="66"/>
      <c r="AR40" s="94"/>
      <c r="AS40" s="94"/>
      <c r="AT40" s="94"/>
      <c r="BA40" s="62" t="str">
        <f>IF(BA39="","",IFERROR(VLOOKUP($BC$1&amp;BB40-1,'Pivot Tables'!$E$5:$F$1135,2,FALSE),""))</f>
        <v/>
      </c>
      <c r="BB40" s="63">
        <v>38</v>
      </c>
      <c r="BC40" s="62" t="s">
        <v>2670</v>
      </c>
      <c r="BD40" s="62" t="str">
        <f>IF(BD39="","",IFERROR(VLOOKUP(BB40,'Pivot Tables'!$AD$4:$AE$1135,2,FALSE),""))</f>
        <v/>
      </c>
    </row>
    <row r="41" spans="3:56" s="7" customFormat="1">
      <c r="C41" s="70" t="s">
        <v>2971</v>
      </c>
      <c r="D41" s="72">
        <f>'Extract - All'!M$4</f>
        <v>13</v>
      </c>
      <c r="E41" s="72">
        <f>'Extract - All'!N$4</f>
        <v>14</v>
      </c>
      <c r="F41" s="72">
        <f>'Extract - All'!O$4</f>
        <v>15</v>
      </c>
      <c r="G41" s="72">
        <f>'Extract - All'!P$4</f>
        <v>16</v>
      </c>
      <c r="H41" s="72">
        <f>'Extract - All'!Q$4</f>
        <v>17</v>
      </c>
      <c r="I41" s="72">
        <f>'Extract - All'!R$4</f>
        <v>18</v>
      </c>
      <c r="J41" s="72">
        <f t="shared" ref="J41:K41" si="13">J40+10</f>
        <v>20</v>
      </c>
      <c r="K41" s="88">
        <f t="shared" si="13"/>
        <v>19</v>
      </c>
      <c r="S41" s="89"/>
      <c r="T41" s="89"/>
      <c r="U41" s="89"/>
      <c r="V41" s="70">
        <f t="shared" si="2"/>
        <v>36</v>
      </c>
      <c r="W41" s="81" t="str">
        <f>IF(W40="","",IFERROR(VLOOKUP($S$14&amp;$V41-1,'Pivot Tables'!$L$5:$M$1135,2,FALSE),""))</f>
        <v/>
      </c>
      <c r="X41" s="65" t="str">
        <f t="shared" si="10"/>
        <v/>
      </c>
      <c r="Y41" s="65" t="str">
        <f>IF(W41="","",COUNTIFS('Extract - All'!$EG$8:$EG$17,Reference!W41))</f>
        <v/>
      </c>
      <c r="Z41" s="65">
        <f t="shared" si="4"/>
        <v>36</v>
      </c>
      <c r="AA41" s="81" t="str">
        <f>IF(AA40="","",IFERROR(IF($S$17="All",VLOOKUP($S$14&amp;Z41-1,'Pivot Tables'!$T$5:$U$1135,2,FALSE),VLOOKUP($S$14&amp;Reference!$S$17&amp;Z41-1,'Pivot Tables'!$AB$5:$AC$1135,2,FALSE)),""))</f>
        <v/>
      </c>
      <c r="AB41" s="66"/>
      <c r="AR41" s="94"/>
      <c r="AS41" s="94"/>
      <c r="AT41" s="94"/>
      <c r="BA41" s="62" t="str">
        <f>IF(BA40="","",IFERROR(VLOOKUP($BC$1&amp;BB41-1,'Pivot Tables'!$E$5:$F$1135,2,FALSE),""))</f>
        <v/>
      </c>
      <c r="BB41" s="63">
        <v>39</v>
      </c>
      <c r="BC41" s="62" t="s">
        <v>2671</v>
      </c>
      <c r="BD41" s="62" t="str">
        <f>IF(BD40="","",IFERROR(VLOOKUP(BB41,'Pivot Tables'!$AD$4:$AE$1135,2,FALSE),""))</f>
        <v/>
      </c>
    </row>
    <row r="42" spans="3:56" s="7" customFormat="1" ht="15.75" customHeight="1">
      <c r="C42" s="70" t="s">
        <v>2972</v>
      </c>
      <c r="D42" s="72">
        <f>'Extract - All'!W$4</f>
        <v>23</v>
      </c>
      <c r="E42" s="72">
        <f>'Extract - All'!X$4</f>
        <v>24</v>
      </c>
      <c r="F42" s="72">
        <f>'Extract - All'!Y$4</f>
        <v>25</v>
      </c>
      <c r="G42" s="72">
        <f>'Extract - All'!Z$4</f>
        <v>26</v>
      </c>
      <c r="H42" s="72">
        <f>'Extract - All'!AA$4</f>
        <v>27</v>
      </c>
      <c r="I42" s="72">
        <f>'Extract - All'!AB$4</f>
        <v>28</v>
      </c>
      <c r="J42" s="72">
        <f t="shared" ref="J42:K42" si="14">J41+10</f>
        <v>30</v>
      </c>
      <c r="K42" s="88">
        <f t="shared" si="14"/>
        <v>29</v>
      </c>
      <c r="S42" s="163" t="s">
        <v>176</v>
      </c>
      <c r="T42" s="89" t="s">
        <v>169</v>
      </c>
      <c r="U42" s="89"/>
      <c r="V42" s="70">
        <f t="shared" si="2"/>
        <v>37</v>
      </c>
      <c r="W42" s="81" t="str">
        <f>IF(W41="","",IFERROR(VLOOKUP($S$14&amp;$V42-1,'Pivot Tables'!$L$5:$M$1135,2,FALSE),""))</f>
        <v/>
      </c>
      <c r="X42" s="65" t="str">
        <f t="shared" ref="X42:X59" si="15">+IF(W42="","",W42&amp;"   ("&amp;Y42&amp;")")</f>
        <v/>
      </c>
      <c r="Y42" s="65" t="str">
        <f>IF(W42="","",COUNTIFS('Extract - All'!$EG$8:$EG$17,Reference!W42))</f>
        <v/>
      </c>
      <c r="Z42" s="65">
        <f t="shared" si="4"/>
        <v>37</v>
      </c>
      <c r="AA42" s="81" t="str">
        <f>IF(AA41="","",IFERROR(IF($S$17="All",VLOOKUP($S$14&amp;Z42-1,'Pivot Tables'!$T$5:$U$1135,2,FALSE),VLOOKUP($S$14&amp;Reference!$S$17&amp;Z42-1,'Pivot Tables'!$AB$5:$AC$1135,2,FALSE)),""))</f>
        <v/>
      </c>
      <c r="AB42" s="66"/>
      <c r="AR42" s="94"/>
      <c r="AS42" s="94"/>
      <c r="AT42" s="94"/>
      <c r="BA42" s="62" t="str">
        <f>IF(BA41="","",IFERROR(VLOOKUP($BC$1&amp;BB42-1,'Pivot Tables'!$E$5:$F$1135,2,FALSE),""))</f>
        <v/>
      </c>
      <c r="BB42" s="63">
        <v>40</v>
      </c>
      <c r="BC42" s="62" t="s">
        <v>2672</v>
      </c>
      <c r="BD42" s="62" t="str">
        <f>IF(BD41="","",IFERROR(VLOOKUP(BB42,'Pivot Tables'!$AD$4:$AE$1135,2,FALSE),""))</f>
        <v/>
      </c>
    </row>
    <row r="43" spans="3:56" s="7" customFormat="1">
      <c r="C43" s="70" t="s">
        <v>3821</v>
      </c>
      <c r="D43" s="72">
        <f>D42+10</f>
        <v>33</v>
      </c>
      <c r="E43" s="72">
        <f t="shared" ref="E43:K43" si="16">E42+10</f>
        <v>34</v>
      </c>
      <c r="F43" s="72">
        <f t="shared" si="16"/>
        <v>35</v>
      </c>
      <c r="G43" s="72">
        <f t="shared" si="16"/>
        <v>36</v>
      </c>
      <c r="H43" s="72">
        <f t="shared" si="16"/>
        <v>37</v>
      </c>
      <c r="I43" s="72">
        <f t="shared" si="16"/>
        <v>38</v>
      </c>
      <c r="J43" s="72">
        <f t="shared" si="16"/>
        <v>40</v>
      </c>
      <c r="K43" s="88">
        <f t="shared" si="16"/>
        <v>39</v>
      </c>
      <c r="S43" s="163" t="s">
        <v>177</v>
      </c>
      <c r="T43" s="89" t="s">
        <v>2554</v>
      </c>
      <c r="U43" s="89"/>
      <c r="V43" s="70">
        <f t="shared" si="2"/>
        <v>38</v>
      </c>
      <c r="W43" s="81" t="str">
        <f>IF(W42="","",IFERROR(VLOOKUP($S$14&amp;$V43-1,'Pivot Tables'!$L$5:$M$1135,2,FALSE),""))</f>
        <v/>
      </c>
      <c r="X43" s="65" t="str">
        <f t="shared" si="15"/>
        <v/>
      </c>
      <c r="Y43" s="65" t="str">
        <f>IF(W43="","",COUNTIFS('Extract - All'!$EG$8:$EG$17,Reference!W43))</f>
        <v/>
      </c>
      <c r="Z43" s="65">
        <f t="shared" si="4"/>
        <v>38</v>
      </c>
      <c r="AA43" s="81" t="str">
        <f>IF(AA42="","",IFERROR(IF($S$17="All",VLOOKUP($S$14&amp;Z43-1,'Pivot Tables'!$T$5:$U$1135,2,FALSE),VLOOKUP($S$14&amp;Reference!$S$17&amp;Z43-1,'Pivot Tables'!$AB$5:$AC$1135,2,FALSE)),""))</f>
        <v/>
      </c>
      <c r="AB43" s="66"/>
      <c r="AR43" s="94"/>
      <c r="AS43" s="94"/>
      <c r="AT43" s="94"/>
      <c r="BA43" s="62" t="str">
        <f>IF(BA42="","",IFERROR(VLOOKUP($BC$1&amp;BB43-1,'Pivot Tables'!$E$5:$F$1135,2,FALSE),""))</f>
        <v/>
      </c>
      <c r="BB43" s="63">
        <v>41</v>
      </c>
      <c r="BC43" s="62" t="s">
        <v>2673</v>
      </c>
      <c r="BD43" s="62" t="str">
        <f>IF(BD42="","",IFERROR(VLOOKUP(BB43,'Pivot Tables'!$AD$4:$AE$1135,2,FALSE),""))</f>
        <v/>
      </c>
    </row>
    <row r="44" spans="3:56" s="7" customFormat="1" ht="16.5" customHeight="1">
      <c r="C44" s="70" t="s">
        <v>2974</v>
      </c>
      <c r="D44" s="72">
        <f t="shared" ref="D44:D45" si="17">D43+10</f>
        <v>43</v>
      </c>
      <c r="E44" s="72">
        <f t="shared" ref="E44:E45" si="18">E43+10</f>
        <v>44</v>
      </c>
      <c r="F44" s="72">
        <f t="shared" ref="F44:F45" si="19">F43+10</f>
        <v>45</v>
      </c>
      <c r="G44" s="72">
        <f t="shared" ref="G44:G45" si="20">G43+10</f>
        <v>46</v>
      </c>
      <c r="H44" s="72">
        <f t="shared" ref="H44:H45" si="21">H43+10</f>
        <v>47</v>
      </c>
      <c r="I44" s="72">
        <f t="shared" ref="I44:I45" si="22">I43+10</f>
        <v>48</v>
      </c>
      <c r="J44" s="72">
        <f t="shared" ref="J44:J45" si="23">J43+10</f>
        <v>50</v>
      </c>
      <c r="K44" s="88">
        <f t="shared" ref="K44:K45" si="24">K43+10</f>
        <v>49</v>
      </c>
      <c r="S44" s="163" t="s">
        <v>178</v>
      </c>
      <c r="T44" s="89" t="s">
        <v>163</v>
      </c>
      <c r="U44" s="89"/>
      <c r="V44" s="70">
        <f t="shared" si="2"/>
        <v>39</v>
      </c>
      <c r="W44" s="81" t="str">
        <f>IF(W43="","",IFERROR(VLOOKUP($S$14&amp;$V44-1,'Pivot Tables'!$L$5:$M$1135,2,FALSE),""))</f>
        <v/>
      </c>
      <c r="X44" s="65" t="str">
        <f t="shared" si="15"/>
        <v/>
      </c>
      <c r="Y44" s="65" t="str">
        <f>IF(W44="","",COUNTIFS('Extract - All'!$EG$8:$EG$17,Reference!W44))</f>
        <v/>
      </c>
      <c r="Z44" s="65">
        <f t="shared" si="4"/>
        <v>39</v>
      </c>
      <c r="AA44" s="81" t="str">
        <f>IF(AA43="","",IFERROR(IF($S$17="All",VLOOKUP($S$14&amp;Z44-1,'Pivot Tables'!$T$5:$U$1135,2,FALSE),VLOOKUP($S$14&amp;Reference!$S$17&amp;Z44-1,'Pivot Tables'!$AB$5:$AC$1135,2,FALSE)),""))</f>
        <v/>
      </c>
      <c r="AB44" s="66"/>
      <c r="AR44" s="94"/>
      <c r="AS44" s="94"/>
      <c r="AT44" s="94"/>
      <c r="BA44" s="62" t="str">
        <f>IF(BA43="","",IFERROR(VLOOKUP($BC$1&amp;BB44-1,'Pivot Tables'!$E$5:$F$1135,2,FALSE),""))</f>
        <v/>
      </c>
      <c r="BB44" s="63">
        <v>42</v>
      </c>
      <c r="BC44" s="62" t="s">
        <v>2674</v>
      </c>
      <c r="BD44" s="62" t="str">
        <f>IF(BD43="","",IFERROR(VLOOKUP(BB44,'Pivot Tables'!$AD$4:$AE$1135,2,FALSE),""))</f>
        <v/>
      </c>
    </row>
    <row r="45" spans="3:56" s="7" customFormat="1" ht="16.5" customHeight="1">
      <c r="C45" s="70" t="s">
        <v>2975</v>
      </c>
      <c r="D45" s="72">
        <f t="shared" si="17"/>
        <v>53</v>
      </c>
      <c r="E45" s="72">
        <f t="shared" si="18"/>
        <v>54</v>
      </c>
      <c r="F45" s="72">
        <f t="shared" si="19"/>
        <v>55</v>
      </c>
      <c r="G45" s="72">
        <f t="shared" si="20"/>
        <v>56</v>
      </c>
      <c r="H45" s="72">
        <f t="shared" si="21"/>
        <v>57</v>
      </c>
      <c r="I45" s="72">
        <f t="shared" si="22"/>
        <v>58</v>
      </c>
      <c r="J45" s="72">
        <f t="shared" si="23"/>
        <v>60</v>
      </c>
      <c r="K45" s="88">
        <f t="shared" si="24"/>
        <v>59</v>
      </c>
      <c r="S45" s="163" t="s">
        <v>179</v>
      </c>
      <c r="T45" s="89" t="s">
        <v>164</v>
      </c>
      <c r="U45" s="89"/>
      <c r="V45" s="70">
        <f t="shared" si="2"/>
        <v>40</v>
      </c>
      <c r="W45" s="81" t="str">
        <f>IF(W44="","",IFERROR(VLOOKUP($S$14&amp;$V45-1,'Pivot Tables'!$L$5:$M$1135,2,FALSE),""))</f>
        <v/>
      </c>
      <c r="X45" s="65" t="str">
        <f t="shared" si="15"/>
        <v/>
      </c>
      <c r="Y45" s="65" t="str">
        <f>IF(W45="","",COUNTIFS('Extract - All'!$EG$8:$EG$17,Reference!W45))</f>
        <v/>
      </c>
      <c r="Z45" s="65">
        <f t="shared" si="4"/>
        <v>40</v>
      </c>
      <c r="AA45" s="81" t="str">
        <f>IF(AA44="","",IFERROR(IF($S$17="All",VLOOKUP($S$14&amp;Z45-1,'Pivot Tables'!$T$5:$U$1135,2,FALSE),VLOOKUP($S$14&amp;Reference!$S$17&amp;Z45-1,'Pivot Tables'!$AB$5:$AC$1135,2,FALSE)),""))</f>
        <v/>
      </c>
      <c r="AB45" s="66"/>
      <c r="AR45" s="94"/>
      <c r="AS45" s="94"/>
      <c r="AT45" s="94"/>
      <c r="BA45" s="62" t="str">
        <f>IF(BA44="","",IFERROR(VLOOKUP($BC$1&amp;BB45-1,'Pivot Tables'!$E$5:$F$1135,2,FALSE),""))</f>
        <v/>
      </c>
      <c r="BB45" s="63">
        <v>43</v>
      </c>
      <c r="BC45" s="62" t="s">
        <v>2675</v>
      </c>
      <c r="BD45" s="62" t="str">
        <f>IF(BD44="","",IFERROR(VLOOKUP(BB45,'Pivot Tables'!$AD$4:$AE$1135,2,FALSE),""))</f>
        <v/>
      </c>
    </row>
    <row r="46" spans="3:56" s="7" customFormat="1">
      <c r="C46" s="70" t="s">
        <v>2976</v>
      </c>
      <c r="D46" s="72">
        <f t="shared" ref="D46:D47" si="25">D45+10</f>
        <v>63</v>
      </c>
      <c r="E46" s="72">
        <f t="shared" ref="E46:E47" si="26">E45+10</f>
        <v>64</v>
      </c>
      <c r="F46" s="72">
        <f t="shared" ref="F46:F47" si="27">F45+10</f>
        <v>65</v>
      </c>
      <c r="G46" s="72">
        <f t="shared" ref="G46:G47" si="28">G45+10</f>
        <v>66</v>
      </c>
      <c r="H46" s="72">
        <f t="shared" ref="H46:H47" si="29">H45+10</f>
        <v>67</v>
      </c>
      <c r="I46" s="72">
        <f t="shared" ref="I46:I47" si="30">I45+10</f>
        <v>68</v>
      </c>
      <c r="J46" s="72">
        <f t="shared" ref="J46:J47" si="31">J45+10</f>
        <v>70</v>
      </c>
      <c r="K46" s="88">
        <f t="shared" ref="K46:K47" si="32">K45+10</f>
        <v>69</v>
      </c>
      <c r="S46" s="163" t="s">
        <v>180</v>
      </c>
      <c r="T46" s="89" t="s">
        <v>165</v>
      </c>
      <c r="U46" s="89"/>
      <c r="V46" s="70">
        <f t="shared" si="2"/>
        <v>41</v>
      </c>
      <c r="W46" s="81" t="str">
        <f>IF(W45="","",IFERROR(VLOOKUP($S$14&amp;$V46-1,'Pivot Tables'!$L$5:$M$1135,2,FALSE),""))</f>
        <v/>
      </c>
      <c r="X46" s="65" t="str">
        <f t="shared" si="15"/>
        <v/>
      </c>
      <c r="Y46" s="65" t="str">
        <f>IF(W46="","",COUNTIFS('Extract - All'!$EG$8:$EG$17,Reference!W46))</f>
        <v/>
      </c>
      <c r="Z46" s="65">
        <f t="shared" si="4"/>
        <v>41</v>
      </c>
      <c r="AA46" s="81" t="str">
        <f>IF(AA45="","",IFERROR(IF($S$17="All",VLOOKUP($S$14&amp;Z46-1,'Pivot Tables'!$T$5:$U$1135,2,FALSE),VLOOKUP($S$14&amp;Reference!$S$17&amp;Z46-1,'Pivot Tables'!$AB$5:$AC$1135,2,FALSE)),""))</f>
        <v/>
      </c>
      <c r="AB46" s="66"/>
      <c r="AR46" s="94"/>
      <c r="AS46" s="94"/>
      <c r="AT46" s="94"/>
      <c r="BA46" s="62" t="str">
        <f>IF(BA45="","",IFERROR(VLOOKUP($BC$1&amp;BB46-1,'Pivot Tables'!$E$5:$F$1135,2,FALSE),""))</f>
        <v/>
      </c>
      <c r="BB46" s="63">
        <v>44</v>
      </c>
      <c r="BC46" s="62" t="s">
        <v>2676</v>
      </c>
      <c r="BD46" s="62" t="str">
        <f>IF(BD45="","",IFERROR(VLOOKUP(BB46,'Pivot Tables'!$AD$4:$AE$1135,2,FALSE),""))</f>
        <v/>
      </c>
    </row>
    <row r="47" spans="3:56" s="7" customFormat="1">
      <c r="C47" s="70" t="s">
        <v>2977</v>
      </c>
      <c r="D47" s="72">
        <f t="shared" si="25"/>
        <v>73</v>
      </c>
      <c r="E47" s="72">
        <f t="shared" si="26"/>
        <v>74</v>
      </c>
      <c r="F47" s="72">
        <f t="shared" si="27"/>
        <v>75</v>
      </c>
      <c r="G47" s="72">
        <f t="shared" si="28"/>
        <v>76</v>
      </c>
      <c r="H47" s="72">
        <f t="shared" si="29"/>
        <v>77</v>
      </c>
      <c r="I47" s="72">
        <f t="shared" si="30"/>
        <v>78</v>
      </c>
      <c r="J47" s="72">
        <f t="shared" si="31"/>
        <v>80</v>
      </c>
      <c r="K47" s="88">
        <f t="shared" si="32"/>
        <v>79</v>
      </c>
      <c r="S47" s="163" t="s">
        <v>2578</v>
      </c>
      <c r="T47" s="89" t="s">
        <v>169</v>
      </c>
      <c r="U47" s="89"/>
      <c r="V47" s="70">
        <f t="shared" si="2"/>
        <v>42</v>
      </c>
      <c r="W47" s="81" t="str">
        <f>IF(W46="","",IFERROR(VLOOKUP($S$14&amp;$V47-1,'Pivot Tables'!$L$5:$M$1135,2,FALSE),""))</f>
        <v/>
      </c>
      <c r="X47" s="65" t="str">
        <f t="shared" si="15"/>
        <v/>
      </c>
      <c r="Y47" s="65" t="str">
        <f>IF(W47="","",COUNTIFS('Extract - All'!$EG$8:$EG$17,Reference!W47))</f>
        <v/>
      </c>
      <c r="Z47" s="65">
        <f t="shared" si="4"/>
        <v>42</v>
      </c>
      <c r="AA47" s="81" t="str">
        <f>IF(AA46="","",IFERROR(IF($S$17="All",VLOOKUP($S$14&amp;Z47-1,'Pivot Tables'!$T$5:$U$1135,2,FALSE),VLOOKUP($S$14&amp;Reference!$S$17&amp;Z47-1,'Pivot Tables'!$AB$5:$AC$1135,2,FALSE)),""))</f>
        <v/>
      </c>
      <c r="AB47" s="66"/>
      <c r="AR47" s="94"/>
      <c r="AS47" s="94"/>
      <c r="AT47" s="94"/>
      <c r="BA47" s="62" t="str">
        <f>IF(BA46="","",IFERROR(VLOOKUP($BC$1&amp;BB47-1,'Pivot Tables'!$E$5:$F$1135,2,FALSE),""))</f>
        <v/>
      </c>
      <c r="BB47" s="63">
        <v>45</v>
      </c>
      <c r="BC47" s="62" t="s">
        <v>2677</v>
      </c>
      <c r="BD47" s="62" t="str">
        <f>IF(BD46="","",IFERROR(VLOOKUP(BB47,'Pivot Tables'!$AD$4:$AE$1135,2,FALSE),""))</f>
        <v/>
      </c>
    </row>
    <row r="48" spans="3:56" s="7" customFormat="1">
      <c r="C48" s="70" t="s">
        <v>2978</v>
      </c>
      <c r="D48" s="72">
        <f t="shared" ref="D48" si="33">D47+10</f>
        <v>83</v>
      </c>
      <c r="E48" s="72">
        <f t="shared" ref="E48" si="34">E47+10</f>
        <v>84</v>
      </c>
      <c r="F48" s="72">
        <f t="shared" ref="F48" si="35">F47+10</f>
        <v>85</v>
      </c>
      <c r="G48" s="72">
        <f t="shared" ref="G48" si="36">G47+10</f>
        <v>86</v>
      </c>
      <c r="H48" s="72">
        <f t="shared" ref="H48" si="37">H47+10</f>
        <v>87</v>
      </c>
      <c r="I48" s="72">
        <f t="shared" ref="I48" si="38">I47+10</f>
        <v>88</v>
      </c>
      <c r="J48" s="72">
        <f t="shared" ref="J48" si="39">J47+10</f>
        <v>90</v>
      </c>
      <c r="K48" s="88">
        <f t="shared" ref="K48" si="40">K47+10</f>
        <v>89</v>
      </c>
      <c r="S48" s="163" t="s">
        <v>2579</v>
      </c>
      <c r="T48" s="89" t="s">
        <v>169</v>
      </c>
      <c r="U48" s="89"/>
      <c r="V48" s="70">
        <f t="shared" si="2"/>
        <v>43</v>
      </c>
      <c r="W48" s="81" t="str">
        <f>IF(W47="","",IFERROR(VLOOKUP($S$14&amp;$V48-1,'Pivot Tables'!$L$5:$M$1135,2,FALSE),""))</f>
        <v/>
      </c>
      <c r="X48" s="65" t="str">
        <f t="shared" si="15"/>
        <v/>
      </c>
      <c r="Y48" s="65" t="str">
        <f>IF(W48="","",COUNTIFS('Extract - All'!$EG$8:$EG$17,Reference!W48))</f>
        <v/>
      </c>
      <c r="Z48" s="65">
        <f t="shared" si="4"/>
        <v>43</v>
      </c>
      <c r="AA48" s="81" t="str">
        <f>IF(AA47="","",IFERROR(IF($S$17="All",VLOOKUP($S$14&amp;Z48-1,'Pivot Tables'!$T$5:$U$1135,2,FALSE),VLOOKUP($S$14&amp;Reference!$S$17&amp;Z48-1,'Pivot Tables'!$AB$5:$AC$1135,2,FALSE)),""))</f>
        <v/>
      </c>
      <c r="AB48" s="66"/>
      <c r="AR48" s="94"/>
      <c r="AS48" s="94"/>
      <c r="AT48" s="94"/>
      <c r="BA48" s="62" t="str">
        <f>IF(BA47="","",IFERROR(VLOOKUP($BC$1&amp;BB48-1,'Pivot Tables'!$E$5:$F$1135,2,FALSE),""))</f>
        <v/>
      </c>
      <c r="BB48" s="63">
        <v>46</v>
      </c>
      <c r="BC48" s="62" t="s">
        <v>2678</v>
      </c>
      <c r="BD48" s="62" t="str">
        <f>IF(BD47="","",IFERROR(VLOOKUP(BB48,'Pivot Tables'!$AD$4:$AE$1135,2,FALSE),""))</f>
        <v/>
      </c>
    </row>
    <row r="49" spans="3:56" s="7" customFormat="1">
      <c r="C49" s="70"/>
      <c r="D49" s="72"/>
      <c r="E49" s="72"/>
      <c r="F49" s="72"/>
      <c r="G49" s="72"/>
      <c r="H49" s="72"/>
      <c r="I49" s="72"/>
      <c r="J49" s="72"/>
      <c r="K49" s="88"/>
      <c r="S49" s="163" t="s">
        <v>2580</v>
      </c>
      <c r="T49" s="89" t="s">
        <v>169</v>
      </c>
      <c r="U49" s="89"/>
      <c r="V49" s="70">
        <f t="shared" si="2"/>
        <v>44</v>
      </c>
      <c r="W49" s="81" t="str">
        <f>IF(W48="","",IFERROR(VLOOKUP($S$14&amp;$V49-1,'Pivot Tables'!$L$5:$M$1135,2,FALSE),""))</f>
        <v/>
      </c>
      <c r="X49" s="65" t="str">
        <f t="shared" si="15"/>
        <v/>
      </c>
      <c r="Y49" s="65" t="str">
        <f>IF(W49="","",COUNTIFS('Extract - All'!$EG$8:$EG$17,Reference!W49))</f>
        <v/>
      </c>
      <c r="Z49" s="65">
        <f t="shared" si="4"/>
        <v>44</v>
      </c>
      <c r="AA49" s="81" t="str">
        <f>IF(AA48="","",IFERROR(IF($S$17="All",VLOOKUP($S$14&amp;Z49-1,'Pivot Tables'!$T$5:$U$1135,2,FALSE),VLOOKUP($S$14&amp;Reference!$S$17&amp;Z49-1,'Pivot Tables'!$AB$5:$AC$1135,2,FALSE)),""))</f>
        <v/>
      </c>
      <c r="AB49" s="66"/>
      <c r="AR49" s="94"/>
      <c r="AS49" s="94"/>
      <c r="AT49" s="94"/>
      <c r="BA49" s="62" t="str">
        <f>IF(BA48="","",IFERROR(VLOOKUP($BC$1&amp;BB49-1,'Pivot Tables'!$E$5:$F$1135,2,FALSE),""))</f>
        <v/>
      </c>
      <c r="BB49" s="63">
        <v>47</v>
      </c>
      <c r="BC49" s="62" t="s">
        <v>2679</v>
      </c>
      <c r="BD49" s="62" t="str">
        <f>IF(BD48="","",IFERROR(VLOOKUP(BB49,'Pivot Tables'!$AD$4:$AE$1135,2,FALSE),""))</f>
        <v/>
      </c>
    </row>
    <row r="50" spans="3:56" s="7" customFormat="1">
      <c r="C50" s="70" t="s">
        <v>2970</v>
      </c>
      <c r="D50" s="72">
        <f>D48+10</f>
        <v>93</v>
      </c>
      <c r="E50" s="72">
        <f t="shared" ref="E50:K52" si="41">E48+10</f>
        <v>94</v>
      </c>
      <c r="F50" s="72">
        <f t="shared" si="41"/>
        <v>95</v>
      </c>
      <c r="G50" s="72">
        <f t="shared" si="41"/>
        <v>96</v>
      </c>
      <c r="H50" s="72">
        <f t="shared" si="41"/>
        <v>97</v>
      </c>
      <c r="I50" s="72">
        <f t="shared" si="41"/>
        <v>98</v>
      </c>
      <c r="J50" s="72">
        <f t="shared" si="41"/>
        <v>100</v>
      </c>
      <c r="K50" s="88">
        <f t="shared" si="41"/>
        <v>99</v>
      </c>
      <c r="S50" s="163" t="s">
        <v>181</v>
      </c>
      <c r="T50" s="89" t="s">
        <v>2605</v>
      </c>
      <c r="U50" s="89"/>
      <c r="V50" s="70">
        <f t="shared" si="2"/>
        <v>45</v>
      </c>
      <c r="W50" s="81" t="str">
        <f>IF(W49="","",IFERROR(VLOOKUP($S$14&amp;$V50-1,'Pivot Tables'!$L$5:$M$1135,2,FALSE),""))</f>
        <v/>
      </c>
      <c r="X50" s="65" t="str">
        <f t="shared" si="15"/>
        <v/>
      </c>
      <c r="Y50" s="65" t="str">
        <f>IF(W50="","",COUNTIFS('Extract - All'!$EG$8:$EG$17,Reference!W50))</f>
        <v/>
      </c>
      <c r="Z50" s="65">
        <f t="shared" si="4"/>
        <v>45</v>
      </c>
      <c r="AA50" s="81" t="str">
        <f>IF(AA49="","",IFERROR(IF($S$17="All",VLOOKUP($S$14&amp;Z50-1,'Pivot Tables'!$T$5:$U$1135,2,FALSE),VLOOKUP($S$14&amp;Reference!$S$17&amp;Z50-1,'Pivot Tables'!$AB$5:$AC$1135,2,FALSE)),""))</f>
        <v/>
      </c>
      <c r="AB50" s="66"/>
      <c r="AR50" s="94"/>
      <c r="AS50" s="94"/>
      <c r="AT50" s="94"/>
      <c r="BA50" s="62" t="str">
        <f>IF(BA49="","",IFERROR(VLOOKUP($BC$1&amp;BB50-1,'Pivot Tables'!$E$5:$F$1135,2,FALSE),""))</f>
        <v/>
      </c>
      <c r="BB50" s="63">
        <v>48</v>
      </c>
      <c r="BC50" s="62" t="s">
        <v>2680</v>
      </c>
      <c r="BD50" s="62" t="str">
        <f>IF(BD49="","",IFERROR(VLOOKUP(BB50,'Pivot Tables'!$AD$4:$AE$1135,2,FALSE),""))</f>
        <v/>
      </c>
    </row>
    <row r="51" spans="3:56" s="7" customFormat="1">
      <c r="C51" s="70"/>
      <c r="D51" s="72"/>
      <c r="E51" s="72"/>
      <c r="F51" s="72"/>
      <c r="G51" s="72"/>
      <c r="H51" s="72"/>
      <c r="I51" s="72"/>
      <c r="J51" s="72"/>
      <c r="K51" s="88"/>
      <c r="S51" s="163" t="s">
        <v>182</v>
      </c>
      <c r="T51" s="89" t="s">
        <v>2558</v>
      </c>
      <c r="U51" s="89"/>
      <c r="V51" s="70">
        <f t="shared" si="2"/>
        <v>46</v>
      </c>
      <c r="W51" s="81" t="str">
        <f>IF(W50="","",IFERROR(VLOOKUP($S$14&amp;$V51-1,'Pivot Tables'!$L$5:$M$1135,2,FALSE),""))</f>
        <v/>
      </c>
      <c r="X51" s="65" t="str">
        <f t="shared" si="15"/>
        <v/>
      </c>
      <c r="Y51" s="65" t="str">
        <f>IF(W51="","",COUNTIFS('Extract - All'!$EG$8:$EG$17,Reference!W51))</f>
        <v/>
      </c>
      <c r="Z51" s="65">
        <f t="shared" si="4"/>
        <v>46</v>
      </c>
      <c r="AA51" s="81" t="str">
        <f>IF(AA50="","",IFERROR(IF($S$17="All",VLOOKUP($S$14&amp;Z51-1,'Pivot Tables'!$T$5:$U$1135,2,FALSE),VLOOKUP($S$14&amp;Reference!$S$17&amp;Z51-1,'Pivot Tables'!$AB$5:$AC$1135,2,FALSE)),""))</f>
        <v/>
      </c>
      <c r="AB51" s="66"/>
      <c r="AR51" s="94"/>
      <c r="AS51" s="94"/>
      <c r="AT51" s="94"/>
      <c r="BA51" s="62" t="str">
        <f>IF(BA50="","",IFERROR(VLOOKUP($BC$1&amp;BB51-1,'Pivot Tables'!$E$5:$F$1135,2,FALSE),""))</f>
        <v/>
      </c>
      <c r="BB51" s="63">
        <v>49</v>
      </c>
      <c r="BC51" s="62" t="s">
        <v>2681</v>
      </c>
      <c r="BD51" s="62" t="str">
        <f>IF(BD50="","",IFERROR(VLOOKUP(BB51,'Pivot Tables'!$AD$4:$AE$1135,2,FALSE),""))</f>
        <v/>
      </c>
    </row>
    <row r="52" spans="3:56" s="7" customFormat="1">
      <c r="C52" s="70" t="s">
        <v>992</v>
      </c>
      <c r="D52" s="72">
        <f>D50+10</f>
        <v>103</v>
      </c>
      <c r="E52" s="72">
        <f t="shared" si="41"/>
        <v>104</v>
      </c>
      <c r="F52" s="72">
        <f t="shared" si="41"/>
        <v>105</v>
      </c>
      <c r="G52" s="72">
        <f t="shared" si="41"/>
        <v>106</v>
      </c>
      <c r="H52" s="72">
        <f t="shared" si="41"/>
        <v>107</v>
      </c>
      <c r="I52" s="72">
        <f t="shared" si="41"/>
        <v>108</v>
      </c>
      <c r="J52" s="72">
        <f t="shared" si="41"/>
        <v>110</v>
      </c>
      <c r="K52" s="88">
        <f t="shared" si="41"/>
        <v>109</v>
      </c>
      <c r="S52" s="163" t="s">
        <v>183</v>
      </c>
      <c r="T52" s="89" t="s">
        <v>2559</v>
      </c>
      <c r="U52" s="89"/>
      <c r="V52" s="70">
        <f t="shared" si="2"/>
        <v>47</v>
      </c>
      <c r="W52" s="81" t="str">
        <f>IF(W51="","",IFERROR(VLOOKUP($S$14&amp;$V52-1,'Pivot Tables'!$L$5:$M$1135,2,FALSE),""))</f>
        <v/>
      </c>
      <c r="X52" s="65" t="str">
        <f t="shared" si="15"/>
        <v/>
      </c>
      <c r="Y52" s="65" t="str">
        <f>IF(W52="","",COUNTIFS('Extract - All'!$EG$8:$EG$17,Reference!W52))</f>
        <v/>
      </c>
      <c r="Z52" s="65">
        <f t="shared" si="4"/>
        <v>47</v>
      </c>
      <c r="AA52" s="81" t="str">
        <f>IF(AA51="","",IFERROR(IF($S$17="All",VLOOKUP($S$14&amp;Z52-1,'Pivot Tables'!$T$5:$U$1135,2,FALSE),VLOOKUP($S$14&amp;Reference!$S$17&amp;Z52-1,'Pivot Tables'!$AB$5:$AC$1135,2,FALSE)),""))</f>
        <v/>
      </c>
      <c r="AB52" s="66"/>
      <c r="AR52" s="94"/>
      <c r="AS52" s="94"/>
      <c r="AT52" s="94"/>
      <c r="BA52" s="62" t="str">
        <f>IF(BA51="","",IFERROR(VLOOKUP($BC$1&amp;BB52-1,'Pivot Tables'!$E$5:$F$1135,2,FALSE),""))</f>
        <v/>
      </c>
      <c r="BB52" s="63">
        <v>50</v>
      </c>
      <c r="BC52" s="62" t="s">
        <v>2682</v>
      </c>
      <c r="BD52" s="62" t="str">
        <f>IF(BD51="","",IFERROR(VLOOKUP(BB52,'Pivot Tables'!$AD$4:$AE$1135,2,FALSE),""))</f>
        <v/>
      </c>
    </row>
    <row r="53" spans="3:56" s="7" customFormat="1">
      <c r="C53" s="70" t="s">
        <v>993</v>
      </c>
      <c r="D53" s="72">
        <f t="shared" ref="D53" si="42">D52+10</f>
        <v>113</v>
      </c>
      <c r="E53" s="72">
        <f t="shared" ref="E53" si="43">E52+10</f>
        <v>114</v>
      </c>
      <c r="F53" s="72">
        <f t="shared" ref="F53" si="44">F52+10</f>
        <v>115</v>
      </c>
      <c r="G53" s="72">
        <f t="shared" ref="G53" si="45">G52+10</f>
        <v>116</v>
      </c>
      <c r="H53" s="72">
        <f t="shared" ref="H53" si="46">H52+10</f>
        <v>117</v>
      </c>
      <c r="I53" s="72">
        <f t="shared" ref="I53" si="47">I52+10</f>
        <v>118</v>
      </c>
      <c r="J53" s="72">
        <f t="shared" ref="J53" si="48">J52+10</f>
        <v>120</v>
      </c>
      <c r="K53" s="88">
        <f t="shared" ref="K53" si="49">K52+10</f>
        <v>119</v>
      </c>
      <c r="S53" s="163" t="s">
        <v>184</v>
      </c>
      <c r="T53" s="89" t="s">
        <v>2560</v>
      </c>
      <c r="U53" s="89"/>
      <c r="V53" s="70">
        <f t="shared" si="2"/>
        <v>48</v>
      </c>
      <c r="W53" s="81" t="str">
        <f>IF(W52="","",IFERROR(VLOOKUP($S$14&amp;$V53-1,'Pivot Tables'!$L$5:$M$1135,2,FALSE),""))</f>
        <v/>
      </c>
      <c r="X53" s="65" t="str">
        <f t="shared" si="15"/>
        <v/>
      </c>
      <c r="Y53" s="65" t="str">
        <f>IF(W53="","",COUNTIFS('Extract - All'!$EG$8:$EG$17,Reference!W53))</f>
        <v/>
      </c>
      <c r="Z53" s="65">
        <f t="shared" si="4"/>
        <v>48</v>
      </c>
      <c r="AA53" s="81" t="str">
        <f>IF(AA52="","",IFERROR(IF($S$17="All",VLOOKUP($S$14&amp;Z53-1,'Pivot Tables'!$T$5:$U$1135,2,FALSE),VLOOKUP($S$14&amp;Reference!$S$17&amp;Z53-1,'Pivot Tables'!$AB$5:$AC$1135,2,FALSE)),""))</f>
        <v/>
      </c>
      <c r="AB53" s="66"/>
      <c r="AR53" s="94"/>
      <c r="AS53" s="94"/>
      <c r="AT53" s="94"/>
      <c r="BA53" s="62" t="str">
        <f>IF(BA52="","",IFERROR(VLOOKUP($BC$1&amp;BB53-1,'Pivot Tables'!$E$5:$F$1135,2,FALSE),""))</f>
        <v/>
      </c>
      <c r="BB53" s="63">
        <v>51</v>
      </c>
      <c r="BC53" s="62" t="s">
        <v>2683</v>
      </c>
      <c r="BD53" s="62" t="str">
        <f>IF(BD52="","",IFERROR(VLOOKUP(BB53,'Pivot Tables'!$AD$4:$AE$1135,2,FALSE),""))</f>
        <v/>
      </c>
    </row>
    <row r="54" spans="3:56" s="7" customFormat="1">
      <c r="C54" s="70"/>
      <c r="D54" s="72"/>
      <c r="E54" s="72"/>
      <c r="F54" s="72"/>
      <c r="G54" s="72"/>
      <c r="H54" s="72"/>
      <c r="I54" s="72"/>
      <c r="J54" s="72"/>
      <c r="K54" s="88"/>
      <c r="S54" s="163" t="s">
        <v>185</v>
      </c>
      <c r="T54" s="89" t="s">
        <v>2561</v>
      </c>
      <c r="U54" s="89"/>
      <c r="V54" s="70">
        <f t="shared" si="2"/>
        <v>49</v>
      </c>
      <c r="W54" s="81" t="str">
        <f>IF(W53="","",IFERROR(VLOOKUP($S$14&amp;$V54-1,'Pivot Tables'!$L$5:$M$1135,2,FALSE),""))</f>
        <v/>
      </c>
      <c r="X54" s="65" t="str">
        <f t="shared" si="15"/>
        <v/>
      </c>
      <c r="Y54" s="65" t="str">
        <f>IF(W54="","",COUNTIFS('Extract - All'!$EG$8:$EG$17,Reference!W54))</f>
        <v/>
      </c>
      <c r="Z54" s="65">
        <f t="shared" si="4"/>
        <v>49</v>
      </c>
      <c r="AA54" s="81" t="str">
        <f>IF(AA53="","",IFERROR(IF($S$17="All",VLOOKUP($S$14&amp;Z54-1,'Pivot Tables'!$T$5:$U$1135,2,FALSE),VLOOKUP($S$14&amp;Reference!$S$17&amp;Z54-1,'Pivot Tables'!$AB$5:$AC$1135,2,FALSE)),""))</f>
        <v/>
      </c>
      <c r="AB54" s="66"/>
      <c r="AR54" s="94"/>
      <c r="AS54" s="94"/>
      <c r="AT54" s="94"/>
      <c r="BA54" s="62" t="str">
        <f>IF(BA53="","",IFERROR(VLOOKUP($BC$1&amp;BB54-1,'Pivot Tables'!$E$5:$F$1135,2,FALSE),""))</f>
        <v/>
      </c>
      <c r="BB54" s="63">
        <v>52</v>
      </c>
      <c r="BC54" s="62" t="s">
        <v>2684</v>
      </c>
      <c r="BD54" s="62" t="str">
        <f>IF(BD53="","",IFERROR(VLOOKUP(BB54,'Pivot Tables'!$AD$4:$AE$1135,2,FALSE),""))</f>
        <v/>
      </c>
    </row>
    <row r="55" spans="3:56" s="7" customFormat="1">
      <c r="C55" s="70" t="s">
        <v>994</v>
      </c>
      <c r="D55" s="72">
        <f>D53+10</f>
        <v>123</v>
      </c>
      <c r="E55" s="72">
        <f t="shared" ref="E55:K55" si="50">E53+10</f>
        <v>124</v>
      </c>
      <c r="F55" s="72">
        <f t="shared" si="50"/>
        <v>125</v>
      </c>
      <c r="G55" s="72">
        <f t="shared" si="50"/>
        <v>126</v>
      </c>
      <c r="H55" s="72">
        <f t="shared" si="50"/>
        <v>127</v>
      </c>
      <c r="I55" s="72">
        <f t="shared" si="50"/>
        <v>128</v>
      </c>
      <c r="J55" s="72">
        <f t="shared" si="50"/>
        <v>130</v>
      </c>
      <c r="K55" s="88">
        <f t="shared" si="50"/>
        <v>129</v>
      </c>
      <c r="S55" s="163" t="s">
        <v>186</v>
      </c>
      <c r="T55" s="89" t="s">
        <v>2562</v>
      </c>
      <c r="U55" s="89"/>
      <c r="V55" s="70">
        <f t="shared" si="2"/>
        <v>50</v>
      </c>
      <c r="W55" s="81" t="str">
        <f>IF(W54="","",IFERROR(VLOOKUP($S$14&amp;$V55-1,'Pivot Tables'!$L$5:$M$1135,2,FALSE),""))</f>
        <v/>
      </c>
      <c r="X55" s="65" t="str">
        <f t="shared" si="15"/>
        <v/>
      </c>
      <c r="Y55" s="65" t="str">
        <f>IF(W55="","",COUNTIFS('Extract - All'!$EG$8:$EG$17,Reference!W55))</f>
        <v/>
      </c>
      <c r="Z55" s="65">
        <f t="shared" si="4"/>
        <v>50</v>
      </c>
      <c r="AA55" s="81" t="str">
        <f>IF(AA54="","",IFERROR(IF($S$17="All",VLOOKUP($S$14&amp;Z55-1,'Pivot Tables'!$T$5:$U$1135,2,FALSE),VLOOKUP($S$14&amp;Reference!$S$17&amp;Z55-1,'Pivot Tables'!$AB$5:$AC$1135,2,FALSE)),""))</f>
        <v/>
      </c>
      <c r="AB55" s="66"/>
      <c r="AR55" s="94"/>
      <c r="AS55" s="94"/>
      <c r="AT55" s="94"/>
      <c r="BA55" s="62" t="str">
        <f>IF(BA54="","",IFERROR(VLOOKUP($BC$1&amp;BB55-1,'Pivot Tables'!$E$5:$F$1135,2,FALSE),""))</f>
        <v/>
      </c>
      <c r="BB55" s="63">
        <v>53</v>
      </c>
      <c r="BC55" s="62" t="s">
        <v>2685</v>
      </c>
      <c r="BD55" s="62" t="str">
        <f>IF(BD54="","",IFERROR(VLOOKUP(BB55,'Pivot Tables'!$AD$4:$AE$1135,2,FALSE),""))</f>
        <v/>
      </c>
    </row>
    <row r="56" spans="3:56" s="7" customFormat="1">
      <c r="C56" s="70"/>
      <c r="D56" s="72"/>
      <c r="E56" s="72"/>
      <c r="F56" s="72"/>
      <c r="G56" s="72"/>
      <c r="H56" s="72"/>
      <c r="I56" s="72"/>
      <c r="J56" s="72"/>
      <c r="K56" s="88"/>
      <c r="S56" s="163" t="s">
        <v>187</v>
      </c>
      <c r="T56" s="89" t="s">
        <v>158</v>
      </c>
      <c r="U56" s="89"/>
      <c r="V56" s="70">
        <f t="shared" si="2"/>
        <v>51</v>
      </c>
      <c r="W56" s="81" t="str">
        <f>IF(W55="","",IFERROR(VLOOKUP($S$14&amp;$V56-1,'Pivot Tables'!$L$5:$M$1135,2,FALSE),""))</f>
        <v/>
      </c>
      <c r="X56" s="65" t="str">
        <f t="shared" si="15"/>
        <v/>
      </c>
      <c r="Y56" s="65" t="str">
        <f>IF(W56="","",COUNTIFS('Extract - All'!$EG$8:$EG$17,Reference!W56))</f>
        <v/>
      </c>
      <c r="Z56" s="65">
        <f t="shared" si="4"/>
        <v>51</v>
      </c>
      <c r="AA56" s="81" t="str">
        <f>IF(AA55="","",IFERROR(IF($S$17="All",VLOOKUP($S$14&amp;Z56-1,'Pivot Tables'!$T$5:$U$1135,2,FALSE),VLOOKUP($S$14&amp;Reference!$S$17&amp;Z56-1,'Pivot Tables'!$AB$5:$AC$1135,2,FALSE)),""))</f>
        <v/>
      </c>
      <c r="AB56" s="66"/>
      <c r="AR56" s="94"/>
      <c r="AS56" s="94"/>
      <c r="AT56" s="94"/>
      <c r="BA56" s="62" t="str">
        <f>IF(BA55="","",IFERROR(VLOOKUP($BC$1&amp;BB56-1,'Pivot Tables'!$E$5:$F$1135,2,FALSE),""))</f>
        <v/>
      </c>
      <c r="BB56" s="63">
        <v>54</v>
      </c>
      <c r="BC56" s="62" t="s">
        <v>2686</v>
      </c>
      <c r="BD56" s="62" t="str">
        <f>IF(BD55="","",IFERROR(VLOOKUP(BB56,'Pivot Tables'!$AD$4:$AE$1135,2,FALSE),""))</f>
        <v/>
      </c>
    </row>
    <row r="57" spans="3:56" s="7" customFormat="1">
      <c r="C57" s="85"/>
      <c r="D57" s="86"/>
      <c r="E57" s="86"/>
      <c r="F57" s="86"/>
      <c r="G57" s="86"/>
      <c r="H57" s="86"/>
      <c r="I57" s="86"/>
      <c r="J57" s="86"/>
      <c r="K57" s="87"/>
      <c r="S57" s="163" t="s">
        <v>188</v>
      </c>
      <c r="T57" s="89" t="s">
        <v>159</v>
      </c>
      <c r="U57" s="89"/>
      <c r="V57" s="70">
        <f t="shared" si="2"/>
        <v>52</v>
      </c>
      <c r="W57" s="81" t="str">
        <f>IF(W56="","",IFERROR(VLOOKUP($S$14&amp;$V57-1,'Pivot Tables'!$L$5:$M$1135,2,FALSE),""))</f>
        <v/>
      </c>
      <c r="X57" s="65" t="str">
        <f t="shared" si="15"/>
        <v/>
      </c>
      <c r="Y57" s="65" t="str">
        <f>IF(W57="","",COUNTIFS('Extract - All'!$EG$8:$EG$17,Reference!W57))</f>
        <v/>
      </c>
      <c r="Z57" s="65">
        <f t="shared" si="4"/>
        <v>52</v>
      </c>
      <c r="AA57" s="81" t="str">
        <f>IF(AA56="","",IFERROR(IF($S$17="All",VLOOKUP($S$14&amp;Z57-1,'Pivot Tables'!$T$5:$U$1135,2,FALSE),VLOOKUP($S$14&amp;Reference!$S$17&amp;Z57-1,'Pivot Tables'!$AB$5:$AC$1135,2,FALSE)),""))</f>
        <v/>
      </c>
      <c r="AB57" s="66"/>
      <c r="AR57" s="94"/>
      <c r="AS57" s="94"/>
      <c r="AT57" s="94"/>
      <c r="BA57" s="62" t="str">
        <f>IF(BA56="","",IFERROR(VLOOKUP($BC$1&amp;BB57-1,'Pivot Tables'!$E$5:$F$1135,2,FALSE),""))</f>
        <v/>
      </c>
      <c r="BB57" s="63">
        <v>55</v>
      </c>
      <c r="BC57" s="62" t="s">
        <v>2687</v>
      </c>
      <c r="BD57" s="62" t="str">
        <f>IF(BD56="","",IFERROR(VLOOKUP(BB57,'Pivot Tables'!$AD$4:$AE$1135,2,FALSE),""))</f>
        <v/>
      </c>
    </row>
    <row r="58" spans="3:56" s="7" customFormat="1">
      <c r="C58" s="301" t="s">
        <v>228</v>
      </c>
      <c r="D58" s="302"/>
      <c r="E58" s="302"/>
      <c r="F58" s="302"/>
      <c r="G58" s="302"/>
      <c r="H58" s="302"/>
      <c r="I58" s="302"/>
      <c r="J58" s="134"/>
      <c r="K58" s="123"/>
      <c r="S58" s="163" t="s">
        <v>189</v>
      </c>
      <c r="T58" s="89" t="s">
        <v>160</v>
      </c>
      <c r="U58" s="89"/>
      <c r="V58" s="70">
        <f t="shared" si="2"/>
        <v>53</v>
      </c>
      <c r="W58" s="81" t="str">
        <f>IF(W57="","",IFERROR(VLOOKUP($S$14&amp;$V58-1,'Pivot Tables'!$L$5:$M$1135,2,FALSE),""))</f>
        <v/>
      </c>
      <c r="X58" s="65" t="str">
        <f t="shared" si="15"/>
        <v/>
      </c>
      <c r="Y58" s="65" t="str">
        <f>IF(W58="","",COUNTIFS('Extract - All'!$EG$8:$EG$17,Reference!W58))</f>
        <v/>
      </c>
      <c r="Z58" s="65">
        <f t="shared" si="4"/>
        <v>53</v>
      </c>
      <c r="AA58" s="81" t="str">
        <f>IF(AA57="","",IFERROR(IF($S$17="All",VLOOKUP($S$14&amp;Z58-1,'Pivot Tables'!$T$5:$U$1135,2,FALSE),VLOOKUP($S$14&amp;Reference!$S$17&amp;Z58-1,'Pivot Tables'!$AB$5:$AC$1135,2,FALSE)),""))</f>
        <v/>
      </c>
      <c r="AB58" s="66"/>
      <c r="AR58" s="94"/>
      <c r="AS58" s="94"/>
      <c r="AT58" s="94"/>
      <c r="BA58" s="62" t="str">
        <f>IF(BA57="","",IFERROR(VLOOKUP($BC$1&amp;BB58-1,'Pivot Tables'!$E$5:$F$1135,2,FALSE),""))</f>
        <v/>
      </c>
      <c r="BB58" s="63">
        <v>56</v>
      </c>
      <c r="BC58" s="62" t="s">
        <v>2688</v>
      </c>
      <c r="BD58" s="62" t="str">
        <f>IF(BD57="","",IFERROR(VLOOKUP(BB58,'Pivot Tables'!$AD$4:$AE$1135,2,FALSE),""))</f>
        <v/>
      </c>
    </row>
    <row r="59" spans="3:56" s="7" customFormat="1">
      <c r="C59" s="70" t="s">
        <v>983</v>
      </c>
      <c r="D59" s="72">
        <f t="shared" ref="D59:K67" si="51">IF(VLOOKUP($S$15,CHOOSE($S$21,Extract_All,Extract_Asset),D40,0)="","--",VLOOKUP($S$15,CHOOSE($S$21,Extract_All,Extract_Asset),D40,0))</f>
        <v>40</v>
      </c>
      <c r="E59" s="72">
        <f t="shared" si="51"/>
        <v>46.466999999999999</v>
      </c>
      <c r="F59" s="72">
        <f t="shared" si="51"/>
        <v>51.970500000000001</v>
      </c>
      <c r="G59" s="72">
        <f t="shared" si="51"/>
        <v>58.177199999999999</v>
      </c>
      <c r="H59" s="72">
        <f t="shared" si="51"/>
        <v>46.358972789115597</v>
      </c>
      <c r="I59" s="72">
        <f t="shared" si="51"/>
        <v>46.04</v>
      </c>
      <c r="J59" s="72">
        <f t="shared" si="51"/>
        <v>147</v>
      </c>
      <c r="K59" s="88">
        <f t="shared" si="51"/>
        <v>33</v>
      </c>
      <c r="M59" s="90">
        <f t="array" ref="M59">+IFERROR(MEDIAN(IF(($S$14='Extract - All'!$EH$8:$EH$17)*('Extract - All'!$EI$8:$EI$17&lt;&gt;0)*IF($W$114="All",1,($W$114='Extract - All'!$EG$8:$EG$17))*IF($AA$1506="All",1,($AA$1506='Extract - All'!$EF$8:$EF$17)),'Extract - All'!$EI$8:$EI$17)),"--")</f>
        <v>45</v>
      </c>
      <c r="N59" s="91">
        <f>COUNTIFS('Extract - All'!$EH$8:$EH$17,$S$14,'Extract - All'!$EI$8:$EI$17,"&gt;"&amp;0,'Extract - All'!$EG$8:$EG$17,IF($W$114="All","&lt;&gt;"&amp;"",$W$114),'Extract - All'!$EF$8:$EF$17,IF($AA$1506="All","&lt;&gt;"&amp;"",$AA$1506))</f>
        <v>5</v>
      </c>
      <c r="S59" s="163" t="s">
        <v>2555</v>
      </c>
      <c r="T59" s="89" t="s">
        <v>161</v>
      </c>
      <c r="U59" s="89"/>
      <c r="V59" s="70">
        <f t="shared" si="2"/>
        <v>54</v>
      </c>
      <c r="W59" s="81" t="str">
        <f>IF(W58="","",IFERROR(VLOOKUP($S$14&amp;$V59-1,'Pivot Tables'!$L$5:$M$1135,2,FALSE),""))</f>
        <v/>
      </c>
      <c r="X59" s="65" t="str">
        <f t="shared" si="15"/>
        <v/>
      </c>
      <c r="Y59" s="65" t="str">
        <f>IF(W59="","",COUNTIFS('Extract - All'!$EG$8:$EG$17,Reference!W59))</f>
        <v/>
      </c>
      <c r="Z59" s="65">
        <f t="shared" si="4"/>
        <v>54</v>
      </c>
      <c r="AA59" s="81" t="str">
        <f>IF(AA58="","",IFERROR(IF($S$17="All",VLOOKUP($S$14&amp;Z59-1,'Pivot Tables'!$T$5:$U$1135,2,FALSE),VLOOKUP($S$14&amp;Reference!$S$17&amp;Z59-1,'Pivot Tables'!$AB$5:$AC$1135,2,FALSE)),""))</f>
        <v/>
      </c>
      <c r="AB59" s="66"/>
      <c r="AR59" s="94"/>
      <c r="AS59" s="94"/>
      <c r="AT59" s="94"/>
      <c r="BA59" s="62" t="str">
        <f>IF(BA58="","",IFERROR(VLOOKUP($BC$1&amp;BB59-1,'Pivot Tables'!$E$5:$F$1135,2,FALSE),""))</f>
        <v/>
      </c>
      <c r="BB59" s="63">
        <v>57</v>
      </c>
      <c r="BC59" s="62" t="s">
        <v>2689</v>
      </c>
      <c r="BD59" s="62" t="str">
        <f>IF(BD58="","",IFERROR(VLOOKUP(BB59,'Pivot Tables'!$AD$4:$AE$1135,2,FALSE),""))</f>
        <v/>
      </c>
    </row>
    <row r="60" spans="3:56" s="7" customFormat="1">
      <c r="C60" s="70" t="s">
        <v>2971</v>
      </c>
      <c r="D60" s="72">
        <f t="shared" si="51"/>
        <v>0</v>
      </c>
      <c r="E60" s="72">
        <f t="shared" si="51"/>
        <v>0.46800000000000003</v>
      </c>
      <c r="F60" s="72">
        <f t="shared" si="51"/>
        <v>1.4039999999999999</v>
      </c>
      <c r="G60" s="72">
        <f t="shared" si="51"/>
        <v>4.3479999999999999</v>
      </c>
      <c r="H60" s="72">
        <f t="shared" si="51"/>
        <v>1.2063831775700899</v>
      </c>
      <c r="I60" s="72">
        <f t="shared" si="51"/>
        <v>1.3754999999999999</v>
      </c>
      <c r="J60" s="72">
        <f t="shared" si="51"/>
        <v>107</v>
      </c>
      <c r="K60" s="88">
        <f t="shared" si="51"/>
        <v>22</v>
      </c>
      <c r="M60" s="90">
        <f t="array" ref="M60">+IFERROR(MEDIAN(IF(($S$14='Extract - All'!$EH$8:$EH$17)*('Extract - All'!$EJ$8:$EJ$17&lt;&gt;0)*IF($W$114="All",1,($W$114='Extract - All'!$EG$8:$EG$17))*IF($AA$1506="All",1,($AA$1506='Extract - All'!$EF$8:$EF$17)),'Extract - All'!$EJ$8:$EJ$17)),"--")</f>
        <v>5.9</v>
      </c>
      <c r="N60" s="91">
        <f>COUNTIFS('Extract - All'!$EH$8:$EH$17,$S$14,'Extract - All'!$EJ$8:$EJ$17,"&gt;"&amp;0,'Extract - All'!$EG$8:$EG$17,IF($W$114="All","&lt;&gt;"&amp;"",$W$114),'Extract - All'!$EF$8:$EF$17,IF($AA$1506="All","&lt;&gt;"&amp;"",$AA$1506))</f>
        <v>4</v>
      </c>
      <c r="S60" s="163" t="s">
        <v>2556</v>
      </c>
      <c r="T60" s="89" t="s">
        <v>162</v>
      </c>
      <c r="U60" s="89"/>
      <c r="V60" s="70">
        <f t="shared" si="2"/>
        <v>55</v>
      </c>
      <c r="W60" s="81" t="str">
        <f>IF(W59="","",IFERROR(VLOOKUP($S$14&amp;$V60-1,'Pivot Tables'!$L$5:$M$1135,2,FALSE),""))</f>
        <v/>
      </c>
      <c r="X60" s="65" t="str">
        <f t="shared" si="10"/>
        <v/>
      </c>
      <c r="Y60" s="65" t="str">
        <f>IF(W60="","",COUNTIFS('Extract - All'!$EG$8:$EG$17,Reference!W60))</f>
        <v/>
      </c>
      <c r="Z60" s="65">
        <f t="shared" si="4"/>
        <v>55</v>
      </c>
      <c r="AA60" s="81" t="str">
        <f>IF(AA59="","",IFERROR(IF($S$17="All",VLOOKUP($S$14&amp;Z60-1,'Pivot Tables'!$T$5:$U$1135,2,FALSE),VLOOKUP($S$14&amp;Reference!$S$17&amp;Z60-1,'Pivot Tables'!$AB$5:$AC$1135,2,FALSE)),""))</f>
        <v/>
      </c>
      <c r="AB60" s="66"/>
      <c r="AR60" s="94"/>
      <c r="AS60" s="94"/>
      <c r="AT60" s="94"/>
      <c r="BA60" s="62" t="str">
        <f>IF(BA59="","",IFERROR(VLOOKUP($BC$1&amp;BB60-1,'Pivot Tables'!$E$5:$F$1135,2,FALSE),""))</f>
        <v/>
      </c>
      <c r="BB60" s="63">
        <v>58</v>
      </c>
      <c r="BC60" s="62" t="s">
        <v>2690</v>
      </c>
      <c r="BD60" s="62" t="str">
        <f>IF(BD59="","",IFERROR(VLOOKUP(BB60,'Pivot Tables'!$AD$4:$AE$1135,2,FALSE),""))</f>
        <v/>
      </c>
    </row>
    <row r="61" spans="3:56" s="7" customFormat="1">
      <c r="C61" s="70" t="s">
        <v>2972</v>
      </c>
      <c r="D61" s="72" t="str">
        <f t="shared" si="51"/>
        <v>--</v>
      </c>
      <c r="E61" s="72" t="str">
        <f t="shared" si="51"/>
        <v>--</v>
      </c>
      <c r="F61" s="72" t="str">
        <f t="shared" si="51"/>
        <v>--</v>
      </c>
      <c r="G61" s="72" t="str">
        <f t="shared" si="51"/>
        <v>--</v>
      </c>
      <c r="H61" s="72" t="str">
        <f t="shared" si="51"/>
        <v>--</v>
      </c>
      <c r="I61" s="72" t="str">
        <f t="shared" si="51"/>
        <v>--</v>
      </c>
      <c r="J61" s="72" t="str">
        <f t="shared" si="51"/>
        <v>--</v>
      </c>
      <c r="K61" s="88">
        <f t="shared" si="51"/>
        <v>3</v>
      </c>
      <c r="M61" s="90" t="str">
        <f t="array" ref="M61">+IFERROR(MEDIAN(IF(($S$14='Extract - All'!$EH$8:$EH$17)*('Extract - All'!$EK$8:$EK$17&lt;&gt;0)*IF($W$114="All",1,($W$114='Extract - All'!$EG$8:$EG$17))*IF($AA$1506="All",1,($AA$1506='Extract - All'!$EF$8:$EF$17)),'Extract - All'!$EK$8:$EK$17)),"--")</f>
        <v>--</v>
      </c>
      <c r="N61" s="91">
        <f>COUNTIFS('Extract - All'!$EH$8:$EH$17,$S$14,'Extract - All'!$EK$8:$EK$17,"&gt;"&amp;0,'Extract - All'!$EG$8:$EG$17,IF($W$114="All","&lt;&gt;"&amp;"",$W$114),'Extract - All'!$EF$8:$EF$17,IF($AA$1506="All","&lt;&gt;"&amp;"",$AA$1506))</f>
        <v>0</v>
      </c>
      <c r="S61" s="163" t="s">
        <v>2557</v>
      </c>
      <c r="T61" s="89" t="s">
        <v>156</v>
      </c>
      <c r="U61" s="89"/>
      <c r="V61" s="70">
        <f t="shared" si="2"/>
        <v>56</v>
      </c>
      <c r="W61" s="81" t="str">
        <f>IF(W60="","",IFERROR(VLOOKUP($S$14&amp;$V61-1,'Pivot Tables'!$L$5:$M$1135,2,FALSE),""))</f>
        <v/>
      </c>
      <c r="X61" s="65" t="str">
        <f t="shared" si="10"/>
        <v/>
      </c>
      <c r="Y61" s="65" t="str">
        <f>IF(W61="","",COUNTIFS('Extract - All'!$EG$8:$EG$17,Reference!W61))</f>
        <v/>
      </c>
      <c r="Z61" s="65">
        <f t="shared" si="4"/>
        <v>56</v>
      </c>
      <c r="AA61" s="81" t="str">
        <f>IF(AA60="","",IFERROR(IF($S$17="All",VLOOKUP($S$14&amp;Z61-1,'Pivot Tables'!$T$5:$U$1135,2,FALSE),VLOOKUP($S$14&amp;Reference!$S$17&amp;Z61-1,'Pivot Tables'!$AB$5:$AC$1135,2,FALSE)),""))</f>
        <v/>
      </c>
      <c r="AB61" s="66"/>
      <c r="AR61" s="94"/>
      <c r="AS61" s="94"/>
      <c r="AT61" s="94"/>
      <c r="BA61" s="62" t="str">
        <f>IF(BA60="","",IFERROR(VLOOKUP($BC$1&amp;BB61-1,'Pivot Tables'!$E$5:$F$1135,2,FALSE),""))</f>
        <v/>
      </c>
      <c r="BB61" s="63">
        <v>59</v>
      </c>
      <c r="BC61" s="62" t="s">
        <v>2691</v>
      </c>
      <c r="BD61" s="62" t="str">
        <f>IF(BD60="","",IFERROR(VLOOKUP(BB61,'Pivot Tables'!$AD$4:$AE$1135,2,FALSE),""))</f>
        <v/>
      </c>
    </row>
    <row r="62" spans="3:56" s="7" customFormat="1">
      <c r="C62" s="70" t="s">
        <v>3821</v>
      </c>
      <c r="D62" s="72">
        <f t="shared" si="51"/>
        <v>0</v>
      </c>
      <c r="E62" s="72">
        <f t="shared" si="51"/>
        <v>0.46800000000000003</v>
      </c>
      <c r="F62" s="72">
        <f t="shared" si="51"/>
        <v>1.4895</v>
      </c>
      <c r="G62" s="72">
        <f t="shared" si="51"/>
        <v>5.1219999999999999</v>
      </c>
      <c r="H62" s="72">
        <f t="shared" si="51"/>
        <v>2.3458504672897198</v>
      </c>
      <c r="I62" s="72">
        <f t="shared" si="51"/>
        <v>1.474</v>
      </c>
      <c r="J62" s="72">
        <f t="shared" si="51"/>
        <v>107</v>
      </c>
      <c r="K62" s="88">
        <f t="shared" si="51"/>
        <v>22</v>
      </c>
      <c r="M62" s="90">
        <f t="array" ref="M62">+IFERROR(MEDIAN(IF(($S$14='Extract - All'!$EH$8:$EH$17)*('Extract - All'!$EL$8:$EL$17&lt;&gt;0)*IF($W$114="All",1,($W$114='Extract - All'!$EG$8:$EG$17))*IF($AA$1506="All",1,($AA$1506='Extract - All'!$EF$8:$EF$17)),'Extract - All'!$EL$8:$EL$17)),"--")</f>
        <v>5.9</v>
      </c>
      <c r="N62" s="91">
        <f>COUNTIFS('Extract - All'!$EH$8:$EH$17,$S$14,'Extract - All'!$EL$8:$EL$17,"&gt;"&amp;0,'Extract - All'!$EG$8:$EG$17,IF($W$114="All","&lt;&gt;"&amp;"",$W$114),'Extract - All'!$EF$8:$EF$17,IF($AA$1506="All","&lt;&gt;"&amp;"",$AA$1506))</f>
        <v>4</v>
      </c>
      <c r="S62" s="164" t="str">
        <f>$T$2&amp;RIGHT(S50,2)</f>
        <v>321</v>
      </c>
      <c r="T62" s="89" t="s">
        <v>2605</v>
      </c>
      <c r="U62" s="89"/>
      <c r="V62" s="70">
        <f t="shared" si="2"/>
        <v>57</v>
      </c>
      <c r="W62" s="81" t="str">
        <f>IF(W61="","",IFERROR(VLOOKUP($S$14&amp;$V62-1,'Pivot Tables'!$L$5:$M$1135,2,FALSE),""))</f>
        <v/>
      </c>
      <c r="X62" s="65" t="str">
        <f t="shared" si="10"/>
        <v/>
      </c>
      <c r="Y62" s="65" t="str">
        <f>IF(W62="","",COUNTIFS('Extract - All'!$EG$8:$EG$17,Reference!W62))</f>
        <v/>
      </c>
      <c r="Z62" s="65">
        <f t="shared" si="4"/>
        <v>57</v>
      </c>
      <c r="AA62" s="81" t="str">
        <f>IF(AA61="","",IFERROR(IF($S$17="All",VLOOKUP($S$14&amp;Z62-1,'Pivot Tables'!$T$5:$U$1135,2,FALSE),VLOOKUP($S$14&amp;Reference!$S$17&amp;Z62-1,'Pivot Tables'!$AB$5:$AC$1135,2,FALSE)),""))</f>
        <v/>
      </c>
      <c r="AB62" s="66"/>
      <c r="AR62" s="94"/>
      <c r="AS62" s="94"/>
      <c r="AT62" s="94"/>
      <c r="BA62" s="62" t="str">
        <f>IF(BA61="","",IFERROR(VLOOKUP($BC$1&amp;BB62-1,'Pivot Tables'!$E$5:$F$1135,2,FALSE),""))</f>
        <v/>
      </c>
      <c r="BB62" s="63">
        <v>60</v>
      </c>
      <c r="BC62" s="62" t="s">
        <v>2692</v>
      </c>
      <c r="BD62" s="62" t="str">
        <f>IF(BD61="","",IFERROR(VLOOKUP(BB62,'Pivot Tables'!$AD$4:$AE$1135,2,FALSE),""))</f>
        <v/>
      </c>
    </row>
    <row r="63" spans="3:56" s="7" customFormat="1">
      <c r="C63" s="70" t="s">
        <v>2974</v>
      </c>
      <c r="D63" s="72">
        <f t="shared" si="51"/>
        <v>40.601999999999997</v>
      </c>
      <c r="E63" s="72">
        <f t="shared" si="51"/>
        <v>46.886000000000003</v>
      </c>
      <c r="F63" s="72">
        <f t="shared" si="51"/>
        <v>53.545999999999999</v>
      </c>
      <c r="G63" s="72">
        <f t="shared" si="51"/>
        <v>59.661799999999999</v>
      </c>
      <c r="H63" s="72">
        <f t="shared" si="51"/>
        <v>48.066503401360499</v>
      </c>
      <c r="I63" s="72">
        <f t="shared" si="51"/>
        <v>46.523000000000003</v>
      </c>
      <c r="J63" s="72">
        <f t="shared" si="51"/>
        <v>147</v>
      </c>
      <c r="K63" s="88">
        <f t="shared" si="51"/>
        <v>33</v>
      </c>
      <c r="M63" s="90">
        <f t="array" ref="M63">+IFERROR(MEDIAN(IF(($S$14='Extract - All'!$EH$8:$EH$17)*('Extract - All'!$EM$8:$EM$17&lt;&gt;0)*IF($W$114="All",1,($W$114='Extract - All'!$EG$8:$EG$17))*IF($AA$1506="All",1,($AA$1506='Extract - All'!$EF$8:$EF$17)),'Extract - All'!$EM$8:$EM$17)),"--")</f>
        <v>50</v>
      </c>
      <c r="N63" s="91">
        <f>COUNTIFS('Extract - All'!$EH$8:$EH$17,$S$14,'Extract - All'!$EM$8:$EM$17,"&gt;"&amp;0,'Extract - All'!$EG$8:$EG$17,IF($W$114="All","&lt;&gt;"&amp;"",$W$114),'Extract - All'!$EF$8:$EF$17,IF($AA$1506="All","&lt;&gt;"&amp;"",$AA$1506))</f>
        <v>5</v>
      </c>
      <c r="S63" s="164" t="str">
        <f t="shared" ref="S63:S73" si="52">$T$2&amp;RIGHT(S51,2)</f>
        <v>322</v>
      </c>
      <c r="T63" s="89" t="s">
        <v>2558</v>
      </c>
      <c r="U63" s="89"/>
      <c r="V63" s="70">
        <f t="shared" si="2"/>
        <v>58</v>
      </c>
      <c r="W63" s="81" t="str">
        <f>IF(W62="","",IFERROR(VLOOKUP($S$14&amp;$V63-1,'Pivot Tables'!$L$5:$M$1135,2,FALSE),""))</f>
        <v/>
      </c>
      <c r="X63" s="65" t="str">
        <f t="shared" si="10"/>
        <v/>
      </c>
      <c r="Y63" s="65" t="str">
        <f>IF(W63="","",COUNTIFS('Extract - All'!$EG$8:$EG$17,Reference!W63))</f>
        <v/>
      </c>
      <c r="Z63" s="65">
        <f t="shared" si="4"/>
        <v>58</v>
      </c>
      <c r="AA63" s="81" t="str">
        <f>IF(AA62="","",IFERROR(IF($S$17="All",VLOOKUP($S$14&amp;Z63-1,'Pivot Tables'!$T$5:$U$1135,2,FALSE),VLOOKUP($S$14&amp;Reference!$S$17&amp;Z63-1,'Pivot Tables'!$AB$5:$AC$1135,2,FALSE)),""))</f>
        <v/>
      </c>
      <c r="AB63" s="66"/>
      <c r="AR63" s="94"/>
      <c r="AS63" s="94"/>
      <c r="AT63" s="94"/>
      <c r="BA63" s="62" t="str">
        <f>IF(BA62="","",IFERROR(VLOOKUP($BC$1&amp;BB63-1,'Pivot Tables'!$E$5:$F$1135,2,FALSE),""))</f>
        <v/>
      </c>
      <c r="BB63" s="63">
        <v>61</v>
      </c>
      <c r="BC63" s="62" t="s">
        <v>2693</v>
      </c>
      <c r="BD63" s="62" t="str">
        <f>IF(BD62="","",IFERROR(VLOOKUP(BB63,'Pivot Tables'!$AD$4:$AE$1135,2,FALSE),""))</f>
        <v/>
      </c>
    </row>
    <row r="64" spans="3:56" s="7" customFormat="1">
      <c r="C64" s="70" t="s">
        <v>2975</v>
      </c>
      <c r="D64" s="72">
        <f t="shared" si="51"/>
        <v>41.515000000000001</v>
      </c>
      <c r="E64" s="72">
        <f t="shared" si="51"/>
        <v>48.290999999999997</v>
      </c>
      <c r="F64" s="72">
        <f t="shared" si="51"/>
        <v>56.750999999999998</v>
      </c>
      <c r="G64" s="72">
        <f t="shared" si="51"/>
        <v>64.421999999999997</v>
      </c>
      <c r="H64" s="72">
        <f t="shared" si="51"/>
        <v>50.105918367346902</v>
      </c>
      <c r="I64" s="72">
        <f t="shared" si="51"/>
        <v>49.21</v>
      </c>
      <c r="J64" s="72">
        <f t="shared" si="51"/>
        <v>147</v>
      </c>
      <c r="K64" s="88">
        <f t="shared" si="51"/>
        <v>33</v>
      </c>
      <c r="M64" s="90">
        <f t="array" ref="M64">+IFERROR(MEDIAN(IF(($S$14='Extract - All'!$EH$8:$EH$17)*('Extract - All'!$EN$8:$EN$17&lt;&gt;0)*IF($W$114="All",1,($W$114='Extract - All'!$EG$8:$EG$17))*IF($AA$1506="All",1,($AA$1506='Extract - All'!$EF$8:$EF$17)),'Extract - All'!$EN$8:$EN$17)),"--")</f>
        <v>50</v>
      </c>
      <c r="N64" s="91">
        <f>COUNTIFS('Extract - All'!$EH$8:$EH$17,$S$14,'Extract - All'!$EN$8:$EN$17,"&gt;"&amp;0,'Extract - All'!$EG$8:$EG$17,IF($W$114="All","&lt;&gt;"&amp;"",$W$114),'Extract - All'!$EF$8:$EF$17,IF($AA$1506="All","&lt;&gt;"&amp;"",$AA$1506))</f>
        <v>5</v>
      </c>
      <c r="S64" s="164" t="str">
        <f t="shared" si="52"/>
        <v>323</v>
      </c>
      <c r="T64" s="89" t="s">
        <v>2559</v>
      </c>
      <c r="U64" s="89"/>
      <c r="V64" s="70">
        <f t="shared" si="2"/>
        <v>59</v>
      </c>
      <c r="W64" s="81" t="str">
        <f>IF(W63="","",IFERROR(VLOOKUP($S$14&amp;$V64-1,'Pivot Tables'!$L$5:$M$1135,2,FALSE),""))</f>
        <v/>
      </c>
      <c r="X64" s="65" t="str">
        <f t="shared" si="10"/>
        <v/>
      </c>
      <c r="Y64" s="65" t="str">
        <f>IF(W64="","",COUNTIFS('Extract - All'!$EG$8:$EG$17,Reference!W64))</f>
        <v/>
      </c>
      <c r="Z64" s="65">
        <f t="shared" si="4"/>
        <v>59</v>
      </c>
      <c r="AA64" s="81" t="str">
        <f>IF(AA63="","",IFERROR(IF($S$17="All",VLOOKUP($S$14&amp;Z64-1,'Pivot Tables'!$T$5:$U$1135,2,FALSE),VLOOKUP($S$14&amp;Reference!$S$17&amp;Z64-1,'Pivot Tables'!$AB$5:$AC$1135,2,FALSE)),""))</f>
        <v/>
      </c>
      <c r="AB64" s="66"/>
      <c r="AR64" s="94"/>
      <c r="AS64" s="94"/>
      <c r="AT64" s="94"/>
      <c r="BA64" s="62" t="str">
        <f>IF(BA63="","",IFERROR(VLOOKUP($BC$1&amp;BB64-1,'Pivot Tables'!$E$5:$F$1135,2,FALSE),""))</f>
        <v/>
      </c>
      <c r="BB64" s="63">
        <v>62</v>
      </c>
      <c r="BC64" s="62" t="s">
        <v>2694</v>
      </c>
      <c r="BD64" s="62" t="str">
        <f>IF(BD63="","",IFERROR(VLOOKUP(BB64,'Pivot Tables'!$AD$4:$AE$1135,2,FALSE),""))</f>
        <v/>
      </c>
    </row>
    <row r="65" spans="3:56" s="7" customFormat="1">
      <c r="C65" s="70" t="s">
        <v>2976</v>
      </c>
      <c r="D65" s="72" t="str">
        <f t="shared" si="51"/>
        <v>--</v>
      </c>
      <c r="E65" s="72" t="str">
        <f t="shared" si="51"/>
        <v>--</v>
      </c>
      <c r="F65" s="72" t="str">
        <f t="shared" si="51"/>
        <v>--</v>
      </c>
      <c r="G65" s="72" t="str">
        <f t="shared" si="51"/>
        <v>--</v>
      </c>
      <c r="H65" s="72" t="str">
        <f t="shared" si="51"/>
        <v>--</v>
      </c>
      <c r="I65" s="72" t="str">
        <f t="shared" si="51"/>
        <v>--</v>
      </c>
      <c r="J65" s="72" t="str">
        <f t="shared" si="51"/>
        <v>--</v>
      </c>
      <c r="K65" s="88">
        <f t="shared" si="51"/>
        <v>0</v>
      </c>
      <c r="M65" s="90">
        <f t="array" ref="M65">+IFERROR(MEDIAN(IF(($S$14='Extract - All'!$EH$8:$EH$17)*('Extract - All'!$EO$8:$EO$17&lt;&gt;0)*IF($W$114="All",1,($W$114='Extract - All'!$EG$8:$EG$17))*IF($AA$1506="All",1,($AA$1506='Extract - All'!$EF$8:$EF$17)),'Extract - All'!$EO$8:$EO$17)),"--")</f>
        <v>3</v>
      </c>
      <c r="N65" s="91">
        <f>COUNTIFS('Extract - All'!$EH$8:$EH$17,$S$14,'Extract - All'!$EO$8:$EO$17,"&gt;"&amp;0,'Extract - All'!$EG$8:$EG$17,IF($W$114="All","&lt;&gt;"&amp;"",$W$114),'Extract - All'!$EF$8:$EF$17,IF($AA$1506="All","&lt;&gt;"&amp;"",$AA$1506))</f>
        <v>1</v>
      </c>
      <c r="S65" s="164" t="str">
        <f t="shared" si="52"/>
        <v>331</v>
      </c>
      <c r="T65" s="89" t="s">
        <v>2560</v>
      </c>
      <c r="U65" s="89"/>
      <c r="V65" s="70">
        <f>+V64+1</f>
        <v>60</v>
      </c>
      <c r="W65" s="81" t="str">
        <f>IF(W64="","",IFERROR(VLOOKUP($S$14&amp;$V65-1,'Pivot Tables'!$L$5:$M$1135,2,FALSE),""))</f>
        <v/>
      </c>
      <c r="X65" s="65" t="str">
        <f t="shared" si="10"/>
        <v/>
      </c>
      <c r="Y65" s="65" t="str">
        <f>IF(W65="","",COUNTIFS('Extract - All'!$EG$8:$EG$17,Reference!W65))</f>
        <v/>
      </c>
      <c r="Z65" s="65">
        <f>+Z64+1</f>
        <v>60</v>
      </c>
      <c r="AA65" s="81" t="str">
        <f>IF(AA64="","",IFERROR(IF($S$17="All",VLOOKUP($S$14&amp;Z65-1,'Pivot Tables'!$T$5:$U$1135,2,FALSE),VLOOKUP($S$14&amp;Reference!$S$17&amp;Z65-1,'Pivot Tables'!$AB$5:$AC$1135,2,FALSE)),""))</f>
        <v/>
      </c>
      <c r="AB65" s="66"/>
      <c r="AR65" s="94"/>
      <c r="AS65" s="94"/>
      <c r="AT65" s="94"/>
      <c r="BA65" s="62" t="str">
        <f>IF(BA64="","",IFERROR(VLOOKUP($BC$1&amp;BB65-1,'Pivot Tables'!$E$5:$F$1135,2,FALSE),""))</f>
        <v/>
      </c>
      <c r="BB65" s="63">
        <v>63</v>
      </c>
      <c r="BC65" s="62" t="s">
        <v>2695</v>
      </c>
      <c r="BD65" s="62" t="str">
        <f>IF(BD64="","",IFERROR(VLOOKUP(BB65,'Pivot Tables'!$AD$4:$AE$1135,2,FALSE),""))</f>
        <v/>
      </c>
    </row>
    <row r="66" spans="3:56" s="7" customFormat="1">
      <c r="C66" s="70" t="s">
        <v>2977</v>
      </c>
      <c r="D66" s="72">
        <f t="shared" si="51"/>
        <v>0</v>
      </c>
      <c r="E66" s="72">
        <f t="shared" si="51"/>
        <v>0.46800000000000003</v>
      </c>
      <c r="F66" s="72">
        <f t="shared" si="51"/>
        <v>1.4895</v>
      </c>
      <c r="G66" s="72">
        <f t="shared" si="51"/>
        <v>5.1219999999999999</v>
      </c>
      <c r="H66" s="72">
        <f t="shared" si="51"/>
        <v>2.3458504672897198</v>
      </c>
      <c r="I66" s="72">
        <f t="shared" si="51"/>
        <v>1.474</v>
      </c>
      <c r="J66" s="72">
        <f t="shared" si="51"/>
        <v>107</v>
      </c>
      <c r="K66" s="88">
        <f t="shared" si="51"/>
        <v>22</v>
      </c>
      <c r="M66" s="90">
        <f t="array" ref="M66">+IFERROR(MEDIAN(IF(($S$14='Extract - All'!$EH$8:$EH$17)*('Extract - All'!$EP$8:$EP$17&lt;&gt;0)*IF($W$114="All",1,($W$114='Extract - All'!$EG$8:$EG$17))*IF($AA$1506="All",1,($AA$1506='Extract - All'!$EF$8:$EF$17)),'Extract - All'!$EP$8:$EP$17)),"--")</f>
        <v>6.8</v>
      </c>
      <c r="N66" s="91">
        <f>COUNTIFS('Extract - All'!$EH$8:$EH$17,$S$14,'Extract - All'!$EP$8:$EP$17,"&gt;"&amp;0,'Extract - All'!$EG$8:$EG$17,IF($W$114="All","&lt;&gt;"&amp;"",$W$114),'Extract - All'!$EF$8:$EF$17,IF($AA$1506="All","&lt;&gt;"&amp;"",$AA$1506))</f>
        <v>4</v>
      </c>
      <c r="S66" s="164" t="str">
        <f t="shared" si="52"/>
        <v>332</v>
      </c>
      <c r="T66" s="89" t="s">
        <v>2561</v>
      </c>
      <c r="U66" s="89"/>
      <c r="V66" s="70">
        <f t="shared" si="2"/>
        <v>61</v>
      </c>
      <c r="W66" s="81" t="str">
        <f>IF(W65="","",IFERROR(VLOOKUP($S$14&amp;$V66-1,'Pivot Tables'!$L$5:$M$1135,2,FALSE),""))</f>
        <v/>
      </c>
      <c r="X66" s="65" t="str">
        <f t="shared" si="10"/>
        <v/>
      </c>
      <c r="Y66" s="65" t="str">
        <f>IF(W66="","",COUNTIFS('Extract - All'!$EG$8:$EG$17,Reference!W66))</f>
        <v/>
      </c>
      <c r="Z66" s="65">
        <f t="shared" si="4"/>
        <v>61</v>
      </c>
      <c r="AA66" s="81" t="str">
        <f>IF(AA65="","",IFERROR(IF($S$17="All",VLOOKUP($S$14&amp;Z66-1,'Pivot Tables'!$T$5:$U$1135,2,FALSE),VLOOKUP($S$14&amp;Reference!$S$17&amp;Z66-1,'Pivot Tables'!$AB$5:$AC$1135,2,FALSE)),""))</f>
        <v/>
      </c>
      <c r="AB66" s="66"/>
      <c r="AR66" s="94"/>
      <c r="AS66" s="94"/>
      <c r="AT66" s="94"/>
      <c r="BA66" s="62" t="str">
        <f>IF(BA65="","",IFERROR(VLOOKUP($BC$1&amp;BB66-1,'Pivot Tables'!$E$5:$F$1135,2,FALSE),""))</f>
        <v/>
      </c>
      <c r="BB66" s="63">
        <v>64</v>
      </c>
      <c r="BC66" s="62" t="s">
        <v>2696</v>
      </c>
      <c r="BD66" s="62" t="str">
        <f>IF(BD65="","",IFERROR(VLOOKUP(BB66,'Pivot Tables'!$AD$4:$AE$1135,2,FALSE),""))</f>
        <v/>
      </c>
    </row>
    <row r="67" spans="3:56" s="7" customFormat="1">
      <c r="C67" s="70" t="s">
        <v>2978</v>
      </c>
      <c r="D67" s="72">
        <f t="shared" si="51"/>
        <v>41.515000000000001</v>
      </c>
      <c r="E67" s="72">
        <f t="shared" si="51"/>
        <v>48.290999999999997</v>
      </c>
      <c r="F67" s="72">
        <f t="shared" si="51"/>
        <v>56.750999999999998</v>
      </c>
      <c r="G67" s="72">
        <f t="shared" si="51"/>
        <v>64.421999999999997</v>
      </c>
      <c r="H67" s="72">
        <f t="shared" si="51"/>
        <v>50.105918367346902</v>
      </c>
      <c r="I67" s="72">
        <f t="shared" si="51"/>
        <v>49.21</v>
      </c>
      <c r="J67" s="72">
        <f t="shared" si="51"/>
        <v>147</v>
      </c>
      <c r="K67" s="88">
        <f t="shared" si="51"/>
        <v>33</v>
      </c>
      <c r="M67" s="90">
        <f t="array" ref="M67">+IFERROR(MEDIAN(IF(($S$14='Extract - All'!$EH$8:$EH$17)*('Extract - All'!$EQ$8:$EQ$17&lt;&gt;0)*IF($W$114="All",1,($W$114='Extract - All'!$EG$8:$EG$17))*IF($AA$1506="All",1,($AA$1506='Extract - All'!$EF$8:$EF$17)),'Extract - All'!$EQ$8:$EQ$17)),"--")</f>
        <v>50.3</v>
      </c>
      <c r="N67" s="91">
        <f>COUNTIFS('Extract - All'!$EH$8:$EH$17,$S$14,'Extract - All'!$EQ$8:$EQ$17,"&gt;"&amp;0,'Extract - All'!$EG$8:$EG$17,IF($W$114="All","&lt;&gt;"&amp;"",$W$114),'Extract - All'!$EF$8:$EF$17,IF($AA$1506="All","&lt;&gt;"&amp;"",$AA$1506))</f>
        <v>5</v>
      </c>
      <c r="S67" s="164" t="str">
        <f t="shared" si="52"/>
        <v>333</v>
      </c>
      <c r="T67" s="89" t="s">
        <v>2562</v>
      </c>
      <c r="U67" s="89"/>
      <c r="V67" s="70">
        <f>+V66+1</f>
        <v>62</v>
      </c>
      <c r="W67" s="81" t="str">
        <f>IF(W66="","",IFERROR(VLOOKUP($S$14&amp;$V67-1,'Pivot Tables'!$L$5:$M$1135,2,FALSE),""))</f>
        <v/>
      </c>
      <c r="X67" s="65" t="str">
        <f t="shared" si="10"/>
        <v/>
      </c>
      <c r="Y67" s="65" t="str">
        <f>IF(W67="","",COUNTIFS('Extract - All'!$EG$8:$EG$17,Reference!W67))</f>
        <v/>
      </c>
      <c r="Z67" s="65">
        <f>+Z66+1</f>
        <v>62</v>
      </c>
      <c r="AA67" s="81" t="str">
        <f>IF(AA66="","",IFERROR(IF($S$17="All",VLOOKUP($S$14&amp;Z67-1,'Pivot Tables'!$T$5:$U$1135,2,FALSE),VLOOKUP($S$14&amp;Reference!$S$17&amp;Z67-1,'Pivot Tables'!$AB$5:$AC$1135,2,FALSE)),""))</f>
        <v/>
      </c>
      <c r="AB67" s="66"/>
      <c r="AR67" s="94"/>
      <c r="AS67" s="94"/>
      <c r="AT67" s="94"/>
      <c r="BA67" s="62" t="str">
        <f>IF(BA66="","",IFERROR(VLOOKUP($BC$1&amp;BB67-1,'Pivot Tables'!$E$5:$F$1135,2,FALSE),""))</f>
        <v/>
      </c>
      <c r="BB67" s="63">
        <v>65</v>
      </c>
      <c r="BC67" s="62" t="s">
        <v>2697</v>
      </c>
      <c r="BD67" s="62" t="str">
        <f>IF(BD66="","",IFERROR(VLOOKUP(BB67,'Pivot Tables'!$AD$4:$AE$1135,2,FALSE),""))</f>
        <v/>
      </c>
    </row>
    <row r="68" spans="3:56" s="7" customFormat="1">
      <c r="C68" s="70"/>
      <c r="D68" s="72"/>
      <c r="E68" s="72"/>
      <c r="F68" s="72"/>
      <c r="G68" s="72"/>
      <c r="H68" s="72"/>
      <c r="I68" s="72"/>
      <c r="J68" s="72"/>
      <c r="K68" s="88"/>
      <c r="M68" s="90"/>
      <c r="N68" s="91"/>
      <c r="S68" s="164" t="str">
        <f t="shared" si="52"/>
        <v>341</v>
      </c>
      <c r="T68" s="89" t="s">
        <v>158</v>
      </c>
      <c r="U68" s="89"/>
      <c r="V68" s="70">
        <f t="shared" si="2"/>
        <v>63</v>
      </c>
      <c r="W68" s="81" t="str">
        <f>IF(W67="","",IFERROR(VLOOKUP($S$14&amp;$V68-1,'Pivot Tables'!$L$5:$M$1135,2,FALSE),""))</f>
        <v/>
      </c>
      <c r="X68" s="65" t="str">
        <f t="shared" si="10"/>
        <v/>
      </c>
      <c r="Y68" s="65" t="str">
        <f>IF(W68="","",COUNTIFS('Extract - All'!$EG$8:$EG$17,Reference!W68))</f>
        <v/>
      </c>
      <c r="Z68" s="65">
        <f t="shared" si="4"/>
        <v>63</v>
      </c>
      <c r="AA68" s="81" t="str">
        <f>IF(AA67="","",IFERROR(IF($S$17="All",VLOOKUP($S$14&amp;Z68-1,'Pivot Tables'!$T$5:$U$1135,2,FALSE),VLOOKUP($S$14&amp;Reference!$S$17&amp;Z68-1,'Pivot Tables'!$AB$5:$AC$1135,2,FALSE)),""))</f>
        <v/>
      </c>
      <c r="AB68" s="66"/>
      <c r="AR68" s="94"/>
      <c r="AS68" s="94"/>
      <c r="AT68" s="94"/>
      <c r="BA68" s="62" t="str">
        <f>IF(BA67="","",IFERROR(VLOOKUP($BC$1&amp;BB68-1,'Pivot Tables'!$E$5:$F$1135,2,FALSE),""))</f>
        <v/>
      </c>
      <c r="BB68" s="63">
        <v>66</v>
      </c>
      <c r="BC68" s="62" t="s">
        <v>2698</v>
      </c>
      <c r="BD68" s="62" t="str">
        <f>IF(BD67="","",IFERROR(VLOOKUP(BB68,'Pivot Tables'!$AD$4:$AE$1135,2,FALSE),""))</f>
        <v/>
      </c>
    </row>
    <row r="69" spans="3:56" s="7" customFormat="1">
      <c r="C69" s="70" t="s">
        <v>2970</v>
      </c>
      <c r="D69" s="72">
        <f t="shared" ref="D69:K69" si="53">IF(VLOOKUP($S$15,CHOOSE($S$21,Extract_All,Extract_Asset),D50,0)="","--",VLOOKUP($S$15,CHOOSE($S$21,Extract_All,Extract_Asset),D50,0))</f>
        <v>41.07</v>
      </c>
      <c r="E69" s="72">
        <f t="shared" si="53"/>
        <v>47.631999999999998</v>
      </c>
      <c r="F69" s="72">
        <f t="shared" si="53"/>
        <v>54.464500000000001</v>
      </c>
      <c r="G69" s="72">
        <f t="shared" si="53"/>
        <v>60.008000000000003</v>
      </c>
      <c r="H69" s="72">
        <f t="shared" si="53"/>
        <v>47.870178807946999</v>
      </c>
      <c r="I69" s="72">
        <f t="shared" si="53"/>
        <v>47.691000000000003</v>
      </c>
      <c r="J69" s="72">
        <f t="shared" si="53"/>
        <v>151</v>
      </c>
      <c r="K69" s="88">
        <f t="shared" si="53"/>
        <v>36</v>
      </c>
      <c r="M69" s="90">
        <f t="array" aca="1" ref="M69" ca="1">+IFERROR(MEDIAN(IF(($S$14='Extract - All'!$EH$8:$EH$17)*('Extract - All'!$ER$8:$ER$17&lt;&gt;0)*IF($W$114="All",1,($W$114='Extract - All'!$EG$8:$EG$17))*IF($AA$1506="All",1,($AA$1506='Extract - All'!$EF$8:$EF$17)),'Extract - All'!$ER$8:$ER$17)),"--")</f>
        <v>47.25</v>
      </c>
      <c r="N69" s="91">
        <f ca="1">COUNTIFS('Extract - All'!$EH$8:$EH$17,$S$14,'Extract - All'!$ER$8:$ER$17,"&gt;"&amp;0,'Extract - All'!$EG$8:$EG$17,IF($W$114="All","&lt;&gt;"&amp;"",$W$114),'Extract - All'!$EF$8:$EF$17,IF($AA$1506="All","&lt;&gt;"&amp;"",$AA$1506))</f>
        <v>5</v>
      </c>
      <c r="S69" s="164" t="str">
        <f t="shared" si="52"/>
        <v>342</v>
      </c>
      <c r="T69" s="89" t="s">
        <v>159</v>
      </c>
      <c r="U69" s="89"/>
      <c r="V69" s="70">
        <f t="shared" si="2"/>
        <v>64</v>
      </c>
      <c r="W69" s="81" t="str">
        <f>IF(W68="","",IFERROR(VLOOKUP($S$14&amp;$V69-1,'Pivot Tables'!$L$5:$M$1135,2,FALSE),""))</f>
        <v/>
      </c>
      <c r="X69" s="65" t="str">
        <f t="shared" si="10"/>
        <v/>
      </c>
      <c r="Y69" s="65" t="str">
        <f>IF(W69="","",COUNTIFS('Extract - All'!$EG$8:$EG$17,Reference!W69))</f>
        <v/>
      </c>
      <c r="Z69" s="65">
        <f t="shared" si="4"/>
        <v>64</v>
      </c>
      <c r="AA69" s="81" t="str">
        <f>IF(AA68="","",IFERROR(IF($S$17="All",VLOOKUP($S$14&amp;Z69-1,'Pivot Tables'!$T$5:$U$1135,2,FALSE),VLOOKUP($S$14&amp;Reference!$S$17&amp;Z69-1,'Pivot Tables'!$AB$5:$AC$1135,2,FALSE)),""))</f>
        <v/>
      </c>
      <c r="AB69" s="66"/>
      <c r="AR69" s="94"/>
      <c r="AS69" s="94"/>
      <c r="AT69" s="94"/>
      <c r="BA69" s="62" t="str">
        <f>IF(BA68="","",IFERROR(VLOOKUP($BC$1&amp;BB69-1,'Pivot Tables'!$E$5:$F$1135,2,FALSE),""))</f>
        <v/>
      </c>
      <c r="BB69" s="63">
        <v>67</v>
      </c>
      <c r="BC69" s="62" t="s">
        <v>2699</v>
      </c>
      <c r="BD69" s="62" t="str">
        <f>IF(BD68="","",IFERROR(VLOOKUP(BB69,'Pivot Tables'!$AD$4:$AE$1135,2,FALSE),""))</f>
        <v/>
      </c>
    </row>
    <row r="70" spans="3:56" s="7" customFormat="1">
      <c r="C70" s="70"/>
      <c r="D70" s="72"/>
      <c r="E70" s="72"/>
      <c r="F70" s="72"/>
      <c r="G70" s="72"/>
      <c r="H70" s="72"/>
      <c r="I70" s="72"/>
      <c r="J70" s="72"/>
      <c r="K70" s="88"/>
      <c r="M70" s="90"/>
      <c r="N70" s="91"/>
      <c r="S70" s="164" t="str">
        <f t="shared" si="52"/>
        <v>343</v>
      </c>
      <c r="T70" s="89" t="s">
        <v>160</v>
      </c>
      <c r="U70" s="89"/>
      <c r="V70" s="70">
        <f t="shared" si="2"/>
        <v>65</v>
      </c>
      <c r="W70" s="81" t="str">
        <f>IF(W69="","",IFERROR(VLOOKUP($S$14&amp;$V70-1,'Pivot Tables'!$L$5:$M$1135,2,FALSE),""))</f>
        <v/>
      </c>
      <c r="X70" s="65" t="str">
        <f t="shared" si="10"/>
        <v/>
      </c>
      <c r="Y70" s="65" t="str">
        <f>IF(W70="","",COUNTIFS('Extract - All'!$EG$8:$EG$17,Reference!W70))</f>
        <v/>
      </c>
      <c r="Z70" s="65">
        <f t="shared" si="4"/>
        <v>65</v>
      </c>
      <c r="AA70" s="81" t="str">
        <f>IF(AA69="","",IFERROR(IF($S$17="All",VLOOKUP($S$14&amp;Z70-1,'Pivot Tables'!$T$5:$U$1135,2,FALSE),VLOOKUP($S$14&amp;Reference!$S$17&amp;Z70-1,'Pivot Tables'!$AB$5:$AC$1135,2,FALSE)),""))</f>
        <v/>
      </c>
      <c r="AB70" s="66"/>
      <c r="AR70" s="94"/>
      <c r="AS70" s="94"/>
      <c r="AT70" s="94"/>
      <c r="BA70" s="62" t="str">
        <f>IF(BA69="","",IFERROR(VLOOKUP($BC$1&amp;BB70-1,'Pivot Tables'!$E$5:$F$1135,2,FALSE),""))</f>
        <v/>
      </c>
      <c r="BB70" s="63">
        <v>68</v>
      </c>
      <c r="BC70" s="62" t="s">
        <v>2700</v>
      </c>
      <c r="BD70" s="62" t="str">
        <f>IF(BD69="","",IFERROR(VLOOKUP(BB70,'Pivot Tables'!$AD$4:$AE$1135,2,FALSE),""))</f>
        <v/>
      </c>
    </row>
    <row r="71" spans="3:56" s="7" customFormat="1">
      <c r="C71" s="70" t="s">
        <v>992</v>
      </c>
      <c r="D71" s="72">
        <f t="shared" ref="D71:I72" si="54">IF(VLOOKUP($S$15,CHOOSE($S$21,Extract_All,Extract_Asset),D52,0)="","--",VLOOKUP($S$15,CHOOSE($S$21,Extract_All,Extract_Asset),D52,0)/100)</f>
        <v>0</v>
      </c>
      <c r="E71" s="72">
        <f t="shared" si="54"/>
        <v>1.11774540243611E-2</v>
      </c>
      <c r="F71" s="72">
        <f t="shared" si="54"/>
        <v>3.4515825263081099E-2</v>
      </c>
      <c r="G71" s="72">
        <f t="shared" si="54"/>
        <v>8.2801716984059207E-2</v>
      </c>
      <c r="H71" s="72">
        <f t="shared" si="54"/>
        <v>2.4086519736017702E-2</v>
      </c>
      <c r="I71" s="72">
        <f t="shared" si="54"/>
        <v>3.2511260015339799E-2</v>
      </c>
      <c r="J71" s="72">
        <f>IF(VLOOKUP($S$15,CHOOSE($S$21,Extract_All,Extract_Asset),J52,0)="","--",VLOOKUP($S$15,CHOOSE($S$21,Extract_All,Extract_Asset),J52,0))</f>
        <v>107</v>
      </c>
      <c r="K71" s="88">
        <f>IF(VLOOKUP($S$15,CHOOSE($S$21,Extract_All,Extract_Asset),K52,0)="","--",VLOOKUP($S$15,CHOOSE($S$21,Extract_All,Extract_Asset),K52,0))</f>
        <v>22</v>
      </c>
      <c r="M71" s="90">
        <f t="array" ref="M71">+IFERROR(MEDIAN(IF(($S$14='Extract - All'!$EH$8:$EH$17)*('Extract - All'!$ES$8:$ES$17&lt;&gt;0)*IF($W$114="All",1,($W$114='Extract - All'!$EG$8:$EG$17))*IF($AA$1506="All",1,($AA$1506='Extract - All'!$EF$8:$EF$17)),'Extract - All'!$ES$8:$ES$17))/100,"--")</f>
        <v>0.14047619047619048</v>
      </c>
      <c r="N71" s="91">
        <f>COUNTIFS('Extract - All'!$EH$8:$EH$17,$S$14,'Extract - All'!$ES$8:$ES$17,"&gt;"&amp;0,'Extract - All'!$EG$8:$EG$17,IF($W$114="All","&lt;&gt;"&amp;"",$W$114),'Extract - All'!$EF$8:$EF$17,IF($AA$1506="All","&lt;&gt;"&amp;"",$AA$1506))</f>
        <v>4</v>
      </c>
      <c r="S71" s="164" t="str">
        <f t="shared" si="52"/>
        <v>344</v>
      </c>
      <c r="T71" s="89" t="s">
        <v>161</v>
      </c>
      <c r="U71" s="89"/>
      <c r="V71" s="70">
        <f t="shared" si="2"/>
        <v>66</v>
      </c>
      <c r="W71" s="81" t="str">
        <f>IF(W70="","",IFERROR(VLOOKUP($S$14&amp;$V71-1,'Pivot Tables'!$L$5:$M$1135,2,FALSE),""))</f>
        <v/>
      </c>
      <c r="X71" s="65" t="str">
        <f t="shared" si="10"/>
        <v/>
      </c>
      <c r="Y71" s="65" t="str">
        <f>IF(W71="","",COUNTIFS('Extract - All'!$EG$8:$EG$17,Reference!W71))</f>
        <v/>
      </c>
      <c r="Z71" s="65">
        <f t="shared" si="4"/>
        <v>66</v>
      </c>
      <c r="AA71" s="81" t="str">
        <f>IF(AA70="","",IFERROR(IF($S$17="All",VLOOKUP($S$14&amp;Z71-1,'Pivot Tables'!$T$5:$U$1135,2,FALSE),VLOOKUP($S$14&amp;Reference!$S$17&amp;Z71-1,'Pivot Tables'!$AB$5:$AC$1135,2,FALSE)),""))</f>
        <v/>
      </c>
      <c r="AB71" s="66"/>
      <c r="AR71" s="94"/>
      <c r="AS71" s="94"/>
      <c r="AT71" s="94"/>
      <c r="BA71" s="62" t="str">
        <f>IF(BA70="","",IFERROR(VLOOKUP($BC$1&amp;BB71-1,'Pivot Tables'!$E$5:$F$1135,2,FALSE),""))</f>
        <v/>
      </c>
      <c r="BB71" s="63">
        <v>69</v>
      </c>
      <c r="BC71" s="62" t="s">
        <v>2701</v>
      </c>
      <c r="BD71" s="62" t="str">
        <f>IF(BD70="","",IFERROR(VLOOKUP(BB71,'Pivot Tables'!$AD$4:$AE$1135,2,FALSE),""))</f>
        <v/>
      </c>
    </row>
    <row r="72" spans="3:56" s="7" customFormat="1">
      <c r="C72" s="70" t="s">
        <v>993</v>
      </c>
      <c r="D72" s="72" t="str">
        <f t="shared" si="54"/>
        <v>--</v>
      </c>
      <c r="E72" s="72" t="str">
        <f t="shared" si="54"/>
        <v>--</v>
      </c>
      <c r="F72" s="72" t="str">
        <f t="shared" si="54"/>
        <v>--</v>
      </c>
      <c r="G72" s="72" t="str">
        <f t="shared" si="54"/>
        <v>--</v>
      </c>
      <c r="H72" s="72" t="str">
        <f t="shared" si="54"/>
        <v>--</v>
      </c>
      <c r="I72" s="72" t="str">
        <f t="shared" si="54"/>
        <v>--</v>
      </c>
      <c r="J72" s="72" t="str">
        <f>IF(VLOOKUP($S$15,CHOOSE($S$21,Extract_All,Extract_Asset),J53,0)="","--",VLOOKUP($S$15,CHOOSE($S$21,Extract_All,Extract_Asset),J53,0))</f>
        <v>--</v>
      </c>
      <c r="K72" s="88">
        <f>IF(VLOOKUP($S$15,CHOOSE($S$21,Extract_All,Extract_Asset),K53,0)="","--",VLOOKUP($S$15,CHOOSE($S$21,Extract_All,Extract_Asset),K53,0))</f>
        <v>0</v>
      </c>
      <c r="M72" s="90">
        <f t="array" ref="M72">+IFERROR(MEDIAN(IF(($S$14='Extract - All'!$EH$8:$EH$17)*('Extract - All'!$ET$8:$ET$17&lt;&gt;0)*IF($W$114="All",1,($W$114='Extract - All'!$EG$8:$EG$17))*IF($AA$1506="All",1,($AA$1506='Extract - All'!$EF$8:$EF$17)),'Extract - All'!$ET$8:$ET$17))/100,"--")</f>
        <v>7.1428571428571425E-2</v>
      </c>
      <c r="N72" s="91">
        <f>COUNTIFS('Extract - All'!$EH$8:$EH$17,$S$14,'Extract - All'!$ET$8:$ET$17,"&gt;"&amp;0,'Extract - All'!$EG$8:$EG$17,IF($W$114="All","&lt;&gt;"&amp;"",$W$114),'Extract - All'!$EF$8:$EF$17,IF($AA$1506="All","&lt;&gt;"&amp;"",$AA$1506))</f>
        <v>1</v>
      </c>
      <c r="S72" s="164" t="str">
        <f t="shared" si="52"/>
        <v>345</v>
      </c>
      <c r="T72" s="89" t="s">
        <v>162</v>
      </c>
      <c r="U72" s="89"/>
      <c r="V72" s="70">
        <f t="shared" si="2"/>
        <v>67</v>
      </c>
      <c r="W72" s="81" t="str">
        <f>IF(W71="","",IFERROR(VLOOKUP($S$14&amp;$V72-1,'Pivot Tables'!$L$5:$M$1135,2,FALSE),""))</f>
        <v/>
      </c>
      <c r="X72" s="65" t="str">
        <f t="shared" si="10"/>
        <v/>
      </c>
      <c r="Y72" s="65" t="str">
        <f>IF(W72="","",COUNTIFS('Extract - All'!$EG$8:$EG$17,Reference!W72))</f>
        <v/>
      </c>
      <c r="Z72" s="65">
        <f t="shared" si="4"/>
        <v>67</v>
      </c>
      <c r="AA72" s="81" t="str">
        <f>IF(AA71="","",IFERROR(IF($S$17="All",VLOOKUP($S$14&amp;Z72-1,'Pivot Tables'!$T$5:$U$1135,2,FALSE),VLOOKUP($S$14&amp;Reference!$S$17&amp;Z72-1,'Pivot Tables'!$AB$5:$AC$1135,2,FALSE)),""))</f>
        <v/>
      </c>
      <c r="AB72" s="66"/>
      <c r="AR72" s="94"/>
      <c r="AS72" s="94"/>
      <c r="AT72" s="94"/>
      <c r="BA72" s="62" t="str">
        <f>IF(BA71="","",IFERROR(VLOOKUP($BC$1&amp;BB72-1,'Pivot Tables'!$E$5:$F$1135,2,FALSE),""))</f>
        <v/>
      </c>
      <c r="BB72" s="63">
        <v>70</v>
      </c>
      <c r="BC72" s="62" t="s">
        <v>2702</v>
      </c>
      <c r="BD72" s="62" t="str">
        <f>IF(BD71="","",IFERROR(VLOOKUP(BB72,'Pivot Tables'!$AD$4:$AE$1135,2,FALSE),""))</f>
        <v/>
      </c>
    </row>
    <row r="73" spans="3:56" s="7" customFormat="1">
      <c r="C73" s="70"/>
      <c r="D73" s="72"/>
      <c r="E73" s="72"/>
      <c r="F73" s="72" t="str">
        <f>IF(ISNUMBER(D59),"",IF(D59="--","","Data Not Available"))</f>
        <v/>
      </c>
      <c r="G73" s="72"/>
      <c r="H73" s="72"/>
      <c r="I73" s="72"/>
      <c r="J73" s="72"/>
      <c r="K73" s="88"/>
      <c r="M73" s="92"/>
      <c r="N73" s="93"/>
      <c r="S73" s="164" t="str">
        <f t="shared" si="52"/>
        <v>346</v>
      </c>
      <c r="T73" s="89" t="s">
        <v>156</v>
      </c>
      <c r="U73" s="89"/>
      <c r="V73" s="70">
        <f t="shared" si="2"/>
        <v>68</v>
      </c>
      <c r="W73" s="81" t="str">
        <f>IF(W72="","",IFERROR(VLOOKUP($S$14&amp;$V73-1,'Pivot Tables'!$L$5:$M$1135,2,FALSE),""))</f>
        <v/>
      </c>
      <c r="X73" s="65" t="str">
        <f t="shared" si="10"/>
        <v/>
      </c>
      <c r="Y73" s="65" t="str">
        <f>IF(W73="","",COUNTIFS('Extract - All'!$EG$8:$EG$17,Reference!W73))</f>
        <v/>
      </c>
      <c r="Z73" s="65">
        <f t="shared" si="4"/>
        <v>68</v>
      </c>
      <c r="AA73" s="81" t="str">
        <f>IF(AA72="","",IFERROR(IF($S$17="All",VLOOKUP($S$14&amp;Z73-1,'Pivot Tables'!$T$5:$U$1135,2,FALSE),VLOOKUP($S$14&amp;Reference!$S$17&amp;Z73-1,'Pivot Tables'!$AB$5:$AC$1135,2,FALSE)),""))</f>
        <v/>
      </c>
      <c r="AB73" s="66"/>
      <c r="AR73" s="94"/>
      <c r="AS73" s="94"/>
      <c r="AT73" s="94"/>
      <c r="BA73" s="62" t="str">
        <f>IF(BA72="","",IFERROR(VLOOKUP($BC$1&amp;BB73-1,'Pivot Tables'!$E$5:$F$1135,2,FALSE),""))</f>
        <v/>
      </c>
      <c r="BB73" s="63">
        <v>71</v>
      </c>
      <c r="BC73" s="62" t="s">
        <v>2703</v>
      </c>
      <c r="BD73" s="62" t="str">
        <f>IF(BD72="","",IFERROR(VLOOKUP(BB73,'Pivot Tables'!$AD$4:$AE$1135,2,FALSE),""))</f>
        <v/>
      </c>
    </row>
    <row r="74" spans="3:56" s="7" customFormat="1">
      <c r="C74" s="70" t="s">
        <v>994</v>
      </c>
      <c r="D74" s="72">
        <f t="shared" ref="D74:I74" si="55">IF(VLOOKUP($S$15,CHOOSE($S$21,Extract_All,Extract_Asset),D55,0)="","--",VLOOKUP($S$15,CHOOSE($S$21,Extract_All,Extract_Asset),D55,0)/100)</f>
        <v>3.1899999999999998E-2</v>
      </c>
      <c r="E74" s="72">
        <f t="shared" si="55"/>
        <v>0.04</v>
      </c>
      <c r="F74" s="72">
        <f t="shared" si="55"/>
        <v>0.1</v>
      </c>
      <c r="G74" s="72" t="str">
        <f t="shared" si="55"/>
        <v>--</v>
      </c>
      <c r="H74" s="72">
        <f t="shared" si="55"/>
        <v>5.4610526315789498E-2</v>
      </c>
      <c r="I74" s="72">
        <f t="shared" si="55"/>
        <v>0.04</v>
      </c>
      <c r="J74" s="72">
        <f>IF(VLOOKUP($S$15,CHOOSE($S$21,Extract_All,Extract_Asset),J55,0)="","--",VLOOKUP($S$15,CHOOSE($S$21,Extract_All,Extract_Asset),J55,0))</f>
        <v>19</v>
      </c>
      <c r="K74" s="88">
        <f>IF(VLOOKUP($S$15,CHOOSE($S$21,Extract_All,Extract_Asset),K55,0)="","--",VLOOKUP($S$15,CHOOSE($S$21,Extract_All,Extract_Asset),K55,0))</f>
        <v>5</v>
      </c>
      <c r="M74" s="90">
        <f t="array" ref="M74">+IFERROR(MEDIAN(IF(($S$14='Extract - All'!$EH$8:$EH$17)*('Extract - All'!$EU$8:$EU$17&lt;&gt;0)*IF($W$114="All",1,($W$114='Extract - All'!$EG$8:$EG$17))*IF($AA$1506="All",1,($AA$1506='Extract - All'!$EF$8:$EF$17)),'Extract - All'!$EU$8:$EU$17))/100,"--")</f>
        <v>0.1</v>
      </c>
      <c r="N74" s="91">
        <f>COUNTIFS('Extract - All'!$EH$8:$EH$17,$S$14,'Extract - All'!$EU$8:$EU$17,"&gt;"&amp;0,'Extract - All'!$EG$8:$EG$17,IF($W$114="All","&lt;&gt;"&amp;"",$W$114),'Extract - All'!$EF$8:$EF$17,IF($AA$1506="All","&lt;&gt;"&amp;"",$AA$1506))</f>
        <v>5</v>
      </c>
      <c r="S74" s="163" t="s">
        <v>2563</v>
      </c>
      <c r="T74" s="89" t="s">
        <v>2605</v>
      </c>
      <c r="U74" s="89"/>
      <c r="V74" s="70">
        <f t="shared" si="2"/>
        <v>69</v>
      </c>
      <c r="W74" s="81" t="str">
        <f>IF(W73="","",IFERROR(VLOOKUP($S$14&amp;$V74-1,'Pivot Tables'!$L$5:$M$1135,2,FALSE),""))</f>
        <v/>
      </c>
      <c r="X74" s="65" t="str">
        <f t="shared" si="10"/>
        <v/>
      </c>
      <c r="Y74" s="65" t="str">
        <f>IF(W74="","",COUNTIFS('Extract - All'!$EG$8:$EG$17,Reference!W74))</f>
        <v/>
      </c>
      <c r="Z74" s="65">
        <f t="shared" si="4"/>
        <v>69</v>
      </c>
      <c r="AA74" s="81" t="str">
        <f>IF(AA73="","",IFERROR(IF($S$17="All",VLOOKUP($S$14&amp;Z74-1,'Pivot Tables'!$T$5:$U$1135,2,FALSE),VLOOKUP($S$14&amp;Reference!$S$17&amp;Z74-1,'Pivot Tables'!$AB$5:$AC$1135,2,FALSE)),""))</f>
        <v/>
      </c>
      <c r="AB74" s="66"/>
      <c r="AR74" s="94"/>
      <c r="AS74" s="94"/>
      <c r="AT74" s="94"/>
      <c r="BA74" s="62" t="str">
        <f>IF(BA73="","",IFERROR(VLOOKUP($BC$1&amp;BB74-1,'Pivot Tables'!$E$5:$F$1135,2,FALSE),""))</f>
        <v/>
      </c>
      <c r="BB74" s="63">
        <v>72</v>
      </c>
      <c r="BC74" s="62" t="s">
        <v>2704</v>
      </c>
      <c r="BD74" s="62" t="str">
        <f>IF(BD73="","",IFERROR(VLOOKUP(BB74,'Pivot Tables'!$AD$4:$AE$1135,2,FALSE),""))</f>
        <v/>
      </c>
    </row>
    <row r="75" spans="3:56" s="7" customFormat="1">
      <c r="C75" s="70"/>
      <c r="D75" s="72"/>
      <c r="E75" s="72"/>
      <c r="F75" s="72"/>
      <c r="G75" s="72"/>
      <c r="H75" s="72"/>
      <c r="I75" s="72"/>
      <c r="J75" s="72"/>
      <c r="K75" s="88"/>
      <c r="M75" s="92"/>
      <c r="N75" s="93"/>
      <c r="S75" s="163" t="s">
        <v>2564</v>
      </c>
      <c r="T75" s="89" t="s">
        <v>2558</v>
      </c>
      <c r="U75" s="89"/>
      <c r="V75" s="70">
        <f t="shared" si="2"/>
        <v>70</v>
      </c>
      <c r="W75" s="81" t="str">
        <f>IF(W74="","",IFERROR(VLOOKUP($S$14&amp;$V75-1,'Pivot Tables'!$L$5:$M$1135,2,FALSE),""))</f>
        <v/>
      </c>
      <c r="X75" s="65" t="str">
        <f t="shared" si="10"/>
        <v/>
      </c>
      <c r="Y75" s="65" t="str">
        <f>IF(W75="","",COUNTIFS('Extract - All'!$EG$8:$EG$17,Reference!W75))</f>
        <v/>
      </c>
      <c r="Z75" s="65">
        <f t="shared" si="4"/>
        <v>70</v>
      </c>
      <c r="AA75" s="81" t="str">
        <f>IF(AA74="","",IFERROR(IF($S$17="All",VLOOKUP($S$14&amp;Z75-1,'Pivot Tables'!$T$5:$U$1135,2,FALSE),VLOOKUP($S$14&amp;Reference!$S$17&amp;Z75-1,'Pivot Tables'!$AB$5:$AC$1135,2,FALSE)),""))</f>
        <v/>
      </c>
      <c r="AB75" s="66"/>
      <c r="AR75" s="94"/>
      <c r="AS75" s="94"/>
      <c r="AT75" s="94"/>
      <c r="BA75" s="62" t="str">
        <f>IF(BA74="","",IFERROR(VLOOKUP($BC$1&amp;BB75-1,'Pivot Tables'!$E$5:$F$1135,2,FALSE),""))</f>
        <v/>
      </c>
      <c r="BB75" s="63">
        <v>73</v>
      </c>
      <c r="BC75" s="62" t="s">
        <v>2705</v>
      </c>
      <c r="BD75" s="62" t="str">
        <f>IF(BD74="","",IFERROR(VLOOKUP(BB75,'Pivot Tables'!$AD$4:$AE$1135,2,FALSE),""))</f>
        <v/>
      </c>
    </row>
    <row r="76" spans="3:56" s="7" customFormat="1">
      <c r="C76" s="95"/>
      <c r="D76" s="96"/>
      <c r="E76" s="96"/>
      <c r="F76" s="96"/>
      <c r="G76" s="96"/>
      <c r="H76" s="96"/>
      <c r="I76" s="96"/>
      <c r="J76" s="96"/>
      <c r="K76" s="97"/>
      <c r="M76" s="92"/>
      <c r="N76" s="93"/>
      <c r="S76" s="163" t="s">
        <v>2565</v>
      </c>
      <c r="T76" s="89" t="s">
        <v>2559</v>
      </c>
      <c r="U76" s="89"/>
      <c r="V76" s="70">
        <f t="shared" si="2"/>
        <v>71</v>
      </c>
      <c r="W76" s="81" t="str">
        <f>IF(W75="","",IFERROR(VLOOKUP($S$14&amp;$V76-1,'Pivot Tables'!$L$5:$M$1135,2,FALSE),""))</f>
        <v/>
      </c>
      <c r="X76" s="65" t="str">
        <f t="shared" si="10"/>
        <v/>
      </c>
      <c r="Y76" s="65" t="str">
        <f>IF(W76="","",COUNTIFS('Extract - All'!$EG$8:$EG$17,Reference!W76))</f>
        <v/>
      </c>
      <c r="Z76" s="65">
        <f t="shared" si="4"/>
        <v>71</v>
      </c>
      <c r="AA76" s="81" t="str">
        <f>IF(AA75="","",IFERROR(IF($S$17="All",VLOOKUP($S$14&amp;Z76-1,'Pivot Tables'!$T$5:$U$1135,2,FALSE),VLOOKUP($S$14&amp;Reference!$S$17&amp;Z76-1,'Pivot Tables'!$AB$5:$AC$1135,2,FALSE)),""))</f>
        <v/>
      </c>
      <c r="AB76" s="66"/>
      <c r="AR76" s="94"/>
      <c r="AS76" s="94"/>
      <c r="AT76" s="94"/>
      <c r="BA76" s="62" t="str">
        <f>IF(BA75="","",IFERROR(VLOOKUP($BC$1&amp;BB76-1,'Pivot Tables'!$E$5:$F$1135,2,FALSE),""))</f>
        <v/>
      </c>
      <c r="BB76" s="63">
        <v>74</v>
      </c>
      <c r="BC76" s="62" t="s">
        <v>2706</v>
      </c>
      <c r="BD76" s="62" t="str">
        <f>IF(BD75="","",IFERROR(VLOOKUP(BB76,'Pivot Tables'!$AD$4:$AE$1135,2,FALSE),""))</f>
        <v/>
      </c>
    </row>
    <row r="77" spans="3:56" s="7" customFormat="1">
      <c r="C77" s="85"/>
      <c r="D77" s="86"/>
      <c r="E77" s="86"/>
      <c r="F77" s="86"/>
      <c r="G77" s="86"/>
      <c r="H77" s="86"/>
      <c r="I77" s="86"/>
      <c r="J77" s="86"/>
      <c r="K77" s="87"/>
      <c r="M77" s="92"/>
      <c r="N77" s="93"/>
      <c r="S77" s="163" t="s">
        <v>2566</v>
      </c>
      <c r="T77" s="89" t="s">
        <v>2560</v>
      </c>
      <c r="U77" s="89"/>
      <c r="V77" s="70">
        <f t="shared" si="2"/>
        <v>72</v>
      </c>
      <c r="W77" s="81" t="str">
        <f>IF(W76="","",IFERROR(VLOOKUP($S$14&amp;$V77-1,'Pivot Tables'!$L$5:$M$1135,2,FALSE),""))</f>
        <v/>
      </c>
      <c r="X77" s="65" t="str">
        <f t="shared" si="10"/>
        <v/>
      </c>
      <c r="Y77" s="65" t="str">
        <f>IF(W77="","",COUNTIFS('Extract - All'!$EG$8:$EG$17,Reference!W77))</f>
        <v/>
      </c>
      <c r="Z77" s="65">
        <f t="shared" si="4"/>
        <v>72</v>
      </c>
      <c r="AA77" s="81" t="str">
        <f>IF(AA76="","",IFERROR(IF($S$17="All",VLOOKUP($S$14&amp;Z77-1,'Pivot Tables'!$T$5:$U$1135,2,FALSE),VLOOKUP($S$14&amp;Reference!$S$17&amp;Z77-1,'Pivot Tables'!$AB$5:$AC$1135,2,FALSE)),""))</f>
        <v/>
      </c>
      <c r="AB77" s="66"/>
      <c r="AR77" s="94"/>
      <c r="AS77" s="94"/>
      <c r="AT77" s="94"/>
      <c r="BA77" s="62" t="str">
        <f>IF(BA76="","",IFERROR(VLOOKUP($BC$1&amp;BB77-1,'Pivot Tables'!$E$5:$F$1135,2,FALSE),""))</f>
        <v/>
      </c>
      <c r="BB77" s="63">
        <v>75</v>
      </c>
      <c r="BC77" s="62" t="s">
        <v>2707</v>
      </c>
      <c r="BD77" s="62" t="str">
        <f>IF(BD76="","",IFERROR(VLOOKUP(BB77,'Pivot Tables'!$AD$4:$AE$1135,2,FALSE),""))</f>
        <v/>
      </c>
    </row>
    <row r="78" spans="3:56" s="7" customFormat="1">
      <c r="C78" s="296" t="s">
        <v>229</v>
      </c>
      <c r="D78" s="297"/>
      <c r="E78" s="297"/>
      <c r="F78" s="297"/>
      <c r="G78" s="297"/>
      <c r="H78" s="297"/>
      <c r="I78" s="297"/>
      <c r="J78" s="133"/>
      <c r="K78" s="122"/>
      <c r="M78" s="92"/>
      <c r="N78" s="93"/>
      <c r="S78" s="163" t="s">
        <v>2567</v>
      </c>
      <c r="T78" s="89" t="s">
        <v>2561</v>
      </c>
      <c r="U78" s="89"/>
      <c r="V78" s="70">
        <f t="shared" si="2"/>
        <v>73</v>
      </c>
      <c r="W78" s="81" t="str">
        <f>IF(W77="","",IFERROR(VLOOKUP($S$14&amp;$V78-1,'Pivot Tables'!$L$5:$M$1135,2,FALSE),""))</f>
        <v/>
      </c>
      <c r="X78" s="65" t="str">
        <f t="shared" si="10"/>
        <v/>
      </c>
      <c r="Y78" s="65" t="str">
        <f>IF(W78="","",COUNTIFS('Extract - All'!$EG$8:$EG$17,Reference!W78))</f>
        <v/>
      </c>
      <c r="Z78" s="65">
        <f t="shared" si="4"/>
        <v>73</v>
      </c>
      <c r="AA78" s="81" t="str">
        <f>IF(AA77="","",IFERROR(IF($S$17="All",VLOOKUP($S$14&amp;Z78-1,'Pivot Tables'!$T$5:$U$1135,2,FALSE),VLOOKUP($S$14&amp;Reference!$S$17&amp;Z78-1,'Pivot Tables'!$AB$5:$AC$1135,2,FALSE)),""))</f>
        <v/>
      </c>
      <c r="AB78" s="66"/>
      <c r="AR78" s="94"/>
      <c r="AS78" s="94"/>
      <c r="AT78" s="94"/>
      <c r="BA78" s="62" t="str">
        <f>IF(BA77="","",IFERROR(VLOOKUP($BC$1&amp;BB78-1,'Pivot Tables'!$E$5:$F$1135,2,FALSE),""))</f>
        <v/>
      </c>
      <c r="BB78" s="63">
        <v>76</v>
      </c>
      <c r="BC78" s="62" t="s">
        <v>2708</v>
      </c>
      <c r="BD78" s="62" t="str">
        <f>IF(BD77="","",IFERROR(VLOOKUP(BB78,'Pivot Tables'!$AD$4:$AE$1135,2,FALSE),""))</f>
        <v/>
      </c>
    </row>
    <row r="79" spans="3:56" s="7" customFormat="1">
      <c r="C79" s="70" t="s">
        <v>983</v>
      </c>
      <c r="D79" s="72">
        <f t="shared" ref="D79:K87" si="56">IF(VLOOKUP($S$35,CHOOSE($S$40,Extract_All,Extract_Asset),D40,0)="","--",VLOOKUP($S$35,CHOOSE($S$40,Extract_All,Extract_Asset),D40,0))</f>
        <v>40.601999999999997</v>
      </c>
      <c r="E79" s="72">
        <f t="shared" si="56"/>
        <v>46.563000000000002</v>
      </c>
      <c r="F79" s="72">
        <f t="shared" si="56"/>
        <v>51.454500000000003</v>
      </c>
      <c r="G79" s="72">
        <f t="shared" si="56"/>
        <v>58.872</v>
      </c>
      <c r="H79" s="72">
        <f t="shared" si="56"/>
        <v>47.010810246679299</v>
      </c>
      <c r="I79" s="72">
        <f t="shared" si="56"/>
        <v>45.951999999999998</v>
      </c>
      <c r="J79" s="72">
        <f t="shared" si="56"/>
        <v>527</v>
      </c>
      <c r="K79" s="88">
        <f t="shared" si="56"/>
        <v>102</v>
      </c>
      <c r="M79" s="90">
        <f t="array" ref="M79">+IFERROR(MEDIAN(IF(($S$34='Extract - All'!$EH$8:$EH$17)*('Extract - All'!$EI$8:$EI$17&lt;&gt;0)*IF($BA$1="All",1,($BA$1='Extract - All'!$EG$8:$EG$17))*IF($AE$21="All",1,($AE$21='Extract - All'!$EF$8:$EF$17)),'Extract - All'!$EI$8:$EI$17)),"--")</f>
        <v>45</v>
      </c>
      <c r="N79" s="91">
        <f>COUNTIFS('Extract - All'!$EH$8:$EH$17,$S$34,'Extract - All'!$EI$8:$EI$17,"&gt;"&amp;0,'Extract - All'!$EG$8:$EG$17,IF($BA$1="All","&lt;&gt;"&amp;"",$BA$1),'Extract - All'!$EF$8:$EF$17,IF($AE$21="All","&lt;&gt;"&amp;"",$AE$21))</f>
        <v>3</v>
      </c>
      <c r="S79" s="163" t="s">
        <v>2568</v>
      </c>
      <c r="T79" s="89" t="s">
        <v>2562</v>
      </c>
      <c r="U79" s="89"/>
      <c r="V79" s="70">
        <f t="shared" si="2"/>
        <v>74</v>
      </c>
      <c r="W79" s="81" t="str">
        <f>IF(W78="","",IFERROR(VLOOKUP($S$14&amp;$V79-1,'Pivot Tables'!$L$5:$M$1135,2,FALSE),""))</f>
        <v/>
      </c>
      <c r="X79" s="65" t="str">
        <f t="shared" si="10"/>
        <v/>
      </c>
      <c r="Y79" s="65" t="str">
        <f>IF(W79="","",COUNTIFS('Extract - All'!$EG$8:$EG$17,Reference!W79))</f>
        <v/>
      </c>
      <c r="Z79" s="65">
        <f t="shared" ref="Z79:Z142" si="57">+Z78+1</f>
        <v>74</v>
      </c>
      <c r="AA79" s="81" t="str">
        <f>IF(AA78="","",IFERROR(IF($S$17="All",VLOOKUP($S$14&amp;Z79-1,'Pivot Tables'!$T$5:$U$1135,2,FALSE),VLOOKUP($S$14&amp;Reference!$S$17&amp;Z79-1,'Pivot Tables'!$AB$5:$AC$1135,2,FALSE)),""))</f>
        <v/>
      </c>
      <c r="AB79" s="66"/>
      <c r="AR79" s="94"/>
      <c r="AS79" s="94"/>
      <c r="AT79" s="94"/>
      <c r="BA79" s="62" t="str">
        <f>IF(BA78="","",IFERROR(VLOOKUP($BC$1&amp;BB79-1,'Pivot Tables'!$E$5:$F$1135,2,FALSE),""))</f>
        <v/>
      </c>
      <c r="BB79" s="63">
        <v>77</v>
      </c>
      <c r="BC79" s="62" t="s">
        <v>2709</v>
      </c>
      <c r="BD79" s="62" t="str">
        <f>IF(BD78="","",IFERROR(VLOOKUP(BB79,'Pivot Tables'!$AD$4:$AE$1135,2,FALSE),""))</f>
        <v/>
      </c>
    </row>
    <row r="80" spans="3:56" s="7" customFormat="1">
      <c r="C80" s="70" t="s">
        <v>2971</v>
      </c>
      <c r="D80" s="72">
        <f t="shared" si="56"/>
        <v>0.51800000000000002</v>
      </c>
      <c r="E80" s="72">
        <f t="shared" si="56"/>
        <v>1.4724999999999999</v>
      </c>
      <c r="F80" s="72">
        <f t="shared" si="56"/>
        <v>3.8365</v>
      </c>
      <c r="G80" s="72">
        <f t="shared" si="56"/>
        <v>6.0209999999999999</v>
      </c>
      <c r="H80" s="72">
        <f t="shared" si="56"/>
        <v>2.4400235602094198</v>
      </c>
      <c r="I80" s="72">
        <f t="shared" si="56"/>
        <v>1.5965</v>
      </c>
      <c r="J80" s="72">
        <f t="shared" si="56"/>
        <v>382</v>
      </c>
      <c r="K80" s="88">
        <f t="shared" si="56"/>
        <v>79</v>
      </c>
      <c r="M80" s="90">
        <f t="array" ref="M80">+IFERROR(MEDIAN(IF(($S$34='Extract - All'!$EH$8:$EH$17)*('Extract - All'!$EJ$8:$EJ$17&lt;&gt;0)*IF($BA$1="All",1,($BA$1='Extract - All'!$EG$8:$EG$17))*IF($AE$21="All",1,($AE$21='Extract - All'!$EF$8:$EF$17)),'Extract - All'!$EJ$8:$EJ$17)),"--")</f>
        <v>5.3</v>
      </c>
      <c r="N80" s="91">
        <f>COUNTIFS('Extract - All'!$EH$8:$EH$17,$S$34,'Extract - All'!$EJ$8:$EJ$17,"&gt;"&amp;0,'Extract - All'!$EG$8:$EG$17,IF($BA$1="All","&lt;&gt;"&amp;"",$BA$1),'Extract - All'!$EF$8:$EF$17,IF($AE$21="All","&lt;&gt;"&amp;"",$AE$21))</f>
        <v>3</v>
      </c>
      <c r="S80" s="163" t="s">
        <v>2569</v>
      </c>
      <c r="T80" s="89" t="s">
        <v>158</v>
      </c>
      <c r="U80" s="89"/>
      <c r="V80" s="70">
        <f t="shared" si="2"/>
        <v>75</v>
      </c>
      <c r="W80" s="81" t="str">
        <f>IF(W79="","",IFERROR(VLOOKUP($S$14&amp;$V80-1,'Pivot Tables'!$L$5:$M$1135,2,FALSE),""))</f>
        <v/>
      </c>
      <c r="X80" s="65" t="str">
        <f t="shared" si="10"/>
        <v/>
      </c>
      <c r="Y80" s="65" t="str">
        <f>IF(W80="","",COUNTIFS('Extract - All'!$EG$8:$EG$17,Reference!W80))</f>
        <v/>
      </c>
      <c r="Z80" s="65">
        <f t="shared" si="57"/>
        <v>75</v>
      </c>
      <c r="AA80" s="81" t="str">
        <f>IF(AA79="","",IFERROR(IF($S$17="All",VLOOKUP($S$14&amp;Z80-1,'Pivot Tables'!$T$5:$U$1135,2,FALSE),VLOOKUP($S$14&amp;Reference!$S$17&amp;Z80-1,'Pivot Tables'!$AB$5:$AC$1135,2,FALSE)),""))</f>
        <v/>
      </c>
      <c r="AB80" s="66"/>
      <c r="AR80" s="94"/>
      <c r="AS80" s="94"/>
      <c r="AT80" s="94"/>
      <c r="BA80" s="62" t="str">
        <f>IF(BA79="","",IFERROR(VLOOKUP($BC$1&amp;BB80-1,'Pivot Tables'!$E$5:$F$1135,2,FALSE),""))</f>
        <v/>
      </c>
      <c r="BB80" s="63">
        <v>78</v>
      </c>
      <c r="BC80" s="62" t="s">
        <v>2710</v>
      </c>
      <c r="BD80" s="62" t="str">
        <f>IF(BD79="","",IFERROR(VLOOKUP(BB80,'Pivot Tables'!$AD$4:$AE$1135,2,FALSE),""))</f>
        <v/>
      </c>
    </row>
    <row r="81" spans="3:56" s="7" customFormat="1">
      <c r="C81" s="70" t="s">
        <v>2972</v>
      </c>
      <c r="D81" s="72">
        <f t="shared" si="56"/>
        <v>1.34</v>
      </c>
      <c r="E81" s="72">
        <f t="shared" si="56"/>
        <v>4.0739999999999998</v>
      </c>
      <c r="F81" s="72">
        <f t="shared" si="56"/>
        <v>8.6329999999999991</v>
      </c>
      <c r="G81" s="72">
        <f t="shared" si="56"/>
        <v>12.9086</v>
      </c>
      <c r="H81" s="72">
        <f t="shared" si="56"/>
        <v>6.7083033707865196</v>
      </c>
      <c r="I81" s="72">
        <f t="shared" si="56"/>
        <v>9.5060000000000002</v>
      </c>
      <c r="J81" s="72">
        <f t="shared" si="56"/>
        <v>89</v>
      </c>
      <c r="K81" s="88">
        <f t="shared" si="56"/>
        <v>9</v>
      </c>
      <c r="M81" s="90" t="str">
        <f t="array" ref="M81">+IFERROR(MEDIAN(IF(($S$34='Extract - All'!$EH$8:$EH$17)*('Extract - All'!$EK$8:$EK$17&lt;&gt;0)*IF($BA$1="All",1,($BA$1='Extract - All'!$EG$8:$EG$17))*IF($AE$21="All",1,($AE$21='Extract - All'!$EF$8:$EF$17)),'Extract - All'!$EK$8:$EK$17)),"--")</f>
        <v>--</v>
      </c>
      <c r="N81" s="91">
        <f>COUNTIFS('Extract - All'!$EH$8:$EH$17,$S$34,'Extract - All'!$EK$8:$EK$17,"&gt;"&amp;0,'Extract - All'!$EG$8:$EG$17,IF($BA$1="All","&lt;&gt;"&amp;"",$BA$1),'Extract - All'!$EF$8:$EF$17,IF($AE$21="All","&lt;&gt;"&amp;"",$AE$21))</f>
        <v>0</v>
      </c>
      <c r="S81" s="163" t="s">
        <v>2570</v>
      </c>
      <c r="T81" s="89" t="s">
        <v>159</v>
      </c>
      <c r="U81" s="89"/>
      <c r="V81" s="70">
        <f t="shared" si="2"/>
        <v>76</v>
      </c>
      <c r="W81" s="81" t="str">
        <f>IF(W80="","",IFERROR(VLOOKUP($S$14&amp;$V81-1,'Pivot Tables'!$L$5:$M$1135,2,FALSE),""))</f>
        <v/>
      </c>
      <c r="X81" s="65" t="str">
        <f t="shared" si="10"/>
        <v/>
      </c>
      <c r="Y81" s="65" t="str">
        <f>IF(W81="","",COUNTIFS('Extract - All'!$EG$8:$EG$17,Reference!W81))</f>
        <v/>
      </c>
      <c r="Z81" s="65">
        <f t="shared" si="57"/>
        <v>76</v>
      </c>
      <c r="AA81" s="81" t="str">
        <f>IF(AA80="","",IFERROR(IF($S$17="All",VLOOKUP($S$14&amp;Z81-1,'Pivot Tables'!$T$5:$U$1135,2,FALSE),VLOOKUP($S$14&amp;Reference!$S$17&amp;Z81-1,'Pivot Tables'!$AB$5:$AC$1135,2,FALSE)),""))</f>
        <v/>
      </c>
      <c r="AB81" s="66"/>
      <c r="AR81" s="94"/>
      <c r="AS81" s="94"/>
      <c r="AT81" s="94"/>
      <c r="BA81" s="62" t="str">
        <f>IF(BA80="","",IFERROR(VLOOKUP($BC$1&amp;BB81-1,'Pivot Tables'!$E$5:$F$1135,2,FALSE),""))</f>
        <v/>
      </c>
      <c r="BB81" s="63">
        <v>79</v>
      </c>
      <c r="BC81" s="62" t="s">
        <v>2711</v>
      </c>
      <c r="BD81" s="62" t="str">
        <f>IF(BD80="","",IFERROR(VLOOKUP(BB81,'Pivot Tables'!$AD$4:$AE$1135,2,FALSE),""))</f>
        <v/>
      </c>
    </row>
    <row r="82" spans="3:56" s="7" customFormat="1">
      <c r="C82" s="70" t="s">
        <v>3821</v>
      </c>
      <c r="D82" s="72">
        <f t="shared" si="56"/>
        <v>0.75</v>
      </c>
      <c r="E82" s="72">
        <f t="shared" si="56"/>
        <v>2.1160000000000001</v>
      </c>
      <c r="F82" s="72">
        <f t="shared" si="56"/>
        <v>5.07</v>
      </c>
      <c r="G82" s="72">
        <f t="shared" si="56"/>
        <v>8.3444000000000003</v>
      </c>
      <c r="H82" s="72">
        <f t="shared" si="56"/>
        <v>3.7756246913580198</v>
      </c>
      <c r="I82" s="72">
        <f t="shared" si="56"/>
        <v>1.875</v>
      </c>
      <c r="J82" s="72">
        <f t="shared" si="56"/>
        <v>405</v>
      </c>
      <c r="K82" s="88">
        <f t="shared" si="56"/>
        <v>79</v>
      </c>
      <c r="M82" s="90">
        <f t="array" ref="M82">+IFERROR(MEDIAN(IF(($S$34='Extract - All'!$EH$8:$EH$17)*('Extract - All'!$EL$8:$EL$17&lt;&gt;0)*IF($BA$1="All",1,($BA$1='Extract - All'!$EG$8:$EG$17))*IF($AE$21="All",1,($AE$21='Extract - All'!$EF$8:$EF$17)),'Extract - All'!$EL$8:$EL$17)),"--")</f>
        <v>5.3</v>
      </c>
      <c r="N82" s="91">
        <f>COUNTIFS('Extract - All'!$EH$8:$EH$17,$S$34,'Extract - All'!$EL$8:$EL$17,"&gt;"&amp;0,'Extract - All'!$EG$8:$EG$17,IF($BA$1="All","&lt;&gt;"&amp;"",$BA$1),'Extract - All'!$EF$8:$EF$17,IF($AE$21="All","&lt;&gt;"&amp;"",$AE$21))</f>
        <v>3</v>
      </c>
      <c r="S82" s="163" t="s">
        <v>2571</v>
      </c>
      <c r="T82" s="89" t="s">
        <v>160</v>
      </c>
      <c r="U82" s="89"/>
      <c r="V82" s="70">
        <f t="shared" si="2"/>
        <v>77</v>
      </c>
      <c r="W82" s="81" t="str">
        <f>IF(W81="","",IFERROR(VLOOKUP($S$14&amp;$V82-1,'Pivot Tables'!$L$5:$M$1135,2,FALSE),""))</f>
        <v/>
      </c>
      <c r="X82" s="65" t="str">
        <f t="shared" si="10"/>
        <v/>
      </c>
      <c r="Y82" s="65" t="str">
        <f>IF(W82="","",COUNTIFS('Extract - All'!$EG$8:$EG$17,Reference!W82))</f>
        <v/>
      </c>
      <c r="Z82" s="65">
        <f t="shared" si="57"/>
        <v>77</v>
      </c>
      <c r="AA82" s="81" t="str">
        <f>IF(AA81="","",IFERROR(IF($S$17="All",VLOOKUP($S$14&amp;Z82-1,'Pivot Tables'!$T$5:$U$1135,2,FALSE),VLOOKUP($S$14&amp;Reference!$S$17&amp;Z82-1,'Pivot Tables'!$AB$5:$AC$1135,2,FALSE)),""))</f>
        <v/>
      </c>
      <c r="AB82" s="66"/>
      <c r="AR82" s="94"/>
      <c r="AS82" s="94"/>
      <c r="AT82" s="94"/>
      <c r="BA82" s="62" t="str">
        <f>IF(BA81="","",IFERROR(VLOOKUP($BC$1&amp;BB82-1,'Pivot Tables'!$E$5:$F$1135,2,FALSE),""))</f>
        <v/>
      </c>
      <c r="BB82" s="63">
        <v>80</v>
      </c>
      <c r="BC82" s="62" t="s">
        <v>2712</v>
      </c>
      <c r="BD82" s="62" t="str">
        <f>IF(BD81="","",IFERROR(VLOOKUP(BB82,'Pivot Tables'!$AD$4:$AE$1135,2,FALSE),""))</f>
        <v/>
      </c>
    </row>
    <row r="83" spans="3:56" s="7" customFormat="1">
      <c r="C83" s="70" t="s">
        <v>2974</v>
      </c>
      <c r="D83" s="72">
        <f t="shared" si="56"/>
        <v>42.207500000000003</v>
      </c>
      <c r="E83" s="72">
        <f t="shared" si="56"/>
        <v>48.756</v>
      </c>
      <c r="F83" s="72">
        <f t="shared" si="56"/>
        <v>55.902999999999999</v>
      </c>
      <c r="G83" s="72">
        <f t="shared" si="56"/>
        <v>62.818600000000004</v>
      </c>
      <c r="H83" s="72">
        <f t="shared" si="56"/>
        <v>49.912388994307399</v>
      </c>
      <c r="I83" s="72">
        <f t="shared" si="56"/>
        <v>47.975999999999999</v>
      </c>
      <c r="J83" s="72">
        <f t="shared" si="56"/>
        <v>527</v>
      </c>
      <c r="K83" s="88">
        <f t="shared" si="56"/>
        <v>102</v>
      </c>
      <c r="M83" s="90">
        <f t="array" ref="M83">+IFERROR(MEDIAN(IF(($S$34='Extract - All'!$EH$8:$EH$17)*('Extract - All'!$EM$8:$EM$17&lt;&gt;0)*IF($BA$1="All",1,($BA$1='Extract - All'!$EG$8:$EG$17))*IF($AE$21="All",1,($AE$21='Extract - All'!$EF$8:$EF$17)),'Extract - All'!$EM$8:$EM$17)),"--")</f>
        <v>51.9</v>
      </c>
      <c r="N83" s="91">
        <f>COUNTIFS('Extract - All'!$EH$8:$EH$17,$S$34,'Extract - All'!$EM$8:$EM$17,"&gt;"&amp;0,'Extract - All'!$EG$8:$EG$17,IF($BA$1="All","&lt;&gt;"&amp;"",$BA$1),'Extract - All'!$EF$8:$EF$17,IF($AE$21="All","&lt;&gt;"&amp;"",$AE$21))</f>
        <v>3</v>
      </c>
      <c r="S83" s="163" t="s">
        <v>2572</v>
      </c>
      <c r="T83" s="89" t="s">
        <v>161</v>
      </c>
      <c r="U83" s="89"/>
      <c r="V83" s="70">
        <f t="shared" si="2"/>
        <v>78</v>
      </c>
      <c r="W83" s="81" t="str">
        <f>IF(W82="","",IFERROR(VLOOKUP($S$14&amp;$V83-1,'Pivot Tables'!$L$5:$M$1135,2,FALSE),""))</f>
        <v/>
      </c>
      <c r="X83" s="65" t="str">
        <f t="shared" si="10"/>
        <v/>
      </c>
      <c r="Y83" s="65" t="str">
        <f>IF(W83="","",COUNTIFS('Extract - All'!$EG$8:$EG$17,Reference!W83))</f>
        <v/>
      </c>
      <c r="Z83" s="65">
        <f t="shared" si="57"/>
        <v>78</v>
      </c>
      <c r="AA83" s="81" t="str">
        <f>IF(AA82="","",IFERROR(IF($S$17="All",VLOOKUP($S$14&amp;Z83-1,'Pivot Tables'!$T$5:$U$1135,2,FALSE),VLOOKUP($S$14&amp;Reference!$S$17&amp;Z83-1,'Pivot Tables'!$AB$5:$AC$1135,2,FALSE)),""))</f>
        <v/>
      </c>
      <c r="AB83" s="66"/>
      <c r="AR83" s="94"/>
      <c r="AS83" s="94"/>
      <c r="AT83" s="94"/>
      <c r="BA83" s="62" t="str">
        <f>IF(BA82="","",IFERROR(VLOOKUP($BC$1&amp;BB83-1,'Pivot Tables'!$E$5:$F$1135,2,FALSE),""))</f>
        <v/>
      </c>
      <c r="BB83" s="63">
        <v>81</v>
      </c>
      <c r="BC83" s="62" t="s">
        <v>2713</v>
      </c>
      <c r="BD83" s="62" t="str">
        <f>IF(BD82="","",IFERROR(VLOOKUP(BB83,'Pivot Tables'!$AD$4:$AE$1135,2,FALSE),""))</f>
        <v/>
      </c>
    </row>
    <row r="84" spans="3:56" s="7" customFormat="1">
      <c r="C84" s="70" t="s">
        <v>2975</v>
      </c>
      <c r="D84" s="72">
        <f t="shared" si="56"/>
        <v>43.203000000000003</v>
      </c>
      <c r="E84" s="72">
        <f t="shared" si="56"/>
        <v>50.28</v>
      </c>
      <c r="F84" s="72">
        <f t="shared" si="56"/>
        <v>58.320500000000003</v>
      </c>
      <c r="G84" s="72">
        <f t="shared" si="56"/>
        <v>65.507199999999997</v>
      </c>
      <c r="H84" s="72">
        <f t="shared" si="56"/>
        <v>51.768971537001903</v>
      </c>
      <c r="I84" s="72">
        <f t="shared" si="56"/>
        <v>49.3245</v>
      </c>
      <c r="J84" s="72">
        <f t="shared" si="56"/>
        <v>527</v>
      </c>
      <c r="K84" s="88">
        <f t="shared" si="56"/>
        <v>102</v>
      </c>
      <c r="M84" s="90">
        <f t="array" ref="M84">+IFERROR(MEDIAN(IF(($S$34='Extract - All'!$EH$8:$EH$17)*('Extract - All'!$EN$8:$EN$17&lt;&gt;0)*IF($BA$1="All",1,($BA$1='Extract - All'!$EG$8:$EG$17))*IF($AE$21="All",1,($AE$21='Extract - All'!$EF$8:$EF$17)),'Extract - All'!$EN$8:$EN$17)),"--")</f>
        <v>51.9</v>
      </c>
      <c r="N84" s="91">
        <f>COUNTIFS('Extract - All'!$EH$8:$EH$17,$S$34,'Extract - All'!$EN$8:$EN$17,"&gt;"&amp;0,'Extract - All'!$EG$8:$EG$17,IF($BA$1="All","&lt;&gt;"&amp;"",$BA$1),'Extract - All'!$EF$8:$EF$17,IF($AE$21="All","&lt;&gt;"&amp;"",$AE$21))</f>
        <v>3</v>
      </c>
      <c r="S84" s="163" t="s">
        <v>2573</v>
      </c>
      <c r="T84" s="89" t="s">
        <v>162</v>
      </c>
      <c r="U84" s="89"/>
      <c r="V84" s="70">
        <f t="shared" si="2"/>
        <v>79</v>
      </c>
      <c r="W84" s="81" t="str">
        <f>IF(W83="","",IFERROR(VLOOKUP($S$14&amp;$V84-1,'Pivot Tables'!$L$5:$M$1135,2,FALSE),""))</f>
        <v/>
      </c>
      <c r="X84" s="65" t="str">
        <f t="shared" si="10"/>
        <v/>
      </c>
      <c r="Y84" s="65" t="str">
        <f>IF(W84="","",COUNTIFS('Extract - All'!$EG$8:$EG$17,Reference!W84))</f>
        <v/>
      </c>
      <c r="Z84" s="65">
        <f t="shared" si="57"/>
        <v>79</v>
      </c>
      <c r="AA84" s="81" t="str">
        <f>IF(AA83="","",IFERROR(IF($S$17="All",VLOOKUP($S$14&amp;Z84-1,'Pivot Tables'!$T$5:$U$1135,2,FALSE),VLOOKUP($S$14&amp;Reference!$S$17&amp;Z84-1,'Pivot Tables'!$AB$5:$AC$1135,2,FALSE)),""))</f>
        <v/>
      </c>
      <c r="AB84" s="66"/>
      <c r="AR84" s="94"/>
      <c r="AS84" s="94"/>
      <c r="AT84" s="94"/>
      <c r="BA84" s="62" t="str">
        <f>IF(BA83="","",IFERROR(VLOOKUP($BC$1&amp;BB84-1,'Pivot Tables'!$E$5:$F$1135,2,FALSE),""))</f>
        <v/>
      </c>
      <c r="BB84" s="63">
        <v>82</v>
      </c>
      <c r="BC84" s="62" t="s">
        <v>2714</v>
      </c>
      <c r="BD84" s="62" t="str">
        <f>IF(BD83="","",IFERROR(VLOOKUP(BB84,'Pivot Tables'!$AD$4:$AE$1135,2,FALSE),""))</f>
        <v/>
      </c>
    </row>
    <row r="85" spans="3:56" s="7" customFormat="1">
      <c r="C85" s="70" t="s">
        <v>2976</v>
      </c>
      <c r="D85" s="72" t="str">
        <f t="shared" si="56"/>
        <v>--</v>
      </c>
      <c r="E85" s="72" t="str">
        <f t="shared" si="56"/>
        <v>--</v>
      </c>
      <c r="F85" s="72" t="str">
        <f t="shared" si="56"/>
        <v>--</v>
      </c>
      <c r="G85" s="72" t="str">
        <f t="shared" si="56"/>
        <v>--</v>
      </c>
      <c r="H85" s="72" t="str">
        <f t="shared" si="56"/>
        <v>--</v>
      </c>
      <c r="I85" s="72" t="str">
        <f t="shared" si="56"/>
        <v>--</v>
      </c>
      <c r="J85" s="72" t="str">
        <f t="shared" si="56"/>
        <v>--</v>
      </c>
      <c r="K85" s="88">
        <f t="shared" si="56"/>
        <v>3</v>
      </c>
      <c r="M85" s="90">
        <f t="array" ref="M85">+IFERROR(MEDIAN(IF(($S$34='Extract - All'!$EH$8:$EH$17)*('Extract - All'!$EO$8:$EO$17&lt;&gt;0)*IF($BA$1="All",1,($BA$1='Extract - All'!$EG$8:$EG$17))*IF($AE$21="All",1,($AE$21='Extract - All'!$EF$8:$EF$17)),'Extract - All'!$EO$8:$EO$17)),"--")</f>
        <v>3</v>
      </c>
      <c r="N85" s="91">
        <f>COUNTIFS('Extract - All'!$EH$8:$EH$17,$S$34,'Extract - All'!$EO$8:$EO$17,"&gt;"&amp;0,'Extract - All'!$EG$8:$EG$17,IF($BA$1="All","&lt;&gt;"&amp;"",$BA$1),'Extract - All'!$EF$8:$EF$17,IF($AE$21="All","&lt;&gt;"&amp;"",$AE$21))</f>
        <v>1</v>
      </c>
      <c r="S85" s="163" t="s">
        <v>2574</v>
      </c>
      <c r="T85" s="89" t="s">
        <v>156</v>
      </c>
      <c r="U85" s="89"/>
      <c r="V85" s="70">
        <f t="shared" si="2"/>
        <v>80</v>
      </c>
      <c r="W85" s="81" t="str">
        <f>IF(W84="","",IFERROR(VLOOKUP($S$14&amp;$V85-1,'Pivot Tables'!$L$5:$M$1135,2,FALSE),""))</f>
        <v/>
      </c>
      <c r="X85" s="65" t="str">
        <f t="shared" ref="X85:X113" si="58">+IF(W85="","",W85&amp;"   ("&amp;Y85&amp;")")</f>
        <v/>
      </c>
      <c r="Y85" s="65" t="str">
        <f>IF(W85="","",COUNTIFS('Extract - All'!$EG$8:$EG$17,Reference!W85))</f>
        <v/>
      </c>
      <c r="Z85" s="65">
        <f t="shared" si="57"/>
        <v>80</v>
      </c>
      <c r="AA85" s="81" t="str">
        <f>IF(AA84="","",IFERROR(IF($S$17="All",VLOOKUP($S$14&amp;Z85-1,'Pivot Tables'!$T$5:$U$1135,2,FALSE),VLOOKUP($S$14&amp;Reference!$S$17&amp;Z85-1,'Pivot Tables'!$AB$5:$AC$1135,2,FALSE)),""))</f>
        <v/>
      </c>
      <c r="AB85" s="66"/>
      <c r="AR85" s="94"/>
      <c r="AS85" s="94"/>
      <c r="AT85" s="94"/>
      <c r="BA85" s="62" t="str">
        <f>IF(BA84="","",IFERROR(VLOOKUP($BC$1&amp;BB85-1,'Pivot Tables'!$E$5:$F$1135,2,FALSE),""))</f>
        <v/>
      </c>
      <c r="BB85" s="63">
        <v>83</v>
      </c>
      <c r="BC85" s="62" t="s">
        <v>2715</v>
      </c>
      <c r="BD85" s="62" t="str">
        <f>IF(BD84="","",IFERROR(VLOOKUP(BB85,'Pivot Tables'!$AD$4:$AE$1135,2,FALSE),""))</f>
        <v/>
      </c>
    </row>
    <row r="86" spans="3:56" s="7" customFormat="1">
      <c r="C86" s="70" t="s">
        <v>2977</v>
      </c>
      <c r="D86" s="72">
        <f t="shared" si="56"/>
        <v>0.84599999999999997</v>
      </c>
      <c r="E86" s="72">
        <f t="shared" si="56"/>
        <v>2.1419999999999999</v>
      </c>
      <c r="F86" s="72">
        <f t="shared" si="56"/>
        <v>5.2</v>
      </c>
      <c r="G86" s="72">
        <f t="shared" si="56"/>
        <v>8.3356999999999992</v>
      </c>
      <c r="H86" s="72">
        <f t="shared" si="56"/>
        <v>3.82501960784314</v>
      </c>
      <c r="I86" s="72">
        <f t="shared" si="56"/>
        <v>1.885</v>
      </c>
      <c r="J86" s="72">
        <f t="shared" si="56"/>
        <v>408</v>
      </c>
      <c r="K86" s="88">
        <f t="shared" si="56"/>
        <v>79</v>
      </c>
      <c r="M86" s="90">
        <f t="array" ref="M86">+IFERROR(MEDIAN(IF(($S$34='Extract - All'!$EH$8:$EH$17)*('Extract - All'!$EP$8:$EP$17&lt;&gt;0)*IF($BA$1="All",1,($BA$1='Extract - All'!$EG$8:$EG$17))*IF($AE$21="All",1,($AE$21='Extract - All'!$EF$8:$EF$17)),'Extract - All'!$EP$8:$EP$17)),"--")</f>
        <v>7.1</v>
      </c>
      <c r="N86" s="91">
        <f>COUNTIFS('Extract - All'!$EH$8:$EH$17,$S$34,'Extract - All'!$EP$8:$EP$17,"&gt;"&amp;0,'Extract - All'!$EG$8:$EG$17,IF($BA$1="All","&lt;&gt;"&amp;"",$BA$1),'Extract - All'!$EF$8:$EF$17,IF($AE$21="All","&lt;&gt;"&amp;"",$AE$21))</f>
        <v>3</v>
      </c>
      <c r="S86" s="163" t="s">
        <v>2582</v>
      </c>
      <c r="T86" s="89" t="s">
        <v>2605</v>
      </c>
      <c r="U86" s="89"/>
      <c r="V86" s="70">
        <f t="shared" si="2"/>
        <v>81</v>
      </c>
      <c r="W86" s="81" t="str">
        <f>IF(W85="","",IFERROR(VLOOKUP($S$14&amp;$V86-1,'Pivot Tables'!$L$5:$M$1135,2,FALSE),""))</f>
        <v/>
      </c>
      <c r="X86" s="65" t="str">
        <f t="shared" si="58"/>
        <v/>
      </c>
      <c r="Y86" s="65" t="str">
        <f>IF(W86="","",COUNTIFS('Extract - All'!$EG$8:$EG$17,Reference!W86))</f>
        <v/>
      </c>
      <c r="Z86" s="65">
        <f t="shared" si="57"/>
        <v>81</v>
      </c>
      <c r="AA86" s="81" t="str">
        <f>IF(AA85="","",IFERROR(IF($S$17="All",VLOOKUP($S$14&amp;Z86-1,'Pivot Tables'!$T$5:$U$1135,2,FALSE),VLOOKUP($S$14&amp;Reference!$S$17&amp;Z86-1,'Pivot Tables'!$AB$5:$AC$1135,2,FALSE)),""))</f>
        <v/>
      </c>
      <c r="AB86" s="66"/>
      <c r="AR86" s="94"/>
      <c r="AS86" s="94"/>
      <c r="AT86" s="94"/>
      <c r="BA86" s="62" t="str">
        <f>IF(BA85="","",IFERROR(VLOOKUP($BC$1&amp;BB86-1,'Pivot Tables'!$E$5:$F$1135,2,FALSE),""))</f>
        <v/>
      </c>
      <c r="BB86" s="63">
        <v>84</v>
      </c>
      <c r="BC86" s="62" t="s">
        <v>2716</v>
      </c>
      <c r="BD86" s="62" t="str">
        <f>IF(BD85="","",IFERROR(VLOOKUP(BB86,'Pivot Tables'!$AD$4:$AE$1135,2,FALSE),""))</f>
        <v/>
      </c>
    </row>
    <row r="87" spans="3:56" s="7" customFormat="1">
      <c r="C87" s="70" t="s">
        <v>2978</v>
      </c>
      <c r="D87" s="72">
        <f t="shared" si="56"/>
        <v>43.262</v>
      </c>
      <c r="E87" s="72">
        <f t="shared" si="56"/>
        <v>50.28</v>
      </c>
      <c r="F87" s="72">
        <f t="shared" si="56"/>
        <v>58.344999999999999</v>
      </c>
      <c r="G87" s="72">
        <f t="shared" si="56"/>
        <v>65.507199999999997</v>
      </c>
      <c r="H87" s="72">
        <f t="shared" si="56"/>
        <v>51.828705882352899</v>
      </c>
      <c r="I87" s="72">
        <f t="shared" si="56"/>
        <v>49.360999999999997</v>
      </c>
      <c r="J87" s="72">
        <f t="shared" si="56"/>
        <v>527</v>
      </c>
      <c r="K87" s="88">
        <f t="shared" si="56"/>
        <v>102</v>
      </c>
      <c r="M87" s="90">
        <f t="array" ref="M87">+IFERROR(MEDIAN(IF(($S$34='Extract - All'!$EH$8:$EH$17)*('Extract - All'!$EQ$8:$EQ$17&lt;&gt;0)*IF($BA$1="All",1,($BA$1='Extract - All'!$EG$8:$EG$17))*IF($AE$21="All",1,($AE$21='Extract - All'!$EF$8:$EF$17)),'Extract - All'!$EQ$8:$EQ$17)),"--")</f>
        <v>51.9</v>
      </c>
      <c r="N87" s="91">
        <f>COUNTIFS('Extract - All'!$EH$8:$EH$17,$S$34,'Extract - All'!$EQ$8:$EQ$17,"&gt;"&amp;0,'Extract - All'!$EG$8:$EG$17,IF($BA$1="All","&lt;&gt;"&amp;"",$BA$1),'Extract - All'!$EF$8:$EF$17,IF($AE$21="All","&lt;&gt;"&amp;"",$AE$21))</f>
        <v>3</v>
      </c>
      <c r="S87" s="163" t="s">
        <v>2583</v>
      </c>
      <c r="T87" s="89" t="s">
        <v>2558</v>
      </c>
      <c r="U87" s="89"/>
      <c r="V87" s="70">
        <f t="shared" si="2"/>
        <v>82</v>
      </c>
      <c r="W87" s="81" t="str">
        <f>IF(W86="","",IFERROR(VLOOKUP($S$14&amp;$V87-1,'Pivot Tables'!$L$5:$M$1135,2,FALSE),""))</f>
        <v/>
      </c>
      <c r="X87" s="65" t="str">
        <f t="shared" si="58"/>
        <v/>
      </c>
      <c r="Y87" s="65" t="str">
        <f>IF(W87="","",COUNTIFS('Extract - All'!$EG$8:$EG$17,Reference!W87))</f>
        <v/>
      </c>
      <c r="Z87" s="65">
        <f t="shared" si="57"/>
        <v>82</v>
      </c>
      <c r="AA87" s="81" t="str">
        <f>IF(AA86="","",IFERROR(IF($S$17="All",VLOOKUP($S$14&amp;Z87-1,'Pivot Tables'!$T$5:$U$1135,2,FALSE),VLOOKUP($S$14&amp;Reference!$S$17&amp;Z87-1,'Pivot Tables'!$AB$5:$AC$1135,2,FALSE)),""))</f>
        <v/>
      </c>
      <c r="AB87" s="66"/>
      <c r="AR87" s="94"/>
      <c r="AS87" s="94"/>
      <c r="AT87" s="94"/>
      <c r="BA87" s="62" t="str">
        <f>IF(BA86="","",IFERROR(VLOOKUP($BC$1&amp;BB87-1,'Pivot Tables'!$E$5:$F$1135,2,FALSE),""))</f>
        <v/>
      </c>
      <c r="BB87" s="63">
        <v>85</v>
      </c>
      <c r="BC87" s="62" t="s">
        <v>2717</v>
      </c>
      <c r="BD87" s="62" t="str">
        <f>IF(BD86="","",IFERROR(VLOOKUP(BB87,'Pivot Tables'!$AD$4:$AE$1135,2,FALSE),""))</f>
        <v/>
      </c>
    </row>
    <row r="88" spans="3:56" s="7" customFormat="1">
      <c r="C88" s="70"/>
      <c r="D88" s="72"/>
      <c r="E88" s="72"/>
      <c r="F88" s="72"/>
      <c r="G88" s="72"/>
      <c r="H88" s="72"/>
      <c r="I88" s="72"/>
      <c r="J88" s="72"/>
      <c r="K88" s="88"/>
      <c r="M88" s="90"/>
      <c r="N88" s="91"/>
      <c r="S88" s="163" t="s">
        <v>2584</v>
      </c>
      <c r="T88" s="89" t="s">
        <v>2559</v>
      </c>
      <c r="U88" s="89"/>
      <c r="V88" s="70">
        <f t="shared" si="2"/>
        <v>83</v>
      </c>
      <c r="W88" s="81" t="str">
        <f>IF(W87="","",IFERROR(VLOOKUP($S$14&amp;$V88-1,'Pivot Tables'!$L$5:$M$1135,2,FALSE),""))</f>
        <v/>
      </c>
      <c r="X88" s="65" t="str">
        <f t="shared" si="58"/>
        <v/>
      </c>
      <c r="Y88" s="65" t="str">
        <f>IF(W88="","",COUNTIFS('Extract - All'!$EG$8:$EG$17,Reference!W88))</f>
        <v/>
      </c>
      <c r="Z88" s="65">
        <f t="shared" si="57"/>
        <v>83</v>
      </c>
      <c r="AA88" s="81" t="str">
        <f>IF(AA87="","",IFERROR(IF($S$17="All",VLOOKUP($S$14&amp;Z88-1,'Pivot Tables'!$T$5:$U$1135,2,FALSE),VLOOKUP($S$14&amp;Reference!$S$17&amp;Z88-1,'Pivot Tables'!$AB$5:$AC$1135,2,FALSE)),""))</f>
        <v/>
      </c>
      <c r="AB88" s="66"/>
      <c r="AR88" s="94"/>
      <c r="AS88" s="94"/>
      <c r="AT88" s="94"/>
      <c r="BA88" s="62" t="str">
        <f>IF(BA87="","",IFERROR(VLOOKUP($BC$1&amp;BB88-1,'Pivot Tables'!$E$5:$F$1135,2,FALSE),""))</f>
        <v/>
      </c>
      <c r="BB88" s="63">
        <v>86</v>
      </c>
      <c r="BC88" s="62" t="s">
        <v>2718</v>
      </c>
      <c r="BD88" s="62" t="str">
        <f>IF(BD87="","",IFERROR(VLOOKUP(BB88,'Pivot Tables'!$AD$4:$AE$1135,2,FALSE),""))</f>
        <v/>
      </c>
    </row>
    <row r="89" spans="3:56" s="7" customFormat="1">
      <c r="C89" s="70" t="s">
        <v>2970</v>
      </c>
      <c r="D89" s="72">
        <f t="shared" ref="D89:K89" si="59">IF(VLOOKUP($S$35,CHOOSE($S$40,Extract_All,Extract_Asset),D50,0)="","--",VLOOKUP($S$35,CHOOSE($S$40,Extract_All,Extract_Asset),D50,0))</f>
        <v>41.994999999999997</v>
      </c>
      <c r="E89" s="72">
        <f t="shared" si="59"/>
        <v>48</v>
      </c>
      <c r="F89" s="72">
        <f t="shared" si="59"/>
        <v>54.597000000000001</v>
      </c>
      <c r="G89" s="72">
        <f t="shared" si="59"/>
        <v>61.073599999999999</v>
      </c>
      <c r="H89" s="72">
        <f t="shared" si="59"/>
        <v>48.945087478559202</v>
      </c>
      <c r="I89" s="72">
        <f t="shared" si="59"/>
        <v>47.853000000000002</v>
      </c>
      <c r="J89" s="72">
        <f t="shared" si="59"/>
        <v>583</v>
      </c>
      <c r="K89" s="88">
        <f t="shared" si="59"/>
        <v>106</v>
      </c>
      <c r="M89" s="90">
        <f t="array" aca="1" ref="M89" ca="1">+IFERROR(MEDIAN(IF(($S$34='Extract - All'!$EH$8:$EH$17)*('Extract - All'!$ER$8:$ER$17&lt;&gt;0)*IF($BA$1="All",1,($BA$1='Extract - All'!$EG$8:$EG$17))*IF($AE$21="All",1,($AE$21='Extract - All'!$EF$8:$EF$17)),'Extract - All'!$ER$8:$ER$17)),"--")</f>
        <v>47.25</v>
      </c>
      <c r="N89" s="91">
        <f ca="1">COUNTIFS('Extract - All'!$EH$8:$EH$17,$S$34,'Extract - All'!$ER$8:$ER$17,"&gt;"&amp;0,'Extract - All'!$EG$8:$EG$17,IF($BA$1="All","&lt;&gt;"&amp;"",$BA$1),'Extract - All'!$EF$8:$EF$17,IF($AE$21="All","&lt;&gt;"&amp;"",$AE$21))</f>
        <v>3</v>
      </c>
      <c r="S89" s="163" t="s">
        <v>2585</v>
      </c>
      <c r="T89" s="89" t="s">
        <v>2560</v>
      </c>
      <c r="U89" s="89"/>
      <c r="V89" s="70">
        <f t="shared" si="2"/>
        <v>84</v>
      </c>
      <c r="W89" s="81" t="str">
        <f>IF(W88="","",IFERROR(VLOOKUP($S$14&amp;$V89-1,'Pivot Tables'!$L$5:$M$1135,2,FALSE),""))</f>
        <v/>
      </c>
      <c r="X89" s="65" t="str">
        <f t="shared" si="58"/>
        <v/>
      </c>
      <c r="Y89" s="65" t="str">
        <f>IF(W89="","",COUNTIFS('Extract - All'!$EG$8:$EG$17,Reference!W89))</f>
        <v/>
      </c>
      <c r="Z89" s="65">
        <f t="shared" si="57"/>
        <v>84</v>
      </c>
      <c r="AA89" s="81" t="str">
        <f>IF(AA88="","",IFERROR(IF($S$17="All",VLOOKUP($S$14&amp;Z89-1,'Pivot Tables'!$T$5:$U$1135,2,FALSE),VLOOKUP($S$14&amp;Reference!$S$17&amp;Z89-1,'Pivot Tables'!$AB$5:$AC$1135,2,FALSE)),""))</f>
        <v/>
      </c>
      <c r="AB89" s="66"/>
      <c r="AR89" s="94"/>
      <c r="AS89" s="94"/>
      <c r="AT89" s="94"/>
      <c r="BA89" s="62" t="str">
        <f>IF(BA88="","",IFERROR(VLOOKUP($BC$1&amp;BB89-1,'Pivot Tables'!$E$5:$F$1135,2,FALSE),""))</f>
        <v/>
      </c>
      <c r="BB89" s="63">
        <v>87</v>
      </c>
      <c r="BC89" s="62" t="s">
        <v>2719</v>
      </c>
      <c r="BD89" s="62" t="str">
        <f>IF(BD88="","",IFERROR(VLOOKUP(BB89,'Pivot Tables'!$AD$4:$AE$1135,2,FALSE),""))</f>
        <v/>
      </c>
    </row>
    <row r="90" spans="3:56" s="7" customFormat="1">
      <c r="C90" s="70"/>
      <c r="D90" s="72"/>
      <c r="E90" s="72"/>
      <c r="F90" s="72"/>
      <c r="G90" s="72"/>
      <c r="H90" s="72"/>
      <c r="I90" s="72"/>
      <c r="J90" s="72"/>
      <c r="K90" s="88"/>
      <c r="M90" s="90"/>
      <c r="N90" s="91"/>
      <c r="S90" s="163" t="s">
        <v>2586</v>
      </c>
      <c r="T90" s="89" t="s">
        <v>2561</v>
      </c>
      <c r="U90" s="89"/>
      <c r="V90" s="70">
        <f t="shared" si="2"/>
        <v>85</v>
      </c>
      <c r="W90" s="81" t="str">
        <f>IF(W89="","",IFERROR(VLOOKUP($S$14&amp;$V90-1,'Pivot Tables'!$L$5:$M$1135,2,FALSE),""))</f>
        <v/>
      </c>
      <c r="X90" s="65" t="str">
        <f t="shared" si="58"/>
        <v/>
      </c>
      <c r="Y90" s="65" t="str">
        <f>IF(W90="","",COUNTIFS('Extract - All'!$EG$8:$EG$17,Reference!W90))</f>
        <v/>
      </c>
      <c r="Z90" s="65">
        <f t="shared" si="57"/>
        <v>85</v>
      </c>
      <c r="AA90" s="81" t="str">
        <f>IF(AA89="","",IFERROR(IF($S$17="All",VLOOKUP($S$14&amp;Z90-1,'Pivot Tables'!$T$5:$U$1135,2,FALSE),VLOOKUP($S$14&amp;Reference!$S$17&amp;Z90-1,'Pivot Tables'!$AB$5:$AC$1135,2,FALSE)),""))</f>
        <v/>
      </c>
      <c r="AB90" s="66"/>
      <c r="AR90" s="94"/>
      <c r="AS90" s="94"/>
      <c r="AT90" s="94"/>
      <c r="BA90" s="62" t="str">
        <f>IF(BA89="","",IFERROR(VLOOKUP($BC$1&amp;BB90-1,'Pivot Tables'!$E$5:$F$1135,2,FALSE),""))</f>
        <v/>
      </c>
      <c r="BB90" s="63">
        <v>88</v>
      </c>
      <c r="BC90" s="62" t="s">
        <v>2720</v>
      </c>
      <c r="BD90" s="62" t="str">
        <f>IF(BD89="","",IFERROR(VLOOKUP(BB90,'Pivot Tables'!$AD$4:$AE$1135,2,FALSE),""))</f>
        <v/>
      </c>
    </row>
    <row r="91" spans="3:56" s="7" customFormat="1">
      <c r="C91" s="70" t="s">
        <v>992</v>
      </c>
      <c r="D91" s="72">
        <f t="shared" ref="D91:I92" si="60">IF(VLOOKUP($S$35,CHOOSE($S$40,Extract_All,Extract_Asset),D52,0)="","--",VLOOKUP($S$35,CHOOSE($S$40,Extract_All,Extract_Asset),D52,0)/100)</f>
        <v>1.2750957518075099E-2</v>
      </c>
      <c r="E91" s="72">
        <f t="shared" si="60"/>
        <v>3.2349391558190499E-2</v>
      </c>
      <c r="F91" s="72">
        <f t="shared" si="60"/>
        <v>8.0403339463434004E-2</v>
      </c>
      <c r="G91" s="72">
        <f t="shared" si="60"/>
        <v>0.119943211952596</v>
      </c>
      <c r="H91" s="72">
        <f t="shared" si="60"/>
        <v>5.2195225224142598E-2</v>
      </c>
      <c r="I91" s="72">
        <f t="shared" si="60"/>
        <v>3.7883835441023202E-2</v>
      </c>
      <c r="J91" s="72">
        <f>IF(VLOOKUP($S$35,CHOOSE($S$40,Extract_All,Extract_Asset),J52,0)="","--",VLOOKUP($S$35,CHOOSE($S$40,Extract_All,Extract_Asset),J52,0))</f>
        <v>382</v>
      </c>
      <c r="K91" s="88">
        <f>IF(VLOOKUP($S$35,CHOOSE($S$40,Extract_All,Extract_Asset),K52,0)="","--",VLOOKUP($S$35,CHOOSE($S$40,Extract_All,Extract_Asset),K52,0))</f>
        <v>79</v>
      </c>
      <c r="M91" s="90">
        <f t="array" ref="M91">+IFERROR(MEDIAN(IF(($S$34='Extract - All'!$EH$8:$EH$17)*('Extract - All'!$ES$8:$ES$17&lt;&gt;0)*IF($BA$1="All",1,($BA$1='Extract - All'!$EG$8:$EG$17))*IF($AE$21="All",1,($AE$21='Extract - All'!$EF$8:$EF$17)),'Extract - All'!$ES$8:$ES$17))/100,"--")</f>
        <v>0.12619047619047619</v>
      </c>
      <c r="N91" s="91">
        <f>COUNTIFS('Extract - All'!$EH$8:$EH$17,$S$34,'Extract - All'!$ES$8:$ES$17,"&gt;"&amp;0,'Extract - All'!$EG$8:$EG$17,IF($BA$1="All","&lt;&gt;"&amp;"",$BA$1),'Extract - All'!$EF$8:$EF$17,IF($AE$21="All","&lt;&gt;"&amp;"",$AE$21))</f>
        <v>3</v>
      </c>
      <c r="S91" s="163" t="s">
        <v>2587</v>
      </c>
      <c r="T91" s="89" t="s">
        <v>2562</v>
      </c>
      <c r="U91" s="89"/>
      <c r="V91" s="70">
        <f t="shared" si="2"/>
        <v>86</v>
      </c>
      <c r="W91" s="81" t="str">
        <f>IF(W90="","",IFERROR(VLOOKUP($S$14&amp;$V91-1,'Pivot Tables'!$L$5:$M$1135,2,FALSE),""))</f>
        <v/>
      </c>
      <c r="X91" s="65" t="str">
        <f t="shared" si="58"/>
        <v/>
      </c>
      <c r="Y91" s="65" t="str">
        <f>IF(W91="","",COUNTIFS('Extract - All'!$EG$8:$EG$17,Reference!W91))</f>
        <v/>
      </c>
      <c r="Z91" s="65">
        <f t="shared" si="57"/>
        <v>86</v>
      </c>
      <c r="AA91" s="81" t="str">
        <f>IF(AA90="","",IFERROR(IF($S$17="All",VLOOKUP($S$14&amp;Z91-1,'Pivot Tables'!$T$5:$U$1135,2,FALSE),VLOOKUP($S$14&amp;Reference!$S$17&amp;Z91-1,'Pivot Tables'!$AB$5:$AC$1135,2,FALSE)),""))</f>
        <v/>
      </c>
      <c r="AB91" s="66"/>
      <c r="AR91" s="94"/>
      <c r="AS91" s="94"/>
      <c r="AT91" s="94"/>
      <c r="BA91" s="62" t="str">
        <f>IF(BA90="","",IFERROR(VLOOKUP($BC$1&amp;BB91-1,'Pivot Tables'!$E$5:$F$1135,2,FALSE),""))</f>
        <v/>
      </c>
      <c r="BB91" s="63">
        <v>89</v>
      </c>
      <c r="BC91" s="62" t="s">
        <v>2721</v>
      </c>
      <c r="BD91" s="62" t="str">
        <f>IF(BD90="","",IFERROR(VLOOKUP(BB91,'Pivot Tables'!$AD$4:$AE$1135,2,FALSE),""))</f>
        <v/>
      </c>
    </row>
    <row r="92" spans="3:56" s="7" customFormat="1">
      <c r="C92" s="70" t="s">
        <v>993</v>
      </c>
      <c r="D92" s="72" t="str">
        <f t="shared" si="60"/>
        <v>--</v>
      </c>
      <c r="E92" s="72" t="str">
        <f t="shared" si="60"/>
        <v>--</v>
      </c>
      <c r="F92" s="72" t="str">
        <f t="shared" si="60"/>
        <v>--</v>
      </c>
      <c r="G92" s="72" t="str">
        <f t="shared" si="60"/>
        <v>--</v>
      </c>
      <c r="H92" s="72" t="str">
        <f t="shared" si="60"/>
        <v>--</v>
      </c>
      <c r="I92" s="72" t="str">
        <f t="shared" si="60"/>
        <v>--</v>
      </c>
      <c r="J92" s="72" t="str">
        <f>IF(VLOOKUP($S$35,CHOOSE($S$40,Extract_All,Extract_Asset),J53,0)="","--",VLOOKUP($S$35,CHOOSE($S$40,Extract_All,Extract_Asset),J53,0))</f>
        <v>--</v>
      </c>
      <c r="K92" s="88">
        <f>IF(VLOOKUP($S$35,CHOOSE($S$40,Extract_All,Extract_Asset),K53,0)="","--",VLOOKUP($S$35,CHOOSE($S$40,Extract_All,Extract_Asset),K53,0))</f>
        <v>3</v>
      </c>
      <c r="M92" s="90">
        <f t="array" ref="M92">+IFERROR(MEDIAN(IF(($S$34='Extract - All'!$EH$8:$EH$17)*('Extract - All'!$ET$8:$ET$17&lt;&gt;0)*IF($BA$1="All",1,($BA$1='Extract - All'!$EG$8:$EG$17))*IF($AE$21="All",1,($AE$21='Extract - All'!$EF$8:$EF$17)),'Extract - All'!$ET$8:$ET$17))/100,"--")</f>
        <v>7.1428571428571425E-2</v>
      </c>
      <c r="N92" s="91">
        <f>COUNTIFS('Extract - All'!$EH$8:$EH$17,$S$34,'Extract - All'!$ET$8:$ET$17,"&gt;"&amp;0,'Extract - All'!$EG$8:$EG$17,IF($BA$1="All","&lt;&gt;"&amp;"",$BA$1),'Extract - All'!$EF$8:$EF$17,IF($AE$21="All","&lt;&gt;"&amp;"",$AE$21))</f>
        <v>1</v>
      </c>
      <c r="S92" s="163" t="s">
        <v>2581</v>
      </c>
      <c r="T92" s="89" t="s">
        <v>158</v>
      </c>
      <c r="U92" s="89"/>
      <c r="V92" s="70">
        <f t="shared" si="2"/>
        <v>87</v>
      </c>
      <c r="W92" s="81" t="str">
        <f>IF(W91="","",IFERROR(VLOOKUP($S$14&amp;$V92-1,'Pivot Tables'!$L$5:$M$1135,2,FALSE),""))</f>
        <v/>
      </c>
      <c r="X92" s="65" t="str">
        <f t="shared" si="58"/>
        <v/>
      </c>
      <c r="Y92" s="65" t="str">
        <f>IF(W92="","",COUNTIFS('Extract - All'!$EG$8:$EG$17,Reference!W92))</f>
        <v/>
      </c>
      <c r="Z92" s="65">
        <f t="shared" si="57"/>
        <v>87</v>
      </c>
      <c r="AA92" s="81" t="str">
        <f>IF(AA91="","",IFERROR(IF($S$17="All",VLOOKUP($S$14&amp;Z92-1,'Pivot Tables'!$T$5:$U$1135,2,FALSE),VLOOKUP($S$14&amp;Reference!$S$17&amp;Z92-1,'Pivot Tables'!$AB$5:$AC$1135,2,FALSE)),""))</f>
        <v/>
      </c>
      <c r="AB92" s="66"/>
      <c r="AR92" s="94"/>
      <c r="AS92" s="94"/>
      <c r="AT92" s="94"/>
      <c r="BA92" s="62" t="str">
        <f>IF(BA91="","",IFERROR(VLOOKUP($BC$1&amp;BB92-1,'Pivot Tables'!$E$5:$F$1135,2,FALSE),""))</f>
        <v/>
      </c>
      <c r="BB92" s="63">
        <v>90</v>
      </c>
      <c r="BC92" s="62" t="s">
        <v>2722</v>
      </c>
      <c r="BD92" s="62" t="str">
        <f>IF(BD91="","",IFERROR(VLOOKUP(BB92,'Pivot Tables'!$AD$4:$AE$1135,2,FALSE),""))</f>
        <v/>
      </c>
    </row>
    <row r="93" spans="3:56" s="7" customFormat="1">
      <c r="C93" s="70"/>
      <c r="D93" s="72"/>
      <c r="E93" s="72"/>
      <c r="F93" s="72" t="str">
        <f>IF(ISNUMBER(D79),"",IF(D79="--","","Data Not Available"))</f>
        <v/>
      </c>
      <c r="G93" s="72"/>
      <c r="H93" s="72"/>
      <c r="I93" s="72"/>
      <c r="J93" s="72"/>
      <c r="K93" s="88"/>
      <c r="M93" s="90"/>
      <c r="N93" s="91"/>
      <c r="S93" s="163" t="s">
        <v>2588</v>
      </c>
      <c r="T93" s="89" t="s">
        <v>159</v>
      </c>
      <c r="U93" s="89"/>
      <c r="V93" s="70">
        <f t="shared" si="2"/>
        <v>88</v>
      </c>
      <c r="W93" s="81" t="str">
        <f>IF(W92="","",IFERROR(VLOOKUP($S$14&amp;$V93-1,'Pivot Tables'!$L$5:$M$1135,2,FALSE),""))</f>
        <v/>
      </c>
      <c r="X93" s="65" t="str">
        <f t="shared" si="58"/>
        <v/>
      </c>
      <c r="Y93" s="65" t="str">
        <f>IF(W93="","",COUNTIFS('Extract - All'!$EG$8:$EG$17,Reference!W93))</f>
        <v/>
      </c>
      <c r="Z93" s="65">
        <f t="shared" si="57"/>
        <v>88</v>
      </c>
      <c r="AA93" s="81" t="str">
        <f>IF(AA92="","",IFERROR(IF($S$17="All",VLOOKUP($S$14&amp;Z93-1,'Pivot Tables'!$T$5:$U$1135,2,FALSE),VLOOKUP($S$14&amp;Reference!$S$17&amp;Z93-1,'Pivot Tables'!$AB$5:$AC$1135,2,FALSE)),""))</f>
        <v/>
      </c>
      <c r="AB93" s="66"/>
      <c r="AR93" s="94"/>
      <c r="AS93" s="94"/>
      <c r="AT93" s="94"/>
      <c r="BA93" s="62" t="str">
        <f>IF(BA92="","",IFERROR(VLOOKUP($BC$1&amp;BB93-1,'Pivot Tables'!$E$5:$F$1135,2,FALSE),""))</f>
        <v/>
      </c>
      <c r="BB93" s="63">
        <v>91</v>
      </c>
      <c r="BC93" s="62" t="s">
        <v>2723</v>
      </c>
      <c r="BD93" s="62" t="str">
        <f>IF(BD92="","",IFERROR(VLOOKUP(BB93,'Pivot Tables'!$AD$4:$AE$1135,2,FALSE),""))</f>
        <v/>
      </c>
    </row>
    <row r="94" spans="3:56" s="7" customFormat="1">
      <c r="C94" s="70" t="s">
        <v>994</v>
      </c>
      <c r="D94" s="72">
        <f t="shared" ref="D94:I94" si="61">IF(VLOOKUP($S$35,CHOOSE($S$40,Extract_All,Extract_Asset),D55,0)="","--",VLOOKUP($S$35,CHOOSE($S$40,Extract_All,Extract_Asset),D55,0)/100)</f>
        <v>0.03</v>
      </c>
      <c r="E94" s="72">
        <f t="shared" si="61"/>
        <v>0.04</v>
      </c>
      <c r="F94" s="72">
        <f t="shared" si="61"/>
        <v>7.0000000000000007E-2</v>
      </c>
      <c r="G94" s="72">
        <f t="shared" si="61"/>
        <v>0.1</v>
      </c>
      <c r="H94" s="72">
        <f t="shared" si="61"/>
        <v>5.50071428571429E-2</v>
      </c>
      <c r="I94" s="72">
        <f t="shared" si="61"/>
        <v>0.05</v>
      </c>
      <c r="J94" s="72">
        <f>IF(VLOOKUP($S$35,CHOOSE($S$40,Extract_All,Extract_Asset),J55,0)="","--",VLOOKUP($S$35,CHOOSE($S$40,Extract_All,Extract_Asset),J55,0))</f>
        <v>84</v>
      </c>
      <c r="K94" s="88">
        <f>IF(VLOOKUP($S$35,CHOOSE($S$40,Extract_All,Extract_Asset),K55,0)="","--",VLOOKUP($S$35,CHOOSE($S$40,Extract_All,Extract_Asset),K55,0))</f>
        <v>25</v>
      </c>
      <c r="M94" s="90">
        <f t="array" ref="M94">+IFERROR(MEDIAN(IF(($S$34='Extract - All'!$EH$8:$EH$17)*('Extract - All'!$EU$8:$EU$17&lt;&gt;0)*IF($BA$1="All",1,($BA$1='Extract - All'!$EG$8:$EG$17))*IF($AE$21="All",1,($AE$21='Extract - All'!$EF$8:$EF$17)),'Extract - All'!$EU$8:$EU$17))/100,"--")</f>
        <v>0.1</v>
      </c>
      <c r="N94" s="91">
        <f>COUNTIFS('Extract - All'!$EH$8:$EH$17,$S$34,'Extract - All'!$EU$8:$EU$17,"&gt;"&amp;0,'Extract - All'!$EG$8:$EG$17,IF($BA$1="All","&lt;&gt;"&amp;"",$BA$1),'Extract - All'!$EF$8:$EF$17,IF($AE$21="All","&lt;&gt;"&amp;"",$AE$21))</f>
        <v>3</v>
      </c>
      <c r="S94" s="163" t="s">
        <v>2589</v>
      </c>
      <c r="T94" s="89" t="s">
        <v>160</v>
      </c>
      <c r="U94" s="89"/>
      <c r="V94" s="70">
        <f t="shared" si="2"/>
        <v>89</v>
      </c>
      <c r="W94" s="81" t="str">
        <f>IF(W93="","",IFERROR(VLOOKUP($S$14&amp;$V94-1,'Pivot Tables'!$L$5:$M$1135,2,FALSE),""))</f>
        <v/>
      </c>
      <c r="X94" s="65" t="str">
        <f t="shared" si="58"/>
        <v/>
      </c>
      <c r="Y94" s="65" t="str">
        <f>IF(W94="","",COUNTIFS('Extract - All'!$EG$8:$EG$17,Reference!W94))</f>
        <v/>
      </c>
      <c r="Z94" s="65">
        <f t="shared" si="57"/>
        <v>89</v>
      </c>
      <c r="AA94" s="81" t="str">
        <f>IF(AA93="","",IFERROR(IF($S$17="All",VLOOKUP($S$14&amp;Z94-1,'Pivot Tables'!$T$5:$U$1135,2,FALSE),VLOOKUP($S$14&amp;Reference!$S$17&amp;Z94-1,'Pivot Tables'!$AB$5:$AC$1135,2,FALSE)),""))</f>
        <v/>
      </c>
      <c r="AB94" s="66"/>
      <c r="AR94" s="94"/>
      <c r="AS94" s="94"/>
      <c r="AT94" s="94"/>
      <c r="BA94" s="62" t="str">
        <f>IF(BA93="","",IFERROR(VLOOKUP($BC$1&amp;BB94-1,'Pivot Tables'!$E$5:$F$1135,2,FALSE),""))</f>
        <v/>
      </c>
      <c r="BB94" s="63">
        <v>92</v>
      </c>
      <c r="BC94" s="62" t="s">
        <v>2724</v>
      </c>
      <c r="BD94" s="62" t="str">
        <f>IF(BD93="","",IFERROR(VLOOKUP(BB94,'Pivot Tables'!$AD$4:$AE$1135,2,FALSE),""))</f>
        <v/>
      </c>
    </row>
    <row r="95" spans="3:56" s="7" customFormat="1" ht="15.75" thickBot="1">
      <c r="C95" s="148"/>
      <c r="D95" s="149"/>
      <c r="E95" s="149"/>
      <c r="F95" s="149"/>
      <c r="G95" s="149"/>
      <c r="H95" s="149"/>
      <c r="I95" s="149"/>
      <c r="J95" s="149"/>
      <c r="K95" s="150"/>
      <c r="M95" s="90"/>
      <c r="N95" s="91"/>
      <c r="S95" s="163" t="s">
        <v>2590</v>
      </c>
      <c r="T95" s="89" t="s">
        <v>161</v>
      </c>
      <c r="U95" s="89"/>
      <c r="V95" s="70">
        <f t="shared" si="2"/>
        <v>90</v>
      </c>
      <c r="W95" s="81" t="str">
        <f>IF(W94="","",IFERROR(VLOOKUP($S$14&amp;$V95-1,'Pivot Tables'!$L$5:$M$1135,2,FALSE),""))</f>
        <v/>
      </c>
      <c r="X95" s="65" t="str">
        <f t="shared" si="58"/>
        <v/>
      </c>
      <c r="Y95" s="65" t="str">
        <f>IF(W95="","",COUNTIFS('Extract - All'!$EG$8:$EG$17,Reference!W95))</f>
        <v/>
      </c>
      <c r="Z95" s="65">
        <f t="shared" si="57"/>
        <v>90</v>
      </c>
      <c r="AA95" s="81" t="str">
        <f>IF(AA94="","",IFERROR(IF($S$17="All",VLOOKUP($S$14&amp;Z95-1,'Pivot Tables'!$T$5:$U$1135,2,FALSE),VLOOKUP($S$14&amp;Reference!$S$17&amp;Z95-1,'Pivot Tables'!$AB$5:$AC$1135,2,FALSE)),""))</f>
        <v/>
      </c>
      <c r="AB95" s="66"/>
      <c r="AR95" s="94"/>
      <c r="AS95" s="94"/>
      <c r="AT95" s="94"/>
      <c r="BA95" s="62" t="str">
        <f>IF(BA94="","",IFERROR(VLOOKUP($BC$1&amp;BB95-1,'Pivot Tables'!$E$5:$F$1135,2,FALSE),""))</f>
        <v/>
      </c>
      <c r="BB95" s="63">
        <v>93</v>
      </c>
      <c r="BC95" s="62" t="s">
        <v>2725</v>
      </c>
      <c r="BD95" s="62" t="str">
        <f>IF(BD94="","",IFERROR(VLOOKUP(BB95,'Pivot Tables'!$AD$4:$AE$1135,2,FALSE),""))</f>
        <v/>
      </c>
    </row>
    <row r="96" spans="3:56" s="7" customFormat="1">
      <c r="C96"/>
      <c r="D96"/>
      <c r="E96"/>
      <c r="F96"/>
      <c r="G96"/>
      <c r="H96"/>
      <c r="I96"/>
      <c r="J96"/>
      <c r="K96"/>
      <c r="S96" s="163" t="s">
        <v>2591</v>
      </c>
      <c r="T96" s="89" t="s">
        <v>162</v>
      </c>
      <c r="U96" s="89"/>
      <c r="V96" s="70">
        <f t="shared" si="2"/>
        <v>91</v>
      </c>
      <c r="W96" s="81" t="str">
        <f>IF(W95="","",IFERROR(VLOOKUP($S$14&amp;$V96-1,'Pivot Tables'!$L$5:$M$1135,2,FALSE),""))</f>
        <v/>
      </c>
      <c r="X96" s="65" t="str">
        <f t="shared" si="58"/>
        <v/>
      </c>
      <c r="Y96" s="65" t="str">
        <f>IF(W96="","",COUNTIFS('Extract - All'!$EG$8:$EG$17,Reference!W96))</f>
        <v/>
      </c>
      <c r="Z96" s="65">
        <f t="shared" si="57"/>
        <v>91</v>
      </c>
      <c r="AA96" s="81" t="str">
        <f>IF(AA95="","",IFERROR(IF($S$17="All",VLOOKUP($S$14&amp;Z96-1,'Pivot Tables'!$T$5:$U$1135,2,FALSE),VLOOKUP($S$14&amp;Reference!$S$17&amp;Z96-1,'Pivot Tables'!$AB$5:$AC$1135,2,FALSE)),""))</f>
        <v/>
      </c>
      <c r="AB96" s="66"/>
      <c r="AR96" s="94"/>
      <c r="AS96" s="94"/>
      <c r="AT96" s="94"/>
      <c r="BA96" s="62" t="str">
        <f>IF(BA95="","",IFERROR(VLOOKUP($BC$1&amp;BB96-1,'Pivot Tables'!$E$5:$F$1135,2,FALSE),""))</f>
        <v/>
      </c>
      <c r="BB96" s="63">
        <v>94</v>
      </c>
      <c r="BC96" s="62" t="s">
        <v>2726</v>
      </c>
      <c r="BD96" s="62" t="str">
        <f>IF(BD95="","",IFERROR(VLOOKUP(BB96,'Pivot Tables'!$AD$4:$AE$1135,2,FALSE),""))</f>
        <v/>
      </c>
    </row>
    <row r="97" spans="3:56" s="7" customFormat="1">
      <c r="C97"/>
      <c r="D97"/>
      <c r="E97"/>
      <c r="F97"/>
      <c r="G97"/>
      <c r="H97"/>
      <c r="I97"/>
      <c r="J97"/>
      <c r="K97"/>
      <c r="S97" s="163" t="s">
        <v>2592</v>
      </c>
      <c r="T97" s="89" t="s">
        <v>156</v>
      </c>
      <c r="U97" s="89"/>
      <c r="V97" s="70">
        <f t="shared" si="2"/>
        <v>92</v>
      </c>
      <c r="W97" s="81" t="str">
        <f>IF(W96="","",IFERROR(VLOOKUP($S$14&amp;$V97-1,'Pivot Tables'!$L$5:$M$1135,2,FALSE),""))</f>
        <v/>
      </c>
      <c r="X97" s="65" t="str">
        <f t="shared" si="58"/>
        <v/>
      </c>
      <c r="Y97" s="65" t="str">
        <f>IF(W97="","",COUNTIFS('Extract - All'!$EG$8:$EG$17,Reference!W97))</f>
        <v/>
      </c>
      <c r="Z97" s="65">
        <f t="shared" si="57"/>
        <v>92</v>
      </c>
      <c r="AA97" s="81" t="str">
        <f>IF(AA96="","",IFERROR(IF($S$17="All",VLOOKUP($S$14&amp;Z97-1,'Pivot Tables'!$T$5:$U$1135,2,FALSE),VLOOKUP($S$14&amp;Reference!$S$17&amp;Z97-1,'Pivot Tables'!$AB$5:$AC$1135,2,FALSE)),""))</f>
        <v/>
      </c>
      <c r="AB97" s="66"/>
      <c r="AR97" s="94"/>
      <c r="AS97" s="94"/>
      <c r="AT97" s="94"/>
      <c r="BA97" s="62" t="str">
        <f>IF(BA96="","",IFERROR(VLOOKUP($BC$1&amp;BB97-1,'Pivot Tables'!$E$5:$F$1135,2,FALSE),""))</f>
        <v/>
      </c>
      <c r="BB97" s="63">
        <v>95</v>
      </c>
      <c r="BC97" s="62" t="s">
        <v>2727</v>
      </c>
      <c r="BD97" s="62" t="str">
        <f>IF(BD96="","",IFERROR(VLOOKUP(BB97,'Pivot Tables'!$AD$4:$AE$1135,2,FALSE),""))</f>
        <v/>
      </c>
    </row>
    <row r="98" spans="3:56" s="7" customFormat="1">
      <c r="C98"/>
      <c r="D98"/>
      <c r="E98"/>
      <c r="F98"/>
      <c r="G98"/>
      <c r="H98"/>
      <c r="I98"/>
      <c r="J98"/>
      <c r="K98"/>
      <c r="S98" s="163" t="s">
        <v>2593</v>
      </c>
      <c r="T98" s="89" t="s">
        <v>2605</v>
      </c>
      <c r="U98" s="89"/>
      <c r="V98" s="70">
        <f t="shared" si="2"/>
        <v>93</v>
      </c>
      <c r="W98" s="81" t="str">
        <f>IF(W97="","",IFERROR(VLOOKUP($S$14&amp;$V98-1,'Pivot Tables'!$L$5:$M$1135,2,FALSE),""))</f>
        <v/>
      </c>
      <c r="X98" s="65" t="str">
        <f t="shared" si="58"/>
        <v/>
      </c>
      <c r="Y98" s="65" t="str">
        <f>IF(W98="","",COUNTIFS('Extract - All'!$EG$8:$EG$17,Reference!W98))</f>
        <v/>
      </c>
      <c r="Z98" s="65">
        <f t="shared" si="57"/>
        <v>93</v>
      </c>
      <c r="AA98" s="81" t="str">
        <f>IF(AA97="","",IFERROR(IF($S$17="All",VLOOKUP($S$14&amp;Z98-1,'Pivot Tables'!$T$5:$U$1135,2,FALSE),VLOOKUP($S$14&amp;Reference!$S$17&amp;Z98-1,'Pivot Tables'!$AB$5:$AC$1135,2,FALSE)),""))</f>
        <v/>
      </c>
      <c r="AB98" s="66"/>
      <c r="AR98" s="94"/>
      <c r="AS98" s="94"/>
      <c r="AT98" s="94"/>
      <c r="BA98" s="62" t="str">
        <f>IF(BA97="","",IFERROR(VLOOKUP($BC$1&amp;BB98-1,'Pivot Tables'!$E$5:$F$1135,2,FALSE),""))</f>
        <v/>
      </c>
      <c r="BB98" s="63">
        <v>96</v>
      </c>
      <c r="BC98" s="62" t="s">
        <v>2728</v>
      </c>
      <c r="BD98" s="62" t="str">
        <f>IF(BD97="","",IFERROR(VLOOKUP(BB98,'Pivot Tables'!$AD$4:$AE$1135,2,FALSE),""))</f>
        <v/>
      </c>
    </row>
    <row r="99" spans="3:56" s="7" customFormat="1">
      <c r="C99"/>
      <c r="D99"/>
      <c r="E99"/>
      <c r="F99"/>
      <c r="G99"/>
      <c r="H99"/>
      <c r="I99"/>
      <c r="J99"/>
      <c r="K99"/>
      <c r="L99" s="94"/>
      <c r="M99" s="94"/>
      <c r="N99" s="94"/>
      <c r="S99" s="163" t="s">
        <v>2594</v>
      </c>
      <c r="T99" s="89" t="s">
        <v>2558</v>
      </c>
      <c r="U99" s="89"/>
      <c r="V99" s="70">
        <f t="shared" si="2"/>
        <v>94</v>
      </c>
      <c r="W99" s="81" t="str">
        <f>IF(W98="","",IFERROR(VLOOKUP($S$14&amp;$V99-1,'Pivot Tables'!$L$5:$M$1135,2,FALSE),""))</f>
        <v/>
      </c>
      <c r="X99" s="65" t="str">
        <f t="shared" si="58"/>
        <v/>
      </c>
      <c r="Y99" s="65" t="str">
        <f>IF(W99="","",COUNTIFS('Extract - All'!$EG$8:$EG$17,Reference!W99))</f>
        <v/>
      </c>
      <c r="Z99" s="65">
        <f t="shared" si="57"/>
        <v>94</v>
      </c>
      <c r="AA99" s="81" t="str">
        <f>IF(AA98="","",IFERROR(IF($S$17="All",VLOOKUP($S$14&amp;Z99-1,'Pivot Tables'!$T$5:$U$1135,2,FALSE),VLOOKUP($S$14&amp;Reference!$S$17&amp;Z99-1,'Pivot Tables'!$AB$5:$AC$1135,2,FALSE)),""))</f>
        <v/>
      </c>
      <c r="AB99" s="66"/>
      <c r="AR99" s="94"/>
      <c r="AS99" s="94"/>
      <c r="AT99" s="94"/>
      <c r="BA99" s="62" t="str">
        <f>IF(BA98="","",IFERROR(VLOOKUP($BC$1&amp;BB99-1,'Pivot Tables'!$E$5:$F$1135,2,FALSE),""))</f>
        <v/>
      </c>
      <c r="BB99" s="63">
        <v>97</v>
      </c>
      <c r="BC99" s="62" t="s">
        <v>2729</v>
      </c>
      <c r="BD99" s="62" t="str">
        <f>IF(BD98="","",IFERROR(VLOOKUP(BB99,'Pivot Tables'!$AD$4:$AE$1135,2,FALSE),""))</f>
        <v/>
      </c>
    </row>
    <row r="100" spans="3:56" s="7" customFormat="1">
      <c r="L100" s="94"/>
      <c r="M100" s="94"/>
      <c r="N100" s="94"/>
      <c r="S100" s="163" t="s">
        <v>2595</v>
      </c>
      <c r="T100" s="89" t="s">
        <v>2559</v>
      </c>
      <c r="U100" s="89"/>
      <c r="V100" s="70">
        <f t="shared" si="2"/>
        <v>95</v>
      </c>
      <c r="W100" s="81" t="str">
        <f>IF(W99="","",IFERROR(VLOOKUP($S$14&amp;$V100-1,'Pivot Tables'!$L$5:$M$1135,2,FALSE),""))</f>
        <v/>
      </c>
      <c r="X100" s="65" t="str">
        <f t="shared" si="58"/>
        <v/>
      </c>
      <c r="Y100" s="65" t="str">
        <f>IF(W100="","",COUNTIFS('Extract - All'!$EG$8:$EG$17,Reference!W100))</f>
        <v/>
      </c>
      <c r="Z100" s="65">
        <f t="shared" si="57"/>
        <v>95</v>
      </c>
      <c r="AA100" s="81" t="str">
        <f>IF(AA99="","",IFERROR(IF($S$17="All",VLOOKUP($S$14&amp;Z100-1,'Pivot Tables'!$T$5:$U$1135,2,FALSE),VLOOKUP($S$14&amp;Reference!$S$17&amp;Z100-1,'Pivot Tables'!$AB$5:$AC$1135,2,FALSE)),""))</f>
        <v/>
      </c>
      <c r="AB100" s="66"/>
      <c r="AR100" s="94"/>
      <c r="AS100" s="94"/>
      <c r="AT100" s="94"/>
      <c r="BA100" s="62" t="str">
        <f>IF(BA99="","",IFERROR(VLOOKUP($BC$1&amp;BB100-1,'Pivot Tables'!$E$5:$F$1135,2,FALSE),""))</f>
        <v/>
      </c>
      <c r="BB100" s="63">
        <v>98</v>
      </c>
      <c r="BC100" s="62" t="s">
        <v>2730</v>
      </c>
      <c r="BD100" s="62" t="str">
        <f>IF(BD99="","",IFERROR(VLOOKUP(BB100,'Pivot Tables'!$AD$4:$AE$1135,2,FALSE),""))</f>
        <v/>
      </c>
    </row>
    <row r="101" spans="3:56" s="7" customFormat="1">
      <c r="S101" s="163" t="s">
        <v>2596</v>
      </c>
      <c r="T101" s="89" t="s">
        <v>2560</v>
      </c>
      <c r="U101" s="89"/>
      <c r="V101" s="70">
        <f t="shared" si="2"/>
        <v>96</v>
      </c>
      <c r="W101" s="81" t="str">
        <f>IF(W100="","",IFERROR(VLOOKUP($S$14&amp;$V101-1,'Pivot Tables'!$L$5:$M$1135,2,FALSE),""))</f>
        <v/>
      </c>
      <c r="X101" s="65" t="str">
        <f t="shared" si="58"/>
        <v/>
      </c>
      <c r="Y101" s="65" t="str">
        <f>IF(W101="","",COUNTIFS('Extract - All'!$EG$8:$EG$17,Reference!W101))</f>
        <v/>
      </c>
      <c r="Z101" s="65">
        <f t="shared" si="57"/>
        <v>96</v>
      </c>
      <c r="AA101" s="81" t="str">
        <f>IF(AA100="","",IFERROR(IF($S$17="All",VLOOKUP($S$14&amp;Z101-1,'Pivot Tables'!$T$5:$U$1135,2,FALSE),VLOOKUP($S$14&amp;Reference!$S$17&amp;Z101-1,'Pivot Tables'!$AB$5:$AC$1135,2,FALSE)),""))</f>
        <v/>
      </c>
      <c r="AB101" s="66"/>
      <c r="AR101" s="94"/>
      <c r="AS101" s="94"/>
      <c r="AT101" s="94"/>
      <c r="BA101" s="62" t="str">
        <f>IF(BA100="","",IFERROR(VLOOKUP($BC$1&amp;BB101-1,'Pivot Tables'!$E$5:$F$1135,2,FALSE),""))</f>
        <v/>
      </c>
      <c r="BB101" s="63">
        <v>99</v>
      </c>
      <c r="BC101" s="62" t="s">
        <v>2731</v>
      </c>
      <c r="BD101" s="62" t="str">
        <f>IF(BD100="","",IFERROR(VLOOKUP(BB101,'Pivot Tables'!$AD$4:$AE$1135,2,FALSE),""))</f>
        <v/>
      </c>
    </row>
    <row r="102" spans="3:56" s="7" customFormat="1">
      <c r="S102" s="163" t="s">
        <v>2597</v>
      </c>
      <c r="T102" s="89" t="s">
        <v>2561</v>
      </c>
      <c r="U102" s="89"/>
      <c r="V102" s="70">
        <f t="shared" si="2"/>
        <v>97</v>
      </c>
      <c r="W102" s="81" t="str">
        <f>IF(W101="","",IFERROR(VLOOKUP($S$14&amp;$V102-1,'Pivot Tables'!$L$5:$M$1135,2,FALSE),""))</f>
        <v/>
      </c>
      <c r="X102" s="65" t="str">
        <f t="shared" si="58"/>
        <v/>
      </c>
      <c r="Y102" s="65" t="str">
        <f>IF(W102="","",COUNTIFS('Extract - All'!$EG$8:$EG$17,Reference!W102))</f>
        <v/>
      </c>
      <c r="Z102" s="65">
        <f t="shared" si="57"/>
        <v>97</v>
      </c>
      <c r="AA102" s="81" t="str">
        <f>IF(AA101="","",IFERROR(IF($S$17="All",VLOOKUP($S$14&amp;Z102-1,'Pivot Tables'!$T$5:$U$1135,2,FALSE),VLOOKUP($S$14&amp;Reference!$S$17&amp;Z102-1,'Pivot Tables'!$AB$5:$AC$1135,2,FALSE)),""))</f>
        <v/>
      </c>
      <c r="AB102" s="66"/>
      <c r="AR102" s="94"/>
      <c r="AS102" s="94"/>
      <c r="AT102" s="94"/>
      <c r="BA102" s="62" t="str">
        <f>IF(BA101="","",IFERROR(VLOOKUP($BC$1&amp;BB102-1,'Pivot Tables'!$E$5:$F$1135,2,FALSE),""))</f>
        <v/>
      </c>
      <c r="BB102" s="63">
        <v>100</v>
      </c>
      <c r="BC102" s="62" t="s">
        <v>2732</v>
      </c>
      <c r="BD102" s="62" t="str">
        <f>IF(BD101="","",IFERROR(VLOOKUP(BB102,'Pivot Tables'!$AD$4:$AE$1135,2,FALSE),""))</f>
        <v/>
      </c>
    </row>
    <row r="103" spans="3:56" s="7" customFormat="1">
      <c r="S103" s="163" t="s">
        <v>2598</v>
      </c>
      <c r="T103" s="89" t="s">
        <v>2562</v>
      </c>
      <c r="U103" s="89"/>
      <c r="V103" s="70">
        <f t="shared" si="2"/>
        <v>98</v>
      </c>
      <c r="W103" s="81" t="str">
        <f>IF(W102="","",IFERROR(VLOOKUP($S$14&amp;$V103-1,'Pivot Tables'!$L$5:$M$1135,2,FALSE),""))</f>
        <v/>
      </c>
      <c r="X103" s="65" t="str">
        <f t="shared" si="58"/>
        <v/>
      </c>
      <c r="Y103" s="65" t="str">
        <f>IF(W103="","",COUNTIFS('Extract - All'!$EG$8:$EG$17,Reference!W103))</f>
        <v/>
      </c>
      <c r="Z103" s="65">
        <f t="shared" si="57"/>
        <v>98</v>
      </c>
      <c r="AA103" s="81" t="str">
        <f>IF(AA102="","",IFERROR(IF($S$17="All",VLOOKUP($S$14&amp;Z103-1,'Pivot Tables'!$T$5:$U$1135,2,FALSE),VLOOKUP($S$14&amp;Reference!$S$17&amp;Z103-1,'Pivot Tables'!$AB$5:$AC$1135,2,FALSE)),""))</f>
        <v/>
      </c>
      <c r="AB103" s="66"/>
      <c r="AR103" s="94"/>
      <c r="AS103" s="94"/>
      <c r="AT103" s="94"/>
      <c r="BA103" s="62" t="str">
        <f>IF(BA102="","",IFERROR(VLOOKUP($BC$1&amp;BB103-1,'Pivot Tables'!$E$5:$F$1135,2,FALSE),""))</f>
        <v/>
      </c>
      <c r="BB103" s="63">
        <v>101</v>
      </c>
      <c r="BC103" s="62" t="s">
        <v>2733</v>
      </c>
      <c r="BD103" s="62" t="str">
        <f>IF(BD102="","",IFERROR(VLOOKUP(BB103,'Pivot Tables'!$AD$4:$AE$1135,2,FALSE),""))</f>
        <v/>
      </c>
    </row>
    <row r="104" spans="3:56" s="7" customFormat="1">
      <c r="S104" s="163" t="s">
        <v>2599</v>
      </c>
      <c r="T104" s="89" t="s">
        <v>158</v>
      </c>
      <c r="U104" s="89"/>
      <c r="V104" s="70">
        <f t="shared" si="2"/>
        <v>99</v>
      </c>
      <c r="W104" s="81" t="str">
        <f>IF(W103="","",IFERROR(VLOOKUP($S$14&amp;$V104-1,'Pivot Tables'!$L$5:$M$1135,2,FALSE),""))</f>
        <v/>
      </c>
      <c r="X104" s="65" t="str">
        <f t="shared" si="58"/>
        <v/>
      </c>
      <c r="Y104" s="65" t="str">
        <f>IF(W104="","",COUNTIFS('Extract - All'!$EG$8:$EG$17,Reference!W104))</f>
        <v/>
      </c>
      <c r="Z104" s="65">
        <f t="shared" si="57"/>
        <v>99</v>
      </c>
      <c r="AA104" s="81" t="str">
        <f>IF(AA103="","",IFERROR(IF($S$17="All",VLOOKUP($S$14&amp;Z104-1,'Pivot Tables'!$T$5:$U$1135,2,FALSE),VLOOKUP($S$14&amp;Reference!$S$17&amp;Z104-1,'Pivot Tables'!$AB$5:$AC$1135,2,FALSE)),""))</f>
        <v/>
      </c>
      <c r="AB104" s="66"/>
      <c r="AR104" s="94"/>
      <c r="AS104" s="94"/>
      <c r="AT104" s="94"/>
      <c r="BA104" s="62" t="str">
        <f>IF(BA103="","",IFERROR(VLOOKUP($BC$1&amp;BB104-1,'Pivot Tables'!$E$5:$F$1135,2,FALSE),""))</f>
        <v/>
      </c>
      <c r="BB104" s="63">
        <v>102</v>
      </c>
      <c r="BC104" s="62" t="s">
        <v>2734</v>
      </c>
      <c r="BD104" s="62" t="str">
        <f>IF(BD103="","",IFERROR(VLOOKUP(BB104,'Pivot Tables'!$AD$4:$AE$1135,2,FALSE),""))</f>
        <v/>
      </c>
    </row>
    <row r="105" spans="3:56" s="7" customFormat="1">
      <c r="S105" s="163" t="s">
        <v>2600</v>
      </c>
      <c r="T105" s="89" t="s">
        <v>159</v>
      </c>
      <c r="U105" s="89"/>
      <c r="V105" s="70">
        <f t="shared" si="2"/>
        <v>100</v>
      </c>
      <c r="W105" s="81" t="str">
        <f>IF(W104="","",IFERROR(VLOOKUP($S$14&amp;$V105-1,'Pivot Tables'!$L$5:$M$1135,2,FALSE),""))</f>
        <v/>
      </c>
      <c r="X105" s="65" t="str">
        <f t="shared" si="58"/>
        <v/>
      </c>
      <c r="Y105" s="65" t="str">
        <f>IF(W105="","",COUNTIFS('Extract - All'!$EG$8:$EG$17,Reference!W105))</f>
        <v/>
      </c>
      <c r="Z105" s="65">
        <f t="shared" si="57"/>
        <v>100</v>
      </c>
      <c r="AA105" s="81" t="str">
        <f>IF(AA104="","",IFERROR(IF($S$17="All",VLOOKUP($S$14&amp;Z105-1,'Pivot Tables'!$T$5:$U$1135,2,FALSE),VLOOKUP($S$14&amp;Reference!$S$17&amp;Z105-1,'Pivot Tables'!$AB$5:$AC$1135,2,FALSE)),""))</f>
        <v/>
      </c>
      <c r="AB105" s="66"/>
      <c r="AR105" s="94"/>
      <c r="AS105" s="94"/>
      <c r="AT105" s="94"/>
      <c r="BA105" s="62" t="str">
        <f>IF(BA104="","",IFERROR(VLOOKUP($BC$1&amp;BB105-1,'Pivot Tables'!$E$5:$F$1135,2,FALSE),""))</f>
        <v/>
      </c>
      <c r="BB105" s="63">
        <v>103</v>
      </c>
      <c r="BC105" s="62" t="s">
        <v>2735</v>
      </c>
      <c r="BD105" s="62" t="str">
        <f>IF(BD104="","",IFERROR(VLOOKUP(BB105,'Pivot Tables'!$AD$4:$AE$1135,2,FALSE),""))</f>
        <v/>
      </c>
    </row>
    <row r="106" spans="3:56" s="7" customFormat="1">
      <c r="S106" s="163" t="s">
        <v>2601</v>
      </c>
      <c r="T106" s="89" t="s">
        <v>160</v>
      </c>
      <c r="U106" s="89"/>
      <c r="V106" s="70">
        <f t="shared" si="2"/>
        <v>101</v>
      </c>
      <c r="W106" s="81" t="str">
        <f>IF(W105="","",IFERROR(VLOOKUP($S$14&amp;$V106-1,'Pivot Tables'!$L$5:$M$1135,2,FALSE),""))</f>
        <v/>
      </c>
      <c r="X106" s="65" t="str">
        <f t="shared" si="58"/>
        <v/>
      </c>
      <c r="Y106" s="65" t="str">
        <f>IF(W106="","",COUNTIFS('Extract - All'!$EG$8:$EG$17,Reference!W106))</f>
        <v/>
      </c>
      <c r="Z106" s="65">
        <f t="shared" si="57"/>
        <v>101</v>
      </c>
      <c r="AA106" s="81" t="str">
        <f>IF(AA105="","",IFERROR(IF($S$17="All",VLOOKUP($S$14&amp;Z106-1,'Pivot Tables'!$T$5:$U$1135,2,FALSE),VLOOKUP($S$14&amp;Reference!$S$17&amp;Z106-1,'Pivot Tables'!$AB$5:$AC$1135,2,FALSE)),""))</f>
        <v/>
      </c>
      <c r="AB106" s="66"/>
      <c r="AR106" s="94"/>
      <c r="AS106" s="94"/>
      <c r="AT106" s="94"/>
      <c r="BA106" s="62" t="str">
        <f>IF(BA105="","",IFERROR(VLOOKUP($BC$1&amp;BB106-1,'Pivot Tables'!$E$5:$F$1135,2,FALSE),""))</f>
        <v/>
      </c>
      <c r="BB106" s="63">
        <v>104</v>
      </c>
      <c r="BC106" s="62" t="s">
        <v>2736</v>
      </c>
      <c r="BD106" s="62" t="str">
        <f>IF(BD105="","",IFERROR(VLOOKUP(BB106,'Pivot Tables'!$AD$4:$AE$1135,2,FALSE),""))</f>
        <v/>
      </c>
    </row>
    <row r="107" spans="3:56" s="7" customFormat="1">
      <c r="S107" s="163" t="s">
        <v>2602</v>
      </c>
      <c r="T107" s="89" t="s">
        <v>161</v>
      </c>
      <c r="U107" s="89"/>
      <c r="V107" s="70">
        <f t="shared" si="2"/>
        <v>102</v>
      </c>
      <c r="W107" s="81" t="str">
        <f>IF(W106="","",IFERROR(VLOOKUP($S$14&amp;$V107-1,'Pivot Tables'!$L$5:$M$1135,2,FALSE),""))</f>
        <v/>
      </c>
      <c r="X107" s="65" t="str">
        <f t="shared" si="58"/>
        <v/>
      </c>
      <c r="Y107" s="65" t="str">
        <f>IF(W107="","",COUNTIFS('Extract - All'!$EG$8:$EG$17,Reference!W107))</f>
        <v/>
      </c>
      <c r="Z107" s="65">
        <f t="shared" si="57"/>
        <v>102</v>
      </c>
      <c r="AA107" s="81" t="str">
        <f>IF(AA106="","",IFERROR(IF($S$17="All",VLOOKUP($S$14&amp;Z107-1,'Pivot Tables'!$T$5:$U$1135,2,FALSE),VLOOKUP($S$14&amp;Reference!$S$17&amp;Z107-1,'Pivot Tables'!$AB$5:$AC$1135,2,FALSE)),""))</f>
        <v/>
      </c>
      <c r="AB107" s="66"/>
      <c r="AR107" s="94"/>
      <c r="AS107" s="94"/>
      <c r="AT107" s="94"/>
      <c r="BA107" s="62" t="str">
        <f>IF(BA106="","",IFERROR(VLOOKUP($BC$1&amp;BB107-1,'Pivot Tables'!$E$5:$F$1135,2,FALSE),""))</f>
        <v/>
      </c>
      <c r="BB107" s="63">
        <v>105</v>
      </c>
      <c r="BC107" s="62" t="s">
        <v>2737</v>
      </c>
      <c r="BD107" s="62" t="str">
        <f>IF(BD106="","",IFERROR(VLOOKUP(BB107,'Pivot Tables'!$AD$4:$AE$1135,2,FALSE),""))</f>
        <v/>
      </c>
    </row>
    <row r="108" spans="3:56" s="7" customFormat="1">
      <c r="S108" s="163" t="s">
        <v>2603</v>
      </c>
      <c r="T108" s="89" t="s">
        <v>162</v>
      </c>
      <c r="U108" s="89"/>
      <c r="V108" s="70">
        <f t="shared" si="2"/>
        <v>103</v>
      </c>
      <c r="W108" s="81" t="str">
        <f>IF(W107="","",IFERROR(VLOOKUP($S$14&amp;$V108-1,'Pivot Tables'!$L$5:$M$1135,2,FALSE),""))</f>
        <v/>
      </c>
      <c r="X108" s="65" t="str">
        <f t="shared" si="58"/>
        <v/>
      </c>
      <c r="Y108" s="65" t="str">
        <f>IF(W108="","",COUNTIFS('Extract - All'!$EG$8:$EG$17,Reference!W108))</f>
        <v/>
      </c>
      <c r="Z108" s="65">
        <f t="shared" si="57"/>
        <v>103</v>
      </c>
      <c r="AA108" s="81" t="str">
        <f>IF(AA107="","",IFERROR(IF($S$17="All",VLOOKUP($S$14&amp;Z108-1,'Pivot Tables'!$T$5:$U$1135,2,FALSE),VLOOKUP($S$14&amp;Reference!$S$17&amp;Z108-1,'Pivot Tables'!$AB$5:$AC$1135,2,FALSE)),""))</f>
        <v/>
      </c>
      <c r="AB108" s="66"/>
      <c r="AR108" s="94"/>
      <c r="AS108" s="94"/>
      <c r="AT108" s="94"/>
      <c r="BA108" s="62" t="str">
        <f>IF(BA107="","",IFERROR(VLOOKUP($BC$1&amp;BB108-1,'Pivot Tables'!$E$5:$F$1135,2,FALSE),""))</f>
        <v/>
      </c>
      <c r="BB108" s="63">
        <v>106</v>
      </c>
      <c r="BC108" s="62" t="s">
        <v>2738</v>
      </c>
      <c r="BD108" s="62" t="str">
        <f>IF(BD107="","",IFERROR(VLOOKUP(BB108,'Pivot Tables'!$AD$4:$AE$1135,2,FALSE),""))</f>
        <v/>
      </c>
    </row>
    <row r="109" spans="3:56" s="7" customFormat="1">
      <c r="S109" s="163" t="s">
        <v>2604</v>
      </c>
      <c r="T109" s="89" t="s">
        <v>156</v>
      </c>
      <c r="U109" s="89"/>
      <c r="V109" s="70">
        <f t="shared" si="2"/>
        <v>104</v>
      </c>
      <c r="W109" s="81" t="str">
        <f>IF(W108="","",IFERROR(VLOOKUP($S$14&amp;$V109-1,'Pivot Tables'!$L$5:$M$1135,2,FALSE),""))</f>
        <v/>
      </c>
      <c r="X109" s="65" t="str">
        <f t="shared" si="58"/>
        <v/>
      </c>
      <c r="Y109" s="65" t="str">
        <f>IF(W109="","",COUNTIFS('Extract - All'!$EG$8:$EG$17,Reference!W109))</f>
        <v/>
      </c>
      <c r="Z109" s="65">
        <f t="shared" si="57"/>
        <v>104</v>
      </c>
      <c r="AA109" s="81" t="str">
        <f>IF(AA108="","",IFERROR(IF($S$17="All",VLOOKUP($S$14&amp;Z109-1,'Pivot Tables'!$T$5:$U$1135,2,FALSE),VLOOKUP($S$14&amp;Reference!$S$17&amp;Z109-1,'Pivot Tables'!$AB$5:$AC$1135,2,FALSE)),""))</f>
        <v/>
      </c>
      <c r="AB109" s="66"/>
      <c r="AR109" s="94"/>
      <c r="AS109" s="94"/>
      <c r="AT109" s="94"/>
      <c r="BA109" s="62" t="str">
        <f>IF(BA108="","",IFERROR(VLOOKUP($BC$1&amp;BB109-1,'Pivot Tables'!$E$5:$F$1135,2,FALSE),""))</f>
        <v/>
      </c>
      <c r="BB109" s="63">
        <v>107</v>
      </c>
      <c r="BC109" s="62" t="s">
        <v>2739</v>
      </c>
      <c r="BD109" s="62" t="str">
        <f>IF(BD108="","",IFERROR(VLOOKUP(BB109,'Pivot Tables'!$AD$4:$AE$1135,2,FALSE),""))</f>
        <v/>
      </c>
    </row>
    <row r="110" spans="3:56" s="7" customFormat="1" ht="15.75" thickBot="1">
      <c r="S110" s="94"/>
      <c r="T110" s="94"/>
      <c r="U110" s="94"/>
      <c r="V110" s="70">
        <f t="shared" si="2"/>
        <v>105</v>
      </c>
      <c r="W110" s="81" t="str">
        <f>IF(W109="","",IFERROR(VLOOKUP($S$14&amp;$V110-1,'Pivot Tables'!$L$5:$M$1135,2,FALSE),""))</f>
        <v/>
      </c>
      <c r="X110" s="65" t="str">
        <f t="shared" si="58"/>
        <v/>
      </c>
      <c r="Y110" s="65" t="str">
        <f>IF(W110="","",COUNTIFS('Extract - All'!$EG$8:$EG$17,Reference!W110))</f>
        <v/>
      </c>
      <c r="Z110" s="65">
        <f t="shared" si="57"/>
        <v>105</v>
      </c>
      <c r="AA110" s="81" t="str">
        <f>IF(AA109="","",IFERROR(IF($S$17="All",VLOOKUP($S$14&amp;Z110-1,'Pivot Tables'!$T$5:$U$1135,2,FALSE),VLOOKUP($S$14&amp;Reference!$S$17&amp;Z110-1,'Pivot Tables'!$AB$5:$AC$1135,2,FALSE)),""))</f>
        <v/>
      </c>
      <c r="AB110" s="66"/>
      <c r="AR110" s="94"/>
      <c r="AS110" s="94"/>
      <c r="AT110" s="94"/>
      <c r="BA110" s="62" t="str">
        <f>IF(BA109="","",IFERROR(VLOOKUP($BC$1&amp;BB110-1,'Pivot Tables'!$E$5:$F$1135,2,FALSE),""))</f>
        <v/>
      </c>
      <c r="BB110" s="63">
        <v>108</v>
      </c>
      <c r="BC110" s="62" t="s">
        <v>2740</v>
      </c>
      <c r="BD110" s="62" t="str">
        <f>IF(BD109="","",IFERROR(VLOOKUP(BB110,'Pivot Tables'!$AD$4:$AE$1135,2,FALSE),""))</f>
        <v/>
      </c>
    </row>
    <row r="111" spans="3:56" s="7" customFormat="1">
      <c r="S111" s="169" t="str">
        <f>IF(OR($T$10=1,$T$10=$T$2),"(No Scoping)","(No Scoping Available)")</f>
        <v>(No Scoping)</v>
      </c>
      <c r="T111" s="173" t="str">
        <f>IFERROR(IF(VLOOKUP($T$11,$D$16:$J$19,2,FALSE)="","",VLOOKUP($T$11,$D$16:$J$19,2,FALSE)),"")</f>
        <v>(No Scoping)</v>
      </c>
      <c r="U111" s="94"/>
      <c r="V111" s="70">
        <f t="shared" si="2"/>
        <v>106</v>
      </c>
      <c r="W111" s="81" t="str">
        <f>IF(W110="","",IFERROR(VLOOKUP($S$14&amp;$V111-1,'Pivot Tables'!$L$5:$M$1135,2,FALSE),""))</f>
        <v/>
      </c>
      <c r="X111" s="65" t="str">
        <f t="shared" si="58"/>
        <v/>
      </c>
      <c r="Y111" s="65" t="str">
        <f>IF(W111="","",COUNTIFS('Extract - All'!$EG$8:$EG$17,Reference!W111))</f>
        <v/>
      </c>
      <c r="Z111" s="65">
        <f t="shared" si="57"/>
        <v>106</v>
      </c>
      <c r="AA111" s="81" t="str">
        <f>IF(AA110="","",IFERROR(IF($S$17="All",VLOOKUP($S$14&amp;Z111-1,'Pivot Tables'!$T$5:$U$1135,2,FALSE),VLOOKUP($S$14&amp;Reference!$S$17&amp;Z111-1,'Pivot Tables'!$AB$5:$AC$1135,2,FALSE)),""))</f>
        <v/>
      </c>
      <c r="AB111" s="66"/>
      <c r="AR111" s="94"/>
      <c r="AS111" s="94"/>
      <c r="AT111" s="94"/>
      <c r="BA111" s="62" t="str">
        <f>IF(BA110="","",IFERROR(VLOOKUP($BC$1&amp;BB111-1,'Pivot Tables'!$E$5:$F$1135,2,FALSE),""))</f>
        <v/>
      </c>
      <c r="BB111" s="63">
        <v>109</v>
      </c>
      <c r="BC111" s="62" t="s">
        <v>2741</v>
      </c>
      <c r="BD111" s="62" t="str">
        <f>IF(BD110="","",IFERROR(VLOOKUP(BB111,'Pivot Tables'!$AD$4:$AE$1135,2,FALSE),""))</f>
        <v/>
      </c>
    </row>
    <row r="112" spans="3:56" s="7" customFormat="1">
      <c r="S112" s="170" t="str">
        <f>IF($S$111="(No Scoping Available)","","Employees")</f>
        <v>Employees</v>
      </c>
      <c r="T112" s="174" t="str">
        <f>IFERROR(IF(VLOOKUP($T$11,$D$16:$J$19,3,FALSE)="","",VLOOKUP($T$11,$D$16:$J$19,3,FALSE)),"")</f>
        <v/>
      </c>
      <c r="U112" s="94"/>
      <c r="V112" s="70">
        <f t="shared" si="2"/>
        <v>107</v>
      </c>
      <c r="W112" s="81" t="str">
        <f>IF(W111="","",IFERROR(VLOOKUP($S$14&amp;$V112-1,'Pivot Tables'!$L$5:$M$1135,2,FALSE),""))</f>
        <v/>
      </c>
      <c r="X112" s="65" t="str">
        <f t="shared" si="58"/>
        <v/>
      </c>
      <c r="Y112" s="65" t="str">
        <f>IF(W112="","",COUNTIFS('Extract - All'!$EG$8:$EG$17,Reference!W112))</f>
        <v/>
      </c>
      <c r="Z112" s="65">
        <f t="shared" si="57"/>
        <v>107</v>
      </c>
      <c r="AA112" s="81" t="str">
        <f>IF(AA111="","",IFERROR(IF($S$17="All",VLOOKUP($S$14&amp;Z112-1,'Pivot Tables'!$T$5:$U$1135,2,FALSE),VLOOKUP($S$14&amp;Reference!$S$17&amp;Z112-1,'Pivot Tables'!$AB$5:$AC$1135,2,FALSE)),""))</f>
        <v/>
      </c>
      <c r="AB112" s="66"/>
      <c r="AR112" s="94"/>
      <c r="AS112" s="94"/>
      <c r="AT112" s="94"/>
      <c r="BA112" s="62" t="str">
        <f>IF(BA111="","",IFERROR(VLOOKUP($BC$1&amp;BB112-1,'Pivot Tables'!$E$5:$F$1135,2,FALSE),""))</f>
        <v/>
      </c>
      <c r="BB112" s="63">
        <v>110</v>
      </c>
      <c r="BC112" s="62" t="s">
        <v>2742</v>
      </c>
      <c r="BD112" s="62" t="str">
        <f>IF(BD111="","",IFERROR(VLOOKUP(BB112,'Pivot Tables'!$AD$4:$AE$1135,2,FALSE),""))</f>
        <v/>
      </c>
    </row>
    <row r="113" spans="19:56" s="7" customFormat="1">
      <c r="S113" s="170" t="str">
        <f>IF($S$111="(No Scoping Available)","","Revenue")</f>
        <v>Revenue</v>
      </c>
      <c r="T113" s="174" t="str">
        <f>IFERROR(IF(VLOOKUP($T$11,$D$16:$J$19,4,FALSE)="","",VLOOKUP($T$11,$D$16:$J$19,4,FALSE)),"")</f>
        <v/>
      </c>
      <c r="U113" s="94"/>
      <c r="V113" s="70">
        <f t="shared" si="2"/>
        <v>108</v>
      </c>
      <c r="W113" s="81" t="str">
        <f>IF(W112="","",IFERROR(VLOOKUP($S$14&amp;$V113-1,'Pivot Tables'!$L$5:$M$1135,2,FALSE),""))</f>
        <v/>
      </c>
      <c r="X113" s="65" t="str">
        <f t="shared" si="58"/>
        <v/>
      </c>
      <c r="Y113" s="65" t="str">
        <f>IF(W113="","",COUNTIFS('Extract - All'!$EG$8:$EG$17,Reference!W113))</f>
        <v/>
      </c>
      <c r="Z113" s="65">
        <f t="shared" si="57"/>
        <v>108</v>
      </c>
      <c r="AA113" s="81" t="str">
        <f>IF(AA112="","",IFERROR(IF($S$17="All",VLOOKUP($S$14&amp;Z113-1,'Pivot Tables'!$T$5:$U$1135,2,FALSE),VLOOKUP($S$14&amp;Reference!$S$17&amp;Z113-1,'Pivot Tables'!$AB$5:$AC$1135,2,FALSE)),""))</f>
        <v/>
      </c>
      <c r="AB113" s="66"/>
      <c r="AR113" s="94"/>
      <c r="AS113" s="94"/>
      <c r="AT113" s="94"/>
      <c r="BA113" s="62" t="str">
        <f>IF(BA112="","",IFERROR(VLOOKUP($BC$1&amp;BB113-1,'Pivot Tables'!$E$5:$F$1135,2,FALSE),""))</f>
        <v/>
      </c>
      <c r="BB113" s="63">
        <v>111</v>
      </c>
      <c r="BC113" s="62" t="s">
        <v>2743</v>
      </c>
      <c r="BD113" s="62" t="str">
        <f>IF(BD112="","",IFERROR(VLOOKUP(BB113,'Pivot Tables'!$AD$4:$AE$1135,2,FALSE),""))</f>
        <v/>
      </c>
    </row>
    <row r="114" spans="19:56" s="7" customFormat="1">
      <c r="S114" s="170" t="str">
        <f>IF($S$111="(No Scoping Available)","","Region")</f>
        <v>Region</v>
      </c>
      <c r="T114" s="174" t="str">
        <f>IFERROR(IF(VLOOKUP($T$11,$D$16:$J$19,5,FALSE)="","",VLOOKUP($T$11,$D$16:$J$19,5,FALSE)),"")</f>
        <v/>
      </c>
      <c r="U114" s="94"/>
      <c r="V114" s="70">
        <v>1</v>
      </c>
      <c r="W114" s="99" t="str">
        <f>IF(V114=1,"All",VLOOKUP(V114,$V$6:$W$23,2,0))</f>
        <v>All</v>
      </c>
      <c r="X114" s="65"/>
      <c r="Y114" s="65"/>
      <c r="Z114" s="65">
        <f t="shared" si="57"/>
        <v>109</v>
      </c>
      <c r="AA114" s="81" t="str">
        <f>IF(AA113="","",IFERROR(IF($S$17="All",VLOOKUP($S$14&amp;Z114-1,'Pivot Tables'!$T$5:$U$1135,2,FALSE),VLOOKUP($S$14&amp;Reference!$S$17&amp;Z114-1,'Pivot Tables'!$AB$5:$AC$1135,2,FALSE)),""))</f>
        <v/>
      </c>
      <c r="AB114" s="66"/>
      <c r="AR114" s="94"/>
      <c r="AS114" s="94"/>
      <c r="AT114" s="94"/>
      <c r="BA114" s="62" t="str">
        <f>IF(BA113="","",IFERROR(VLOOKUP($BC$1&amp;BB114-1,'Pivot Tables'!$E$5:$F$1135,2,FALSE),""))</f>
        <v/>
      </c>
      <c r="BB114" s="63">
        <v>112</v>
      </c>
      <c r="BC114" s="62" t="s">
        <v>2744</v>
      </c>
      <c r="BD114" s="62" t="str">
        <f>IF(BD113="","",IFERROR(VLOOKUP(BB114,'Pivot Tables'!$AD$4:$AE$1135,2,FALSE),""))</f>
        <v/>
      </c>
    </row>
    <row r="115" spans="19:56" s="7" customFormat="1">
      <c r="S115" s="170"/>
      <c r="T115" s="174" t="str">
        <f>IFERROR(IF(VLOOKUP($T$11,$D$16:$J$19,6,FALSE)="","",VLOOKUP($T$11,$D$16:$J$19,6,FALSE)),"")</f>
        <v/>
      </c>
      <c r="U115" s="94"/>
      <c r="V115" s="70"/>
      <c r="W115" s="65">
        <f>COUNTA($W$7:$W$113)-COUNTBLANK($W$7:$W$113)</f>
        <v>2</v>
      </c>
      <c r="X115" s="65"/>
      <c r="Y115" s="65"/>
      <c r="Z115" s="65">
        <f t="shared" si="57"/>
        <v>110</v>
      </c>
      <c r="AA115" s="81" t="str">
        <f>IF(AA114="","",IFERROR(IF($S$17="All",VLOOKUP($S$14&amp;Z115-1,'Pivot Tables'!$T$5:$U$1135,2,FALSE),VLOOKUP($S$14&amp;Reference!$S$17&amp;Z115-1,'Pivot Tables'!$AB$5:$AC$1135,2,FALSE)),""))</f>
        <v/>
      </c>
      <c r="AB115" s="66"/>
      <c r="AR115" s="94"/>
      <c r="AS115" s="94"/>
      <c r="AT115" s="94"/>
      <c r="BA115" s="62" t="str">
        <f>IF(BA114="","",IFERROR(VLOOKUP($BC$1&amp;BB115-1,'Pivot Tables'!$E$5:$F$1135,2,FALSE),""))</f>
        <v/>
      </c>
      <c r="BB115" s="63">
        <v>113</v>
      </c>
      <c r="BC115" s="62" t="s">
        <v>2745</v>
      </c>
      <c r="BD115" s="62" t="str">
        <f>IF(BD114="","",IFERROR(VLOOKUP(BB115,'Pivot Tables'!$AD$4:$AE$1135,2,FALSE),""))</f>
        <v/>
      </c>
    </row>
    <row r="116" spans="19:56" s="7" customFormat="1">
      <c r="S116" s="162" t="s">
        <v>405</v>
      </c>
      <c r="T116" s="174" t="str">
        <f>IFERROR(IF(VLOOKUP($T$11,$D$16:$J$24,7,FALSE)="","",VLOOKUP($T$11,$D$16:$J$24,7,FALSE)),"")</f>
        <v/>
      </c>
      <c r="U116" s="94"/>
      <c r="V116" s="70"/>
      <c r="W116" s="65"/>
      <c r="X116" s="65"/>
      <c r="Y116" s="65"/>
      <c r="Z116" s="65">
        <f t="shared" si="57"/>
        <v>111</v>
      </c>
      <c r="AA116" s="81" t="str">
        <f>IF(AA115="","",IFERROR(IF($S$17="All",VLOOKUP($S$14&amp;Z116-1,'Pivot Tables'!$T$5:$U$1135,2,FALSE),VLOOKUP($S$14&amp;Reference!$S$17&amp;Z116-1,'Pivot Tables'!$AB$5:$AC$1135,2,FALSE)),""))</f>
        <v/>
      </c>
      <c r="AB116" s="66"/>
      <c r="AR116" s="94"/>
      <c r="AS116" s="94"/>
      <c r="AT116" s="94"/>
      <c r="BA116" s="62" t="str">
        <f>IF(BA115="","",IFERROR(VLOOKUP($BC$1&amp;BB116-1,'Pivot Tables'!$E$5:$F$1135,2,FALSE),""))</f>
        <v/>
      </c>
      <c r="BB116" s="63">
        <v>114</v>
      </c>
      <c r="BC116" s="62" t="s">
        <v>2746</v>
      </c>
      <c r="BD116" s="62" t="str">
        <f>IF(BD115="","",IFERROR(VLOOKUP(BB116,'Pivot Tables'!$AD$4:$AE$1135,2,FALSE),""))</f>
        <v/>
      </c>
    </row>
    <row r="117" spans="19:56" s="7" customFormat="1">
      <c r="S117" s="288" t="s">
        <v>406</v>
      </c>
      <c r="T117" s="289"/>
      <c r="U117" s="94"/>
      <c r="V117" s="70"/>
      <c r="W117" s="65"/>
      <c r="X117" s="65"/>
      <c r="Y117" s="65"/>
      <c r="Z117" s="65">
        <f t="shared" si="57"/>
        <v>112</v>
      </c>
      <c r="AA117" s="81" t="str">
        <f>IF(AA116="","",IFERROR(IF($S$17="All",VLOOKUP($S$14&amp;Z117-1,'Pivot Tables'!$T$5:$U$1135,2,FALSE),VLOOKUP($S$14&amp;Reference!$S$17&amp;Z117-1,'Pivot Tables'!$AB$5:$AC$1135,2,FALSE)),""))</f>
        <v/>
      </c>
      <c r="AB117" s="66"/>
      <c r="AR117" s="94"/>
      <c r="AS117" s="94"/>
      <c r="AT117" s="94"/>
      <c r="BA117" s="62" t="str">
        <f>IF(BA116="","",IFERROR(VLOOKUP($BC$1&amp;BB117-1,'Pivot Tables'!$E$5:$F$1135,2,FALSE),""))</f>
        <v/>
      </c>
      <c r="BB117" s="63">
        <v>115</v>
      </c>
      <c r="BC117" s="62" t="s">
        <v>2747</v>
      </c>
      <c r="BD117" s="62" t="str">
        <f>IF(BD116="","",IFERROR(VLOOKUP(BB117,'Pivot Tables'!$AD$4:$AE$1135,2,FALSE),""))</f>
        <v/>
      </c>
    </row>
    <row r="118" spans="19:56" s="7" customFormat="1">
      <c r="S118" s="171" t="str">
        <f>IF(OR($T$30=1,$T$30=$T$2),"(No Scoping)","(No Scoping Available)")</f>
        <v>(No Scoping)</v>
      </c>
      <c r="T118" s="175" t="str">
        <f>IFERROR(IF(VLOOKUP($T$31,$D$21:$J$24,2,FALSE)="","",VLOOKUP($T$31,$D$21:$J$24,2,FALSE)),"")</f>
        <v>(No Scoping)</v>
      </c>
      <c r="U118" s="94"/>
      <c r="V118" s="70"/>
      <c r="W118" s="65"/>
      <c r="X118" s="65"/>
      <c r="Y118" s="65"/>
      <c r="Z118" s="65">
        <f t="shared" si="57"/>
        <v>113</v>
      </c>
      <c r="AA118" s="81" t="str">
        <f>IF(AA117="","",IFERROR(IF($S$17="All",VLOOKUP($S$14&amp;Z118-1,'Pivot Tables'!$T$5:$U$1135,2,FALSE),VLOOKUP($S$14&amp;Reference!$S$17&amp;Z118-1,'Pivot Tables'!$AB$5:$AC$1135,2,FALSE)),""))</f>
        <v/>
      </c>
      <c r="AB118" s="66"/>
      <c r="AR118" s="94"/>
      <c r="AS118" s="94"/>
      <c r="AT118" s="94"/>
      <c r="BA118" s="62" t="str">
        <f>IF(BA117="","",IFERROR(VLOOKUP($BC$1&amp;BB118-1,'Pivot Tables'!$E$5:$F$1135,2,FALSE),""))</f>
        <v/>
      </c>
      <c r="BB118" s="63">
        <v>116</v>
      </c>
      <c r="BC118" s="62" t="s">
        <v>2748</v>
      </c>
      <c r="BD118" s="62" t="str">
        <f>IF(BD117="","",IFERROR(VLOOKUP(BB118,'Pivot Tables'!$AD$4:$AE$1135,2,FALSE),""))</f>
        <v/>
      </c>
    </row>
    <row r="119" spans="19:56" s="7" customFormat="1">
      <c r="S119" s="171" t="str">
        <f>IF($S$118="(No Scoping Available)","","Employees")</f>
        <v>Employees</v>
      </c>
      <c r="T119" s="175" t="str">
        <f>IFERROR(IF(VLOOKUP($T$31,$D$21:$J$24,3,FALSE)="","",VLOOKUP($T$31,$D$21:$J$24,3,FALSE)),"")</f>
        <v/>
      </c>
      <c r="U119" s="94"/>
      <c r="V119" s="70"/>
      <c r="W119" s="65"/>
      <c r="X119" s="65"/>
      <c r="Y119" s="65"/>
      <c r="Z119" s="65">
        <f t="shared" si="57"/>
        <v>114</v>
      </c>
      <c r="AA119" s="81" t="str">
        <f>IF(AA118="","",IFERROR(IF($S$17="All",VLOOKUP($S$14&amp;Z119-1,'Pivot Tables'!$T$5:$U$1135,2,FALSE),VLOOKUP($S$14&amp;Reference!$S$17&amp;Z119-1,'Pivot Tables'!$AB$5:$AC$1135,2,FALSE)),""))</f>
        <v/>
      </c>
      <c r="AB119" s="66"/>
      <c r="AR119" s="94"/>
      <c r="AS119" s="94"/>
      <c r="AT119" s="94"/>
      <c r="BA119" s="62" t="str">
        <f>IF(BA118="","",IFERROR(VLOOKUP($BC$1&amp;BB119-1,'Pivot Tables'!$E$5:$F$1135,2,FALSE),""))</f>
        <v/>
      </c>
      <c r="BB119" s="63">
        <v>117</v>
      </c>
      <c r="BC119" s="62" t="s">
        <v>2749</v>
      </c>
      <c r="BD119" s="62" t="str">
        <f>IF(BD118="","",IFERROR(VLOOKUP(BB119,'Pivot Tables'!$AD$4:$AE$1135,2,FALSE),""))</f>
        <v/>
      </c>
    </row>
    <row r="120" spans="19:56" s="7" customFormat="1">
      <c r="S120" s="171" t="str">
        <f>IF($S$118="(No Scoping Available)","","Revenue")</f>
        <v>Revenue</v>
      </c>
      <c r="T120" s="175" t="str">
        <f>IFERROR(IF(VLOOKUP($T$31,$D$21:$J$24,4,FALSE)="","",VLOOKUP($T$31,$D$21:$J$24,4,FALSE)),"")</f>
        <v/>
      </c>
      <c r="U120" s="94"/>
      <c r="V120" s="70"/>
      <c r="W120" s="65"/>
      <c r="X120" s="65"/>
      <c r="Y120" s="65"/>
      <c r="Z120" s="65">
        <f t="shared" si="57"/>
        <v>115</v>
      </c>
      <c r="AA120" s="81" t="str">
        <f>IF(AA119="","",IFERROR(IF($S$17="All",VLOOKUP($S$14&amp;Z120-1,'Pivot Tables'!$T$5:$U$1135,2,FALSE),VLOOKUP($S$14&amp;Reference!$S$17&amp;Z120-1,'Pivot Tables'!$AB$5:$AC$1135,2,FALSE)),""))</f>
        <v/>
      </c>
      <c r="AB120" s="66"/>
      <c r="AR120" s="94"/>
      <c r="AS120" s="94"/>
      <c r="AT120" s="94"/>
      <c r="BA120" s="62" t="str">
        <f>IF(BA119="","",IFERROR(VLOOKUP($BC$1&amp;BB120-1,'Pivot Tables'!$E$5:$F$1135,2,FALSE),""))</f>
        <v/>
      </c>
      <c r="BB120" s="63">
        <v>118</v>
      </c>
      <c r="BC120" s="62" t="s">
        <v>2750</v>
      </c>
      <c r="BD120" s="62" t="str">
        <f>IF(BD119="","",IFERROR(VLOOKUP(BB120,'Pivot Tables'!$AD$4:$AE$1135,2,FALSE),""))</f>
        <v/>
      </c>
    </row>
    <row r="121" spans="19:56" s="7" customFormat="1">
      <c r="S121" s="171" t="str">
        <f>IF($S$118="(No Scoping Available)","","Region")</f>
        <v>Region</v>
      </c>
      <c r="T121" s="175" t="str">
        <f>IFERROR(IF(VLOOKUP($T$31,$D$21:$J$24,5,FALSE)="","",VLOOKUP($T$31,$D$21:$J$24,5,FALSE)),"")</f>
        <v/>
      </c>
      <c r="U121" s="94"/>
      <c r="V121" s="70"/>
      <c r="W121" s="65"/>
      <c r="X121" s="65"/>
      <c r="Y121" s="65"/>
      <c r="Z121" s="65">
        <f t="shared" si="57"/>
        <v>116</v>
      </c>
      <c r="AA121" s="81" t="str">
        <f>IF(AA120="","",IFERROR(IF($S$17="All",VLOOKUP($S$14&amp;Z121-1,'Pivot Tables'!$T$5:$U$1135,2,FALSE),VLOOKUP($S$14&amp;Reference!$S$17&amp;Z121-1,'Pivot Tables'!$AB$5:$AC$1135,2,FALSE)),""))</f>
        <v/>
      </c>
      <c r="AB121" s="66"/>
      <c r="AR121" s="94"/>
      <c r="AS121" s="94"/>
      <c r="AT121" s="94"/>
      <c r="BA121" s="62" t="str">
        <f>IF(BA120="","",IFERROR(VLOOKUP($BC$1&amp;BB121-1,'Pivot Tables'!$E$5:$F$1135,2,FALSE),""))</f>
        <v/>
      </c>
      <c r="BB121" s="63">
        <v>119</v>
      </c>
      <c r="BC121" s="62" t="s">
        <v>2751</v>
      </c>
      <c r="BD121" s="62" t="str">
        <f>IF(BD120="","",IFERROR(VLOOKUP(BB121,'Pivot Tables'!$AD$4:$AE$1135,2,FALSE),""))</f>
        <v/>
      </c>
    </row>
    <row r="122" spans="19:56" s="7" customFormat="1">
      <c r="S122" s="171"/>
      <c r="T122" s="175" t="str">
        <f>IFERROR(IF(VLOOKUP($T$31,$D$21:$J$24,6,FALSE)="","",VLOOKUP($T$31,$D$21:$J$24,6,FALSE)),"")</f>
        <v/>
      </c>
      <c r="U122" s="94"/>
      <c r="V122" s="70"/>
      <c r="W122" s="65"/>
      <c r="X122" s="65"/>
      <c r="Y122" s="65"/>
      <c r="Z122" s="65">
        <f t="shared" si="57"/>
        <v>117</v>
      </c>
      <c r="AA122" s="81" t="str">
        <f>IF(AA121="","",IFERROR(IF($S$17="All",VLOOKUP($S$14&amp;Z122-1,'Pivot Tables'!$T$5:$U$1135,2,FALSE),VLOOKUP($S$14&amp;Reference!$S$17&amp;Z122-1,'Pivot Tables'!$AB$5:$AC$1135,2,FALSE)),""))</f>
        <v/>
      </c>
      <c r="AB122" s="66"/>
      <c r="AR122" s="94"/>
      <c r="AS122" s="94"/>
      <c r="AT122" s="94"/>
      <c r="BA122" s="62" t="str">
        <f>IF(BA121="","",IFERROR(VLOOKUP($BC$1&amp;BB122-1,'Pivot Tables'!$E$5:$F$1135,2,FALSE),""))</f>
        <v/>
      </c>
      <c r="BB122" s="63">
        <v>120</v>
      </c>
      <c r="BC122" s="62" t="s">
        <v>2752</v>
      </c>
      <c r="BD122" s="62" t="str">
        <f>IF(BD121="","",IFERROR(VLOOKUP(BB122,'Pivot Tables'!$AD$4:$AE$1135,2,FALSE),""))</f>
        <v/>
      </c>
    </row>
    <row r="123" spans="19:56" s="7" customFormat="1" ht="15.75" thickBot="1">
      <c r="S123" s="172"/>
      <c r="T123" s="176" t="str">
        <f>IFERROR(IF(VLOOKUP($T$31,$D$21:$J$24,7,FALSE)="","",VLOOKUP($T$31,$D$21:$J$24,7,FALSE)),"")</f>
        <v/>
      </c>
      <c r="U123" s="94"/>
      <c r="V123" s="70"/>
      <c r="W123" s="65"/>
      <c r="X123" s="65"/>
      <c r="Y123" s="65"/>
      <c r="Z123" s="65">
        <f t="shared" si="57"/>
        <v>118</v>
      </c>
      <c r="AA123" s="81" t="str">
        <f>IF(AA122="","",IFERROR(IF($S$17="All",VLOOKUP($S$14&amp;Z123-1,'Pivot Tables'!$T$5:$U$1135,2,FALSE),VLOOKUP($S$14&amp;Reference!$S$17&amp;Z123-1,'Pivot Tables'!$AB$5:$AC$1135,2,FALSE)),""))</f>
        <v/>
      </c>
      <c r="AB123" s="66"/>
      <c r="AR123" s="94"/>
      <c r="AS123" s="94"/>
      <c r="AT123" s="94"/>
      <c r="BA123" s="62" t="str">
        <f>IF(BA122="","",IFERROR(VLOOKUP($BC$1&amp;BB123-1,'Pivot Tables'!$E$5:$F$1135,2,FALSE),""))</f>
        <v/>
      </c>
      <c r="BB123" s="63">
        <v>121</v>
      </c>
      <c r="BC123" s="62" t="s">
        <v>2753</v>
      </c>
      <c r="BD123" s="62" t="str">
        <f>IF(BD122="","",IFERROR(VLOOKUP(BB123,'Pivot Tables'!$AD$4:$AE$1135,2,FALSE),""))</f>
        <v/>
      </c>
    </row>
    <row r="124" spans="19:56" s="7" customFormat="1">
      <c r="S124" s="94"/>
      <c r="T124" s="94"/>
      <c r="U124" s="94"/>
      <c r="V124" s="70"/>
      <c r="W124" s="65"/>
      <c r="X124" s="65"/>
      <c r="Y124" s="65"/>
      <c r="Z124" s="65">
        <f t="shared" si="57"/>
        <v>119</v>
      </c>
      <c r="AA124" s="81" t="str">
        <f>IF(AA123="","",IFERROR(IF($S$17="All",VLOOKUP($S$14&amp;Z124-1,'Pivot Tables'!$T$5:$U$1135,2,FALSE),VLOOKUP($S$14&amp;Reference!$S$17&amp;Z124-1,'Pivot Tables'!$AB$5:$AC$1135,2,FALSE)),""))</f>
        <v/>
      </c>
      <c r="AB124" s="66"/>
      <c r="AR124" s="94"/>
      <c r="AS124" s="94"/>
      <c r="AT124" s="94"/>
      <c r="BA124" s="62" t="str">
        <f>IF(BA123="","",IFERROR(VLOOKUP($BC$1&amp;BB124-1,'Pivot Tables'!$E$5:$F$1135,2,FALSE),""))</f>
        <v/>
      </c>
      <c r="BB124" s="63">
        <v>122</v>
      </c>
      <c r="BC124" s="62" t="s">
        <v>2754</v>
      </c>
      <c r="BD124" s="62" t="str">
        <f>IF(BD123="","",IFERROR(VLOOKUP(BB124,'Pivot Tables'!$AD$4:$AE$1135,2,FALSE),""))</f>
        <v/>
      </c>
    </row>
    <row r="125" spans="19:56" s="7" customFormat="1">
      <c r="S125" s="94"/>
      <c r="T125" s="94"/>
      <c r="U125" s="94"/>
      <c r="V125" s="70"/>
      <c r="W125" s="65"/>
      <c r="X125" s="65"/>
      <c r="Y125" s="65"/>
      <c r="Z125" s="65">
        <f t="shared" si="57"/>
        <v>120</v>
      </c>
      <c r="AA125" s="81" t="str">
        <f>IF(AA124="","",IFERROR(IF($S$17="All",VLOOKUP($S$14&amp;Z125-1,'Pivot Tables'!$T$5:$U$1135,2,FALSE),VLOOKUP($S$14&amp;Reference!$S$17&amp;Z125-1,'Pivot Tables'!$AB$5:$AC$1135,2,FALSE)),""))</f>
        <v/>
      </c>
      <c r="AB125" s="66"/>
      <c r="AR125" s="94"/>
      <c r="AS125" s="94"/>
      <c r="AT125" s="94"/>
      <c r="BA125" s="62" t="str">
        <f>IF(BA124="","",IFERROR(VLOOKUP($BC$1&amp;BB125-1,'Pivot Tables'!$E$5:$F$1135,2,FALSE),""))</f>
        <v/>
      </c>
      <c r="BB125" s="63">
        <v>123</v>
      </c>
      <c r="BC125" s="62" t="str">
        <f>IF(BD125="","",BD125&amp;" ("&amp;COUNTIF('Pivot Tables'!$D$4:$D$1135,Reference!BD125)-1&amp;")")</f>
        <v/>
      </c>
      <c r="BD125" s="62" t="str">
        <f>IF(BD124="","",IFERROR(VLOOKUP(BB125,'Pivot Tables'!$AD$4:$AE$1135,2,FALSE),""))</f>
        <v/>
      </c>
    </row>
    <row r="126" spans="19:56" s="7" customFormat="1">
      <c r="S126" s="94"/>
      <c r="T126" s="94"/>
      <c r="U126" s="94"/>
      <c r="V126" s="70"/>
      <c r="W126" s="65"/>
      <c r="X126" s="65"/>
      <c r="Y126" s="65"/>
      <c r="Z126" s="65">
        <f t="shared" si="57"/>
        <v>121</v>
      </c>
      <c r="AA126" s="81" t="str">
        <f>IF(AA125="","",IFERROR(IF($S$17="All",VLOOKUP($S$14&amp;Z126-1,'Pivot Tables'!$T$5:$U$1135,2,FALSE),VLOOKUP($S$14&amp;Reference!$S$17&amp;Z126-1,'Pivot Tables'!$AB$5:$AC$1135,2,FALSE)),""))</f>
        <v/>
      </c>
      <c r="AB126" s="66"/>
      <c r="AR126" s="94"/>
      <c r="AS126" s="94"/>
      <c r="AT126" s="94"/>
      <c r="BA126" s="62" t="str">
        <f>IF(BA125="","",IFERROR(VLOOKUP($BC$1&amp;BB126-1,'Pivot Tables'!$E$5:$F$1135,2,FALSE),""))</f>
        <v/>
      </c>
      <c r="BB126" s="63">
        <v>124</v>
      </c>
      <c r="BC126" s="62" t="str">
        <f>IF(BD126="","",BD126&amp;" ("&amp;COUNTIF('Pivot Tables'!$D$4:$D$1135,Reference!BD126)-1&amp;")")</f>
        <v/>
      </c>
      <c r="BD126" s="62" t="str">
        <f>IF(BD125="","",IFERROR(VLOOKUP(BB126,'Pivot Tables'!$AD$4:$AE$1135,2,FALSE),""))</f>
        <v/>
      </c>
    </row>
    <row r="127" spans="19:56" s="7" customFormat="1">
      <c r="S127" s="94"/>
      <c r="T127" s="94"/>
      <c r="U127" s="94"/>
      <c r="V127" s="70"/>
      <c r="W127" s="65"/>
      <c r="X127" s="65"/>
      <c r="Y127" s="65"/>
      <c r="Z127" s="65">
        <f t="shared" si="57"/>
        <v>122</v>
      </c>
      <c r="AA127" s="81" t="str">
        <f>IF(AA126="","",IFERROR(IF($S$17="All",VLOOKUP($S$14&amp;Z127-1,'Pivot Tables'!$T$5:$U$1135,2,FALSE),VLOOKUP($S$14&amp;Reference!$S$17&amp;Z127-1,'Pivot Tables'!$AB$5:$AC$1135,2,FALSE)),""))</f>
        <v/>
      </c>
      <c r="AB127" s="66"/>
      <c r="AR127" s="94"/>
      <c r="AS127" s="94"/>
      <c r="AT127" s="94"/>
      <c r="BA127" s="62" t="str">
        <f>IF(BA126="","",IFERROR(VLOOKUP($BC$1&amp;BB127-1,'Pivot Tables'!$E$5:$F$1135,2,FALSE),""))</f>
        <v/>
      </c>
      <c r="BB127" s="63">
        <v>125</v>
      </c>
      <c r="BC127" s="62" t="str">
        <f>IF(BD127="","",BD127&amp;" ("&amp;COUNTIF('Pivot Tables'!$D$4:$D$1135,Reference!BD127)-1&amp;")")</f>
        <v/>
      </c>
      <c r="BD127" s="62" t="str">
        <f>IF(BD126="","",IFERROR(VLOOKUP(BB127,'Pivot Tables'!$AD$4:$AE$1135,2,FALSE),""))</f>
        <v/>
      </c>
    </row>
    <row r="128" spans="19:56" s="7" customFormat="1">
      <c r="S128" s="94"/>
      <c r="T128" s="94"/>
      <c r="U128" s="94"/>
      <c r="V128" s="70"/>
      <c r="W128" s="65"/>
      <c r="X128" s="65"/>
      <c r="Y128" s="65"/>
      <c r="Z128" s="65">
        <f t="shared" si="57"/>
        <v>123</v>
      </c>
      <c r="AA128" s="81" t="str">
        <f>IF(AA127="","",IFERROR(IF($S$17="All",VLOOKUP($S$14&amp;Z128-1,'Pivot Tables'!$T$5:$U$1135,2,FALSE),VLOOKUP($S$14&amp;Reference!$S$17&amp;Z128-1,'Pivot Tables'!$AB$5:$AC$1135,2,FALSE)),""))</f>
        <v/>
      </c>
      <c r="AB128" s="66"/>
      <c r="AR128" s="94"/>
      <c r="AS128" s="94"/>
      <c r="AT128" s="94"/>
      <c r="BA128" s="62" t="str">
        <f>IF(BA127="","",IFERROR(VLOOKUP($BC$1&amp;BB128-1,'Pivot Tables'!$E$5:$F$1135,2,FALSE),""))</f>
        <v/>
      </c>
      <c r="BB128" s="63">
        <v>126</v>
      </c>
      <c r="BC128" s="62" t="str">
        <f>IF(BD128="","",BD128&amp;" ("&amp;COUNTIF('Pivot Tables'!$D$4:$D$1135,Reference!BD128)-1&amp;")")</f>
        <v/>
      </c>
      <c r="BD128" s="62" t="str">
        <f>IF(BD127="","",IFERROR(VLOOKUP(BB128,'Pivot Tables'!$AD$4:$AE$1135,2,FALSE),""))</f>
        <v/>
      </c>
    </row>
    <row r="129" spans="19:56" s="7" customFormat="1">
      <c r="S129" s="94"/>
      <c r="T129" s="94"/>
      <c r="U129" s="94"/>
      <c r="V129" s="70"/>
      <c r="W129" s="65"/>
      <c r="X129" s="65"/>
      <c r="Y129" s="65"/>
      <c r="Z129" s="65">
        <f t="shared" si="57"/>
        <v>124</v>
      </c>
      <c r="AA129" s="81" t="str">
        <f>IF(AA128="","",IFERROR(IF($S$17="All",VLOOKUP($S$14&amp;Z129-1,'Pivot Tables'!$T$5:$U$1135,2,FALSE),VLOOKUP($S$14&amp;Reference!$S$17&amp;Z129-1,'Pivot Tables'!$AB$5:$AC$1135,2,FALSE)),""))</f>
        <v/>
      </c>
      <c r="AB129" s="66"/>
      <c r="AR129" s="94"/>
      <c r="AS129" s="94"/>
      <c r="AT129" s="94"/>
      <c r="BA129" s="62" t="str">
        <f>IF(BA128="","",IFERROR(VLOOKUP($BC$1&amp;BB129-1,'Pivot Tables'!$E$5:$F$1135,2,FALSE),""))</f>
        <v/>
      </c>
      <c r="BB129" s="63">
        <v>127</v>
      </c>
      <c r="BC129" s="62" t="str">
        <f>IF(BD129="","",BD129&amp;" ("&amp;COUNTIF('Pivot Tables'!$D$4:$D$1135,Reference!BD129)-1&amp;")")</f>
        <v/>
      </c>
      <c r="BD129" s="62" t="str">
        <f>IF(BD128="","",IFERROR(VLOOKUP(BB129,'Pivot Tables'!$AD$4:$AE$1135,2,FALSE),""))</f>
        <v/>
      </c>
    </row>
    <row r="130" spans="19:56" s="7" customFormat="1">
      <c r="S130" s="94"/>
      <c r="T130" s="94"/>
      <c r="U130" s="94"/>
      <c r="V130" s="70"/>
      <c r="W130" s="65"/>
      <c r="X130" s="65"/>
      <c r="Y130" s="65"/>
      <c r="Z130" s="65">
        <f t="shared" si="57"/>
        <v>125</v>
      </c>
      <c r="AA130" s="81" t="str">
        <f>IF(AA129="","",IFERROR(IF($S$17="All",VLOOKUP($S$14&amp;Z130-1,'Pivot Tables'!$T$5:$U$1135,2,FALSE),VLOOKUP($S$14&amp;Reference!$S$17&amp;Z130-1,'Pivot Tables'!$AB$5:$AC$1135,2,FALSE)),""))</f>
        <v/>
      </c>
      <c r="AB130" s="66"/>
      <c r="AR130" s="94"/>
      <c r="AS130" s="94"/>
      <c r="AT130" s="94"/>
      <c r="BA130" s="62" t="str">
        <f>IF(BA129="","",IFERROR(VLOOKUP($BC$1&amp;BB130-1,'Pivot Tables'!$E$5:$F$1135,2,FALSE),""))</f>
        <v/>
      </c>
      <c r="BB130" s="63">
        <v>128</v>
      </c>
      <c r="BC130" s="62" t="str">
        <f>IF(BD130="","",BD130&amp;" ("&amp;COUNTIF('Pivot Tables'!$D$4:$D$1135,Reference!BD130)-1&amp;")")</f>
        <v/>
      </c>
      <c r="BD130" s="62" t="str">
        <f>IF(BD129="","",IFERROR(VLOOKUP(BB130,'Pivot Tables'!$AD$4:$AE$1135,2,FALSE),""))</f>
        <v/>
      </c>
    </row>
    <row r="131" spans="19:56" s="7" customFormat="1">
      <c r="S131" s="94"/>
      <c r="T131" s="94"/>
      <c r="U131" s="94"/>
      <c r="V131" s="70"/>
      <c r="W131" s="65"/>
      <c r="X131" s="65"/>
      <c r="Y131" s="65"/>
      <c r="Z131" s="65">
        <f t="shared" si="57"/>
        <v>126</v>
      </c>
      <c r="AA131" s="81" t="str">
        <f>IF(AA130="","",IFERROR(IF($S$17="All",VLOOKUP($S$14&amp;Z131-1,'Pivot Tables'!$T$5:$U$1135,2,FALSE),VLOOKUP($S$14&amp;Reference!$S$17&amp;Z131-1,'Pivot Tables'!$AB$5:$AC$1135,2,FALSE)),""))</f>
        <v/>
      </c>
      <c r="AB131" s="66"/>
      <c r="AR131" s="94"/>
      <c r="AS131" s="94"/>
      <c r="AT131" s="94"/>
      <c r="BA131" s="62" t="str">
        <f>IF(BA130="","",IFERROR(VLOOKUP($BC$1&amp;BB131-1,'Pivot Tables'!$E$5:$F$1135,2,FALSE),""))</f>
        <v/>
      </c>
      <c r="BB131" s="63">
        <v>129</v>
      </c>
      <c r="BC131" s="62" t="str">
        <f>IF(BD131="","",BD131&amp;" ("&amp;COUNTIF('Pivot Tables'!$D$4:$D$1135,Reference!BD131)-1&amp;")")</f>
        <v/>
      </c>
      <c r="BD131" s="62" t="str">
        <f>IF(BD130="","",IFERROR(VLOOKUP(BB131,'Pivot Tables'!$AD$4:$AE$1135,2,FALSE),""))</f>
        <v/>
      </c>
    </row>
    <row r="132" spans="19:56" s="7" customFormat="1">
      <c r="S132" s="94"/>
      <c r="T132" s="94"/>
      <c r="U132" s="94"/>
      <c r="V132" s="70"/>
      <c r="W132" s="65"/>
      <c r="X132" s="65"/>
      <c r="Y132" s="65"/>
      <c r="Z132" s="65">
        <f t="shared" si="57"/>
        <v>127</v>
      </c>
      <c r="AA132" s="81" t="str">
        <f>IF(AA131="","",IFERROR(IF($S$17="All",VLOOKUP($S$14&amp;Z132-1,'Pivot Tables'!$T$5:$U$1135,2,FALSE),VLOOKUP($S$14&amp;Reference!$S$17&amp;Z132-1,'Pivot Tables'!$AB$5:$AC$1135,2,FALSE)),""))</f>
        <v/>
      </c>
      <c r="AB132" s="66"/>
      <c r="AR132" s="94"/>
      <c r="AS132" s="94"/>
      <c r="AT132" s="94"/>
      <c r="BA132" s="62" t="str">
        <f>IF(BA131="","",IFERROR(VLOOKUP($BC$1&amp;BB132-1,'Pivot Tables'!$E$5:$F$1135,2,FALSE),""))</f>
        <v/>
      </c>
      <c r="BB132" s="63">
        <v>130</v>
      </c>
      <c r="BC132" s="62" t="str">
        <f>IF(BD132="","",BD132&amp;" ("&amp;COUNTIF('Pivot Tables'!$D$4:$D$1135,Reference!BD132)-1&amp;")")</f>
        <v/>
      </c>
      <c r="BD132" s="62" t="str">
        <f>IF(BD131="","",IFERROR(VLOOKUP(BB132,'Pivot Tables'!$AD$4:$AE$1135,2,FALSE),""))</f>
        <v/>
      </c>
    </row>
    <row r="133" spans="19:56" s="7" customFormat="1">
      <c r="S133" s="94"/>
      <c r="T133" s="94"/>
      <c r="U133" s="94"/>
      <c r="V133" s="70"/>
      <c r="W133" s="65"/>
      <c r="X133" s="65"/>
      <c r="Y133" s="65"/>
      <c r="Z133" s="65">
        <f t="shared" si="57"/>
        <v>128</v>
      </c>
      <c r="AA133" s="81" t="str">
        <f>IF(AA132="","",IFERROR(IF($S$17="All",VLOOKUP($S$14&amp;Z133-1,'Pivot Tables'!$T$5:$U$1135,2,FALSE),VLOOKUP($S$14&amp;Reference!$S$17&amp;Z133-1,'Pivot Tables'!$AB$5:$AC$1135,2,FALSE)),""))</f>
        <v/>
      </c>
      <c r="AB133" s="66"/>
      <c r="AR133" s="94"/>
      <c r="AS133" s="94"/>
      <c r="AT133" s="94"/>
      <c r="BA133" s="62" t="str">
        <f>IF(BA132="","",IFERROR(VLOOKUP($BC$1&amp;BB133-1,'Pivot Tables'!$E$5:$F$1135,2,FALSE),""))</f>
        <v/>
      </c>
      <c r="BB133" s="63">
        <v>131</v>
      </c>
      <c r="BC133" s="62" t="str">
        <f>IF(BD133="","",BD133&amp;" ("&amp;COUNTIF('Pivot Tables'!$D$4:$D$1135,Reference!BD133)-1&amp;")")</f>
        <v/>
      </c>
      <c r="BD133" s="62" t="str">
        <f>IF(BD132="","",IFERROR(VLOOKUP(BB133,'Pivot Tables'!$AD$4:$AE$1135,2,FALSE),""))</f>
        <v/>
      </c>
    </row>
    <row r="134" spans="19:56" s="7" customFormat="1">
      <c r="S134" s="94"/>
      <c r="T134" s="94"/>
      <c r="U134" s="94"/>
      <c r="V134" s="70"/>
      <c r="W134" s="65"/>
      <c r="X134" s="65"/>
      <c r="Y134" s="65"/>
      <c r="Z134" s="65">
        <f t="shared" si="57"/>
        <v>129</v>
      </c>
      <c r="AA134" s="81" t="str">
        <f>IF(AA133="","",IFERROR(IF($S$17="All",VLOOKUP($S$14&amp;Z134-1,'Pivot Tables'!$T$5:$U$1135,2,FALSE),VLOOKUP($S$14&amp;Reference!$S$17&amp;Z134-1,'Pivot Tables'!$AB$5:$AC$1135,2,FALSE)),""))</f>
        <v/>
      </c>
      <c r="AB134" s="66"/>
      <c r="AR134" s="94"/>
      <c r="AS134" s="94"/>
      <c r="AT134" s="94"/>
      <c r="BA134" s="62" t="str">
        <f>IF(BA133="","",IFERROR(VLOOKUP($BC$1&amp;BB134-1,'Pivot Tables'!$E$5:$F$1135,2,FALSE),""))</f>
        <v/>
      </c>
      <c r="BB134" s="63">
        <v>132</v>
      </c>
      <c r="BC134" s="62" t="str">
        <f>IF(BD134="","",BD134&amp;" ("&amp;COUNTIF('Pivot Tables'!$D$4:$D$1135,Reference!BD134)-1&amp;")")</f>
        <v/>
      </c>
      <c r="BD134" s="62" t="str">
        <f>IF(BD133="","",IFERROR(VLOOKUP(BB134,'Pivot Tables'!$AD$4:$AE$1135,2,FALSE),""))</f>
        <v/>
      </c>
    </row>
    <row r="135" spans="19:56" s="7" customFormat="1">
      <c r="S135" s="94"/>
      <c r="T135" s="94"/>
      <c r="U135" s="94"/>
      <c r="V135" s="70"/>
      <c r="W135" s="65"/>
      <c r="X135" s="65"/>
      <c r="Y135" s="65"/>
      <c r="Z135" s="65">
        <f t="shared" si="57"/>
        <v>130</v>
      </c>
      <c r="AA135" s="81" t="str">
        <f>IF(AA134="","",IFERROR(IF($S$17="All",VLOOKUP($S$14&amp;Z135-1,'Pivot Tables'!$T$5:$U$1135,2,FALSE),VLOOKUP($S$14&amp;Reference!$S$17&amp;Z135-1,'Pivot Tables'!$AB$5:$AC$1135,2,FALSE)),""))</f>
        <v/>
      </c>
      <c r="AB135" s="66"/>
      <c r="AR135" s="94"/>
      <c r="AS135" s="94"/>
      <c r="AT135" s="94"/>
      <c r="BA135" s="62" t="str">
        <f>IF(BA134="","",IFERROR(VLOOKUP($BC$1&amp;BB135-1,'Pivot Tables'!$E$5:$F$1135,2,FALSE),""))</f>
        <v/>
      </c>
      <c r="BB135" s="63">
        <v>133</v>
      </c>
      <c r="BC135" s="62" t="str">
        <f>IF(BD135="","",BD135&amp;" ("&amp;COUNTIF('Pivot Tables'!$D$4:$D$1135,Reference!BD135)-1&amp;")")</f>
        <v/>
      </c>
      <c r="BD135" s="62" t="str">
        <f>IF(BD134="","",IFERROR(VLOOKUP(BB135,'Pivot Tables'!$AD$4:$AE$1135,2,FALSE),""))</f>
        <v/>
      </c>
    </row>
    <row r="136" spans="19:56" s="7" customFormat="1">
      <c r="S136" s="94"/>
      <c r="T136" s="94"/>
      <c r="U136" s="94"/>
      <c r="V136" s="70"/>
      <c r="W136" s="65"/>
      <c r="X136" s="65"/>
      <c r="Y136" s="65"/>
      <c r="Z136" s="65">
        <f t="shared" si="57"/>
        <v>131</v>
      </c>
      <c r="AA136" s="81" t="str">
        <f>IF(AA135="","",IFERROR(IF($S$17="All",VLOOKUP($S$14&amp;Z136-1,'Pivot Tables'!$T$5:$U$1135,2,FALSE),VLOOKUP($S$14&amp;Reference!$S$17&amp;Z136-1,'Pivot Tables'!$AB$5:$AC$1135,2,FALSE)),""))</f>
        <v/>
      </c>
      <c r="AB136" s="66"/>
      <c r="AR136" s="94"/>
      <c r="AS136" s="94"/>
      <c r="AT136" s="94"/>
      <c r="BA136" s="62" t="str">
        <f>IF(BA135="","",IFERROR(VLOOKUP($BC$1&amp;BB136-1,'Pivot Tables'!$E$5:$F$1135,2,FALSE),""))</f>
        <v/>
      </c>
      <c r="BB136" s="63">
        <v>134</v>
      </c>
      <c r="BC136" s="62" t="str">
        <f>IF(BD136="","",BD136&amp;" ("&amp;COUNTIF('Pivot Tables'!$D$4:$D$1135,Reference!BD136)-1&amp;")")</f>
        <v/>
      </c>
      <c r="BD136" s="62" t="str">
        <f>IF(BD135="","",IFERROR(VLOOKUP(BB136,'Pivot Tables'!$AD$4:$AE$1135,2,FALSE),""))</f>
        <v/>
      </c>
    </row>
    <row r="137" spans="19:56" s="7" customFormat="1">
      <c r="S137" s="94"/>
      <c r="T137" s="94"/>
      <c r="U137" s="94"/>
      <c r="V137" s="70"/>
      <c r="W137" s="65"/>
      <c r="X137" s="65"/>
      <c r="Y137" s="65"/>
      <c r="Z137" s="65">
        <f t="shared" si="57"/>
        <v>132</v>
      </c>
      <c r="AA137" s="81" t="str">
        <f>IF(AA136="","",IFERROR(IF($S$17="All",VLOOKUP($S$14&amp;Z137-1,'Pivot Tables'!$T$5:$U$1135,2,FALSE),VLOOKUP($S$14&amp;Reference!$S$17&amp;Z137-1,'Pivot Tables'!$AB$5:$AC$1135,2,FALSE)),""))</f>
        <v/>
      </c>
      <c r="AB137" s="66"/>
      <c r="AR137" s="94"/>
      <c r="AS137" s="94"/>
      <c r="AT137" s="94"/>
      <c r="BA137" s="62" t="str">
        <f>IF(BA136="","",IFERROR(VLOOKUP($BC$1&amp;BB137-1,'Pivot Tables'!$E$5:$F$1135,2,FALSE),""))</f>
        <v/>
      </c>
      <c r="BB137" s="63">
        <v>135</v>
      </c>
      <c r="BC137" s="62" t="str">
        <f>IF(BD137="","",BD137&amp;" ("&amp;COUNTIF('Pivot Tables'!$D$4:$D$1135,Reference!BD137)-1&amp;")")</f>
        <v/>
      </c>
      <c r="BD137" s="62" t="str">
        <f>IF(BD136="","",IFERROR(VLOOKUP(BB137,'Pivot Tables'!$AD$4:$AE$1135,2,FALSE),""))</f>
        <v/>
      </c>
    </row>
    <row r="138" spans="19:56" s="7" customFormat="1">
      <c r="S138" s="94"/>
      <c r="T138" s="94"/>
      <c r="U138" s="94"/>
      <c r="V138" s="70"/>
      <c r="W138" s="65"/>
      <c r="X138" s="65"/>
      <c r="Y138" s="65"/>
      <c r="Z138" s="65">
        <f t="shared" si="57"/>
        <v>133</v>
      </c>
      <c r="AA138" s="81" t="str">
        <f>IF(AA137="","",IFERROR(IF($S$17="All",VLOOKUP($S$14&amp;Z138-1,'Pivot Tables'!$T$5:$U$1135,2,FALSE),VLOOKUP($S$14&amp;Reference!$S$17&amp;Z138-1,'Pivot Tables'!$AB$5:$AC$1135,2,FALSE)),""))</f>
        <v/>
      </c>
      <c r="AB138" s="66"/>
      <c r="AR138" s="94"/>
      <c r="AS138" s="94"/>
      <c r="AT138" s="94"/>
      <c r="BA138" s="62" t="str">
        <f>IF(BA137="","",IFERROR(VLOOKUP($BC$1&amp;BB138-1,'Pivot Tables'!$E$5:$F$1135,2,FALSE),""))</f>
        <v/>
      </c>
      <c r="BB138" s="63">
        <v>136</v>
      </c>
      <c r="BC138" s="62" t="str">
        <f>IF(BD138="","",BD138&amp;" ("&amp;COUNTIF('Pivot Tables'!$D$4:$D$1135,Reference!BD138)-1&amp;")")</f>
        <v/>
      </c>
      <c r="BD138" s="62" t="str">
        <f>IF(BD137="","",IFERROR(VLOOKUP(BB138,'Pivot Tables'!$AD$4:$AE$1135,2,FALSE),""))</f>
        <v/>
      </c>
    </row>
    <row r="139" spans="19:56" s="7" customFormat="1">
      <c r="S139" s="94"/>
      <c r="T139" s="94"/>
      <c r="U139" s="94"/>
      <c r="V139" s="70"/>
      <c r="W139" s="65"/>
      <c r="X139" s="65"/>
      <c r="Y139" s="65"/>
      <c r="Z139" s="65">
        <f t="shared" si="57"/>
        <v>134</v>
      </c>
      <c r="AA139" s="81" t="str">
        <f>IF(AA138="","",IFERROR(IF($S$17="All",VLOOKUP($S$14&amp;Z139-1,'Pivot Tables'!$T$5:$U$1135,2,FALSE),VLOOKUP($S$14&amp;Reference!$S$17&amp;Z139-1,'Pivot Tables'!$AB$5:$AC$1135,2,FALSE)),""))</f>
        <v/>
      </c>
      <c r="AB139" s="66"/>
      <c r="AR139" s="94"/>
      <c r="AS139" s="94"/>
      <c r="AT139" s="94"/>
      <c r="BA139" s="62" t="str">
        <f>IF(BA138="","",IFERROR(VLOOKUP($BC$1&amp;BB139-1,'Pivot Tables'!$E$5:$F$1135,2,FALSE),""))</f>
        <v/>
      </c>
      <c r="BB139" s="63">
        <v>137</v>
      </c>
      <c r="BC139" s="62" t="str">
        <f>IF(BD139="","",BD139&amp;" ("&amp;COUNTIF('Pivot Tables'!$D$4:$D$1135,Reference!BD139)-1&amp;")")</f>
        <v/>
      </c>
      <c r="BD139" s="62" t="str">
        <f>IF(BD138="","",IFERROR(VLOOKUP(BB139,'Pivot Tables'!$AD$4:$AE$1135,2,FALSE),""))</f>
        <v/>
      </c>
    </row>
    <row r="140" spans="19:56" s="7" customFormat="1">
      <c r="S140" s="94"/>
      <c r="T140" s="94"/>
      <c r="U140" s="94"/>
      <c r="V140" s="70"/>
      <c r="W140" s="65"/>
      <c r="X140" s="65"/>
      <c r="Y140" s="65"/>
      <c r="Z140" s="65">
        <f t="shared" si="57"/>
        <v>135</v>
      </c>
      <c r="AA140" s="81" t="str">
        <f>IF(AA139="","",IFERROR(IF($S$17="All",VLOOKUP($S$14&amp;Z140-1,'Pivot Tables'!$T$5:$U$1135,2,FALSE),VLOOKUP($S$14&amp;Reference!$S$17&amp;Z140-1,'Pivot Tables'!$AB$5:$AC$1135,2,FALSE)),""))</f>
        <v/>
      </c>
      <c r="AB140" s="66"/>
      <c r="AR140" s="94"/>
      <c r="AS140" s="94"/>
      <c r="AT140" s="94"/>
      <c r="BA140" s="62" t="str">
        <f>IF(BA139="","",IFERROR(VLOOKUP($BC$1&amp;BB140-1,'Pivot Tables'!$E$5:$F$1135,2,FALSE),""))</f>
        <v/>
      </c>
      <c r="BB140" s="63">
        <v>138</v>
      </c>
      <c r="BC140" s="62" t="str">
        <f>IF(BD140="","",BD140&amp;" ("&amp;COUNTIF('Pivot Tables'!$D$4:$D$1135,Reference!BD140)-1&amp;")")</f>
        <v/>
      </c>
      <c r="BD140" s="62" t="str">
        <f>IF(BD139="","",IFERROR(VLOOKUP(BB140,'Pivot Tables'!$AD$4:$AE$1135,2,FALSE),""))</f>
        <v/>
      </c>
    </row>
    <row r="141" spans="19:56" s="7" customFormat="1">
      <c r="S141" s="94"/>
      <c r="T141" s="94"/>
      <c r="U141" s="94"/>
      <c r="V141" s="70"/>
      <c r="W141" s="65"/>
      <c r="X141" s="65"/>
      <c r="Y141" s="65"/>
      <c r="Z141" s="65">
        <f t="shared" si="57"/>
        <v>136</v>
      </c>
      <c r="AA141" s="81" t="str">
        <f>IF(AA140="","",IFERROR(IF($S$17="All",VLOOKUP($S$14&amp;Z141-1,'Pivot Tables'!$T$5:$U$1135,2,FALSE),VLOOKUP($S$14&amp;Reference!$S$17&amp;Z141-1,'Pivot Tables'!$AB$5:$AC$1135,2,FALSE)),""))</f>
        <v/>
      </c>
      <c r="AB141" s="66"/>
      <c r="AR141" s="94"/>
      <c r="AS141" s="94"/>
      <c r="AT141" s="94"/>
      <c r="BA141" s="62" t="str">
        <f>IF(BA140="","",IFERROR(VLOOKUP($BC$1&amp;BB141-1,'Pivot Tables'!$E$5:$F$1135,2,FALSE),""))</f>
        <v/>
      </c>
      <c r="BB141" s="63">
        <v>139</v>
      </c>
      <c r="BC141" s="62" t="str">
        <f>IF(BD141="","",BD141&amp;" ("&amp;COUNTIF('Pivot Tables'!$D$4:$D$1135,Reference!BD141)-1&amp;")")</f>
        <v/>
      </c>
      <c r="BD141" s="62" t="str">
        <f>IF(BD140="","",IFERROR(VLOOKUP(BB141,'Pivot Tables'!$AD$4:$AE$1135,2,FALSE),""))</f>
        <v/>
      </c>
    </row>
    <row r="142" spans="19:56" s="7" customFormat="1">
      <c r="S142" s="94"/>
      <c r="T142" s="94"/>
      <c r="U142" s="94"/>
      <c r="V142" s="70"/>
      <c r="W142" s="65"/>
      <c r="X142" s="65"/>
      <c r="Y142" s="65"/>
      <c r="Z142" s="65">
        <f t="shared" si="57"/>
        <v>137</v>
      </c>
      <c r="AA142" s="81" t="str">
        <f>IF(AA141="","",IFERROR(IF($S$17="All",VLOOKUP($S$14&amp;Z142-1,'Pivot Tables'!$T$5:$U$1135,2,FALSE),VLOOKUP($S$14&amp;Reference!$S$17&amp;Z142-1,'Pivot Tables'!$AB$5:$AC$1135,2,FALSE)),""))</f>
        <v/>
      </c>
      <c r="AB142" s="66"/>
      <c r="AR142" s="94"/>
      <c r="AS142" s="94"/>
      <c r="AT142" s="94"/>
      <c r="BA142" s="62" t="str">
        <f>IF(BA141="","",IFERROR(VLOOKUP($BC$1&amp;BB142-1,'Pivot Tables'!$E$5:$F$1135,2,FALSE),""))</f>
        <v/>
      </c>
      <c r="BB142" s="63">
        <v>140</v>
      </c>
      <c r="BC142" s="62" t="str">
        <f>IF(BD142="","",BD142&amp;" ("&amp;COUNTIF('Pivot Tables'!$D$4:$D$1135,Reference!BD142)-1&amp;")")</f>
        <v/>
      </c>
      <c r="BD142" s="62" t="str">
        <f>IF(BD141="","",IFERROR(VLOOKUP(BB142,'Pivot Tables'!$AD$4:$AE$1135,2,FALSE),""))</f>
        <v/>
      </c>
    </row>
    <row r="143" spans="19:56" s="7" customFormat="1">
      <c r="S143" s="94"/>
      <c r="T143" s="94"/>
      <c r="U143" s="94"/>
      <c r="V143" s="70"/>
      <c r="W143" s="65"/>
      <c r="X143" s="65"/>
      <c r="Y143" s="65"/>
      <c r="Z143" s="65">
        <f t="shared" ref="Z143:Z206" si="62">+Z142+1</f>
        <v>138</v>
      </c>
      <c r="AA143" s="81" t="str">
        <f>IF(AA142="","",IFERROR(IF($S$17="All",VLOOKUP($S$14&amp;Z143-1,'Pivot Tables'!$T$5:$U$1135,2,FALSE),VLOOKUP($S$14&amp;Reference!$S$17&amp;Z143-1,'Pivot Tables'!$AB$5:$AC$1135,2,FALSE)),""))</f>
        <v/>
      </c>
      <c r="AB143" s="66"/>
      <c r="AR143" s="94"/>
      <c r="AS143" s="94"/>
      <c r="AT143" s="94"/>
      <c r="BA143" s="62" t="str">
        <f>IF(BA142="","",IFERROR(VLOOKUP($BC$1&amp;BB143-1,'Pivot Tables'!$E$5:$F$1135,2,FALSE),""))</f>
        <v/>
      </c>
      <c r="BB143" s="63">
        <v>141</v>
      </c>
      <c r="BC143" s="62" t="str">
        <f>IF(BD143="","",BD143&amp;" ("&amp;COUNTIF('Pivot Tables'!$D$4:$D$1135,Reference!BD143)-1&amp;")")</f>
        <v/>
      </c>
      <c r="BD143" s="62" t="str">
        <f>IF(BD142="","",IFERROR(VLOOKUP(BB143,'Pivot Tables'!$AD$4:$AE$1135,2,FALSE),""))</f>
        <v/>
      </c>
    </row>
    <row r="144" spans="19:56" s="7" customFormat="1">
      <c r="S144" s="94"/>
      <c r="T144" s="94"/>
      <c r="U144" s="94"/>
      <c r="V144" s="70"/>
      <c r="W144" s="65"/>
      <c r="X144" s="65"/>
      <c r="Y144" s="65"/>
      <c r="Z144" s="65">
        <f t="shared" si="62"/>
        <v>139</v>
      </c>
      <c r="AA144" s="81" t="str">
        <f>IF(AA143="","",IFERROR(IF($S$17="All",VLOOKUP($S$14&amp;Z144-1,'Pivot Tables'!$T$5:$U$1135,2,FALSE),VLOOKUP($S$14&amp;Reference!$S$17&amp;Z144-1,'Pivot Tables'!$AB$5:$AC$1135,2,FALSE)),""))</f>
        <v/>
      </c>
      <c r="AB144" s="66"/>
      <c r="AR144" s="94"/>
      <c r="AS144" s="94"/>
      <c r="AT144" s="94"/>
      <c r="BA144" s="62" t="str">
        <f>IF(BA143="","",IFERROR(VLOOKUP($BC$1&amp;BB144-1,'Pivot Tables'!$E$5:$F$1135,2,FALSE),""))</f>
        <v/>
      </c>
      <c r="BB144" s="63">
        <v>142</v>
      </c>
      <c r="BC144" s="62" t="str">
        <f>IF(BD144="","",BD144&amp;" ("&amp;COUNTIF('Pivot Tables'!$D$4:$D$1135,Reference!BD144)-1&amp;")")</f>
        <v/>
      </c>
      <c r="BD144" s="62" t="str">
        <f>IF(BD143="","",IFERROR(VLOOKUP(BB144,'Pivot Tables'!$AD$4:$AE$1135,2,FALSE),""))</f>
        <v/>
      </c>
    </row>
    <row r="145" spans="19:56" s="7" customFormat="1">
      <c r="S145" s="94"/>
      <c r="T145" s="94"/>
      <c r="U145" s="94"/>
      <c r="V145" s="70"/>
      <c r="W145" s="65"/>
      <c r="X145" s="65"/>
      <c r="Y145" s="65"/>
      <c r="Z145" s="65">
        <f t="shared" si="62"/>
        <v>140</v>
      </c>
      <c r="AA145" s="81" t="str">
        <f>IF(AA144="","",IFERROR(IF($S$17="All",VLOOKUP($S$14&amp;Z145-1,'Pivot Tables'!$T$5:$U$1135,2,FALSE),VLOOKUP($S$14&amp;Reference!$S$17&amp;Z145-1,'Pivot Tables'!$AB$5:$AC$1135,2,FALSE)),""))</f>
        <v/>
      </c>
      <c r="AB145" s="66"/>
      <c r="AR145" s="94"/>
      <c r="AS145" s="94"/>
      <c r="AT145" s="94"/>
      <c r="BA145" s="62" t="str">
        <f>IF(BA144="","",IFERROR(VLOOKUP($BC$1&amp;BB145-1,'Pivot Tables'!$E$5:$F$1135,2,FALSE),""))</f>
        <v/>
      </c>
      <c r="BB145" s="63">
        <v>143</v>
      </c>
      <c r="BC145" s="62" t="str">
        <f>IF(BD145="","",BD145&amp;" ("&amp;COUNTIF('Pivot Tables'!$D$4:$D$1135,Reference!BD145)-1&amp;")")</f>
        <v/>
      </c>
      <c r="BD145" s="62" t="str">
        <f>IF(BD144="","",IFERROR(VLOOKUP(BB145,'Pivot Tables'!$AD$4:$AE$1135,2,FALSE),""))</f>
        <v/>
      </c>
    </row>
    <row r="146" spans="19:56" s="7" customFormat="1">
      <c r="S146" s="94"/>
      <c r="T146" s="94"/>
      <c r="U146" s="94"/>
      <c r="V146" s="70"/>
      <c r="W146" s="65"/>
      <c r="X146" s="65"/>
      <c r="Y146" s="65"/>
      <c r="Z146" s="65">
        <f t="shared" si="62"/>
        <v>141</v>
      </c>
      <c r="AA146" s="81" t="str">
        <f>IF(AA145="","",IFERROR(IF($S$17="All",VLOOKUP($S$14&amp;Z146-1,'Pivot Tables'!$T$5:$U$1135,2,FALSE),VLOOKUP($S$14&amp;Reference!$S$17&amp;Z146-1,'Pivot Tables'!$AB$5:$AC$1135,2,FALSE)),""))</f>
        <v/>
      </c>
      <c r="AB146" s="66"/>
      <c r="AR146" s="94"/>
      <c r="AS146" s="94"/>
      <c r="AT146" s="94"/>
      <c r="BA146" s="62" t="str">
        <f>IF(BA145="","",IFERROR(VLOOKUP($BC$1&amp;BB146-1,'Pivot Tables'!$E$5:$F$1135,2,FALSE),""))</f>
        <v/>
      </c>
      <c r="BB146" s="63">
        <v>144</v>
      </c>
      <c r="BC146" s="62" t="str">
        <f>IF(BD146="","",BD146&amp;" ("&amp;COUNTIF('Pivot Tables'!$D$4:$D$1135,Reference!BD146)-1&amp;")")</f>
        <v/>
      </c>
      <c r="BD146" s="62" t="str">
        <f>IF(BD145="","",IFERROR(VLOOKUP(BB146,'Pivot Tables'!$AD$4:$AE$1135,2,FALSE),""))</f>
        <v/>
      </c>
    </row>
    <row r="147" spans="19:56" s="7" customFormat="1">
      <c r="S147" s="94"/>
      <c r="T147" s="94"/>
      <c r="U147" s="94"/>
      <c r="V147" s="70"/>
      <c r="W147" s="65"/>
      <c r="X147" s="65"/>
      <c r="Y147" s="65"/>
      <c r="Z147" s="65">
        <f t="shared" si="62"/>
        <v>142</v>
      </c>
      <c r="AA147" s="81" t="str">
        <f>IF(AA146="","",IFERROR(IF($S$17="All",VLOOKUP($S$14&amp;Z147-1,'Pivot Tables'!$T$5:$U$1135,2,FALSE),VLOOKUP($S$14&amp;Reference!$S$17&amp;Z147-1,'Pivot Tables'!$AB$5:$AC$1135,2,FALSE)),""))</f>
        <v/>
      </c>
      <c r="AB147" s="66"/>
      <c r="AR147" s="94"/>
      <c r="AS147" s="94"/>
      <c r="AT147" s="94"/>
      <c r="BA147" s="62" t="str">
        <f>IF(BA146="","",IFERROR(VLOOKUP($BC$1&amp;BB147-1,'Pivot Tables'!$E$5:$F$1135,2,FALSE),""))</f>
        <v/>
      </c>
      <c r="BB147" s="63">
        <v>145</v>
      </c>
      <c r="BC147" s="62" t="str">
        <f>IF(BD147="","",BD147&amp;" ("&amp;COUNTIF('Pivot Tables'!$D$4:$D$1135,Reference!BD147)-1&amp;")")</f>
        <v/>
      </c>
      <c r="BD147" s="62" t="str">
        <f>IF(BD146="","",IFERROR(VLOOKUP(BB147,'Pivot Tables'!$AD$4:$AE$1135,2,FALSE),""))</f>
        <v/>
      </c>
    </row>
    <row r="148" spans="19:56" s="7" customFormat="1">
      <c r="S148" s="94"/>
      <c r="T148" s="94"/>
      <c r="U148" s="94"/>
      <c r="V148" s="70"/>
      <c r="W148" s="65"/>
      <c r="X148" s="65"/>
      <c r="Y148" s="65"/>
      <c r="Z148" s="65">
        <f t="shared" si="62"/>
        <v>143</v>
      </c>
      <c r="AA148" s="81" t="str">
        <f>IF(AA147="","",IFERROR(IF($S$17="All",VLOOKUP($S$14&amp;Z148-1,'Pivot Tables'!$T$5:$U$1135,2,FALSE),VLOOKUP($S$14&amp;Reference!$S$17&amp;Z148-1,'Pivot Tables'!$AB$5:$AC$1135,2,FALSE)),""))</f>
        <v/>
      </c>
      <c r="AB148" s="66"/>
      <c r="AR148" s="94"/>
      <c r="AS148" s="94"/>
      <c r="AT148" s="94"/>
      <c r="BA148" s="62" t="str">
        <f>IF(BA147="","",IFERROR(VLOOKUP($BC$1&amp;BB148-1,'Pivot Tables'!$E$5:$F$1135,2,FALSE),""))</f>
        <v/>
      </c>
      <c r="BB148" s="63">
        <v>146</v>
      </c>
      <c r="BC148" s="62" t="str">
        <f>IF(BD148="","",BD148&amp;" ("&amp;COUNTIF('Pivot Tables'!$D$4:$D$1135,Reference!BD148)-1&amp;")")</f>
        <v/>
      </c>
      <c r="BD148" s="62" t="str">
        <f>IF(BD147="","",IFERROR(VLOOKUP(BB148,'Pivot Tables'!$AD$4:$AE$1135,2,FALSE),""))</f>
        <v/>
      </c>
    </row>
    <row r="149" spans="19:56" s="7" customFormat="1">
      <c r="S149" s="94"/>
      <c r="T149" s="94"/>
      <c r="U149" s="94"/>
      <c r="V149" s="70"/>
      <c r="W149" s="65"/>
      <c r="X149" s="65"/>
      <c r="Y149" s="65"/>
      <c r="Z149" s="65">
        <f t="shared" si="62"/>
        <v>144</v>
      </c>
      <c r="AA149" s="81" t="str">
        <f>IF(AA148="","",IFERROR(IF($S$17="All",VLOOKUP($S$14&amp;Z149-1,'Pivot Tables'!$T$5:$U$1135,2,FALSE),VLOOKUP($S$14&amp;Reference!$S$17&amp;Z149-1,'Pivot Tables'!$AB$5:$AC$1135,2,FALSE)),""))</f>
        <v/>
      </c>
      <c r="AB149" s="66"/>
      <c r="AR149" s="94"/>
      <c r="AS149" s="94"/>
      <c r="AT149" s="94"/>
      <c r="BA149" s="62" t="str">
        <f>IF(BA148="","",IFERROR(VLOOKUP($BC$1&amp;BB149-1,'Pivot Tables'!$E$5:$F$1135,2,FALSE),""))</f>
        <v/>
      </c>
      <c r="BB149" s="63">
        <v>147</v>
      </c>
      <c r="BC149" s="62" t="str">
        <f>IF(BD149="","",BD149&amp;" ("&amp;COUNTIF('Pivot Tables'!$D$4:$D$1135,Reference!BD149)-1&amp;")")</f>
        <v/>
      </c>
      <c r="BD149" s="62" t="str">
        <f>IF(BD148="","",IFERROR(VLOOKUP(BB149,'Pivot Tables'!$AD$4:$AE$1135,2,FALSE),""))</f>
        <v/>
      </c>
    </row>
    <row r="150" spans="19:56" s="7" customFormat="1">
      <c r="S150" s="94"/>
      <c r="T150" s="94"/>
      <c r="U150" s="94"/>
      <c r="V150" s="70"/>
      <c r="W150" s="65"/>
      <c r="X150" s="65"/>
      <c r="Y150" s="65"/>
      <c r="Z150" s="65">
        <f t="shared" si="62"/>
        <v>145</v>
      </c>
      <c r="AA150" s="81" t="str">
        <f>IF(AA149="","",IFERROR(IF($S$17="All",VLOOKUP($S$14&amp;Z150-1,'Pivot Tables'!$T$5:$U$1135,2,FALSE),VLOOKUP($S$14&amp;Reference!$S$17&amp;Z150-1,'Pivot Tables'!$AB$5:$AC$1135,2,FALSE)),""))</f>
        <v/>
      </c>
      <c r="AB150" s="66"/>
      <c r="AR150" s="94"/>
      <c r="AS150" s="94"/>
      <c r="AT150" s="94"/>
      <c r="BA150" s="62" t="str">
        <f>IF(BA149="","",IFERROR(VLOOKUP($BC$1&amp;BB150-1,'Pivot Tables'!$E$5:$F$1135,2,FALSE),""))</f>
        <v/>
      </c>
      <c r="BB150" s="63">
        <v>148</v>
      </c>
      <c r="BC150" s="62" t="str">
        <f>IF(BD150="","",BD150&amp;" ("&amp;COUNTIF('Pivot Tables'!$D$4:$D$1135,Reference!BD150)-1&amp;")")</f>
        <v/>
      </c>
      <c r="BD150" s="62" t="str">
        <f>IF(BD149="","",IFERROR(VLOOKUP(BB150,'Pivot Tables'!$AD$4:$AE$1135,2,FALSE),""))</f>
        <v/>
      </c>
    </row>
    <row r="151" spans="19:56" s="7" customFormat="1">
      <c r="S151" s="94"/>
      <c r="T151" s="94"/>
      <c r="U151" s="94"/>
      <c r="V151" s="70"/>
      <c r="W151" s="65"/>
      <c r="X151" s="65"/>
      <c r="Y151" s="65"/>
      <c r="Z151" s="65">
        <f t="shared" si="62"/>
        <v>146</v>
      </c>
      <c r="AA151" s="81" t="str">
        <f>IF(AA150="","",IFERROR(IF($S$17="All",VLOOKUP($S$14&amp;Z151-1,'Pivot Tables'!$T$5:$U$1135,2,FALSE),VLOOKUP($S$14&amp;Reference!$S$17&amp;Z151-1,'Pivot Tables'!$AB$5:$AC$1135,2,FALSE)),""))</f>
        <v/>
      </c>
      <c r="AB151" s="66"/>
      <c r="AR151" s="94"/>
      <c r="AS151" s="94"/>
      <c r="AT151" s="94"/>
      <c r="BA151" s="62" t="str">
        <f>IF(BA150="","",IFERROR(VLOOKUP($BC$1&amp;BB151-1,'Pivot Tables'!$E$5:$F$1135,2,FALSE),""))</f>
        <v/>
      </c>
      <c r="BB151" s="63">
        <v>149</v>
      </c>
      <c r="BC151" s="62" t="str">
        <f>IF(BD151="","",BD151&amp;" ("&amp;COUNTIF('Pivot Tables'!$D$4:$D$1135,Reference!BD151)-1&amp;")")</f>
        <v/>
      </c>
      <c r="BD151" s="62" t="str">
        <f>IF(BD150="","",IFERROR(VLOOKUP(BB151,'Pivot Tables'!$AD$4:$AE$1135,2,FALSE),""))</f>
        <v/>
      </c>
    </row>
    <row r="152" spans="19:56" s="7" customFormat="1">
      <c r="S152" s="94"/>
      <c r="T152" s="94"/>
      <c r="U152" s="94"/>
      <c r="V152" s="70"/>
      <c r="W152" s="65"/>
      <c r="X152" s="65"/>
      <c r="Y152" s="65"/>
      <c r="Z152" s="65">
        <f t="shared" si="62"/>
        <v>147</v>
      </c>
      <c r="AA152" s="81" t="str">
        <f>IF(AA151="","",IFERROR(IF($S$17="All",VLOOKUP($S$14&amp;Z152-1,'Pivot Tables'!$T$5:$U$1135,2,FALSE),VLOOKUP($S$14&amp;Reference!$S$17&amp;Z152-1,'Pivot Tables'!$AB$5:$AC$1135,2,FALSE)),""))</f>
        <v/>
      </c>
      <c r="AB152" s="66"/>
      <c r="AR152" s="94"/>
      <c r="AS152" s="94"/>
      <c r="AT152" s="94"/>
      <c r="BA152" s="62" t="str">
        <f>IF(BA151="","",IFERROR(VLOOKUP($BC$1&amp;BB152-1,'Pivot Tables'!$E$5:$F$1135,2,FALSE),""))</f>
        <v/>
      </c>
      <c r="BB152" s="63">
        <v>150</v>
      </c>
      <c r="BC152" s="62" t="str">
        <f>IF(BD152="","",BD152&amp;" ("&amp;COUNTIF('Pivot Tables'!$D$4:$D$1135,Reference!BD152)-1&amp;")")</f>
        <v/>
      </c>
      <c r="BD152" s="62" t="str">
        <f>IF(BD151="","",IFERROR(VLOOKUP(BB152,'Pivot Tables'!$AD$4:$AE$1135,2,FALSE),""))</f>
        <v/>
      </c>
    </row>
    <row r="153" spans="19:56" s="7" customFormat="1">
      <c r="S153" s="94"/>
      <c r="T153" s="94"/>
      <c r="U153" s="94"/>
      <c r="V153" s="70"/>
      <c r="W153" s="65"/>
      <c r="X153" s="65"/>
      <c r="Y153" s="65"/>
      <c r="Z153" s="65">
        <f t="shared" si="62"/>
        <v>148</v>
      </c>
      <c r="AA153" s="81" t="str">
        <f>IF(AA152="","",IFERROR(IF($S$17="All",VLOOKUP($S$14&amp;Z153-1,'Pivot Tables'!$T$5:$U$1135,2,FALSE),VLOOKUP($S$14&amp;Reference!$S$17&amp;Z153-1,'Pivot Tables'!$AB$5:$AC$1135,2,FALSE)),""))</f>
        <v/>
      </c>
      <c r="AB153" s="66"/>
      <c r="AR153" s="94"/>
      <c r="AS153" s="94"/>
      <c r="AT153" s="94"/>
      <c r="BA153" s="62" t="str">
        <f>IF(BA152="","",IFERROR(VLOOKUP($BC$1&amp;BB153-1,'Pivot Tables'!$E$5:$F$1135,2,FALSE),""))</f>
        <v/>
      </c>
      <c r="BB153" s="63">
        <v>151</v>
      </c>
      <c r="BC153" s="62" t="str">
        <f>IF(BD153="","",BD153&amp;" ("&amp;COUNTIF('Pivot Tables'!$D$4:$D$1135,Reference!BD153)-1&amp;")")</f>
        <v/>
      </c>
      <c r="BD153" s="62" t="str">
        <f>IF(BD152="","",IFERROR(VLOOKUP(BB153,'Pivot Tables'!$AD$4:$AE$1135,2,FALSE),""))</f>
        <v/>
      </c>
    </row>
    <row r="154" spans="19:56" s="7" customFormat="1">
      <c r="S154" s="94"/>
      <c r="T154" s="94"/>
      <c r="U154" s="94"/>
      <c r="V154" s="70"/>
      <c r="W154" s="65"/>
      <c r="X154" s="65"/>
      <c r="Y154" s="65"/>
      <c r="Z154" s="65">
        <f t="shared" si="62"/>
        <v>149</v>
      </c>
      <c r="AA154" s="81" t="str">
        <f>IF(AA153="","",IFERROR(IF($S$17="All",VLOOKUP($S$14&amp;Z154-1,'Pivot Tables'!$T$5:$U$1135,2,FALSE),VLOOKUP($S$14&amp;Reference!$S$17&amp;Z154-1,'Pivot Tables'!$AB$5:$AC$1135,2,FALSE)),""))</f>
        <v/>
      </c>
      <c r="AB154" s="66"/>
      <c r="AR154" s="94"/>
      <c r="AS154" s="94"/>
      <c r="AT154" s="94"/>
      <c r="BA154" s="62" t="str">
        <f>IF(BA153="","",IFERROR(VLOOKUP($BC$1&amp;BB154-1,'Pivot Tables'!$E$5:$F$1135,2,FALSE),""))</f>
        <v/>
      </c>
      <c r="BB154" s="63">
        <v>152</v>
      </c>
      <c r="BC154" s="62" t="str">
        <f>IF(BD154="","",BD154&amp;" ("&amp;COUNTIF('Pivot Tables'!$D$4:$D$1135,Reference!BD154)-1&amp;")")</f>
        <v/>
      </c>
      <c r="BD154" s="62" t="str">
        <f>IF(BD153="","",IFERROR(VLOOKUP(BB154,'Pivot Tables'!$AD$4:$AE$1135,2,FALSE),""))</f>
        <v/>
      </c>
    </row>
    <row r="155" spans="19:56" s="7" customFormat="1">
      <c r="S155" s="94"/>
      <c r="T155" s="94"/>
      <c r="U155" s="94"/>
      <c r="V155" s="70"/>
      <c r="W155" s="65"/>
      <c r="X155" s="65"/>
      <c r="Y155" s="65"/>
      <c r="Z155" s="65">
        <f t="shared" si="62"/>
        <v>150</v>
      </c>
      <c r="AA155" s="81" t="str">
        <f>IF(AA154="","",IFERROR(IF($S$17="All",VLOOKUP($S$14&amp;Z155-1,'Pivot Tables'!$T$5:$U$1135,2,FALSE),VLOOKUP($S$14&amp;Reference!$S$17&amp;Z155-1,'Pivot Tables'!$AB$5:$AC$1135,2,FALSE)),""))</f>
        <v/>
      </c>
      <c r="AB155" s="66"/>
      <c r="AR155" s="94"/>
      <c r="AS155" s="94"/>
      <c r="AT155" s="94"/>
      <c r="BA155" s="62" t="str">
        <f>IF(BA154="","",IFERROR(VLOOKUP($BC$1&amp;BB155-1,'Pivot Tables'!$E$5:$F$1135,2,FALSE),""))</f>
        <v/>
      </c>
      <c r="BB155" s="63">
        <v>153</v>
      </c>
      <c r="BC155" s="62" t="str">
        <f>IF(BD155="","",BD155&amp;" ("&amp;COUNTIF('Pivot Tables'!$D$4:$D$1135,Reference!BD155)-1&amp;")")</f>
        <v/>
      </c>
      <c r="BD155" s="62" t="str">
        <f>IF(BD154="","",IFERROR(VLOOKUP(BB155,'Pivot Tables'!$AD$4:$AE$1135,2,FALSE),""))</f>
        <v/>
      </c>
    </row>
    <row r="156" spans="19:56" s="7" customFormat="1">
      <c r="S156" s="94"/>
      <c r="T156" s="94"/>
      <c r="U156" s="94"/>
      <c r="V156" s="70"/>
      <c r="W156" s="65"/>
      <c r="X156" s="65"/>
      <c r="Y156" s="65"/>
      <c r="Z156" s="65">
        <f t="shared" si="62"/>
        <v>151</v>
      </c>
      <c r="AA156" s="81" t="str">
        <f>IF(AA155="","",IFERROR(IF($S$17="All",VLOOKUP($S$14&amp;Z156-1,'Pivot Tables'!$T$5:$U$1135,2,FALSE),VLOOKUP($S$14&amp;Reference!$S$17&amp;Z156-1,'Pivot Tables'!$AB$5:$AC$1135,2,FALSE)),""))</f>
        <v/>
      </c>
      <c r="AB156" s="66"/>
      <c r="AR156" s="94"/>
      <c r="AS156" s="94"/>
      <c r="AT156" s="94"/>
      <c r="BA156" s="62" t="str">
        <f>IF(BA155="","",IFERROR(VLOOKUP($BC$1&amp;BB156-1,'Pivot Tables'!$E$5:$F$1135,2,FALSE),""))</f>
        <v/>
      </c>
      <c r="BB156" s="63">
        <v>154</v>
      </c>
      <c r="BC156" s="62" t="str">
        <f>IF(BD156="","",BD156&amp;" ("&amp;COUNTIF('Pivot Tables'!$D$4:$D$1135,Reference!BD156)-1&amp;")")</f>
        <v/>
      </c>
      <c r="BD156" s="62" t="str">
        <f>IF(BD155="","",IFERROR(VLOOKUP(BB156,'Pivot Tables'!$AD$4:$AE$1135,2,FALSE),""))</f>
        <v/>
      </c>
    </row>
    <row r="157" spans="19:56" s="7" customFormat="1">
      <c r="S157" s="94"/>
      <c r="T157" s="94"/>
      <c r="U157" s="94"/>
      <c r="V157" s="70"/>
      <c r="W157" s="65"/>
      <c r="X157" s="65"/>
      <c r="Y157" s="65"/>
      <c r="Z157" s="65">
        <f t="shared" si="62"/>
        <v>152</v>
      </c>
      <c r="AA157" s="81" t="str">
        <f>IF(AA156="","",IFERROR(IF($S$17="All",VLOOKUP($S$14&amp;Z157-1,'Pivot Tables'!$T$5:$U$1135,2,FALSE),VLOOKUP($S$14&amp;Reference!$S$17&amp;Z157-1,'Pivot Tables'!$AB$5:$AC$1135,2,FALSE)),""))</f>
        <v/>
      </c>
      <c r="AB157" s="66"/>
      <c r="AR157" s="94"/>
      <c r="AS157" s="94"/>
      <c r="AT157" s="94"/>
      <c r="BA157" s="62" t="str">
        <f>IF(BA156="","",IFERROR(VLOOKUP($BC$1&amp;BB157-1,'Pivot Tables'!$E$5:$F$1135,2,FALSE),""))</f>
        <v/>
      </c>
      <c r="BB157" s="63">
        <v>155</v>
      </c>
      <c r="BC157" s="62" t="str">
        <f>IF(BD157="","",BD157&amp;" ("&amp;COUNTIF('Pivot Tables'!$D$4:$D$1135,Reference!BD157)-1&amp;")")</f>
        <v/>
      </c>
      <c r="BD157" s="62" t="str">
        <f>IF(BD156="","",IFERROR(VLOOKUP(BB157,'Pivot Tables'!$AD$4:$AE$1135,2,FALSE),""))</f>
        <v/>
      </c>
    </row>
    <row r="158" spans="19:56" s="7" customFormat="1">
      <c r="S158" s="94"/>
      <c r="T158" s="94"/>
      <c r="U158" s="94"/>
      <c r="V158" s="70"/>
      <c r="W158" s="65"/>
      <c r="X158" s="65"/>
      <c r="Y158" s="65"/>
      <c r="Z158" s="65">
        <f t="shared" si="62"/>
        <v>153</v>
      </c>
      <c r="AA158" s="81" t="str">
        <f>IF(AA157="","",IFERROR(IF($S$17="All",VLOOKUP($S$14&amp;Z158-1,'Pivot Tables'!$T$5:$U$1135,2,FALSE),VLOOKUP($S$14&amp;Reference!$S$17&amp;Z158-1,'Pivot Tables'!$AB$5:$AC$1135,2,FALSE)),""))</f>
        <v/>
      </c>
      <c r="AB158" s="66"/>
      <c r="AR158" s="94"/>
      <c r="AS158" s="94"/>
      <c r="AT158" s="94"/>
      <c r="BA158" s="62" t="str">
        <f>IF(BA157="","",IFERROR(VLOOKUP($BC$1&amp;BB158-1,'Pivot Tables'!$E$5:$F$1135,2,FALSE),""))</f>
        <v/>
      </c>
      <c r="BB158" s="63">
        <v>156</v>
      </c>
      <c r="BC158" s="62" t="str">
        <f>IF(BD158="","",BD158&amp;" ("&amp;COUNTIF('Pivot Tables'!$D$4:$D$1135,Reference!BD158)-1&amp;")")</f>
        <v/>
      </c>
      <c r="BD158" s="62" t="str">
        <f>IF(BD157="","",IFERROR(VLOOKUP(BB158,'Pivot Tables'!$AD$4:$AE$1135,2,FALSE),""))</f>
        <v/>
      </c>
    </row>
    <row r="159" spans="19:56" s="7" customFormat="1">
      <c r="S159" s="94"/>
      <c r="T159" s="94"/>
      <c r="U159" s="94"/>
      <c r="V159" s="70"/>
      <c r="W159" s="65"/>
      <c r="X159" s="65"/>
      <c r="Y159" s="65"/>
      <c r="Z159" s="65">
        <f t="shared" si="62"/>
        <v>154</v>
      </c>
      <c r="AA159" s="81" t="str">
        <f>IF(AA158="","",IFERROR(IF($S$17="All",VLOOKUP($S$14&amp;Z159-1,'Pivot Tables'!$T$5:$U$1135,2,FALSE),VLOOKUP($S$14&amp;Reference!$S$17&amp;Z159-1,'Pivot Tables'!$AB$5:$AC$1135,2,FALSE)),""))</f>
        <v/>
      </c>
      <c r="AB159" s="66"/>
      <c r="AR159" s="94"/>
      <c r="AS159" s="94"/>
      <c r="AT159" s="94"/>
      <c r="BA159" s="62" t="str">
        <f>IF(BA158="","",IFERROR(VLOOKUP($BC$1&amp;BB159-1,'Pivot Tables'!$E$5:$F$1135,2,FALSE),""))</f>
        <v/>
      </c>
      <c r="BB159" s="63">
        <v>157</v>
      </c>
      <c r="BC159" s="62" t="str">
        <f>IF(BD159="","",BD159&amp;" ("&amp;COUNTIF('Pivot Tables'!$D$4:$D$1135,Reference!BD159)-1&amp;")")</f>
        <v/>
      </c>
      <c r="BD159" s="62" t="str">
        <f>IF(BD158="","",IFERROR(VLOOKUP(BB159,'Pivot Tables'!$AD$4:$AE$1135,2,FALSE),""))</f>
        <v/>
      </c>
    </row>
    <row r="160" spans="19:56" s="7" customFormat="1">
      <c r="S160" s="94"/>
      <c r="T160" s="94"/>
      <c r="U160" s="94"/>
      <c r="V160" s="70"/>
      <c r="W160" s="65"/>
      <c r="X160" s="65"/>
      <c r="Y160" s="65"/>
      <c r="Z160" s="65">
        <f t="shared" si="62"/>
        <v>155</v>
      </c>
      <c r="AA160" s="81" t="str">
        <f>IF(AA159="","",IFERROR(IF($S$17="All",VLOOKUP($S$14&amp;Z160-1,'Pivot Tables'!$T$5:$U$1135,2,FALSE),VLOOKUP($S$14&amp;Reference!$S$17&amp;Z160-1,'Pivot Tables'!$AB$5:$AC$1135,2,FALSE)),""))</f>
        <v/>
      </c>
      <c r="AB160" s="66"/>
      <c r="AR160" s="94"/>
      <c r="AS160" s="94"/>
      <c r="AT160" s="94"/>
      <c r="BA160" s="62" t="str">
        <f>IF(BA159="","",IFERROR(VLOOKUP($BC$1&amp;BB160-1,'Pivot Tables'!$E$5:$F$1135,2,FALSE),""))</f>
        <v/>
      </c>
      <c r="BB160" s="63">
        <v>158</v>
      </c>
      <c r="BC160" s="62" t="str">
        <f>IF(BD160="","",BD160&amp;" ("&amp;COUNTIF('Pivot Tables'!$D$4:$D$1135,Reference!BD160)-1&amp;")")</f>
        <v/>
      </c>
      <c r="BD160" s="62" t="str">
        <f>IF(BD159="","",IFERROR(VLOOKUP(BB160,'Pivot Tables'!$AD$4:$AE$1135,2,FALSE),""))</f>
        <v/>
      </c>
    </row>
    <row r="161" spans="19:56" s="7" customFormat="1">
      <c r="S161" s="94"/>
      <c r="T161" s="94"/>
      <c r="U161" s="94"/>
      <c r="V161" s="70"/>
      <c r="W161" s="65"/>
      <c r="X161" s="65"/>
      <c r="Y161" s="65"/>
      <c r="Z161" s="65">
        <f t="shared" si="62"/>
        <v>156</v>
      </c>
      <c r="AA161" s="81" t="str">
        <f>IF(AA160="","",IFERROR(IF($S$17="All",VLOOKUP($S$14&amp;Z161-1,'Pivot Tables'!$T$5:$U$1135,2,FALSE),VLOOKUP($S$14&amp;Reference!$S$17&amp;Z161-1,'Pivot Tables'!$AB$5:$AC$1135,2,FALSE)),""))</f>
        <v/>
      </c>
      <c r="AB161" s="66"/>
      <c r="AR161" s="94"/>
      <c r="AS161" s="94"/>
      <c r="AT161" s="94"/>
      <c r="BA161" s="62" t="str">
        <f>IF(BA160="","",IFERROR(VLOOKUP($BC$1&amp;BB161-1,'Pivot Tables'!$E$5:$F$1135,2,FALSE),""))</f>
        <v/>
      </c>
      <c r="BB161" s="63">
        <v>159</v>
      </c>
      <c r="BC161" s="62" t="str">
        <f>IF(BD161="","",BD161&amp;" ("&amp;COUNTIF('Pivot Tables'!$D$4:$D$1135,Reference!BD161)-1&amp;")")</f>
        <v/>
      </c>
      <c r="BD161" s="62" t="str">
        <f>IF(BD160="","",IFERROR(VLOOKUP(BB161,'Pivot Tables'!$AD$4:$AE$1135,2,FALSE),""))</f>
        <v/>
      </c>
    </row>
    <row r="162" spans="19:56" s="7" customFormat="1">
      <c r="S162" s="94"/>
      <c r="T162" s="94"/>
      <c r="U162" s="94"/>
      <c r="V162" s="70"/>
      <c r="W162" s="65"/>
      <c r="X162" s="65"/>
      <c r="Y162" s="65"/>
      <c r="Z162" s="65">
        <f t="shared" si="62"/>
        <v>157</v>
      </c>
      <c r="AA162" s="81" t="str">
        <f>IF(AA161="","",IFERROR(IF($S$17="All",VLOOKUP($S$14&amp;Z162-1,'Pivot Tables'!$T$5:$U$1135,2,FALSE),VLOOKUP($S$14&amp;Reference!$S$17&amp;Z162-1,'Pivot Tables'!$AB$5:$AC$1135,2,FALSE)),""))</f>
        <v/>
      </c>
      <c r="AB162" s="66"/>
      <c r="AR162" s="94"/>
      <c r="AS162" s="94"/>
      <c r="AT162" s="94"/>
      <c r="BA162" s="62" t="str">
        <f>IF(BA161="","",IFERROR(VLOOKUP($BC$1&amp;BB162-1,'Pivot Tables'!$E$5:$F$1135,2,FALSE),""))</f>
        <v/>
      </c>
      <c r="BB162" s="63">
        <v>160</v>
      </c>
      <c r="BC162" s="62" t="str">
        <f>IF(BD162="","",BD162&amp;" ("&amp;COUNTIF('Pivot Tables'!$D$4:$D$1135,Reference!BD162)-1&amp;")")</f>
        <v/>
      </c>
      <c r="BD162" s="62" t="str">
        <f>IF(BD161="","",IFERROR(VLOOKUP(BB162,'Pivot Tables'!$AD$4:$AE$1135,2,FALSE),""))</f>
        <v/>
      </c>
    </row>
    <row r="163" spans="19:56" s="7" customFormat="1">
      <c r="S163" s="94"/>
      <c r="T163" s="94"/>
      <c r="U163" s="94"/>
      <c r="V163" s="70"/>
      <c r="W163" s="65"/>
      <c r="X163" s="65"/>
      <c r="Y163" s="65"/>
      <c r="Z163" s="65">
        <f t="shared" si="62"/>
        <v>158</v>
      </c>
      <c r="AA163" s="81" t="str">
        <f>IF(AA162="","",IFERROR(IF($S$17="All",VLOOKUP($S$14&amp;Z163-1,'Pivot Tables'!$T$5:$U$1135,2,FALSE),VLOOKUP($S$14&amp;Reference!$S$17&amp;Z163-1,'Pivot Tables'!$AB$5:$AC$1135,2,FALSE)),""))</f>
        <v/>
      </c>
      <c r="AB163" s="66"/>
      <c r="AR163" s="94"/>
      <c r="AS163" s="94"/>
      <c r="AT163" s="94"/>
      <c r="BA163" s="62" t="str">
        <f>IF(BA162="","",IFERROR(VLOOKUP($BC$1&amp;BB163-1,'Pivot Tables'!$E$5:$F$1135,2,FALSE),""))</f>
        <v/>
      </c>
      <c r="BB163" s="63">
        <v>161</v>
      </c>
      <c r="BC163" s="62" t="str">
        <f>IF(BD163="","",BD163&amp;" ("&amp;COUNTIF('Pivot Tables'!$D$4:$D$1135,Reference!BD163)-1&amp;")")</f>
        <v/>
      </c>
      <c r="BD163" s="62" t="str">
        <f>IF(BD162="","",IFERROR(VLOOKUP(BB163,'Pivot Tables'!$AD$4:$AE$1135,2,FALSE),""))</f>
        <v/>
      </c>
    </row>
    <row r="164" spans="19:56" s="7" customFormat="1">
      <c r="S164" s="94"/>
      <c r="T164" s="94"/>
      <c r="U164" s="94"/>
      <c r="V164" s="70"/>
      <c r="W164" s="65"/>
      <c r="X164" s="65"/>
      <c r="Y164" s="65"/>
      <c r="Z164" s="65">
        <f t="shared" si="62"/>
        <v>159</v>
      </c>
      <c r="AA164" s="81" t="str">
        <f>IF(AA163="","",IFERROR(IF($S$17="All",VLOOKUP($S$14&amp;Z164-1,'Pivot Tables'!$T$5:$U$1135,2,FALSE),VLOOKUP($S$14&amp;Reference!$S$17&amp;Z164-1,'Pivot Tables'!$AB$5:$AC$1135,2,FALSE)),""))</f>
        <v/>
      </c>
      <c r="AB164" s="66"/>
      <c r="AR164" s="94"/>
      <c r="AS164" s="94"/>
      <c r="AT164" s="94"/>
      <c r="BA164" s="62" t="str">
        <f>IF(BA163="","",IFERROR(VLOOKUP($BC$1&amp;BB164-1,'Pivot Tables'!$E$5:$F$1135,2,FALSE),""))</f>
        <v/>
      </c>
      <c r="BB164" s="63">
        <v>162</v>
      </c>
      <c r="BC164" s="62" t="str">
        <f>IF(BD164="","",BD164&amp;" ("&amp;COUNTIF('Pivot Tables'!$D$4:$D$1135,Reference!BD164)-1&amp;")")</f>
        <v/>
      </c>
      <c r="BD164" s="62" t="str">
        <f>IF(BD163="","",IFERROR(VLOOKUP(BB164,'Pivot Tables'!$AD$4:$AE$1135,2,FALSE),""))</f>
        <v/>
      </c>
    </row>
    <row r="165" spans="19:56" s="7" customFormat="1">
      <c r="S165" s="94"/>
      <c r="T165" s="94"/>
      <c r="U165" s="94"/>
      <c r="V165" s="70"/>
      <c r="W165" s="65"/>
      <c r="X165" s="65"/>
      <c r="Y165" s="65"/>
      <c r="Z165" s="65">
        <f t="shared" si="62"/>
        <v>160</v>
      </c>
      <c r="AA165" s="81" t="str">
        <f>IF(AA164="","",IFERROR(IF($S$17="All",VLOOKUP($S$14&amp;Z165-1,'Pivot Tables'!$T$5:$U$1135,2,FALSE),VLOOKUP($S$14&amp;Reference!$S$17&amp;Z165-1,'Pivot Tables'!$AB$5:$AC$1135,2,FALSE)),""))</f>
        <v/>
      </c>
      <c r="AB165" s="66"/>
      <c r="AR165" s="94"/>
      <c r="AS165" s="94"/>
      <c r="AT165" s="94"/>
      <c r="BA165" s="62" t="str">
        <f>IF(BA164="","",IFERROR(VLOOKUP($BC$1&amp;BB165-1,'Pivot Tables'!$E$5:$F$1135,2,FALSE),""))</f>
        <v/>
      </c>
      <c r="BB165" s="63">
        <v>163</v>
      </c>
      <c r="BC165" s="62" t="str">
        <f>IF(BD165="","",BD165&amp;" ("&amp;COUNTIF('Pivot Tables'!$D$4:$D$1135,Reference!BD165)-1&amp;")")</f>
        <v/>
      </c>
      <c r="BD165" s="62" t="str">
        <f>IF(BD164="","",IFERROR(VLOOKUP(BB165,'Pivot Tables'!$AD$4:$AE$1135,2,FALSE),""))</f>
        <v/>
      </c>
    </row>
    <row r="166" spans="19:56" s="7" customFormat="1">
      <c r="S166" s="94"/>
      <c r="T166" s="94"/>
      <c r="U166" s="94"/>
      <c r="V166" s="70"/>
      <c r="W166" s="65"/>
      <c r="X166" s="65"/>
      <c r="Y166" s="65"/>
      <c r="Z166" s="65">
        <f t="shared" si="62"/>
        <v>161</v>
      </c>
      <c r="AA166" s="81" t="str">
        <f>IF(AA165="","",IFERROR(IF($S$17="All",VLOOKUP($S$14&amp;Z166-1,'Pivot Tables'!$T$5:$U$1135,2,FALSE),VLOOKUP($S$14&amp;Reference!$S$17&amp;Z166-1,'Pivot Tables'!$AB$5:$AC$1135,2,FALSE)),""))</f>
        <v/>
      </c>
      <c r="AB166" s="66"/>
      <c r="AR166" s="94"/>
      <c r="AS166" s="94"/>
      <c r="AT166" s="94"/>
      <c r="BA166" s="62" t="str">
        <f>IF(BA165="","",IFERROR(VLOOKUP($BC$1&amp;BB166-1,'Pivot Tables'!$E$5:$F$1135,2,FALSE),""))</f>
        <v/>
      </c>
      <c r="BB166" s="63">
        <v>164</v>
      </c>
      <c r="BC166" s="62" t="str">
        <f>IF(BD166="","",BD166&amp;" ("&amp;COUNTIF('Pivot Tables'!$D$4:$D$1135,Reference!BD166)-1&amp;")")</f>
        <v/>
      </c>
      <c r="BD166" s="62" t="str">
        <f>IF(BD165="","",IFERROR(VLOOKUP(BB166,'Pivot Tables'!$AD$4:$AE$1135,2,FALSE),""))</f>
        <v/>
      </c>
    </row>
    <row r="167" spans="19:56" s="7" customFormat="1">
      <c r="S167" s="94"/>
      <c r="T167" s="94"/>
      <c r="U167" s="94"/>
      <c r="V167" s="70"/>
      <c r="W167" s="65"/>
      <c r="X167" s="65"/>
      <c r="Y167" s="65"/>
      <c r="Z167" s="65">
        <f t="shared" si="62"/>
        <v>162</v>
      </c>
      <c r="AA167" s="81" t="str">
        <f>IF(AA166="","",IFERROR(IF($S$17="All",VLOOKUP($S$14&amp;Z167-1,'Pivot Tables'!$T$5:$U$1135,2,FALSE),VLOOKUP($S$14&amp;Reference!$S$17&amp;Z167-1,'Pivot Tables'!$AB$5:$AC$1135,2,FALSE)),""))</f>
        <v/>
      </c>
      <c r="AB167" s="66"/>
      <c r="AR167" s="94"/>
      <c r="AS167" s="94"/>
      <c r="AT167" s="94"/>
      <c r="BA167" s="62" t="str">
        <f>IF(BA166="","",IFERROR(VLOOKUP($BC$1&amp;BB167-1,'Pivot Tables'!$E$5:$F$1135,2,FALSE),""))</f>
        <v/>
      </c>
      <c r="BB167" s="63">
        <v>165</v>
      </c>
      <c r="BC167" s="62" t="str">
        <f>IF(BD167="","",BD167&amp;" ("&amp;COUNTIF('Pivot Tables'!$D$4:$D$1135,Reference!BD167)-1&amp;")")</f>
        <v/>
      </c>
      <c r="BD167" s="62" t="str">
        <f>IF(BD166="","",IFERROR(VLOOKUP(BB167,'Pivot Tables'!$AD$4:$AE$1135,2,FALSE),""))</f>
        <v/>
      </c>
    </row>
    <row r="168" spans="19:56" s="7" customFormat="1">
      <c r="S168" s="94"/>
      <c r="T168" s="94"/>
      <c r="U168" s="94"/>
      <c r="V168" s="70"/>
      <c r="W168" s="65"/>
      <c r="X168" s="65"/>
      <c r="Y168" s="65"/>
      <c r="Z168" s="65">
        <f t="shared" si="62"/>
        <v>163</v>
      </c>
      <c r="AA168" s="81" t="str">
        <f>IF(AA167="","",IFERROR(IF($S$17="All",VLOOKUP($S$14&amp;Z168-1,'Pivot Tables'!$T$5:$U$1135,2,FALSE),VLOOKUP($S$14&amp;Reference!$S$17&amp;Z168-1,'Pivot Tables'!$AB$5:$AC$1135,2,FALSE)),""))</f>
        <v/>
      </c>
      <c r="AB168" s="66"/>
      <c r="AR168" s="94"/>
      <c r="AS168" s="94"/>
      <c r="AT168" s="94"/>
      <c r="BA168" s="62" t="str">
        <f>IF(BA167="","",IFERROR(VLOOKUP($BC$1&amp;BB168-1,'Pivot Tables'!$E$5:$F$1135,2,FALSE),""))</f>
        <v/>
      </c>
      <c r="BB168" s="63">
        <v>166</v>
      </c>
      <c r="BC168" s="62" t="str">
        <f>IF(BD168="","",BD168&amp;" ("&amp;COUNTIF('Pivot Tables'!$D$4:$D$1135,Reference!BD168)-1&amp;")")</f>
        <v/>
      </c>
      <c r="BD168" s="62" t="str">
        <f>IF(BD167="","",IFERROR(VLOOKUP(BB168,'Pivot Tables'!$AD$4:$AE$1135,2,FALSE),""))</f>
        <v/>
      </c>
    </row>
    <row r="169" spans="19:56" s="7" customFormat="1">
      <c r="S169" s="94"/>
      <c r="T169" s="94"/>
      <c r="U169" s="94"/>
      <c r="V169" s="70"/>
      <c r="W169" s="65"/>
      <c r="X169" s="65"/>
      <c r="Y169" s="65"/>
      <c r="Z169" s="65">
        <f t="shared" si="62"/>
        <v>164</v>
      </c>
      <c r="AA169" s="81" t="str">
        <f>IF(AA168="","",IFERROR(IF($S$17="All",VLOOKUP($S$14&amp;Z169-1,'Pivot Tables'!$T$5:$U$1135,2,FALSE),VLOOKUP($S$14&amp;Reference!$S$17&amp;Z169-1,'Pivot Tables'!$AB$5:$AC$1135,2,FALSE)),""))</f>
        <v/>
      </c>
      <c r="AB169" s="66"/>
      <c r="AR169" s="94"/>
      <c r="AS169" s="94"/>
      <c r="AT169" s="94"/>
      <c r="BA169" s="62" t="str">
        <f>IF(BA168="","",IFERROR(VLOOKUP($BC$1&amp;BB169-1,'Pivot Tables'!$E$5:$F$1135,2,FALSE),""))</f>
        <v/>
      </c>
      <c r="BB169" s="63">
        <v>167</v>
      </c>
      <c r="BC169" s="62" t="str">
        <f>IF(BD169="","",BD169&amp;" ("&amp;COUNTIF('Pivot Tables'!$D$4:$D$1135,Reference!BD169)-1&amp;")")</f>
        <v/>
      </c>
      <c r="BD169" s="62" t="str">
        <f>IF(BD168="","",IFERROR(VLOOKUP(BB169,'Pivot Tables'!$AD$4:$AE$1135,2,FALSE),""))</f>
        <v/>
      </c>
    </row>
    <row r="170" spans="19:56" s="7" customFormat="1">
      <c r="S170" s="94"/>
      <c r="T170" s="94"/>
      <c r="U170" s="94"/>
      <c r="V170" s="70"/>
      <c r="W170" s="65"/>
      <c r="X170" s="65"/>
      <c r="Y170" s="65"/>
      <c r="Z170" s="65">
        <f t="shared" si="62"/>
        <v>165</v>
      </c>
      <c r="AA170" s="81" t="str">
        <f>IF(AA169="","",IFERROR(IF($S$17="All",VLOOKUP($S$14&amp;Z170-1,'Pivot Tables'!$T$5:$U$1135,2,FALSE),VLOOKUP($S$14&amp;Reference!$S$17&amp;Z170-1,'Pivot Tables'!$AB$5:$AC$1135,2,FALSE)),""))</f>
        <v/>
      </c>
      <c r="AB170" s="66"/>
      <c r="AR170" s="94"/>
      <c r="AS170" s="94"/>
      <c r="AT170" s="94"/>
      <c r="BA170" s="62" t="str">
        <f>IF(BA169="","",IFERROR(VLOOKUP($BC$1&amp;BB170-1,'Pivot Tables'!$E$5:$F$1135,2,FALSE),""))</f>
        <v/>
      </c>
      <c r="BB170" s="63">
        <v>168</v>
      </c>
      <c r="BC170" s="62" t="str">
        <f>IF(BD170="","",BD170&amp;" ("&amp;COUNTIF('Pivot Tables'!$D$4:$D$1135,Reference!BD170)-1&amp;")")</f>
        <v/>
      </c>
      <c r="BD170" s="62" t="str">
        <f>IF(BD169="","",IFERROR(VLOOKUP(BB170,'Pivot Tables'!$AD$4:$AE$1135,2,FALSE),""))</f>
        <v/>
      </c>
    </row>
    <row r="171" spans="19:56" s="7" customFormat="1">
      <c r="S171" s="94"/>
      <c r="T171" s="94"/>
      <c r="U171" s="94"/>
      <c r="V171" s="70"/>
      <c r="W171" s="65"/>
      <c r="X171" s="65"/>
      <c r="Y171" s="65"/>
      <c r="Z171" s="65">
        <f t="shared" si="62"/>
        <v>166</v>
      </c>
      <c r="AA171" s="81" t="str">
        <f>IF(AA170="","",IFERROR(IF($S$17="All",VLOOKUP($S$14&amp;Z171-1,'Pivot Tables'!$T$5:$U$1135,2,FALSE),VLOOKUP($S$14&amp;Reference!$S$17&amp;Z171-1,'Pivot Tables'!$AB$5:$AC$1135,2,FALSE)),""))</f>
        <v/>
      </c>
      <c r="AB171" s="66"/>
      <c r="AR171" s="94"/>
      <c r="AS171" s="94"/>
      <c r="AT171" s="94"/>
      <c r="BA171" s="62" t="str">
        <f>IF(BA170="","",IFERROR(VLOOKUP($BC$1&amp;BB171-1,'Pivot Tables'!$E$5:$F$1135,2,FALSE),""))</f>
        <v/>
      </c>
      <c r="BB171" s="63">
        <v>169</v>
      </c>
      <c r="BC171" s="62" t="str">
        <f>IF(BD171="","",BD171&amp;" ("&amp;COUNTIF('Pivot Tables'!$D$4:$D$1135,Reference!BD171)-1&amp;")")</f>
        <v/>
      </c>
      <c r="BD171" s="62" t="str">
        <f>IF(BD170="","",IFERROR(VLOOKUP(BB171,'Pivot Tables'!$AD$4:$AE$1135,2,FALSE),""))</f>
        <v/>
      </c>
    </row>
    <row r="172" spans="19:56" s="7" customFormat="1">
      <c r="S172" s="94"/>
      <c r="T172" s="94"/>
      <c r="U172" s="94"/>
      <c r="V172" s="70"/>
      <c r="W172" s="65"/>
      <c r="X172" s="65"/>
      <c r="Y172" s="65"/>
      <c r="Z172" s="65">
        <f t="shared" si="62"/>
        <v>167</v>
      </c>
      <c r="AA172" s="81" t="str">
        <f>IF(AA171="","",IFERROR(IF($S$17="All",VLOOKUP($S$14&amp;Z172-1,'Pivot Tables'!$T$5:$U$1135,2,FALSE),VLOOKUP($S$14&amp;Reference!$S$17&amp;Z172-1,'Pivot Tables'!$AB$5:$AC$1135,2,FALSE)),""))</f>
        <v/>
      </c>
      <c r="AB172" s="66"/>
      <c r="AR172" s="94"/>
      <c r="AS172" s="94"/>
      <c r="AT172" s="94"/>
      <c r="BA172" s="62" t="str">
        <f>IF(BA171="","",IFERROR(VLOOKUP($BC$1&amp;BB172-1,'Pivot Tables'!$E$5:$F$1135,2,FALSE),""))</f>
        <v/>
      </c>
      <c r="BB172" s="63">
        <v>170</v>
      </c>
      <c r="BC172" s="62" t="str">
        <f>IF(BD172="","",BD172&amp;" ("&amp;COUNTIF('Pivot Tables'!$D$4:$D$1135,Reference!BD172)-1&amp;")")</f>
        <v/>
      </c>
      <c r="BD172" s="62" t="str">
        <f>IF(BD171="","",IFERROR(VLOOKUP(BB172,'Pivot Tables'!$AD$4:$AE$1135,2,FALSE),""))</f>
        <v/>
      </c>
    </row>
    <row r="173" spans="19:56" s="7" customFormat="1">
      <c r="S173" s="94"/>
      <c r="T173" s="94"/>
      <c r="U173" s="94"/>
      <c r="V173" s="70"/>
      <c r="W173" s="65"/>
      <c r="X173" s="65"/>
      <c r="Y173" s="65"/>
      <c r="Z173" s="65">
        <f t="shared" si="62"/>
        <v>168</v>
      </c>
      <c r="AA173" s="81" t="str">
        <f>IF(AA172="","",IFERROR(IF($S$17="All",VLOOKUP($S$14&amp;Z173-1,'Pivot Tables'!$T$5:$U$1135,2,FALSE),VLOOKUP($S$14&amp;Reference!$S$17&amp;Z173-1,'Pivot Tables'!$AB$5:$AC$1135,2,FALSE)),""))</f>
        <v/>
      </c>
      <c r="AB173" s="66"/>
      <c r="AR173" s="94"/>
      <c r="AS173" s="94"/>
      <c r="AT173" s="94"/>
      <c r="BA173" s="62" t="str">
        <f>IF(BA172="","",IFERROR(VLOOKUP($BC$1&amp;BB173-1,'Pivot Tables'!$E$5:$F$1135,2,FALSE),""))</f>
        <v/>
      </c>
      <c r="BB173" s="63">
        <v>171</v>
      </c>
      <c r="BC173" s="62" t="str">
        <f>IF(BD173="","",BD173&amp;" ("&amp;COUNTIF('Pivot Tables'!$D$4:$D$1135,Reference!BD173)-1&amp;")")</f>
        <v/>
      </c>
      <c r="BD173" s="62" t="str">
        <f>IF(BD172="","",IFERROR(VLOOKUP(BB173,'Pivot Tables'!$AD$4:$AE$1135,2,FALSE),""))</f>
        <v/>
      </c>
    </row>
    <row r="174" spans="19:56" s="7" customFormat="1">
      <c r="S174" s="94"/>
      <c r="T174" s="94"/>
      <c r="U174" s="94"/>
      <c r="V174" s="70"/>
      <c r="W174" s="65"/>
      <c r="X174" s="65"/>
      <c r="Y174" s="65"/>
      <c r="Z174" s="65">
        <f t="shared" si="62"/>
        <v>169</v>
      </c>
      <c r="AA174" s="81" t="str">
        <f>IF(AA173="","",IFERROR(IF($S$17="All",VLOOKUP($S$14&amp;Z174-1,'Pivot Tables'!$T$5:$U$1135,2,FALSE),VLOOKUP($S$14&amp;Reference!$S$17&amp;Z174-1,'Pivot Tables'!$AB$5:$AC$1135,2,FALSE)),""))</f>
        <v/>
      </c>
      <c r="AB174" s="66"/>
      <c r="AR174" s="94"/>
      <c r="AS174" s="94"/>
      <c r="AT174" s="94"/>
      <c r="BA174" s="62" t="str">
        <f>IF(BA173="","",IFERROR(VLOOKUP($BC$1&amp;BB174-1,'Pivot Tables'!$E$5:$F$1135,2,FALSE),""))</f>
        <v/>
      </c>
      <c r="BB174" s="63">
        <v>172</v>
      </c>
      <c r="BC174" s="62" t="str">
        <f>IF(BD174="","",BD174&amp;" ("&amp;COUNTIF('Pivot Tables'!$D$4:$D$1135,Reference!BD174)-1&amp;")")</f>
        <v/>
      </c>
      <c r="BD174" s="62" t="str">
        <f>IF(BD173="","",IFERROR(VLOOKUP(BB174,'Pivot Tables'!$AD$4:$AE$1135,2,FALSE),""))</f>
        <v/>
      </c>
    </row>
    <row r="175" spans="19:56" s="7" customFormat="1">
      <c r="S175" s="94"/>
      <c r="T175" s="94"/>
      <c r="U175" s="94"/>
      <c r="V175" s="70"/>
      <c r="W175" s="65"/>
      <c r="X175" s="65"/>
      <c r="Y175" s="65"/>
      <c r="Z175" s="65">
        <f t="shared" si="62"/>
        <v>170</v>
      </c>
      <c r="AA175" s="81" t="str">
        <f>IF(AA174="","",IFERROR(IF($S$17="All",VLOOKUP($S$14&amp;Z175-1,'Pivot Tables'!$T$5:$U$1135,2,FALSE),VLOOKUP($S$14&amp;Reference!$S$17&amp;Z175-1,'Pivot Tables'!$AB$5:$AC$1135,2,FALSE)),""))</f>
        <v/>
      </c>
      <c r="AB175" s="66"/>
      <c r="AR175" s="94"/>
      <c r="AS175" s="94"/>
      <c r="AT175" s="94"/>
      <c r="BA175" s="62" t="str">
        <f>IF(BA174="","",IFERROR(VLOOKUP($BC$1&amp;BB175-1,'Pivot Tables'!$E$5:$F$1135,2,FALSE),""))</f>
        <v/>
      </c>
      <c r="BB175" s="63">
        <v>173</v>
      </c>
      <c r="BC175" s="62" t="str">
        <f>IF(BD175="","",BD175&amp;" ("&amp;COUNTIF('Pivot Tables'!$D$4:$D$1135,Reference!BD175)-1&amp;")")</f>
        <v/>
      </c>
      <c r="BD175" s="62" t="str">
        <f>IF(BD174="","",IFERROR(VLOOKUP(BB175,'Pivot Tables'!$AD$4:$AE$1135,2,FALSE),""))</f>
        <v/>
      </c>
    </row>
    <row r="176" spans="19:56" s="7" customFormat="1">
      <c r="S176" s="94"/>
      <c r="T176" s="94"/>
      <c r="U176" s="94"/>
      <c r="V176" s="70"/>
      <c r="W176" s="65"/>
      <c r="X176" s="65"/>
      <c r="Y176" s="65"/>
      <c r="Z176" s="65">
        <f t="shared" si="62"/>
        <v>171</v>
      </c>
      <c r="AA176" s="81" t="str">
        <f>IF(AA175="","",IFERROR(IF($S$17="All",VLOOKUP($S$14&amp;Z176-1,'Pivot Tables'!$T$5:$U$1135,2,FALSE),VLOOKUP($S$14&amp;Reference!$S$17&amp;Z176-1,'Pivot Tables'!$AB$5:$AC$1135,2,FALSE)),""))</f>
        <v/>
      </c>
      <c r="AB176" s="66"/>
      <c r="AR176" s="94"/>
      <c r="AS176" s="94"/>
      <c r="AT176" s="94"/>
      <c r="BA176" s="62" t="str">
        <f>IF(BA175="","",IFERROR(VLOOKUP($BC$1&amp;BB176-1,'Pivot Tables'!$E$5:$F$1135,2,FALSE),""))</f>
        <v/>
      </c>
      <c r="BB176" s="63">
        <v>174</v>
      </c>
      <c r="BC176" s="62" t="str">
        <f>IF(BD176="","",BD176&amp;" ("&amp;COUNTIF('Pivot Tables'!$D$4:$D$1135,Reference!BD176)-1&amp;")")</f>
        <v/>
      </c>
      <c r="BD176" s="62" t="str">
        <f>IF(BD175="","",IFERROR(VLOOKUP(BB176,'Pivot Tables'!$AD$4:$AE$1135,2,FALSE),""))</f>
        <v/>
      </c>
    </row>
    <row r="177" spans="19:56" s="7" customFormat="1">
      <c r="S177" s="94"/>
      <c r="T177" s="94"/>
      <c r="U177" s="94"/>
      <c r="V177" s="70"/>
      <c r="W177" s="65"/>
      <c r="X177" s="65"/>
      <c r="Y177" s="65"/>
      <c r="Z177" s="65">
        <f t="shared" si="62"/>
        <v>172</v>
      </c>
      <c r="AA177" s="81" t="str">
        <f>IF(AA176="","",IFERROR(IF($S$17="All",VLOOKUP($S$14&amp;Z177-1,'Pivot Tables'!$T$5:$U$1135,2,FALSE),VLOOKUP($S$14&amp;Reference!$S$17&amp;Z177-1,'Pivot Tables'!$AB$5:$AC$1135,2,FALSE)),""))</f>
        <v/>
      </c>
      <c r="AB177" s="66"/>
      <c r="AR177" s="94"/>
      <c r="AS177" s="94"/>
      <c r="AT177" s="94"/>
      <c r="BA177" s="62" t="str">
        <f>IF(BA176="","",IFERROR(VLOOKUP($BC$1&amp;BB177-1,'Pivot Tables'!$E$5:$F$1135,2,FALSE),""))</f>
        <v/>
      </c>
      <c r="BB177" s="63">
        <v>175</v>
      </c>
      <c r="BC177" s="62" t="str">
        <f>IF(BD177="","",BD177&amp;" ("&amp;COUNTIF('Pivot Tables'!$D$4:$D$1135,Reference!BD177)-1&amp;")")</f>
        <v/>
      </c>
      <c r="BD177" s="62" t="str">
        <f>IF(BD176="","",IFERROR(VLOOKUP(BB177,'Pivot Tables'!$AD$4:$AE$1135,2,FALSE),""))</f>
        <v/>
      </c>
    </row>
    <row r="178" spans="19:56" s="7" customFormat="1">
      <c r="S178" s="94"/>
      <c r="T178" s="94"/>
      <c r="U178" s="94"/>
      <c r="V178" s="70"/>
      <c r="W178" s="65"/>
      <c r="X178" s="65"/>
      <c r="Y178" s="65"/>
      <c r="Z178" s="65">
        <f t="shared" si="62"/>
        <v>173</v>
      </c>
      <c r="AA178" s="81" t="str">
        <f>IF(AA177="","",IFERROR(IF($S$17="All",VLOOKUP($S$14&amp;Z178-1,'Pivot Tables'!$T$5:$U$1135,2,FALSE),VLOOKUP($S$14&amp;Reference!$S$17&amp;Z178-1,'Pivot Tables'!$AB$5:$AC$1135,2,FALSE)),""))</f>
        <v/>
      </c>
      <c r="AB178" s="66"/>
      <c r="AR178" s="94"/>
      <c r="AS178" s="94"/>
      <c r="AT178" s="94"/>
      <c r="BA178" s="62" t="str">
        <f>IF(BA177="","",IFERROR(VLOOKUP($BC$1&amp;BB178-1,'Pivot Tables'!$E$5:$F$1135,2,FALSE),""))</f>
        <v/>
      </c>
      <c r="BB178" s="63">
        <v>176</v>
      </c>
      <c r="BC178" s="62" t="str">
        <f>IF(BD178="","",BD178&amp;" ("&amp;COUNTIF('Pivot Tables'!$D$4:$D$1135,Reference!BD178)-1&amp;")")</f>
        <v/>
      </c>
      <c r="BD178" s="62" t="str">
        <f>IF(BD177="","",IFERROR(VLOOKUP(BB178,'Pivot Tables'!$AD$4:$AE$1135,2,FALSE),""))</f>
        <v/>
      </c>
    </row>
    <row r="179" spans="19:56" s="7" customFormat="1">
      <c r="S179" s="94"/>
      <c r="T179" s="94"/>
      <c r="U179" s="94"/>
      <c r="V179" s="70"/>
      <c r="W179" s="65"/>
      <c r="X179" s="65"/>
      <c r="Y179" s="65"/>
      <c r="Z179" s="65">
        <f t="shared" si="62"/>
        <v>174</v>
      </c>
      <c r="AA179" s="81" t="str">
        <f>IF(AA178="","",IFERROR(IF($S$17="All",VLOOKUP($S$14&amp;Z179-1,'Pivot Tables'!$T$5:$U$1135,2,FALSE),VLOOKUP($S$14&amp;Reference!$S$17&amp;Z179-1,'Pivot Tables'!$AB$5:$AC$1135,2,FALSE)),""))</f>
        <v/>
      </c>
      <c r="AB179" s="66"/>
      <c r="AR179" s="94"/>
      <c r="AS179" s="94"/>
      <c r="AT179" s="94"/>
      <c r="BA179" s="62" t="str">
        <f>IF(BA178="","",IFERROR(VLOOKUP($BC$1&amp;BB179-1,'Pivot Tables'!$E$5:$F$1135,2,FALSE),""))</f>
        <v/>
      </c>
      <c r="BB179" s="63">
        <v>177</v>
      </c>
      <c r="BC179" s="62" t="str">
        <f>IF(BD179="","",BD179&amp;" ("&amp;COUNTIF('Pivot Tables'!$D$4:$D$1135,Reference!BD179)-1&amp;")")</f>
        <v/>
      </c>
      <c r="BD179" s="62" t="str">
        <f>IF(BD178="","",IFERROR(VLOOKUP(BB179,'Pivot Tables'!$AD$4:$AE$1135,2,FALSE),""))</f>
        <v/>
      </c>
    </row>
    <row r="180" spans="19:56" s="7" customFormat="1">
      <c r="S180" s="94"/>
      <c r="T180" s="94"/>
      <c r="U180" s="94"/>
      <c r="V180" s="70"/>
      <c r="W180" s="65"/>
      <c r="X180" s="65"/>
      <c r="Y180" s="65"/>
      <c r="Z180" s="65">
        <f t="shared" si="62"/>
        <v>175</v>
      </c>
      <c r="AA180" s="81" t="str">
        <f>IF(AA179="","",IFERROR(IF($S$17="All",VLOOKUP($S$14&amp;Z180-1,'Pivot Tables'!$T$5:$U$1135,2,FALSE),VLOOKUP($S$14&amp;Reference!$S$17&amp;Z180-1,'Pivot Tables'!$AB$5:$AC$1135,2,FALSE)),""))</f>
        <v/>
      </c>
      <c r="AB180" s="66"/>
      <c r="AR180" s="94"/>
      <c r="AS180" s="94"/>
      <c r="AT180" s="94"/>
      <c r="BA180" s="62" t="str">
        <f>IF(BA179="","",IFERROR(VLOOKUP($BC$1&amp;BB180-1,'Pivot Tables'!$E$5:$F$1135,2,FALSE),""))</f>
        <v/>
      </c>
      <c r="BB180" s="63">
        <v>178</v>
      </c>
      <c r="BC180" s="62" t="str">
        <f>IF(BD180="","",BD180&amp;" ("&amp;COUNTIF('Pivot Tables'!$D$4:$D$1135,Reference!BD180)-1&amp;")")</f>
        <v/>
      </c>
      <c r="BD180" s="62" t="str">
        <f>IF(BD179="","",IFERROR(VLOOKUP(BB180,'Pivot Tables'!$AD$4:$AE$1135,2,FALSE),""))</f>
        <v/>
      </c>
    </row>
    <row r="181" spans="19:56" s="7" customFormat="1">
      <c r="S181" s="94"/>
      <c r="T181" s="94"/>
      <c r="U181" s="94"/>
      <c r="V181" s="70"/>
      <c r="W181" s="65"/>
      <c r="X181" s="65"/>
      <c r="Y181" s="65"/>
      <c r="Z181" s="65">
        <f t="shared" si="62"/>
        <v>176</v>
      </c>
      <c r="AA181" s="81" t="str">
        <f>IF(AA180="","",IFERROR(IF($S$17="All",VLOOKUP($S$14&amp;Z181-1,'Pivot Tables'!$T$5:$U$1135,2,FALSE),VLOOKUP($S$14&amp;Reference!$S$17&amp;Z181-1,'Pivot Tables'!$AB$5:$AC$1135,2,FALSE)),""))</f>
        <v/>
      </c>
      <c r="AB181" s="66"/>
      <c r="AR181" s="94"/>
      <c r="AS181" s="94"/>
      <c r="AT181" s="94"/>
      <c r="BA181" s="62" t="str">
        <f>IF(BA180="","",IFERROR(VLOOKUP($BC$1&amp;BB181-1,'Pivot Tables'!$E$5:$F$1135,2,FALSE),""))</f>
        <v/>
      </c>
      <c r="BB181" s="63">
        <v>179</v>
      </c>
      <c r="BC181" s="62" t="str">
        <f>IF(BD181="","",BD181&amp;" ("&amp;COUNTIF('Pivot Tables'!$D$4:$D$1135,Reference!BD181)-1&amp;")")</f>
        <v/>
      </c>
      <c r="BD181" s="62" t="str">
        <f>IF(BD180="","",IFERROR(VLOOKUP(BB181,'Pivot Tables'!$AD$4:$AE$1135,2,FALSE),""))</f>
        <v/>
      </c>
    </row>
    <row r="182" spans="19:56" s="7" customFormat="1">
      <c r="S182" s="94"/>
      <c r="T182" s="94"/>
      <c r="U182" s="94"/>
      <c r="V182" s="70"/>
      <c r="W182" s="65"/>
      <c r="X182" s="65"/>
      <c r="Y182" s="65"/>
      <c r="Z182" s="65">
        <f t="shared" si="62"/>
        <v>177</v>
      </c>
      <c r="AA182" s="81" t="str">
        <f>IF(AA181="","",IFERROR(IF($S$17="All",VLOOKUP($S$14&amp;Z182-1,'Pivot Tables'!$T$5:$U$1135,2,FALSE),VLOOKUP($S$14&amp;Reference!$S$17&amp;Z182-1,'Pivot Tables'!$AB$5:$AC$1135,2,FALSE)),""))</f>
        <v/>
      </c>
      <c r="AB182" s="66"/>
      <c r="AR182" s="94"/>
      <c r="AS182" s="94"/>
      <c r="AT182" s="94"/>
      <c r="BA182" s="62" t="str">
        <f>IF(BA181="","",IFERROR(VLOOKUP($BC$1&amp;BB182-1,'Pivot Tables'!$E$5:$F$1135,2,FALSE),""))</f>
        <v/>
      </c>
      <c r="BB182" s="63">
        <v>180</v>
      </c>
      <c r="BC182" s="62" t="str">
        <f>IF(BD182="","",BD182&amp;" ("&amp;COUNTIF('Pivot Tables'!$D$4:$D$1135,Reference!BD182)-1&amp;")")</f>
        <v/>
      </c>
      <c r="BD182" s="62" t="str">
        <f>IF(BD181="","",IFERROR(VLOOKUP(BB182,'Pivot Tables'!$AD$4:$AE$1135,2,FALSE),""))</f>
        <v/>
      </c>
    </row>
    <row r="183" spans="19:56" s="7" customFormat="1">
      <c r="S183" s="94"/>
      <c r="T183" s="94"/>
      <c r="U183" s="94"/>
      <c r="V183" s="70"/>
      <c r="W183" s="65"/>
      <c r="X183" s="65"/>
      <c r="Y183" s="65"/>
      <c r="Z183" s="65">
        <f t="shared" si="62"/>
        <v>178</v>
      </c>
      <c r="AA183" s="81" t="str">
        <f>IF(AA182="","",IFERROR(IF($S$17="All",VLOOKUP($S$14&amp;Z183-1,'Pivot Tables'!$T$5:$U$1135,2,FALSE),VLOOKUP($S$14&amp;Reference!$S$17&amp;Z183-1,'Pivot Tables'!$AB$5:$AC$1135,2,FALSE)),""))</f>
        <v/>
      </c>
      <c r="AB183" s="66"/>
      <c r="AR183" s="94"/>
      <c r="AS183" s="94"/>
      <c r="AT183" s="94"/>
      <c r="BA183" s="62" t="str">
        <f>IF(BA182="","",IFERROR(VLOOKUP($BC$1&amp;BB183-1,'Pivot Tables'!$E$5:$F$1135,2,FALSE),""))</f>
        <v/>
      </c>
      <c r="BB183" s="63">
        <v>181</v>
      </c>
      <c r="BC183" s="62" t="str">
        <f>IF(BD183="","",BD183&amp;" ("&amp;COUNTIF('Pivot Tables'!$D$4:$D$1135,Reference!BD183)-1&amp;")")</f>
        <v/>
      </c>
      <c r="BD183" s="62" t="str">
        <f>IF(BD182="","",IFERROR(VLOOKUP(BB183,'Pivot Tables'!$AD$4:$AE$1135,2,FALSE),""))</f>
        <v/>
      </c>
    </row>
    <row r="184" spans="19:56" s="7" customFormat="1">
      <c r="S184" s="94"/>
      <c r="T184" s="94"/>
      <c r="U184" s="94"/>
      <c r="V184" s="70"/>
      <c r="W184" s="65"/>
      <c r="X184" s="65"/>
      <c r="Y184" s="65"/>
      <c r="Z184" s="65">
        <f t="shared" si="62"/>
        <v>179</v>
      </c>
      <c r="AA184" s="81" t="str">
        <f>IF(AA183="","",IFERROR(IF($S$17="All",VLOOKUP($S$14&amp;Z184-1,'Pivot Tables'!$T$5:$U$1135,2,FALSE),VLOOKUP($S$14&amp;Reference!$S$17&amp;Z184-1,'Pivot Tables'!$AB$5:$AC$1135,2,FALSE)),""))</f>
        <v/>
      </c>
      <c r="AB184" s="66"/>
      <c r="AR184" s="94"/>
      <c r="AS184" s="94"/>
      <c r="AT184" s="94"/>
      <c r="BA184" s="62" t="str">
        <f>IF(BA183="","",IFERROR(VLOOKUP($BC$1&amp;BB184-1,'Pivot Tables'!$E$5:$F$1135,2,FALSE),""))</f>
        <v/>
      </c>
      <c r="BB184" s="63">
        <v>182</v>
      </c>
      <c r="BC184" s="62" t="str">
        <f>IF(BD184="","",BD184&amp;" ("&amp;COUNTIF('Pivot Tables'!$D$4:$D$1135,Reference!BD184)-1&amp;")")</f>
        <v/>
      </c>
      <c r="BD184" s="62" t="str">
        <f>IF(BD183="","",IFERROR(VLOOKUP(BB184,'Pivot Tables'!$AD$4:$AE$1135,2,FALSE),""))</f>
        <v/>
      </c>
    </row>
    <row r="185" spans="19:56" s="7" customFormat="1">
      <c r="S185" s="94"/>
      <c r="T185" s="94"/>
      <c r="U185" s="94"/>
      <c r="V185" s="70"/>
      <c r="W185" s="65"/>
      <c r="X185" s="65"/>
      <c r="Y185" s="65"/>
      <c r="Z185" s="65">
        <f t="shared" si="62"/>
        <v>180</v>
      </c>
      <c r="AA185" s="81" t="str">
        <f>IF(AA184="","",IFERROR(IF($S$17="All",VLOOKUP($S$14&amp;Z185-1,'Pivot Tables'!$T$5:$U$1135,2,FALSE),VLOOKUP($S$14&amp;Reference!$S$17&amp;Z185-1,'Pivot Tables'!$AB$5:$AC$1135,2,FALSE)),""))</f>
        <v/>
      </c>
      <c r="AB185" s="66"/>
      <c r="AR185" s="94"/>
      <c r="AS185" s="94"/>
      <c r="AT185" s="94"/>
      <c r="BA185" s="62" t="str">
        <f>IF(BA184="","",IFERROR(VLOOKUP($BC$1&amp;BB185-1,'Pivot Tables'!$E$5:$F$1135,2,FALSE),""))</f>
        <v/>
      </c>
      <c r="BB185" s="63">
        <v>183</v>
      </c>
      <c r="BC185" s="62" t="str">
        <f>IF(BD185="","",BD185&amp;" ("&amp;COUNTIF('Pivot Tables'!$D$4:$D$1135,Reference!BD185)-1&amp;")")</f>
        <v/>
      </c>
      <c r="BD185" s="62" t="str">
        <f>IF(BD184="","",IFERROR(VLOOKUP(BB185,'Pivot Tables'!$AD$4:$AE$1135,2,FALSE),""))</f>
        <v/>
      </c>
    </row>
    <row r="186" spans="19:56" s="7" customFormat="1">
      <c r="S186" s="94"/>
      <c r="T186" s="94"/>
      <c r="U186" s="94"/>
      <c r="V186" s="70"/>
      <c r="W186" s="65"/>
      <c r="X186" s="65"/>
      <c r="Y186" s="65"/>
      <c r="Z186" s="65">
        <f t="shared" si="62"/>
        <v>181</v>
      </c>
      <c r="AA186" s="81" t="str">
        <f>IF(AA185="","",IFERROR(IF($S$17="All",VLOOKUP($S$14&amp;Z186-1,'Pivot Tables'!$T$5:$U$1135,2,FALSE),VLOOKUP($S$14&amp;Reference!$S$17&amp;Z186-1,'Pivot Tables'!$AB$5:$AC$1135,2,FALSE)),""))</f>
        <v/>
      </c>
      <c r="AB186" s="66"/>
      <c r="AR186" s="94"/>
      <c r="AS186" s="94"/>
      <c r="AT186" s="94"/>
      <c r="BA186" s="62" t="str">
        <f>IF(BA185="","",IFERROR(VLOOKUP($BC$1&amp;BB186-1,'Pivot Tables'!$E$5:$F$1135,2,FALSE),""))</f>
        <v/>
      </c>
      <c r="BB186" s="63">
        <v>184</v>
      </c>
      <c r="BC186" s="62" t="str">
        <f>IF(BD186="","",BD186&amp;" ("&amp;COUNTIF('Pivot Tables'!$D$4:$D$1135,Reference!BD186)-1&amp;")")</f>
        <v/>
      </c>
      <c r="BD186" s="62" t="str">
        <f>IF(BD185="","",IFERROR(VLOOKUP(BB186,'Pivot Tables'!$AD$4:$AE$1135,2,FALSE),""))</f>
        <v/>
      </c>
    </row>
    <row r="187" spans="19:56" s="7" customFormat="1">
      <c r="S187" s="94"/>
      <c r="T187" s="94"/>
      <c r="U187" s="94"/>
      <c r="V187" s="70"/>
      <c r="W187" s="65"/>
      <c r="X187" s="65"/>
      <c r="Y187" s="65"/>
      <c r="Z187" s="65">
        <f t="shared" si="62"/>
        <v>182</v>
      </c>
      <c r="AA187" s="81" t="str">
        <f>IF(AA186="","",IFERROR(IF($S$17="All",VLOOKUP($S$14&amp;Z187-1,'Pivot Tables'!$T$5:$U$1135,2,FALSE),VLOOKUP($S$14&amp;Reference!$S$17&amp;Z187-1,'Pivot Tables'!$AB$5:$AC$1135,2,FALSE)),""))</f>
        <v/>
      </c>
      <c r="AB187" s="66"/>
      <c r="AR187" s="94"/>
      <c r="AS187" s="94"/>
      <c r="AT187" s="94"/>
      <c r="BA187" s="62" t="str">
        <f>IF(BA186="","",IFERROR(VLOOKUP($BC$1&amp;BB187-1,'Pivot Tables'!$E$5:$F$1135,2,FALSE),""))</f>
        <v/>
      </c>
      <c r="BB187" s="63">
        <v>185</v>
      </c>
      <c r="BC187" s="62" t="str">
        <f>IF(BD187="","",BD187&amp;" ("&amp;COUNTIF('Pivot Tables'!$D$4:$D$1135,Reference!BD187)-1&amp;")")</f>
        <v/>
      </c>
      <c r="BD187" s="62" t="str">
        <f>IF(BD186="","",IFERROR(VLOOKUP(BB187,'Pivot Tables'!$AD$4:$AE$1135,2,FALSE),""))</f>
        <v/>
      </c>
    </row>
    <row r="188" spans="19:56" s="7" customFormat="1">
      <c r="S188" s="94"/>
      <c r="T188" s="94"/>
      <c r="U188" s="94"/>
      <c r="V188" s="70"/>
      <c r="W188" s="65"/>
      <c r="X188" s="65"/>
      <c r="Y188" s="65"/>
      <c r="Z188" s="65">
        <f t="shared" si="62"/>
        <v>183</v>
      </c>
      <c r="AA188" s="81" t="str">
        <f>IF(AA187="","",IFERROR(IF($S$17="All",VLOOKUP($S$14&amp;Z188-1,'Pivot Tables'!$T$5:$U$1135,2,FALSE),VLOOKUP($S$14&amp;Reference!$S$17&amp;Z188-1,'Pivot Tables'!$AB$5:$AC$1135,2,FALSE)),""))</f>
        <v/>
      </c>
      <c r="AB188" s="66"/>
      <c r="AR188" s="94"/>
      <c r="AS188" s="94"/>
      <c r="AT188" s="94"/>
      <c r="BA188" s="62" t="str">
        <f>IF(BA187="","",IFERROR(VLOOKUP($BC$1&amp;BB188-1,'Pivot Tables'!$E$5:$F$1135,2,FALSE),""))</f>
        <v/>
      </c>
      <c r="BB188" s="63">
        <v>186</v>
      </c>
      <c r="BC188" s="62" t="str">
        <f>IF(BD188="","",BD188&amp;" ("&amp;COUNTIF('Pivot Tables'!$D$4:$D$1135,Reference!BD188)-1&amp;")")</f>
        <v/>
      </c>
      <c r="BD188" s="62" t="str">
        <f>IF(BD187="","",IFERROR(VLOOKUP(BB188,'Pivot Tables'!$AD$4:$AE$1135,2,FALSE),""))</f>
        <v/>
      </c>
    </row>
    <row r="189" spans="19:56" s="7" customFormat="1">
      <c r="S189" s="94"/>
      <c r="T189" s="94"/>
      <c r="U189" s="94"/>
      <c r="V189" s="70"/>
      <c r="W189" s="65"/>
      <c r="X189" s="65"/>
      <c r="Y189" s="65"/>
      <c r="Z189" s="65">
        <f t="shared" si="62"/>
        <v>184</v>
      </c>
      <c r="AA189" s="81" t="str">
        <f>IF(AA188="","",IFERROR(IF($S$17="All",VLOOKUP($S$14&amp;Z189-1,'Pivot Tables'!$T$5:$U$1135,2,FALSE),VLOOKUP($S$14&amp;Reference!$S$17&amp;Z189-1,'Pivot Tables'!$AB$5:$AC$1135,2,FALSE)),""))</f>
        <v/>
      </c>
      <c r="AB189" s="66"/>
      <c r="AR189" s="94"/>
      <c r="AS189" s="94"/>
      <c r="AT189" s="94"/>
      <c r="BA189" s="62" t="str">
        <f>IF(BA188="","",IFERROR(VLOOKUP($BC$1&amp;BB189-1,'Pivot Tables'!$E$5:$F$1135,2,FALSE),""))</f>
        <v/>
      </c>
      <c r="BB189" s="63">
        <v>187</v>
      </c>
      <c r="BC189" s="62" t="str">
        <f>IF(BD189="","",BD189&amp;" ("&amp;COUNTIF('Pivot Tables'!$D$4:$D$1135,Reference!BD189)-1&amp;")")</f>
        <v/>
      </c>
      <c r="BD189" s="62" t="str">
        <f>IF(BD188="","",IFERROR(VLOOKUP(BB189,'Pivot Tables'!$AD$4:$AE$1135,2,FALSE),""))</f>
        <v/>
      </c>
    </row>
    <row r="190" spans="19:56" s="7" customFormat="1">
      <c r="S190" s="94"/>
      <c r="T190" s="94"/>
      <c r="U190" s="94"/>
      <c r="V190" s="70"/>
      <c r="W190" s="65"/>
      <c r="X190" s="65"/>
      <c r="Y190" s="65"/>
      <c r="Z190" s="65">
        <f t="shared" si="62"/>
        <v>185</v>
      </c>
      <c r="AA190" s="81" t="str">
        <f>IF(AA189="","",IFERROR(IF($S$17="All",VLOOKUP($S$14&amp;Z190-1,'Pivot Tables'!$T$5:$U$1135,2,FALSE),VLOOKUP($S$14&amp;Reference!$S$17&amp;Z190-1,'Pivot Tables'!$AB$5:$AC$1135,2,FALSE)),""))</f>
        <v/>
      </c>
      <c r="AB190" s="66"/>
      <c r="AR190" s="94"/>
      <c r="AS190" s="94"/>
      <c r="AT190" s="94"/>
      <c r="BA190" s="62" t="str">
        <f>IF(BA189="","",IFERROR(VLOOKUP($BC$1&amp;BB190-1,'Pivot Tables'!$E$5:$F$1135,2,FALSE),""))</f>
        <v/>
      </c>
      <c r="BB190" s="63">
        <v>188</v>
      </c>
      <c r="BC190" s="62" t="str">
        <f>IF(BD190="","",BD190&amp;" ("&amp;COUNTIF('Pivot Tables'!$D$4:$D$1135,Reference!BD190)-1&amp;")")</f>
        <v/>
      </c>
      <c r="BD190" s="62" t="str">
        <f>IF(BD189="","",IFERROR(VLOOKUP(BB190,'Pivot Tables'!$AD$4:$AE$1135,2,FALSE),""))</f>
        <v/>
      </c>
    </row>
    <row r="191" spans="19:56" s="7" customFormat="1">
      <c r="S191" s="94"/>
      <c r="T191" s="94"/>
      <c r="U191" s="94"/>
      <c r="V191" s="70"/>
      <c r="W191" s="65"/>
      <c r="X191" s="65"/>
      <c r="Y191" s="65"/>
      <c r="Z191" s="65">
        <f t="shared" si="62"/>
        <v>186</v>
      </c>
      <c r="AA191" s="81" t="str">
        <f>IF(AA190="","",IFERROR(IF($S$17="All",VLOOKUP($S$14&amp;Z191-1,'Pivot Tables'!$T$5:$U$1135,2,FALSE),VLOOKUP($S$14&amp;Reference!$S$17&amp;Z191-1,'Pivot Tables'!$AB$5:$AC$1135,2,FALSE)),""))</f>
        <v/>
      </c>
      <c r="AB191" s="66"/>
      <c r="AR191" s="94"/>
      <c r="AS191" s="94"/>
      <c r="AT191" s="94"/>
      <c r="BA191" s="62" t="str">
        <f>IF(BA190="","",IFERROR(VLOOKUP($BC$1&amp;BB191-1,'Pivot Tables'!$E$5:$F$1135,2,FALSE),""))</f>
        <v/>
      </c>
      <c r="BB191" s="63">
        <v>189</v>
      </c>
      <c r="BC191" s="62" t="str">
        <f>IF(BD191="","",BD191&amp;" ("&amp;COUNTIF('Pivot Tables'!$D$4:$D$1135,Reference!BD191)-1&amp;")")</f>
        <v/>
      </c>
      <c r="BD191" s="62" t="str">
        <f>IF(BD190="","",IFERROR(VLOOKUP(BB191,'Pivot Tables'!$AD$4:$AE$1135,2,FALSE),""))</f>
        <v/>
      </c>
    </row>
    <row r="192" spans="19:56" s="7" customFormat="1">
      <c r="S192" s="94"/>
      <c r="T192" s="94"/>
      <c r="U192" s="94"/>
      <c r="V192" s="70"/>
      <c r="W192" s="65"/>
      <c r="X192" s="65"/>
      <c r="Y192" s="65"/>
      <c r="Z192" s="65">
        <f t="shared" si="62"/>
        <v>187</v>
      </c>
      <c r="AA192" s="81" t="str">
        <f>IF(AA191="","",IFERROR(IF($S$17="All",VLOOKUP($S$14&amp;Z192-1,'Pivot Tables'!$T$5:$U$1135,2,FALSE),VLOOKUP($S$14&amp;Reference!$S$17&amp;Z192-1,'Pivot Tables'!$AB$5:$AC$1135,2,FALSE)),""))</f>
        <v/>
      </c>
      <c r="AB192" s="66"/>
      <c r="AR192" s="94"/>
      <c r="AS192" s="94"/>
      <c r="AT192" s="94"/>
      <c r="BA192" s="62" t="str">
        <f>IF(BA191="","",IFERROR(VLOOKUP($BC$1&amp;BB192-1,'Pivot Tables'!$E$5:$F$1135,2,FALSE),""))</f>
        <v/>
      </c>
      <c r="BB192" s="63">
        <v>190</v>
      </c>
      <c r="BC192" s="62" t="str">
        <f>IF(BD192="","",BD192&amp;" ("&amp;COUNTIF('Pivot Tables'!$D$4:$D$1135,Reference!BD192)-1&amp;")")</f>
        <v/>
      </c>
      <c r="BD192" s="62" t="str">
        <f>IF(BD191="","",IFERROR(VLOOKUP(BB192,'Pivot Tables'!$AD$4:$AE$1135,2,FALSE),""))</f>
        <v/>
      </c>
    </row>
    <row r="193" spans="19:56" s="7" customFormat="1">
      <c r="S193" s="94"/>
      <c r="T193" s="94"/>
      <c r="U193" s="94"/>
      <c r="V193" s="70"/>
      <c r="W193" s="65"/>
      <c r="X193" s="65"/>
      <c r="Y193" s="65"/>
      <c r="Z193" s="65">
        <f t="shared" si="62"/>
        <v>188</v>
      </c>
      <c r="AA193" s="81" t="str">
        <f>IF(AA192="","",IFERROR(IF($S$17="All",VLOOKUP($S$14&amp;Z193-1,'Pivot Tables'!$T$5:$U$1135,2,FALSE),VLOOKUP($S$14&amp;Reference!$S$17&amp;Z193-1,'Pivot Tables'!$AB$5:$AC$1135,2,FALSE)),""))</f>
        <v/>
      </c>
      <c r="AB193" s="66"/>
      <c r="AR193" s="94"/>
      <c r="AS193" s="94"/>
      <c r="AT193" s="94"/>
      <c r="BA193" s="62" t="str">
        <f>IF(BA192="","",IFERROR(VLOOKUP($BC$1&amp;BB193-1,'Pivot Tables'!$E$5:$F$1135,2,FALSE),""))</f>
        <v/>
      </c>
      <c r="BB193" s="63">
        <v>191</v>
      </c>
      <c r="BC193" s="62" t="str">
        <f>IF(BD193="","",BD193&amp;" ("&amp;COUNTIF('Pivot Tables'!$D$4:$D$1135,Reference!BD193)-1&amp;")")</f>
        <v/>
      </c>
      <c r="BD193" s="62" t="str">
        <f>IF(BD192="","",IFERROR(VLOOKUP(BB193,'Pivot Tables'!$AD$4:$AE$1135,2,FALSE),""))</f>
        <v/>
      </c>
    </row>
    <row r="194" spans="19:56" s="7" customFormat="1">
      <c r="S194" s="94"/>
      <c r="T194" s="94"/>
      <c r="U194" s="94"/>
      <c r="V194" s="70"/>
      <c r="W194" s="65"/>
      <c r="X194" s="65"/>
      <c r="Y194" s="65"/>
      <c r="Z194" s="65">
        <f t="shared" si="62"/>
        <v>189</v>
      </c>
      <c r="AA194" s="81" t="str">
        <f>IF(AA193="","",IFERROR(IF($S$17="All",VLOOKUP($S$14&amp;Z194-1,'Pivot Tables'!$T$5:$U$1135,2,FALSE),VLOOKUP($S$14&amp;Reference!$S$17&amp;Z194-1,'Pivot Tables'!$AB$5:$AC$1135,2,FALSE)),""))</f>
        <v/>
      </c>
      <c r="AB194" s="66"/>
      <c r="AR194" s="94"/>
      <c r="AS194" s="94"/>
      <c r="AT194" s="94"/>
      <c r="BA194" s="62" t="str">
        <f>IF(BA193="","",IFERROR(VLOOKUP($BC$1&amp;BB194-1,'Pivot Tables'!$E$5:$F$1135,2,FALSE),""))</f>
        <v/>
      </c>
      <c r="BB194" s="63">
        <v>192</v>
      </c>
      <c r="BC194" s="62" t="str">
        <f>IF(BD194="","",BD194&amp;" ("&amp;COUNTIF('Pivot Tables'!$D$4:$D$1135,Reference!BD194)-1&amp;")")</f>
        <v/>
      </c>
      <c r="BD194" s="62" t="str">
        <f>IF(BD193="","",IFERROR(VLOOKUP(BB194,'Pivot Tables'!$AD$4:$AE$1135,2,FALSE),""))</f>
        <v/>
      </c>
    </row>
    <row r="195" spans="19:56" s="7" customFormat="1">
      <c r="S195" s="94"/>
      <c r="T195" s="94"/>
      <c r="U195" s="94"/>
      <c r="V195" s="70"/>
      <c r="W195" s="65"/>
      <c r="X195" s="65"/>
      <c r="Y195" s="65"/>
      <c r="Z195" s="65">
        <f t="shared" si="62"/>
        <v>190</v>
      </c>
      <c r="AA195" s="81" t="str">
        <f>IF(AA194="","",IFERROR(IF($S$17="All",VLOOKUP($S$14&amp;Z195-1,'Pivot Tables'!$T$5:$U$1135,2,FALSE),VLOOKUP($S$14&amp;Reference!$S$17&amp;Z195-1,'Pivot Tables'!$AB$5:$AC$1135,2,FALSE)),""))</f>
        <v/>
      </c>
      <c r="AB195" s="66"/>
      <c r="AR195" s="94"/>
      <c r="AS195" s="94"/>
      <c r="AT195" s="94"/>
      <c r="BA195" s="62" t="str">
        <f>IF(BA194="","",IFERROR(VLOOKUP($BC$1&amp;BB195-1,'Pivot Tables'!$E$5:$F$1135,2,FALSE),""))</f>
        <v/>
      </c>
      <c r="BB195" s="63">
        <v>193</v>
      </c>
      <c r="BC195" s="62" t="str">
        <f>IF(BD195="","",BD195&amp;" ("&amp;COUNTIF('Pivot Tables'!$D$4:$D$1135,Reference!BD195)-1&amp;")")</f>
        <v/>
      </c>
      <c r="BD195" s="62" t="str">
        <f>IF(BD194="","",IFERROR(VLOOKUP(BB195,'Pivot Tables'!$AD$4:$AE$1135,2,FALSE),""))</f>
        <v/>
      </c>
    </row>
    <row r="196" spans="19:56" s="7" customFormat="1">
      <c r="S196" s="94"/>
      <c r="T196" s="94"/>
      <c r="U196" s="94"/>
      <c r="V196" s="70"/>
      <c r="W196" s="65"/>
      <c r="X196" s="65"/>
      <c r="Y196" s="65"/>
      <c r="Z196" s="65">
        <f t="shared" si="62"/>
        <v>191</v>
      </c>
      <c r="AA196" s="81" t="str">
        <f>IF(AA195="","",IFERROR(IF($S$17="All",VLOOKUP($S$14&amp;Z196-1,'Pivot Tables'!$T$5:$U$1135,2,FALSE),VLOOKUP($S$14&amp;Reference!$S$17&amp;Z196-1,'Pivot Tables'!$AB$5:$AC$1135,2,FALSE)),""))</f>
        <v/>
      </c>
      <c r="AB196" s="66"/>
      <c r="AR196" s="94"/>
      <c r="AS196" s="94"/>
      <c r="AT196" s="94"/>
      <c r="BA196" s="62" t="str">
        <f>IF(BA195="","",IFERROR(VLOOKUP($BC$1&amp;BB196-1,'Pivot Tables'!$E$5:$F$1135,2,FALSE),""))</f>
        <v/>
      </c>
      <c r="BB196" s="63">
        <v>194</v>
      </c>
      <c r="BC196" s="62" t="str">
        <f>IF(BD196="","",BD196&amp;" ("&amp;COUNTIF('Pivot Tables'!$D$4:$D$1135,Reference!BD196)-1&amp;")")</f>
        <v/>
      </c>
      <c r="BD196" s="62" t="str">
        <f>IF(BD195="","",IFERROR(VLOOKUP(BB196,'Pivot Tables'!$AD$4:$AE$1135,2,FALSE),""))</f>
        <v/>
      </c>
    </row>
    <row r="197" spans="19:56" s="7" customFormat="1">
      <c r="S197" s="94"/>
      <c r="T197" s="94"/>
      <c r="U197" s="94"/>
      <c r="V197" s="70"/>
      <c r="W197" s="65"/>
      <c r="X197" s="65"/>
      <c r="Y197" s="65"/>
      <c r="Z197" s="65">
        <f t="shared" si="62"/>
        <v>192</v>
      </c>
      <c r="AA197" s="81" t="str">
        <f>IF(AA196="","",IFERROR(IF($S$17="All",VLOOKUP($S$14&amp;Z197-1,'Pivot Tables'!$T$5:$U$1135,2,FALSE),VLOOKUP($S$14&amp;Reference!$S$17&amp;Z197-1,'Pivot Tables'!$AB$5:$AC$1135,2,FALSE)),""))</f>
        <v/>
      </c>
      <c r="AB197" s="66"/>
      <c r="AR197" s="94"/>
      <c r="AS197" s="94"/>
      <c r="AT197" s="94"/>
      <c r="BA197" s="62" t="str">
        <f>IF(BA196="","",IFERROR(VLOOKUP($BC$1&amp;BB197-1,'Pivot Tables'!$E$5:$F$1135,2,FALSE),""))</f>
        <v/>
      </c>
      <c r="BB197" s="63">
        <v>195</v>
      </c>
      <c r="BC197" s="62" t="str">
        <f>IF(BD197="","",BD197&amp;" ("&amp;COUNTIF('Pivot Tables'!$D$4:$D$1135,Reference!BD197)-1&amp;")")</f>
        <v/>
      </c>
      <c r="BD197" s="62" t="str">
        <f>IF(BD196="","",IFERROR(VLOOKUP(BB197,'Pivot Tables'!$AD$4:$AE$1135,2,FALSE),""))</f>
        <v/>
      </c>
    </row>
    <row r="198" spans="19:56" s="7" customFormat="1">
      <c r="S198" s="94"/>
      <c r="T198" s="94"/>
      <c r="U198" s="94"/>
      <c r="V198" s="70"/>
      <c r="W198" s="65"/>
      <c r="X198" s="65"/>
      <c r="Y198" s="65"/>
      <c r="Z198" s="65">
        <f t="shared" si="62"/>
        <v>193</v>
      </c>
      <c r="AA198" s="81" t="str">
        <f>IF(AA197="","",IFERROR(IF($S$17="All",VLOOKUP($S$14&amp;Z198-1,'Pivot Tables'!$T$5:$U$1135,2,FALSE),VLOOKUP($S$14&amp;Reference!$S$17&amp;Z198-1,'Pivot Tables'!$AB$5:$AC$1135,2,FALSE)),""))</f>
        <v/>
      </c>
      <c r="AB198" s="66"/>
      <c r="AR198" s="94"/>
      <c r="AS198" s="94"/>
      <c r="AT198" s="94"/>
      <c r="BA198" s="62" t="str">
        <f>IF(BA197="","",IFERROR(VLOOKUP($BC$1&amp;BB198-1,'Pivot Tables'!$E$5:$F$1135,2,FALSE),""))</f>
        <v/>
      </c>
      <c r="BB198" s="63">
        <v>196</v>
      </c>
      <c r="BC198" s="62" t="str">
        <f>IF(BD198="","",BD198&amp;" ("&amp;COUNTIF('Pivot Tables'!$D$4:$D$1135,Reference!BD198)-1&amp;")")</f>
        <v/>
      </c>
      <c r="BD198" s="62" t="str">
        <f>IF(BD197="","",IFERROR(VLOOKUP(BB198,'Pivot Tables'!$AD$4:$AE$1135,2,FALSE),""))</f>
        <v/>
      </c>
    </row>
    <row r="199" spans="19:56" s="7" customFormat="1">
      <c r="S199" s="94"/>
      <c r="T199" s="94"/>
      <c r="U199" s="94"/>
      <c r="V199" s="70"/>
      <c r="W199" s="65"/>
      <c r="X199" s="65"/>
      <c r="Y199" s="65"/>
      <c r="Z199" s="65">
        <f t="shared" si="62"/>
        <v>194</v>
      </c>
      <c r="AA199" s="81" t="str">
        <f>IF(AA198="","",IFERROR(IF($S$17="All",VLOOKUP($S$14&amp;Z199-1,'Pivot Tables'!$T$5:$U$1135,2,FALSE),VLOOKUP($S$14&amp;Reference!$S$17&amp;Z199-1,'Pivot Tables'!$AB$5:$AC$1135,2,FALSE)),""))</f>
        <v/>
      </c>
      <c r="AB199" s="66"/>
      <c r="AR199" s="94"/>
      <c r="AS199" s="94"/>
      <c r="AT199" s="94"/>
      <c r="BA199" s="62" t="str">
        <f>IF(BA198="","",IFERROR(VLOOKUP($BC$1&amp;BB199-1,'Pivot Tables'!$E$5:$F$1135,2,FALSE),""))</f>
        <v/>
      </c>
      <c r="BB199" s="63">
        <v>197</v>
      </c>
      <c r="BC199" s="62" t="str">
        <f>IF(BD199="","",BD199&amp;" ("&amp;COUNTIF('Pivot Tables'!$D$4:$D$1135,Reference!BD199)-1&amp;")")</f>
        <v/>
      </c>
      <c r="BD199" s="62" t="str">
        <f>IF(BD198="","",IFERROR(VLOOKUP(BB199,'Pivot Tables'!$AD$4:$AE$1135,2,FALSE),""))</f>
        <v/>
      </c>
    </row>
    <row r="200" spans="19:56" s="7" customFormat="1">
      <c r="S200" s="94"/>
      <c r="T200" s="94"/>
      <c r="U200" s="94"/>
      <c r="V200" s="70"/>
      <c r="W200" s="65"/>
      <c r="X200" s="65"/>
      <c r="Y200" s="65"/>
      <c r="Z200" s="65">
        <f t="shared" si="62"/>
        <v>195</v>
      </c>
      <c r="AA200" s="81" t="str">
        <f>IF(AA199="","",IFERROR(IF($S$17="All",VLOOKUP($S$14&amp;Z200-1,'Pivot Tables'!$T$5:$U$1135,2,FALSE),VLOOKUP($S$14&amp;Reference!$S$17&amp;Z200-1,'Pivot Tables'!$AB$5:$AC$1135,2,FALSE)),""))</f>
        <v/>
      </c>
      <c r="AB200" s="66"/>
      <c r="AR200" s="94"/>
      <c r="AS200" s="94"/>
      <c r="AT200" s="94"/>
      <c r="BA200" s="62" t="str">
        <f>IF(BA199="","",IFERROR(VLOOKUP($BC$1&amp;BB200-1,'Pivot Tables'!$E$5:$F$1135,2,FALSE),""))</f>
        <v/>
      </c>
      <c r="BB200" s="63">
        <v>198</v>
      </c>
      <c r="BC200" s="62" t="str">
        <f>IF(BD200="","",BD200&amp;" ("&amp;COUNTIF('Pivot Tables'!$D$4:$D$1135,Reference!BD200)-1&amp;")")</f>
        <v/>
      </c>
      <c r="BD200" s="62" t="str">
        <f>IF(BD199="","",IFERROR(VLOOKUP(BB200,'Pivot Tables'!$AD$4:$AE$1135,2,FALSE),""))</f>
        <v/>
      </c>
    </row>
    <row r="201" spans="19:56" s="7" customFormat="1">
      <c r="S201" s="94"/>
      <c r="T201" s="94"/>
      <c r="U201" s="94"/>
      <c r="V201" s="70"/>
      <c r="W201" s="65"/>
      <c r="X201" s="65"/>
      <c r="Y201" s="65"/>
      <c r="Z201" s="65">
        <f t="shared" si="62"/>
        <v>196</v>
      </c>
      <c r="AA201" s="81" t="str">
        <f>IF(AA200="","",IFERROR(IF($S$17="All",VLOOKUP($S$14&amp;Z201-1,'Pivot Tables'!$T$5:$U$1135,2,FALSE),VLOOKUP($S$14&amp;Reference!$S$17&amp;Z201-1,'Pivot Tables'!$AB$5:$AC$1135,2,FALSE)),""))</f>
        <v/>
      </c>
      <c r="AB201" s="66"/>
      <c r="AR201" s="94"/>
      <c r="AS201" s="94"/>
      <c r="AT201" s="94"/>
      <c r="BA201" s="62" t="str">
        <f>IF(BA200="","",IFERROR(VLOOKUP($BC$1&amp;BB201-1,'Pivot Tables'!$E$5:$F$1135,2,FALSE),""))</f>
        <v/>
      </c>
      <c r="BB201" s="63">
        <v>199</v>
      </c>
      <c r="BC201" s="62" t="str">
        <f>IF(BD201="","",BD201&amp;" ("&amp;COUNTIF('Pivot Tables'!$D$4:$D$1135,Reference!BD201)-1&amp;")")</f>
        <v/>
      </c>
      <c r="BD201" s="62" t="str">
        <f>IF(BD200="","",IFERROR(VLOOKUP(BB201,'Pivot Tables'!$AD$4:$AE$1135,2,FALSE),""))</f>
        <v/>
      </c>
    </row>
    <row r="202" spans="19:56" s="7" customFormat="1">
      <c r="S202" s="94"/>
      <c r="T202" s="94"/>
      <c r="U202" s="94"/>
      <c r="V202" s="70"/>
      <c r="W202" s="65"/>
      <c r="X202" s="65"/>
      <c r="Y202" s="65"/>
      <c r="Z202" s="65">
        <f t="shared" si="62"/>
        <v>197</v>
      </c>
      <c r="AA202" s="81" t="str">
        <f>IF(AA201="","",IFERROR(IF($S$17="All",VLOOKUP($S$14&amp;Z202-1,'Pivot Tables'!$T$5:$U$1135,2,FALSE),VLOOKUP($S$14&amp;Reference!$S$17&amp;Z202-1,'Pivot Tables'!$AB$5:$AC$1135,2,FALSE)),""))</f>
        <v/>
      </c>
      <c r="AB202" s="66"/>
      <c r="AR202" s="94"/>
      <c r="AS202" s="94"/>
      <c r="AT202" s="94"/>
      <c r="BA202" s="62" t="str">
        <f>IF(BA201="","",IFERROR(VLOOKUP($BC$1&amp;BB202-1,'Pivot Tables'!$E$5:$F$1135,2,FALSE),""))</f>
        <v/>
      </c>
      <c r="BB202" s="63">
        <v>200</v>
      </c>
      <c r="BC202" s="62" t="str">
        <f>IF(BD202="","",BD202&amp;" ("&amp;COUNTIF('Pivot Tables'!$D$4:$D$1135,Reference!BD202)-1&amp;")")</f>
        <v/>
      </c>
      <c r="BD202" s="62" t="str">
        <f>IF(BD201="","",IFERROR(VLOOKUP(BB202,'Pivot Tables'!$AD$4:$AE$1135,2,FALSE),""))</f>
        <v/>
      </c>
    </row>
    <row r="203" spans="19:56" s="7" customFormat="1">
      <c r="S203" s="94"/>
      <c r="T203" s="94"/>
      <c r="U203" s="94"/>
      <c r="V203" s="70"/>
      <c r="W203" s="65"/>
      <c r="X203" s="65"/>
      <c r="Y203" s="65"/>
      <c r="Z203" s="65">
        <f t="shared" si="62"/>
        <v>198</v>
      </c>
      <c r="AA203" s="81" t="str">
        <f>IF(AA202="","",IFERROR(IF($S$17="All",VLOOKUP($S$14&amp;Z203-1,'Pivot Tables'!$T$5:$U$1135,2,FALSE),VLOOKUP($S$14&amp;Reference!$S$17&amp;Z203-1,'Pivot Tables'!$AB$5:$AC$1135,2,FALSE)),""))</f>
        <v/>
      </c>
      <c r="AB203" s="66"/>
      <c r="AR203" s="94"/>
      <c r="AS203" s="94"/>
      <c r="AT203" s="94"/>
      <c r="BA203" s="62" t="str">
        <f>IF(BA202="","",IFERROR(VLOOKUP($BC$1&amp;BB203-1,'Pivot Tables'!$E$5:$F$1135,2,FALSE),""))</f>
        <v/>
      </c>
      <c r="BB203" s="63">
        <v>201</v>
      </c>
      <c r="BC203" s="62" t="str">
        <f>IF(BD203="","",BD203&amp;" ("&amp;COUNTIF('Pivot Tables'!$D$4:$D$1135,Reference!BD203)-1&amp;")")</f>
        <v/>
      </c>
      <c r="BD203" s="62" t="str">
        <f>IF(BD202="","",IFERROR(VLOOKUP(BB203,'Pivot Tables'!$AD$4:$AE$1135,2,FALSE),""))</f>
        <v/>
      </c>
    </row>
    <row r="204" spans="19:56" s="7" customFormat="1">
      <c r="S204" s="94"/>
      <c r="T204" s="94"/>
      <c r="U204" s="94"/>
      <c r="V204" s="70"/>
      <c r="W204" s="65"/>
      <c r="X204" s="65"/>
      <c r="Y204" s="65"/>
      <c r="Z204" s="65">
        <f t="shared" si="62"/>
        <v>199</v>
      </c>
      <c r="AA204" s="81" t="str">
        <f>IF(AA203="","",IFERROR(IF($S$17="All",VLOOKUP($S$14&amp;Z204-1,'Pivot Tables'!$T$5:$U$1135,2,FALSE),VLOOKUP($S$14&amp;Reference!$S$17&amp;Z204-1,'Pivot Tables'!$AB$5:$AC$1135,2,FALSE)),""))</f>
        <v/>
      </c>
      <c r="AB204" s="66"/>
      <c r="AR204" s="94"/>
      <c r="AS204" s="94"/>
      <c r="AT204" s="94"/>
      <c r="BA204" s="62" t="str">
        <f>IF(BA203="","",IFERROR(VLOOKUP($BC$1&amp;BB204-1,'Pivot Tables'!$E$5:$F$1135,2,FALSE),""))</f>
        <v/>
      </c>
      <c r="BB204" s="63">
        <v>202</v>
      </c>
      <c r="BC204" s="62" t="str">
        <f>IF(BD204="","",BD204&amp;" ("&amp;COUNTIF('Pivot Tables'!$D$4:$D$1135,Reference!BD204)-1&amp;")")</f>
        <v/>
      </c>
      <c r="BD204" s="62" t="str">
        <f>IF(BD203="","",IFERROR(VLOOKUP(BB204,'Pivot Tables'!$AD$4:$AE$1135,2,FALSE),""))</f>
        <v/>
      </c>
    </row>
    <row r="205" spans="19:56" s="7" customFormat="1">
      <c r="S205" s="94"/>
      <c r="T205" s="94"/>
      <c r="U205" s="94"/>
      <c r="V205" s="70"/>
      <c r="W205" s="65"/>
      <c r="X205" s="65"/>
      <c r="Y205" s="65"/>
      <c r="Z205" s="65">
        <f t="shared" si="62"/>
        <v>200</v>
      </c>
      <c r="AA205" s="81" t="str">
        <f>IF(AA204="","",IFERROR(IF($S$17="All",VLOOKUP($S$14&amp;Z205-1,'Pivot Tables'!$T$5:$U$1135,2,FALSE),VLOOKUP($S$14&amp;Reference!$S$17&amp;Z205-1,'Pivot Tables'!$AB$5:$AC$1135,2,FALSE)),""))</f>
        <v/>
      </c>
      <c r="AB205" s="66"/>
      <c r="AR205" s="94"/>
      <c r="AS205" s="94"/>
      <c r="AT205" s="94"/>
      <c r="BA205" s="62" t="str">
        <f>IF(BA204="","",IFERROR(VLOOKUP($BC$1&amp;BB205-1,'Pivot Tables'!$E$5:$F$1135,2,FALSE),""))</f>
        <v/>
      </c>
      <c r="BB205" s="63">
        <v>203</v>
      </c>
      <c r="BC205" s="62" t="str">
        <f>IF(BD205="","",BD205&amp;" ("&amp;COUNTIF('Pivot Tables'!$D$4:$D$1135,Reference!BD205)-1&amp;")")</f>
        <v/>
      </c>
      <c r="BD205" s="62" t="str">
        <f>IF(BD204="","",IFERROR(VLOOKUP(BB205,'Pivot Tables'!$AD$4:$AE$1135,2,FALSE),""))</f>
        <v/>
      </c>
    </row>
    <row r="206" spans="19:56" s="7" customFormat="1">
      <c r="S206" s="94"/>
      <c r="T206" s="94"/>
      <c r="U206" s="94"/>
      <c r="V206" s="70"/>
      <c r="W206" s="65"/>
      <c r="X206" s="65"/>
      <c r="Y206" s="65"/>
      <c r="Z206" s="65">
        <f t="shared" si="62"/>
        <v>201</v>
      </c>
      <c r="AA206" s="81" t="str">
        <f>IF(AA205="","",IFERROR(IF($S$17="All",VLOOKUP($S$14&amp;Z206-1,'Pivot Tables'!$T$5:$U$1135,2,FALSE),VLOOKUP($S$14&amp;Reference!$S$17&amp;Z206-1,'Pivot Tables'!$AB$5:$AC$1135,2,FALSE)),""))</f>
        <v/>
      </c>
      <c r="AB206" s="66"/>
      <c r="AR206" s="94"/>
      <c r="AS206" s="94"/>
      <c r="AT206" s="94"/>
      <c r="BA206" s="62" t="str">
        <f>IF(BA205="","",IFERROR(VLOOKUP($BC$1&amp;BB206-1,'Pivot Tables'!$E$5:$F$1135,2,FALSE),""))</f>
        <v/>
      </c>
      <c r="BB206" s="63">
        <v>204</v>
      </c>
      <c r="BC206" s="62" t="str">
        <f>IF(BD206="","",BD206&amp;" ("&amp;COUNTIF('Pivot Tables'!$D$4:$D$1135,Reference!BD206)-1&amp;")")</f>
        <v/>
      </c>
      <c r="BD206" s="62" t="str">
        <f>IF(BD205="","",IFERROR(VLOOKUP(BB206,'Pivot Tables'!$AD$4:$AE$1135,2,FALSE),""))</f>
        <v/>
      </c>
    </row>
    <row r="207" spans="19:56" s="7" customFormat="1">
      <c r="S207" s="94"/>
      <c r="T207" s="94"/>
      <c r="U207" s="94"/>
      <c r="V207" s="70"/>
      <c r="W207" s="65"/>
      <c r="X207" s="65"/>
      <c r="Y207" s="65"/>
      <c r="Z207" s="65">
        <f t="shared" ref="Z207:Z270" si="63">+Z206+1</f>
        <v>202</v>
      </c>
      <c r="AA207" s="81" t="str">
        <f>IF(AA206="","",IFERROR(IF($S$17="All",VLOOKUP($S$14&amp;Z207-1,'Pivot Tables'!$T$5:$U$1135,2,FALSE),VLOOKUP($S$14&amp;Reference!$S$17&amp;Z207-1,'Pivot Tables'!$AB$5:$AC$1135,2,FALSE)),""))</f>
        <v/>
      </c>
      <c r="AB207" s="66"/>
      <c r="AR207" s="94"/>
      <c r="AS207" s="94"/>
      <c r="AT207" s="94"/>
      <c r="BA207" s="62" t="str">
        <f>IF(BA206="","",IFERROR(VLOOKUP($BC$1&amp;BB207-1,'Pivot Tables'!$E$5:$F$1135,2,FALSE),""))</f>
        <v/>
      </c>
      <c r="BB207" s="63">
        <v>205</v>
      </c>
      <c r="BC207" s="62" t="str">
        <f>IF(BD207="","",BD207&amp;" ("&amp;COUNTIF('Pivot Tables'!$D$4:$D$1135,Reference!BD207)-1&amp;")")</f>
        <v/>
      </c>
      <c r="BD207" s="62" t="str">
        <f>IF(BD206="","",IFERROR(VLOOKUP(BB207,'Pivot Tables'!$AD$4:$AE$1135,2,FALSE),""))</f>
        <v/>
      </c>
    </row>
    <row r="208" spans="19:56" s="7" customFormat="1">
      <c r="S208" s="94"/>
      <c r="T208" s="94"/>
      <c r="U208" s="94"/>
      <c r="V208" s="70"/>
      <c r="W208" s="65"/>
      <c r="X208" s="65"/>
      <c r="Y208" s="65"/>
      <c r="Z208" s="65">
        <f t="shared" si="63"/>
        <v>203</v>
      </c>
      <c r="AA208" s="81" t="str">
        <f>IF(AA207="","",IFERROR(IF($S$17="All",VLOOKUP($S$14&amp;Z208-1,'Pivot Tables'!$T$5:$U$1135,2,FALSE),VLOOKUP($S$14&amp;Reference!$S$17&amp;Z208-1,'Pivot Tables'!$AB$5:$AC$1135,2,FALSE)),""))</f>
        <v/>
      </c>
      <c r="AB208" s="66"/>
      <c r="AR208" s="94"/>
      <c r="AS208" s="94"/>
      <c r="AT208" s="94"/>
      <c r="BA208" s="62" t="str">
        <f>IF(BA207="","",IFERROR(VLOOKUP($BC$1&amp;BB208-1,'Pivot Tables'!$E$5:$F$1135,2,FALSE),""))</f>
        <v/>
      </c>
      <c r="BB208" s="63">
        <v>206</v>
      </c>
      <c r="BC208" s="62" t="str">
        <f>IF(BD208="","",BD208&amp;" ("&amp;COUNTIF('Pivot Tables'!$D$4:$D$1135,Reference!BD208)-1&amp;")")</f>
        <v/>
      </c>
      <c r="BD208" s="62" t="str">
        <f>IF(BD207="","",IFERROR(VLOOKUP(BB208,'Pivot Tables'!$AD$4:$AE$1135,2,FALSE),""))</f>
        <v/>
      </c>
    </row>
    <row r="209" spans="19:56" s="7" customFormat="1">
      <c r="S209" s="94"/>
      <c r="T209" s="94"/>
      <c r="U209" s="94"/>
      <c r="V209" s="70"/>
      <c r="W209" s="65"/>
      <c r="X209" s="65"/>
      <c r="Y209" s="65"/>
      <c r="Z209" s="65">
        <f t="shared" si="63"/>
        <v>204</v>
      </c>
      <c r="AA209" s="81" t="str">
        <f>IF(AA208="","",IFERROR(IF($S$17="All",VLOOKUP($S$14&amp;Z209-1,'Pivot Tables'!$T$5:$U$1135,2,FALSE),VLOOKUP($S$14&amp;Reference!$S$17&amp;Z209-1,'Pivot Tables'!$AB$5:$AC$1135,2,FALSE)),""))</f>
        <v/>
      </c>
      <c r="AB209" s="66"/>
      <c r="AR209" s="94"/>
      <c r="AS209" s="94"/>
      <c r="AT209" s="94"/>
      <c r="BA209" s="62" t="str">
        <f>IF(BA208="","",IFERROR(VLOOKUP($BC$1&amp;BB209-1,'Pivot Tables'!$E$5:$F$1135,2,FALSE),""))</f>
        <v/>
      </c>
      <c r="BB209" s="63">
        <v>207</v>
      </c>
      <c r="BC209" s="62" t="str">
        <f>IF(BD209="","",BD209&amp;" ("&amp;COUNTIF('Pivot Tables'!$D$4:$D$1135,Reference!BD209)-1&amp;")")</f>
        <v/>
      </c>
      <c r="BD209" s="62" t="str">
        <f>IF(BD208="","",IFERROR(VLOOKUP(BB209,'Pivot Tables'!$AD$4:$AE$1135,2,FALSE),""))</f>
        <v/>
      </c>
    </row>
    <row r="210" spans="19:56" s="7" customFormat="1">
      <c r="S210" s="94"/>
      <c r="T210" s="94"/>
      <c r="U210" s="94"/>
      <c r="V210" s="70"/>
      <c r="W210" s="65"/>
      <c r="X210" s="65"/>
      <c r="Y210" s="65"/>
      <c r="Z210" s="65">
        <f t="shared" si="63"/>
        <v>205</v>
      </c>
      <c r="AA210" s="81" t="str">
        <f>IF(AA209="","",IFERROR(IF($S$17="All",VLOOKUP($S$14&amp;Z210-1,'Pivot Tables'!$T$5:$U$1135,2,FALSE),VLOOKUP($S$14&amp;Reference!$S$17&amp;Z210-1,'Pivot Tables'!$AB$5:$AC$1135,2,FALSE)),""))</f>
        <v/>
      </c>
      <c r="AB210" s="66"/>
      <c r="AR210" s="94"/>
      <c r="AS210" s="94"/>
      <c r="AT210" s="94"/>
      <c r="BA210" s="62" t="str">
        <f>IF(BA209="","",IFERROR(VLOOKUP($BC$1&amp;BB210-1,'Pivot Tables'!$E$5:$F$1135,2,FALSE),""))</f>
        <v/>
      </c>
      <c r="BB210" s="63">
        <v>208</v>
      </c>
      <c r="BC210" s="62" t="str">
        <f>IF(BD210="","",BD210&amp;" ("&amp;COUNTIF('Pivot Tables'!$D$4:$D$1135,Reference!BD210)-1&amp;")")</f>
        <v/>
      </c>
      <c r="BD210" s="62" t="str">
        <f>IF(BD209="","",IFERROR(VLOOKUP(BB210,'Pivot Tables'!$AD$4:$AE$1135,2,FALSE),""))</f>
        <v/>
      </c>
    </row>
    <row r="211" spans="19:56" s="7" customFormat="1">
      <c r="S211" s="94"/>
      <c r="T211" s="94"/>
      <c r="U211" s="94"/>
      <c r="V211" s="70"/>
      <c r="W211" s="65"/>
      <c r="X211" s="65"/>
      <c r="Y211" s="65"/>
      <c r="Z211" s="65">
        <f t="shared" si="63"/>
        <v>206</v>
      </c>
      <c r="AA211" s="81" t="str">
        <f>IF(AA210="","",IFERROR(IF($S$17="All",VLOOKUP($S$14&amp;Z211-1,'Pivot Tables'!$T$5:$U$1135,2,FALSE),VLOOKUP($S$14&amp;Reference!$S$17&amp;Z211-1,'Pivot Tables'!$AB$5:$AC$1135,2,FALSE)),""))</f>
        <v/>
      </c>
      <c r="AB211" s="66"/>
      <c r="AR211" s="94"/>
      <c r="AS211" s="94"/>
      <c r="AT211" s="94"/>
      <c r="BA211" s="62" t="str">
        <f>IF(BA210="","",IFERROR(VLOOKUP($BC$1&amp;BB211-1,'Pivot Tables'!$E$5:$F$1135,2,FALSE),""))</f>
        <v/>
      </c>
      <c r="BB211" s="63">
        <v>209</v>
      </c>
      <c r="BC211" s="62" t="str">
        <f>IF(BD211="","",BD211&amp;" ("&amp;COUNTIF('Pivot Tables'!$D$4:$D$1135,Reference!BD211)-1&amp;")")</f>
        <v/>
      </c>
      <c r="BD211" s="62" t="str">
        <f>IF(BD210="","",IFERROR(VLOOKUP(BB211,'Pivot Tables'!$AD$4:$AE$1135,2,FALSE),""))</f>
        <v/>
      </c>
    </row>
    <row r="212" spans="19:56" s="7" customFormat="1">
      <c r="S212" s="94"/>
      <c r="T212" s="94"/>
      <c r="U212" s="94"/>
      <c r="V212" s="70"/>
      <c r="W212" s="65"/>
      <c r="X212" s="65"/>
      <c r="Y212" s="65"/>
      <c r="Z212" s="65">
        <f t="shared" si="63"/>
        <v>207</v>
      </c>
      <c r="AA212" s="81" t="str">
        <f>IF(AA211="","",IFERROR(IF($S$17="All",VLOOKUP($S$14&amp;Z212-1,'Pivot Tables'!$T$5:$U$1135,2,FALSE),VLOOKUP($S$14&amp;Reference!$S$17&amp;Z212-1,'Pivot Tables'!$AB$5:$AC$1135,2,FALSE)),""))</f>
        <v/>
      </c>
      <c r="AB212" s="66"/>
      <c r="AR212" s="94"/>
      <c r="AS212" s="94"/>
      <c r="AT212" s="94"/>
      <c r="BA212" s="62" t="str">
        <f>IF(BA211="","",IFERROR(VLOOKUP($BC$1&amp;BB212-1,'Pivot Tables'!$E$5:$F$1135,2,FALSE),""))</f>
        <v/>
      </c>
      <c r="BB212" s="63">
        <v>210</v>
      </c>
      <c r="BC212" s="62" t="str">
        <f>IF(BD212="","",BD212&amp;" ("&amp;COUNTIF('Pivot Tables'!$D$4:$D$1135,Reference!BD212)-1&amp;")")</f>
        <v/>
      </c>
      <c r="BD212" s="62" t="str">
        <f>IF(BD211="","",IFERROR(VLOOKUP(BB212,'Pivot Tables'!$AD$4:$AE$1135,2,FALSE),""))</f>
        <v/>
      </c>
    </row>
    <row r="213" spans="19:56" s="7" customFormat="1">
      <c r="S213" s="94"/>
      <c r="T213" s="94"/>
      <c r="U213" s="94"/>
      <c r="V213" s="70"/>
      <c r="W213" s="65"/>
      <c r="X213" s="65"/>
      <c r="Y213" s="65"/>
      <c r="Z213" s="65">
        <f t="shared" si="63"/>
        <v>208</v>
      </c>
      <c r="AA213" s="81" t="str">
        <f>IF(AA212="","",IFERROR(IF($S$17="All",VLOOKUP($S$14&amp;Z213-1,'Pivot Tables'!$T$5:$U$1135,2,FALSE),VLOOKUP($S$14&amp;Reference!$S$17&amp;Z213-1,'Pivot Tables'!$AB$5:$AC$1135,2,FALSE)),""))</f>
        <v/>
      </c>
      <c r="AB213" s="66"/>
      <c r="AR213" s="94"/>
      <c r="AS213" s="94"/>
      <c r="AT213" s="94"/>
      <c r="BA213" s="62" t="str">
        <f>IF(BA212="","",IFERROR(VLOOKUP($BC$1&amp;BB213-1,'Pivot Tables'!$E$5:$F$1135,2,FALSE),""))</f>
        <v/>
      </c>
      <c r="BB213" s="63">
        <v>211</v>
      </c>
      <c r="BC213" s="62" t="str">
        <f>IF(BD213="","",BD213&amp;" ("&amp;COUNTIF('Pivot Tables'!$D$4:$D$1135,Reference!BD213)-1&amp;")")</f>
        <v/>
      </c>
      <c r="BD213" s="62" t="str">
        <f>IF(BD212="","",IFERROR(VLOOKUP(BB213,'Pivot Tables'!$AD$4:$AE$1135,2,FALSE),""))</f>
        <v/>
      </c>
    </row>
    <row r="214" spans="19:56" s="7" customFormat="1">
      <c r="S214" s="94"/>
      <c r="T214" s="94"/>
      <c r="U214" s="94"/>
      <c r="V214" s="70"/>
      <c r="W214" s="65"/>
      <c r="X214" s="65"/>
      <c r="Y214" s="65"/>
      <c r="Z214" s="65">
        <f t="shared" si="63"/>
        <v>209</v>
      </c>
      <c r="AA214" s="81" t="str">
        <f>IF(AA213="","",IFERROR(IF($S$17="All",VLOOKUP($S$14&amp;Z214-1,'Pivot Tables'!$T$5:$U$1135,2,FALSE),VLOOKUP($S$14&amp;Reference!$S$17&amp;Z214-1,'Pivot Tables'!$AB$5:$AC$1135,2,FALSE)),""))</f>
        <v/>
      </c>
      <c r="AB214" s="66"/>
      <c r="AR214" s="94"/>
      <c r="AS214" s="94"/>
      <c r="AT214" s="94"/>
      <c r="BA214" s="62" t="str">
        <f>IF(BA213="","",IFERROR(VLOOKUP($BC$1&amp;BB214-1,'Pivot Tables'!$E$5:$F$1135,2,FALSE),""))</f>
        <v/>
      </c>
      <c r="BB214" s="63">
        <v>212</v>
      </c>
      <c r="BC214" s="62" t="str">
        <f>IF(BD214="","",BD214&amp;" ("&amp;COUNTIF('Pivot Tables'!$D$4:$D$1135,Reference!BD214)-1&amp;")")</f>
        <v/>
      </c>
      <c r="BD214" s="62" t="str">
        <f>IF(BD213="","",IFERROR(VLOOKUP(BB214,'Pivot Tables'!$AD$4:$AE$1135,2,FALSE),""))</f>
        <v/>
      </c>
    </row>
    <row r="215" spans="19:56" s="7" customFormat="1">
      <c r="S215" s="94"/>
      <c r="T215" s="94"/>
      <c r="U215" s="94"/>
      <c r="V215" s="70"/>
      <c r="W215" s="65"/>
      <c r="X215" s="65"/>
      <c r="Y215" s="65"/>
      <c r="Z215" s="65">
        <f t="shared" si="63"/>
        <v>210</v>
      </c>
      <c r="AA215" s="81" t="str">
        <f>IF(AA214="","",IFERROR(IF($S$17="All",VLOOKUP($S$14&amp;Z215-1,'Pivot Tables'!$T$5:$U$1135,2,FALSE),VLOOKUP($S$14&amp;Reference!$S$17&amp;Z215-1,'Pivot Tables'!$AB$5:$AC$1135,2,FALSE)),""))</f>
        <v/>
      </c>
      <c r="AB215" s="66"/>
      <c r="AR215" s="94"/>
      <c r="AS215" s="94"/>
      <c r="AT215" s="94"/>
      <c r="BA215" s="62" t="str">
        <f>IF(BA214="","",IFERROR(VLOOKUP($BC$1&amp;BB215-1,'Pivot Tables'!$E$5:$F$1135,2,FALSE),""))</f>
        <v/>
      </c>
      <c r="BB215" s="63">
        <v>213</v>
      </c>
      <c r="BC215" s="62" t="str">
        <f>IF(BD215="","",BD215&amp;" ("&amp;COUNTIF('Pivot Tables'!$D$4:$D$1135,Reference!BD215)-1&amp;")")</f>
        <v/>
      </c>
      <c r="BD215" s="62" t="str">
        <f>IF(BD214="","",IFERROR(VLOOKUP(BB215,'Pivot Tables'!$AD$4:$AE$1135,2,FALSE),""))</f>
        <v/>
      </c>
    </row>
    <row r="216" spans="19:56" s="7" customFormat="1">
      <c r="S216" s="94"/>
      <c r="T216" s="94"/>
      <c r="U216" s="94"/>
      <c r="V216" s="70"/>
      <c r="W216" s="65"/>
      <c r="X216" s="65"/>
      <c r="Y216" s="65"/>
      <c r="Z216" s="65">
        <f t="shared" si="63"/>
        <v>211</v>
      </c>
      <c r="AA216" s="81" t="str">
        <f>IF(AA215="","",IFERROR(IF($S$17="All",VLOOKUP($S$14&amp;Z216-1,'Pivot Tables'!$T$5:$U$1135,2,FALSE),VLOOKUP($S$14&amp;Reference!$S$17&amp;Z216-1,'Pivot Tables'!$AB$5:$AC$1135,2,FALSE)),""))</f>
        <v/>
      </c>
      <c r="AB216" s="66"/>
      <c r="AR216" s="94"/>
      <c r="AS216" s="94"/>
      <c r="AT216" s="94"/>
      <c r="BA216" s="62" t="str">
        <f>IF(BA215="","",IFERROR(VLOOKUP($BC$1&amp;BB216-1,'Pivot Tables'!$E$5:$F$1135,2,FALSE),""))</f>
        <v/>
      </c>
      <c r="BB216" s="63">
        <v>214</v>
      </c>
      <c r="BC216" s="62" t="str">
        <f>IF(BD216="","",BD216&amp;" ("&amp;COUNTIF('Pivot Tables'!$D$4:$D$1135,Reference!BD216)-1&amp;")")</f>
        <v/>
      </c>
      <c r="BD216" s="62" t="str">
        <f>IF(BD215="","",IFERROR(VLOOKUP(BB216,'Pivot Tables'!$AD$4:$AE$1135,2,FALSE),""))</f>
        <v/>
      </c>
    </row>
    <row r="217" spans="19:56" s="7" customFormat="1">
      <c r="S217" s="94"/>
      <c r="T217" s="94"/>
      <c r="U217" s="94"/>
      <c r="V217" s="70"/>
      <c r="W217" s="65"/>
      <c r="X217" s="65"/>
      <c r="Y217" s="65"/>
      <c r="Z217" s="65">
        <f t="shared" si="63"/>
        <v>212</v>
      </c>
      <c r="AA217" s="81" t="str">
        <f>IF(AA216="","",IFERROR(IF($S$17="All",VLOOKUP($S$14&amp;Z217-1,'Pivot Tables'!$T$5:$U$1135,2,FALSE),VLOOKUP($S$14&amp;Reference!$S$17&amp;Z217-1,'Pivot Tables'!$AB$5:$AC$1135,2,FALSE)),""))</f>
        <v/>
      </c>
      <c r="AB217" s="66"/>
      <c r="AR217" s="94"/>
      <c r="AS217" s="94"/>
      <c r="AT217" s="94"/>
      <c r="BA217" s="62" t="str">
        <f>IF(BA216="","",IFERROR(VLOOKUP($BC$1&amp;BB217-1,'Pivot Tables'!$E$5:$F$1135,2,FALSE),""))</f>
        <v/>
      </c>
      <c r="BB217" s="63">
        <v>215</v>
      </c>
      <c r="BC217" s="62" t="str">
        <f>IF(BD217="","",BD217&amp;" ("&amp;COUNTIF('Pivot Tables'!$D$4:$D$1135,Reference!BD217)-1&amp;")")</f>
        <v/>
      </c>
      <c r="BD217" s="62" t="str">
        <f>IF(BD216="","",IFERROR(VLOOKUP(BB217,'Pivot Tables'!$AD$4:$AE$1135,2,FALSE),""))</f>
        <v/>
      </c>
    </row>
    <row r="218" spans="19:56" s="7" customFormat="1">
      <c r="S218" s="94"/>
      <c r="T218" s="94"/>
      <c r="U218" s="94"/>
      <c r="V218" s="70"/>
      <c r="W218" s="65"/>
      <c r="X218" s="65"/>
      <c r="Y218" s="65"/>
      <c r="Z218" s="65">
        <f t="shared" si="63"/>
        <v>213</v>
      </c>
      <c r="AA218" s="81" t="str">
        <f>IF(AA217="","",IFERROR(IF($S$17="All",VLOOKUP($S$14&amp;Z218-1,'Pivot Tables'!$T$5:$U$1135,2,FALSE),VLOOKUP($S$14&amp;Reference!$S$17&amp;Z218-1,'Pivot Tables'!$AB$5:$AC$1135,2,FALSE)),""))</f>
        <v/>
      </c>
      <c r="AB218" s="66"/>
      <c r="AR218" s="94"/>
      <c r="AS218" s="94"/>
      <c r="AT218" s="94"/>
      <c r="BA218" s="62" t="str">
        <f>IF(BA217="","",IFERROR(VLOOKUP($BC$1&amp;BB218-1,'Pivot Tables'!$E$5:$F$1135,2,FALSE),""))</f>
        <v/>
      </c>
      <c r="BB218" s="63">
        <v>216</v>
      </c>
      <c r="BC218" s="62" t="str">
        <f>IF(BD218="","",BD218&amp;" ("&amp;COUNTIF('Pivot Tables'!$D$4:$D$1135,Reference!BD218)-1&amp;")")</f>
        <v/>
      </c>
      <c r="BD218" s="62" t="str">
        <f>IF(BD217="","",IFERROR(VLOOKUP(BB218,'Pivot Tables'!$AD$4:$AE$1135,2,FALSE),""))</f>
        <v/>
      </c>
    </row>
    <row r="219" spans="19:56" s="7" customFormat="1">
      <c r="S219" s="94"/>
      <c r="T219" s="94"/>
      <c r="U219" s="94"/>
      <c r="V219" s="70"/>
      <c r="W219" s="65"/>
      <c r="X219" s="65"/>
      <c r="Y219" s="65"/>
      <c r="Z219" s="65">
        <f t="shared" si="63"/>
        <v>214</v>
      </c>
      <c r="AA219" s="81" t="str">
        <f>IF(AA218="","",IFERROR(IF($S$17="All",VLOOKUP($S$14&amp;Z219-1,'Pivot Tables'!$T$5:$U$1135,2,FALSE),VLOOKUP($S$14&amp;Reference!$S$17&amp;Z219-1,'Pivot Tables'!$AB$5:$AC$1135,2,FALSE)),""))</f>
        <v/>
      </c>
      <c r="AB219" s="66"/>
      <c r="AR219" s="94"/>
      <c r="AS219" s="94"/>
      <c r="AT219" s="94"/>
      <c r="BA219" s="62" t="str">
        <f>IF(BA218="","",IFERROR(VLOOKUP($BC$1&amp;BB219-1,'Pivot Tables'!$E$5:$F$1135,2,FALSE),""))</f>
        <v/>
      </c>
      <c r="BB219" s="63">
        <v>217</v>
      </c>
      <c r="BC219" s="62" t="str">
        <f>IF(BD219="","",BD219&amp;" ("&amp;COUNTIF('Pivot Tables'!$D$4:$D$1135,Reference!BD219)-1&amp;")")</f>
        <v/>
      </c>
      <c r="BD219" s="62" t="str">
        <f>IF(BD218="","",IFERROR(VLOOKUP(BB219,'Pivot Tables'!$AD$4:$AE$1135,2,FALSE),""))</f>
        <v/>
      </c>
    </row>
    <row r="220" spans="19:56" s="7" customFormat="1">
      <c r="S220" s="94"/>
      <c r="T220" s="94"/>
      <c r="U220" s="94"/>
      <c r="V220" s="70"/>
      <c r="W220" s="65"/>
      <c r="X220" s="65"/>
      <c r="Y220" s="65"/>
      <c r="Z220" s="65">
        <f t="shared" si="63"/>
        <v>215</v>
      </c>
      <c r="AA220" s="81" t="str">
        <f>IF(AA219="","",IFERROR(IF($S$17="All",VLOOKUP($S$14&amp;Z220-1,'Pivot Tables'!$T$5:$U$1135,2,FALSE),VLOOKUP($S$14&amp;Reference!$S$17&amp;Z220-1,'Pivot Tables'!$AB$5:$AC$1135,2,FALSE)),""))</f>
        <v/>
      </c>
      <c r="AB220" s="66"/>
      <c r="AR220" s="94"/>
      <c r="AS220" s="94"/>
      <c r="AT220" s="94"/>
      <c r="BA220" s="62" t="str">
        <f>IF(BA219="","",IFERROR(VLOOKUP($BC$1&amp;BB220-1,'Pivot Tables'!$E$5:$F$1135,2,FALSE),""))</f>
        <v/>
      </c>
      <c r="BB220" s="63">
        <v>218</v>
      </c>
      <c r="BC220" s="62" t="str">
        <f>IF(BD220="","",BD220&amp;" ("&amp;COUNTIF('Pivot Tables'!$D$4:$D$1135,Reference!BD220)-1&amp;")")</f>
        <v/>
      </c>
      <c r="BD220" s="62" t="str">
        <f>IF(BD219="","",IFERROR(VLOOKUP(BB220,'Pivot Tables'!$AD$4:$AE$1135,2,FALSE),""))</f>
        <v/>
      </c>
    </row>
    <row r="221" spans="19:56" s="7" customFormat="1">
      <c r="S221" s="94"/>
      <c r="T221" s="94"/>
      <c r="U221" s="94"/>
      <c r="V221" s="70"/>
      <c r="W221" s="65"/>
      <c r="X221" s="65"/>
      <c r="Y221" s="65"/>
      <c r="Z221" s="65">
        <f t="shared" si="63"/>
        <v>216</v>
      </c>
      <c r="AA221" s="81" t="str">
        <f>IF(AA220="","",IFERROR(IF($S$17="All",VLOOKUP($S$14&amp;Z221-1,'Pivot Tables'!$T$5:$U$1135,2,FALSE),VLOOKUP($S$14&amp;Reference!$S$17&amp;Z221-1,'Pivot Tables'!$AB$5:$AC$1135,2,FALSE)),""))</f>
        <v/>
      </c>
      <c r="AB221" s="66"/>
      <c r="AR221" s="94"/>
      <c r="AS221" s="94"/>
      <c r="AT221" s="94"/>
      <c r="BA221" s="62" t="str">
        <f>IF(BA220="","",IFERROR(VLOOKUP($BC$1&amp;BB221-1,'Pivot Tables'!$E$5:$F$1135,2,FALSE),""))</f>
        <v/>
      </c>
      <c r="BB221" s="63">
        <v>219</v>
      </c>
      <c r="BC221" s="62" t="str">
        <f>IF(BD221="","",BD221&amp;" ("&amp;COUNTIF('Pivot Tables'!$D$4:$D$1135,Reference!BD221)-1&amp;")")</f>
        <v/>
      </c>
      <c r="BD221" s="62" t="str">
        <f>IF(BD220="","",IFERROR(VLOOKUP(BB221,'Pivot Tables'!$AD$4:$AE$1135,2,FALSE),""))</f>
        <v/>
      </c>
    </row>
    <row r="222" spans="19:56" s="7" customFormat="1">
      <c r="S222" s="94"/>
      <c r="T222" s="94"/>
      <c r="U222" s="94"/>
      <c r="V222" s="70"/>
      <c r="W222" s="65"/>
      <c r="X222" s="65"/>
      <c r="Y222" s="65"/>
      <c r="Z222" s="65">
        <f t="shared" si="63"/>
        <v>217</v>
      </c>
      <c r="AA222" s="81" t="str">
        <f>IF(AA221="","",IFERROR(IF($S$17="All",VLOOKUP($S$14&amp;Z222-1,'Pivot Tables'!$T$5:$U$1135,2,FALSE),VLOOKUP($S$14&amp;Reference!$S$17&amp;Z222-1,'Pivot Tables'!$AB$5:$AC$1135,2,FALSE)),""))</f>
        <v/>
      </c>
      <c r="AB222" s="66"/>
      <c r="AR222" s="94"/>
      <c r="AS222" s="94"/>
      <c r="AT222" s="94"/>
      <c r="BA222" s="62" t="str">
        <f>IF(BA221="","",IFERROR(VLOOKUP($BC$1&amp;BB222-1,'Pivot Tables'!$E$5:$F$1135,2,FALSE),""))</f>
        <v/>
      </c>
      <c r="BB222" s="63">
        <v>220</v>
      </c>
      <c r="BC222" s="62" t="str">
        <f>IF(BD222="","",BD222&amp;" ("&amp;COUNTIF('Pivot Tables'!$D$4:$D$1135,Reference!BD222)-1&amp;")")</f>
        <v/>
      </c>
      <c r="BD222" s="62" t="str">
        <f>IF(BD221="","",IFERROR(VLOOKUP(BB222,'Pivot Tables'!$AD$4:$AE$1135,2,FALSE),""))</f>
        <v/>
      </c>
    </row>
    <row r="223" spans="19:56" s="7" customFormat="1">
      <c r="S223" s="94"/>
      <c r="T223" s="94"/>
      <c r="U223" s="94"/>
      <c r="V223" s="70"/>
      <c r="W223" s="65"/>
      <c r="X223" s="65"/>
      <c r="Y223" s="65"/>
      <c r="Z223" s="65">
        <f t="shared" si="63"/>
        <v>218</v>
      </c>
      <c r="AA223" s="81" t="str">
        <f>IF(AA222="","",IFERROR(IF($S$17="All",VLOOKUP($S$14&amp;Z223-1,'Pivot Tables'!$T$5:$U$1135,2,FALSE),VLOOKUP($S$14&amp;Reference!$S$17&amp;Z223-1,'Pivot Tables'!$AB$5:$AC$1135,2,FALSE)),""))</f>
        <v/>
      </c>
      <c r="AB223" s="66"/>
      <c r="AR223" s="94"/>
      <c r="AS223" s="94"/>
      <c r="AT223" s="94"/>
      <c r="BA223" s="62" t="str">
        <f>IF(BA222="","",IFERROR(VLOOKUP($BC$1&amp;BB223-1,'Pivot Tables'!$E$5:$F$1135,2,FALSE),""))</f>
        <v/>
      </c>
      <c r="BB223" s="63">
        <v>221</v>
      </c>
      <c r="BC223" s="62" t="str">
        <f>IF(BD223="","",BD223&amp;" ("&amp;COUNTIF('Pivot Tables'!$D$4:$D$1135,Reference!BD223)-1&amp;")")</f>
        <v/>
      </c>
      <c r="BD223" s="62" t="str">
        <f>IF(BD222="","",IFERROR(VLOOKUP(BB223,'Pivot Tables'!$AD$4:$AE$1135,2,FALSE),""))</f>
        <v/>
      </c>
    </row>
    <row r="224" spans="19:56" s="7" customFormat="1">
      <c r="S224" s="94"/>
      <c r="T224" s="94"/>
      <c r="U224" s="94"/>
      <c r="V224" s="70"/>
      <c r="W224" s="65"/>
      <c r="X224" s="65"/>
      <c r="Y224" s="65"/>
      <c r="Z224" s="65">
        <f t="shared" si="63"/>
        <v>219</v>
      </c>
      <c r="AA224" s="81" t="str">
        <f>IF(AA223="","",IFERROR(IF($S$17="All",VLOOKUP($S$14&amp;Z224-1,'Pivot Tables'!$T$5:$U$1135,2,FALSE),VLOOKUP($S$14&amp;Reference!$S$17&amp;Z224-1,'Pivot Tables'!$AB$5:$AC$1135,2,FALSE)),""))</f>
        <v/>
      </c>
      <c r="AB224" s="66"/>
      <c r="AR224" s="94"/>
      <c r="AS224" s="94"/>
      <c r="AT224" s="94"/>
      <c r="BA224" s="62" t="str">
        <f>IF(BA223="","",IFERROR(VLOOKUP($BC$1&amp;BB224-1,'Pivot Tables'!$E$5:$F$1135,2,FALSE),""))</f>
        <v/>
      </c>
      <c r="BB224" s="63">
        <v>222</v>
      </c>
      <c r="BC224" s="62" t="str">
        <f>IF(BD224="","",BD224&amp;" ("&amp;COUNTIF('Pivot Tables'!$D$4:$D$1135,Reference!BD224)-1&amp;")")</f>
        <v/>
      </c>
      <c r="BD224" s="62" t="str">
        <f>IF(BD223="","",IFERROR(VLOOKUP(BB224,'Pivot Tables'!$AD$4:$AE$1135,2,FALSE),""))</f>
        <v/>
      </c>
    </row>
    <row r="225" spans="19:56" s="7" customFormat="1">
      <c r="S225" s="94"/>
      <c r="T225" s="94"/>
      <c r="U225" s="94"/>
      <c r="V225" s="70"/>
      <c r="W225" s="65"/>
      <c r="X225" s="65"/>
      <c r="Y225" s="65"/>
      <c r="Z225" s="65">
        <f t="shared" si="63"/>
        <v>220</v>
      </c>
      <c r="AA225" s="81" t="str">
        <f>IF(AA224="","",IFERROR(IF($S$17="All",VLOOKUP($S$14&amp;Z225-1,'Pivot Tables'!$T$5:$U$1135,2,FALSE),VLOOKUP($S$14&amp;Reference!$S$17&amp;Z225-1,'Pivot Tables'!$AB$5:$AC$1135,2,FALSE)),""))</f>
        <v/>
      </c>
      <c r="AB225" s="66"/>
      <c r="AR225" s="94"/>
      <c r="AS225" s="94"/>
      <c r="AT225" s="94"/>
      <c r="BA225" s="62" t="str">
        <f>IF(BA224="","",IFERROR(VLOOKUP($BC$1&amp;BB225-1,'Pivot Tables'!$E$5:$F$1135,2,FALSE),""))</f>
        <v/>
      </c>
      <c r="BB225" s="63">
        <v>223</v>
      </c>
      <c r="BC225" s="62" t="str">
        <f>IF(BD225="","",BD225&amp;" ("&amp;COUNTIF('Pivot Tables'!$D$4:$D$1135,Reference!BD225)-1&amp;")")</f>
        <v/>
      </c>
      <c r="BD225" s="62" t="str">
        <f>IF(BD224="","",IFERROR(VLOOKUP(BB225,'Pivot Tables'!$AD$4:$AE$1135,2,FALSE),""))</f>
        <v/>
      </c>
    </row>
    <row r="226" spans="19:56" s="7" customFormat="1">
      <c r="S226" s="94"/>
      <c r="T226" s="94"/>
      <c r="U226" s="94"/>
      <c r="V226" s="70"/>
      <c r="W226" s="65"/>
      <c r="X226" s="65"/>
      <c r="Y226" s="65"/>
      <c r="Z226" s="65">
        <f t="shared" si="63"/>
        <v>221</v>
      </c>
      <c r="AA226" s="81" t="str">
        <f>IF(AA225="","",IFERROR(IF($S$17="All",VLOOKUP($S$14&amp;Z226-1,'Pivot Tables'!$T$5:$U$1135,2,FALSE),VLOOKUP($S$14&amp;Reference!$S$17&amp;Z226-1,'Pivot Tables'!$AB$5:$AC$1135,2,FALSE)),""))</f>
        <v/>
      </c>
      <c r="AB226" s="66"/>
      <c r="AR226" s="94"/>
      <c r="AS226" s="94"/>
      <c r="AT226" s="94"/>
      <c r="BA226" s="62" t="str">
        <f>IF(BA225="","",IFERROR(VLOOKUP($BC$1&amp;BB226-1,'Pivot Tables'!$E$5:$F$1135,2,FALSE),""))</f>
        <v/>
      </c>
      <c r="BB226" s="63">
        <v>224</v>
      </c>
      <c r="BC226" s="62" t="str">
        <f>IF(BD226="","",BD226&amp;" ("&amp;COUNTIF('Pivot Tables'!$D$4:$D$1135,Reference!BD226)-1&amp;")")</f>
        <v/>
      </c>
      <c r="BD226" s="62" t="str">
        <f>IF(BD225="","",IFERROR(VLOOKUP(BB226,'Pivot Tables'!$AD$4:$AE$1135,2,FALSE),""))</f>
        <v/>
      </c>
    </row>
    <row r="227" spans="19:56" s="7" customFormat="1">
      <c r="S227" s="94"/>
      <c r="T227" s="94"/>
      <c r="U227" s="94"/>
      <c r="V227" s="70"/>
      <c r="W227" s="65"/>
      <c r="X227" s="65"/>
      <c r="Y227" s="65"/>
      <c r="Z227" s="65">
        <f t="shared" si="63"/>
        <v>222</v>
      </c>
      <c r="AA227" s="81" t="str">
        <f>IF(AA226="","",IFERROR(IF($S$17="All",VLOOKUP($S$14&amp;Z227-1,'Pivot Tables'!$T$5:$U$1135,2,FALSE),VLOOKUP($S$14&amp;Reference!$S$17&amp;Z227-1,'Pivot Tables'!$AB$5:$AC$1135,2,FALSE)),""))</f>
        <v/>
      </c>
      <c r="AB227" s="66"/>
      <c r="AR227" s="94"/>
      <c r="AS227" s="94"/>
      <c r="AT227" s="94"/>
      <c r="BA227" s="62" t="str">
        <f>IF(BA226="","",IFERROR(VLOOKUP($BC$1&amp;BB227-1,'Pivot Tables'!$E$5:$F$1135,2,FALSE),""))</f>
        <v/>
      </c>
      <c r="BB227" s="63">
        <v>225</v>
      </c>
      <c r="BC227" s="62" t="str">
        <f>IF(BD227="","",BD227&amp;" ("&amp;COUNTIF('Pivot Tables'!$D$4:$D$1135,Reference!BD227)-1&amp;")")</f>
        <v/>
      </c>
      <c r="BD227" s="62" t="str">
        <f>IF(BD226="","",IFERROR(VLOOKUP(BB227,'Pivot Tables'!$AD$4:$AE$1135,2,FALSE),""))</f>
        <v/>
      </c>
    </row>
    <row r="228" spans="19:56" s="7" customFormat="1">
      <c r="S228" s="94"/>
      <c r="T228" s="94"/>
      <c r="U228" s="94"/>
      <c r="V228" s="70"/>
      <c r="W228" s="65"/>
      <c r="X228" s="65"/>
      <c r="Y228" s="65"/>
      <c r="Z228" s="65">
        <f t="shared" si="63"/>
        <v>223</v>
      </c>
      <c r="AA228" s="81" t="str">
        <f>IF(AA227="","",IFERROR(IF($S$17="All",VLOOKUP($S$14&amp;Z228-1,'Pivot Tables'!$T$5:$U$1135,2,FALSE),VLOOKUP($S$14&amp;Reference!$S$17&amp;Z228-1,'Pivot Tables'!$AB$5:$AC$1135,2,FALSE)),""))</f>
        <v/>
      </c>
      <c r="AB228" s="66"/>
      <c r="AR228" s="94"/>
      <c r="AS228" s="94"/>
      <c r="AT228" s="94"/>
      <c r="BA228" s="62" t="str">
        <f>IF(BA227="","",IFERROR(VLOOKUP($BC$1&amp;BB228-1,'Pivot Tables'!$E$5:$F$1135,2,FALSE),""))</f>
        <v/>
      </c>
      <c r="BB228" s="63">
        <v>226</v>
      </c>
      <c r="BC228" s="62" t="str">
        <f>IF(BD228="","",BD228&amp;" ("&amp;COUNTIF('Pivot Tables'!$D$4:$D$1135,Reference!BD228)-1&amp;")")</f>
        <v/>
      </c>
      <c r="BD228" s="62" t="str">
        <f>IF(BD227="","",IFERROR(VLOOKUP(BB228,'Pivot Tables'!$AD$4:$AE$1135,2,FALSE),""))</f>
        <v/>
      </c>
    </row>
    <row r="229" spans="19:56" s="7" customFormat="1">
      <c r="S229" s="94"/>
      <c r="T229" s="94"/>
      <c r="U229" s="94"/>
      <c r="V229" s="70"/>
      <c r="W229" s="65"/>
      <c r="X229" s="65"/>
      <c r="Y229" s="65"/>
      <c r="Z229" s="65">
        <f t="shared" si="63"/>
        <v>224</v>
      </c>
      <c r="AA229" s="81" t="str">
        <f>IF(AA228="","",IFERROR(IF($S$17="All",VLOOKUP($S$14&amp;Z229-1,'Pivot Tables'!$T$5:$U$1135,2,FALSE),VLOOKUP($S$14&amp;Reference!$S$17&amp;Z229-1,'Pivot Tables'!$AB$5:$AC$1135,2,FALSE)),""))</f>
        <v/>
      </c>
      <c r="AB229" s="66"/>
      <c r="AR229" s="94"/>
      <c r="AS229" s="94"/>
      <c r="AT229" s="94"/>
      <c r="BA229" s="62" t="str">
        <f>IF(BA228="","",IFERROR(VLOOKUP($BC$1&amp;BB229-1,'Pivot Tables'!$E$5:$F$1135,2,FALSE),""))</f>
        <v/>
      </c>
      <c r="BB229" s="63">
        <v>227</v>
      </c>
      <c r="BC229" s="62" t="str">
        <f>IF(BD229="","",BD229&amp;" ("&amp;COUNTIF('Pivot Tables'!$D$4:$D$1135,Reference!BD229)-1&amp;")")</f>
        <v/>
      </c>
      <c r="BD229" s="62" t="str">
        <f>IF(BD228="","",IFERROR(VLOOKUP(BB229,'Pivot Tables'!$AD$4:$AE$1135,2,FALSE),""))</f>
        <v/>
      </c>
    </row>
    <row r="230" spans="19:56" s="7" customFormat="1">
      <c r="S230" s="94"/>
      <c r="T230" s="94"/>
      <c r="U230" s="94"/>
      <c r="V230" s="70"/>
      <c r="W230" s="65"/>
      <c r="X230" s="65"/>
      <c r="Y230" s="65"/>
      <c r="Z230" s="65">
        <f t="shared" si="63"/>
        <v>225</v>
      </c>
      <c r="AA230" s="81" t="str">
        <f>IF(AA229="","",IFERROR(IF($S$17="All",VLOOKUP($S$14&amp;Z230-1,'Pivot Tables'!$T$5:$U$1135,2,FALSE),VLOOKUP($S$14&amp;Reference!$S$17&amp;Z230-1,'Pivot Tables'!$AB$5:$AC$1135,2,FALSE)),""))</f>
        <v/>
      </c>
      <c r="AB230" s="66"/>
      <c r="AR230" s="94"/>
      <c r="AS230" s="94"/>
      <c r="AT230" s="94"/>
      <c r="BA230" s="62" t="str">
        <f>IF(BA229="","",IFERROR(VLOOKUP($BC$1&amp;BB230-1,'Pivot Tables'!$E$5:$F$1135,2,FALSE),""))</f>
        <v/>
      </c>
      <c r="BB230" s="63">
        <v>228</v>
      </c>
      <c r="BC230" s="62" t="str">
        <f>IF(BD230="","",BD230&amp;" ("&amp;COUNTIF('Pivot Tables'!$D$4:$D$1135,Reference!BD230)-1&amp;")")</f>
        <v/>
      </c>
      <c r="BD230" s="62" t="str">
        <f>IF(BD229="","",IFERROR(VLOOKUP(BB230,'Pivot Tables'!$AD$4:$AE$1135,2,FALSE),""))</f>
        <v/>
      </c>
    </row>
    <row r="231" spans="19:56" s="7" customFormat="1">
      <c r="S231" s="94"/>
      <c r="T231" s="94"/>
      <c r="U231" s="94"/>
      <c r="V231" s="70"/>
      <c r="W231" s="65"/>
      <c r="X231" s="65"/>
      <c r="Y231" s="65"/>
      <c r="Z231" s="65">
        <f t="shared" si="63"/>
        <v>226</v>
      </c>
      <c r="AA231" s="81" t="str">
        <f>IF(AA230="","",IFERROR(IF($S$17="All",VLOOKUP($S$14&amp;Z231-1,'Pivot Tables'!$T$5:$U$1135,2,FALSE),VLOOKUP($S$14&amp;Reference!$S$17&amp;Z231-1,'Pivot Tables'!$AB$5:$AC$1135,2,FALSE)),""))</f>
        <v/>
      </c>
      <c r="AB231" s="66"/>
      <c r="AR231" s="94"/>
      <c r="AS231" s="94"/>
      <c r="AT231" s="94"/>
      <c r="BA231" s="62" t="str">
        <f>IF(BA230="","",IFERROR(VLOOKUP($BC$1&amp;BB231-1,'Pivot Tables'!$E$5:$F$1135,2,FALSE),""))</f>
        <v/>
      </c>
      <c r="BB231" s="63">
        <v>229</v>
      </c>
      <c r="BC231" s="62" t="str">
        <f>IF(BD231="","",BD231&amp;" ("&amp;COUNTIF('Pivot Tables'!$D$4:$D$1135,Reference!BD231)-1&amp;")")</f>
        <v/>
      </c>
      <c r="BD231" s="62" t="str">
        <f>IF(BD230="","",IFERROR(VLOOKUP(BB231,'Pivot Tables'!$AD$4:$AE$1135,2,FALSE),""))</f>
        <v/>
      </c>
    </row>
    <row r="232" spans="19:56" s="7" customFormat="1">
      <c r="S232" s="94"/>
      <c r="T232" s="94"/>
      <c r="U232" s="94"/>
      <c r="V232" s="70"/>
      <c r="W232" s="65"/>
      <c r="X232" s="65"/>
      <c r="Y232" s="65"/>
      <c r="Z232" s="65">
        <f t="shared" si="63"/>
        <v>227</v>
      </c>
      <c r="AA232" s="81" t="str">
        <f>IF(AA231="","",IFERROR(IF($S$17="All",VLOOKUP($S$14&amp;Z232-1,'Pivot Tables'!$T$5:$U$1135,2,FALSE),VLOOKUP($S$14&amp;Reference!$S$17&amp;Z232-1,'Pivot Tables'!$AB$5:$AC$1135,2,FALSE)),""))</f>
        <v/>
      </c>
      <c r="AB232" s="66"/>
      <c r="AR232" s="94"/>
      <c r="AS232" s="94"/>
      <c r="AT232" s="94"/>
      <c r="BA232" s="62" t="str">
        <f>IF(BA231="","",IFERROR(VLOOKUP($BC$1&amp;BB232-1,'Pivot Tables'!$E$5:$F$1135,2,FALSE),""))</f>
        <v/>
      </c>
      <c r="BB232" s="63">
        <v>230</v>
      </c>
      <c r="BC232" s="62" t="str">
        <f>IF(BD232="","",BD232&amp;" ("&amp;COUNTIF('Pivot Tables'!$D$4:$D$1135,Reference!BD232)-1&amp;")")</f>
        <v/>
      </c>
      <c r="BD232" s="62" t="str">
        <f>IF(BD231="","",IFERROR(VLOOKUP(BB232,'Pivot Tables'!$AD$4:$AE$1135,2,FALSE),""))</f>
        <v/>
      </c>
    </row>
    <row r="233" spans="19:56" s="7" customFormat="1">
      <c r="S233" s="94"/>
      <c r="T233" s="94"/>
      <c r="U233" s="94"/>
      <c r="V233" s="70"/>
      <c r="W233" s="65"/>
      <c r="X233" s="65"/>
      <c r="Y233" s="65"/>
      <c r="Z233" s="65">
        <f t="shared" si="63"/>
        <v>228</v>
      </c>
      <c r="AA233" s="81" t="str">
        <f>IF(AA232="","",IFERROR(IF($S$17="All",VLOOKUP($S$14&amp;Z233-1,'Pivot Tables'!$T$5:$U$1135,2,FALSE),VLOOKUP($S$14&amp;Reference!$S$17&amp;Z233-1,'Pivot Tables'!$AB$5:$AC$1135,2,FALSE)),""))</f>
        <v/>
      </c>
      <c r="AB233" s="66"/>
      <c r="AR233" s="94"/>
      <c r="AS233" s="94"/>
      <c r="AT233" s="94"/>
      <c r="BA233" s="62" t="str">
        <f>IF(BA232="","",IFERROR(VLOOKUP($BC$1&amp;BB233-1,'Pivot Tables'!$E$5:$F$1135,2,FALSE),""))</f>
        <v/>
      </c>
      <c r="BB233" s="63">
        <v>231</v>
      </c>
      <c r="BC233" s="62" t="str">
        <f>IF(BD233="","",BD233&amp;" ("&amp;COUNTIF('Pivot Tables'!$D$4:$D$1135,Reference!BD233)-1&amp;")")</f>
        <v/>
      </c>
      <c r="BD233" s="62" t="str">
        <f>IF(BD232="","",IFERROR(VLOOKUP(BB233,'Pivot Tables'!$AD$4:$AE$1135,2,FALSE),""))</f>
        <v/>
      </c>
    </row>
    <row r="234" spans="19:56" s="7" customFormat="1">
      <c r="S234" s="94"/>
      <c r="T234" s="94"/>
      <c r="U234" s="94"/>
      <c r="V234" s="70"/>
      <c r="W234" s="65"/>
      <c r="X234" s="65"/>
      <c r="Y234" s="65"/>
      <c r="Z234" s="65">
        <f t="shared" si="63"/>
        <v>229</v>
      </c>
      <c r="AA234" s="81" t="str">
        <f>IF(AA233="","",IFERROR(IF($S$17="All",VLOOKUP($S$14&amp;Z234-1,'Pivot Tables'!$T$5:$U$1135,2,FALSE),VLOOKUP($S$14&amp;Reference!$S$17&amp;Z234-1,'Pivot Tables'!$AB$5:$AC$1135,2,FALSE)),""))</f>
        <v/>
      </c>
      <c r="AB234" s="66"/>
      <c r="AR234" s="94"/>
      <c r="AS234" s="94"/>
      <c r="AT234" s="94"/>
      <c r="BA234" s="62" t="str">
        <f>IF(BA233="","",IFERROR(VLOOKUP($BC$1&amp;BB234-1,'Pivot Tables'!$E$5:$F$1135,2,FALSE),""))</f>
        <v/>
      </c>
      <c r="BB234" s="63">
        <v>232</v>
      </c>
      <c r="BC234" s="62" t="str">
        <f>IF(BD234="","",BD234&amp;" ("&amp;COUNTIF('Pivot Tables'!$D$4:$D$1135,Reference!BD234)-1&amp;")")</f>
        <v/>
      </c>
      <c r="BD234" s="62" t="str">
        <f>IF(BD233="","",IFERROR(VLOOKUP(BB234,'Pivot Tables'!$AD$4:$AE$1135,2,FALSE),""))</f>
        <v/>
      </c>
    </row>
    <row r="235" spans="19:56" s="7" customFormat="1">
      <c r="S235" s="94"/>
      <c r="T235" s="94"/>
      <c r="U235" s="94"/>
      <c r="V235" s="70"/>
      <c r="W235" s="65"/>
      <c r="X235" s="65"/>
      <c r="Y235" s="65"/>
      <c r="Z235" s="65">
        <f t="shared" si="63"/>
        <v>230</v>
      </c>
      <c r="AA235" s="81" t="str">
        <f>IF(AA234="","",IFERROR(IF($S$17="All",VLOOKUP($S$14&amp;Z235-1,'Pivot Tables'!$T$5:$U$1135,2,FALSE),VLOOKUP($S$14&amp;Reference!$S$17&amp;Z235-1,'Pivot Tables'!$AB$5:$AC$1135,2,FALSE)),""))</f>
        <v/>
      </c>
      <c r="AB235" s="66"/>
      <c r="AR235" s="94"/>
      <c r="AS235" s="94"/>
      <c r="AT235" s="94"/>
      <c r="BA235" s="62" t="str">
        <f>IF(BA234="","",IFERROR(VLOOKUP($BC$1&amp;BB235-1,'Pivot Tables'!$E$5:$F$1135,2,FALSE),""))</f>
        <v/>
      </c>
      <c r="BB235" s="63">
        <v>233</v>
      </c>
      <c r="BC235" s="62" t="str">
        <f>IF(BD235="","",BD235&amp;" ("&amp;COUNTIF('Pivot Tables'!$D$4:$D$1135,Reference!BD235)-1&amp;")")</f>
        <v/>
      </c>
      <c r="BD235" s="62" t="str">
        <f>IF(BD234="","",IFERROR(VLOOKUP(BB235,'Pivot Tables'!$AD$4:$AE$1135,2,FALSE),""))</f>
        <v/>
      </c>
    </row>
    <row r="236" spans="19:56" s="7" customFormat="1">
      <c r="S236" s="94"/>
      <c r="T236" s="94"/>
      <c r="U236" s="94"/>
      <c r="V236" s="70"/>
      <c r="W236" s="65"/>
      <c r="X236" s="65"/>
      <c r="Y236" s="65"/>
      <c r="Z236" s="65">
        <f t="shared" si="63"/>
        <v>231</v>
      </c>
      <c r="AA236" s="81" t="str">
        <f>IF(AA235="","",IFERROR(IF($S$17="All",VLOOKUP($S$14&amp;Z236-1,'Pivot Tables'!$T$5:$U$1135,2,FALSE),VLOOKUP($S$14&amp;Reference!$S$17&amp;Z236-1,'Pivot Tables'!$AB$5:$AC$1135,2,FALSE)),""))</f>
        <v/>
      </c>
      <c r="AB236" s="66"/>
      <c r="AR236" s="94"/>
      <c r="AS236" s="94"/>
      <c r="AT236" s="94"/>
      <c r="BA236" s="62" t="str">
        <f>IF(BA235="","",IFERROR(VLOOKUP($BC$1&amp;BB236-1,'Pivot Tables'!$E$5:$F$1135,2,FALSE),""))</f>
        <v/>
      </c>
      <c r="BB236" s="63">
        <v>234</v>
      </c>
      <c r="BC236" s="62" t="str">
        <f>IF(BD236="","",BD236&amp;" ("&amp;COUNTIF('Pivot Tables'!$D$4:$D$1135,Reference!BD236)-1&amp;")")</f>
        <v/>
      </c>
      <c r="BD236" s="62" t="str">
        <f>IF(BD235="","",IFERROR(VLOOKUP(BB236,'Pivot Tables'!$AD$4:$AE$1135,2,FALSE),""))</f>
        <v/>
      </c>
    </row>
    <row r="237" spans="19:56" s="7" customFormat="1">
      <c r="S237" s="94"/>
      <c r="T237" s="94"/>
      <c r="U237" s="94"/>
      <c r="V237" s="70"/>
      <c r="W237" s="65"/>
      <c r="X237" s="65"/>
      <c r="Y237" s="65"/>
      <c r="Z237" s="65">
        <f t="shared" si="63"/>
        <v>232</v>
      </c>
      <c r="AA237" s="81" t="str">
        <f>IF(AA236="","",IFERROR(IF($S$17="All",VLOOKUP($S$14&amp;Z237-1,'Pivot Tables'!$T$5:$U$1135,2,FALSE),VLOOKUP($S$14&amp;Reference!$S$17&amp;Z237-1,'Pivot Tables'!$AB$5:$AC$1135,2,FALSE)),""))</f>
        <v/>
      </c>
      <c r="AB237" s="66"/>
      <c r="AR237" s="94"/>
      <c r="AS237" s="94"/>
      <c r="AT237" s="94"/>
      <c r="BA237" s="62" t="str">
        <f>IF(BA236="","",IFERROR(VLOOKUP($BC$1&amp;BB237-1,'Pivot Tables'!$E$5:$F$1135,2,FALSE),""))</f>
        <v/>
      </c>
      <c r="BB237" s="63">
        <v>235</v>
      </c>
      <c r="BC237" s="62" t="str">
        <f>IF(BD237="","",BD237&amp;" ("&amp;COUNTIF('Pivot Tables'!$D$4:$D$1135,Reference!BD237)-1&amp;")")</f>
        <v/>
      </c>
      <c r="BD237" s="62" t="str">
        <f>IF(BD236="","",IFERROR(VLOOKUP(BB237,'Pivot Tables'!$AD$4:$AE$1135,2,FALSE),""))</f>
        <v/>
      </c>
    </row>
    <row r="238" spans="19:56" s="7" customFormat="1">
      <c r="S238" s="94"/>
      <c r="T238" s="94"/>
      <c r="U238" s="94"/>
      <c r="V238" s="70"/>
      <c r="W238" s="65"/>
      <c r="X238" s="65"/>
      <c r="Y238" s="65"/>
      <c r="Z238" s="65">
        <f t="shared" si="63"/>
        <v>233</v>
      </c>
      <c r="AA238" s="81" t="str">
        <f>IF(AA237="","",IFERROR(IF($S$17="All",VLOOKUP($S$14&amp;Z238-1,'Pivot Tables'!$T$5:$U$1135,2,FALSE),VLOOKUP($S$14&amp;Reference!$S$17&amp;Z238-1,'Pivot Tables'!$AB$5:$AC$1135,2,FALSE)),""))</f>
        <v/>
      </c>
      <c r="AB238" s="66"/>
      <c r="AR238" s="94"/>
      <c r="AS238" s="94"/>
      <c r="AT238" s="94"/>
      <c r="BA238" s="62" t="str">
        <f>IF(BA237="","",IFERROR(VLOOKUP($BC$1&amp;BB238-1,'Pivot Tables'!$E$5:$F$1135,2,FALSE),""))</f>
        <v/>
      </c>
      <c r="BB238" s="63">
        <v>236</v>
      </c>
      <c r="BC238" s="62" t="str">
        <f>IF(BD238="","",BD238&amp;" ("&amp;COUNTIF('Pivot Tables'!$D$4:$D$1135,Reference!BD238)-1&amp;")")</f>
        <v/>
      </c>
      <c r="BD238" s="62" t="str">
        <f>IF(BD237="","",IFERROR(VLOOKUP(BB238,'Pivot Tables'!$AD$4:$AE$1135,2,FALSE),""))</f>
        <v/>
      </c>
    </row>
    <row r="239" spans="19:56" s="7" customFormat="1">
      <c r="S239" s="94"/>
      <c r="T239" s="94"/>
      <c r="U239" s="94"/>
      <c r="V239" s="70"/>
      <c r="W239" s="65"/>
      <c r="X239" s="65"/>
      <c r="Y239" s="65"/>
      <c r="Z239" s="65">
        <f t="shared" si="63"/>
        <v>234</v>
      </c>
      <c r="AA239" s="81" t="str">
        <f>IF(AA238="","",IFERROR(IF($S$17="All",VLOOKUP($S$14&amp;Z239-1,'Pivot Tables'!$T$5:$U$1135,2,FALSE),VLOOKUP($S$14&amp;Reference!$S$17&amp;Z239-1,'Pivot Tables'!$AB$5:$AC$1135,2,FALSE)),""))</f>
        <v/>
      </c>
      <c r="AB239" s="66"/>
      <c r="AR239" s="94"/>
      <c r="AS239" s="94"/>
      <c r="AT239" s="94"/>
      <c r="BA239" s="62" t="str">
        <f>IF(BA238="","",IFERROR(VLOOKUP($BC$1&amp;BB239-1,'Pivot Tables'!$E$5:$F$1135,2,FALSE),""))</f>
        <v/>
      </c>
      <c r="BB239" s="63">
        <v>237</v>
      </c>
      <c r="BC239" s="62" t="str">
        <f>IF(BD239="","",BD239&amp;" ("&amp;COUNTIF('Pivot Tables'!$D$4:$D$1135,Reference!BD239)-1&amp;")")</f>
        <v/>
      </c>
      <c r="BD239" s="62" t="str">
        <f>IF(BD238="","",IFERROR(VLOOKUP(BB239,'Pivot Tables'!$AD$4:$AE$1135,2,FALSE),""))</f>
        <v/>
      </c>
    </row>
    <row r="240" spans="19:56" s="7" customFormat="1">
      <c r="S240" s="94"/>
      <c r="T240" s="94"/>
      <c r="U240" s="94"/>
      <c r="V240" s="70"/>
      <c r="W240" s="65"/>
      <c r="X240" s="65"/>
      <c r="Y240" s="65"/>
      <c r="Z240" s="65">
        <f t="shared" si="63"/>
        <v>235</v>
      </c>
      <c r="AA240" s="81" t="str">
        <f>IF(AA239="","",IFERROR(IF($S$17="All",VLOOKUP($S$14&amp;Z240-1,'Pivot Tables'!$T$5:$U$1135,2,FALSE),VLOOKUP($S$14&amp;Reference!$S$17&amp;Z240-1,'Pivot Tables'!$AB$5:$AC$1135,2,FALSE)),""))</f>
        <v/>
      </c>
      <c r="AB240" s="66"/>
      <c r="AR240" s="94"/>
      <c r="AS240" s="94"/>
      <c r="AT240" s="94"/>
      <c r="BA240" s="62" t="str">
        <f>IF(BA239="","",IFERROR(VLOOKUP($BC$1&amp;BB240-1,'Pivot Tables'!$E$5:$F$1135,2,FALSE),""))</f>
        <v/>
      </c>
      <c r="BB240" s="63">
        <v>238</v>
      </c>
      <c r="BC240" s="62" t="str">
        <f>IF(BD240="","",BD240&amp;" ("&amp;COUNTIF('Pivot Tables'!$D$4:$D$1135,Reference!BD240)-1&amp;")")</f>
        <v/>
      </c>
      <c r="BD240" s="62" t="str">
        <f>IF(BD239="","",IFERROR(VLOOKUP(BB240,'Pivot Tables'!$AD$4:$AE$1135,2,FALSE),""))</f>
        <v/>
      </c>
    </row>
    <row r="241" spans="19:56" s="7" customFormat="1">
      <c r="S241" s="94"/>
      <c r="T241" s="94"/>
      <c r="U241" s="94"/>
      <c r="V241" s="70"/>
      <c r="W241" s="65"/>
      <c r="X241" s="65"/>
      <c r="Y241" s="65"/>
      <c r="Z241" s="65">
        <f t="shared" si="63"/>
        <v>236</v>
      </c>
      <c r="AA241" s="81" t="str">
        <f>IF(AA240="","",IFERROR(IF($S$17="All",VLOOKUP($S$14&amp;Z241-1,'Pivot Tables'!$T$5:$U$1135,2,FALSE),VLOOKUP($S$14&amp;Reference!$S$17&amp;Z241-1,'Pivot Tables'!$AB$5:$AC$1135,2,FALSE)),""))</f>
        <v/>
      </c>
      <c r="AB241" s="66"/>
      <c r="AR241" s="94"/>
      <c r="AS241" s="94"/>
      <c r="AT241" s="94"/>
      <c r="BA241" s="62" t="str">
        <f>IF(BA240="","",IFERROR(VLOOKUP($BC$1&amp;BB241-1,'Pivot Tables'!$E$5:$F$1135,2,FALSE),""))</f>
        <v/>
      </c>
      <c r="BB241" s="63">
        <v>239</v>
      </c>
      <c r="BC241" s="62" t="str">
        <f>IF(BD241="","",BD241&amp;" ("&amp;COUNTIF('Pivot Tables'!$D$4:$D$1135,Reference!BD241)-1&amp;")")</f>
        <v/>
      </c>
      <c r="BD241" s="62" t="str">
        <f>IF(BD240="","",IFERROR(VLOOKUP(BB241,'Pivot Tables'!$AD$4:$AE$1135,2,FALSE),""))</f>
        <v/>
      </c>
    </row>
    <row r="242" spans="19:56" s="7" customFormat="1">
      <c r="S242" s="94"/>
      <c r="T242" s="94"/>
      <c r="U242" s="94"/>
      <c r="V242" s="70"/>
      <c r="W242" s="65"/>
      <c r="X242" s="65"/>
      <c r="Y242" s="65"/>
      <c r="Z242" s="65">
        <f t="shared" si="63"/>
        <v>237</v>
      </c>
      <c r="AA242" s="81" t="str">
        <f>IF(AA241="","",IFERROR(IF($S$17="All",VLOOKUP($S$14&amp;Z242-1,'Pivot Tables'!$T$5:$U$1135,2,FALSE),VLOOKUP($S$14&amp;Reference!$S$17&amp;Z242-1,'Pivot Tables'!$AB$5:$AC$1135,2,FALSE)),""))</f>
        <v/>
      </c>
      <c r="AB242" s="66"/>
      <c r="AR242" s="94"/>
      <c r="AS242" s="94"/>
      <c r="AT242" s="94"/>
      <c r="BA242" s="62" t="str">
        <f>IF(BA241="","",IFERROR(VLOOKUP($BC$1&amp;BB242-1,'Pivot Tables'!$E$5:$F$1135,2,FALSE),""))</f>
        <v/>
      </c>
      <c r="BB242" s="63">
        <v>240</v>
      </c>
      <c r="BC242" s="62" t="str">
        <f>IF(BD242="","",BD242&amp;" ("&amp;COUNTIF('Pivot Tables'!$D$4:$D$1135,Reference!BD242)-1&amp;")")</f>
        <v/>
      </c>
      <c r="BD242" s="62" t="str">
        <f>IF(BD241="","",IFERROR(VLOOKUP(BB242,'Pivot Tables'!$AD$4:$AE$1135,2,FALSE),""))</f>
        <v/>
      </c>
    </row>
    <row r="243" spans="19:56" s="7" customFormat="1">
      <c r="S243" s="94"/>
      <c r="T243" s="94"/>
      <c r="U243" s="94"/>
      <c r="V243" s="70"/>
      <c r="W243" s="65"/>
      <c r="X243" s="65"/>
      <c r="Y243" s="65"/>
      <c r="Z243" s="65">
        <f t="shared" si="63"/>
        <v>238</v>
      </c>
      <c r="AA243" s="81" t="str">
        <f>IF(AA242="","",IFERROR(IF($S$17="All",VLOOKUP($S$14&amp;Z243-1,'Pivot Tables'!$T$5:$U$1135,2,FALSE),VLOOKUP($S$14&amp;Reference!$S$17&amp;Z243-1,'Pivot Tables'!$AB$5:$AC$1135,2,FALSE)),""))</f>
        <v/>
      </c>
      <c r="AB243" s="66"/>
      <c r="AR243" s="94"/>
      <c r="AS243" s="94"/>
      <c r="AT243" s="94"/>
      <c r="BA243" s="62" t="str">
        <f>IF(BA242="","",IFERROR(VLOOKUP($BC$1&amp;BB243-1,'Pivot Tables'!$E$5:$F$1135,2,FALSE),""))</f>
        <v/>
      </c>
      <c r="BB243" s="63">
        <v>241</v>
      </c>
      <c r="BC243" s="62" t="str">
        <f>IF(BD243="","",BD243&amp;" ("&amp;COUNTIF('Pivot Tables'!$D$4:$D$1135,Reference!BD243)-1&amp;")")</f>
        <v/>
      </c>
      <c r="BD243" s="62" t="str">
        <f>IF(BD242="","",IFERROR(VLOOKUP(BB243,'Pivot Tables'!$AD$4:$AE$1135,2,FALSE),""))</f>
        <v/>
      </c>
    </row>
    <row r="244" spans="19:56" s="7" customFormat="1">
      <c r="S244" s="94"/>
      <c r="T244" s="94"/>
      <c r="U244" s="94"/>
      <c r="V244" s="70"/>
      <c r="W244" s="65"/>
      <c r="X244" s="65"/>
      <c r="Y244" s="65"/>
      <c r="Z244" s="65">
        <f t="shared" si="63"/>
        <v>239</v>
      </c>
      <c r="AA244" s="81" t="str">
        <f>IF(AA243="","",IFERROR(IF($S$17="All",VLOOKUP($S$14&amp;Z244-1,'Pivot Tables'!$T$5:$U$1135,2,FALSE),VLOOKUP($S$14&amp;Reference!$S$17&amp;Z244-1,'Pivot Tables'!$AB$5:$AC$1135,2,FALSE)),""))</f>
        <v/>
      </c>
      <c r="AB244" s="66"/>
      <c r="AR244" s="94"/>
      <c r="AS244" s="94"/>
      <c r="AT244" s="94"/>
      <c r="BA244" s="62" t="str">
        <f>IF(BA243="","",IFERROR(VLOOKUP($BC$1&amp;BB244-1,'Pivot Tables'!$E$5:$F$1135,2,FALSE),""))</f>
        <v/>
      </c>
      <c r="BB244" s="63">
        <v>242</v>
      </c>
      <c r="BC244" s="62" t="str">
        <f>IF(BD244="","",BD244&amp;" ("&amp;COUNTIF('Pivot Tables'!$D$4:$D$1135,Reference!BD244)-1&amp;")")</f>
        <v/>
      </c>
      <c r="BD244" s="62" t="str">
        <f>IF(BD243="","",IFERROR(VLOOKUP(BB244,'Pivot Tables'!$AD$4:$AE$1135,2,FALSE),""))</f>
        <v/>
      </c>
    </row>
    <row r="245" spans="19:56" s="7" customFormat="1">
      <c r="S245" s="94"/>
      <c r="T245" s="94"/>
      <c r="U245" s="94"/>
      <c r="V245" s="70"/>
      <c r="W245" s="65"/>
      <c r="X245" s="65"/>
      <c r="Y245" s="65"/>
      <c r="Z245" s="65">
        <f t="shared" si="63"/>
        <v>240</v>
      </c>
      <c r="AA245" s="81" t="str">
        <f>IF(AA244="","",IFERROR(IF($S$17="All",VLOOKUP($S$14&amp;Z245-1,'Pivot Tables'!$T$5:$U$1135,2,FALSE),VLOOKUP($S$14&amp;Reference!$S$17&amp;Z245-1,'Pivot Tables'!$AB$5:$AC$1135,2,FALSE)),""))</f>
        <v/>
      </c>
      <c r="AB245" s="66"/>
      <c r="AR245" s="94"/>
      <c r="AS245" s="94"/>
      <c r="AT245" s="94"/>
      <c r="BA245" s="62" t="str">
        <f>IF(BA244="","",IFERROR(VLOOKUP($BC$1&amp;BB245-1,'Pivot Tables'!$E$5:$F$1135,2,FALSE),""))</f>
        <v/>
      </c>
      <c r="BB245" s="63">
        <v>243</v>
      </c>
      <c r="BC245" s="62" t="str">
        <f>IF(BD245="","",BD245&amp;" ("&amp;COUNTIF('Pivot Tables'!$D$4:$D$1135,Reference!BD245)-1&amp;")")</f>
        <v/>
      </c>
      <c r="BD245" s="62" t="str">
        <f>IF(BD244="","",IFERROR(VLOOKUP(BB245,'Pivot Tables'!$AD$4:$AE$1135,2,FALSE),""))</f>
        <v/>
      </c>
    </row>
    <row r="246" spans="19:56" s="7" customFormat="1">
      <c r="S246" s="94"/>
      <c r="T246" s="94"/>
      <c r="U246" s="94"/>
      <c r="V246" s="70"/>
      <c r="W246" s="65"/>
      <c r="X246" s="65"/>
      <c r="Y246" s="65"/>
      <c r="Z246" s="65">
        <f t="shared" si="63"/>
        <v>241</v>
      </c>
      <c r="AA246" s="81" t="str">
        <f>IF(AA245="","",IFERROR(IF($S$17="All",VLOOKUP($S$14&amp;Z246-1,'Pivot Tables'!$T$5:$U$1135,2,FALSE),VLOOKUP($S$14&amp;Reference!$S$17&amp;Z246-1,'Pivot Tables'!$AB$5:$AC$1135,2,FALSE)),""))</f>
        <v/>
      </c>
      <c r="AB246" s="66"/>
      <c r="AR246" s="94"/>
      <c r="AS246" s="94"/>
      <c r="AT246" s="94"/>
      <c r="BA246" s="62" t="str">
        <f>IF(BA245="","",IFERROR(VLOOKUP($BC$1&amp;BB246-1,'Pivot Tables'!$E$5:$F$1135,2,FALSE),""))</f>
        <v/>
      </c>
      <c r="BB246" s="63">
        <v>244</v>
      </c>
      <c r="BC246" s="62" t="str">
        <f>IF(BD246="","",BD246&amp;" ("&amp;COUNTIF('Pivot Tables'!$D$4:$D$1135,Reference!BD246)-1&amp;")")</f>
        <v/>
      </c>
      <c r="BD246" s="62" t="str">
        <f>IF(BD245="","",IFERROR(VLOOKUP(BB246,'Pivot Tables'!$AD$4:$AE$1135,2,FALSE),""))</f>
        <v/>
      </c>
    </row>
    <row r="247" spans="19:56" s="7" customFormat="1">
      <c r="S247" s="94"/>
      <c r="T247" s="94"/>
      <c r="U247" s="94"/>
      <c r="V247" s="70"/>
      <c r="W247" s="65"/>
      <c r="X247" s="65"/>
      <c r="Y247" s="65"/>
      <c r="Z247" s="65">
        <f t="shared" si="63"/>
        <v>242</v>
      </c>
      <c r="AA247" s="81" t="str">
        <f>IF(AA246="","",IFERROR(IF($S$17="All",VLOOKUP($S$14&amp;Z247-1,'Pivot Tables'!$T$5:$U$1135,2,FALSE),VLOOKUP($S$14&amp;Reference!$S$17&amp;Z247-1,'Pivot Tables'!$AB$5:$AC$1135,2,FALSE)),""))</f>
        <v/>
      </c>
      <c r="AB247" s="66"/>
      <c r="AR247" s="94"/>
      <c r="AS247" s="94"/>
      <c r="AT247" s="94"/>
      <c r="BA247" s="62" t="str">
        <f>IF(BA246="","",IFERROR(VLOOKUP($BC$1&amp;BB247-1,'Pivot Tables'!$E$5:$F$1135,2,FALSE),""))</f>
        <v/>
      </c>
      <c r="BB247" s="63">
        <v>245</v>
      </c>
      <c r="BC247" s="62" t="str">
        <f>IF(BD247="","",BD247&amp;" ("&amp;COUNTIF('Pivot Tables'!$D$4:$D$1135,Reference!BD247)-1&amp;")")</f>
        <v/>
      </c>
      <c r="BD247" s="62" t="str">
        <f>IF(BD246="","",IFERROR(VLOOKUP(BB247,'Pivot Tables'!$AD$4:$AE$1135,2,FALSE),""))</f>
        <v/>
      </c>
    </row>
    <row r="248" spans="19:56" s="7" customFormat="1">
      <c r="S248" s="94"/>
      <c r="T248" s="94"/>
      <c r="U248" s="94"/>
      <c r="V248" s="70"/>
      <c r="W248" s="65"/>
      <c r="X248" s="65"/>
      <c r="Y248" s="65"/>
      <c r="Z248" s="65">
        <f t="shared" si="63"/>
        <v>243</v>
      </c>
      <c r="AA248" s="81" t="str">
        <f>IF(AA247="","",IFERROR(IF($S$17="All",VLOOKUP($S$14&amp;Z248-1,'Pivot Tables'!$T$5:$U$1135,2,FALSE),VLOOKUP($S$14&amp;Reference!$S$17&amp;Z248-1,'Pivot Tables'!$AB$5:$AC$1135,2,FALSE)),""))</f>
        <v/>
      </c>
      <c r="AB248" s="66"/>
      <c r="AR248" s="94"/>
      <c r="AS248" s="94"/>
      <c r="AT248" s="94"/>
      <c r="BA248" s="62" t="str">
        <f>IF(BA247="","",IFERROR(VLOOKUP($BC$1&amp;BB248-1,'Pivot Tables'!$E$5:$F$1135,2,FALSE),""))</f>
        <v/>
      </c>
      <c r="BB248" s="63">
        <v>246</v>
      </c>
      <c r="BC248" s="62" t="str">
        <f>IF(BD248="","",BD248&amp;" ("&amp;COUNTIF('Pivot Tables'!$D$4:$D$1135,Reference!BD248)-1&amp;")")</f>
        <v/>
      </c>
      <c r="BD248" s="62" t="str">
        <f>IF(BD247="","",IFERROR(VLOOKUP(BB248,'Pivot Tables'!$AD$4:$AE$1135,2,FALSE),""))</f>
        <v/>
      </c>
    </row>
    <row r="249" spans="19:56" s="7" customFormat="1">
      <c r="S249" s="94"/>
      <c r="T249" s="94"/>
      <c r="U249" s="94"/>
      <c r="V249" s="70"/>
      <c r="W249" s="65"/>
      <c r="X249" s="65"/>
      <c r="Y249" s="65"/>
      <c r="Z249" s="65">
        <f t="shared" si="63"/>
        <v>244</v>
      </c>
      <c r="AA249" s="81" t="str">
        <f>IF(AA248="","",IFERROR(IF($S$17="All",VLOOKUP($S$14&amp;Z249-1,'Pivot Tables'!$T$5:$U$1135,2,FALSE),VLOOKUP($S$14&amp;Reference!$S$17&amp;Z249-1,'Pivot Tables'!$AB$5:$AC$1135,2,FALSE)),""))</f>
        <v/>
      </c>
      <c r="AB249" s="66"/>
      <c r="AR249" s="94"/>
      <c r="AS249" s="94"/>
      <c r="AT249" s="94"/>
      <c r="BA249" s="62" t="str">
        <f>IF(BA248="","",IFERROR(VLOOKUP($BC$1&amp;BB249-1,'Pivot Tables'!$E$5:$F$1135,2,FALSE),""))</f>
        <v/>
      </c>
      <c r="BB249" s="63">
        <v>247</v>
      </c>
      <c r="BC249" s="62" t="str">
        <f>IF(BD249="","",BD249&amp;" ("&amp;COUNTIF('Pivot Tables'!$D$4:$D$1135,Reference!BD249)-1&amp;")")</f>
        <v/>
      </c>
      <c r="BD249" s="62" t="str">
        <f>IF(BD248="","",IFERROR(VLOOKUP(BB249,'Pivot Tables'!$AD$4:$AE$1135,2,FALSE),""))</f>
        <v/>
      </c>
    </row>
    <row r="250" spans="19:56" s="7" customFormat="1">
      <c r="S250" s="94"/>
      <c r="T250" s="94"/>
      <c r="U250" s="94"/>
      <c r="V250" s="70"/>
      <c r="W250" s="65"/>
      <c r="X250" s="65"/>
      <c r="Y250" s="65"/>
      <c r="Z250" s="65">
        <f t="shared" si="63"/>
        <v>245</v>
      </c>
      <c r="AA250" s="81" t="str">
        <f>IF(AA249="","",IFERROR(IF($S$17="All",VLOOKUP($S$14&amp;Z250-1,'Pivot Tables'!$T$5:$U$1135,2,FALSE),VLOOKUP($S$14&amp;Reference!$S$17&amp;Z250-1,'Pivot Tables'!$AB$5:$AC$1135,2,FALSE)),""))</f>
        <v/>
      </c>
      <c r="AB250" s="66"/>
      <c r="AR250" s="94"/>
      <c r="AS250" s="94"/>
      <c r="AT250" s="94"/>
      <c r="BA250" s="62" t="str">
        <f>IF(BA249="","",IFERROR(VLOOKUP($BC$1&amp;BB250-1,'Pivot Tables'!$E$5:$F$1135,2,FALSE),""))</f>
        <v/>
      </c>
      <c r="BB250" s="63">
        <v>248</v>
      </c>
      <c r="BC250" s="62" t="str">
        <f>IF(BD250="","",BD250&amp;" ("&amp;COUNTIF('Pivot Tables'!$D$4:$D$1135,Reference!BD250)-1&amp;")")</f>
        <v/>
      </c>
      <c r="BD250" s="62" t="str">
        <f>IF(BD249="","",IFERROR(VLOOKUP(BB250,'Pivot Tables'!$AD$4:$AE$1135,2,FALSE),""))</f>
        <v/>
      </c>
    </row>
    <row r="251" spans="19:56" s="7" customFormat="1">
      <c r="S251" s="94"/>
      <c r="T251" s="94"/>
      <c r="U251" s="94"/>
      <c r="V251" s="70"/>
      <c r="W251" s="65"/>
      <c r="X251" s="65"/>
      <c r="Y251" s="65"/>
      <c r="Z251" s="65">
        <f t="shared" si="63"/>
        <v>246</v>
      </c>
      <c r="AA251" s="81" t="str">
        <f>IF(AA250="","",IFERROR(IF($S$17="All",VLOOKUP($S$14&amp;Z251-1,'Pivot Tables'!$T$5:$U$1135,2,FALSE),VLOOKUP($S$14&amp;Reference!$S$17&amp;Z251-1,'Pivot Tables'!$AB$5:$AC$1135,2,FALSE)),""))</f>
        <v/>
      </c>
      <c r="AB251" s="66"/>
      <c r="AR251" s="94"/>
      <c r="AS251" s="94"/>
      <c r="AT251" s="94"/>
      <c r="BA251" s="62" t="str">
        <f>IF(BA250="","",IFERROR(VLOOKUP($BC$1&amp;BB251-1,'Pivot Tables'!$E$5:$F$1135,2,FALSE),""))</f>
        <v/>
      </c>
      <c r="BB251" s="63">
        <v>249</v>
      </c>
      <c r="BC251" s="62" t="str">
        <f>IF(BD251="","",BD251&amp;" ("&amp;COUNTIF('Pivot Tables'!$D$4:$D$1135,Reference!BD251)-1&amp;")")</f>
        <v/>
      </c>
      <c r="BD251" s="62" t="str">
        <f>IF(BD250="","",IFERROR(VLOOKUP(BB251,'Pivot Tables'!$AD$4:$AE$1135,2,FALSE),""))</f>
        <v/>
      </c>
    </row>
    <row r="252" spans="19:56" s="7" customFormat="1">
      <c r="S252" s="94"/>
      <c r="T252" s="94"/>
      <c r="U252" s="94"/>
      <c r="V252" s="70"/>
      <c r="W252" s="65"/>
      <c r="X252" s="65"/>
      <c r="Y252" s="65"/>
      <c r="Z252" s="65">
        <f t="shared" si="63"/>
        <v>247</v>
      </c>
      <c r="AA252" s="81" t="str">
        <f>IF(AA251="","",IFERROR(IF($S$17="All",VLOOKUP($S$14&amp;Z252-1,'Pivot Tables'!$T$5:$U$1135,2,FALSE),VLOOKUP($S$14&amp;Reference!$S$17&amp;Z252-1,'Pivot Tables'!$AB$5:$AC$1135,2,FALSE)),""))</f>
        <v/>
      </c>
      <c r="AB252" s="66"/>
      <c r="AR252" s="94"/>
      <c r="AS252" s="94"/>
      <c r="AT252" s="94"/>
      <c r="BA252" s="62" t="str">
        <f>IF(BA251="","",IFERROR(VLOOKUP($BC$1&amp;BB252-1,'Pivot Tables'!$E$5:$F$1135,2,FALSE),""))</f>
        <v/>
      </c>
      <c r="BB252" s="63">
        <v>250</v>
      </c>
      <c r="BC252" s="62" t="str">
        <f>IF(BD252="","",BD252&amp;" ("&amp;COUNTIF('Pivot Tables'!$D$4:$D$1135,Reference!BD252)-1&amp;")")</f>
        <v/>
      </c>
      <c r="BD252" s="62" t="str">
        <f>IF(BD251="","",IFERROR(VLOOKUP(BB252,'Pivot Tables'!$AD$4:$AE$1135,2,FALSE),""))</f>
        <v/>
      </c>
    </row>
    <row r="253" spans="19:56" s="7" customFormat="1">
      <c r="S253" s="94"/>
      <c r="T253" s="94"/>
      <c r="U253" s="94"/>
      <c r="V253" s="70"/>
      <c r="W253" s="65"/>
      <c r="X253" s="65"/>
      <c r="Y253" s="65"/>
      <c r="Z253" s="65">
        <f t="shared" si="63"/>
        <v>248</v>
      </c>
      <c r="AA253" s="81" t="str">
        <f>IF(AA252="","",IFERROR(IF($S$17="All",VLOOKUP($S$14&amp;Z253-1,'Pivot Tables'!$T$5:$U$1135,2,FALSE),VLOOKUP($S$14&amp;Reference!$S$17&amp;Z253-1,'Pivot Tables'!$AB$5:$AC$1135,2,FALSE)),""))</f>
        <v/>
      </c>
      <c r="AB253" s="66"/>
      <c r="AR253" s="94"/>
      <c r="AS253" s="94"/>
      <c r="AT253" s="94"/>
      <c r="BA253" s="62" t="str">
        <f>IF(BA252="","",IFERROR(VLOOKUP($BC$1&amp;BB253-1,'Pivot Tables'!$E$5:$F$1135,2,FALSE),""))</f>
        <v/>
      </c>
      <c r="BB253" s="63">
        <v>251</v>
      </c>
      <c r="BC253" s="62" t="str">
        <f>IF(BD253="","",BD253&amp;" ("&amp;COUNTIF('Pivot Tables'!$D$4:$D$1135,Reference!BD253)-1&amp;")")</f>
        <v/>
      </c>
      <c r="BD253" s="62" t="str">
        <f>IF(BD252="","",IFERROR(VLOOKUP(BB253,'Pivot Tables'!$AD$4:$AE$1135,2,FALSE),""))</f>
        <v/>
      </c>
    </row>
    <row r="254" spans="19:56" s="7" customFormat="1">
      <c r="S254" s="94"/>
      <c r="T254" s="94"/>
      <c r="U254" s="94"/>
      <c r="V254" s="70"/>
      <c r="W254" s="65"/>
      <c r="X254" s="65"/>
      <c r="Y254" s="65"/>
      <c r="Z254" s="65">
        <f t="shared" si="63"/>
        <v>249</v>
      </c>
      <c r="AA254" s="81" t="str">
        <f>IF(AA253="","",IFERROR(IF($S$17="All",VLOOKUP($S$14&amp;Z254-1,'Pivot Tables'!$T$5:$U$1135,2,FALSE),VLOOKUP($S$14&amp;Reference!$S$17&amp;Z254-1,'Pivot Tables'!$AB$5:$AC$1135,2,FALSE)),""))</f>
        <v/>
      </c>
      <c r="AB254" s="66"/>
      <c r="AR254" s="94"/>
      <c r="AS254" s="94"/>
      <c r="AT254" s="94"/>
      <c r="BA254" s="62" t="str">
        <f>IF(BA253="","",IFERROR(VLOOKUP($BC$1&amp;BB254-1,'Pivot Tables'!$E$5:$F$1135,2,FALSE),""))</f>
        <v/>
      </c>
      <c r="BB254" s="63">
        <v>252</v>
      </c>
      <c r="BC254" s="62" t="str">
        <f>IF(BD254="","",BD254&amp;" ("&amp;COUNTIF('Pivot Tables'!$D$4:$D$1135,Reference!BD254)-1&amp;")")</f>
        <v/>
      </c>
      <c r="BD254" s="62" t="str">
        <f>IF(BD253="","",IFERROR(VLOOKUP(BB254,'Pivot Tables'!$AD$4:$AE$1135,2,FALSE),""))</f>
        <v/>
      </c>
    </row>
    <row r="255" spans="19:56" s="7" customFormat="1">
      <c r="S255" s="94"/>
      <c r="T255" s="94"/>
      <c r="U255" s="94"/>
      <c r="V255" s="70"/>
      <c r="W255" s="65"/>
      <c r="X255" s="65"/>
      <c r="Y255" s="65"/>
      <c r="Z255" s="65">
        <f t="shared" si="63"/>
        <v>250</v>
      </c>
      <c r="AA255" s="81" t="str">
        <f>IF(AA254="","",IFERROR(IF($S$17="All",VLOOKUP($S$14&amp;Z255-1,'Pivot Tables'!$T$5:$U$1135,2,FALSE),VLOOKUP($S$14&amp;Reference!$S$17&amp;Z255-1,'Pivot Tables'!$AB$5:$AC$1135,2,FALSE)),""))</f>
        <v/>
      </c>
      <c r="AB255" s="66"/>
      <c r="AR255" s="94"/>
      <c r="AS255" s="94"/>
      <c r="AT255" s="94"/>
      <c r="BA255" s="62" t="str">
        <f>IF(BA254="","",IFERROR(VLOOKUP($BC$1&amp;BB255-1,'Pivot Tables'!$E$5:$F$1135,2,FALSE),""))</f>
        <v/>
      </c>
      <c r="BB255" s="63">
        <v>253</v>
      </c>
      <c r="BC255" s="62" t="str">
        <f>IF(BD255="","",BD255&amp;" ("&amp;COUNTIF('Pivot Tables'!$D$4:$D$1135,Reference!BD255)-1&amp;")")</f>
        <v/>
      </c>
      <c r="BD255" s="62" t="str">
        <f>IF(BD254="","",IFERROR(VLOOKUP(BB255,'Pivot Tables'!$AD$4:$AE$1135,2,FALSE),""))</f>
        <v/>
      </c>
    </row>
    <row r="256" spans="19:56" s="7" customFormat="1">
      <c r="S256" s="94"/>
      <c r="T256" s="94"/>
      <c r="U256" s="94"/>
      <c r="V256" s="70"/>
      <c r="W256" s="65"/>
      <c r="X256" s="65"/>
      <c r="Y256" s="65"/>
      <c r="Z256" s="65">
        <f t="shared" si="63"/>
        <v>251</v>
      </c>
      <c r="AA256" s="81" t="str">
        <f>IF(AA255="","",IFERROR(IF($S$17="All",VLOOKUP($S$14&amp;Z256-1,'Pivot Tables'!$T$5:$U$1135,2,FALSE),VLOOKUP($S$14&amp;Reference!$S$17&amp;Z256-1,'Pivot Tables'!$AB$5:$AC$1135,2,FALSE)),""))</f>
        <v/>
      </c>
      <c r="AB256" s="66"/>
      <c r="AR256" s="94"/>
      <c r="AS256" s="94"/>
      <c r="AT256" s="94"/>
      <c r="BA256" s="62" t="str">
        <f>IF(BA255="","",IFERROR(VLOOKUP($BC$1&amp;BB256-1,'Pivot Tables'!$E$5:$F$1135,2,FALSE),""))</f>
        <v/>
      </c>
      <c r="BB256" s="63">
        <v>254</v>
      </c>
      <c r="BC256" s="62" t="str">
        <f>IF(BD256="","",BD256&amp;" ("&amp;COUNTIF('Pivot Tables'!$D$4:$D$1135,Reference!BD256)-1&amp;")")</f>
        <v/>
      </c>
      <c r="BD256" s="62" t="str">
        <f>IF(BD255="","",IFERROR(VLOOKUP(BB256,'Pivot Tables'!$AD$4:$AE$1135,2,FALSE),""))</f>
        <v/>
      </c>
    </row>
    <row r="257" spans="19:56" s="7" customFormat="1">
      <c r="S257" s="94"/>
      <c r="T257" s="94"/>
      <c r="U257" s="94"/>
      <c r="V257" s="70"/>
      <c r="W257" s="65"/>
      <c r="X257" s="65"/>
      <c r="Y257" s="65"/>
      <c r="Z257" s="65">
        <f t="shared" si="63"/>
        <v>252</v>
      </c>
      <c r="AA257" s="81" t="str">
        <f>IF(AA256="","",IFERROR(IF($S$17="All",VLOOKUP($S$14&amp;Z257-1,'Pivot Tables'!$T$5:$U$1135,2,FALSE),VLOOKUP($S$14&amp;Reference!$S$17&amp;Z257-1,'Pivot Tables'!$AB$5:$AC$1135,2,FALSE)),""))</f>
        <v/>
      </c>
      <c r="AB257" s="66"/>
      <c r="AR257" s="94"/>
      <c r="AS257" s="94"/>
      <c r="AT257" s="94"/>
      <c r="BA257" s="62" t="str">
        <f>IF(BA256="","",IFERROR(VLOOKUP($BC$1&amp;BB257-1,'Pivot Tables'!$E$5:$F$1135,2,FALSE),""))</f>
        <v/>
      </c>
      <c r="BB257" s="63">
        <v>255</v>
      </c>
      <c r="BC257" s="62" t="str">
        <f>IF(BD257="","",BD257&amp;" ("&amp;COUNTIF('Pivot Tables'!$D$4:$D$1135,Reference!BD257)-1&amp;")")</f>
        <v/>
      </c>
      <c r="BD257" s="62" t="str">
        <f>IF(BD256="","",IFERROR(VLOOKUP(BB257,'Pivot Tables'!$AD$4:$AE$1135,2,FALSE),""))</f>
        <v/>
      </c>
    </row>
    <row r="258" spans="19:56" s="7" customFormat="1">
      <c r="S258" s="94"/>
      <c r="T258" s="94"/>
      <c r="U258" s="94"/>
      <c r="V258" s="70"/>
      <c r="W258" s="65"/>
      <c r="X258" s="65"/>
      <c r="Y258" s="65"/>
      <c r="Z258" s="65">
        <f t="shared" si="63"/>
        <v>253</v>
      </c>
      <c r="AA258" s="81" t="str">
        <f>IF(AA257="","",IFERROR(IF($S$17="All",VLOOKUP($S$14&amp;Z258-1,'Pivot Tables'!$T$5:$U$1135,2,FALSE),VLOOKUP($S$14&amp;Reference!$S$17&amp;Z258-1,'Pivot Tables'!$AB$5:$AC$1135,2,FALSE)),""))</f>
        <v/>
      </c>
      <c r="AB258" s="66"/>
      <c r="AR258" s="94"/>
      <c r="AS258" s="94"/>
      <c r="AT258" s="94"/>
      <c r="BA258" s="62" t="str">
        <f>IF(BA257="","",IFERROR(VLOOKUP($BC$1&amp;BB258-1,'Pivot Tables'!$E$5:$F$1135,2,FALSE),""))</f>
        <v/>
      </c>
      <c r="BB258" s="63">
        <v>256</v>
      </c>
      <c r="BC258" s="62" t="str">
        <f>IF(BD258="","",BD258&amp;" ("&amp;COUNTIF('Pivot Tables'!$D$4:$D$1135,Reference!BD258)-1&amp;")")</f>
        <v/>
      </c>
      <c r="BD258" s="62" t="str">
        <f>IF(BD257="","",IFERROR(VLOOKUP(BB258,'Pivot Tables'!$AD$4:$AE$1135,2,FALSE),""))</f>
        <v/>
      </c>
    </row>
    <row r="259" spans="19:56" s="7" customFormat="1">
      <c r="S259" s="94"/>
      <c r="T259" s="94"/>
      <c r="U259" s="94"/>
      <c r="V259" s="70"/>
      <c r="W259" s="65"/>
      <c r="X259" s="65"/>
      <c r="Y259" s="65"/>
      <c r="Z259" s="65">
        <f t="shared" si="63"/>
        <v>254</v>
      </c>
      <c r="AA259" s="81" t="str">
        <f>IF(AA258="","",IFERROR(IF($S$17="All",VLOOKUP($S$14&amp;Z259-1,'Pivot Tables'!$T$5:$U$1135,2,FALSE),VLOOKUP($S$14&amp;Reference!$S$17&amp;Z259-1,'Pivot Tables'!$AB$5:$AC$1135,2,FALSE)),""))</f>
        <v/>
      </c>
      <c r="AB259" s="66"/>
      <c r="AR259" s="94"/>
      <c r="AS259" s="94"/>
      <c r="AT259" s="94"/>
      <c r="BA259" s="62" t="str">
        <f>IF(BA258="","",IFERROR(VLOOKUP($BC$1&amp;BB259-1,'Pivot Tables'!$E$5:$F$1135,2,FALSE),""))</f>
        <v/>
      </c>
      <c r="BB259" s="63">
        <v>257</v>
      </c>
      <c r="BC259" s="62" t="str">
        <f>IF(BD259="","",BD259&amp;" ("&amp;COUNTIF('Pivot Tables'!$D$4:$D$1135,Reference!BD259)-1&amp;")")</f>
        <v/>
      </c>
      <c r="BD259" s="62" t="str">
        <f>IF(BD258="","",IFERROR(VLOOKUP(BB259,'Pivot Tables'!$AD$4:$AE$1135,2,FALSE),""))</f>
        <v/>
      </c>
    </row>
    <row r="260" spans="19:56" s="7" customFormat="1">
      <c r="S260" s="94"/>
      <c r="T260" s="94"/>
      <c r="U260" s="94"/>
      <c r="V260" s="70"/>
      <c r="W260" s="65"/>
      <c r="X260" s="65"/>
      <c r="Y260" s="65"/>
      <c r="Z260" s="65">
        <f t="shared" si="63"/>
        <v>255</v>
      </c>
      <c r="AA260" s="81" t="str">
        <f>IF(AA259="","",IFERROR(IF($S$17="All",VLOOKUP($S$14&amp;Z260-1,'Pivot Tables'!$T$5:$U$1135,2,FALSE),VLOOKUP($S$14&amp;Reference!$S$17&amp;Z260-1,'Pivot Tables'!$AB$5:$AC$1135,2,FALSE)),""))</f>
        <v/>
      </c>
      <c r="AB260" s="66"/>
      <c r="AR260" s="94"/>
      <c r="AS260" s="94"/>
      <c r="AT260" s="94"/>
      <c r="BA260" s="62" t="str">
        <f>IF(BA259="","",IFERROR(VLOOKUP($BC$1&amp;BB260-1,'Pivot Tables'!$E$5:$F$1135,2,FALSE),""))</f>
        <v/>
      </c>
      <c r="BB260" s="63">
        <v>258</v>
      </c>
      <c r="BC260" s="62" t="str">
        <f>IF(BD260="","",BD260&amp;" ("&amp;COUNTIF('Pivot Tables'!$D$4:$D$1135,Reference!BD260)-1&amp;")")</f>
        <v/>
      </c>
      <c r="BD260" s="62" t="str">
        <f>IF(BD259="","",IFERROR(VLOOKUP(BB260,'Pivot Tables'!$AD$4:$AE$1135,2,FALSE),""))</f>
        <v/>
      </c>
    </row>
    <row r="261" spans="19:56" s="7" customFormat="1">
      <c r="S261" s="94"/>
      <c r="T261" s="94"/>
      <c r="U261" s="94"/>
      <c r="V261" s="70"/>
      <c r="W261" s="65"/>
      <c r="X261" s="65"/>
      <c r="Y261" s="65"/>
      <c r="Z261" s="65">
        <f t="shared" si="63"/>
        <v>256</v>
      </c>
      <c r="AA261" s="81" t="str">
        <f>IF(AA260="","",IFERROR(IF($S$17="All",VLOOKUP($S$14&amp;Z261-1,'Pivot Tables'!$T$5:$U$1135,2,FALSE),VLOOKUP($S$14&amp;Reference!$S$17&amp;Z261-1,'Pivot Tables'!$AB$5:$AC$1135,2,FALSE)),""))</f>
        <v/>
      </c>
      <c r="AB261" s="66"/>
      <c r="AR261" s="94"/>
      <c r="AS261" s="94"/>
      <c r="AT261" s="94"/>
      <c r="BA261" s="62" t="str">
        <f>IF(BA260="","",IFERROR(VLOOKUP($BC$1&amp;BB261-1,'Pivot Tables'!$E$5:$F$1135,2,FALSE),""))</f>
        <v/>
      </c>
      <c r="BB261" s="63">
        <v>259</v>
      </c>
      <c r="BC261" s="62" t="str">
        <f>IF(BD261="","",BD261&amp;" ("&amp;COUNTIF('Pivot Tables'!$D$4:$D$1135,Reference!BD261)-1&amp;")")</f>
        <v/>
      </c>
      <c r="BD261" s="62" t="str">
        <f>IF(BD260="","",IFERROR(VLOOKUP(BB261,'Pivot Tables'!$AD$4:$AE$1135,2,FALSE),""))</f>
        <v/>
      </c>
    </row>
    <row r="262" spans="19:56" s="7" customFormat="1">
      <c r="S262" s="94"/>
      <c r="T262" s="94"/>
      <c r="U262" s="94"/>
      <c r="V262" s="70"/>
      <c r="W262" s="65"/>
      <c r="X262" s="65"/>
      <c r="Y262" s="65"/>
      <c r="Z262" s="65">
        <f t="shared" si="63"/>
        <v>257</v>
      </c>
      <c r="AA262" s="81" t="str">
        <f>IF(AA261="","",IFERROR(IF($S$17="All",VLOOKUP($S$14&amp;Z262-1,'Pivot Tables'!$T$5:$U$1135,2,FALSE),VLOOKUP($S$14&amp;Reference!$S$17&amp;Z262-1,'Pivot Tables'!$AB$5:$AC$1135,2,FALSE)),""))</f>
        <v/>
      </c>
      <c r="AB262" s="66"/>
      <c r="AR262" s="94"/>
      <c r="AS262" s="94"/>
      <c r="AT262" s="94"/>
      <c r="BA262" s="62" t="str">
        <f>IF(BA261="","",IFERROR(VLOOKUP($BC$1&amp;BB262-1,'Pivot Tables'!$E$5:$F$1135,2,FALSE),""))</f>
        <v/>
      </c>
      <c r="BB262" s="63">
        <v>260</v>
      </c>
      <c r="BC262" s="62" t="str">
        <f>IF(BD262="","",BD262&amp;" ("&amp;COUNTIF('Pivot Tables'!$D$4:$D$1135,Reference!BD262)-1&amp;")")</f>
        <v/>
      </c>
      <c r="BD262" s="62" t="str">
        <f>IF(BD261="","",IFERROR(VLOOKUP(BB262,'Pivot Tables'!$AD$4:$AE$1135,2,FALSE),""))</f>
        <v/>
      </c>
    </row>
    <row r="263" spans="19:56" s="7" customFormat="1">
      <c r="S263" s="94"/>
      <c r="T263" s="94"/>
      <c r="U263" s="94"/>
      <c r="V263" s="70"/>
      <c r="W263" s="65"/>
      <c r="X263" s="65"/>
      <c r="Y263" s="65"/>
      <c r="Z263" s="65">
        <f t="shared" si="63"/>
        <v>258</v>
      </c>
      <c r="AA263" s="81" t="str">
        <f>IF(AA262="","",IFERROR(IF($S$17="All",VLOOKUP($S$14&amp;Z263-1,'Pivot Tables'!$T$5:$U$1135,2,FALSE),VLOOKUP($S$14&amp;Reference!$S$17&amp;Z263-1,'Pivot Tables'!$AB$5:$AC$1135,2,FALSE)),""))</f>
        <v/>
      </c>
      <c r="AB263" s="66"/>
      <c r="AR263" s="94"/>
      <c r="AS263" s="94"/>
      <c r="AT263" s="94"/>
      <c r="BA263" s="62" t="str">
        <f>IF(BA262="","",IFERROR(VLOOKUP($BC$1&amp;BB263-1,'Pivot Tables'!$E$5:$F$1135,2,FALSE),""))</f>
        <v/>
      </c>
      <c r="BB263" s="63">
        <v>261</v>
      </c>
      <c r="BC263" s="62" t="str">
        <f>IF(BD263="","",BD263&amp;" ("&amp;COUNTIF('Pivot Tables'!$D$4:$D$1135,Reference!BD263)-1&amp;")")</f>
        <v/>
      </c>
      <c r="BD263" s="62" t="str">
        <f>IF(BD262="","",IFERROR(VLOOKUP(BB263,'Pivot Tables'!$AD$4:$AE$1135,2,FALSE),""))</f>
        <v/>
      </c>
    </row>
    <row r="264" spans="19:56" s="7" customFormat="1">
      <c r="S264" s="94"/>
      <c r="T264" s="94"/>
      <c r="U264" s="94"/>
      <c r="V264" s="70"/>
      <c r="W264" s="65"/>
      <c r="X264" s="65"/>
      <c r="Y264" s="65"/>
      <c r="Z264" s="65">
        <f t="shared" si="63"/>
        <v>259</v>
      </c>
      <c r="AA264" s="81" t="str">
        <f>IF(AA263="","",IFERROR(IF($S$17="All",VLOOKUP($S$14&amp;Z264-1,'Pivot Tables'!$T$5:$U$1135,2,FALSE),VLOOKUP($S$14&amp;Reference!$S$17&amp;Z264-1,'Pivot Tables'!$AB$5:$AC$1135,2,FALSE)),""))</f>
        <v/>
      </c>
      <c r="AB264" s="66"/>
      <c r="AR264" s="94"/>
      <c r="AS264" s="94"/>
      <c r="AT264" s="94"/>
      <c r="BA264" s="62" t="str">
        <f>IF(BA263="","",IFERROR(VLOOKUP($BC$1&amp;BB264-1,'Pivot Tables'!$E$5:$F$1135,2,FALSE),""))</f>
        <v/>
      </c>
      <c r="BB264" s="63">
        <v>262</v>
      </c>
      <c r="BC264" s="62" t="str">
        <f>IF(BD264="","",BD264&amp;" ("&amp;COUNTIF('Pivot Tables'!$D$4:$D$1135,Reference!BD264)-1&amp;")")</f>
        <v/>
      </c>
      <c r="BD264" s="62" t="str">
        <f>IF(BD263="","",IFERROR(VLOOKUP(BB264,'Pivot Tables'!$AD$4:$AE$1135,2,FALSE),""))</f>
        <v/>
      </c>
    </row>
    <row r="265" spans="19:56" s="7" customFormat="1">
      <c r="S265" s="94"/>
      <c r="T265" s="94"/>
      <c r="U265" s="94"/>
      <c r="V265" s="70"/>
      <c r="W265" s="65"/>
      <c r="X265" s="65"/>
      <c r="Y265" s="65"/>
      <c r="Z265" s="65">
        <f t="shared" si="63"/>
        <v>260</v>
      </c>
      <c r="AA265" s="81" t="str">
        <f>IF(AA264="","",IFERROR(IF($S$17="All",VLOOKUP($S$14&amp;Z265-1,'Pivot Tables'!$T$5:$U$1135,2,FALSE),VLOOKUP($S$14&amp;Reference!$S$17&amp;Z265-1,'Pivot Tables'!$AB$5:$AC$1135,2,FALSE)),""))</f>
        <v/>
      </c>
      <c r="AB265" s="66"/>
      <c r="AR265" s="94"/>
      <c r="AS265" s="94"/>
      <c r="AT265" s="94"/>
      <c r="BA265" s="62" t="str">
        <f>IF(BA264="","",IFERROR(VLOOKUP($BC$1&amp;BB265-1,'Pivot Tables'!$E$5:$F$1135,2,FALSE),""))</f>
        <v/>
      </c>
      <c r="BB265" s="63">
        <v>263</v>
      </c>
      <c r="BC265" s="62" t="str">
        <f>IF(BD265="","",BD265&amp;" ("&amp;COUNTIF('Pivot Tables'!$D$4:$D$1135,Reference!BD265)-1&amp;")")</f>
        <v/>
      </c>
      <c r="BD265" s="62" t="str">
        <f>IF(BD264="","",IFERROR(VLOOKUP(BB265,'Pivot Tables'!$AD$4:$AE$1135,2,FALSE),""))</f>
        <v/>
      </c>
    </row>
    <row r="266" spans="19:56" s="7" customFormat="1">
      <c r="S266" s="94"/>
      <c r="T266" s="94"/>
      <c r="U266" s="94"/>
      <c r="V266" s="70"/>
      <c r="W266" s="65"/>
      <c r="X266" s="65"/>
      <c r="Y266" s="65"/>
      <c r="Z266" s="65">
        <f t="shared" si="63"/>
        <v>261</v>
      </c>
      <c r="AA266" s="81" t="str">
        <f>IF(AA265="","",IFERROR(IF($S$17="All",VLOOKUP($S$14&amp;Z266-1,'Pivot Tables'!$T$5:$U$1135,2,FALSE),VLOOKUP($S$14&amp;Reference!$S$17&amp;Z266-1,'Pivot Tables'!$AB$5:$AC$1135,2,FALSE)),""))</f>
        <v/>
      </c>
      <c r="AB266" s="66"/>
      <c r="AR266" s="94"/>
      <c r="AS266" s="94"/>
      <c r="AT266" s="94"/>
      <c r="BA266" s="62" t="str">
        <f>IF(BA265="","",IFERROR(VLOOKUP($BC$1&amp;BB266-1,'Pivot Tables'!$E$5:$F$1135,2,FALSE),""))</f>
        <v/>
      </c>
      <c r="BB266" s="63">
        <v>264</v>
      </c>
      <c r="BC266" s="62" t="str">
        <f>IF(BD266="","",BD266&amp;" ("&amp;COUNTIF('Pivot Tables'!$D$4:$D$1135,Reference!BD266)-1&amp;")")</f>
        <v/>
      </c>
      <c r="BD266" s="62" t="str">
        <f>IF(BD265="","",IFERROR(VLOOKUP(BB266,'Pivot Tables'!$AD$4:$AE$1135,2,FALSE),""))</f>
        <v/>
      </c>
    </row>
    <row r="267" spans="19:56" s="7" customFormat="1">
      <c r="S267" s="94"/>
      <c r="T267" s="94"/>
      <c r="U267" s="94"/>
      <c r="V267" s="70"/>
      <c r="W267" s="65"/>
      <c r="X267" s="65"/>
      <c r="Y267" s="65"/>
      <c r="Z267" s="65">
        <f t="shared" si="63"/>
        <v>262</v>
      </c>
      <c r="AA267" s="81" t="str">
        <f>IF(AA266="","",IFERROR(IF($S$17="All",VLOOKUP($S$14&amp;Z267-1,'Pivot Tables'!$T$5:$U$1135,2,FALSE),VLOOKUP($S$14&amp;Reference!$S$17&amp;Z267-1,'Pivot Tables'!$AB$5:$AC$1135,2,FALSE)),""))</f>
        <v/>
      </c>
      <c r="AB267" s="66"/>
      <c r="AR267" s="94"/>
      <c r="AS267" s="94"/>
      <c r="AT267" s="94"/>
      <c r="BA267" s="62" t="str">
        <f>IF(BA266="","",IFERROR(VLOOKUP($BC$1&amp;BB267-1,'Pivot Tables'!$E$5:$F$1135,2,FALSE),""))</f>
        <v/>
      </c>
      <c r="BB267" s="63">
        <v>265</v>
      </c>
      <c r="BC267" s="62" t="str">
        <f>IF(BD267="","",BD267&amp;" ("&amp;COUNTIF('Pivot Tables'!$D$4:$D$1135,Reference!BD267)-1&amp;")")</f>
        <v/>
      </c>
      <c r="BD267" s="62" t="str">
        <f>IF(BD266="","",IFERROR(VLOOKUP(BB267,'Pivot Tables'!$AD$4:$AE$1135,2,FALSE),""))</f>
        <v/>
      </c>
    </row>
    <row r="268" spans="19:56" s="7" customFormat="1">
      <c r="S268" s="94"/>
      <c r="T268" s="94"/>
      <c r="U268" s="94"/>
      <c r="V268" s="70"/>
      <c r="W268" s="65"/>
      <c r="X268" s="65"/>
      <c r="Y268" s="65"/>
      <c r="Z268" s="65">
        <f t="shared" si="63"/>
        <v>263</v>
      </c>
      <c r="AA268" s="81" t="str">
        <f>IF(AA267="","",IFERROR(IF($S$17="All",VLOOKUP($S$14&amp;Z268-1,'Pivot Tables'!$T$5:$U$1135,2,FALSE),VLOOKUP($S$14&amp;Reference!$S$17&amp;Z268-1,'Pivot Tables'!$AB$5:$AC$1135,2,FALSE)),""))</f>
        <v/>
      </c>
      <c r="AB268" s="66"/>
      <c r="AR268" s="94"/>
      <c r="AS268" s="94"/>
      <c r="AT268" s="94"/>
      <c r="BA268" s="62" t="str">
        <f>IF(BA267="","",IFERROR(VLOOKUP($BC$1&amp;BB268-1,'Pivot Tables'!$E$5:$F$1135,2,FALSE),""))</f>
        <v/>
      </c>
      <c r="BB268" s="63">
        <v>266</v>
      </c>
      <c r="BC268" s="62" t="str">
        <f>IF(BD268="","",BD268&amp;" ("&amp;COUNTIF('Pivot Tables'!$D$4:$D$1135,Reference!BD268)-1&amp;")")</f>
        <v/>
      </c>
      <c r="BD268" s="62" t="str">
        <f>IF(BD267="","",IFERROR(VLOOKUP(BB268,'Pivot Tables'!$AD$4:$AE$1135,2,FALSE),""))</f>
        <v/>
      </c>
    </row>
    <row r="269" spans="19:56" s="7" customFormat="1">
      <c r="S269" s="94"/>
      <c r="T269" s="94"/>
      <c r="U269" s="94"/>
      <c r="V269" s="70"/>
      <c r="W269" s="65"/>
      <c r="X269" s="65"/>
      <c r="Y269" s="65"/>
      <c r="Z269" s="65">
        <f t="shared" si="63"/>
        <v>264</v>
      </c>
      <c r="AA269" s="81" t="str">
        <f>IF(AA268="","",IFERROR(IF($S$17="All",VLOOKUP($S$14&amp;Z269-1,'Pivot Tables'!$T$5:$U$1135,2,FALSE),VLOOKUP($S$14&amp;Reference!$S$17&amp;Z269-1,'Pivot Tables'!$AB$5:$AC$1135,2,FALSE)),""))</f>
        <v/>
      </c>
      <c r="AB269" s="66"/>
      <c r="AR269" s="94"/>
      <c r="AS269" s="94"/>
      <c r="AT269" s="94"/>
      <c r="BA269" s="62" t="str">
        <f>IF(BA268="","",IFERROR(VLOOKUP($BC$1&amp;BB269-1,'Pivot Tables'!$E$5:$F$1135,2,FALSE),""))</f>
        <v/>
      </c>
      <c r="BB269" s="63">
        <v>267</v>
      </c>
      <c r="BC269" s="62" t="str">
        <f>IF(BD269="","",BD269&amp;" ("&amp;COUNTIF('Pivot Tables'!$D$4:$D$1135,Reference!BD269)-1&amp;")")</f>
        <v/>
      </c>
      <c r="BD269" s="62" t="str">
        <f>IF(BD268="","",IFERROR(VLOOKUP(BB269,'Pivot Tables'!$AD$4:$AE$1135,2,FALSE),""))</f>
        <v/>
      </c>
    </row>
    <row r="270" spans="19:56" s="7" customFormat="1">
      <c r="S270" s="94"/>
      <c r="T270" s="94"/>
      <c r="U270" s="94"/>
      <c r="V270" s="70"/>
      <c r="W270" s="65"/>
      <c r="X270" s="65"/>
      <c r="Y270" s="65"/>
      <c r="Z270" s="65">
        <f t="shared" si="63"/>
        <v>265</v>
      </c>
      <c r="AA270" s="81" t="str">
        <f>IF(AA269="","",IFERROR(IF($S$17="All",VLOOKUP($S$14&amp;Z270-1,'Pivot Tables'!$T$5:$U$1135,2,FALSE),VLOOKUP($S$14&amp;Reference!$S$17&amp;Z270-1,'Pivot Tables'!$AB$5:$AC$1135,2,FALSE)),""))</f>
        <v/>
      </c>
      <c r="AB270" s="66"/>
      <c r="AR270" s="94"/>
      <c r="AS270" s="94"/>
      <c r="AT270" s="94"/>
      <c r="BA270" s="62" t="str">
        <f>IF(BA269="","",IFERROR(VLOOKUP($BC$1&amp;BB270-1,'Pivot Tables'!$E$5:$F$1135,2,FALSE),""))</f>
        <v/>
      </c>
      <c r="BB270" s="63">
        <v>268</v>
      </c>
      <c r="BC270" s="62" t="str">
        <f>IF(BD270="","",BD270&amp;" ("&amp;COUNTIF('Pivot Tables'!$D$4:$D$1135,Reference!BD270)-1&amp;")")</f>
        <v/>
      </c>
      <c r="BD270" s="62" t="str">
        <f>IF(BD269="","",IFERROR(VLOOKUP(BB270,'Pivot Tables'!$AD$4:$AE$1135,2,FALSE),""))</f>
        <v/>
      </c>
    </row>
    <row r="271" spans="19:56" s="7" customFormat="1">
      <c r="S271" s="94"/>
      <c r="T271" s="94"/>
      <c r="U271" s="94"/>
      <c r="V271" s="70"/>
      <c r="W271" s="65"/>
      <c r="X271" s="65"/>
      <c r="Y271" s="65"/>
      <c r="Z271" s="65">
        <f t="shared" ref="Z271:Z334" si="64">+Z270+1</f>
        <v>266</v>
      </c>
      <c r="AA271" s="81" t="str">
        <f>IF(AA270="","",IFERROR(IF($S$17="All",VLOOKUP($S$14&amp;Z271-1,'Pivot Tables'!$T$5:$U$1135,2,FALSE),VLOOKUP($S$14&amp;Reference!$S$17&amp;Z271-1,'Pivot Tables'!$AB$5:$AC$1135,2,FALSE)),""))</f>
        <v/>
      </c>
      <c r="AB271" s="66"/>
      <c r="AR271" s="94"/>
      <c r="AS271" s="94"/>
      <c r="AT271" s="94"/>
      <c r="BA271" s="62" t="str">
        <f>IF(BA270="","",IFERROR(VLOOKUP($BC$1&amp;BB271-1,'Pivot Tables'!$E$5:$F$1135,2,FALSE),""))</f>
        <v/>
      </c>
      <c r="BB271" s="63">
        <v>269</v>
      </c>
      <c r="BC271" s="62" t="str">
        <f>IF(BD271="","",BD271&amp;" ("&amp;COUNTIF('Pivot Tables'!$D$4:$D$1135,Reference!BD271)-1&amp;")")</f>
        <v/>
      </c>
      <c r="BD271" s="62" t="str">
        <f>IF(BD270="","",IFERROR(VLOOKUP(BB271,'Pivot Tables'!$AD$4:$AE$1135,2,FALSE),""))</f>
        <v/>
      </c>
    </row>
    <row r="272" spans="19:56" s="7" customFormat="1">
      <c r="S272" s="94"/>
      <c r="T272" s="94"/>
      <c r="U272" s="94"/>
      <c r="V272" s="70"/>
      <c r="W272" s="65"/>
      <c r="X272" s="65"/>
      <c r="Y272" s="65"/>
      <c r="Z272" s="65">
        <f t="shared" si="64"/>
        <v>267</v>
      </c>
      <c r="AA272" s="81" t="str">
        <f>IF(AA271="","",IFERROR(IF($S$17="All",VLOOKUP($S$14&amp;Z272-1,'Pivot Tables'!$T$5:$U$1135,2,FALSE),VLOOKUP($S$14&amp;Reference!$S$17&amp;Z272-1,'Pivot Tables'!$AB$5:$AC$1135,2,FALSE)),""))</f>
        <v/>
      </c>
      <c r="AB272" s="66"/>
      <c r="AR272" s="94"/>
      <c r="AS272" s="94"/>
      <c r="AT272" s="94"/>
      <c r="BA272" s="62" t="str">
        <f>IF(BA271="","",IFERROR(VLOOKUP($BC$1&amp;BB272-1,'Pivot Tables'!$E$5:$F$1135,2,FALSE),""))</f>
        <v/>
      </c>
      <c r="BB272" s="63">
        <v>270</v>
      </c>
      <c r="BC272" s="62" t="str">
        <f>IF(BD272="","",BD272&amp;" ("&amp;COUNTIF('Pivot Tables'!$D$4:$D$1135,Reference!BD272)-1&amp;")")</f>
        <v/>
      </c>
      <c r="BD272" s="62" t="str">
        <f>IF(BD271="","",IFERROR(VLOOKUP(BB272,'Pivot Tables'!$AD$4:$AE$1135,2,FALSE),""))</f>
        <v/>
      </c>
    </row>
    <row r="273" spans="19:56" s="7" customFormat="1">
      <c r="S273" s="94"/>
      <c r="T273" s="94"/>
      <c r="U273" s="94"/>
      <c r="V273" s="70"/>
      <c r="W273" s="65"/>
      <c r="X273" s="65"/>
      <c r="Y273" s="65"/>
      <c r="Z273" s="65">
        <f t="shared" si="64"/>
        <v>268</v>
      </c>
      <c r="AA273" s="81" t="str">
        <f>IF(AA272="","",IFERROR(IF($S$17="All",VLOOKUP($S$14&amp;Z273-1,'Pivot Tables'!$T$5:$U$1135,2,FALSE),VLOOKUP($S$14&amp;Reference!$S$17&amp;Z273-1,'Pivot Tables'!$AB$5:$AC$1135,2,FALSE)),""))</f>
        <v/>
      </c>
      <c r="AB273" s="66"/>
      <c r="AR273" s="94"/>
      <c r="AS273" s="94"/>
      <c r="AT273" s="94"/>
      <c r="BA273" s="62" t="str">
        <f>IF(BA272="","",IFERROR(VLOOKUP($BC$1&amp;BB273-1,'Pivot Tables'!$E$5:$F$1135,2,FALSE),""))</f>
        <v/>
      </c>
      <c r="BB273" s="63">
        <v>271</v>
      </c>
      <c r="BC273" s="62" t="str">
        <f>IF(BD273="","",BD273&amp;" ("&amp;COUNTIF('Pivot Tables'!$D$4:$D$1135,Reference!BD273)-1&amp;")")</f>
        <v/>
      </c>
      <c r="BD273" s="62" t="str">
        <f>IF(BD272="","",IFERROR(VLOOKUP(BB273,'Pivot Tables'!$AD$4:$AE$1135,2,FALSE),""))</f>
        <v/>
      </c>
    </row>
    <row r="274" spans="19:56" s="7" customFormat="1">
      <c r="S274" s="94"/>
      <c r="T274" s="94"/>
      <c r="U274" s="94"/>
      <c r="V274" s="70"/>
      <c r="W274" s="65"/>
      <c r="X274" s="65"/>
      <c r="Y274" s="65"/>
      <c r="Z274" s="65">
        <f t="shared" si="64"/>
        <v>269</v>
      </c>
      <c r="AA274" s="81" t="str">
        <f>IF(AA273="","",IFERROR(IF($S$17="All",VLOOKUP($S$14&amp;Z274-1,'Pivot Tables'!$T$5:$U$1135,2,FALSE),VLOOKUP($S$14&amp;Reference!$S$17&amp;Z274-1,'Pivot Tables'!$AB$5:$AC$1135,2,FALSE)),""))</f>
        <v/>
      </c>
      <c r="AB274" s="66"/>
      <c r="AR274" s="94"/>
      <c r="AS274" s="94"/>
      <c r="AT274" s="94"/>
      <c r="BA274" s="62" t="str">
        <f>IF(BA273="","",IFERROR(VLOOKUP($BC$1&amp;BB274-1,'Pivot Tables'!$E$5:$F$1135,2,FALSE),""))</f>
        <v/>
      </c>
      <c r="BB274" s="63">
        <v>272</v>
      </c>
      <c r="BC274" s="62" t="str">
        <f>IF(BD274="","",BD274&amp;" ("&amp;COUNTIF('Pivot Tables'!$D$4:$D$1135,Reference!BD274)-1&amp;")")</f>
        <v/>
      </c>
      <c r="BD274" s="62" t="str">
        <f>IF(BD273="","",IFERROR(VLOOKUP(BB274,'Pivot Tables'!$AD$4:$AE$1135,2,FALSE),""))</f>
        <v/>
      </c>
    </row>
    <row r="275" spans="19:56" s="7" customFormat="1">
      <c r="S275" s="94"/>
      <c r="T275" s="94"/>
      <c r="U275" s="94"/>
      <c r="V275" s="70"/>
      <c r="W275" s="65"/>
      <c r="X275" s="65"/>
      <c r="Y275" s="65"/>
      <c r="Z275" s="65">
        <f t="shared" si="64"/>
        <v>270</v>
      </c>
      <c r="AA275" s="81" t="str">
        <f>IF(AA274="","",IFERROR(IF($S$17="All",VLOOKUP($S$14&amp;Z275-1,'Pivot Tables'!$T$5:$U$1135,2,FALSE),VLOOKUP($S$14&amp;Reference!$S$17&amp;Z275-1,'Pivot Tables'!$AB$5:$AC$1135,2,FALSE)),""))</f>
        <v/>
      </c>
      <c r="AB275" s="66"/>
      <c r="AR275" s="94"/>
      <c r="AS275" s="94"/>
      <c r="AT275" s="94"/>
      <c r="BA275" s="62" t="str">
        <f>IF(BA274="","",IFERROR(VLOOKUP($BC$1&amp;BB275-1,'Pivot Tables'!$E$5:$F$1135,2,FALSE),""))</f>
        <v/>
      </c>
      <c r="BB275" s="63">
        <v>273</v>
      </c>
      <c r="BC275" s="62" t="str">
        <f>IF(BD275="","",BD275&amp;" ("&amp;COUNTIF('Pivot Tables'!$D$4:$D$1135,Reference!BD275)-1&amp;")")</f>
        <v/>
      </c>
      <c r="BD275" s="62" t="str">
        <f>IF(BD274="","",IFERROR(VLOOKUP(BB275,'Pivot Tables'!$AD$4:$AE$1135,2,FALSE),""))</f>
        <v/>
      </c>
    </row>
    <row r="276" spans="19:56" s="7" customFormat="1">
      <c r="S276" s="94"/>
      <c r="T276" s="94"/>
      <c r="U276" s="94"/>
      <c r="V276" s="70"/>
      <c r="W276" s="65"/>
      <c r="X276" s="65"/>
      <c r="Y276" s="65"/>
      <c r="Z276" s="65">
        <f t="shared" si="64"/>
        <v>271</v>
      </c>
      <c r="AA276" s="81" t="str">
        <f>IF(AA275="","",IFERROR(IF($S$17="All",VLOOKUP($S$14&amp;Z276-1,'Pivot Tables'!$T$5:$U$1135,2,FALSE),VLOOKUP($S$14&amp;Reference!$S$17&amp;Z276-1,'Pivot Tables'!$AB$5:$AC$1135,2,FALSE)),""))</f>
        <v/>
      </c>
      <c r="AB276" s="66"/>
      <c r="AR276" s="94"/>
      <c r="AS276" s="94"/>
      <c r="AT276" s="94"/>
      <c r="BA276" s="62" t="str">
        <f>IF(BA275="","",IFERROR(VLOOKUP($BC$1&amp;BB276-1,'Pivot Tables'!$E$5:$F$1135,2,FALSE),""))</f>
        <v/>
      </c>
      <c r="BB276" s="63">
        <v>274</v>
      </c>
      <c r="BC276" s="62" t="str">
        <f>IF(BD276="","",BD276&amp;" ("&amp;COUNTIF('Pivot Tables'!$D$4:$D$1135,Reference!BD276)-1&amp;")")</f>
        <v/>
      </c>
      <c r="BD276" s="62" t="str">
        <f>IF(BD275="","",IFERROR(VLOOKUP(BB276,'Pivot Tables'!$AD$4:$AE$1135,2,FALSE),""))</f>
        <v/>
      </c>
    </row>
    <row r="277" spans="19:56" s="7" customFormat="1">
      <c r="S277" s="94"/>
      <c r="T277" s="94"/>
      <c r="U277" s="94"/>
      <c r="V277" s="70"/>
      <c r="W277" s="65"/>
      <c r="X277" s="65"/>
      <c r="Y277" s="65"/>
      <c r="Z277" s="65">
        <f t="shared" si="64"/>
        <v>272</v>
      </c>
      <c r="AA277" s="81" t="str">
        <f>IF(AA276="","",IFERROR(IF($S$17="All",VLOOKUP($S$14&amp;Z277-1,'Pivot Tables'!$T$5:$U$1135,2,FALSE),VLOOKUP($S$14&amp;Reference!$S$17&amp;Z277-1,'Pivot Tables'!$AB$5:$AC$1135,2,FALSE)),""))</f>
        <v/>
      </c>
      <c r="AB277" s="66"/>
      <c r="AR277" s="94"/>
      <c r="AS277" s="94"/>
      <c r="AT277" s="94"/>
      <c r="BA277" s="62" t="str">
        <f>IF(BA276="","",IFERROR(VLOOKUP($BC$1&amp;BB277-1,'Pivot Tables'!$E$5:$F$1135,2,FALSE),""))</f>
        <v/>
      </c>
      <c r="BB277" s="63">
        <v>275</v>
      </c>
      <c r="BC277" s="62" t="str">
        <f>IF(BD277="","",BD277&amp;" ("&amp;COUNTIF('Pivot Tables'!$D$4:$D$1135,Reference!BD277)-1&amp;")")</f>
        <v/>
      </c>
      <c r="BD277" s="62" t="str">
        <f>IF(BD276="","",IFERROR(VLOOKUP(BB277,'Pivot Tables'!$AD$4:$AE$1135,2,FALSE),""))</f>
        <v/>
      </c>
    </row>
    <row r="278" spans="19:56" s="7" customFormat="1">
      <c r="S278" s="94"/>
      <c r="T278" s="94"/>
      <c r="U278" s="94"/>
      <c r="V278" s="70"/>
      <c r="W278" s="65"/>
      <c r="X278" s="65"/>
      <c r="Y278" s="65"/>
      <c r="Z278" s="65">
        <f t="shared" si="64"/>
        <v>273</v>
      </c>
      <c r="AA278" s="81" t="str">
        <f>IF(AA277="","",IFERROR(IF($S$17="All",VLOOKUP($S$14&amp;Z278-1,'Pivot Tables'!$T$5:$U$1135,2,FALSE),VLOOKUP($S$14&amp;Reference!$S$17&amp;Z278-1,'Pivot Tables'!$AB$5:$AC$1135,2,FALSE)),""))</f>
        <v/>
      </c>
      <c r="AB278" s="66"/>
      <c r="AR278" s="94"/>
      <c r="AS278" s="94"/>
      <c r="AT278" s="94"/>
      <c r="BA278" s="62" t="str">
        <f>IF(BA277="","",IFERROR(VLOOKUP($BC$1&amp;BB278-1,'Pivot Tables'!$E$5:$F$1135,2,FALSE),""))</f>
        <v/>
      </c>
      <c r="BB278" s="63">
        <v>276</v>
      </c>
      <c r="BC278" s="62" t="str">
        <f>IF(BD278="","",BD278&amp;" ("&amp;COUNTIF('Pivot Tables'!$D$4:$D$1135,Reference!BD278)-1&amp;")")</f>
        <v/>
      </c>
      <c r="BD278" s="62" t="str">
        <f>IF(BD277="","",IFERROR(VLOOKUP(BB278,'Pivot Tables'!$AD$4:$AE$1135,2,FALSE),""))</f>
        <v/>
      </c>
    </row>
    <row r="279" spans="19:56" s="7" customFormat="1">
      <c r="S279" s="94"/>
      <c r="T279" s="94"/>
      <c r="U279" s="94"/>
      <c r="V279" s="70"/>
      <c r="W279" s="65"/>
      <c r="X279" s="65"/>
      <c r="Y279" s="65"/>
      <c r="Z279" s="65">
        <f t="shared" si="64"/>
        <v>274</v>
      </c>
      <c r="AA279" s="81" t="str">
        <f>IF(AA278="","",IFERROR(IF($S$17="All",VLOOKUP($S$14&amp;Z279-1,'Pivot Tables'!$T$5:$U$1135,2,FALSE),VLOOKUP($S$14&amp;Reference!$S$17&amp;Z279-1,'Pivot Tables'!$AB$5:$AC$1135,2,FALSE)),""))</f>
        <v/>
      </c>
      <c r="AB279" s="66"/>
      <c r="AR279" s="94"/>
      <c r="AS279" s="94"/>
      <c r="AT279" s="94"/>
      <c r="BA279" s="62" t="str">
        <f>IF(BA278="","",IFERROR(VLOOKUP($BC$1&amp;BB279-1,'Pivot Tables'!$E$5:$F$1135,2,FALSE),""))</f>
        <v/>
      </c>
      <c r="BB279" s="63">
        <v>277</v>
      </c>
      <c r="BC279" s="62" t="str">
        <f>IF(BD279="","",BD279&amp;" ("&amp;COUNTIF('Pivot Tables'!$D$4:$D$1135,Reference!BD279)-1&amp;")")</f>
        <v/>
      </c>
      <c r="BD279" s="62" t="str">
        <f>IF(BD278="","",IFERROR(VLOOKUP(BB279,'Pivot Tables'!$AD$4:$AE$1135,2,FALSE),""))</f>
        <v/>
      </c>
    </row>
    <row r="280" spans="19:56" s="7" customFormat="1">
      <c r="S280" s="94"/>
      <c r="T280" s="94"/>
      <c r="U280" s="94"/>
      <c r="V280" s="70"/>
      <c r="W280" s="65"/>
      <c r="X280" s="65"/>
      <c r="Y280" s="65"/>
      <c r="Z280" s="65">
        <f t="shared" si="64"/>
        <v>275</v>
      </c>
      <c r="AA280" s="81" t="str">
        <f>IF(AA279="","",IFERROR(IF($S$17="All",VLOOKUP($S$14&amp;Z280-1,'Pivot Tables'!$T$5:$U$1135,2,FALSE),VLOOKUP($S$14&amp;Reference!$S$17&amp;Z280-1,'Pivot Tables'!$AB$5:$AC$1135,2,FALSE)),""))</f>
        <v/>
      </c>
      <c r="AB280" s="66"/>
      <c r="AR280" s="94"/>
      <c r="AS280" s="94"/>
      <c r="AT280" s="94"/>
      <c r="BA280" s="62" t="str">
        <f>IF(BA279="","",IFERROR(VLOOKUP($BC$1&amp;BB280-1,'Pivot Tables'!$E$5:$F$1135,2,FALSE),""))</f>
        <v/>
      </c>
      <c r="BB280" s="63">
        <v>278</v>
      </c>
      <c r="BC280" s="62" t="str">
        <f>IF(BD280="","",BD280&amp;" ("&amp;COUNTIF('Pivot Tables'!$D$4:$D$1135,Reference!BD280)-1&amp;")")</f>
        <v/>
      </c>
      <c r="BD280" s="62" t="str">
        <f>IF(BD279="","",IFERROR(VLOOKUP(BB280,'Pivot Tables'!$AD$4:$AE$1135,2,FALSE),""))</f>
        <v/>
      </c>
    </row>
    <row r="281" spans="19:56" s="7" customFormat="1">
      <c r="S281" s="94"/>
      <c r="T281" s="94"/>
      <c r="U281" s="94"/>
      <c r="V281" s="70"/>
      <c r="W281" s="65"/>
      <c r="X281" s="65"/>
      <c r="Y281" s="65"/>
      <c r="Z281" s="65">
        <f t="shared" si="64"/>
        <v>276</v>
      </c>
      <c r="AA281" s="81" t="str">
        <f>IF(AA280="","",IFERROR(IF($S$17="All",VLOOKUP($S$14&amp;Z281-1,'Pivot Tables'!$T$5:$U$1135,2,FALSE),VLOOKUP($S$14&amp;Reference!$S$17&amp;Z281-1,'Pivot Tables'!$AB$5:$AC$1135,2,FALSE)),""))</f>
        <v/>
      </c>
      <c r="AB281" s="66"/>
      <c r="AR281" s="94"/>
      <c r="AS281" s="94"/>
      <c r="AT281" s="94"/>
      <c r="BA281" s="62" t="str">
        <f>IF(BA280="","",IFERROR(VLOOKUP($BC$1&amp;BB281-1,'Pivot Tables'!$E$5:$F$1135,2,FALSE),""))</f>
        <v/>
      </c>
      <c r="BB281" s="63">
        <v>279</v>
      </c>
      <c r="BC281" s="62" t="str">
        <f>IF(BD281="","",BD281&amp;" ("&amp;COUNTIF('Pivot Tables'!$D$4:$D$1135,Reference!BD281)-1&amp;")")</f>
        <v/>
      </c>
      <c r="BD281" s="62" t="str">
        <f>IF(BD280="","",IFERROR(VLOOKUP(BB281,'Pivot Tables'!$AD$4:$AE$1135,2,FALSE),""))</f>
        <v/>
      </c>
    </row>
    <row r="282" spans="19:56" s="7" customFormat="1">
      <c r="S282" s="94"/>
      <c r="T282" s="94"/>
      <c r="U282" s="94"/>
      <c r="V282" s="70"/>
      <c r="W282" s="65"/>
      <c r="X282" s="65"/>
      <c r="Y282" s="65"/>
      <c r="Z282" s="65">
        <f t="shared" si="64"/>
        <v>277</v>
      </c>
      <c r="AA282" s="81" t="str">
        <f>IF(AA281="","",IFERROR(IF($S$17="All",VLOOKUP($S$14&amp;Z282-1,'Pivot Tables'!$T$5:$U$1135,2,FALSE),VLOOKUP($S$14&amp;Reference!$S$17&amp;Z282-1,'Pivot Tables'!$AB$5:$AC$1135,2,FALSE)),""))</f>
        <v/>
      </c>
      <c r="AB282" s="66"/>
      <c r="AR282" s="94"/>
      <c r="AS282" s="94"/>
      <c r="AT282" s="94"/>
      <c r="BA282" s="62" t="str">
        <f>IF(BA281="","",IFERROR(VLOOKUP($BC$1&amp;BB282-1,'Pivot Tables'!$E$5:$F$1135,2,FALSE),""))</f>
        <v/>
      </c>
      <c r="BB282" s="63">
        <v>280</v>
      </c>
      <c r="BC282" s="62" t="str">
        <f>IF(BD282="","",BD282&amp;" ("&amp;COUNTIF('Pivot Tables'!$D$4:$D$1135,Reference!BD282)-1&amp;")")</f>
        <v/>
      </c>
      <c r="BD282" s="62" t="str">
        <f>IF(BD281="","",IFERROR(VLOOKUP(BB282,'Pivot Tables'!$AD$4:$AE$1135,2,FALSE),""))</f>
        <v/>
      </c>
    </row>
    <row r="283" spans="19:56" s="7" customFormat="1">
      <c r="S283" s="94"/>
      <c r="T283" s="94"/>
      <c r="U283" s="94"/>
      <c r="V283" s="70"/>
      <c r="W283" s="65"/>
      <c r="X283" s="65"/>
      <c r="Y283" s="65"/>
      <c r="Z283" s="65">
        <f t="shared" si="64"/>
        <v>278</v>
      </c>
      <c r="AA283" s="81" t="str">
        <f>IF(AA282="","",IFERROR(IF($S$17="All",VLOOKUP($S$14&amp;Z283-1,'Pivot Tables'!$T$5:$U$1135,2,FALSE),VLOOKUP($S$14&amp;Reference!$S$17&amp;Z283-1,'Pivot Tables'!$AB$5:$AC$1135,2,FALSE)),""))</f>
        <v/>
      </c>
      <c r="AB283" s="66"/>
      <c r="AR283" s="94"/>
      <c r="AS283" s="94"/>
      <c r="AT283" s="94"/>
      <c r="BA283" s="62" t="str">
        <f>IF(BA282="","",IFERROR(VLOOKUP($BC$1&amp;BB283-1,'Pivot Tables'!$E$5:$F$1135,2,FALSE),""))</f>
        <v/>
      </c>
      <c r="BB283" s="63">
        <v>281</v>
      </c>
      <c r="BC283" s="62" t="str">
        <f>IF(BD283="","",BD283&amp;" ("&amp;COUNTIF('Pivot Tables'!$D$4:$D$1135,Reference!BD283)-1&amp;")")</f>
        <v/>
      </c>
      <c r="BD283" s="62" t="str">
        <f>IF(BD282="","",IFERROR(VLOOKUP(BB283,'Pivot Tables'!$AD$4:$AE$1135,2,FALSE),""))</f>
        <v/>
      </c>
    </row>
    <row r="284" spans="19:56" s="7" customFormat="1">
      <c r="S284" s="94"/>
      <c r="T284" s="94"/>
      <c r="U284" s="94"/>
      <c r="V284" s="70"/>
      <c r="W284" s="65"/>
      <c r="X284" s="65"/>
      <c r="Y284" s="65"/>
      <c r="Z284" s="65">
        <f t="shared" si="64"/>
        <v>279</v>
      </c>
      <c r="AA284" s="81" t="str">
        <f>IF(AA283="","",IFERROR(IF($S$17="All",VLOOKUP($S$14&amp;Z284-1,'Pivot Tables'!$T$5:$U$1135,2,FALSE),VLOOKUP($S$14&amp;Reference!$S$17&amp;Z284-1,'Pivot Tables'!$AB$5:$AC$1135,2,FALSE)),""))</f>
        <v/>
      </c>
      <c r="AB284" s="66"/>
      <c r="AR284" s="94"/>
      <c r="AS284" s="94"/>
      <c r="AT284" s="94"/>
      <c r="BA284" s="62" t="str">
        <f>IF(BA283="","",IFERROR(VLOOKUP($BC$1&amp;BB284-1,'Pivot Tables'!$E$5:$F$1135,2,FALSE),""))</f>
        <v/>
      </c>
      <c r="BB284" s="63">
        <v>282</v>
      </c>
      <c r="BC284" s="62" t="str">
        <f>IF(BD284="","",BD284&amp;" ("&amp;COUNTIF('Pivot Tables'!$D$4:$D$1135,Reference!BD284)-1&amp;")")</f>
        <v/>
      </c>
      <c r="BD284" s="62" t="str">
        <f>IF(BD283="","",IFERROR(VLOOKUP(BB284,'Pivot Tables'!$AD$4:$AE$1135,2,FALSE),""))</f>
        <v/>
      </c>
    </row>
    <row r="285" spans="19:56" s="7" customFormat="1">
      <c r="S285" s="94"/>
      <c r="T285" s="94"/>
      <c r="U285" s="94"/>
      <c r="V285" s="70"/>
      <c r="W285" s="65"/>
      <c r="X285" s="65"/>
      <c r="Y285" s="65"/>
      <c r="Z285" s="65">
        <f t="shared" si="64"/>
        <v>280</v>
      </c>
      <c r="AA285" s="81" t="str">
        <f>IF(AA284="","",IFERROR(IF($S$17="All",VLOOKUP($S$14&amp;Z285-1,'Pivot Tables'!$T$5:$U$1135,2,FALSE),VLOOKUP($S$14&amp;Reference!$S$17&amp;Z285-1,'Pivot Tables'!$AB$5:$AC$1135,2,FALSE)),""))</f>
        <v/>
      </c>
      <c r="AB285" s="66"/>
      <c r="AR285" s="94"/>
      <c r="AS285" s="94"/>
      <c r="AT285" s="94"/>
      <c r="BA285" s="62" t="str">
        <f>IF(BA284="","",IFERROR(VLOOKUP($BC$1&amp;BB285-1,'Pivot Tables'!$E$5:$F$1135,2,FALSE),""))</f>
        <v/>
      </c>
      <c r="BB285" s="63">
        <v>283</v>
      </c>
      <c r="BC285" s="62" t="str">
        <f>IF(BD285="","",BD285&amp;" ("&amp;COUNTIF('Pivot Tables'!$D$4:$D$1135,Reference!BD285)-1&amp;")")</f>
        <v/>
      </c>
      <c r="BD285" s="62" t="str">
        <f>IF(BD284="","",IFERROR(VLOOKUP(BB285,'Pivot Tables'!$AD$4:$AE$1135,2,FALSE),""))</f>
        <v/>
      </c>
    </row>
    <row r="286" spans="19:56" s="7" customFormat="1">
      <c r="S286" s="94"/>
      <c r="T286" s="94"/>
      <c r="U286" s="94"/>
      <c r="V286" s="70"/>
      <c r="W286" s="65"/>
      <c r="X286" s="65"/>
      <c r="Y286" s="65"/>
      <c r="Z286" s="65">
        <f t="shared" si="64"/>
        <v>281</v>
      </c>
      <c r="AA286" s="81" t="str">
        <f>IF(AA285="","",IFERROR(IF($S$17="All",VLOOKUP($S$14&amp;Z286-1,'Pivot Tables'!$T$5:$U$1135,2,FALSE),VLOOKUP($S$14&amp;Reference!$S$17&amp;Z286-1,'Pivot Tables'!$AB$5:$AC$1135,2,FALSE)),""))</f>
        <v/>
      </c>
      <c r="AB286" s="66"/>
      <c r="AR286" s="94"/>
      <c r="AS286" s="94"/>
      <c r="AT286" s="94"/>
      <c r="BA286" s="62" t="str">
        <f>IF(BA285="","",IFERROR(VLOOKUP($BC$1&amp;BB286-1,'Pivot Tables'!$E$5:$F$1135,2,FALSE),""))</f>
        <v/>
      </c>
      <c r="BB286" s="63">
        <v>284</v>
      </c>
      <c r="BC286" s="62" t="str">
        <f>IF(BD286="","",BD286&amp;" ("&amp;COUNTIF('Pivot Tables'!$D$4:$D$1135,Reference!BD286)-1&amp;")")</f>
        <v/>
      </c>
      <c r="BD286" s="62" t="str">
        <f>IF(BD285="","",IFERROR(VLOOKUP(BB286,'Pivot Tables'!$AD$4:$AE$1135,2,FALSE),""))</f>
        <v/>
      </c>
    </row>
    <row r="287" spans="19:56" s="7" customFormat="1">
      <c r="S287" s="94"/>
      <c r="T287" s="94"/>
      <c r="U287" s="94"/>
      <c r="V287" s="70"/>
      <c r="W287" s="65"/>
      <c r="X287" s="65"/>
      <c r="Y287" s="65"/>
      <c r="Z287" s="65">
        <f t="shared" si="64"/>
        <v>282</v>
      </c>
      <c r="AA287" s="81" t="str">
        <f>IF(AA286="","",IFERROR(IF($S$17="All",VLOOKUP($S$14&amp;Z287-1,'Pivot Tables'!$T$5:$U$1135,2,FALSE),VLOOKUP($S$14&amp;Reference!$S$17&amp;Z287-1,'Pivot Tables'!$AB$5:$AC$1135,2,FALSE)),""))</f>
        <v/>
      </c>
      <c r="AB287" s="66"/>
      <c r="AR287" s="94"/>
      <c r="AS287" s="94"/>
      <c r="AT287" s="94"/>
      <c r="BA287" s="62" t="str">
        <f>IF(BA286="","",IFERROR(VLOOKUP($BC$1&amp;BB287-1,'Pivot Tables'!$E$5:$F$1135,2,FALSE),""))</f>
        <v/>
      </c>
      <c r="BB287" s="63">
        <v>285</v>
      </c>
      <c r="BC287" s="62" t="str">
        <f>IF(BD287="","",BD287&amp;" ("&amp;COUNTIF('Pivot Tables'!$D$4:$D$1135,Reference!BD287)-1&amp;")")</f>
        <v/>
      </c>
      <c r="BD287" s="62" t="str">
        <f>IF(BD286="","",IFERROR(VLOOKUP(BB287,'Pivot Tables'!$AD$4:$AE$1135,2,FALSE),""))</f>
        <v/>
      </c>
    </row>
    <row r="288" spans="19:56" s="7" customFormat="1">
      <c r="S288" s="94"/>
      <c r="T288" s="94"/>
      <c r="U288" s="94"/>
      <c r="V288" s="70"/>
      <c r="W288" s="65"/>
      <c r="X288" s="65"/>
      <c r="Y288" s="65"/>
      <c r="Z288" s="65">
        <f t="shared" si="64"/>
        <v>283</v>
      </c>
      <c r="AA288" s="81" t="str">
        <f>IF(AA287="","",IFERROR(IF($S$17="All",VLOOKUP($S$14&amp;Z288-1,'Pivot Tables'!$T$5:$U$1135,2,FALSE),VLOOKUP($S$14&amp;Reference!$S$17&amp;Z288-1,'Pivot Tables'!$AB$5:$AC$1135,2,FALSE)),""))</f>
        <v/>
      </c>
      <c r="AB288" s="66"/>
      <c r="AR288" s="94"/>
      <c r="AS288" s="94"/>
      <c r="AT288" s="94"/>
      <c r="BA288" s="62" t="str">
        <f>IF(BA287="","",IFERROR(VLOOKUP($BC$1&amp;BB288-1,'Pivot Tables'!$E$5:$F$1135,2,FALSE),""))</f>
        <v/>
      </c>
      <c r="BB288" s="63">
        <v>286</v>
      </c>
      <c r="BC288" s="62" t="str">
        <f>IF(BD288="","",BD288&amp;" ("&amp;COUNTIF('Pivot Tables'!$D$4:$D$1135,Reference!BD288)-1&amp;")")</f>
        <v/>
      </c>
      <c r="BD288" s="62" t="str">
        <f>IF(BD287="","",IFERROR(VLOOKUP(BB288,'Pivot Tables'!$AD$4:$AE$1135,2,FALSE),""))</f>
        <v/>
      </c>
    </row>
    <row r="289" spans="19:56" s="7" customFormat="1">
      <c r="S289" s="94"/>
      <c r="T289" s="94"/>
      <c r="U289" s="94"/>
      <c r="V289" s="70"/>
      <c r="W289" s="65"/>
      <c r="X289" s="65"/>
      <c r="Y289" s="65"/>
      <c r="Z289" s="65">
        <f t="shared" si="64"/>
        <v>284</v>
      </c>
      <c r="AA289" s="81" t="str">
        <f>IF(AA288="","",IFERROR(IF($S$17="All",VLOOKUP($S$14&amp;Z289-1,'Pivot Tables'!$T$5:$U$1135,2,FALSE),VLOOKUP($S$14&amp;Reference!$S$17&amp;Z289-1,'Pivot Tables'!$AB$5:$AC$1135,2,FALSE)),""))</f>
        <v/>
      </c>
      <c r="AB289" s="66"/>
      <c r="AR289" s="94"/>
      <c r="AS289" s="94"/>
      <c r="AT289" s="94"/>
      <c r="BA289" s="62" t="str">
        <f>IF(BA288="","",IFERROR(VLOOKUP($BC$1&amp;BB289-1,'Pivot Tables'!$E$5:$F$1135,2,FALSE),""))</f>
        <v/>
      </c>
      <c r="BB289" s="63">
        <v>287</v>
      </c>
      <c r="BC289" s="62" t="str">
        <f>IF(BD289="","",BD289&amp;" ("&amp;COUNTIF('Pivot Tables'!$D$4:$D$1135,Reference!BD289)-1&amp;")")</f>
        <v/>
      </c>
      <c r="BD289" s="62" t="str">
        <f>IF(BD288="","",IFERROR(VLOOKUP(BB289,'Pivot Tables'!$AD$4:$AE$1135,2,FALSE),""))</f>
        <v/>
      </c>
    </row>
    <row r="290" spans="19:56" s="7" customFormat="1">
      <c r="S290" s="94"/>
      <c r="T290" s="94"/>
      <c r="U290" s="94"/>
      <c r="V290" s="70"/>
      <c r="W290" s="65"/>
      <c r="X290" s="65"/>
      <c r="Y290" s="65"/>
      <c r="Z290" s="65">
        <f t="shared" si="64"/>
        <v>285</v>
      </c>
      <c r="AA290" s="81" t="str">
        <f>IF(AA289="","",IFERROR(IF($S$17="All",VLOOKUP($S$14&amp;Z290-1,'Pivot Tables'!$T$5:$U$1135,2,FALSE),VLOOKUP($S$14&amp;Reference!$S$17&amp;Z290-1,'Pivot Tables'!$AB$5:$AC$1135,2,FALSE)),""))</f>
        <v/>
      </c>
      <c r="AB290" s="66"/>
      <c r="AR290" s="94"/>
      <c r="AS290" s="94"/>
      <c r="AT290" s="94"/>
      <c r="BA290" s="62" t="str">
        <f>IF(BA289="","",IFERROR(VLOOKUP($BC$1&amp;BB290-1,'Pivot Tables'!$E$5:$F$1135,2,FALSE),""))</f>
        <v/>
      </c>
      <c r="BB290" s="63">
        <v>288</v>
      </c>
      <c r="BC290" s="62" t="str">
        <f>IF(BD290="","",BD290&amp;" ("&amp;COUNTIF('Pivot Tables'!$D$4:$D$1135,Reference!BD290)-1&amp;")")</f>
        <v/>
      </c>
      <c r="BD290" s="62" t="str">
        <f>IF(BD289="","",IFERROR(VLOOKUP(BB290,'Pivot Tables'!$AD$4:$AE$1135,2,FALSE),""))</f>
        <v/>
      </c>
    </row>
    <row r="291" spans="19:56" s="7" customFormat="1">
      <c r="S291" s="94"/>
      <c r="T291" s="94"/>
      <c r="U291" s="94"/>
      <c r="V291" s="70"/>
      <c r="W291" s="65"/>
      <c r="X291" s="65"/>
      <c r="Y291" s="65"/>
      <c r="Z291" s="65">
        <f t="shared" si="64"/>
        <v>286</v>
      </c>
      <c r="AA291" s="81" t="str">
        <f>IF(AA290="","",IFERROR(IF($S$17="All",VLOOKUP($S$14&amp;Z291-1,'Pivot Tables'!$T$5:$U$1135,2,FALSE),VLOOKUP($S$14&amp;Reference!$S$17&amp;Z291-1,'Pivot Tables'!$AB$5:$AC$1135,2,FALSE)),""))</f>
        <v/>
      </c>
      <c r="AB291" s="66"/>
      <c r="AR291" s="94"/>
      <c r="AS291" s="94"/>
      <c r="AT291" s="94"/>
      <c r="BA291" s="62" t="str">
        <f>IF(BA290="","",IFERROR(VLOOKUP($BC$1&amp;BB291-1,'Pivot Tables'!$E$5:$F$1135,2,FALSE),""))</f>
        <v/>
      </c>
      <c r="BB291" s="63">
        <v>289</v>
      </c>
      <c r="BC291" s="62" t="str">
        <f>IF(BD291="","",BD291&amp;" ("&amp;COUNTIF('Pivot Tables'!$D$4:$D$1135,Reference!BD291)-1&amp;")")</f>
        <v/>
      </c>
      <c r="BD291" s="62" t="str">
        <f>IF(BD290="","",IFERROR(VLOOKUP(BB291,'Pivot Tables'!$AD$4:$AE$1135,2,FALSE),""))</f>
        <v/>
      </c>
    </row>
    <row r="292" spans="19:56" s="7" customFormat="1">
      <c r="S292" s="94"/>
      <c r="T292" s="94"/>
      <c r="U292" s="94"/>
      <c r="V292" s="70"/>
      <c r="W292" s="65"/>
      <c r="X292" s="65"/>
      <c r="Y292" s="65"/>
      <c r="Z292" s="65">
        <f t="shared" si="64"/>
        <v>287</v>
      </c>
      <c r="AA292" s="81" t="str">
        <f>IF(AA291="","",IFERROR(IF($S$17="All",VLOOKUP($S$14&amp;Z292-1,'Pivot Tables'!$T$5:$U$1135,2,FALSE),VLOOKUP($S$14&amp;Reference!$S$17&amp;Z292-1,'Pivot Tables'!$AB$5:$AC$1135,2,FALSE)),""))</f>
        <v/>
      </c>
      <c r="AB292" s="66"/>
      <c r="AR292" s="94"/>
      <c r="AS292" s="94"/>
      <c r="AT292" s="94"/>
      <c r="BA292" s="62" t="str">
        <f>IF(BA291="","",IFERROR(VLOOKUP($BC$1&amp;BB292-1,'Pivot Tables'!$E$5:$F$1135,2,FALSE),""))</f>
        <v/>
      </c>
      <c r="BB292" s="63">
        <v>290</v>
      </c>
      <c r="BC292" s="62" t="str">
        <f>IF(BD292="","",BD292&amp;" ("&amp;COUNTIF('Pivot Tables'!$D$4:$D$1135,Reference!BD292)-1&amp;")")</f>
        <v/>
      </c>
      <c r="BD292" s="62" t="str">
        <f>IF(BD291="","",IFERROR(VLOOKUP(BB292,'Pivot Tables'!$AD$4:$AE$1135,2,FALSE),""))</f>
        <v/>
      </c>
    </row>
    <row r="293" spans="19:56" s="7" customFormat="1">
      <c r="S293" s="94"/>
      <c r="T293" s="94"/>
      <c r="U293" s="94"/>
      <c r="V293" s="70"/>
      <c r="W293" s="65"/>
      <c r="X293" s="65"/>
      <c r="Y293" s="65"/>
      <c r="Z293" s="65">
        <f t="shared" si="64"/>
        <v>288</v>
      </c>
      <c r="AA293" s="81" t="str">
        <f>IF(AA292="","",IFERROR(IF($S$17="All",VLOOKUP($S$14&amp;Z293-1,'Pivot Tables'!$T$5:$U$1135,2,FALSE),VLOOKUP($S$14&amp;Reference!$S$17&amp;Z293-1,'Pivot Tables'!$AB$5:$AC$1135,2,FALSE)),""))</f>
        <v/>
      </c>
      <c r="AB293" s="66"/>
      <c r="AR293" s="94"/>
      <c r="AS293" s="94"/>
      <c r="AT293" s="94"/>
      <c r="BA293" s="62" t="str">
        <f>IF(BA292="","",IFERROR(VLOOKUP($BC$1&amp;BB293-1,'Pivot Tables'!$E$5:$F$1135,2,FALSE),""))</f>
        <v/>
      </c>
      <c r="BB293" s="63">
        <v>291</v>
      </c>
      <c r="BC293" s="62" t="str">
        <f>IF(BD293="","",BD293&amp;" ("&amp;COUNTIF('Pivot Tables'!$D$4:$D$1135,Reference!BD293)-1&amp;")")</f>
        <v/>
      </c>
      <c r="BD293" s="62" t="str">
        <f>IF(BD292="","",IFERROR(VLOOKUP(BB293,'Pivot Tables'!$AD$4:$AE$1135,2,FALSE),""))</f>
        <v/>
      </c>
    </row>
    <row r="294" spans="19:56" s="7" customFormat="1">
      <c r="S294" s="94"/>
      <c r="T294" s="94"/>
      <c r="U294" s="94"/>
      <c r="V294" s="70"/>
      <c r="W294" s="65"/>
      <c r="X294" s="65"/>
      <c r="Y294" s="65"/>
      <c r="Z294" s="65">
        <f t="shared" si="64"/>
        <v>289</v>
      </c>
      <c r="AA294" s="81" t="str">
        <f>IF(AA293="","",IFERROR(IF($S$17="All",VLOOKUP($S$14&amp;Z294-1,'Pivot Tables'!$T$5:$U$1135,2,FALSE),VLOOKUP($S$14&amp;Reference!$S$17&amp;Z294-1,'Pivot Tables'!$AB$5:$AC$1135,2,FALSE)),""))</f>
        <v/>
      </c>
      <c r="AB294" s="66"/>
      <c r="AR294" s="94"/>
      <c r="AS294" s="94"/>
      <c r="AT294" s="94"/>
      <c r="BA294" s="62" t="str">
        <f>IF(BA293="","",IFERROR(VLOOKUP($BC$1&amp;BB294-1,'Pivot Tables'!$E$5:$F$1135,2,FALSE),""))</f>
        <v/>
      </c>
      <c r="BB294" s="63">
        <v>292</v>
      </c>
      <c r="BC294" s="62" t="str">
        <f>IF(BD294="","",BD294&amp;" ("&amp;COUNTIF('Pivot Tables'!$D$4:$D$1135,Reference!BD294)-1&amp;")")</f>
        <v/>
      </c>
      <c r="BD294" s="62" t="str">
        <f>IF(BD293="","",IFERROR(VLOOKUP(BB294,'Pivot Tables'!$AD$4:$AE$1135,2,FALSE),""))</f>
        <v/>
      </c>
    </row>
    <row r="295" spans="19:56" s="7" customFormat="1">
      <c r="S295" s="94"/>
      <c r="T295" s="94"/>
      <c r="U295" s="94"/>
      <c r="V295" s="70"/>
      <c r="W295" s="65"/>
      <c r="X295" s="65"/>
      <c r="Y295" s="65"/>
      <c r="Z295" s="65">
        <f t="shared" si="64"/>
        <v>290</v>
      </c>
      <c r="AA295" s="81" t="str">
        <f>IF(AA294="","",IFERROR(IF($S$17="All",VLOOKUP($S$14&amp;Z295-1,'Pivot Tables'!$T$5:$U$1135,2,FALSE),VLOOKUP($S$14&amp;Reference!$S$17&amp;Z295-1,'Pivot Tables'!$AB$5:$AC$1135,2,FALSE)),""))</f>
        <v/>
      </c>
      <c r="AB295" s="66"/>
      <c r="AR295" s="94"/>
      <c r="AS295" s="94"/>
      <c r="AT295" s="94"/>
      <c r="BA295" s="62" t="str">
        <f>IF(BA294="","",IFERROR(VLOOKUP($BC$1&amp;BB295-1,'Pivot Tables'!$E$5:$F$1135,2,FALSE),""))</f>
        <v/>
      </c>
      <c r="BB295" s="63">
        <v>293</v>
      </c>
      <c r="BC295" s="62" t="str">
        <f>IF(BD295="","",BD295&amp;" ("&amp;COUNTIF('Pivot Tables'!$D$4:$D$1135,Reference!BD295)-1&amp;")")</f>
        <v/>
      </c>
      <c r="BD295" s="62" t="str">
        <f>IF(BD294="","",IFERROR(VLOOKUP(BB295,'Pivot Tables'!$AD$4:$AE$1135,2,FALSE),""))</f>
        <v/>
      </c>
    </row>
    <row r="296" spans="19:56" s="7" customFormat="1">
      <c r="S296" s="94"/>
      <c r="T296" s="94"/>
      <c r="U296" s="94"/>
      <c r="V296" s="70"/>
      <c r="W296" s="65"/>
      <c r="X296" s="65"/>
      <c r="Y296" s="65"/>
      <c r="Z296" s="65">
        <f t="shared" si="64"/>
        <v>291</v>
      </c>
      <c r="AA296" s="81" t="str">
        <f>IF(AA295="","",IFERROR(IF($S$17="All",VLOOKUP($S$14&amp;Z296-1,'Pivot Tables'!$T$5:$U$1135,2,FALSE),VLOOKUP($S$14&amp;Reference!$S$17&amp;Z296-1,'Pivot Tables'!$AB$5:$AC$1135,2,FALSE)),""))</f>
        <v/>
      </c>
      <c r="AB296" s="66"/>
      <c r="AR296" s="94"/>
      <c r="AS296" s="94"/>
      <c r="AT296" s="94"/>
      <c r="BA296" s="62" t="str">
        <f>IF(BA295="","",IFERROR(VLOOKUP($BC$1&amp;BB296-1,'Pivot Tables'!$E$5:$F$1135,2,FALSE),""))</f>
        <v/>
      </c>
      <c r="BB296" s="63">
        <v>294</v>
      </c>
      <c r="BC296" s="62" t="str">
        <f>IF(BD296="","",BD296&amp;" ("&amp;COUNTIF('Pivot Tables'!$D$4:$D$1135,Reference!BD296)-1&amp;")")</f>
        <v/>
      </c>
      <c r="BD296" s="62" t="str">
        <f>IF(BD295="","",IFERROR(VLOOKUP(BB296,'Pivot Tables'!$AD$4:$AE$1135,2,FALSE),""))</f>
        <v/>
      </c>
    </row>
    <row r="297" spans="19:56" s="7" customFormat="1">
      <c r="S297" s="94"/>
      <c r="T297" s="94"/>
      <c r="U297" s="94"/>
      <c r="V297" s="70"/>
      <c r="W297" s="65"/>
      <c r="X297" s="65"/>
      <c r="Y297" s="65"/>
      <c r="Z297" s="65">
        <f t="shared" si="64"/>
        <v>292</v>
      </c>
      <c r="AA297" s="81" t="str">
        <f>IF(AA296="","",IFERROR(IF($S$17="All",VLOOKUP($S$14&amp;Z297-1,'Pivot Tables'!$T$5:$U$1135,2,FALSE),VLOOKUP($S$14&amp;Reference!$S$17&amp;Z297-1,'Pivot Tables'!$AB$5:$AC$1135,2,FALSE)),""))</f>
        <v/>
      </c>
      <c r="AB297" s="66"/>
      <c r="AR297" s="94"/>
      <c r="AS297" s="94"/>
      <c r="AT297" s="94"/>
      <c r="BA297" s="62" t="str">
        <f>IF(BA296="","",IFERROR(VLOOKUP($BC$1&amp;BB297-1,'Pivot Tables'!$E$5:$F$1135,2,FALSE),""))</f>
        <v/>
      </c>
      <c r="BB297" s="63">
        <v>295</v>
      </c>
      <c r="BC297" s="62" t="str">
        <f>IF(BD297="","",BD297&amp;" ("&amp;COUNTIF('Pivot Tables'!$D$4:$D$1135,Reference!BD297)-1&amp;")")</f>
        <v/>
      </c>
      <c r="BD297" s="62" t="str">
        <f>IF(BD296="","",IFERROR(VLOOKUP(BB297,'Pivot Tables'!$AD$4:$AE$1135,2,FALSE),""))</f>
        <v/>
      </c>
    </row>
    <row r="298" spans="19:56" s="7" customFormat="1">
      <c r="S298" s="94"/>
      <c r="T298" s="94"/>
      <c r="U298" s="94"/>
      <c r="V298" s="70"/>
      <c r="W298" s="65"/>
      <c r="X298" s="65"/>
      <c r="Y298" s="65"/>
      <c r="Z298" s="65">
        <f t="shared" si="64"/>
        <v>293</v>
      </c>
      <c r="AA298" s="81" t="str">
        <f>IF(AA297="","",IFERROR(IF($S$17="All",VLOOKUP($S$14&amp;Z298-1,'Pivot Tables'!$T$5:$U$1135,2,FALSE),VLOOKUP($S$14&amp;Reference!$S$17&amp;Z298-1,'Pivot Tables'!$AB$5:$AC$1135,2,FALSE)),""))</f>
        <v/>
      </c>
      <c r="AB298" s="66"/>
      <c r="AR298" s="94"/>
      <c r="AS298" s="94"/>
      <c r="AT298" s="94"/>
      <c r="BA298" s="62" t="str">
        <f>IF(BA297="","",IFERROR(VLOOKUP($BC$1&amp;BB298-1,'Pivot Tables'!$E$5:$F$1135,2,FALSE),""))</f>
        <v/>
      </c>
      <c r="BB298" s="63">
        <v>296</v>
      </c>
      <c r="BC298" s="62" t="str">
        <f>IF(BD298="","",BD298&amp;" ("&amp;COUNTIF('Pivot Tables'!$D$4:$D$1135,Reference!BD298)-1&amp;")")</f>
        <v/>
      </c>
      <c r="BD298" s="62" t="str">
        <f>IF(BD297="","",IFERROR(VLOOKUP(BB298,'Pivot Tables'!$AD$4:$AE$1135,2,FALSE),""))</f>
        <v/>
      </c>
    </row>
    <row r="299" spans="19:56" s="7" customFormat="1">
      <c r="S299" s="94"/>
      <c r="T299" s="94"/>
      <c r="U299" s="94"/>
      <c r="V299" s="70"/>
      <c r="W299" s="65"/>
      <c r="X299" s="65"/>
      <c r="Y299" s="65"/>
      <c r="Z299" s="65">
        <f t="shared" si="64"/>
        <v>294</v>
      </c>
      <c r="AA299" s="81" t="str">
        <f>IF(AA298="","",IFERROR(IF($S$17="All",VLOOKUP($S$14&amp;Z299-1,'Pivot Tables'!$T$5:$U$1135,2,FALSE),VLOOKUP($S$14&amp;Reference!$S$17&amp;Z299-1,'Pivot Tables'!$AB$5:$AC$1135,2,FALSE)),""))</f>
        <v/>
      </c>
      <c r="AB299" s="66"/>
      <c r="AR299" s="94"/>
      <c r="AS299" s="94"/>
      <c r="AT299" s="94"/>
      <c r="BA299" s="62" t="str">
        <f>IF(BA298="","",IFERROR(VLOOKUP($BC$1&amp;BB299-1,'Pivot Tables'!$E$5:$F$1135,2,FALSE),""))</f>
        <v/>
      </c>
      <c r="BB299" s="63">
        <v>297</v>
      </c>
      <c r="BC299" s="62" t="str">
        <f>IF(BD299="","",BD299&amp;" ("&amp;COUNTIF('Pivot Tables'!$D$4:$D$1135,Reference!BD299)-1&amp;")")</f>
        <v/>
      </c>
      <c r="BD299" s="62" t="str">
        <f>IF(BD298="","",IFERROR(VLOOKUP(BB299,'Pivot Tables'!$AD$4:$AE$1135,2,FALSE),""))</f>
        <v/>
      </c>
    </row>
    <row r="300" spans="19:56" s="7" customFormat="1">
      <c r="S300" s="94"/>
      <c r="T300" s="94"/>
      <c r="U300" s="94"/>
      <c r="V300" s="70"/>
      <c r="W300" s="65"/>
      <c r="X300" s="65"/>
      <c r="Y300" s="65"/>
      <c r="Z300" s="65">
        <f t="shared" si="64"/>
        <v>295</v>
      </c>
      <c r="AA300" s="81" t="str">
        <f>IF(AA299="","",IFERROR(IF($S$17="All",VLOOKUP($S$14&amp;Z300-1,'Pivot Tables'!$T$5:$U$1135,2,FALSE),VLOOKUP($S$14&amp;Reference!$S$17&amp;Z300-1,'Pivot Tables'!$AB$5:$AC$1135,2,FALSE)),""))</f>
        <v/>
      </c>
      <c r="AB300" s="66"/>
      <c r="AR300" s="94"/>
      <c r="AS300" s="94"/>
      <c r="AT300" s="94"/>
      <c r="BA300" s="62" t="str">
        <f>IF(BA299="","",IFERROR(VLOOKUP($BC$1&amp;BB300-1,'Pivot Tables'!$E$5:$F$1135,2,FALSE),""))</f>
        <v/>
      </c>
      <c r="BB300" s="63">
        <v>298</v>
      </c>
      <c r="BC300" s="62" t="str">
        <f>IF(BD300="","",BD300&amp;" ("&amp;COUNTIF('Pivot Tables'!$D$4:$D$1135,Reference!BD300)-1&amp;")")</f>
        <v/>
      </c>
      <c r="BD300" s="62" t="str">
        <f>IF(BD299="","",IFERROR(VLOOKUP(BB300,'Pivot Tables'!$AD$4:$AE$1135,2,FALSE),""))</f>
        <v/>
      </c>
    </row>
    <row r="301" spans="19:56" s="7" customFormat="1">
      <c r="S301" s="94"/>
      <c r="T301" s="94"/>
      <c r="U301" s="94"/>
      <c r="V301" s="70"/>
      <c r="W301" s="65"/>
      <c r="X301" s="65"/>
      <c r="Y301" s="65"/>
      <c r="Z301" s="65">
        <f t="shared" si="64"/>
        <v>296</v>
      </c>
      <c r="AA301" s="81" t="str">
        <f>IF(AA300="","",IFERROR(IF($S$17="All",VLOOKUP($S$14&amp;Z301-1,'Pivot Tables'!$T$5:$U$1135,2,FALSE),VLOOKUP($S$14&amp;Reference!$S$17&amp;Z301-1,'Pivot Tables'!$AB$5:$AC$1135,2,FALSE)),""))</f>
        <v/>
      </c>
      <c r="AB301" s="66"/>
      <c r="AR301" s="94"/>
      <c r="AS301" s="94"/>
      <c r="AT301" s="94"/>
      <c r="BA301" s="62" t="str">
        <f>IF(BA300="","",IFERROR(VLOOKUP($BC$1&amp;BB301-1,'Pivot Tables'!$E$5:$F$1135,2,FALSE),""))</f>
        <v/>
      </c>
      <c r="BB301" s="63">
        <v>299</v>
      </c>
      <c r="BC301" s="62" t="str">
        <f>IF(BD301="","",BD301&amp;" ("&amp;COUNTIF('Pivot Tables'!$D$4:$D$1135,Reference!BD301)-1&amp;")")</f>
        <v/>
      </c>
      <c r="BD301" s="62" t="str">
        <f>IF(BD300="","",IFERROR(VLOOKUP(BB301,'Pivot Tables'!$AD$4:$AE$1135,2,FALSE),""))</f>
        <v/>
      </c>
    </row>
    <row r="302" spans="19:56" s="7" customFormat="1">
      <c r="S302" s="94"/>
      <c r="T302" s="94"/>
      <c r="U302" s="94"/>
      <c r="V302" s="70"/>
      <c r="W302" s="65"/>
      <c r="X302" s="65"/>
      <c r="Y302" s="65"/>
      <c r="Z302" s="65">
        <f t="shared" si="64"/>
        <v>297</v>
      </c>
      <c r="AA302" s="81" t="str">
        <f>IF(AA301="","",IFERROR(IF($S$17="All",VLOOKUP($S$14&amp;Z302-1,'Pivot Tables'!$T$5:$U$1135,2,FALSE),VLOOKUP($S$14&amp;Reference!$S$17&amp;Z302-1,'Pivot Tables'!$AB$5:$AC$1135,2,FALSE)),""))</f>
        <v/>
      </c>
      <c r="AB302" s="66"/>
      <c r="AR302" s="94"/>
      <c r="AS302" s="94"/>
      <c r="AT302" s="94"/>
      <c r="BA302" s="62" t="str">
        <f>IF(BA301="","",IFERROR(VLOOKUP($BC$1&amp;BB302-1,'Pivot Tables'!$E$5:$F$1135,2,FALSE),""))</f>
        <v/>
      </c>
      <c r="BB302" s="63">
        <v>300</v>
      </c>
      <c r="BC302" s="62" t="str">
        <f>IF(BD302="","",BD302&amp;" ("&amp;COUNTIF('Pivot Tables'!$D$4:$D$1135,Reference!BD302)-1&amp;")")</f>
        <v/>
      </c>
      <c r="BD302" s="62" t="str">
        <f>IF(BD301="","",IFERROR(VLOOKUP(BB302,'Pivot Tables'!$AD$4:$AE$1135,2,FALSE),""))</f>
        <v/>
      </c>
    </row>
    <row r="303" spans="19:56" s="7" customFormat="1">
      <c r="S303" s="94"/>
      <c r="T303" s="94"/>
      <c r="U303" s="94"/>
      <c r="V303" s="70"/>
      <c r="W303" s="65"/>
      <c r="X303" s="65"/>
      <c r="Y303" s="65"/>
      <c r="Z303" s="65">
        <f t="shared" si="64"/>
        <v>298</v>
      </c>
      <c r="AA303" s="81" t="str">
        <f>IF(AA302="","",IFERROR(IF($S$17="All",VLOOKUP($S$14&amp;Z303-1,'Pivot Tables'!$T$5:$U$1135,2,FALSE),VLOOKUP($S$14&amp;Reference!$S$17&amp;Z303-1,'Pivot Tables'!$AB$5:$AC$1135,2,FALSE)),""))</f>
        <v/>
      </c>
      <c r="AB303" s="66"/>
      <c r="AR303" s="94"/>
      <c r="AS303" s="94"/>
      <c r="AT303" s="94"/>
      <c r="BA303" s="62" t="str">
        <f>IF(BA302="","",IFERROR(VLOOKUP($BC$1&amp;BB303-1,'Pivot Tables'!$E$5:$F$1135,2,FALSE),""))</f>
        <v/>
      </c>
      <c r="BB303" s="63">
        <v>301</v>
      </c>
      <c r="BC303" s="62" t="str">
        <f>IF(BD303="","",BD303&amp;" ("&amp;COUNTIF('Pivot Tables'!$D$4:$D$1135,Reference!BD303)-1&amp;")")</f>
        <v/>
      </c>
      <c r="BD303" s="62" t="str">
        <f>IF(BD302="","",IFERROR(VLOOKUP(BB303,'Pivot Tables'!$AD$4:$AE$1135,2,FALSE),""))</f>
        <v/>
      </c>
    </row>
    <row r="304" spans="19:56" s="7" customFormat="1">
      <c r="S304" s="94"/>
      <c r="T304" s="94"/>
      <c r="U304" s="94"/>
      <c r="V304" s="70"/>
      <c r="W304" s="65"/>
      <c r="X304" s="65"/>
      <c r="Y304" s="65"/>
      <c r="Z304" s="65">
        <f t="shared" si="64"/>
        <v>299</v>
      </c>
      <c r="AA304" s="81" t="str">
        <f>IF(AA303="","",IFERROR(IF($S$17="All",VLOOKUP($S$14&amp;Z304-1,'Pivot Tables'!$T$5:$U$1135,2,FALSE),VLOOKUP($S$14&amp;Reference!$S$17&amp;Z304-1,'Pivot Tables'!$AB$5:$AC$1135,2,FALSE)),""))</f>
        <v/>
      </c>
      <c r="AB304" s="66"/>
      <c r="AR304" s="94"/>
      <c r="AS304" s="94"/>
      <c r="AT304" s="94"/>
      <c r="BA304" s="62" t="str">
        <f>IF(BA303="","",IFERROR(VLOOKUP($BC$1&amp;BB304-1,'Pivot Tables'!$E$5:$F$1135,2,FALSE),""))</f>
        <v/>
      </c>
      <c r="BB304" s="63">
        <v>302</v>
      </c>
      <c r="BC304" s="62" t="str">
        <f>IF(BD304="","",BD304&amp;" ("&amp;COUNTIF('Pivot Tables'!$D$4:$D$1135,Reference!BD304)-1&amp;")")</f>
        <v/>
      </c>
      <c r="BD304" s="62" t="str">
        <f>IF(BD303="","",IFERROR(VLOOKUP(BB304,'Pivot Tables'!$AD$4:$AE$1135,2,FALSE),""))</f>
        <v/>
      </c>
    </row>
    <row r="305" spans="19:56" s="7" customFormat="1">
      <c r="S305" s="94"/>
      <c r="T305" s="94"/>
      <c r="U305" s="94"/>
      <c r="V305" s="70"/>
      <c r="W305" s="65"/>
      <c r="X305" s="65"/>
      <c r="Y305" s="65"/>
      <c r="Z305" s="65">
        <f t="shared" si="64"/>
        <v>300</v>
      </c>
      <c r="AA305" s="81" t="str">
        <f>IF(AA304="","",IFERROR(IF($S$17="All",VLOOKUP($S$14&amp;Z305-1,'Pivot Tables'!$T$5:$U$1135,2,FALSE),VLOOKUP($S$14&amp;Reference!$S$17&amp;Z305-1,'Pivot Tables'!$AB$5:$AC$1135,2,FALSE)),""))</f>
        <v/>
      </c>
      <c r="AB305" s="66"/>
      <c r="AR305" s="94"/>
      <c r="AS305" s="94"/>
      <c r="AT305" s="94"/>
      <c r="BA305" s="62" t="str">
        <f>IF(BA304="","",IFERROR(VLOOKUP($BC$1&amp;BB305-1,'Pivot Tables'!$E$5:$F$1135,2,FALSE),""))</f>
        <v/>
      </c>
      <c r="BB305" s="63">
        <v>303</v>
      </c>
      <c r="BC305" s="62" t="str">
        <f>IF(BD305="","",BD305&amp;" ("&amp;COUNTIF('Pivot Tables'!$D$4:$D$1135,Reference!BD305)-1&amp;")")</f>
        <v/>
      </c>
      <c r="BD305" s="62" t="str">
        <f>IF(BD304="","",IFERROR(VLOOKUP(BB305,'Pivot Tables'!$AD$4:$AE$1135,2,FALSE),""))</f>
        <v/>
      </c>
    </row>
    <row r="306" spans="19:56" s="7" customFormat="1">
      <c r="S306" s="94"/>
      <c r="T306" s="94"/>
      <c r="U306" s="94"/>
      <c r="V306" s="70"/>
      <c r="W306" s="65"/>
      <c r="X306" s="65"/>
      <c r="Y306" s="65"/>
      <c r="Z306" s="65">
        <f t="shared" si="64"/>
        <v>301</v>
      </c>
      <c r="AA306" s="81" t="str">
        <f>IF(AA305="","",IFERROR(IF($S$17="All",VLOOKUP($S$14&amp;Z306-1,'Pivot Tables'!$T$5:$U$1135,2,FALSE),VLOOKUP($S$14&amp;Reference!$S$17&amp;Z306-1,'Pivot Tables'!$AB$5:$AC$1135,2,FALSE)),""))</f>
        <v/>
      </c>
      <c r="AB306" s="66"/>
      <c r="AR306" s="94"/>
      <c r="AS306" s="94"/>
      <c r="AT306" s="94"/>
      <c r="BA306" s="62" t="str">
        <f>IF(BA305="","",IFERROR(VLOOKUP($BC$1&amp;BB306-1,'Pivot Tables'!$E$5:$F$1135,2,FALSE),""))</f>
        <v/>
      </c>
      <c r="BB306" s="63">
        <v>304</v>
      </c>
      <c r="BC306" s="62" t="str">
        <f>IF(BD306="","",BD306&amp;" ("&amp;COUNTIF('Pivot Tables'!$D$4:$D$1135,Reference!BD306)-1&amp;")")</f>
        <v/>
      </c>
      <c r="BD306" s="62" t="str">
        <f>IF(BD305="","",IFERROR(VLOOKUP(BB306,'Pivot Tables'!$AD$4:$AE$1135,2,FALSE),""))</f>
        <v/>
      </c>
    </row>
    <row r="307" spans="19:56" s="7" customFormat="1">
      <c r="S307" s="94"/>
      <c r="T307" s="94"/>
      <c r="U307" s="94"/>
      <c r="V307" s="70"/>
      <c r="W307" s="65"/>
      <c r="X307" s="65"/>
      <c r="Y307" s="65"/>
      <c r="Z307" s="65">
        <f t="shared" si="64"/>
        <v>302</v>
      </c>
      <c r="AA307" s="81" t="str">
        <f>IF(AA306="","",IFERROR(IF($S$17="All",VLOOKUP($S$14&amp;Z307-1,'Pivot Tables'!$T$5:$U$1135,2,FALSE),VLOOKUP($S$14&amp;Reference!$S$17&amp;Z307-1,'Pivot Tables'!$AB$5:$AC$1135,2,FALSE)),""))</f>
        <v/>
      </c>
      <c r="AB307" s="66"/>
      <c r="AR307" s="94"/>
      <c r="AS307" s="94"/>
      <c r="AT307" s="94"/>
      <c r="BA307" s="62" t="str">
        <f>IF(BA306="","",IFERROR(VLOOKUP($BC$1&amp;BB307-1,'Pivot Tables'!$E$5:$F$1135,2,FALSE),""))</f>
        <v/>
      </c>
      <c r="BB307" s="63">
        <v>305</v>
      </c>
      <c r="BC307" s="62" t="str">
        <f>IF(BD307="","",BD307&amp;" ("&amp;COUNTIF('Pivot Tables'!$D$4:$D$1135,Reference!BD307)-1&amp;")")</f>
        <v/>
      </c>
      <c r="BD307" s="62" t="str">
        <f>IF(BD306="","",IFERROR(VLOOKUP(BB307,'Pivot Tables'!$AD$4:$AE$1135,2,FALSE),""))</f>
        <v/>
      </c>
    </row>
    <row r="308" spans="19:56" s="7" customFormat="1">
      <c r="S308" s="94"/>
      <c r="T308" s="94"/>
      <c r="U308" s="94"/>
      <c r="V308" s="70"/>
      <c r="W308" s="65"/>
      <c r="X308" s="65"/>
      <c r="Y308" s="65"/>
      <c r="Z308" s="65">
        <f t="shared" si="64"/>
        <v>303</v>
      </c>
      <c r="AA308" s="81" t="str">
        <f>IF(AA307="","",IFERROR(IF($S$17="All",VLOOKUP($S$14&amp;Z308-1,'Pivot Tables'!$T$5:$U$1135,2,FALSE),VLOOKUP($S$14&amp;Reference!$S$17&amp;Z308-1,'Pivot Tables'!$AB$5:$AC$1135,2,FALSE)),""))</f>
        <v/>
      </c>
      <c r="AB308" s="66"/>
      <c r="AR308" s="94"/>
      <c r="AS308" s="94"/>
      <c r="AT308" s="94"/>
      <c r="BA308" s="62" t="str">
        <f>IF(BA307="","",IFERROR(VLOOKUP($BC$1&amp;BB308-1,'Pivot Tables'!$E$5:$F$1135,2,FALSE),""))</f>
        <v/>
      </c>
      <c r="BB308" s="63">
        <v>306</v>
      </c>
      <c r="BC308" s="62" t="str">
        <f>IF(BD308="","",BD308&amp;" ("&amp;COUNTIF('Pivot Tables'!$D$4:$D$1135,Reference!BD308)-1&amp;")")</f>
        <v/>
      </c>
      <c r="BD308" s="62" t="str">
        <f>IF(BD307="","",IFERROR(VLOOKUP(BB308,'Pivot Tables'!$AD$4:$AE$1135,2,FALSE),""))</f>
        <v/>
      </c>
    </row>
    <row r="309" spans="19:56" s="7" customFormat="1">
      <c r="S309" s="94"/>
      <c r="T309" s="94"/>
      <c r="U309" s="94"/>
      <c r="V309" s="70"/>
      <c r="W309" s="65"/>
      <c r="X309" s="65"/>
      <c r="Y309" s="65"/>
      <c r="Z309" s="65">
        <f t="shared" si="64"/>
        <v>304</v>
      </c>
      <c r="AA309" s="81" t="str">
        <f>IF(AA308="","",IFERROR(IF($S$17="All",VLOOKUP($S$14&amp;Z309-1,'Pivot Tables'!$T$5:$U$1135,2,FALSE),VLOOKUP($S$14&amp;Reference!$S$17&amp;Z309-1,'Pivot Tables'!$AB$5:$AC$1135,2,FALSE)),""))</f>
        <v/>
      </c>
      <c r="AB309" s="66"/>
      <c r="AR309" s="94"/>
      <c r="AS309" s="94"/>
      <c r="AT309" s="94"/>
      <c r="BA309" s="62" t="str">
        <f>IF(BA308="","",IFERROR(VLOOKUP($BC$1&amp;BB309-1,'Pivot Tables'!$E$5:$F$1135,2,FALSE),""))</f>
        <v/>
      </c>
      <c r="BB309" s="63">
        <v>307</v>
      </c>
      <c r="BC309" s="62" t="str">
        <f>IF(BD309="","",BD309&amp;" ("&amp;COUNTIF('Pivot Tables'!$D$4:$D$1135,Reference!BD309)-1&amp;")")</f>
        <v/>
      </c>
      <c r="BD309" s="62" t="str">
        <f>IF(BD308="","",IFERROR(VLOOKUP(BB309,'Pivot Tables'!$AD$4:$AE$1135,2,FALSE),""))</f>
        <v/>
      </c>
    </row>
    <row r="310" spans="19:56" s="7" customFormat="1">
      <c r="S310" s="94"/>
      <c r="T310" s="94"/>
      <c r="U310" s="94"/>
      <c r="V310" s="70"/>
      <c r="W310" s="65"/>
      <c r="X310" s="65"/>
      <c r="Y310" s="65"/>
      <c r="Z310" s="65">
        <f t="shared" si="64"/>
        <v>305</v>
      </c>
      <c r="AA310" s="81" t="str">
        <f>IF(AA309="","",IFERROR(IF($S$17="All",VLOOKUP($S$14&amp;Z310-1,'Pivot Tables'!$T$5:$U$1135,2,FALSE),VLOOKUP($S$14&amp;Reference!$S$17&amp;Z310-1,'Pivot Tables'!$AB$5:$AC$1135,2,FALSE)),""))</f>
        <v/>
      </c>
      <c r="AB310" s="66"/>
      <c r="AR310" s="94"/>
      <c r="AS310" s="94"/>
      <c r="AT310" s="94"/>
      <c r="BA310" s="62" t="str">
        <f>IF(BA309="","",IFERROR(VLOOKUP($BC$1&amp;BB310-1,'Pivot Tables'!$E$5:$F$1135,2,FALSE),""))</f>
        <v/>
      </c>
      <c r="BB310" s="63">
        <v>308</v>
      </c>
      <c r="BC310" s="62" t="str">
        <f>IF(BD310="","",BD310&amp;" ("&amp;COUNTIF('Pivot Tables'!$D$4:$D$1135,Reference!BD310)-1&amp;")")</f>
        <v/>
      </c>
      <c r="BD310" s="62" t="str">
        <f>IF(BD309="","",IFERROR(VLOOKUP(BB310,'Pivot Tables'!$AD$4:$AE$1135,2,FALSE),""))</f>
        <v/>
      </c>
    </row>
    <row r="311" spans="19:56" s="7" customFormat="1">
      <c r="S311" s="94"/>
      <c r="T311" s="94"/>
      <c r="U311" s="94"/>
      <c r="V311" s="70"/>
      <c r="W311" s="65"/>
      <c r="X311" s="65"/>
      <c r="Y311" s="65"/>
      <c r="Z311" s="65">
        <f t="shared" si="64"/>
        <v>306</v>
      </c>
      <c r="AA311" s="81" t="str">
        <f>IF(AA310="","",IFERROR(IF($S$17="All",VLOOKUP($S$14&amp;Z311-1,'Pivot Tables'!$T$5:$U$1135,2,FALSE),VLOOKUP($S$14&amp;Reference!$S$17&amp;Z311-1,'Pivot Tables'!$AB$5:$AC$1135,2,FALSE)),""))</f>
        <v/>
      </c>
      <c r="AB311" s="66"/>
      <c r="AR311" s="94"/>
      <c r="AS311" s="94"/>
      <c r="AT311" s="94"/>
      <c r="BA311" s="62" t="str">
        <f>IF(BA310="","",IFERROR(VLOOKUP($BC$1&amp;BB311-1,'Pivot Tables'!$E$5:$F$1135,2,FALSE),""))</f>
        <v/>
      </c>
      <c r="BB311" s="63">
        <v>309</v>
      </c>
      <c r="BC311" s="62" t="str">
        <f>IF(BD311="","",BD311&amp;" ("&amp;COUNTIF('Pivot Tables'!$D$4:$D$1135,Reference!BD311)-1&amp;")")</f>
        <v/>
      </c>
      <c r="BD311" s="62" t="str">
        <f>IF(BD310="","",IFERROR(VLOOKUP(BB311,'Pivot Tables'!$AD$4:$AE$1135,2,FALSE),""))</f>
        <v/>
      </c>
    </row>
    <row r="312" spans="19:56" s="7" customFormat="1">
      <c r="S312" s="94"/>
      <c r="T312" s="94"/>
      <c r="U312" s="94"/>
      <c r="V312" s="70"/>
      <c r="W312" s="65"/>
      <c r="X312" s="65"/>
      <c r="Y312" s="65"/>
      <c r="Z312" s="65">
        <f t="shared" si="64"/>
        <v>307</v>
      </c>
      <c r="AA312" s="81" t="str">
        <f>IF(AA311="","",IFERROR(IF($S$17="All",VLOOKUP($S$14&amp;Z312-1,'Pivot Tables'!$T$5:$U$1135,2,FALSE),VLOOKUP($S$14&amp;Reference!$S$17&amp;Z312-1,'Pivot Tables'!$AB$5:$AC$1135,2,FALSE)),""))</f>
        <v/>
      </c>
      <c r="AB312" s="66"/>
      <c r="AR312" s="94"/>
      <c r="AS312" s="94"/>
      <c r="AT312" s="94"/>
      <c r="BA312" s="62" t="str">
        <f>IF(BA311="","",IFERROR(VLOOKUP($BC$1&amp;BB312-1,'Pivot Tables'!$E$5:$F$1135,2,FALSE),""))</f>
        <v/>
      </c>
      <c r="BB312" s="63">
        <v>310</v>
      </c>
      <c r="BC312" s="62" t="str">
        <f>IF(BD312="","",BD312&amp;" ("&amp;COUNTIF('Pivot Tables'!$D$4:$D$1135,Reference!BD312)-1&amp;")")</f>
        <v/>
      </c>
      <c r="BD312" s="62" t="str">
        <f>IF(BD311="","",IFERROR(VLOOKUP(BB312,'Pivot Tables'!$AD$4:$AE$1135,2,FALSE),""))</f>
        <v/>
      </c>
    </row>
    <row r="313" spans="19:56" s="7" customFormat="1">
      <c r="S313" s="94"/>
      <c r="T313" s="94"/>
      <c r="U313" s="94"/>
      <c r="V313" s="70"/>
      <c r="W313" s="65"/>
      <c r="X313" s="65"/>
      <c r="Y313" s="65"/>
      <c r="Z313" s="65">
        <f t="shared" si="64"/>
        <v>308</v>
      </c>
      <c r="AA313" s="81" t="str">
        <f>IF(AA312="","",IFERROR(IF($S$17="All",VLOOKUP($S$14&amp;Z313-1,'Pivot Tables'!$T$5:$U$1135,2,FALSE),VLOOKUP($S$14&amp;Reference!$S$17&amp;Z313-1,'Pivot Tables'!$AB$5:$AC$1135,2,FALSE)),""))</f>
        <v/>
      </c>
      <c r="AB313" s="66"/>
      <c r="AR313" s="94"/>
      <c r="AS313" s="94"/>
      <c r="AT313" s="94"/>
      <c r="BA313" s="62" t="str">
        <f>IF(BA312="","",IFERROR(VLOOKUP($BC$1&amp;BB313-1,'Pivot Tables'!$E$5:$F$1135,2,FALSE),""))</f>
        <v/>
      </c>
      <c r="BB313" s="63">
        <v>311</v>
      </c>
      <c r="BC313" s="62" t="str">
        <f>IF(BD313="","",BD313&amp;" ("&amp;COUNTIF('Pivot Tables'!$D$4:$D$1135,Reference!BD313)-1&amp;")")</f>
        <v/>
      </c>
      <c r="BD313" s="62" t="str">
        <f>IF(BD312="","",IFERROR(VLOOKUP(BB313,'Pivot Tables'!$AD$4:$AE$1135,2,FALSE),""))</f>
        <v/>
      </c>
    </row>
    <row r="314" spans="19:56" s="7" customFormat="1">
      <c r="S314" s="94"/>
      <c r="T314" s="94"/>
      <c r="U314" s="94"/>
      <c r="V314" s="70"/>
      <c r="W314" s="65"/>
      <c r="X314" s="65"/>
      <c r="Y314" s="65"/>
      <c r="Z314" s="65">
        <f t="shared" si="64"/>
        <v>309</v>
      </c>
      <c r="AA314" s="81" t="str">
        <f>IF(AA313="","",IFERROR(IF($S$17="All",VLOOKUP($S$14&amp;Z314-1,'Pivot Tables'!$T$5:$U$1135,2,FALSE),VLOOKUP($S$14&amp;Reference!$S$17&amp;Z314-1,'Pivot Tables'!$AB$5:$AC$1135,2,FALSE)),""))</f>
        <v/>
      </c>
      <c r="AB314" s="66"/>
      <c r="AR314" s="94"/>
      <c r="AS314" s="94"/>
      <c r="AT314" s="94"/>
      <c r="BA314" s="62" t="str">
        <f>IF(BA313="","",IFERROR(VLOOKUP($BC$1&amp;BB314-1,'Pivot Tables'!$E$5:$F$1135,2,FALSE),""))</f>
        <v/>
      </c>
      <c r="BB314" s="63">
        <v>312</v>
      </c>
      <c r="BC314" s="62" t="str">
        <f>IF(BD314="","",BD314&amp;" ("&amp;COUNTIF('Pivot Tables'!$D$4:$D$1135,Reference!BD314)-1&amp;")")</f>
        <v/>
      </c>
      <c r="BD314" s="62" t="str">
        <f>IF(BD313="","",IFERROR(VLOOKUP(BB314,'Pivot Tables'!$AD$4:$AE$1135,2,FALSE),""))</f>
        <v/>
      </c>
    </row>
    <row r="315" spans="19:56" s="7" customFormat="1">
      <c r="S315" s="94"/>
      <c r="T315" s="94"/>
      <c r="U315" s="94"/>
      <c r="V315" s="70"/>
      <c r="W315" s="65"/>
      <c r="X315" s="65"/>
      <c r="Y315" s="65"/>
      <c r="Z315" s="65">
        <f t="shared" si="64"/>
        <v>310</v>
      </c>
      <c r="AA315" s="81" t="str">
        <f>IF(AA314="","",IFERROR(IF($S$17="All",VLOOKUP($S$14&amp;Z315-1,'Pivot Tables'!$T$5:$U$1135,2,FALSE),VLOOKUP($S$14&amp;Reference!$S$17&amp;Z315-1,'Pivot Tables'!$AB$5:$AC$1135,2,FALSE)),""))</f>
        <v/>
      </c>
      <c r="AB315" s="66"/>
      <c r="AR315" s="94"/>
      <c r="AS315" s="94"/>
      <c r="AT315" s="94"/>
      <c r="BA315" s="62" t="str">
        <f>IF(BA314="","",IFERROR(VLOOKUP($BC$1&amp;BB315-1,'Pivot Tables'!$E$5:$F$1135,2,FALSE),""))</f>
        <v/>
      </c>
      <c r="BB315" s="63">
        <v>313</v>
      </c>
      <c r="BC315" s="62" t="str">
        <f>IF(BD315="","",BD315&amp;" ("&amp;COUNTIF('Pivot Tables'!$D$4:$D$1135,Reference!BD315)-1&amp;")")</f>
        <v/>
      </c>
      <c r="BD315" s="62" t="str">
        <f>IF(BD314="","",IFERROR(VLOOKUP(BB315,'Pivot Tables'!$AD$4:$AE$1135,2,FALSE),""))</f>
        <v/>
      </c>
    </row>
    <row r="316" spans="19:56" s="7" customFormat="1">
      <c r="S316" s="94"/>
      <c r="T316" s="94"/>
      <c r="U316" s="94"/>
      <c r="V316" s="70"/>
      <c r="W316" s="65"/>
      <c r="X316" s="65"/>
      <c r="Y316" s="65"/>
      <c r="Z316" s="65">
        <f t="shared" si="64"/>
        <v>311</v>
      </c>
      <c r="AA316" s="81" t="str">
        <f>IF(AA315="","",IFERROR(IF($S$17="All",VLOOKUP($S$14&amp;Z316-1,'Pivot Tables'!$T$5:$U$1135,2,FALSE),VLOOKUP($S$14&amp;Reference!$S$17&amp;Z316-1,'Pivot Tables'!$AB$5:$AC$1135,2,FALSE)),""))</f>
        <v/>
      </c>
      <c r="AB316" s="66"/>
      <c r="AR316" s="94"/>
      <c r="AS316" s="94"/>
      <c r="AT316" s="94"/>
      <c r="BA316" s="62" t="str">
        <f>IF(BA315="","",IFERROR(VLOOKUP($BC$1&amp;BB316-1,'Pivot Tables'!$E$5:$F$1135,2,FALSE),""))</f>
        <v/>
      </c>
      <c r="BB316" s="63">
        <v>314</v>
      </c>
      <c r="BC316" s="62" t="str">
        <f>IF(BD316="","",BD316&amp;" ("&amp;COUNTIF('Pivot Tables'!$D$4:$D$1135,Reference!BD316)-1&amp;")")</f>
        <v/>
      </c>
      <c r="BD316" s="62" t="str">
        <f>IF(BD315="","",IFERROR(VLOOKUP(BB316,'Pivot Tables'!$AD$4:$AE$1135,2,FALSE),""))</f>
        <v/>
      </c>
    </row>
    <row r="317" spans="19:56" s="7" customFormat="1">
      <c r="S317" s="94"/>
      <c r="T317" s="94"/>
      <c r="U317" s="94"/>
      <c r="V317" s="70"/>
      <c r="W317" s="65"/>
      <c r="X317" s="65"/>
      <c r="Y317" s="65"/>
      <c r="Z317" s="65">
        <f t="shared" si="64"/>
        <v>312</v>
      </c>
      <c r="AA317" s="81" t="str">
        <f>IF(AA316="","",IFERROR(IF($S$17="All",VLOOKUP($S$14&amp;Z317-1,'Pivot Tables'!$T$5:$U$1135,2,FALSE),VLOOKUP($S$14&amp;Reference!$S$17&amp;Z317-1,'Pivot Tables'!$AB$5:$AC$1135,2,FALSE)),""))</f>
        <v/>
      </c>
      <c r="AB317" s="66"/>
      <c r="AR317" s="94"/>
      <c r="AS317" s="94"/>
      <c r="AT317" s="94"/>
      <c r="BA317" s="62" t="str">
        <f>IF(BA316="","",IFERROR(VLOOKUP($BC$1&amp;BB317-1,'Pivot Tables'!$E$5:$F$1135,2,FALSE),""))</f>
        <v/>
      </c>
      <c r="BB317" s="63">
        <v>315</v>
      </c>
      <c r="BC317" s="62" t="str">
        <f>IF(BD317="","",BD317&amp;" ("&amp;COUNTIF('Pivot Tables'!$D$4:$D$1135,Reference!BD317)-1&amp;")")</f>
        <v/>
      </c>
      <c r="BD317" s="62" t="str">
        <f>IF(BD316="","",IFERROR(VLOOKUP(BB317,'Pivot Tables'!$AD$4:$AE$1135,2,FALSE),""))</f>
        <v/>
      </c>
    </row>
    <row r="318" spans="19:56" s="7" customFormat="1">
      <c r="S318" s="94"/>
      <c r="T318" s="94"/>
      <c r="U318" s="94"/>
      <c r="V318" s="70"/>
      <c r="W318" s="65"/>
      <c r="X318" s="65"/>
      <c r="Y318" s="65"/>
      <c r="Z318" s="65">
        <f t="shared" si="64"/>
        <v>313</v>
      </c>
      <c r="AA318" s="81" t="str">
        <f>IF(AA317="","",IFERROR(IF($S$17="All",VLOOKUP($S$14&amp;Z318-1,'Pivot Tables'!$T$5:$U$1135,2,FALSE),VLOOKUP($S$14&amp;Reference!$S$17&amp;Z318-1,'Pivot Tables'!$AB$5:$AC$1135,2,FALSE)),""))</f>
        <v/>
      </c>
      <c r="AB318" s="66"/>
      <c r="AR318" s="94"/>
      <c r="AS318" s="94"/>
      <c r="AT318" s="94"/>
      <c r="BA318" s="62" t="str">
        <f>IF(BA317="","",IFERROR(VLOOKUP($BC$1&amp;BB318-1,'Pivot Tables'!$E$5:$F$1135,2,FALSE),""))</f>
        <v/>
      </c>
      <c r="BB318" s="63">
        <v>316</v>
      </c>
      <c r="BC318" s="62" t="str">
        <f>IF(BD318="","",BD318&amp;" ("&amp;COUNTIF('Pivot Tables'!$D$4:$D$1135,Reference!BD318)-1&amp;")")</f>
        <v/>
      </c>
      <c r="BD318" s="62" t="str">
        <f>IF(BD317="","",IFERROR(VLOOKUP(BB318,'Pivot Tables'!$AD$4:$AE$1135,2,FALSE),""))</f>
        <v/>
      </c>
    </row>
    <row r="319" spans="19:56" s="7" customFormat="1">
      <c r="S319" s="94"/>
      <c r="T319" s="94"/>
      <c r="U319" s="94"/>
      <c r="V319" s="70"/>
      <c r="W319" s="65"/>
      <c r="X319" s="65"/>
      <c r="Y319" s="65"/>
      <c r="Z319" s="65">
        <f t="shared" si="64"/>
        <v>314</v>
      </c>
      <c r="AA319" s="81" t="str">
        <f>IF(AA318="","",IFERROR(IF($S$17="All",VLOOKUP($S$14&amp;Z319-1,'Pivot Tables'!$T$5:$U$1135,2,FALSE),VLOOKUP($S$14&amp;Reference!$S$17&amp;Z319-1,'Pivot Tables'!$AB$5:$AC$1135,2,FALSE)),""))</f>
        <v/>
      </c>
      <c r="AB319" s="66"/>
      <c r="AR319" s="94"/>
      <c r="AS319" s="94"/>
      <c r="AT319" s="94"/>
      <c r="BA319" s="62" t="str">
        <f>IF(BA318="","",IFERROR(VLOOKUP($BC$1&amp;BB319-1,'Pivot Tables'!$E$5:$F$1135,2,FALSE),""))</f>
        <v/>
      </c>
      <c r="BB319" s="63">
        <v>317</v>
      </c>
      <c r="BC319" s="62" t="str">
        <f>IF(BD319="","",BD319&amp;" ("&amp;COUNTIF('Pivot Tables'!$D$4:$D$1135,Reference!BD319)-1&amp;")")</f>
        <v/>
      </c>
      <c r="BD319" s="62" t="str">
        <f>IF(BD318="","",IFERROR(VLOOKUP(BB319,'Pivot Tables'!$AD$4:$AE$1135,2,FALSE),""))</f>
        <v/>
      </c>
    </row>
    <row r="320" spans="19:56" s="7" customFormat="1">
      <c r="S320" s="94"/>
      <c r="T320" s="94"/>
      <c r="U320" s="94"/>
      <c r="V320" s="70"/>
      <c r="W320" s="65"/>
      <c r="X320" s="65"/>
      <c r="Y320" s="65"/>
      <c r="Z320" s="65">
        <f t="shared" si="64"/>
        <v>315</v>
      </c>
      <c r="AA320" s="81" t="str">
        <f>IF(AA319="","",IFERROR(IF($S$17="All",VLOOKUP($S$14&amp;Z320-1,'Pivot Tables'!$T$5:$U$1135,2,FALSE),VLOOKUP($S$14&amp;Reference!$S$17&amp;Z320-1,'Pivot Tables'!$AB$5:$AC$1135,2,FALSE)),""))</f>
        <v/>
      </c>
      <c r="AB320" s="66"/>
      <c r="AR320" s="94"/>
      <c r="AS320" s="94"/>
      <c r="AT320" s="94"/>
      <c r="BA320" s="62" t="str">
        <f>IF(BA319="","",IFERROR(VLOOKUP($BC$1&amp;BB320-1,'Pivot Tables'!$E$5:$F$1135,2,FALSE),""))</f>
        <v/>
      </c>
      <c r="BB320" s="63">
        <v>318</v>
      </c>
      <c r="BC320" s="62" t="str">
        <f>IF(BD320="","",BD320&amp;" ("&amp;COUNTIF('Pivot Tables'!$D$4:$D$1135,Reference!BD320)-1&amp;")")</f>
        <v/>
      </c>
      <c r="BD320" s="62" t="str">
        <f>IF(BD319="","",IFERROR(VLOOKUP(BB320,'Pivot Tables'!$AD$4:$AE$1135,2,FALSE),""))</f>
        <v/>
      </c>
    </row>
    <row r="321" spans="19:56" s="7" customFormat="1">
      <c r="S321" s="94"/>
      <c r="T321" s="94"/>
      <c r="U321" s="94"/>
      <c r="V321" s="70"/>
      <c r="W321" s="65"/>
      <c r="X321" s="65"/>
      <c r="Y321" s="65"/>
      <c r="Z321" s="65">
        <f t="shared" si="64"/>
        <v>316</v>
      </c>
      <c r="AA321" s="81" t="str">
        <f>IF(AA320="","",IFERROR(IF($S$17="All",VLOOKUP($S$14&amp;Z321-1,'Pivot Tables'!$T$5:$U$1135,2,FALSE),VLOOKUP($S$14&amp;Reference!$S$17&amp;Z321-1,'Pivot Tables'!$AB$5:$AC$1135,2,FALSE)),""))</f>
        <v/>
      </c>
      <c r="AB321" s="66"/>
      <c r="AR321" s="94"/>
      <c r="AS321" s="94"/>
      <c r="AT321" s="94"/>
      <c r="BA321" s="62" t="str">
        <f>IF(BA320="","",IFERROR(VLOOKUP($BC$1&amp;BB321-1,'Pivot Tables'!$E$5:$F$1135,2,FALSE),""))</f>
        <v/>
      </c>
      <c r="BB321" s="63">
        <v>319</v>
      </c>
      <c r="BC321" s="62" t="str">
        <f>IF(BD321="","",BD321&amp;" ("&amp;COUNTIF('Pivot Tables'!$D$4:$D$1135,Reference!BD321)-1&amp;")")</f>
        <v/>
      </c>
      <c r="BD321" s="62" t="str">
        <f>IF(BD320="","",IFERROR(VLOOKUP(BB321,'Pivot Tables'!$AD$4:$AE$1135,2,FALSE),""))</f>
        <v/>
      </c>
    </row>
    <row r="322" spans="19:56" s="7" customFormat="1">
      <c r="S322" s="94"/>
      <c r="T322" s="94"/>
      <c r="U322" s="94"/>
      <c r="V322" s="70"/>
      <c r="W322" s="65"/>
      <c r="X322" s="65"/>
      <c r="Y322" s="65"/>
      <c r="Z322" s="65">
        <f t="shared" si="64"/>
        <v>317</v>
      </c>
      <c r="AA322" s="81" t="str">
        <f>IF(AA321="","",IFERROR(IF($S$17="All",VLOOKUP($S$14&amp;Z322-1,'Pivot Tables'!$T$5:$U$1135,2,FALSE),VLOOKUP($S$14&amp;Reference!$S$17&amp;Z322-1,'Pivot Tables'!$AB$5:$AC$1135,2,FALSE)),""))</f>
        <v/>
      </c>
      <c r="AB322" s="66"/>
      <c r="AR322" s="94"/>
      <c r="AS322" s="94"/>
      <c r="AT322" s="94"/>
      <c r="BA322" s="62" t="str">
        <f>IF(BA321="","",IFERROR(VLOOKUP($BC$1&amp;BB322-1,'Pivot Tables'!$E$5:$F$1135,2,FALSE),""))</f>
        <v/>
      </c>
      <c r="BB322" s="63">
        <v>320</v>
      </c>
      <c r="BC322" s="62" t="str">
        <f>IF(BD322="","",BD322&amp;" ("&amp;COUNTIF('Pivot Tables'!$D$4:$D$1135,Reference!BD322)-1&amp;")")</f>
        <v/>
      </c>
      <c r="BD322" s="62" t="str">
        <f>IF(BD321="","",IFERROR(VLOOKUP(BB322,'Pivot Tables'!$AD$4:$AE$1135,2,FALSE),""))</f>
        <v/>
      </c>
    </row>
    <row r="323" spans="19:56" s="7" customFormat="1">
      <c r="S323" s="94"/>
      <c r="T323" s="94"/>
      <c r="U323" s="94"/>
      <c r="V323" s="70"/>
      <c r="W323" s="65"/>
      <c r="X323" s="65"/>
      <c r="Y323" s="65"/>
      <c r="Z323" s="65">
        <f t="shared" si="64"/>
        <v>318</v>
      </c>
      <c r="AA323" s="81" t="str">
        <f>IF(AA322="","",IFERROR(IF($S$17="All",VLOOKUP($S$14&amp;Z323-1,'Pivot Tables'!$T$5:$U$1135,2,FALSE),VLOOKUP($S$14&amp;Reference!$S$17&amp;Z323-1,'Pivot Tables'!$AB$5:$AC$1135,2,FALSE)),""))</f>
        <v/>
      </c>
      <c r="AB323" s="66"/>
      <c r="AR323" s="94"/>
      <c r="AS323" s="94"/>
      <c r="AT323" s="94"/>
      <c r="BA323" s="62" t="str">
        <f>IF(BA322="","",IFERROR(VLOOKUP($BC$1&amp;BB323-1,'Pivot Tables'!$E$5:$F$1135,2,FALSE),""))</f>
        <v/>
      </c>
      <c r="BB323" s="63">
        <v>321</v>
      </c>
      <c r="BC323" s="62" t="str">
        <f>IF(BD323="","",BD323&amp;" ("&amp;COUNTIF('Pivot Tables'!$D$4:$D$1135,Reference!BD323)-1&amp;")")</f>
        <v/>
      </c>
      <c r="BD323" s="62" t="str">
        <f>IF(BD322="","",IFERROR(VLOOKUP(BB323,'Pivot Tables'!$AD$4:$AE$1135,2,FALSE),""))</f>
        <v/>
      </c>
    </row>
    <row r="324" spans="19:56" s="7" customFormat="1">
      <c r="S324" s="94"/>
      <c r="T324" s="94"/>
      <c r="U324" s="94"/>
      <c r="V324" s="70"/>
      <c r="W324" s="65"/>
      <c r="X324" s="65"/>
      <c r="Y324" s="65"/>
      <c r="Z324" s="65">
        <f t="shared" si="64"/>
        <v>319</v>
      </c>
      <c r="AA324" s="81" t="str">
        <f>IF(AA323="","",IFERROR(IF($S$17="All",VLOOKUP($S$14&amp;Z324-1,'Pivot Tables'!$T$5:$U$1135,2,FALSE),VLOOKUP($S$14&amp;Reference!$S$17&amp;Z324-1,'Pivot Tables'!$AB$5:$AC$1135,2,FALSE)),""))</f>
        <v/>
      </c>
      <c r="AB324" s="66"/>
      <c r="AR324" s="94"/>
      <c r="AS324" s="94"/>
      <c r="AT324" s="94"/>
      <c r="BA324" s="62" t="str">
        <f>IF(BA323="","",IFERROR(VLOOKUP($BC$1&amp;BB324-1,'Pivot Tables'!$E$5:$F$1135,2,FALSE),""))</f>
        <v/>
      </c>
      <c r="BB324" s="63">
        <v>322</v>
      </c>
      <c r="BC324" s="62" t="str">
        <f>IF(BD324="","",BD324&amp;" ("&amp;COUNTIF('Pivot Tables'!$D$4:$D$1135,Reference!BD324)-1&amp;")")</f>
        <v/>
      </c>
      <c r="BD324" s="62" t="str">
        <f>IF(BD323="","",IFERROR(VLOOKUP(BB324,'Pivot Tables'!$AD$4:$AE$1135,2,FALSE),""))</f>
        <v/>
      </c>
    </row>
    <row r="325" spans="19:56" s="7" customFormat="1">
      <c r="S325" s="94"/>
      <c r="T325" s="94"/>
      <c r="U325" s="94"/>
      <c r="V325" s="70"/>
      <c r="W325" s="65"/>
      <c r="X325" s="65"/>
      <c r="Y325" s="65"/>
      <c r="Z325" s="65">
        <f t="shared" si="64"/>
        <v>320</v>
      </c>
      <c r="AA325" s="81" t="str">
        <f>IF(AA324="","",IFERROR(IF($S$17="All",VLOOKUP($S$14&amp;Z325-1,'Pivot Tables'!$T$5:$U$1135,2,FALSE),VLOOKUP($S$14&amp;Reference!$S$17&amp;Z325-1,'Pivot Tables'!$AB$5:$AC$1135,2,FALSE)),""))</f>
        <v/>
      </c>
      <c r="AB325" s="66"/>
      <c r="AR325" s="94"/>
      <c r="AS325" s="94"/>
      <c r="AT325" s="94"/>
      <c r="BA325" s="62" t="str">
        <f>IF(BA324="","",IFERROR(VLOOKUP($BC$1&amp;BB325-1,'Pivot Tables'!$E$5:$F$1135,2,FALSE),""))</f>
        <v/>
      </c>
      <c r="BB325" s="63">
        <v>323</v>
      </c>
      <c r="BC325" s="62" t="str">
        <f>IF(BD325="","",BD325&amp;" ("&amp;COUNTIF('Pivot Tables'!$D$4:$D$1135,Reference!BD325)-1&amp;")")</f>
        <v/>
      </c>
      <c r="BD325" s="62" t="str">
        <f>IF(BD324="","",IFERROR(VLOOKUP(BB325,'Pivot Tables'!$AD$4:$AE$1135,2,FALSE),""))</f>
        <v/>
      </c>
    </row>
    <row r="326" spans="19:56" s="7" customFormat="1">
      <c r="S326" s="94"/>
      <c r="T326" s="94"/>
      <c r="U326" s="94"/>
      <c r="V326" s="70"/>
      <c r="W326" s="65"/>
      <c r="X326" s="65"/>
      <c r="Y326" s="65"/>
      <c r="Z326" s="65">
        <f t="shared" si="64"/>
        <v>321</v>
      </c>
      <c r="AA326" s="81" t="str">
        <f>IF(AA325="","",IFERROR(IF($S$17="All",VLOOKUP($S$14&amp;Z326-1,'Pivot Tables'!$T$5:$U$1135,2,FALSE),VLOOKUP($S$14&amp;Reference!$S$17&amp;Z326-1,'Pivot Tables'!$AB$5:$AC$1135,2,FALSE)),""))</f>
        <v/>
      </c>
      <c r="AB326" s="66"/>
      <c r="AR326" s="94"/>
      <c r="AS326" s="94"/>
      <c r="AT326" s="94"/>
      <c r="BA326" s="62" t="str">
        <f>IF(BA325="","",IFERROR(VLOOKUP($BC$1&amp;BB326-1,'Pivot Tables'!$E$5:$F$1135,2,FALSE),""))</f>
        <v/>
      </c>
      <c r="BB326" s="63">
        <v>324</v>
      </c>
      <c r="BC326" s="62" t="str">
        <f>IF(BD326="","",BD326&amp;" ("&amp;COUNTIF('Pivot Tables'!$D$4:$D$1135,Reference!BD326)-1&amp;")")</f>
        <v/>
      </c>
      <c r="BD326" s="62" t="str">
        <f>IF(BD325="","",IFERROR(VLOOKUP(BB326,'Pivot Tables'!$AD$4:$AE$1135,2,FALSE),""))</f>
        <v/>
      </c>
    </row>
    <row r="327" spans="19:56" s="7" customFormat="1">
      <c r="S327" s="94"/>
      <c r="T327" s="94"/>
      <c r="U327" s="94"/>
      <c r="V327" s="70"/>
      <c r="W327" s="65"/>
      <c r="X327" s="65"/>
      <c r="Y327" s="65"/>
      <c r="Z327" s="65">
        <f t="shared" si="64"/>
        <v>322</v>
      </c>
      <c r="AA327" s="81" t="str">
        <f>IF(AA326="","",IFERROR(IF($S$17="All",VLOOKUP($S$14&amp;Z327-1,'Pivot Tables'!$T$5:$U$1135,2,FALSE),VLOOKUP($S$14&amp;Reference!$S$17&amp;Z327-1,'Pivot Tables'!$AB$5:$AC$1135,2,FALSE)),""))</f>
        <v/>
      </c>
      <c r="AB327" s="66"/>
      <c r="AR327" s="94"/>
      <c r="AS327" s="94"/>
      <c r="AT327" s="94"/>
      <c r="BA327" s="62" t="str">
        <f>IF(BA326="","",IFERROR(VLOOKUP($BC$1&amp;BB327-1,'Pivot Tables'!$E$5:$F$1135,2,FALSE),""))</f>
        <v/>
      </c>
      <c r="BB327" s="63">
        <v>325</v>
      </c>
      <c r="BC327" s="62" t="str">
        <f>IF(BD327="","",BD327&amp;" ("&amp;COUNTIF('Pivot Tables'!$D$4:$D$1135,Reference!BD327)-1&amp;")")</f>
        <v/>
      </c>
      <c r="BD327" s="62" t="str">
        <f>IF(BD326="","",IFERROR(VLOOKUP(BB327,'Pivot Tables'!$AD$4:$AE$1135,2,FALSE),""))</f>
        <v/>
      </c>
    </row>
    <row r="328" spans="19:56" s="7" customFormat="1">
      <c r="S328" s="94"/>
      <c r="T328" s="94"/>
      <c r="U328" s="94"/>
      <c r="V328" s="70"/>
      <c r="W328" s="65"/>
      <c r="X328" s="65"/>
      <c r="Y328" s="65"/>
      <c r="Z328" s="65">
        <f t="shared" si="64"/>
        <v>323</v>
      </c>
      <c r="AA328" s="81" t="str">
        <f>IF(AA327="","",IFERROR(IF($S$17="All",VLOOKUP($S$14&amp;Z328-1,'Pivot Tables'!$T$5:$U$1135,2,FALSE),VLOOKUP($S$14&amp;Reference!$S$17&amp;Z328-1,'Pivot Tables'!$AB$5:$AC$1135,2,FALSE)),""))</f>
        <v/>
      </c>
      <c r="AB328" s="66"/>
      <c r="AR328" s="94"/>
      <c r="AS328" s="94"/>
      <c r="AT328" s="94"/>
      <c r="BA328" s="62" t="str">
        <f>IF(BA327="","",IFERROR(VLOOKUP($BC$1&amp;BB328-1,'Pivot Tables'!$E$5:$F$1135,2,FALSE),""))</f>
        <v/>
      </c>
      <c r="BB328" s="63">
        <v>326</v>
      </c>
      <c r="BC328" s="62" t="str">
        <f>IF(BD328="","",BD328&amp;" ("&amp;COUNTIF('Pivot Tables'!$D$4:$D$1135,Reference!BD328)-1&amp;")")</f>
        <v/>
      </c>
      <c r="BD328" s="62" t="str">
        <f>IF(BD327="","",IFERROR(VLOOKUP(BB328,'Pivot Tables'!$AD$4:$AE$1135,2,FALSE),""))</f>
        <v/>
      </c>
    </row>
    <row r="329" spans="19:56" s="7" customFormat="1">
      <c r="S329" s="94"/>
      <c r="T329" s="94"/>
      <c r="U329" s="94"/>
      <c r="V329" s="70"/>
      <c r="W329" s="65"/>
      <c r="X329" s="65"/>
      <c r="Y329" s="65"/>
      <c r="Z329" s="65">
        <f t="shared" si="64"/>
        <v>324</v>
      </c>
      <c r="AA329" s="81" t="str">
        <f>IF(AA328="","",IFERROR(IF($S$17="All",VLOOKUP($S$14&amp;Z329-1,'Pivot Tables'!$T$5:$U$1135,2,FALSE),VLOOKUP($S$14&amp;Reference!$S$17&amp;Z329-1,'Pivot Tables'!$AB$5:$AC$1135,2,FALSE)),""))</f>
        <v/>
      </c>
      <c r="AB329" s="66"/>
      <c r="AR329" s="94"/>
      <c r="AS329" s="94"/>
      <c r="AT329" s="94"/>
      <c r="BA329" s="62" t="str">
        <f>IF(BA328="","",IFERROR(VLOOKUP($BC$1&amp;BB329-1,'Pivot Tables'!$E$5:$F$1135,2,FALSE),""))</f>
        <v/>
      </c>
      <c r="BB329" s="63">
        <v>327</v>
      </c>
      <c r="BC329" s="62" t="str">
        <f>IF(BD329="","",BD329&amp;" ("&amp;COUNTIF('Pivot Tables'!$D$4:$D$1135,Reference!BD329)-1&amp;")")</f>
        <v/>
      </c>
      <c r="BD329" s="62" t="str">
        <f>IF(BD328="","",IFERROR(VLOOKUP(BB329,'Pivot Tables'!$AD$4:$AE$1135,2,FALSE),""))</f>
        <v/>
      </c>
    </row>
    <row r="330" spans="19:56" s="7" customFormat="1">
      <c r="S330" s="94"/>
      <c r="T330" s="94"/>
      <c r="U330" s="94"/>
      <c r="V330" s="70"/>
      <c r="W330" s="65"/>
      <c r="X330" s="65"/>
      <c r="Y330" s="65"/>
      <c r="Z330" s="65">
        <f t="shared" si="64"/>
        <v>325</v>
      </c>
      <c r="AA330" s="81" t="str">
        <f>IF(AA329="","",IFERROR(IF($S$17="All",VLOOKUP($S$14&amp;Z330-1,'Pivot Tables'!$T$5:$U$1135,2,FALSE),VLOOKUP($S$14&amp;Reference!$S$17&amp;Z330-1,'Pivot Tables'!$AB$5:$AC$1135,2,FALSE)),""))</f>
        <v/>
      </c>
      <c r="AB330" s="66"/>
      <c r="AR330" s="94"/>
      <c r="AS330" s="94"/>
      <c r="AT330" s="94"/>
      <c r="BA330" s="62" t="str">
        <f>IF(BA329="","",IFERROR(VLOOKUP($BC$1&amp;BB330-1,'Pivot Tables'!$E$5:$F$1135,2,FALSE),""))</f>
        <v/>
      </c>
      <c r="BB330" s="63">
        <v>328</v>
      </c>
      <c r="BC330" s="62" t="str">
        <f>IF(BD330="","",BD330&amp;" ("&amp;COUNTIF('Pivot Tables'!$D$4:$D$1135,Reference!BD330)-1&amp;")")</f>
        <v/>
      </c>
      <c r="BD330" s="62" t="str">
        <f>IF(BD329="","",IFERROR(VLOOKUP(BB330,'Pivot Tables'!$AD$4:$AE$1135,2,FALSE),""))</f>
        <v/>
      </c>
    </row>
    <row r="331" spans="19:56" s="7" customFormat="1">
      <c r="S331" s="94"/>
      <c r="T331" s="94"/>
      <c r="U331" s="94"/>
      <c r="V331" s="70"/>
      <c r="W331" s="65"/>
      <c r="X331" s="65"/>
      <c r="Y331" s="65"/>
      <c r="Z331" s="65">
        <f t="shared" si="64"/>
        <v>326</v>
      </c>
      <c r="AA331" s="81" t="str">
        <f>IF(AA330="","",IFERROR(IF($S$17="All",VLOOKUP($S$14&amp;Z331-1,'Pivot Tables'!$T$5:$U$1135,2,FALSE),VLOOKUP($S$14&amp;Reference!$S$17&amp;Z331-1,'Pivot Tables'!$AB$5:$AC$1135,2,FALSE)),""))</f>
        <v/>
      </c>
      <c r="AB331" s="66"/>
      <c r="AR331" s="94"/>
      <c r="AS331" s="94"/>
      <c r="AT331" s="94"/>
      <c r="BA331" s="62" t="str">
        <f>IF(BA330="","",IFERROR(VLOOKUP($BC$1&amp;BB331-1,'Pivot Tables'!$E$5:$F$1135,2,FALSE),""))</f>
        <v/>
      </c>
      <c r="BB331" s="63">
        <v>329</v>
      </c>
      <c r="BC331" s="62" t="str">
        <f>IF(BD331="","",BD331&amp;" ("&amp;COUNTIF('Pivot Tables'!$D$4:$D$1135,Reference!BD331)-1&amp;")")</f>
        <v/>
      </c>
      <c r="BD331" s="62" t="str">
        <f>IF(BD330="","",IFERROR(VLOOKUP(BB331,'Pivot Tables'!$AD$4:$AE$1135,2,FALSE),""))</f>
        <v/>
      </c>
    </row>
    <row r="332" spans="19:56" s="7" customFormat="1">
      <c r="S332" s="94"/>
      <c r="T332" s="94"/>
      <c r="U332" s="94"/>
      <c r="V332" s="70"/>
      <c r="W332" s="65"/>
      <c r="X332" s="65"/>
      <c r="Y332" s="65"/>
      <c r="Z332" s="65">
        <f t="shared" si="64"/>
        <v>327</v>
      </c>
      <c r="AA332" s="81" t="str">
        <f>IF(AA331="","",IFERROR(IF($S$17="All",VLOOKUP($S$14&amp;Z332-1,'Pivot Tables'!$T$5:$U$1135,2,FALSE),VLOOKUP($S$14&amp;Reference!$S$17&amp;Z332-1,'Pivot Tables'!$AB$5:$AC$1135,2,FALSE)),""))</f>
        <v/>
      </c>
      <c r="AB332" s="66"/>
      <c r="AR332" s="94"/>
      <c r="AS332" s="94"/>
      <c r="AT332" s="94"/>
      <c r="BA332" s="62" t="str">
        <f>IF(BA331="","",IFERROR(VLOOKUP($BC$1&amp;BB332-1,'Pivot Tables'!$E$5:$F$1135,2,FALSE),""))</f>
        <v/>
      </c>
      <c r="BB332" s="63">
        <v>330</v>
      </c>
      <c r="BC332" s="62" t="str">
        <f>IF(BD332="","",BD332&amp;" ("&amp;COUNTIF('Pivot Tables'!$D$4:$D$1135,Reference!BD332)-1&amp;")")</f>
        <v/>
      </c>
      <c r="BD332" s="62" t="str">
        <f>IF(BD331="","",IFERROR(VLOOKUP(BB332,'Pivot Tables'!$AD$4:$AE$1135,2,FALSE),""))</f>
        <v/>
      </c>
    </row>
    <row r="333" spans="19:56" s="7" customFormat="1">
      <c r="S333" s="94"/>
      <c r="T333" s="94"/>
      <c r="U333" s="94"/>
      <c r="V333" s="70"/>
      <c r="W333" s="65"/>
      <c r="X333" s="65"/>
      <c r="Y333" s="65"/>
      <c r="Z333" s="65">
        <f t="shared" si="64"/>
        <v>328</v>
      </c>
      <c r="AA333" s="81" t="str">
        <f>IF(AA332="","",IFERROR(IF($S$17="All",VLOOKUP($S$14&amp;Z333-1,'Pivot Tables'!$T$5:$U$1135,2,FALSE),VLOOKUP($S$14&amp;Reference!$S$17&amp;Z333-1,'Pivot Tables'!$AB$5:$AC$1135,2,FALSE)),""))</f>
        <v/>
      </c>
      <c r="AB333" s="66"/>
      <c r="AR333" s="94"/>
      <c r="AS333" s="94"/>
      <c r="AT333" s="94"/>
      <c r="BA333" s="62" t="str">
        <f>IF(BA332="","",IFERROR(VLOOKUP($BC$1&amp;BB333-1,'Pivot Tables'!$E$5:$F$1135,2,FALSE),""))</f>
        <v/>
      </c>
      <c r="BB333" s="63">
        <v>331</v>
      </c>
      <c r="BC333" s="62" t="str">
        <f>IF(BD333="","",BD333&amp;" ("&amp;COUNTIF('Pivot Tables'!$D$4:$D$1135,Reference!BD333)-1&amp;")")</f>
        <v/>
      </c>
      <c r="BD333" s="62" t="str">
        <f>IF(BD332="","",IFERROR(VLOOKUP(BB333,'Pivot Tables'!$AD$4:$AE$1135,2,FALSE),""))</f>
        <v/>
      </c>
    </row>
    <row r="334" spans="19:56" s="7" customFormat="1">
      <c r="S334" s="94"/>
      <c r="T334" s="94"/>
      <c r="U334" s="94"/>
      <c r="V334" s="70"/>
      <c r="W334" s="65"/>
      <c r="X334" s="65"/>
      <c r="Y334" s="65"/>
      <c r="Z334" s="65">
        <f t="shared" si="64"/>
        <v>329</v>
      </c>
      <c r="AA334" s="81" t="str">
        <f>IF(AA333="","",IFERROR(IF($S$17="All",VLOOKUP($S$14&amp;Z334-1,'Pivot Tables'!$T$5:$U$1135,2,FALSE),VLOOKUP($S$14&amp;Reference!$S$17&amp;Z334-1,'Pivot Tables'!$AB$5:$AC$1135,2,FALSE)),""))</f>
        <v/>
      </c>
      <c r="AB334" s="66"/>
      <c r="AR334" s="94"/>
      <c r="AS334" s="94"/>
      <c r="AT334" s="94"/>
      <c r="BA334" s="62" t="str">
        <f>IF(BA333="","",IFERROR(VLOOKUP($BC$1&amp;BB334-1,'Pivot Tables'!$E$5:$F$1135,2,FALSE),""))</f>
        <v/>
      </c>
      <c r="BB334" s="63">
        <v>332</v>
      </c>
      <c r="BC334" s="62" t="str">
        <f>IF(BD334="","",BD334&amp;" ("&amp;COUNTIF('Pivot Tables'!$D$4:$D$1135,Reference!BD334)-1&amp;")")</f>
        <v/>
      </c>
      <c r="BD334" s="62" t="str">
        <f>IF(BD333="","",IFERROR(VLOOKUP(BB334,'Pivot Tables'!$AD$4:$AE$1135,2,FALSE),""))</f>
        <v/>
      </c>
    </row>
    <row r="335" spans="19:56" s="7" customFormat="1">
      <c r="S335" s="94"/>
      <c r="T335" s="94"/>
      <c r="U335" s="94"/>
      <c r="V335" s="70"/>
      <c r="W335" s="65"/>
      <c r="X335" s="65"/>
      <c r="Y335" s="65"/>
      <c r="Z335" s="65">
        <f t="shared" ref="Z335:Z398" si="65">+Z334+1</f>
        <v>330</v>
      </c>
      <c r="AA335" s="81" t="str">
        <f>IF(AA334="","",IFERROR(IF($S$17="All",VLOOKUP($S$14&amp;Z335-1,'Pivot Tables'!$T$5:$U$1135,2,FALSE),VLOOKUP($S$14&amp;Reference!$S$17&amp;Z335-1,'Pivot Tables'!$AB$5:$AC$1135,2,FALSE)),""))</f>
        <v/>
      </c>
      <c r="AB335" s="66"/>
      <c r="AR335" s="94"/>
      <c r="AS335" s="94"/>
      <c r="AT335" s="94"/>
      <c r="BA335" s="62" t="str">
        <f>IF(BA334="","",IFERROR(VLOOKUP($BC$1&amp;BB335-1,'Pivot Tables'!$E$5:$F$1135,2,FALSE),""))</f>
        <v/>
      </c>
      <c r="BB335" s="63">
        <v>333</v>
      </c>
      <c r="BC335" s="62" t="str">
        <f>IF(BD335="","",BD335&amp;" ("&amp;COUNTIF('Pivot Tables'!$D$4:$D$1135,Reference!BD335)-1&amp;")")</f>
        <v/>
      </c>
      <c r="BD335" s="62" t="str">
        <f>IF(BD334="","",IFERROR(VLOOKUP(BB335,'Pivot Tables'!$AD$4:$AE$1135,2,FALSE),""))</f>
        <v/>
      </c>
    </row>
    <row r="336" spans="19:56" s="7" customFormat="1">
      <c r="S336" s="94"/>
      <c r="T336" s="94"/>
      <c r="U336" s="94"/>
      <c r="V336" s="70"/>
      <c r="W336" s="65"/>
      <c r="X336" s="65"/>
      <c r="Y336" s="65"/>
      <c r="Z336" s="65">
        <f t="shared" si="65"/>
        <v>331</v>
      </c>
      <c r="AA336" s="81" t="str">
        <f>IF(AA335="","",IFERROR(IF($S$17="All",VLOOKUP($S$14&amp;Z336-1,'Pivot Tables'!$T$5:$U$1135,2,FALSE),VLOOKUP($S$14&amp;Reference!$S$17&amp;Z336-1,'Pivot Tables'!$AB$5:$AC$1135,2,FALSE)),""))</f>
        <v/>
      </c>
      <c r="AB336" s="66"/>
      <c r="AR336" s="94"/>
      <c r="AS336" s="94"/>
      <c r="AT336" s="94"/>
      <c r="BA336" s="62" t="str">
        <f>IF(BA335="","",IFERROR(VLOOKUP($BC$1&amp;BB336-1,'Pivot Tables'!$E$5:$F$1135,2,FALSE),""))</f>
        <v/>
      </c>
      <c r="BB336" s="63">
        <v>334</v>
      </c>
      <c r="BC336" s="62" t="str">
        <f>IF(BD336="","",BD336&amp;" ("&amp;COUNTIF('Pivot Tables'!$D$4:$D$1135,Reference!BD336)-1&amp;")")</f>
        <v/>
      </c>
      <c r="BD336" s="62" t="str">
        <f>IF(BD335="","",IFERROR(VLOOKUP(BB336,'Pivot Tables'!$AD$4:$AE$1135,2,FALSE),""))</f>
        <v/>
      </c>
    </row>
    <row r="337" spans="19:56" s="7" customFormat="1">
      <c r="S337" s="94"/>
      <c r="T337" s="94"/>
      <c r="U337" s="94"/>
      <c r="V337" s="70"/>
      <c r="W337" s="65"/>
      <c r="X337" s="65"/>
      <c r="Y337" s="65"/>
      <c r="Z337" s="65">
        <f t="shared" si="65"/>
        <v>332</v>
      </c>
      <c r="AA337" s="81" t="str">
        <f>IF(AA336="","",IFERROR(IF($S$17="All",VLOOKUP($S$14&amp;Z337-1,'Pivot Tables'!$T$5:$U$1135,2,FALSE),VLOOKUP($S$14&amp;Reference!$S$17&amp;Z337-1,'Pivot Tables'!$AB$5:$AC$1135,2,FALSE)),""))</f>
        <v/>
      </c>
      <c r="AB337" s="66"/>
      <c r="AR337" s="94"/>
      <c r="AS337" s="94"/>
      <c r="AT337" s="94"/>
      <c r="BA337" s="62" t="str">
        <f>IF(BA336="","",IFERROR(VLOOKUP($BC$1&amp;BB337-1,'Pivot Tables'!$E$5:$F$1135,2,FALSE),""))</f>
        <v/>
      </c>
      <c r="BB337" s="63">
        <v>335</v>
      </c>
      <c r="BC337" s="62" t="str">
        <f>IF(BD337="","",BD337&amp;" ("&amp;COUNTIF('Pivot Tables'!$D$4:$D$1135,Reference!BD337)-1&amp;")")</f>
        <v/>
      </c>
      <c r="BD337" s="62" t="str">
        <f>IF(BD336="","",IFERROR(VLOOKUP(BB337,'Pivot Tables'!$AD$4:$AE$1135,2,FALSE),""))</f>
        <v/>
      </c>
    </row>
    <row r="338" spans="19:56" s="7" customFormat="1">
      <c r="S338" s="94"/>
      <c r="T338" s="94"/>
      <c r="U338" s="94"/>
      <c r="V338" s="70"/>
      <c r="W338" s="65"/>
      <c r="X338" s="65"/>
      <c r="Y338" s="65"/>
      <c r="Z338" s="65">
        <f t="shared" si="65"/>
        <v>333</v>
      </c>
      <c r="AA338" s="81" t="str">
        <f>IF(AA337="","",IFERROR(IF($S$17="All",VLOOKUP($S$14&amp;Z338-1,'Pivot Tables'!$T$5:$U$1135,2,FALSE),VLOOKUP($S$14&amp;Reference!$S$17&amp;Z338-1,'Pivot Tables'!$AB$5:$AC$1135,2,FALSE)),""))</f>
        <v/>
      </c>
      <c r="AB338" s="66"/>
      <c r="AR338" s="94"/>
      <c r="AS338" s="94"/>
      <c r="AT338" s="94"/>
      <c r="BA338" s="62" t="str">
        <f>IF(BA337="","",IFERROR(VLOOKUP($BC$1&amp;BB338-1,'Pivot Tables'!$E$5:$F$1135,2,FALSE),""))</f>
        <v/>
      </c>
      <c r="BB338" s="63">
        <v>336</v>
      </c>
      <c r="BC338" s="62" t="str">
        <f>IF(BD338="","",BD338&amp;" ("&amp;COUNTIF('Pivot Tables'!$D$4:$D$1135,Reference!BD338)-1&amp;")")</f>
        <v/>
      </c>
      <c r="BD338" s="62" t="str">
        <f>IF(BD337="","",IFERROR(VLOOKUP(BB338,'Pivot Tables'!$AD$4:$AE$1135,2,FALSE),""))</f>
        <v/>
      </c>
    </row>
    <row r="339" spans="19:56" s="7" customFormat="1">
      <c r="S339" s="94"/>
      <c r="T339" s="94"/>
      <c r="U339" s="94"/>
      <c r="V339" s="70"/>
      <c r="W339" s="65"/>
      <c r="X339" s="65"/>
      <c r="Y339" s="65"/>
      <c r="Z339" s="65">
        <f t="shared" si="65"/>
        <v>334</v>
      </c>
      <c r="AA339" s="81" t="str">
        <f>IF(AA338="","",IFERROR(IF($S$17="All",VLOOKUP($S$14&amp;Z339-1,'Pivot Tables'!$T$5:$U$1135,2,FALSE),VLOOKUP($S$14&amp;Reference!$S$17&amp;Z339-1,'Pivot Tables'!$AB$5:$AC$1135,2,FALSE)),""))</f>
        <v/>
      </c>
      <c r="AB339" s="66"/>
      <c r="AR339" s="94"/>
      <c r="AS339" s="94"/>
      <c r="AT339" s="94"/>
      <c r="BA339" s="62" t="str">
        <f>IF(BA338="","",IFERROR(VLOOKUP($BC$1&amp;BB339-1,'Pivot Tables'!$E$5:$F$1135,2,FALSE),""))</f>
        <v/>
      </c>
      <c r="BB339" s="63">
        <v>337</v>
      </c>
      <c r="BC339" s="62" t="str">
        <f>IF(BD339="","",BD339&amp;" ("&amp;COUNTIF('Pivot Tables'!$D$4:$D$1135,Reference!BD339)-1&amp;")")</f>
        <v/>
      </c>
      <c r="BD339" s="62" t="str">
        <f>IF(BD338="","",IFERROR(VLOOKUP(BB339,'Pivot Tables'!$AD$4:$AE$1135,2,FALSE),""))</f>
        <v/>
      </c>
    </row>
    <row r="340" spans="19:56" s="7" customFormat="1">
      <c r="S340" s="94"/>
      <c r="T340" s="94"/>
      <c r="U340" s="94"/>
      <c r="V340" s="70"/>
      <c r="W340" s="65"/>
      <c r="X340" s="65"/>
      <c r="Y340" s="65"/>
      <c r="Z340" s="65">
        <f t="shared" si="65"/>
        <v>335</v>
      </c>
      <c r="AA340" s="81" t="str">
        <f>IF(AA339="","",IFERROR(IF($S$17="All",VLOOKUP($S$14&amp;Z340-1,'Pivot Tables'!$T$5:$U$1135,2,FALSE),VLOOKUP($S$14&amp;Reference!$S$17&amp;Z340-1,'Pivot Tables'!$AB$5:$AC$1135,2,FALSE)),""))</f>
        <v/>
      </c>
      <c r="AB340" s="66"/>
      <c r="AR340" s="94"/>
      <c r="AS340" s="94"/>
      <c r="AT340" s="94"/>
      <c r="BA340" s="62" t="str">
        <f>IF(BA339="","",IFERROR(VLOOKUP($BC$1&amp;BB340-1,'Pivot Tables'!$E$5:$F$1135,2,FALSE),""))</f>
        <v/>
      </c>
      <c r="BB340" s="63">
        <v>338</v>
      </c>
      <c r="BC340" s="62" t="str">
        <f>IF(BD340="","",BD340&amp;" ("&amp;COUNTIF('Pivot Tables'!$D$4:$D$1135,Reference!BD340)-1&amp;")")</f>
        <v/>
      </c>
      <c r="BD340" s="62" t="str">
        <f>IF(BD339="","",IFERROR(VLOOKUP(BB340,'Pivot Tables'!$AD$4:$AE$1135,2,FALSE),""))</f>
        <v/>
      </c>
    </row>
    <row r="341" spans="19:56" s="7" customFormat="1">
      <c r="S341" s="94"/>
      <c r="T341" s="94"/>
      <c r="U341" s="94"/>
      <c r="V341" s="70"/>
      <c r="W341" s="65"/>
      <c r="X341" s="65"/>
      <c r="Y341" s="65"/>
      <c r="Z341" s="65">
        <f t="shared" si="65"/>
        <v>336</v>
      </c>
      <c r="AA341" s="81" t="str">
        <f>IF(AA340="","",IFERROR(IF($S$17="All",VLOOKUP($S$14&amp;Z341-1,'Pivot Tables'!$T$5:$U$1135,2,FALSE),VLOOKUP($S$14&amp;Reference!$S$17&amp;Z341-1,'Pivot Tables'!$AB$5:$AC$1135,2,FALSE)),""))</f>
        <v/>
      </c>
      <c r="AB341" s="66"/>
      <c r="AR341" s="94"/>
      <c r="AS341" s="94"/>
      <c r="AT341" s="94"/>
      <c r="BA341" s="62" t="str">
        <f>IF(BA340="","",IFERROR(VLOOKUP($BC$1&amp;BB341-1,'Pivot Tables'!$E$5:$F$1135,2,FALSE),""))</f>
        <v/>
      </c>
      <c r="BB341" s="63">
        <v>339</v>
      </c>
      <c r="BC341" s="62" t="str">
        <f>IF(BD341="","",BD341&amp;" ("&amp;COUNTIF('Pivot Tables'!$D$4:$D$1135,Reference!BD341)-1&amp;")")</f>
        <v/>
      </c>
      <c r="BD341" s="62" t="str">
        <f>IF(BD340="","",IFERROR(VLOOKUP(BB341,'Pivot Tables'!$AD$4:$AE$1135,2,FALSE),""))</f>
        <v/>
      </c>
    </row>
    <row r="342" spans="19:56" s="7" customFormat="1">
      <c r="S342" s="94"/>
      <c r="T342" s="94"/>
      <c r="U342" s="94"/>
      <c r="V342" s="70"/>
      <c r="W342" s="65"/>
      <c r="X342" s="65"/>
      <c r="Y342" s="65"/>
      <c r="Z342" s="65">
        <f t="shared" si="65"/>
        <v>337</v>
      </c>
      <c r="AA342" s="81" t="str">
        <f>IF(AA341="","",IFERROR(IF($S$17="All",VLOOKUP($S$14&amp;Z342-1,'Pivot Tables'!$T$5:$U$1135,2,FALSE),VLOOKUP($S$14&amp;Reference!$S$17&amp;Z342-1,'Pivot Tables'!$AB$5:$AC$1135,2,FALSE)),""))</f>
        <v/>
      </c>
      <c r="AB342" s="66"/>
      <c r="AR342" s="94"/>
      <c r="AS342" s="94"/>
      <c r="AT342" s="94"/>
      <c r="BA342" s="62" t="str">
        <f>IF(BA341="","",IFERROR(VLOOKUP($BC$1&amp;BB342-1,'Pivot Tables'!$E$5:$F$1135,2,FALSE),""))</f>
        <v/>
      </c>
      <c r="BB342" s="63">
        <v>340</v>
      </c>
      <c r="BC342" s="62" t="str">
        <f>IF(BD342="","",BD342&amp;" ("&amp;COUNTIF('Pivot Tables'!$D$4:$D$1135,Reference!BD342)-1&amp;")")</f>
        <v/>
      </c>
      <c r="BD342" s="62" t="str">
        <f>IF(BD341="","",IFERROR(VLOOKUP(BB342,'Pivot Tables'!$AD$4:$AE$1135,2,FALSE),""))</f>
        <v/>
      </c>
    </row>
    <row r="343" spans="19:56" s="7" customFormat="1">
      <c r="S343" s="94"/>
      <c r="T343" s="94"/>
      <c r="U343" s="94"/>
      <c r="V343" s="70"/>
      <c r="W343" s="65"/>
      <c r="X343" s="65"/>
      <c r="Y343" s="65"/>
      <c r="Z343" s="65">
        <f t="shared" si="65"/>
        <v>338</v>
      </c>
      <c r="AA343" s="81" t="str">
        <f>IF(AA342="","",IFERROR(IF($S$17="All",VLOOKUP($S$14&amp;Z343-1,'Pivot Tables'!$T$5:$U$1135,2,FALSE),VLOOKUP($S$14&amp;Reference!$S$17&amp;Z343-1,'Pivot Tables'!$AB$5:$AC$1135,2,FALSE)),""))</f>
        <v/>
      </c>
      <c r="AB343" s="66"/>
      <c r="AR343" s="94"/>
      <c r="AS343" s="94"/>
      <c r="AT343" s="94"/>
      <c r="BA343" s="62" t="str">
        <f>IF(BA342="","",IFERROR(VLOOKUP($BC$1&amp;BB343-1,'Pivot Tables'!$E$5:$F$1135,2,FALSE),""))</f>
        <v/>
      </c>
      <c r="BB343" s="63">
        <v>341</v>
      </c>
      <c r="BC343" s="62" t="str">
        <f>IF(BD343="","",BD343&amp;" ("&amp;COUNTIF('Pivot Tables'!$D$4:$D$1135,Reference!BD343)-1&amp;")")</f>
        <v/>
      </c>
      <c r="BD343" s="62" t="str">
        <f>IF(BD342="","",IFERROR(VLOOKUP(BB343,'Pivot Tables'!$AD$4:$AE$1135,2,FALSE),""))</f>
        <v/>
      </c>
    </row>
    <row r="344" spans="19:56" s="7" customFormat="1">
      <c r="S344" s="94"/>
      <c r="T344" s="94"/>
      <c r="U344" s="94"/>
      <c r="V344" s="70"/>
      <c r="W344" s="65"/>
      <c r="X344" s="65"/>
      <c r="Y344" s="65"/>
      <c r="Z344" s="65">
        <f t="shared" si="65"/>
        <v>339</v>
      </c>
      <c r="AA344" s="81" t="str">
        <f>IF(AA343="","",IFERROR(IF($S$17="All",VLOOKUP($S$14&amp;Z344-1,'Pivot Tables'!$T$5:$U$1135,2,FALSE),VLOOKUP($S$14&amp;Reference!$S$17&amp;Z344-1,'Pivot Tables'!$AB$5:$AC$1135,2,FALSE)),""))</f>
        <v/>
      </c>
      <c r="AB344" s="66"/>
      <c r="AR344" s="94"/>
      <c r="AS344" s="94"/>
      <c r="AT344" s="94"/>
      <c r="BA344" s="62" t="str">
        <f>IF(BA343="","",IFERROR(VLOOKUP($BC$1&amp;BB344-1,'Pivot Tables'!$E$5:$F$1135,2,FALSE),""))</f>
        <v/>
      </c>
      <c r="BB344" s="63">
        <v>342</v>
      </c>
      <c r="BC344" s="62" t="str">
        <f>IF(BD344="","",BD344&amp;" ("&amp;COUNTIF('Pivot Tables'!$D$4:$D$1135,Reference!BD344)-1&amp;")")</f>
        <v/>
      </c>
      <c r="BD344" s="62" t="str">
        <f>IF(BD343="","",IFERROR(VLOOKUP(BB344,'Pivot Tables'!$AD$4:$AE$1135,2,FALSE),""))</f>
        <v/>
      </c>
    </row>
    <row r="345" spans="19:56" s="7" customFormat="1">
      <c r="S345" s="94"/>
      <c r="T345" s="94"/>
      <c r="U345" s="94"/>
      <c r="V345" s="70"/>
      <c r="W345" s="65"/>
      <c r="X345" s="65"/>
      <c r="Y345" s="65"/>
      <c r="Z345" s="65">
        <f t="shared" si="65"/>
        <v>340</v>
      </c>
      <c r="AA345" s="81" t="str">
        <f>IF(AA344="","",IFERROR(IF($S$17="All",VLOOKUP($S$14&amp;Z345-1,'Pivot Tables'!$T$5:$U$1135,2,FALSE),VLOOKUP($S$14&amp;Reference!$S$17&amp;Z345-1,'Pivot Tables'!$AB$5:$AC$1135,2,FALSE)),""))</f>
        <v/>
      </c>
      <c r="AB345" s="66"/>
      <c r="AR345" s="94"/>
      <c r="AS345" s="94"/>
      <c r="AT345" s="94"/>
      <c r="BA345" s="62" t="str">
        <f>IF(BA344="","",IFERROR(VLOOKUP($BC$1&amp;BB345-1,'Pivot Tables'!$E$5:$F$1135,2,FALSE),""))</f>
        <v/>
      </c>
      <c r="BB345" s="63">
        <v>343</v>
      </c>
      <c r="BC345" s="62" t="str">
        <f>IF(BD345="","",BD345&amp;" ("&amp;COUNTIF('Pivot Tables'!$D$4:$D$1135,Reference!BD345)-1&amp;")")</f>
        <v/>
      </c>
      <c r="BD345" s="62" t="str">
        <f>IF(BD344="","",IFERROR(VLOOKUP(BB345,'Pivot Tables'!$AD$4:$AE$1135,2,FALSE),""))</f>
        <v/>
      </c>
    </row>
    <row r="346" spans="19:56" s="7" customFormat="1">
      <c r="S346" s="94"/>
      <c r="T346" s="94"/>
      <c r="U346" s="94"/>
      <c r="V346" s="70"/>
      <c r="W346" s="65"/>
      <c r="X346" s="65"/>
      <c r="Y346" s="65"/>
      <c r="Z346" s="65">
        <f t="shared" si="65"/>
        <v>341</v>
      </c>
      <c r="AA346" s="81" t="str">
        <f>IF(AA345="","",IFERROR(IF($S$17="All",VLOOKUP($S$14&amp;Z346-1,'Pivot Tables'!$T$5:$U$1135,2,FALSE),VLOOKUP($S$14&amp;Reference!$S$17&amp;Z346-1,'Pivot Tables'!$AB$5:$AC$1135,2,FALSE)),""))</f>
        <v/>
      </c>
      <c r="AB346" s="66"/>
      <c r="AR346" s="94"/>
      <c r="AS346" s="94"/>
      <c r="AT346" s="94"/>
      <c r="BA346" s="62" t="str">
        <f>IF(BA345="","",IFERROR(VLOOKUP($BC$1&amp;BB346-1,'Pivot Tables'!$E$5:$F$1135,2,FALSE),""))</f>
        <v/>
      </c>
      <c r="BB346" s="63">
        <v>344</v>
      </c>
      <c r="BC346" s="62" t="str">
        <f>IF(BD346="","",BD346&amp;" ("&amp;COUNTIF('Pivot Tables'!$D$4:$D$1135,Reference!BD346)-1&amp;")")</f>
        <v/>
      </c>
      <c r="BD346" s="62" t="str">
        <f>IF(BD345="","",IFERROR(VLOOKUP(BB346,'Pivot Tables'!$AD$4:$AE$1135,2,FALSE),""))</f>
        <v/>
      </c>
    </row>
    <row r="347" spans="19:56" s="7" customFormat="1">
      <c r="S347" s="94"/>
      <c r="T347" s="94"/>
      <c r="U347" s="94"/>
      <c r="V347" s="70"/>
      <c r="W347" s="65"/>
      <c r="X347" s="65"/>
      <c r="Y347" s="65"/>
      <c r="Z347" s="65">
        <f t="shared" si="65"/>
        <v>342</v>
      </c>
      <c r="AA347" s="81" t="str">
        <f>IF(AA346="","",IFERROR(IF($S$17="All",VLOOKUP($S$14&amp;Z347-1,'Pivot Tables'!$T$5:$U$1135,2,FALSE),VLOOKUP($S$14&amp;Reference!$S$17&amp;Z347-1,'Pivot Tables'!$AB$5:$AC$1135,2,FALSE)),""))</f>
        <v/>
      </c>
      <c r="AB347" s="66"/>
      <c r="AR347" s="94"/>
      <c r="AS347" s="94"/>
      <c r="AT347" s="94"/>
      <c r="BA347" s="62" t="str">
        <f>IF(BA346="","",IFERROR(VLOOKUP($BC$1&amp;BB347-1,'Pivot Tables'!$E$5:$F$1135,2,FALSE),""))</f>
        <v/>
      </c>
      <c r="BB347" s="63">
        <v>345</v>
      </c>
      <c r="BC347" s="62" t="str">
        <f>IF(BD347="","",BD347&amp;" ("&amp;COUNTIF('Pivot Tables'!$D$4:$D$1135,Reference!BD347)-1&amp;")")</f>
        <v/>
      </c>
      <c r="BD347" s="62" t="str">
        <f>IF(BD346="","",IFERROR(VLOOKUP(BB347,'Pivot Tables'!$AD$4:$AE$1135,2,FALSE),""))</f>
        <v/>
      </c>
    </row>
    <row r="348" spans="19:56" s="7" customFormat="1">
      <c r="S348" s="94"/>
      <c r="T348" s="94"/>
      <c r="U348" s="94"/>
      <c r="V348" s="70"/>
      <c r="W348" s="65"/>
      <c r="X348" s="65"/>
      <c r="Y348" s="65"/>
      <c r="Z348" s="65">
        <f t="shared" si="65"/>
        <v>343</v>
      </c>
      <c r="AA348" s="81" t="str">
        <f>IF(AA347="","",IFERROR(IF($S$17="All",VLOOKUP($S$14&amp;Z348-1,'Pivot Tables'!$T$5:$U$1135,2,FALSE),VLOOKUP($S$14&amp;Reference!$S$17&amp;Z348-1,'Pivot Tables'!$AB$5:$AC$1135,2,FALSE)),""))</f>
        <v/>
      </c>
      <c r="AB348" s="66"/>
      <c r="AR348" s="94"/>
      <c r="AS348" s="94"/>
      <c r="AT348" s="94"/>
      <c r="BA348" s="62" t="str">
        <f>IF(BA347="","",IFERROR(VLOOKUP($BC$1&amp;BB348-1,'Pivot Tables'!$E$5:$F$1135,2,FALSE),""))</f>
        <v/>
      </c>
      <c r="BB348" s="63">
        <v>346</v>
      </c>
      <c r="BC348" s="62" t="str">
        <f>IF(BD348="","",BD348&amp;" ("&amp;COUNTIF('Pivot Tables'!$D$4:$D$1135,Reference!BD348)-1&amp;")")</f>
        <v/>
      </c>
      <c r="BD348" s="62" t="str">
        <f>IF(BD347="","",IFERROR(VLOOKUP(BB348,'Pivot Tables'!$AD$4:$AE$1135,2,FALSE),""))</f>
        <v/>
      </c>
    </row>
    <row r="349" spans="19:56" s="7" customFormat="1">
      <c r="S349" s="94"/>
      <c r="T349" s="94"/>
      <c r="U349" s="94"/>
      <c r="V349" s="70"/>
      <c r="W349" s="65"/>
      <c r="X349" s="65"/>
      <c r="Y349" s="65"/>
      <c r="Z349" s="65">
        <f t="shared" si="65"/>
        <v>344</v>
      </c>
      <c r="AA349" s="81" t="str">
        <f>IF(AA348="","",IFERROR(IF($S$17="All",VLOOKUP($S$14&amp;Z349-1,'Pivot Tables'!$T$5:$U$1135,2,FALSE),VLOOKUP($S$14&amp;Reference!$S$17&amp;Z349-1,'Pivot Tables'!$AB$5:$AC$1135,2,FALSE)),""))</f>
        <v/>
      </c>
      <c r="AB349" s="66"/>
      <c r="AR349" s="94"/>
      <c r="AS349" s="94"/>
      <c r="AT349" s="94"/>
      <c r="BA349" s="62" t="str">
        <f>IF(BA348="","",IFERROR(VLOOKUP($BC$1&amp;BB349-1,'Pivot Tables'!$E$5:$F$1135,2,FALSE),""))</f>
        <v/>
      </c>
      <c r="BB349" s="63">
        <v>347</v>
      </c>
      <c r="BC349" s="62" t="str">
        <f>IF(BD349="","",BD349&amp;" ("&amp;COUNTIF('Pivot Tables'!$D$4:$D$1135,Reference!BD349)-1&amp;")")</f>
        <v/>
      </c>
      <c r="BD349" s="62" t="str">
        <f>IF(BD348="","",IFERROR(VLOOKUP(BB349,'Pivot Tables'!$AD$4:$AE$1135,2,FALSE),""))</f>
        <v/>
      </c>
    </row>
    <row r="350" spans="19:56" s="7" customFormat="1">
      <c r="S350" s="94"/>
      <c r="T350" s="94"/>
      <c r="U350" s="94"/>
      <c r="V350" s="70"/>
      <c r="W350" s="65"/>
      <c r="X350" s="65"/>
      <c r="Y350" s="65"/>
      <c r="Z350" s="65">
        <f t="shared" si="65"/>
        <v>345</v>
      </c>
      <c r="AA350" s="81" t="str">
        <f>IF(AA349="","",IFERROR(IF($S$17="All",VLOOKUP($S$14&amp;Z350-1,'Pivot Tables'!$T$5:$U$1135,2,FALSE),VLOOKUP($S$14&amp;Reference!$S$17&amp;Z350-1,'Pivot Tables'!$AB$5:$AC$1135,2,FALSE)),""))</f>
        <v/>
      </c>
      <c r="AB350" s="66"/>
      <c r="AR350" s="94"/>
      <c r="AS350" s="94"/>
      <c r="AT350" s="94"/>
      <c r="BA350" s="62" t="str">
        <f>IF(BA349="","",IFERROR(VLOOKUP($BC$1&amp;BB350-1,'Pivot Tables'!$E$5:$F$1135,2,FALSE),""))</f>
        <v/>
      </c>
      <c r="BB350" s="63">
        <v>348</v>
      </c>
      <c r="BC350" s="62" t="str">
        <f>IF(BD350="","",BD350&amp;" ("&amp;COUNTIF('Pivot Tables'!$D$4:$D$1135,Reference!BD350)-1&amp;")")</f>
        <v/>
      </c>
      <c r="BD350" s="62" t="str">
        <f>IF(BD349="","",IFERROR(VLOOKUP(BB350,'Pivot Tables'!$AD$4:$AE$1135,2,FALSE),""))</f>
        <v/>
      </c>
    </row>
    <row r="351" spans="19:56" s="7" customFormat="1">
      <c r="S351" s="94"/>
      <c r="T351" s="94"/>
      <c r="U351" s="94"/>
      <c r="V351" s="70"/>
      <c r="W351" s="65"/>
      <c r="X351" s="65"/>
      <c r="Y351" s="65"/>
      <c r="Z351" s="65">
        <f t="shared" si="65"/>
        <v>346</v>
      </c>
      <c r="AA351" s="81" t="str">
        <f>IF(AA350="","",IFERROR(IF($S$17="All",VLOOKUP($S$14&amp;Z351-1,'Pivot Tables'!$T$5:$U$1135,2,FALSE),VLOOKUP($S$14&amp;Reference!$S$17&amp;Z351-1,'Pivot Tables'!$AB$5:$AC$1135,2,FALSE)),""))</f>
        <v/>
      </c>
      <c r="AB351" s="66"/>
      <c r="AR351" s="94"/>
      <c r="AS351" s="94"/>
      <c r="AT351" s="94"/>
      <c r="BA351" s="62" t="str">
        <f>IF(BA350="","",IFERROR(VLOOKUP($BC$1&amp;BB351-1,'Pivot Tables'!$E$5:$F$1135,2,FALSE),""))</f>
        <v/>
      </c>
      <c r="BB351" s="63">
        <v>349</v>
      </c>
      <c r="BC351" s="62" t="str">
        <f>IF(BD351="","",BD351&amp;" ("&amp;COUNTIF('Pivot Tables'!$D$4:$D$1135,Reference!BD351)-1&amp;")")</f>
        <v/>
      </c>
      <c r="BD351" s="62" t="str">
        <f>IF(BD350="","",IFERROR(VLOOKUP(BB351,'Pivot Tables'!$AD$4:$AE$1135,2,FALSE),""))</f>
        <v/>
      </c>
    </row>
    <row r="352" spans="19:56" s="7" customFormat="1">
      <c r="S352" s="94"/>
      <c r="T352" s="94"/>
      <c r="U352" s="94"/>
      <c r="V352" s="70"/>
      <c r="W352" s="65"/>
      <c r="X352" s="65"/>
      <c r="Y352" s="65"/>
      <c r="Z352" s="65">
        <f t="shared" si="65"/>
        <v>347</v>
      </c>
      <c r="AA352" s="81" t="str">
        <f>IF(AA351="","",IFERROR(IF($S$17="All",VLOOKUP($S$14&amp;Z352-1,'Pivot Tables'!$T$5:$U$1135,2,FALSE),VLOOKUP($S$14&amp;Reference!$S$17&amp;Z352-1,'Pivot Tables'!$AB$5:$AC$1135,2,FALSE)),""))</f>
        <v/>
      </c>
      <c r="AB352" s="66"/>
      <c r="AR352" s="94"/>
      <c r="AS352" s="94"/>
      <c r="AT352" s="94"/>
      <c r="BA352" s="62" t="str">
        <f>IF(BA351="","",IFERROR(VLOOKUP($BC$1&amp;BB352-1,'Pivot Tables'!$E$5:$F$1135,2,FALSE),""))</f>
        <v/>
      </c>
      <c r="BB352" s="63">
        <v>350</v>
      </c>
      <c r="BC352" s="62" t="str">
        <f>IF(BD352="","",BD352&amp;" ("&amp;COUNTIF('Pivot Tables'!$D$4:$D$1135,Reference!BD352)-1&amp;")")</f>
        <v/>
      </c>
      <c r="BD352" s="62" t="str">
        <f>IF(BD351="","",IFERROR(VLOOKUP(BB352,'Pivot Tables'!$AD$4:$AE$1135,2,FALSE),""))</f>
        <v/>
      </c>
    </row>
    <row r="353" spans="19:56" s="7" customFormat="1">
      <c r="S353" s="94"/>
      <c r="T353" s="94"/>
      <c r="U353" s="94"/>
      <c r="V353" s="70"/>
      <c r="W353" s="65"/>
      <c r="X353" s="65"/>
      <c r="Y353" s="65"/>
      <c r="Z353" s="65">
        <f t="shared" si="65"/>
        <v>348</v>
      </c>
      <c r="AA353" s="81" t="str">
        <f>IF(AA352="","",IFERROR(IF($S$17="All",VLOOKUP($S$14&amp;Z353-1,'Pivot Tables'!$T$5:$U$1135,2,FALSE),VLOOKUP($S$14&amp;Reference!$S$17&amp;Z353-1,'Pivot Tables'!$AB$5:$AC$1135,2,FALSE)),""))</f>
        <v/>
      </c>
      <c r="AB353" s="66"/>
      <c r="AR353" s="94"/>
      <c r="AS353" s="94"/>
      <c r="AT353" s="94"/>
      <c r="BA353" s="62" t="str">
        <f>IF(BA352="","",IFERROR(VLOOKUP($BC$1&amp;BB353-1,'Pivot Tables'!$E$5:$F$1135,2,FALSE),""))</f>
        <v/>
      </c>
      <c r="BB353" s="63">
        <v>351</v>
      </c>
      <c r="BC353" s="62" t="str">
        <f>IF(BD353="","",BD353&amp;" ("&amp;COUNTIF('Pivot Tables'!$D$4:$D$1135,Reference!BD353)-1&amp;")")</f>
        <v/>
      </c>
      <c r="BD353" s="62" t="str">
        <f>IF(BD352="","",IFERROR(VLOOKUP(BB353,'Pivot Tables'!$AD$4:$AE$1135,2,FALSE),""))</f>
        <v/>
      </c>
    </row>
    <row r="354" spans="19:56" s="7" customFormat="1">
      <c r="S354" s="94"/>
      <c r="T354" s="94"/>
      <c r="U354" s="94"/>
      <c r="V354" s="70"/>
      <c r="W354" s="65"/>
      <c r="X354" s="65"/>
      <c r="Y354" s="65"/>
      <c r="Z354" s="65">
        <f t="shared" si="65"/>
        <v>349</v>
      </c>
      <c r="AA354" s="81" t="str">
        <f>IF(AA353="","",IFERROR(IF($S$17="All",VLOOKUP($S$14&amp;Z354-1,'Pivot Tables'!$T$5:$U$1135,2,FALSE),VLOOKUP($S$14&amp;Reference!$S$17&amp;Z354-1,'Pivot Tables'!$AB$5:$AC$1135,2,FALSE)),""))</f>
        <v/>
      </c>
      <c r="AB354" s="66"/>
      <c r="AR354" s="94"/>
      <c r="AS354" s="94"/>
      <c r="AT354" s="94"/>
      <c r="BA354" s="62" t="str">
        <f>IF(BA353="","",IFERROR(VLOOKUP($BC$1&amp;BB354-1,'Pivot Tables'!$E$5:$F$1135,2,FALSE),""))</f>
        <v/>
      </c>
      <c r="BB354" s="63">
        <v>352</v>
      </c>
      <c r="BC354" s="62" t="str">
        <f>IF(BD354="","",BD354&amp;" ("&amp;COUNTIF('Pivot Tables'!$D$4:$D$1135,Reference!BD354)-1&amp;")")</f>
        <v/>
      </c>
      <c r="BD354" s="62" t="str">
        <f>IF(BD353="","",IFERROR(VLOOKUP(BB354,'Pivot Tables'!$AD$4:$AE$1135,2,FALSE),""))</f>
        <v/>
      </c>
    </row>
    <row r="355" spans="19:56" s="7" customFormat="1">
      <c r="S355" s="94"/>
      <c r="T355" s="94"/>
      <c r="U355" s="94"/>
      <c r="V355" s="70"/>
      <c r="W355" s="65"/>
      <c r="X355" s="65"/>
      <c r="Y355" s="65"/>
      <c r="Z355" s="65">
        <f t="shared" si="65"/>
        <v>350</v>
      </c>
      <c r="AA355" s="81" t="str">
        <f>IF(AA354="","",IFERROR(IF($S$17="All",VLOOKUP($S$14&amp;Z355-1,'Pivot Tables'!$T$5:$U$1135,2,FALSE),VLOOKUP($S$14&amp;Reference!$S$17&amp;Z355-1,'Pivot Tables'!$AB$5:$AC$1135,2,FALSE)),""))</f>
        <v/>
      </c>
      <c r="AB355" s="66"/>
      <c r="AR355" s="94"/>
      <c r="AS355" s="94"/>
      <c r="AT355" s="94"/>
      <c r="BA355" s="62" t="str">
        <f>IF(BA354="","",IFERROR(VLOOKUP($BC$1&amp;BB355-1,'Pivot Tables'!$E$5:$F$1135,2,FALSE),""))</f>
        <v/>
      </c>
      <c r="BB355" s="63">
        <v>353</v>
      </c>
      <c r="BC355" s="62" t="str">
        <f>IF(BD355="","",BD355&amp;" ("&amp;COUNTIF('Pivot Tables'!$D$4:$D$1135,Reference!BD355)-1&amp;")")</f>
        <v/>
      </c>
      <c r="BD355" s="62" t="str">
        <f>IF(BD354="","",IFERROR(VLOOKUP(BB355,'Pivot Tables'!$AD$4:$AE$1135,2,FALSE),""))</f>
        <v/>
      </c>
    </row>
    <row r="356" spans="19:56" s="7" customFormat="1">
      <c r="S356" s="94"/>
      <c r="T356" s="94"/>
      <c r="U356" s="94"/>
      <c r="V356" s="70"/>
      <c r="W356" s="65"/>
      <c r="X356" s="65"/>
      <c r="Y356" s="65"/>
      <c r="Z356" s="65">
        <f t="shared" si="65"/>
        <v>351</v>
      </c>
      <c r="AA356" s="81" t="str">
        <f>IF(AA355="","",IFERROR(IF($S$17="All",VLOOKUP($S$14&amp;Z356-1,'Pivot Tables'!$T$5:$U$1135,2,FALSE),VLOOKUP($S$14&amp;Reference!$S$17&amp;Z356-1,'Pivot Tables'!$AB$5:$AC$1135,2,FALSE)),""))</f>
        <v/>
      </c>
      <c r="AB356" s="66"/>
      <c r="AR356" s="94"/>
      <c r="AS356" s="94"/>
      <c r="AT356" s="94"/>
      <c r="BA356" s="62" t="str">
        <f>IF(BA355="","",IFERROR(VLOOKUP($BC$1&amp;BB356-1,'Pivot Tables'!$E$5:$F$1135,2,FALSE),""))</f>
        <v/>
      </c>
      <c r="BB356" s="63">
        <v>354</v>
      </c>
      <c r="BC356" s="62" t="str">
        <f>IF(BD356="","",BD356&amp;" ("&amp;COUNTIF('Pivot Tables'!$D$4:$D$1135,Reference!BD356)-1&amp;")")</f>
        <v/>
      </c>
      <c r="BD356" s="62" t="str">
        <f>IF(BD355="","",IFERROR(VLOOKUP(BB356,'Pivot Tables'!$AD$4:$AE$1135,2,FALSE),""))</f>
        <v/>
      </c>
    </row>
    <row r="357" spans="19:56" s="7" customFormat="1">
      <c r="S357" s="94"/>
      <c r="T357" s="94"/>
      <c r="U357" s="94"/>
      <c r="V357" s="70"/>
      <c r="W357" s="65"/>
      <c r="X357" s="65"/>
      <c r="Y357" s="65"/>
      <c r="Z357" s="65">
        <f t="shared" si="65"/>
        <v>352</v>
      </c>
      <c r="AA357" s="81" t="str">
        <f>IF(AA356="","",IFERROR(IF($S$17="All",VLOOKUP($S$14&amp;Z357-1,'Pivot Tables'!$T$5:$U$1135,2,FALSE),VLOOKUP($S$14&amp;Reference!$S$17&amp;Z357-1,'Pivot Tables'!$AB$5:$AC$1135,2,FALSE)),""))</f>
        <v/>
      </c>
      <c r="AB357" s="66"/>
      <c r="AR357" s="94"/>
      <c r="AS357" s="94"/>
      <c r="AT357" s="94"/>
      <c r="BA357" s="62" t="str">
        <f>IF(BA356="","",IFERROR(VLOOKUP($BC$1&amp;BB357-1,'Pivot Tables'!$E$5:$F$1135,2,FALSE),""))</f>
        <v/>
      </c>
      <c r="BB357" s="63">
        <v>355</v>
      </c>
      <c r="BC357" s="62" t="str">
        <f>IF(BD357="","",BD357&amp;" ("&amp;COUNTIF('Pivot Tables'!$D$4:$D$1135,Reference!BD357)-1&amp;")")</f>
        <v/>
      </c>
      <c r="BD357" s="62" t="str">
        <f>IF(BD356="","",IFERROR(VLOOKUP(BB357,'Pivot Tables'!$AD$4:$AE$1135,2,FALSE),""))</f>
        <v/>
      </c>
    </row>
    <row r="358" spans="19:56" s="7" customFormat="1">
      <c r="S358" s="94"/>
      <c r="T358" s="94"/>
      <c r="U358" s="94"/>
      <c r="V358" s="70"/>
      <c r="W358" s="65"/>
      <c r="X358" s="65"/>
      <c r="Y358" s="65"/>
      <c r="Z358" s="65">
        <f t="shared" si="65"/>
        <v>353</v>
      </c>
      <c r="AA358" s="81" t="str">
        <f>IF(AA357="","",IFERROR(IF($S$17="All",VLOOKUP($S$14&amp;Z358-1,'Pivot Tables'!$T$5:$U$1135,2,FALSE),VLOOKUP($S$14&amp;Reference!$S$17&amp;Z358-1,'Pivot Tables'!$AB$5:$AC$1135,2,FALSE)),""))</f>
        <v/>
      </c>
      <c r="AB358" s="66"/>
      <c r="AR358" s="94"/>
      <c r="AS358" s="94"/>
      <c r="AT358" s="94"/>
      <c r="BA358" s="62" t="str">
        <f>IF(BA357="","",IFERROR(VLOOKUP($BC$1&amp;BB358-1,'Pivot Tables'!$E$5:$F$1135,2,FALSE),""))</f>
        <v/>
      </c>
      <c r="BB358" s="63">
        <v>356</v>
      </c>
      <c r="BC358" s="62" t="str">
        <f>IF(BD358="","",BD358&amp;" ("&amp;COUNTIF('Pivot Tables'!$D$4:$D$1135,Reference!BD358)-1&amp;")")</f>
        <v/>
      </c>
      <c r="BD358" s="62" t="str">
        <f>IF(BD357="","",IFERROR(VLOOKUP(BB358,'Pivot Tables'!$AD$4:$AE$1135,2,FALSE),""))</f>
        <v/>
      </c>
    </row>
    <row r="359" spans="19:56" s="7" customFormat="1">
      <c r="S359" s="94"/>
      <c r="T359" s="94"/>
      <c r="U359" s="94"/>
      <c r="V359" s="70"/>
      <c r="W359" s="65"/>
      <c r="X359" s="65"/>
      <c r="Y359" s="65"/>
      <c r="Z359" s="65">
        <f t="shared" si="65"/>
        <v>354</v>
      </c>
      <c r="AA359" s="81" t="str">
        <f>IF(AA358="","",IFERROR(IF($S$17="All",VLOOKUP($S$14&amp;Z359-1,'Pivot Tables'!$T$5:$U$1135,2,FALSE),VLOOKUP($S$14&amp;Reference!$S$17&amp;Z359-1,'Pivot Tables'!$AB$5:$AC$1135,2,FALSE)),""))</f>
        <v/>
      </c>
      <c r="AB359" s="66"/>
      <c r="AR359" s="94"/>
      <c r="AS359" s="94"/>
      <c r="AT359" s="94"/>
      <c r="BA359" s="62" t="str">
        <f>IF(BA358="","",IFERROR(VLOOKUP($BC$1&amp;BB359-1,'Pivot Tables'!$E$5:$F$1135,2,FALSE),""))</f>
        <v/>
      </c>
      <c r="BB359" s="63">
        <v>357</v>
      </c>
      <c r="BC359" s="62" t="str">
        <f>IF(BD359="","",BD359&amp;" ("&amp;COUNTIF('Pivot Tables'!$D$4:$D$1135,Reference!BD359)-1&amp;")")</f>
        <v/>
      </c>
      <c r="BD359" s="62" t="str">
        <f>IF(BD358="","",IFERROR(VLOOKUP(BB359,'Pivot Tables'!$AD$4:$AE$1135,2,FALSE),""))</f>
        <v/>
      </c>
    </row>
    <row r="360" spans="19:56" s="7" customFormat="1">
      <c r="S360" s="94"/>
      <c r="T360" s="94"/>
      <c r="U360" s="94"/>
      <c r="V360" s="70"/>
      <c r="W360" s="65"/>
      <c r="X360" s="65"/>
      <c r="Y360" s="65"/>
      <c r="Z360" s="65">
        <f t="shared" si="65"/>
        <v>355</v>
      </c>
      <c r="AA360" s="81" t="str">
        <f>IF(AA359="","",IFERROR(IF($S$17="All",VLOOKUP($S$14&amp;Z360-1,'Pivot Tables'!$T$5:$U$1135,2,FALSE),VLOOKUP($S$14&amp;Reference!$S$17&amp;Z360-1,'Pivot Tables'!$AB$5:$AC$1135,2,FALSE)),""))</f>
        <v/>
      </c>
      <c r="AB360" s="66"/>
      <c r="AR360" s="94"/>
      <c r="AS360" s="94"/>
      <c r="AT360" s="94"/>
      <c r="BA360" s="62" t="str">
        <f>IF(BA359="","",IFERROR(VLOOKUP($BC$1&amp;BB360-1,'Pivot Tables'!$E$5:$F$1135,2,FALSE),""))</f>
        <v/>
      </c>
      <c r="BB360" s="63">
        <v>358</v>
      </c>
      <c r="BC360" s="62" t="str">
        <f>IF(BD360="","",BD360&amp;" ("&amp;COUNTIF('Pivot Tables'!$D$4:$D$1135,Reference!BD360)-1&amp;")")</f>
        <v/>
      </c>
      <c r="BD360" s="62" t="str">
        <f>IF(BD359="","",IFERROR(VLOOKUP(BB360,'Pivot Tables'!$AD$4:$AE$1135,2,FALSE),""))</f>
        <v/>
      </c>
    </row>
    <row r="361" spans="19:56" s="7" customFormat="1">
      <c r="S361" s="94"/>
      <c r="T361" s="94"/>
      <c r="U361" s="94"/>
      <c r="V361" s="70"/>
      <c r="W361" s="65"/>
      <c r="X361" s="65"/>
      <c r="Y361" s="65"/>
      <c r="Z361" s="65">
        <f t="shared" si="65"/>
        <v>356</v>
      </c>
      <c r="AA361" s="81" t="str">
        <f>IF(AA360="","",IFERROR(IF($S$17="All",VLOOKUP($S$14&amp;Z361-1,'Pivot Tables'!$T$5:$U$1135,2,FALSE),VLOOKUP($S$14&amp;Reference!$S$17&amp;Z361-1,'Pivot Tables'!$AB$5:$AC$1135,2,FALSE)),""))</f>
        <v/>
      </c>
      <c r="AB361" s="66"/>
      <c r="AR361" s="94"/>
      <c r="AS361" s="94"/>
      <c r="AT361" s="94"/>
      <c r="BA361" s="62" t="str">
        <f>IF(BA360="","",IFERROR(VLOOKUP($BC$1&amp;BB361-1,'Pivot Tables'!$E$5:$F$1135,2,FALSE),""))</f>
        <v/>
      </c>
      <c r="BB361" s="63">
        <v>359</v>
      </c>
      <c r="BC361" s="62" t="str">
        <f>IF(BD361="","",BD361&amp;" ("&amp;COUNTIF('Pivot Tables'!$D$4:$D$1135,Reference!BD361)-1&amp;")")</f>
        <v/>
      </c>
      <c r="BD361" s="62" t="str">
        <f>IF(BD360="","",IFERROR(VLOOKUP(BB361,'Pivot Tables'!$AD$4:$AE$1135,2,FALSE),""))</f>
        <v/>
      </c>
    </row>
    <row r="362" spans="19:56" s="7" customFormat="1">
      <c r="S362" s="94"/>
      <c r="T362" s="94"/>
      <c r="U362" s="94"/>
      <c r="V362" s="70"/>
      <c r="W362" s="65"/>
      <c r="X362" s="65"/>
      <c r="Y362" s="65"/>
      <c r="Z362" s="65">
        <f t="shared" si="65"/>
        <v>357</v>
      </c>
      <c r="AA362" s="81" t="str">
        <f>IF(AA361="","",IFERROR(IF($S$17="All",VLOOKUP($S$14&amp;Z362-1,'Pivot Tables'!$T$5:$U$1135,2,FALSE),VLOOKUP($S$14&amp;Reference!$S$17&amp;Z362-1,'Pivot Tables'!$AB$5:$AC$1135,2,FALSE)),""))</f>
        <v/>
      </c>
      <c r="AB362" s="66"/>
      <c r="AR362" s="94"/>
      <c r="AS362" s="94"/>
      <c r="AT362" s="94"/>
      <c r="BA362" s="62" t="str">
        <f>IF(BA361="","",IFERROR(VLOOKUP($BC$1&amp;BB362-1,'Pivot Tables'!$E$5:$F$1135,2,FALSE),""))</f>
        <v/>
      </c>
      <c r="BB362" s="63">
        <v>360</v>
      </c>
      <c r="BC362" s="62" t="str">
        <f>IF(BD362="","",BD362&amp;" ("&amp;COUNTIF('Pivot Tables'!$D$4:$D$1135,Reference!BD362)-1&amp;")")</f>
        <v/>
      </c>
      <c r="BD362" s="62" t="str">
        <f>IF(BD361="","",IFERROR(VLOOKUP(BB362,'Pivot Tables'!$AD$4:$AE$1135,2,FALSE),""))</f>
        <v/>
      </c>
    </row>
    <row r="363" spans="19:56" s="7" customFormat="1">
      <c r="S363" s="94"/>
      <c r="T363" s="94"/>
      <c r="U363" s="94"/>
      <c r="V363" s="70"/>
      <c r="W363" s="65"/>
      <c r="X363" s="65"/>
      <c r="Y363" s="65"/>
      <c r="Z363" s="65">
        <f t="shared" si="65"/>
        <v>358</v>
      </c>
      <c r="AA363" s="81" t="str">
        <f>IF(AA362="","",IFERROR(IF($S$17="All",VLOOKUP($S$14&amp;Z363-1,'Pivot Tables'!$T$5:$U$1135,2,FALSE),VLOOKUP($S$14&amp;Reference!$S$17&amp;Z363-1,'Pivot Tables'!$AB$5:$AC$1135,2,FALSE)),""))</f>
        <v/>
      </c>
      <c r="AB363" s="66"/>
      <c r="AR363" s="94"/>
      <c r="AS363" s="94"/>
      <c r="AT363" s="94"/>
      <c r="BA363" s="62" t="str">
        <f>IF(BA362="","",IFERROR(VLOOKUP($BC$1&amp;BB363-1,'Pivot Tables'!$E$5:$F$1135,2,FALSE),""))</f>
        <v/>
      </c>
      <c r="BB363" s="63">
        <v>361</v>
      </c>
      <c r="BC363" s="62" t="str">
        <f>IF(BD363="","",BD363&amp;" ("&amp;COUNTIF('Pivot Tables'!$D$4:$D$1135,Reference!BD363)-1&amp;")")</f>
        <v/>
      </c>
      <c r="BD363" s="62" t="str">
        <f>IF(BD362="","",IFERROR(VLOOKUP(BB363,'Pivot Tables'!$AD$4:$AE$1135,2,FALSE),""))</f>
        <v/>
      </c>
    </row>
    <row r="364" spans="19:56" s="7" customFormat="1">
      <c r="S364" s="94"/>
      <c r="T364" s="94"/>
      <c r="U364" s="94"/>
      <c r="V364" s="70"/>
      <c r="W364" s="65"/>
      <c r="X364" s="65"/>
      <c r="Y364" s="65"/>
      <c r="Z364" s="65">
        <f t="shared" si="65"/>
        <v>359</v>
      </c>
      <c r="AA364" s="81" t="str">
        <f>IF(AA363="","",IFERROR(IF($S$17="All",VLOOKUP($S$14&amp;Z364-1,'Pivot Tables'!$T$5:$U$1135,2,FALSE),VLOOKUP($S$14&amp;Reference!$S$17&amp;Z364-1,'Pivot Tables'!$AB$5:$AC$1135,2,FALSE)),""))</f>
        <v/>
      </c>
      <c r="AB364" s="66"/>
      <c r="AR364" s="94"/>
      <c r="AS364" s="94"/>
      <c r="AT364" s="94"/>
      <c r="BA364" s="62" t="str">
        <f>IF(BA363="","",IFERROR(VLOOKUP($BC$1&amp;BB364-1,'Pivot Tables'!$E$5:$F$1135,2,FALSE),""))</f>
        <v/>
      </c>
      <c r="BB364" s="63">
        <v>362</v>
      </c>
      <c r="BC364" s="62" t="str">
        <f>IF(BD364="","",BD364&amp;" ("&amp;COUNTIF('Pivot Tables'!$D$4:$D$1135,Reference!BD364)-1&amp;")")</f>
        <v/>
      </c>
      <c r="BD364" s="62" t="str">
        <f>IF(BD363="","",IFERROR(VLOOKUP(BB364,'Pivot Tables'!$AD$4:$AE$1135,2,FALSE),""))</f>
        <v/>
      </c>
    </row>
    <row r="365" spans="19:56" s="7" customFormat="1">
      <c r="S365" s="94"/>
      <c r="T365" s="94"/>
      <c r="U365" s="94"/>
      <c r="V365" s="70"/>
      <c r="W365" s="65"/>
      <c r="X365" s="65"/>
      <c r="Y365" s="65"/>
      <c r="Z365" s="65">
        <f t="shared" si="65"/>
        <v>360</v>
      </c>
      <c r="AA365" s="81" t="str">
        <f>IF(AA364="","",IFERROR(IF($S$17="All",VLOOKUP($S$14&amp;Z365-1,'Pivot Tables'!$T$5:$U$1135,2,FALSE),VLOOKUP($S$14&amp;Reference!$S$17&amp;Z365-1,'Pivot Tables'!$AB$5:$AC$1135,2,FALSE)),""))</f>
        <v/>
      </c>
      <c r="AB365" s="66"/>
      <c r="AR365" s="94"/>
      <c r="AS365" s="94"/>
      <c r="AT365" s="94"/>
      <c r="BA365" s="62" t="str">
        <f>IF(BA364="","",IFERROR(VLOOKUP($BC$1&amp;BB365-1,'Pivot Tables'!$E$5:$F$1135,2,FALSE),""))</f>
        <v/>
      </c>
      <c r="BB365" s="63">
        <v>363</v>
      </c>
      <c r="BC365" s="62" t="str">
        <f>IF(BD365="","",BD365&amp;" ("&amp;COUNTIF('Pivot Tables'!$D$4:$D$1135,Reference!BD365)-1&amp;")")</f>
        <v/>
      </c>
      <c r="BD365" s="62" t="str">
        <f>IF(BD364="","",IFERROR(VLOOKUP(BB365,'Pivot Tables'!$AD$4:$AE$1135,2,FALSE),""))</f>
        <v/>
      </c>
    </row>
    <row r="366" spans="19:56" s="7" customFormat="1">
      <c r="S366" s="94"/>
      <c r="T366" s="94"/>
      <c r="U366" s="94"/>
      <c r="V366" s="70"/>
      <c r="W366" s="65"/>
      <c r="X366" s="65"/>
      <c r="Y366" s="65"/>
      <c r="Z366" s="65">
        <f t="shared" si="65"/>
        <v>361</v>
      </c>
      <c r="AA366" s="81" t="str">
        <f>IF(AA365="","",IFERROR(IF($S$17="All",VLOOKUP($S$14&amp;Z366-1,'Pivot Tables'!$T$5:$U$1135,2,FALSE),VLOOKUP($S$14&amp;Reference!$S$17&amp;Z366-1,'Pivot Tables'!$AB$5:$AC$1135,2,FALSE)),""))</f>
        <v/>
      </c>
      <c r="AB366" s="66"/>
      <c r="AR366" s="94"/>
      <c r="AS366" s="94"/>
      <c r="AT366" s="94"/>
      <c r="BA366" s="62" t="str">
        <f>IF(BA365="","",IFERROR(VLOOKUP($BC$1&amp;BB366-1,'Pivot Tables'!$E$5:$F$1135,2,FALSE),""))</f>
        <v/>
      </c>
      <c r="BB366" s="63">
        <v>364</v>
      </c>
      <c r="BC366" s="62" t="str">
        <f>IF(BD366="","",BD366&amp;" ("&amp;COUNTIF('Pivot Tables'!$D$4:$D$1135,Reference!BD366)-1&amp;")")</f>
        <v/>
      </c>
      <c r="BD366" s="62" t="str">
        <f>IF(BD365="","",IFERROR(VLOOKUP(BB366,'Pivot Tables'!$AD$4:$AE$1135,2,FALSE),""))</f>
        <v/>
      </c>
    </row>
    <row r="367" spans="19:56" s="7" customFormat="1">
      <c r="S367" s="94"/>
      <c r="T367" s="94"/>
      <c r="U367" s="94"/>
      <c r="V367" s="70"/>
      <c r="W367" s="65"/>
      <c r="X367" s="65"/>
      <c r="Y367" s="65"/>
      <c r="Z367" s="65">
        <f t="shared" si="65"/>
        <v>362</v>
      </c>
      <c r="AA367" s="81" t="str">
        <f>IF(AA366="","",IFERROR(IF($S$17="All",VLOOKUP($S$14&amp;Z367-1,'Pivot Tables'!$T$5:$U$1135,2,FALSE),VLOOKUP($S$14&amp;Reference!$S$17&amp;Z367-1,'Pivot Tables'!$AB$5:$AC$1135,2,FALSE)),""))</f>
        <v/>
      </c>
      <c r="AB367" s="66"/>
      <c r="AR367" s="94"/>
      <c r="AS367" s="94"/>
      <c r="AT367" s="94"/>
      <c r="BA367" s="62" t="str">
        <f>IF(BA366="","",IFERROR(VLOOKUP($BC$1&amp;BB367-1,'Pivot Tables'!$E$5:$F$1135,2,FALSE),""))</f>
        <v/>
      </c>
      <c r="BB367" s="63">
        <v>365</v>
      </c>
      <c r="BC367" s="62" t="str">
        <f>IF(BD367="","",BD367&amp;" ("&amp;COUNTIF('Pivot Tables'!$D$4:$D$1135,Reference!BD367)-1&amp;")")</f>
        <v/>
      </c>
      <c r="BD367" s="62" t="str">
        <f>IF(BD366="","",IFERROR(VLOOKUP(BB367,'Pivot Tables'!$AD$4:$AE$1135,2,FALSE),""))</f>
        <v/>
      </c>
    </row>
    <row r="368" spans="19:56" s="7" customFormat="1">
      <c r="S368" s="94"/>
      <c r="T368" s="94"/>
      <c r="U368" s="94"/>
      <c r="V368" s="70"/>
      <c r="W368" s="65"/>
      <c r="X368" s="65"/>
      <c r="Y368" s="65"/>
      <c r="Z368" s="65">
        <f t="shared" si="65"/>
        <v>363</v>
      </c>
      <c r="AA368" s="81" t="str">
        <f>IF(AA367="","",IFERROR(IF($S$17="All",VLOOKUP($S$14&amp;Z368-1,'Pivot Tables'!$T$5:$U$1135,2,FALSE),VLOOKUP($S$14&amp;Reference!$S$17&amp;Z368-1,'Pivot Tables'!$AB$5:$AC$1135,2,FALSE)),""))</f>
        <v/>
      </c>
      <c r="AB368" s="66"/>
      <c r="AR368" s="94"/>
      <c r="AS368" s="94"/>
      <c r="AT368" s="94"/>
      <c r="BA368" s="62" t="str">
        <f>IF(BA367="","",IFERROR(VLOOKUP($BC$1&amp;BB368-1,'Pivot Tables'!$E$5:$F$1135,2,FALSE),""))</f>
        <v/>
      </c>
      <c r="BB368" s="63">
        <v>366</v>
      </c>
      <c r="BC368" s="62" t="str">
        <f>IF(BD368="","",BD368&amp;" ("&amp;COUNTIF('Pivot Tables'!$D$4:$D$1135,Reference!BD368)-1&amp;")")</f>
        <v/>
      </c>
      <c r="BD368" s="62" t="str">
        <f>IF(BD367="","",IFERROR(VLOOKUP(BB368,'Pivot Tables'!$AD$4:$AE$1135,2,FALSE),""))</f>
        <v/>
      </c>
    </row>
    <row r="369" spans="19:56" s="7" customFormat="1">
      <c r="S369" s="94"/>
      <c r="T369" s="94"/>
      <c r="U369" s="94"/>
      <c r="V369" s="70"/>
      <c r="W369" s="65"/>
      <c r="X369" s="65"/>
      <c r="Y369" s="65"/>
      <c r="Z369" s="65">
        <f t="shared" si="65"/>
        <v>364</v>
      </c>
      <c r="AA369" s="81" t="str">
        <f>IF(AA368="","",IFERROR(IF($S$17="All",VLOOKUP($S$14&amp;Z369-1,'Pivot Tables'!$T$5:$U$1135,2,FALSE),VLOOKUP($S$14&amp;Reference!$S$17&amp;Z369-1,'Pivot Tables'!$AB$5:$AC$1135,2,FALSE)),""))</f>
        <v/>
      </c>
      <c r="AB369" s="66"/>
      <c r="AR369" s="94"/>
      <c r="AS369" s="94"/>
      <c r="AT369" s="94"/>
      <c r="BA369" s="62" t="str">
        <f>IF(BA368="","",IFERROR(VLOOKUP($BC$1&amp;BB369-1,'Pivot Tables'!$E$5:$F$1135,2,FALSE),""))</f>
        <v/>
      </c>
      <c r="BB369" s="63">
        <v>367</v>
      </c>
      <c r="BC369" s="62" t="str">
        <f>IF(BD369="","",BD369&amp;" ("&amp;COUNTIF('Pivot Tables'!$D$4:$D$1135,Reference!BD369)-1&amp;")")</f>
        <v/>
      </c>
      <c r="BD369" s="62" t="str">
        <f>IF(BD368="","",IFERROR(VLOOKUP(BB369,'Pivot Tables'!$AD$4:$AE$1135,2,FALSE),""))</f>
        <v/>
      </c>
    </row>
    <row r="370" spans="19:56" s="7" customFormat="1">
      <c r="S370" s="94"/>
      <c r="T370" s="94"/>
      <c r="U370" s="94"/>
      <c r="V370" s="70"/>
      <c r="W370" s="65"/>
      <c r="X370" s="65"/>
      <c r="Y370" s="65"/>
      <c r="Z370" s="65">
        <f t="shared" si="65"/>
        <v>365</v>
      </c>
      <c r="AA370" s="81" t="str">
        <f>IF(AA369="","",IFERROR(IF($S$17="All",VLOOKUP($S$14&amp;Z370-1,'Pivot Tables'!$T$5:$U$1135,2,FALSE),VLOOKUP($S$14&amp;Reference!$S$17&amp;Z370-1,'Pivot Tables'!$AB$5:$AC$1135,2,FALSE)),""))</f>
        <v/>
      </c>
      <c r="AB370" s="66"/>
      <c r="AR370" s="94"/>
      <c r="AS370" s="94"/>
      <c r="AT370" s="94"/>
      <c r="BA370" s="62" t="str">
        <f>IF(BA369="","",IFERROR(VLOOKUP($BC$1&amp;BB370-1,'Pivot Tables'!$E$5:$F$1135,2,FALSE),""))</f>
        <v/>
      </c>
      <c r="BB370" s="63">
        <v>368</v>
      </c>
      <c r="BC370" s="62" t="str">
        <f>IF(BD370="","",BD370&amp;" ("&amp;COUNTIF('Pivot Tables'!$D$4:$D$1135,Reference!BD370)-1&amp;")")</f>
        <v/>
      </c>
      <c r="BD370" s="62" t="str">
        <f>IF(BD369="","",IFERROR(VLOOKUP(BB370,'Pivot Tables'!$AD$4:$AE$1135,2,FALSE),""))</f>
        <v/>
      </c>
    </row>
    <row r="371" spans="19:56" s="7" customFormat="1">
      <c r="S371" s="94"/>
      <c r="T371" s="94"/>
      <c r="U371" s="94"/>
      <c r="V371" s="70"/>
      <c r="W371" s="65"/>
      <c r="X371" s="65"/>
      <c r="Y371" s="65"/>
      <c r="Z371" s="65">
        <f t="shared" si="65"/>
        <v>366</v>
      </c>
      <c r="AA371" s="81" t="str">
        <f>IF(AA370="","",IFERROR(IF($S$17="All",VLOOKUP($S$14&amp;Z371-1,'Pivot Tables'!$T$5:$U$1135,2,FALSE),VLOOKUP($S$14&amp;Reference!$S$17&amp;Z371-1,'Pivot Tables'!$AB$5:$AC$1135,2,FALSE)),""))</f>
        <v/>
      </c>
      <c r="AB371" s="66"/>
      <c r="AR371" s="94"/>
      <c r="AS371" s="94"/>
      <c r="AT371" s="94"/>
      <c r="BA371" s="62" t="str">
        <f>IF(BA370="","",IFERROR(VLOOKUP($BC$1&amp;BB371-1,'Pivot Tables'!$E$5:$F$1135,2,FALSE),""))</f>
        <v/>
      </c>
      <c r="BB371" s="63">
        <v>369</v>
      </c>
      <c r="BC371" s="62" t="str">
        <f>IF(BD371="","",BD371&amp;" ("&amp;COUNTIF('Pivot Tables'!$D$4:$D$1135,Reference!BD371)-1&amp;")")</f>
        <v/>
      </c>
      <c r="BD371" s="62" t="str">
        <f>IF(BD370="","",IFERROR(VLOOKUP(BB371,'Pivot Tables'!$AD$4:$AE$1135,2,FALSE),""))</f>
        <v/>
      </c>
    </row>
    <row r="372" spans="19:56" s="7" customFormat="1">
      <c r="S372" s="94"/>
      <c r="T372" s="94"/>
      <c r="U372" s="94"/>
      <c r="V372" s="70"/>
      <c r="W372" s="65"/>
      <c r="X372" s="65"/>
      <c r="Y372" s="65"/>
      <c r="Z372" s="65">
        <f t="shared" si="65"/>
        <v>367</v>
      </c>
      <c r="AA372" s="81" t="str">
        <f>IF(AA371="","",IFERROR(IF($S$17="All",VLOOKUP($S$14&amp;Z372-1,'Pivot Tables'!$T$5:$U$1135,2,FALSE),VLOOKUP($S$14&amp;Reference!$S$17&amp;Z372-1,'Pivot Tables'!$AB$5:$AC$1135,2,FALSE)),""))</f>
        <v/>
      </c>
      <c r="AB372" s="66"/>
      <c r="AR372" s="94"/>
      <c r="AS372" s="94"/>
      <c r="AT372" s="94"/>
      <c r="BA372" s="62" t="str">
        <f>IF(BA371="","",IFERROR(VLOOKUP($BC$1&amp;BB372-1,'Pivot Tables'!$E$5:$F$1135,2,FALSE),""))</f>
        <v/>
      </c>
      <c r="BB372" s="63">
        <v>370</v>
      </c>
      <c r="BC372" s="62" t="str">
        <f>IF(BD372="","",BD372&amp;" ("&amp;COUNTIF('Pivot Tables'!$D$4:$D$1135,Reference!BD372)-1&amp;")")</f>
        <v/>
      </c>
      <c r="BD372" s="62" t="str">
        <f>IF(BD371="","",IFERROR(VLOOKUP(BB372,'Pivot Tables'!$AD$4:$AE$1135,2,FALSE),""))</f>
        <v/>
      </c>
    </row>
    <row r="373" spans="19:56" s="7" customFormat="1">
      <c r="S373" s="94"/>
      <c r="T373" s="94"/>
      <c r="U373" s="94"/>
      <c r="V373" s="70"/>
      <c r="W373" s="65"/>
      <c r="X373" s="65"/>
      <c r="Y373" s="65"/>
      <c r="Z373" s="65">
        <f t="shared" si="65"/>
        <v>368</v>
      </c>
      <c r="AA373" s="81" t="str">
        <f>IF(AA372="","",IFERROR(IF($S$17="All",VLOOKUP($S$14&amp;Z373-1,'Pivot Tables'!$T$5:$U$1135,2,FALSE),VLOOKUP($S$14&amp;Reference!$S$17&amp;Z373-1,'Pivot Tables'!$AB$5:$AC$1135,2,FALSE)),""))</f>
        <v/>
      </c>
      <c r="AB373" s="66"/>
      <c r="AR373" s="94"/>
      <c r="AS373" s="94"/>
      <c r="AT373" s="94"/>
      <c r="BA373" s="62" t="str">
        <f>IF(BA372="","",IFERROR(VLOOKUP($BC$1&amp;BB373-1,'Pivot Tables'!$E$5:$F$1135,2,FALSE),""))</f>
        <v/>
      </c>
      <c r="BB373" s="63">
        <v>371</v>
      </c>
      <c r="BC373" s="62" t="str">
        <f>IF(BD373="","",BD373&amp;" ("&amp;COUNTIF('Pivot Tables'!$D$4:$D$1135,Reference!BD373)-1&amp;")")</f>
        <v/>
      </c>
      <c r="BD373" s="62" t="str">
        <f>IF(BD372="","",IFERROR(VLOOKUP(BB373,'Pivot Tables'!$AD$4:$AE$1135,2,FALSE),""))</f>
        <v/>
      </c>
    </row>
    <row r="374" spans="19:56" s="7" customFormat="1">
      <c r="S374" s="94"/>
      <c r="T374" s="94"/>
      <c r="U374" s="94"/>
      <c r="V374" s="70"/>
      <c r="W374" s="65"/>
      <c r="X374" s="65"/>
      <c r="Y374" s="65"/>
      <c r="Z374" s="65">
        <f t="shared" si="65"/>
        <v>369</v>
      </c>
      <c r="AA374" s="81" t="str">
        <f>IF(AA373="","",IFERROR(IF($S$17="All",VLOOKUP($S$14&amp;Z374-1,'Pivot Tables'!$T$5:$U$1135,2,FALSE),VLOOKUP($S$14&amp;Reference!$S$17&amp;Z374-1,'Pivot Tables'!$AB$5:$AC$1135,2,FALSE)),""))</f>
        <v/>
      </c>
      <c r="AB374" s="66"/>
      <c r="AR374" s="94"/>
      <c r="AS374" s="94"/>
      <c r="AT374" s="94"/>
      <c r="BA374" s="62" t="str">
        <f>IF(BA373="","",IFERROR(VLOOKUP($BC$1&amp;BB374-1,'Pivot Tables'!$E$5:$F$1135,2,FALSE),""))</f>
        <v/>
      </c>
      <c r="BB374" s="63">
        <v>372</v>
      </c>
      <c r="BC374" s="62" t="str">
        <f>IF(BD374="","",BD374&amp;" ("&amp;COUNTIF('Pivot Tables'!$D$4:$D$1135,Reference!BD374)-1&amp;")")</f>
        <v/>
      </c>
      <c r="BD374" s="62" t="str">
        <f>IF(BD373="","",IFERROR(VLOOKUP(BB374,'Pivot Tables'!$AD$4:$AE$1135,2,FALSE),""))</f>
        <v/>
      </c>
    </row>
    <row r="375" spans="19:56" s="7" customFormat="1">
      <c r="S375" s="94"/>
      <c r="T375" s="94"/>
      <c r="U375" s="94"/>
      <c r="V375" s="70"/>
      <c r="W375" s="65"/>
      <c r="X375" s="65"/>
      <c r="Y375" s="65"/>
      <c r="Z375" s="65">
        <f t="shared" si="65"/>
        <v>370</v>
      </c>
      <c r="AA375" s="81" t="str">
        <f>IF(AA374="","",IFERROR(IF($S$17="All",VLOOKUP($S$14&amp;Z375-1,'Pivot Tables'!$T$5:$U$1135,2,FALSE),VLOOKUP($S$14&amp;Reference!$S$17&amp;Z375-1,'Pivot Tables'!$AB$5:$AC$1135,2,FALSE)),""))</f>
        <v/>
      </c>
      <c r="AB375" s="66"/>
      <c r="AR375" s="94"/>
      <c r="AS375" s="94"/>
      <c r="AT375" s="94"/>
      <c r="BA375" s="62" t="str">
        <f>IF(BA374="","",IFERROR(VLOOKUP($BC$1&amp;BB375-1,'Pivot Tables'!$E$5:$F$1135,2,FALSE),""))</f>
        <v/>
      </c>
      <c r="BB375" s="63">
        <v>373</v>
      </c>
      <c r="BC375" s="62" t="str">
        <f>IF(BD375="","",BD375&amp;" ("&amp;COUNTIF('Pivot Tables'!$D$4:$D$1135,Reference!BD375)-1&amp;")")</f>
        <v/>
      </c>
      <c r="BD375" s="62" t="str">
        <f>IF(BD374="","",IFERROR(VLOOKUP(BB375,'Pivot Tables'!$AD$4:$AE$1135,2,FALSE),""))</f>
        <v/>
      </c>
    </row>
    <row r="376" spans="19:56" s="7" customFormat="1">
      <c r="S376" s="94"/>
      <c r="T376" s="94"/>
      <c r="U376" s="94"/>
      <c r="V376" s="70"/>
      <c r="W376" s="65"/>
      <c r="X376" s="65"/>
      <c r="Y376" s="65"/>
      <c r="Z376" s="65">
        <f t="shared" si="65"/>
        <v>371</v>
      </c>
      <c r="AA376" s="81" t="str">
        <f>IF(AA375="","",IFERROR(IF($S$17="All",VLOOKUP($S$14&amp;Z376-1,'Pivot Tables'!$T$5:$U$1135,2,FALSE),VLOOKUP($S$14&amp;Reference!$S$17&amp;Z376-1,'Pivot Tables'!$AB$5:$AC$1135,2,FALSE)),""))</f>
        <v/>
      </c>
      <c r="AB376" s="66"/>
      <c r="AR376" s="94"/>
      <c r="AS376" s="94"/>
      <c r="AT376" s="94"/>
      <c r="BA376" s="62" t="str">
        <f>IF(BA375="","",IFERROR(VLOOKUP($BC$1&amp;BB376-1,'Pivot Tables'!$E$5:$F$1135,2,FALSE),""))</f>
        <v/>
      </c>
      <c r="BB376" s="63">
        <v>374</v>
      </c>
      <c r="BC376" s="62" t="str">
        <f>IF(BD376="","",BD376&amp;" ("&amp;COUNTIF('Pivot Tables'!$D$4:$D$1135,Reference!BD376)-1&amp;")")</f>
        <v/>
      </c>
      <c r="BD376" s="62" t="str">
        <f>IF(BD375="","",IFERROR(VLOOKUP(BB376,'Pivot Tables'!$AD$4:$AE$1135,2,FALSE),""))</f>
        <v/>
      </c>
    </row>
    <row r="377" spans="19:56" s="7" customFormat="1">
      <c r="S377" s="94"/>
      <c r="T377" s="94"/>
      <c r="U377" s="94"/>
      <c r="V377" s="70"/>
      <c r="W377" s="65"/>
      <c r="X377" s="65"/>
      <c r="Y377" s="65"/>
      <c r="Z377" s="65">
        <f t="shared" si="65"/>
        <v>372</v>
      </c>
      <c r="AA377" s="81" t="str">
        <f>IF(AA376="","",IFERROR(IF($S$17="All",VLOOKUP($S$14&amp;Z377-1,'Pivot Tables'!$T$5:$U$1135,2,FALSE),VLOOKUP($S$14&amp;Reference!$S$17&amp;Z377-1,'Pivot Tables'!$AB$5:$AC$1135,2,FALSE)),""))</f>
        <v/>
      </c>
      <c r="AB377" s="66"/>
      <c r="AR377" s="94"/>
      <c r="AS377" s="94"/>
      <c r="AT377" s="94"/>
      <c r="BA377" s="62" t="str">
        <f>IF(BA376="","",IFERROR(VLOOKUP($BC$1&amp;BB377-1,'Pivot Tables'!$E$5:$F$1135,2,FALSE),""))</f>
        <v/>
      </c>
      <c r="BB377" s="63">
        <v>375</v>
      </c>
      <c r="BC377" s="62" t="str">
        <f>IF(BD377="","",BD377&amp;" ("&amp;COUNTIF('Pivot Tables'!$D$4:$D$1135,Reference!BD377)-1&amp;")")</f>
        <v/>
      </c>
      <c r="BD377" s="62" t="str">
        <f>IF(BD376="","",IFERROR(VLOOKUP(BB377,'Pivot Tables'!$AD$4:$AE$1135,2,FALSE),""))</f>
        <v/>
      </c>
    </row>
    <row r="378" spans="19:56" s="7" customFormat="1">
      <c r="S378" s="94"/>
      <c r="T378" s="94"/>
      <c r="U378" s="94"/>
      <c r="V378" s="70"/>
      <c r="W378" s="65"/>
      <c r="X378" s="65"/>
      <c r="Y378" s="65"/>
      <c r="Z378" s="65">
        <f t="shared" si="65"/>
        <v>373</v>
      </c>
      <c r="AA378" s="81" t="str">
        <f>IF(AA377="","",IFERROR(IF($S$17="All",VLOOKUP($S$14&amp;Z378-1,'Pivot Tables'!$T$5:$U$1135,2,FALSE),VLOOKUP($S$14&amp;Reference!$S$17&amp;Z378-1,'Pivot Tables'!$AB$5:$AC$1135,2,FALSE)),""))</f>
        <v/>
      </c>
      <c r="AB378" s="66"/>
      <c r="AR378" s="94"/>
      <c r="AS378" s="94"/>
      <c r="AT378" s="94"/>
      <c r="BA378" s="62" t="str">
        <f>IF(BA377="","",IFERROR(VLOOKUP($BC$1&amp;BB378-1,'Pivot Tables'!$E$5:$F$1135,2,FALSE),""))</f>
        <v/>
      </c>
      <c r="BB378" s="63">
        <v>376</v>
      </c>
      <c r="BC378" s="62" t="str">
        <f>IF(BD378="","",BD378&amp;" ("&amp;COUNTIF('Pivot Tables'!$D$4:$D$1135,Reference!BD378)-1&amp;")")</f>
        <v/>
      </c>
      <c r="BD378" s="62" t="str">
        <f>IF(BD377="","",IFERROR(VLOOKUP(BB378,'Pivot Tables'!$AD$4:$AE$1135,2,FALSE),""))</f>
        <v/>
      </c>
    </row>
    <row r="379" spans="19:56" s="7" customFormat="1">
      <c r="S379" s="94"/>
      <c r="T379" s="94"/>
      <c r="U379" s="94"/>
      <c r="V379" s="70"/>
      <c r="W379" s="65"/>
      <c r="X379" s="65"/>
      <c r="Y379" s="65"/>
      <c r="Z379" s="65">
        <f t="shared" si="65"/>
        <v>374</v>
      </c>
      <c r="AA379" s="81" t="str">
        <f>IF(AA378="","",IFERROR(IF($S$17="All",VLOOKUP($S$14&amp;Z379-1,'Pivot Tables'!$T$5:$U$1135,2,FALSE),VLOOKUP($S$14&amp;Reference!$S$17&amp;Z379-1,'Pivot Tables'!$AB$5:$AC$1135,2,FALSE)),""))</f>
        <v/>
      </c>
      <c r="AB379" s="66"/>
      <c r="AR379" s="94"/>
      <c r="AS379" s="94"/>
      <c r="AT379" s="94"/>
      <c r="BA379" s="62" t="str">
        <f>IF(BA378="","",IFERROR(VLOOKUP($BC$1&amp;BB379-1,'Pivot Tables'!$E$5:$F$1135,2,FALSE),""))</f>
        <v/>
      </c>
      <c r="BB379" s="63">
        <v>377</v>
      </c>
      <c r="BC379" s="62" t="str">
        <f>IF(BD379="","",BD379&amp;" ("&amp;COUNTIF('Pivot Tables'!$D$4:$D$1135,Reference!BD379)-1&amp;")")</f>
        <v/>
      </c>
      <c r="BD379" s="62" t="str">
        <f>IF(BD378="","",IFERROR(VLOOKUP(BB379,'Pivot Tables'!$AD$4:$AE$1135,2,FALSE),""))</f>
        <v/>
      </c>
    </row>
    <row r="380" spans="19:56" s="7" customFormat="1">
      <c r="S380" s="94"/>
      <c r="T380" s="94"/>
      <c r="U380" s="94"/>
      <c r="V380" s="70"/>
      <c r="W380" s="65"/>
      <c r="X380" s="65"/>
      <c r="Y380" s="65"/>
      <c r="Z380" s="65">
        <f t="shared" si="65"/>
        <v>375</v>
      </c>
      <c r="AA380" s="81" t="str">
        <f>IF(AA379="","",IFERROR(IF($S$17="All",VLOOKUP($S$14&amp;Z380-1,'Pivot Tables'!$T$5:$U$1135,2,FALSE),VLOOKUP($S$14&amp;Reference!$S$17&amp;Z380-1,'Pivot Tables'!$AB$5:$AC$1135,2,FALSE)),""))</f>
        <v/>
      </c>
      <c r="AB380" s="66"/>
      <c r="AR380" s="94"/>
      <c r="AS380" s="94"/>
      <c r="AT380" s="94"/>
      <c r="BA380" s="62" t="str">
        <f>IF(BA379="","",IFERROR(VLOOKUP($BC$1&amp;BB380-1,'Pivot Tables'!$E$5:$F$1135,2,FALSE),""))</f>
        <v/>
      </c>
      <c r="BB380" s="63">
        <v>378</v>
      </c>
      <c r="BC380" s="62" t="str">
        <f>IF(BD380="","",BD380&amp;" ("&amp;COUNTIF('Pivot Tables'!$D$4:$D$1135,Reference!BD380)-1&amp;")")</f>
        <v/>
      </c>
      <c r="BD380" s="62" t="str">
        <f>IF(BD379="","",IFERROR(VLOOKUP(BB380,'Pivot Tables'!$AD$4:$AE$1135,2,FALSE),""))</f>
        <v/>
      </c>
    </row>
    <row r="381" spans="19:56" s="7" customFormat="1">
      <c r="S381" s="94"/>
      <c r="T381" s="94"/>
      <c r="U381" s="94"/>
      <c r="V381" s="70"/>
      <c r="W381" s="65"/>
      <c r="X381" s="65"/>
      <c r="Y381" s="65"/>
      <c r="Z381" s="65">
        <f t="shared" si="65"/>
        <v>376</v>
      </c>
      <c r="AA381" s="81" t="str">
        <f>IF(AA380="","",IFERROR(IF($S$17="All",VLOOKUP($S$14&amp;Z381-1,'Pivot Tables'!$T$5:$U$1135,2,FALSE),VLOOKUP($S$14&amp;Reference!$S$17&amp;Z381-1,'Pivot Tables'!$AB$5:$AC$1135,2,FALSE)),""))</f>
        <v/>
      </c>
      <c r="AB381" s="66"/>
      <c r="AR381" s="94"/>
      <c r="AS381" s="94"/>
      <c r="AT381" s="94"/>
      <c r="BA381" s="62" t="str">
        <f>IF(BA380="","",IFERROR(VLOOKUP($BC$1&amp;BB381-1,'Pivot Tables'!$E$5:$F$1135,2,FALSE),""))</f>
        <v/>
      </c>
      <c r="BB381" s="63">
        <v>379</v>
      </c>
      <c r="BC381" s="62" t="str">
        <f>IF(BD381="","",BD381&amp;" ("&amp;COUNTIF('Pivot Tables'!$D$4:$D$1135,Reference!BD381)-1&amp;")")</f>
        <v/>
      </c>
      <c r="BD381" s="62" t="str">
        <f>IF(BD380="","",IFERROR(VLOOKUP(BB381,'Pivot Tables'!$AD$4:$AE$1135,2,FALSE),""))</f>
        <v/>
      </c>
    </row>
    <row r="382" spans="19:56" s="7" customFormat="1">
      <c r="S382" s="94"/>
      <c r="T382" s="94"/>
      <c r="U382" s="94"/>
      <c r="V382" s="70"/>
      <c r="W382" s="65"/>
      <c r="X382" s="65"/>
      <c r="Y382" s="65"/>
      <c r="Z382" s="65">
        <f t="shared" si="65"/>
        <v>377</v>
      </c>
      <c r="AA382" s="81" t="str">
        <f>IF(AA381="","",IFERROR(IF($S$17="All",VLOOKUP($S$14&amp;Z382-1,'Pivot Tables'!$T$5:$U$1135,2,FALSE),VLOOKUP($S$14&amp;Reference!$S$17&amp;Z382-1,'Pivot Tables'!$AB$5:$AC$1135,2,FALSE)),""))</f>
        <v/>
      </c>
      <c r="AB382" s="66"/>
      <c r="AR382" s="94"/>
      <c r="AS382" s="94"/>
      <c r="AT382" s="94"/>
      <c r="BA382" s="62" t="str">
        <f>IF(BA381="","",IFERROR(VLOOKUP($BC$1&amp;BB382-1,'Pivot Tables'!$E$5:$F$1135,2,FALSE),""))</f>
        <v/>
      </c>
      <c r="BB382" s="63">
        <v>380</v>
      </c>
      <c r="BC382" s="62" t="str">
        <f>IF(BD382="","",BD382&amp;" ("&amp;COUNTIF('Pivot Tables'!$D$4:$D$1135,Reference!BD382)-1&amp;")")</f>
        <v/>
      </c>
      <c r="BD382" s="62" t="str">
        <f>IF(BD381="","",IFERROR(VLOOKUP(BB382,'Pivot Tables'!$AD$4:$AE$1135,2,FALSE),""))</f>
        <v/>
      </c>
    </row>
    <row r="383" spans="19:56" s="7" customFormat="1">
      <c r="S383" s="94"/>
      <c r="T383" s="94"/>
      <c r="U383" s="94"/>
      <c r="V383" s="70"/>
      <c r="W383" s="65"/>
      <c r="X383" s="65"/>
      <c r="Y383" s="65"/>
      <c r="Z383" s="65">
        <f t="shared" si="65"/>
        <v>378</v>
      </c>
      <c r="AA383" s="81" t="str">
        <f>IF(AA382="","",IFERROR(IF($S$17="All",VLOOKUP($S$14&amp;Z383-1,'Pivot Tables'!$T$5:$U$1135,2,FALSE),VLOOKUP($S$14&amp;Reference!$S$17&amp;Z383-1,'Pivot Tables'!$AB$5:$AC$1135,2,FALSE)),""))</f>
        <v/>
      </c>
      <c r="AB383" s="66"/>
      <c r="AR383" s="94"/>
      <c r="AS383" s="94"/>
      <c r="AT383" s="94"/>
      <c r="BA383" s="62" t="str">
        <f>IF(BA382="","",IFERROR(VLOOKUP($BC$1&amp;BB383-1,'Pivot Tables'!$E$5:$F$1135,2,FALSE),""))</f>
        <v/>
      </c>
      <c r="BB383" s="63">
        <v>381</v>
      </c>
      <c r="BC383" s="62" t="str">
        <f>IF(BD383="","",BD383&amp;" ("&amp;COUNTIF('Pivot Tables'!$D$4:$D$1135,Reference!BD383)-1&amp;")")</f>
        <v/>
      </c>
      <c r="BD383" s="62" t="str">
        <f>IF(BD382="","",IFERROR(VLOOKUP(BB383,'Pivot Tables'!$AD$4:$AE$1135,2,FALSE),""))</f>
        <v/>
      </c>
    </row>
    <row r="384" spans="19:56" s="7" customFormat="1">
      <c r="S384" s="94"/>
      <c r="T384" s="94"/>
      <c r="U384" s="94"/>
      <c r="V384" s="70"/>
      <c r="W384" s="65"/>
      <c r="X384" s="65"/>
      <c r="Y384" s="65"/>
      <c r="Z384" s="65">
        <f t="shared" si="65"/>
        <v>379</v>
      </c>
      <c r="AA384" s="81" t="str">
        <f>IF(AA383="","",IFERROR(IF($S$17="All",VLOOKUP($S$14&amp;Z384-1,'Pivot Tables'!$T$5:$U$1135,2,FALSE),VLOOKUP($S$14&amp;Reference!$S$17&amp;Z384-1,'Pivot Tables'!$AB$5:$AC$1135,2,FALSE)),""))</f>
        <v/>
      </c>
      <c r="AB384" s="66"/>
      <c r="AR384" s="94"/>
      <c r="AS384" s="94"/>
      <c r="AT384" s="94"/>
      <c r="BA384" s="62" t="str">
        <f>IF(BA383="","",IFERROR(VLOOKUP($BC$1&amp;BB384-1,'Pivot Tables'!$E$5:$F$1135,2,FALSE),""))</f>
        <v/>
      </c>
      <c r="BB384" s="63">
        <v>382</v>
      </c>
      <c r="BC384" s="62" t="str">
        <f>IF(BD384="","",BD384&amp;" ("&amp;COUNTIF('Pivot Tables'!$D$4:$D$1135,Reference!BD384)-1&amp;")")</f>
        <v/>
      </c>
      <c r="BD384" s="62" t="str">
        <f>IF(BD383="","",IFERROR(VLOOKUP(BB384,'Pivot Tables'!$AD$4:$AE$1135,2,FALSE),""))</f>
        <v/>
      </c>
    </row>
    <row r="385" spans="19:56" s="7" customFormat="1">
      <c r="S385" s="94"/>
      <c r="T385" s="94"/>
      <c r="U385" s="94"/>
      <c r="V385" s="70"/>
      <c r="W385" s="65"/>
      <c r="X385" s="65"/>
      <c r="Y385" s="65"/>
      <c r="Z385" s="65">
        <f t="shared" si="65"/>
        <v>380</v>
      </c>
      <c r="AA385" s="81" t="str">
        <f>IF(AA384="","",IFERROR(IF($S$17="All",VLOOKUP($S$14&amp;Z385-1,'Pivot Tables'!$T$5:$U$1135,2,FALSE),VLOOKUP($S$14&amp;Reference!$S$17&amp;Z385-1,'Pivot Tables'!$AB$5:$AC$1135,2,FALSE)),""))</f>
        <v/>
      </c>
      <c r="AB385" s="66"/>
      <c r="AR385" s="94"/>
      <c r="AS385" s="94"/>
      <c r="AT385" s="94"/>
      <c r="BA385" s="62" t="str">
        <f>IF(BA384="","",IFERROR(VLOOKUP($BC$1&amp;BB385-1,'Pivot Tables'!$E$5:$F$1135,2,FALSE),""))</f>
        <v/>
      </c>
      <c r="BB385" s="63">
        <v>383</v>
      </c>
      <c r="BC385" s="62" t="str">
        <f>IF(BD385="","",BD385&amp;" ("&amp;COUNTIF('Pivot Tables'!$D$4:$D$1135,Reference!BD385)-1&amp;")")</f>
        <v/>
      </c>
      <c r="BD385" s="62" t="str">
        <f>IF(BD384="","",IFERROR(VLOOKUP(BB385,'Pivot Tables'!$AD$4:$AE$1135,2,FALSE),""))</f>
        <v/>
      </c>
    </row>
    <row r="386" spans="19:56" s="7" customFormat="1">
      <c r="S386" s="94"/>
      <c r="T386" s="94"/>
      <c r="U386" s="94"/>
      <c r="V386" s="70"/>
      <c r="W386" s="65"/>
      <c r="X386" s="65"/>
      <c r="Y386" s="65"/>
      <c r="Z386" s="65">
        <f t="shared" si="65"/>
        <v>381</v>
      </c>
      <c r="AA386" s="81" t="str">
        <f>IF(AA385="","",IFERROR(IF($S$17="All",VLOOKUP($S$14&amp;Z386-1,'Pivot Tables'!$T$5:$U$1135,2,FALSE),VLOOKUP($S$14&amp;Reference!$S$17&amp;Z386-1,'Pivot Tables'!$AB$5:$AC$1135,2,FALSE)),""))</f>
        <v/>
      </c>
      <c r="AB386" s="66"/>
      <c r="AR386" s="94"/>
      <c r="AS386" s="94"/>
      <c r="AT386" s="94"/>
      <c r="BA386" s="62" t="str">
        <f>IF(BA385="","",IFERROR(VLOOKUP($BC$1&amp;BB386-1,'Pivot Tables'!$E$5:$F$1135,2,FALSE),""))</f>
        <v/>
      </c>
      <c r="BB386" s="63">
        <v>384</v>
      </c>
      <c r="BC386" s="62" t="str">
        <f>IF(BD386="","",BD386&amp;" ("&amp;COUNTIF('Pivot Tables'!$D$4:$D$1135,Reference!BD386)-1&amp;")")</f>
        <v/>
      </c>
      <c r="BD386" s="62" t="str">
        <f>IF(BD385="","",IFERROR(VLOOKUP(BB386,'Pivot Tables'!$AD$4:$AE$1135,2,FALSE),""))</f>
        <v/>
      </c>
    </row>
    <row r="387" spans="19:56" s="7" customFormat="1">
      <c r="S387" s="94"/>
      <c r="T387" s="94"/>
      <c r="U387" s="94"/>
      <c r="V387" s="70"/>
      <c r="W387" s="65"/>
      <c r="X387" s="65"/>
      <c r="Y387" s="65"/>
      <c r="Z387" s="65">
        <f t="shared" si="65"/>
        <v>382</v>
      </c>
      <c r="AA387" s="81" t="str">
        <f>IF(AA386="","",IFERROR(IF($S$17="All",VLOOKUP($S$14&amp;Z387-1,'Pivot Tables'!$T$5:$U$1135,2,FALSE),VLOOKUP($S$14&amp;Reference!$S$17&amp;Z387-1,'Pivot Tables'!$AB$5:$AC$1135,2,FALSE)),""))</f>
        <v/>
      </c>
      <c r="AB387" s="66"/>
      <c r="AR387" s="94"/>
      <c r="AS387" s="94"/>
      <c r="AT387" s="94"/>
      <c r="BA387" s="62" t="str">
        <f>IF(BA386="","",IFERROR(VLOOKUP($BC$1&amp;BB387-1,'Pivot Tables'!$E$5:$F$1135,2,FALSE),""))</f>
        <v/>
      </c>
      <c r="BB387" s="63">
        <v>385</v>
      </c>
      <c r="BC387" s="62" t="str">
        <f>IF(BD387="","",BD387&amp;" ("&amp;COUNTIF('Pivot Tables'!$D$4:$D$1135,Reference!BD387)-1&amp;")")</f>
        <v/>
      </c>
      <c r="BD387" s="62" t="str">
        <f>IF(BD386="","",IFERROR(VLOOKUP(BB387,'Pivot Tables'!$AD$4:$AE$1135,2,FALSE),""))</f>
        <v/>
      </c>
    </row>
    <row r="388" spans="19:56" s="7" customFormat="1">
      <c r="S388" s="94"/>
      <c r="T388" s="94"/>
      <c r="U388" s="94"/>
      <c r="V388" s="70"/>
      <c r="W388" s="65"/>
      <c r="X388" s="65"/>
      <c r="Y388" s="65"/>
      <c r="Z388" s="65">
        <f t="shared" si="65"/>
        <v>383</v>
      </c>
      <c r="AA388" s="81" t="str">
        <f>IF(AA387="","",IFERROR(IF($S$17="All",VLOOKUP($S$14&amp;Z388-1,'Pivot Tables'!$T$5:$U$1135,2,FALSE),VLOOKUP($S$14&amp;Reference!$S$17&amp;Z388-1,'Pivot Tables'!$AB$5:$AC$1135,2,FALSE)),""))</f>
        <v/>
      </c>
      <c r="AB388" s="66"/>
      <c r="AR388" s="94"/>
      <c r="AS388" s="94"/>
      <c r="AT388" s="94"/>
      <c r="BA388" s="62" t="str">
        <f>IF(BA387="","",IFERROR(VLOOKUP($BC$1&amp;BB388-1,'Pivot Tables'!$E$5:$F$1135,2,FALSE),""))</f>
        <v/>
      </c>
      <c r="BB388" s="63">
        <v>386</v>
      </c>
      <c r="BC388" s="62" t="str">
        <f>IF(BD388="","",BD388&amp;" ("&amp;COUNTIF('Pivot Tables'!$D$4:$D$1135,Reference!BD388)-1&amp;")")</f>
        <v/>
      </c>
      <c r="BD388" s="62" t="str">
        <f>IF(BD387="","",IFERROR(VLOOKUP(BB388,'Pivot Tables'!$AD$4:$AE$1135,2,FALSE),""))</f>
        <v/>
      </c>
    </row>
    <row r="389" spans="19:56" s="7" customFormat="1">
      <c r="S389" s="94"/>
      <c r="T389" s="94"/>
      <c r="U389" s="94"/>
      <c r="V389" s="70"/>
      <c r="W389" s="65"/>
      <c r="X389" s="65"/>
      <c r="Y389" s="65"/>
      <c r="Z389" s="65">
        <f t="shared" si="65"/>
        <v>384</v>
      </c>
      <c r="AA389" s="81" t="str">
        <f>IF(AA388="","",IFERROR(IF($S$17="All",VLOOKUP($S$14&amp;Z389-1,'Pivot Tables'!$T$5:$U$1135,2,FALSE),VLOOKUP($S$14&amp;Reference!$S$17&amp;Z389-1,'Pivot Tables'!$AB$5:$AC$1135,2,FALSE)),""))</f>
        <v/>
      </c>
      <c r="AB389" s="66"/>
      <c r="AR389" s="94"/>
      <c r="AS389" s="94"/>
      <c r="AT389" s="94"/>
      <c r="BA389" s="62" t="str">
        <f>IF(BA388="","",IFERROR(VLOOKUP($BC$1&amp;BB389-1,'Pivot Tables'!$E$5:$F$1135,2,FALSE),""))</f>
        <v/>
      </c>
      <c r="BB389" s="63">
        <v>387</v>
      </c>
      <c r="BC389" s="62" t="str">
        <f>IF(BD389="","",BD389&amp;" ("&amp;COUNTIF('Pivot Tables'!$D$4:$D$1135,Reference!BD389)-1&amp;")")</f>
        <v/>
      </c>
      <c r="BD389" s="62" t="str">
        <f>IF(BD388="","",IFERROR(VLOOKUP(BB389,'Pivot Tables'!$AD$4:$AE$1135,2,FALSE),""))</f>
        <v/>
      </c>
    </row>
    <row r="390" spans="19:56" s="7" customFormat="1">
      <c r="S390" s="94"/>
      <c r="T390" s="94"/>
      <c r="U390" s="94"/>
      <c r="V390" s="70"/>
      <c r="W390" s="65"/>
      <c r="X390" s="65"/>
      <c r="Y390" s="65"/>
      <c r="Z390" s="65">
        <f t="shared" si="65"/>
        <v>385</v>
      </c>
      <c r="AA390" s="81" t="str">
        <f>IF(AA389="","",IFERROR(IF($S$17="All",VLOOKUP($S$14&amp;Z390-1,'Pivot Tables'!$T$5:$U$1135,2,FALSE),VLOOKUP($S$14&amp;Reference!$S$17&amp;Z390-1,'Pivot Tables'!$AB$5:$AC$1135,2,FALSE)),""))</f>
        <v/>
      </c>
      <c r="AB390" s="66"/>
      <c r="AR390" s="94"/>
      <c r="AS390" s="94"/>
      <c r="AT390" s="94"/>
      <c r="BA390" s="62" t="str">
        <f>IF(BA389="","",IFERROR(VLOOKUP($BC$1&amp;BB390-1,'Pivot Tables'!$E$5:$F$1135,2,FALSE),""))</f>
        <v/>
      </c>
      <c r="BB390" s="63">
        <v>388</v>
      </c>
      <c r="BC390" s="62" t="str">
        <f>IF(BD390="","",BD390&amp;" ("&amp;COUNTIF('Pivot Tables'!$D$4:$D$1135,Reference!BD390)-1&amp;")")</f>
        <v/>
      </c>
      <c r="BD390" s="62" t="str">
        <f>IF(BD389="","",IFERROR(VLOOKUP(BB390,'Pivot Tables'!$AD$4:$AE$1135,2,FALSE),""))</f>
        <v/>
      </c>
    </row>
    <row r="391" spans="19:56" s="7" customFormat="1">
      <c r="S391" s="94"/>
      <c r="T391" s="94"/>
      <c r="U391" s="94"/>
      <c r="V391" s="70"/>
      <c r="W391" s="65"/>
      <c r="X391" s="65"/>
      <c r="Y391" s="65"/>
      <c r="Z391" s="65">
        <f t="shared" si="65"/>
        <v>386</v>
      </c>
      <c r="AA391" s="81" t="str">
        <f>IF(AA390="","",IFERROR(IF($S$17="All",VLOOKUP($S$14&amp;Z391-1,'Pivot Tables'!$T$5:$U$1135,2,FALSE),VLOOKUP($S$14&amp;Reference!$S$17&amp;Z391-1,'Pivot Tables'!$AB$5:$AC$1135,2,FALSE)),""))</f>
        <v/>
      </c>
      <c r="AB391" s="66"/>
      <c r="AR391" s="94"/>
      <c r="AS391" s="94"/>
      <c r="AT391" s="94"/>
      <c r="BA391" s="62" t="str">
        <f>IF(BA390="","",IFERROR(VLOOKUP($BC$1&amp;BB391-1,'Pivot Tables'!$E$5:$F$1135,2,FALSE),""))</f>
        <v/>
      </c>
      <c r="BB391" s="63">
        <v>389</v>
      </c>
      <c r="BC391" s="62" t="str">
        <f>IF(BD391="","",BD391&amp;" ("&amp;COUNTIF('Pivot Tables'!$D$4:$D$1135,Reference!BD391)-1&amp;")")</f>
        <v/>
      </c>
      <c r="BD391" s="62" t="str">
        <f>IF(BD390="","",IFERROR(VLOOKUP(BB391,'Pivot Tables'!$AD$4:$AE$1135,2,FALSE),""))</f>
        <v/>
      </c>
    </row>
    <row r="392" spans="19:56" s="7" customFormat="1">
      <c r="S392" s="94"/>
      <c r="T392" s="94"/>
      <c r="U392" s="94"/>
      <c r="V392" s="70"/>
      <c r="W392" s="65"/>
      <c r="X392" s="65"/>
      <c r="Y392" s="65"/>
      <c r="Z392" s="65">
        <f t="shared" si="65"/>
        <v>387</v>
      </c>
      <c r="AA392" s="81" t="str">
        <f>IF(AA391="","",IFERROR(IF($S$17="All",VLOOKUP($S$14&amp;Z392-1,'Pivot Tables'!$T$5:$U$1135,2,FALSE),VLOOKUP($S$14&amp;Reference!$S$17&amp;Z392-1,'Pivot Tables'!$AB$5:$AC$1135,2,FALSE)),""))</f>
        <v/>
      </c>
      <c r="AB392" s="66"/>
      <c r="AR392" s="94"/>
      <c r="AS392" s="94"/>
      <c r="AT392" s="94"/>
      <c r="BA392" s="62" t="str">
        <f>IF(BA391="","",IFERROR(VLOOKUP($BC$1&amp;BB392-1,'Pivot Tables'!$E$5:$F$1135,2,FALSE),""))</f>
        <v/>
      </c>
      <c r="BB392" s="63">
        <v>390</v>
      </c>
      <c r="BC392" s="62" t="str">
        <f>IF(BD392="","",BD392&amp;" ("&amp;COUNTIF('Pivot Tables'!$D$4:$D$1135,Reference!BD392)-1&amp;")")</f>
        <v/>
      </c>
      <c r="BD392" s="62" t="str">
        <f>IF(BD391="","",IFERROR(VLOOKUP(BB392,'Pivot Tables'!$AD$4:$AE$1135,2,FALSE),""))</f>
        <v/>
      </c>
    </row>
    <row r="393" spans="19:56" s="7" customFormat="1">
      <c r="S393" s="94"/>
      <c r="T393" s="94"/>
      <c r="U393" s="94"/>
      <c r="V393" s="70"/>
      <c r="W393" s="65"/>
      <c r="X393" s="65"/>
      <c r="Y393" s="65"/>
      <c r="Z393" s="65">
        <f t="shared" si="65"/>
        <v>388</v>
      </c>
      <c r="AA393" s="81" t="str">
        <f>IF(AA392="","",IFERROR(IF($S$17="All",VLOOKUP($S$14&amp;Z393-1,'Pivot Tables'!$T$5:$U$1135,2,FALSE),VLOOKUP($S$14&amp;Reference!$S$17&amp;Z393-1,'Pivot Tables'!$AB$5:$AC$1135,2,FALSE)),""))</f>
        <v/>
      </c>
      <c r="AB393" s="66"/>
      <c r="AR393" s="94"/>
      <c r="AS393" s="94"/>
      <c r="AT393" s="94"/>
      <c r="BA393" s="62" t="str">
        <f>IF(BA392="","",IFERROR(VLOOKUP($BC$1&amp;BB393-1,'Pivot Tables'!$E$5:$F$1135,2,FALSE),""))</f>
        <v/>
      </c>
      <c r="BB393" s="63">
        <v>391</v>
      </c>
      <c r="BC393" s="62" t="str">
        <f>IF(BD393="","",BD393&amp;" ("&amp;COUNTIF('Pivot Tables'!$D$4:$D$1135,Reference!BD393)-1&amp;")")</f>
        <v/>
      </c>
      <c r="BD393" s="62" t="str">
        <f>IF(BD392="","",IFERROR(VLOOKUP(BB393,'Pivot Tables'!$AD$4:$AE$1135,2,FALSE),""))</f>
        <v/>
      </c>
    </row>
    <row r="394" spans="19:56" s="7" customFormat="1">
      <c r="S394" s="94"/>
      <c r="T394" s="94"/>
      <c r="U394" s="94"/>
      <c r="V394" s="70"/>
      <c r="W394" s="65"/>
      <c r="X394" s="65"/>
      <c r="Y394" s="65"/>
      <c r="Z394" s="65">
        <f t="shared" si="65"/>
        <v>389</v>
      </c>
      <c r="AA394" s="81" t="str">
        <f>IF(AA393="","",IFERROR(IF($S$17="All",VLOOKUP($S$14&amp;Z394-1,'Pivot Tables'!$T$5:$U$1135,2,FALSE),VLOOKUP($S$14&amp;Reference!$S$17&amp;Z394-1,'Pivot Tables'!$AB$5:$AC$1135,2,FALSE)),""))</f>
        <v/>
      </c>
      <c r="AB394" s="66"/>
      <c r="AR394" s="94"/>
      <c r="AS394" s="94"/>
      <c r="AT394" s="94"/>
      <c r="BA394" s="62" t="str">
        <f>IF(BA393="","",IFERROR(VLOOKUP($BC$1&amp;BB394-1,'Pivot Tables'!$E$5:$F$1135,2,FALSE),""))</f>
        <v/>
      </c>
      <c r="BB394" s="63">
        <v>392</v>
      </c>
      <c r="BC394" s="62" t="str">
        <f>IF(BD394="","",BD394&amp;" ("&amp;COUNTIF('Pivot Tables'!$D$4:$D$1135,Reference!BD394)-1&amp;")")</f>
        <v/>
      </c>
      <c r="BD394" s="62" t="str">
        <f>IF(BD393="","",IFERROR(VLOOKUP(BB394,'Pivot Tables'!$AD$4:$AE$1135,2,FALSE),""))</f>
        <v/>
      </c>
    </row>
    <row r="395" spans="19:56" s="7" customFormat="1">
      <c r="S395" s="94"/>
      <c r="T395" s="94"/>
      <c r="U395" s="94"/>
      <c r="V395" s="70"/>
      <c r="W395" s="65"/>
      <c r="X395" s="65"/>
      <c r="Y395" s="65"/>
      <c r="Z395" s="65">
        <f t="shared" si="65"/>
        <v>390</v>
      </c>
      <c r="AA395" s="81" t="str">
        <f>IF(AA394="","",IFERROR(IF($S$17="All",VLOOKUP($S$14&amp;Z395-1,'Pivot Tables'!$T$5:$U$1135,2,FALSE),VLOOKUP($S$14&amp;Reference!$S$17&amp;Z395-1,'Pivot Tables'!$AB$5:$AC$1135,2,FALSE)),""))</f>
        <v/>
      </c>
      <c r="AB395" s="66"/>
      <c r="AR395" s="94"/>
      <c r="AS395" s="94"/>
      <c r="AT395" s="94"/>
      <c r="BA395" s="62" t="str">
        <f>IF(BA394="","",IFERROR(VLOOKUP($BC$1&amp;BB395-1,'Pivot Tables'!$E$5:$F$1135,2,FALSE),""))</f>
        <v/>
      </c>
      <c r="BB395" s="63">
        <v>393</v>
      </c>
      <c r="BC395" s="62" t="str">
        <f>IF(BD395="","",BD395&amp;" ("&amp;COUNTIF('Pivot Tables'!$D$4:$D$1135,Reference!BD395)-1&amp;")")</f>
        <v/>
      </c>
      <c r="BD395" s="62" t="str">
        <f>IF(BD394="","",IFERROR(VLOOKUP(BB395,'Pivot Tables'!$AD$4:$AE$1135,2,FALSE),""))</f>
        <v/>
      </c>
    </row>
    <row r="396" spans="19:56" s="7" customFormat="1">
      <c r="S396" s="94"/>
      <c r="T396" s="94"/>
      <c r="U396" s="94"/>
      <c r="V396" s="70"/>
      <c r="W396" s="65"/>
      <c r="X396" s="65"/>
      <c r="Y396" s="65"/>
      <c r="Z396" s="65">
        <f t="shared" si="65"/>
        <v>391</v>
      </c>
      <c r="AA396" s="81" t="str">
        <f>IF(AA395="","",IFERROR(IF($S$17="All",VLOOKUP($S$14&amp;Z396-1,'Pivot Tables'!$T$5:$U$1135,2,FALSE),VLOOKUP($S$14&amp;Reference!$S$17&amp;Z396-1,'Pivot Tables'!$AB$5:$AC$1135,2,FALSE)),""))</f>
        <v/>
      </c>
      <c r="AB396" s="66"/>
      <c r="AR396" s="94"/>
      <c r="AS396" s="94"/>
      <c r="AT396" s="94"/>
      <c r="BA396" s="62" t="str">
        <f>IF(BA395="","",IFERROR(VLOOKUP($BC$1&amp;BB396-1,'Pivot Tables'!$E$5:$F$1135,2,FALSE),""))</f>
        <v/>
      </c>
      <c r="BB396" s="63">
        <v>394</v>
      </c>
      <c r="BC396" s="62" t="str">
        <f>IF(BD396="","",BD396&amp;" ("&amp;COUNTIF('Pivot Tables'!$D$4:$D$1135,Reference!BD396)-1&amp;")")</f>
        <v/>
      </c>
      <c r="BD396" s="62" t="str">
        <f>IF(BD395="","",IFERROR(VLOOKUP(BB396,'Pivot Tables'!$AD$4:$AE$1135,2,FALSE),""))</f>
        <v/>
      </c>
    </row>
    <row r="397" spans="19:56" s="7" customFormat="1">
      <c r="S397" s="94"/>
      <c r="T397" s="94"/>
      <c r="U397" s="94"/>
      <c r="V397" s="70"/>
      <c r="W397" s="65"/>
      <c r="X397" s="65"/>
      <c r="Y397" s="65"/>
      <c r="Z397" s="65">
        <f t="shared" si="65"/>
        <v>392</v>
      </c>
      <c r="AA397" s="81" t="str">
        <f>IF(AA396="","",IFERROR(IF($S$17="All",VLOOKUP($S$14&amp;Z397-1,'Pivot Tables'!$T$5:$U$1135,2,FALSE),VLOOKUP($S$14&amp;Reference!$S$17&amp;Z397-1,'Pivot Tables'!$AB$5:$AC$1135,2,FALSE)),""))</f>
        <v/>
      </c>
      <c r="AB397" s="66"/>
      <c r="AR397" s="94"/>
      <c r="AS397" s="94"/>
      <c r="AT397" s="94"/>
      <c r="BA397" s="62" t="str">
        <f>IF(BA396="","",IFERROR(VLOOKUP($BC$1&amp;BB397-1,'Pivot Tables'!$E$5:$F$1135,2,FALSE),""))</f>
        <v/>
      </c>
      <c r="BB397" s="63">
        <v>395</v>
      </c>
      <c r="BC397" s="62" t="str">
        <f>IF(BD397="","",BD397&amp;" ("&amp;COUNTIF('Pivot Tables'!$D$4:$D$1135,Reference!BD397)-1&amp;")")</f>
        <v/>
      </c>
      <c r="BD397" s="62" t="str">
        <f>IF(BD396="","",IFERROR(VLOOKUP(BB397,'Pivot Tables'!$AD$4:$AE$1135,2,FALSE),""))</f>
        <v/>
      </c>
    </row>
    <row r="398" spans="19:56" s="7" customFormat="1">
      <c r="S398" s="94"/>
      <c r="T398" s="94"/>
      <c r="U398" s="94"/>
      <c r="V398" s="70"/>
      <c r="W398" s="65"/>
      <c r="X398" s="65"/>
      <c r="Y398" s="65"/>
      <c r="Z398" s="65">
        <f t="shared" si="65"/>
        <v>393</v>
      </c>
      <c r="AA398" s="81" t="str">
        <f>IF(AA397="","",IFERROR(IF($S$17="All",VLOOKUP($S$14&amp;Z398-1,'Pivot Tables'!$T$5:$U$1135,2,FALSE),VLOOKUP($S$14&amp;Reference!$S$17&amp;Z398-1,'Pivot Tables'!$AB$5:$AC$1135,2,FALSE)),""))</f>
        <v/>
      </c>
      <c r="AB398" s="66"/>
      <c r="AR398" s="94"/>
      <c r="AS398" s="94"/>
      <c r="AT398" s="94"/>
      <c r="BA398" s="62" t="str">
        <f>IF(BA397="","",IFERROR(VLOOKUP($BC$1&amp;BB398-1,'Pivot Tables'!$E$5:$F$1135,2,FALSE),""))</f>
        <v/>
      </c>
      <c r="BB398" s="63">
        <v>396</v>
      </c>
      <c r="BC398" s="62" t="str">
        <f>IF(BD398="","",BD398&amp;" ("&amp;COUNTIF('Pivot Tables'!$D$4:$D$1135,Reference!BD398)-1&amp;")")</f>
        <v/>
      </c>
      <c r="BD398" s="62" t="str">
        <f>IF(BD397="","",IFERROR(VLOOKUP(BB398,'Pivot Tables'!$AD$4:$AE$1135,2,FALSE),""))</f>
        <v/>
      </c>
    </row>
    <row r="399" spans="19:56" s="7" customFormat="1">
      <c r="S399" s="94"/>
      <c r="T399" s="94"/>
      <c r="U399" s="94"/>
      <c r="V399" s="70"/>
      <c r="W399" s="65"/>
      <c r="X399" s="65"/>
      <c r="Y399" s="65"/>
      <c r="Z399" s="65">
        <f t="shared" ref="Z399:Z462" si="66">+Z398+1</f>
        <v>394</v>
      </c>
      <c r="AA399" s="81" t="str">
        <f>IF(AA398="","",IFERROR(IF($S$17="All",VLOOKUP($S$14&amp;Z399-1,'Pivot Tables'!$T$5:$U$1135,2,FALSE),VLOOKUP($S$14&amp;Reference!$S$17&amp;Z399-1,'Pivot Tables'!$AB$5:$AC$1135,2,FALSE)),""))</f>
        <v/>
      </c>
      <c r="AB399" s="66"/>
      <c r="AR399" s="94"/>
      <c r="AS399" s="94"/>
      <c r="AT399" s="94"/>
      <c r="BA399" s="62" t="str">
        <f>IF(BA398="","",IFERROR(VLOOKUP($BC$1&amp;BB399-1,'Pivot Tables'!$E$5:$F$1135,2,FALSE),""))</f>
        <v/>
      </c>
      <c r="BB399" s="63">
        <v>397</v>
      </c>
      <c r="BC399" s="62" t="str">
        <f>IF(BD399="","",BD399&amp;" ("&amp;COUNTIF('Pivot Tables'!$D$4:$D$1135,Reference!BD399)-1&amp;")")</f>
        <v/>
      </c>
      <c r="BD399" s="62" t="str">
        <f>IF(BD398="","",IFERROR(VLOOKUP(BB399,'Pivot Tables'!$AD$4:$AE$1135,2,FALSE),""))</f>
        <v/>
      </c>
    </row>
    <row r="400" spans="19:56" s="7" customFormat="1">
      <c r="S400" s="94"/>
      <c r="T400" s="94"/>
      <c r="U400" s="94"/>
      <c r="V400" s="70"/>
      <c r="W400" s="65"/>
      <c r="X400" s="65"/>
      <c r="Y400" s="65"/>
      <c r="Z400" s="65">
        <f t="shared" si="66"/>
        <v>395</v>
      </c>
      <c r="AA400" s="81" t="str">
        <f>IF(AA399="","",IFERROR(IF($S$17="All",VLOOKUP($S$14&amp;Z400-1,'Pivot Tables'!$T$5:$U$1135,2,FALSE),VLOOKUP($S$14&amp;Reference!$S$17&amp;Z400-1,'Pivot Tables'!$AB$5:$AC$1135,2,FALSE)),""))</f>
        <v/>
      </c>
      <c r="AB400" s="66"/>
      <c r="AR400" s="94"/>
      <c r="AS400" s="94"/>
      <c r="AT400" s="94"/>
      <c r="BA400" s="62" t="str">
        <f>IF(BA399="","",IFERROR(VLOOKUP($BC$1&amp;BB400-1,'Pivot Tables'!$E$5:$F$1135,2,FALSE),""))</f>
        <v/>
      </c>
      <c r="BB400" s="63">
        <v>398</v>
      </c>
      <c r="BC400" s="62" t="str">
        <f>IF(BD400="","",BD400&amp;" ("&amp;COUNTIF('Pivot Tables'!$D$4:$D$1135,Reference!BD400)-1&amp;")")</f>
        <v/>
      </c>
      <c r="BD400" s="62" t="str">
        <f>IF(BD399="","",IFERROR(VLOOKUP(BB400,'Pivot Tables'!$AD$4:$AE$1135,2,FALSE),""))</f>
        <v/>
      </c>
    </row>
    <row r="401" spans="19:56" s="7" customFormat="1">
      <c r="S401" s="94"/>
      <c r="T401" s="94"/>
      <c r="U401" s="94"/>
      <c r="V401" s="70"/>
      <c r="W401" s="65"/>
      <c r="X401" s="65"/>
      <c r="Y401" s="65"/>
      <c r="Z401" s="65">
        <f t="shared" si="66"/>
        <v>396</v>
      </c>
      <c r="AA401" s="81" t="str">
        <f>IF(AA400="","",IFERROR(IF($S$17="All",VLOOKUP($S$14&amp;Z401-1,'Pivot Tables'!$T$5:$U$1135,2,FALSE),VLOOKUP($S$14&amp;Reference!$S$17&amp;Z401-1,'Pivot Tables'!$AB$5:$AC$1135,2,FALSE)),""))</f>
        <v/>
      </c>
      <c r="AB401" s="66"/>
      <c r="AR401" s="94"/>
      <c r="AS401" s="94"/>
      <c r="AT401" s="94"/>
      <c r="BA401" s="62" t="str">
        <f>IF(BA400="","",IFERROR(VLOOKUP($BC$1&amp;BB401-1,'Pivot Tables'!$E$5:$F$1135,2,FALSE),""))</f>
        <v/>
      </c>
      <c r="BB401" s="63">
        <v>399</v>
      </c>
      <c r="BC401" s="62" t="str">
        <f>IF(BD401="","",BD401&amp;" ("&amp;COUNTIF('Pivot Tables'!$D$4:$D$1135,Reference!BD401)-1&amp;")")</f>
        <v/>
      </c>
      <c r="BD401" s="62" t="str">
        <f>IF(BD400="","",IFERROR(VLOOKUP(BB401,'Pivot Tables'!$AD$4:$AE$1135,2,FALSE),""))</f>
        <v/>
      </c>
    </row>
    <row r="402" spans="19:56" s="7" customFormat="1">
      <c r="S402" s="94"/>
      <c r="T402" s="94"/>
      <c r="U402" s="94"/>
      <c r="V402" s="70"/>
      <c r="W402" s="65"/>
      <c r="X402" s="65"/>
      <c r="Y402" s="65"/>
      <c r="Z402" s="65">
        <f t="shared" si="66"/>
        <v>397</v>
      </c>
      <c r="AA402" s="81" t="str">
        <f>IF(AA401="","",IFERROR(IF($S$17="All",VLOOKUP($S$14&amp;Z402-1,'Pivot Tables'!$T$5:$U$1135,2,FALSE),VLOOKUP($S$14&amp;Reference!$S$17&amp;Z402-1,'Pivot Tables'!$AB$5:$AC$1135,2,FALSE)),""))</f>
        <v/>
      </c>
      <c r="AB402" s="66"/>
      <c r="AR402" s="94"/>
      <c r="AS402" s="94"/>
      <c r="AT402" s="94"/>
      <c r="BA402" s="62" t="str">
        <f>IF(BA401="","",IFERROR(VLOOKUP($BC$1&amp;BB402-1,'Pivot Tables'!$E$5:$F$1135,2,FALSE),""))</f>
        <v/>
      </c>
      <c r="BB402" s="63">
        <v>400</v>
      </c>
      <c r="BC402" s="62" t="str">
        <f>IF(BD402="","",BD402&amp;" ("&amp;COUNTIF('Pivot Tables'!$D$4:$D$1135,Reference!BD402)-1&amp;")")</f>
        <v/>
      </c>
      <c r="BD402" s="62" t="str">
        <f>IF(BD401="","",IFERROR(VLOOKUP(BB402,'Pivot Tables'!$AD$4:$AE$1135,2,FALSE),""))</f>
        <v/>
      </c>
    </row>
    <row r="403" spans="19:56" s="7" customFormat="1">
      <c r="S403" s="94"/>
      <c r="T403" s="94"/>
      <c r="U403" s="94"/>
      <c r="V403" s="70"/>
      <c r="W403" s="65"/>
      <c r="X403" s="65"/>
      <c r="Y403" s="65"/>
      <c r="Z403" s="65">
        <f t="shared" si="66"/>
        <v>398</v>
      </c>
      <c r="AA403" s="81" t="str">
        <f>IF(AA402="","",IFERROR(IF($S$17="All",VLOOKUP($S$14&amp;Z403-1,'Pivot Tables'!$T$5:$U$1135,2,FALSE),VLOOKUP($S$14&amp;Reference!$S$17&amp;Z403-1,'Pivot Tables'!$AB$5:$AC$1135,2,FALSE)),""))</f>
        <v/>
      </c>
      <c r="AB403" s="66"/>
      <c r="AR403" s="94"/>
      <c r="AS403" s="94"/>
      <c r="AT403" s="94"/>
      <c r="BA403" s="62" t="str">
        <f>IF(BA402="","",IFERROR(VLOOKUP($BC$1&amp;BB403-1,'Pivot Tables'!$E$5:$F$1135,2,FALSE),""))</f>
        <v/>
      </c>
      <c r="BB403" s="63">
        <v>401</v>
      </c>
      <c r="BC403" s="62" t="str">
        <f>IF(BD403="","",BD403&amp;" ("&amp;COUNTIF('Pivot Tables'!$D$4:$D$1135,Reference!BD403)-1&amp;")")</f>
        <v/>
      </c>
      <c r="BD403" s="62" t="str">
        <f>IF(BD402="","",IFERROR(VLOOKUP(BB403,'Pivot Tables'!$AD$4:$AE$1135,2,FALSE),""))</f>
        <v/>
      </c>
    </row>
    <row r="404" spans="19:56" s="7" customFormat="1">
      <c r="S404" s="94"/>
      <c r="T404" s="94"/>
      <c r="U404" s="94"/>
      <c r="V404" s="70"/>
      <c r="W404" s="65"/>
      <c r="X404" s="65"/>
      <c r="Y404" s="65"/>
      <c r="Z404" s="65">
        <f t="shared" si="66"/>
        <v>399</v>
      </c>
      <c r="AA404" s="81" t="str">
        <f>IF(AA403="","",IFERROR(IF($S$17="All",VLOOKUP($S$14&amp;Z404-1,'Pivot Tables'!$T$5:$U$1135,2,FALSE),VLOOKUP($S$14&amp;Reference!$S$17&amp;Z404-1,'Pivot Tables'!$AB$5:$AC$1135,2,FALSE)),""))</f>
        <v/>
      </c>
      <c r="AB404" s="66"/>
      <c r="AR404" s="94"/>
      <c r="AS404" s="94"/>
      <c r="AT404" s="94"/>
      <c r="BA404" s="62" t="str">
        <f>IF(BA403="","",IFERROR(VLOOKUP($BC$1&amp;BB404-1,'Pivot Tables'!$E$5:$F$1135,2,FALSE),""))</f>
        <v/>
      </c>
      <c r="BB404" s="63">
        <v>402</v>
      </c>
      <c r="BC404" s="62" t="str">
        <f>IF(BD404="","",BD404&amp;" ("&amp;COUNTIF('Pivot Tables'!$D$4:$D$1135,Reference!BD404)-1&amp;")")</f>
        <v/>
      </c>
      <c r="BD404" s="62" t="str">
        <f>IF(BD403="","",IFERROR(VLOOKUP(BB404,'Pivot Tables'!$AD$4:$AE$1135,2,FALSE),""))</f>
        <v/>
      </c>
    </row>
    <row r="405" spans="19:56" s="7" customFormat="1">
      <c r="S405" s="94"/>
      <c r="T405" s="94"/>
      <c r="U405" s="94"/>
      <c r="V405" s="70"/>
      <c r="W405" s="65"/>
      <c r="X405" s="65"/>
      <c r="Y405" s="65"/>
      <c r="Z405" s="65">
        <f t="shared" si="66"/>
        <v>400</v>
      </c>
      <c r="AA405" s="81" t="str">
        <f>IF(AA404="","",IFERROR(IF($S$17="All",VLOOKUP($S$14&amp;Z405-1,'Pivot Tables'!$T$5:$U$1135,2,FALSE),VLOOKUP($S$14&amp;Reference!$S$17&amp;Z405-1,'Pivot Tables'!$AB$5:$AC$1135,2,FALSE)),""))</f>
        <v/>
      </c>
      <c r="AB405" s="66"/>
      <c r="AR405" s="94"/>
      <c r="AS405" s="94"/>
      <c r="AT405" s="94"/>
      <c r="BA405" s="62" t="str">
        <f>IF(BA404="","",IFERROR(VLOOKUP($BC$1&amp;BB405-1,'Pivot Tables'!$E$5:$F$1135,2,FALSE),""))</f>
        <v/>
      </c>
      <c r="BB405" s="63">
        <v>403</v>
      </c>
      <c r="BC405" s="62" t="str">
        <f>IF(BD405="","",BD405&amp;" ("&amp;COUNTIF('Pivot Tables'!$D$4:$D$1135,Reference!BD405)-1&amp;")")</f>
        <v/>
      </c>
      <c r="BD405" s="62" t="str">
        <f>IF(BD404="","",IFERROR(VLOOKUP(BB405,'Pivot Tables'!$AD$4:$AE$1135,2,FALSE),""))</f>
        <v/>
      </c>
    </row>
    <row r="406" spans="19:56" s="7" customFormat="1">
      <c r="S406" s="94"/>
      <c r="T406" s="94"/>
      <c r="U406" s="94"/>
      <c r="V406" s="70"/>
      <c r="W406" s="65"/>
      <c r="X406" s="65"/>
      <c r="Y406" s="65"/>
      <c r="Z406" s="65">
        <f t="shared" si="66"/>
        <v>401</v>
      </c>
      <c r="AA406" s="81" t="str">
        <f>IF(AA405="","",IFERROR(IF($S$17="All",VLOOKUP($S$14&amp;Z406-1,'Pivot Tables'!$T$5:$U$1135,2,FALSE),VLOOKUP($S$14&amp;Reference!$S$17&amp;Z406-1,'Pivot Tables'!$AB$5:$AC$1135,2,FALSE)),""))</f>
        <v/>
      </c>
      <c r="AB406" s="66"/>
      <c r="AR406" s="94"/>
      <c r="AS406" s="94"/>
      <c r="AT406" s="94"/>
      <c r="BA406" s="62" t="str">
        <f>IF(BA405="","",IFERROR(VLOOKUP($BC$1&amp;BB406-1,'Pivot Tables'!$E$5:$F$1135,2,FALSE),""))</f>
        <v/>
      </c>
      <c r="BB406" s="63">
        <v>404</v>
      </c>
      <c r="BC406" s="62" t="str">
        <f>IF(BD406="","",BD406&amp;" ("&amp;COUNTIF('Pivot Tables'!$D$4:$D$1135,Reference!BD406)-1&amp;")")</f>
        <v/>
      </c>
      <c r="BD406" s="62" t="str">
        <f>IF(BD405="","",IFERROR(VLOOKUP(BB406,'Pivot Tables'!$AD$4:$AE$1135,2,FALSE),""))</f>
        <v/>
      </c>
    </row>
    <row r="407" spans="19:56" s="7" customFormat="1">
      <c r="S407" s="94"/>
      <c r="T407" s="94"/>
      <c r="U407" s="94"/>
      <c r="V407" s="70"/>
      <c r="W407" s="65"/>
      <c r="X407" s="65"/>
      <c r="Y407" s="65"/>
      <c r="Z407" s="65">
        <f t="shared" si="66"/>
        <v>402</v>
      </c>
      <c r="AA407" s="81" t="str">
        <f>IF(AA406="","",IFERROR(IF($S$17="All",VLOOKUP($S$14&amp;Z407-1,'Pivot Tables'!$T$5:$U$1135,2,FALSE),VLOOKUP($S$14&amp;Reference!$S$17&amp;Z407-1,'Pivot Tables'!$AB$5:$AC$1135,2,FALSE)),""))</f>
        <v/>
      </c>
      <c r="AB407" s="66"/>
      <c r="AR407" s="94"/>
      <c r="AS407" s="94"/>
      <c r="AT407" s="94"/>
      <c r="BA407" s="62" t="str">
        <f>IF(BA406="","",IFERROR(VLOOKUP($BC$1&amp;BB407-1,'Pivot Tables'!$E$5:$F$1135,2,FALSE),""))</f>
        <v/>
      </c>
      <c r="BB407" s="63">
        <v>405</v>
      </c>
      <c r="BC407" s="62" t="str">
        <f>IF(BD407="","",BD407&amp;" ("&amp;COUNTIF('Pivot Tables'!$D$4:$D$1135,Reference!BD407)-1&amp;")")</f>
        <v/>
      </c>
      <c r="BD407" s="62" t="str">
        <f>IF(BD406="","",IFERROR(VLOOKUP(BB407,'Pivot Tables'!$AD$4:$AE$1135,2,FALSE),""))</f>
        <v/>
      </c>
    </row>
    <row r="408" spans="19:56" s="7" customFormat="1">
      <c r="S408" s="94"/>
      <c r="T408" s="94"/>
      <c r="U408" s="94"/>
      <c r="V408" s="70"/>
      <c r="W408" s="65"/>
      <c r="X408" s="65"/>
      <c r="Y408" s="65"/>
      <c r="Z408" s="65">
        <f t="shared" si="66"/>
        <v>403</v>
      </c>
      <c r="AA408" s="81" t="str">
        <f>IF(AA407="","",IFERROR(IF($S$17="All",VLOOKUP($S$14&amp;Z408-1,'Pivot Tables'!$T$5:$U$1135,2,FALSE),VLOOKUP($S$14&amp;Reference!$S$17&amp;Z408-1,'Pivot Tables'!$AB$5:$AC$1135,2,FALSE)),""))</f>
        <v/>
      </c>
      <c r="AB408" s="66"/>
      <c r="AR408" s="94"/>
      <c r="AS408" s="94"/>
      <c r="AT408" s="94"/>
      <c r="BA408" s="62" t="str">
        <f>IF(BA407="","",IFERROR(VLOOKUP($BC$1&amp;BB408-1,'Pivot Tables'!$E$5:$F$1135,2,FALSE),""))</f>
        <v/>
      </c>
      <c r="BB408" s="63">
        <v>406</v>
      </c>
      <c r="BC408" s="62" t="str">
        <f>IF(BD408="","",BD408&amp;" ("&amp;COUNTIF('Pivot Tables'!$D$4:$D$1135,Reference!BD408)-1&amp;")")</f>
        <v/>
      </c>
      <c r="BD408" s="62" t="str">
        <f>IF(BD407="","",IFERROR(VLOOKUP(BB408,'Pivot Tables'!$AD$4:$AE$1135,2,FALSE),""))</f>
        <v/>
      </c>
    </row>
    <row r="409" spans="19:56" s="7" customFormat="1">
      <c r="S409" s="94"/>
      <c r="T409" s="94"/>
      <c r="U409" s="94"/>
      <c r="V409" s="70"/>
      <c r="W409" s="65"/>
      <c r="X409" s="65"/>
      <c r="Y409" s="65"/>
      <c r="Z409" s="65">
        <f t="shared" si="66"/>
        <v>404</v>
      </c>
      <c r="AA409" s="81" t="str">
        <f>IF(AA408="","",IFERROR(IF($S$17="All",VLOOKUP($S$14&amp;Z409-1,'Pivot Tables'!$T$5:$U$1135,2,FALSE),VLOOKUP($S$14&amp;Reference!$S$17&amp;Z409-1,'Pivot Tables'!$AB$5:$AC$1135,2,FALSE)),""))</f>
        <v/>
      </c>
      <c r="AB409" s="66"/>
      <c r="AR409" s="94"/>
      <c r="AS409" s="94"/>
      <c r="AT409" s="94"/>
      <c r="BA409" s="62" t="str">
        <f>IF(BA408="","",IFERROR(VLOOKUP($BC$1&amp;BB409-1,'Pivot Tables'!$E$5:$F$1135,2,FALSE),""))</f>
        <v/>
      </c>
      <c r="BB409" s="63">
        <v>407</v>
      </c>
      <c r="BC409" s="62" t="str">
        <f>IF(BD409="","",BD409&amp;" ("&amp;COUNTIF('Pivot Tables'!$D$4:$D$1135,Reference!BD409)-1&amp;")")</f>
        <v/>
      </c>
      <c r="BD409" s="62" t="str">
        <f>IF(BD408="","",IFERROR(VLOOKUP(BB409,'Pivot Tables'!$AD$4:$AE$1135,2,FALSE),""))</f>
        <v/>
      </c>
    </row>
    <row r="410" spans="19:56" s="7" customFormat="1">
      <c r="S410" s="94"/>
      <c r="T410" s="94"/>
      <c r="U410" s="94"/>
      <c r="V410" s="70"/>
      <c r="W410" s="65"/>
      <c r="X410" s="65"/>
      <c r="Y410" s="65"/>
      <c r="Z410" s="65">
        <f t="shared" si="66"/>
        <v>405</v>
      </c>
      <c r="AA410" s="81" t="str">
        <f>IF(AA409="","",IFERROR(IF($S$17="All",VLOOKUP($S$14&amp;Z410-1,'Pivot Tables'!$T$5:$U$1135,2,FALSE),VLOOKUP($S$14&amp;Reference!$S$17&amp;Z410-1,'Pivot Tables'!$AB$5:$AC$1135,2,FALSE)),""))</f>
        <v/>
      </c>
      <c r="AB410" s="66"/>
      <c r="AR410" s="94"/>
      <c r="AS410" s="94"/>
      <c r="AT410" s="94"/>
      <c r="BA410" s="62" t="str">
        <f>IF(BA409="","",IFERROR(VLOOKUP($BC$1&amp;BB410-1,'Pivot Tables'!$E$5:$F$1135,2,FALSE),""))</f>
        <v/>
      </c>
      <c r="BB410" s="63">
        <v>408</v>
      </c>
      <c r="BC410" s="62" t="str">
        <f>IF(BD410="","",BD410&amp;" ("&amp;COUNTIF('Pivot Tables'!$D$4:$D$1135,Reference!BD410)-1&amp;")")</f>
        <v/>
      </c>
      <c r="BD410" s="62" t="str">
        <f>IF(BD409="","",IFERROR(VLOOKUP(BB410,'Pivot Tables'!$AD$4:$AE$1135,2,FALSE),""))</f>
        <v/>
      </c>
    </row>
    <row r="411" spans="19:56" s="7" customFormat="1">
      <c r="S411" s="94"/>
      <c r="T411" s="94"/>
      <c r="U411" s="94"/>
      <c r="V411" s="70"/>
      <c r="W411" s="65"/>
      <c r="X411" s="65"/>
      <c r="Y411" s="65"/>
      <c r="Z411" s="65">
        <f t="shared" si="66"/>
        <v>406</v>
      </c>
      <c r="AA411" s="81" t="str">
        <f>IF(AA410="","",IFERROR(IF($S$17="All",VLOOKUP($S$14&amp;Z411-1,'Pivot Tables'!$T$5:$U$1135,2,FALSE),VLOOKUP($S$14&amp;Reference!$S$17&amp;Z411-1,'Pivot Tables'!$AB$5:$AC$1135,2,FALSE)),""))</f>
        <v/>
      </c>
      <c r="AB411" s="66"/>
      <c r="AR411" s="94"/>
      <c r="AS411" s="94"/>
      <c r="AT411" s="94"/>
      <c r="BA411" s="62" t="str">
        <f>IF(BA410="","",IFERROR(VLOOKUP($BC$1&amp;BB411-1,'Pivot Tables'!$E$5:$F$1135,2,FALSE),""))</f>
        <v/>
      </c>
      <c r="BB411" s="63">
        <v>409</v>
      </c>
      <c r="BC411" s="62" t="str">
        <f>IF(BD411="","",BD411&amp;" ("&amp;COUNTIF('Pivot Tables'!$D$4:$D$1135,Reference!BD411)-1&amp;")")</f>
        <v/>
      </c>
      <c r="BD411" s="62" t="str">
        <f>IF(BD410="","",IFERROR(VLOOKUP(BB411,'Pivot Tables'!$AD$4:$AE$1135,2,FALSE),""))</f>
        <v/>
      </c>
    </row>
    <row r="412" spans="19:56" s="7" customFormat="1">
      <c r="S412" s="94"/>
      <c r="T412" s="94"/>
      <c r="U412" s="94"/>
      <c r="V412" s="70"/>
      <c r="W412" s="65"/>
      <c r="X412" s="65"/>
      <c r="Y412" s="65"/>
      <c r="Z412" s="65">
        <f t="shared" si="66"/>
        <v>407</v>
      </c>
      <c r="AA412" s="81" t="str">
        <f>IF(AA411="","",IFERROR(IF($S$17="All",VLOOKUP($S$14&amp;Z412-1,'Pivot Tables'!$T$5:$U$1135,2,FALSE),VLOOKUP($S$14&amp;Reference!$S$17&amp;Z412-1,'Pivot Tables'!$AB$5:$AC$1135,2,FALSE)),""))</f>
        <v/>
      </c>
      <c r="AB412" s="66"/>
      <c r="AR412" s="94"/>
      <c r="AS412" s="94"/>
      <c r="AT412" s="94"/>
      <c r="BA412" s="62" t="str">
        <f>IF(BA411="","",IFERROR(VLOOKUP($BC$1&amp;BB412-1,'Pivot Tables'!$E$5:$F$1135,2,FALSE),""))</f>
        <v/>
      </c>
      <c r="BB412" s="63">
        <v>410</v>
      </c>
      <c r="BC412" s="62" t="str">
        <f>IF(BD412="","",BD412&amp;" ("&amp;COUNTIF('Pivot Tables'!$D$4:$D$1135,Reference!BD412)-1&amp;")")</f>
        <v/>
      </c>
      <c r="BD412" s="62" t="str">
        <f>IF(BD411="","",IFERROR(VLOOKUP(BB412,'Pivot Tables'!$AD$4:$AE$1135,2,FALSE),""))</f>
        <v/>
      </c>
    </row>
    <row r="413" spans="19:56" s="7" customFormat="1">
      <c r="S413" s="94"/>
      <c r="T413" s="94"/>
      <c r="U413" s="94"/>
      <c r="V413" s="70"/>
      <c r="W413" s="65"/>
      <c r="X413" s="65"/>
      <c r="Y413" s="65"/>
      <c r="Z413" s="65">
        <f t="shared" si="66"/>
        <v>408</v>
      </c>
      <c r="AA413" s="81" t="str">
        <f>IF(AA412="","",IFERROR(IF($S$17="All",VLOOKUP($S$14&amp;Z413-1,'Pivot Tables'!$T$5:$U$1135,2,FALSE),VLOOKUP($S$14&amp;Reference!$S$17&amp;Z413-1,'Pivot Tables'!$AB$5:$AC$1135,2,FALSE)),""))</f>
        <v/>
      </c>
      <c r="AB413" s="66"/>
      <c r="AR413" s="94"/>
      <c r="AS413" s="94"/>
      <c r="AT413" s="94"/>
      <c r="BA413" s="62" t="str">
        <f>IF(BA412="","",IFERROR(VLOOKUP($BC$1&amp;BB413-1,'Pivot Tables'!$E$5:$F$1135,2,FALSE),""))</f>
        <v/>
      </c>
      <c r="BB413" s="63">
        <v>411</v>
      </c>
      <c r="BC413" s="62" t="str">
        <f>IF(BD413="","",BD413&amp;" ("&amp;COUNTIF('Pivot Tables'!$D$4:$D$1135,Reference!BD413)-1&amp;")")</f>
        <v/>
      </c>
      <c r="BD413" s="62" t="str">
        <f>IF(BD412="","",IFERROR(VLOOKUP(BB413,'Pivot Tables'!$AD$4:$AE$1135,2,FALSE),""))</f>
        <v/>
      </c>
    </row>
    <row r="414" spans="19:56" s="7" customFormat="1">
      <c r="S414" s="94"/>
      <c r="T414" s="94"/>
      <c r="U414" s="94"/>
      <c r="V414" s="70"/>
      <c r="W414" s="65"/>
      <c r="X414" s="65"/>
      <c r="Y414" s="65"/>
      <c r="Z414" s="65">
        <f t="shared" si="66"/>
        <v>409</v>
      </c>
      <c r="AA414" s="81" t="str">
        <f>IF(AA413="","",IFERROR(IF($S$17="All",VLOOKUP($S$14&amp;Z414-1,'Pivot Tables'!$T$5:$U$1135,2,FALSE),VLOOKUP($S$14&amp;Reference!$S$17&amp;Z414-1,'Pivot Tables'!$AB$5:$AC$1135,2,FALSE)),""))</f>
        <v/>
      </c>
      <c r="AB414" s="66"/>
      <c r="AR414" s="94"/>
      <c r="AS414" s="94"/>
      <c r="AT414" s="94"/>
      <c r="BA414" s="62" t="str">
        <f>IF(BA413="","",IFERROR(VLOOKUP($BC$1&amp;BB414-1,'Pivot Tables'!$E$5:$F$1135,2,FALSE),""))</f>
        <v/>
      </c>
      <c r="BB414" s="63">
        <v>412</v>
      </c>
      <c r="BC414" s="62" t="str">
        <f>IF(BD414="","",BD414&amp;" ("&amp;COUNTIF('Pivot Tables'!$D$4:$D$1135,Reference!BD414)-1&amp;")")</f>
        <v/>
      </c>
      <c r="BD414" s="62" t="str">
        <f>IF(BD413="","",IFERROR(VLOOKUP(BB414,'Pivot Tables'!$AD$4:$AE$1135,2,FALSE),""))</f>
        <v/>
      </c>
    </row>
    <row r="415" spans="19:56" s="7" customFormat="1">
      <c r="S415" s="94"/>
      <c r="T415" s="94"/>
      <c r="U415" s="94"/>
      <c r="V415" s="70"/>
      <c r="W415" s="65"/>
      <c r="X415" s="65"/>
      <c r="Y415" s="65"/>
      <c r="Z415" s="65">
        <f t="shared" si="66"/>
        <v>410</v>
      </c>
      <c r="AA415" s="81" t="str">
        <f>IF(AA414="","",IFERROR(IF($S$17="All",VLOOKUP($S$14&amp;Z415-1,'Pivot Tables'!$T$5:$U$1135,2,FALSE),VLOOKUP($S$14&amp;Reference!$S$17&amp;Z415-1,'Pivot Tables'!$AB$5:$AC$1135,2,FALSE)),""))</f>
        <v/>
      </c>
      <c r="AB415" s="66"/>
      <c r="AR415" s="94"/>
      <c r="AS415" s="94"/>
      <c r="AT415" s="94"/>
      <c r="BA415" s="62" t="str">
        <f>IF(BA414="","",IFERROR(VLOOKUP($BC$1&amp;BB415-1,'Pivot Tables'!$E$5:$F$1135,2,FALSE),""))</f>
        <v/>
      </c>
      <c r="BB415" s="63">
        <v>413</v>
      </c>
      <c r="BC415" s="62" t="str">
        <f>IF(BD415="","",BD415&amp;" ("&amp;COUNTIF('Pivot Tables'!$D$4:$D$1135,Reference!BD415)-1&amp;")")</f>
        <v/>
      </c>
      <c r="BD415" s="62" t="str">
        <f>IF(BD414="","",IFERROR(VLOOKUP(BB415,'Pivot Tables'!$AD$4:$AE$1135,2,FALSE),""))</f>
        <v/>
      </c>
    </row>
    <row r="416" spans="19:56" s="7" customFormat="1">
      <c r="S416" s="94"/>
      <c r="T416" s="94"/>
      <c r="U416" s="94"/>
      <c r="V416" s="70"/>
      <c r="W416" s="65"/>
      <c r="X416" s="65"/>
      <c r="Y416" s="65"/>
      <c r="Z416" s="65">
        <f t="shared" si="66"/>
        <v>411</v>
      </c>
      <c r="AA416" s="81" t="str">
        <f>IF(AA415="","",IFERROR(IF($S$17="All",VLOOKUP($S$14&amp;Z416-1,'Pivot Tables'!$T$5:$U$1135,2,FALSE),VLOOKUP($S$14&amp;Reference!$S$17&amp;Z416-1,'Pivot Tables'!$AB$5:$AC$1135,2,FALSE)),""))</f>
        <v/>
      </c>
      <c r="AB416" s="66"/>
      <c r="AR416" s="94"/>
      <c r="AS416" s="94"/>
      <c r="AT416" s="94"/>
      <c r="BA416" s="62" t="str">
        <f>IF(BA415="","",IFERROR(VLOOKUP($BC$1&amp;BB416-1,'Pivot Tables'!$E$5:$F$1135,2,FALSE),""))</f>
        <v/>
      </c>
      <c r="BB416" s="63">
        <v>414</v>
      </c>
      <c r="BC416" s="62" t="str">
        <f>IF(BD416="","",BD416&amp;" ("&amp;COUNTIF('Pivot Tables'!$D$4:$D$1135,Reference!BD416)-1&amp;")")</f>
        <v/>
      </c>
      <c r="BD416" s="62" t="str">
        <f>IF(BD415="","",IFERROR(VLOOKUP(BB416,'Pivot Tables'!$AD$4:$AE$1135,2,FALSE),""))</f>
        <v/>
      </c>
    </row>
    <row r="417" spans="19:56" s="7" customFormat="1">
      <c r="S417" s="94"/>
      <c r="T417" s="94"/>
      <c r="U417" s="94"/>
      <c r="V417" s="70"/>
      <c r="W417" s="65"/>
      <c r="X417" s="65"/>
      <c r="Y417" s="65"/>
      <c r="Z417" s="65">
        <f t="shared" si="66"/>
        <v>412</v>
      </c>
      <c r="AA417" s="81" t="str">
        <f>IF(AA416="","",IFERROR(IF($S$17="All",VLOOKUP($S$14&amp;Z417-1,'Pivot Tables'!$T$5:$U$1135,2,FALSE),VLOOKUP($S$14&amp;Reference!$S$17&amp;Z417-1,'Pivot Tables'!$AB$5:$AC$1135,2,FALSE)),""))</f>
        <v/>
      </c>
      <c r="AB417" s="66"/>
      <c r="AR417" s="94"/>
      <c r="AS417" s="94"/>
      <c r="AT417" s="94"/>
      <c r="BA417" s="62" t="str">
        <f>IF(BA416="","",IFERROR(VLOOKUP($BC$1&amp;BB417-1,'Pivot Tables'!$E$5:$F$1135,2,FALSE),""))</f>
        <v/>
      </c>
      <c r="BB417" s="63">
        <v>415</v>
      </c>
      <c r="BC417" s="62" t="str">
        <f>IF(BD417="","",BD417&amp;" ("&amp;COUNTIF('Pivot Tables'!$D$4:$D$1135,Reference!BD417)-1&amp;")")</f>
        <v/>
      </c>
      <c r="BD417" s="62" t="str">
        <f>IF(BD416="","",IFERROR(VLOOKUP(BB417,'Pivot Tables'!$AD$4:$AE$1135,2,FALSE),""))</f>
        <v/>
      </c>
    </row>
    <row r="418" spans="19:56" s="7" customFormat="1">
      <c r="S418" s="94"/>
      <c r="T418" s="94"/>
      <c r="U418" s="94"/>
      <c r="V418" s="70"/>
      <c r="W418" s="65"/>
      <c r="X418" s="65"/>
      <c r="Y418" s="65"/>
      <c r="Z418" s="65">
        <f t="shared" si="66"/>
        <v>413</v>
      </c>
      <c r="AA418" s="81" t="str">
        <f>IF(AA417="","",IFERROR(IF($S$17="All",VLOOKUP($S$14&amp;Z418-1,'Pivot Tables'!$T$5:$U$1135,2,FALSE),VLOOKUP($S$14&amp;Reference!$S$17&amp;Z418-1,'Pivot Tables'!$AB$5:$AC$1135,2,FALSE)),""))</f>
        <v/>
      </c>
      <c r="AB418" s="66"/>
      <c r="AR418" s="94"/>
      <c r="AS418" s="94"/>
      <c r="AT418" s="94"/>
      <c r="BA418" s="62" t="str">
        <f>IF(BA417="","",IFERROR(VLOOKUP($BC$1&amp;BB418-1,'Pivot Tables'!$E$5:$F$1135,2,FALSE),""))</f>
        <v/>
      </c>
      <c r="BB418" s="63">
        <v>416</v>
      </c>
      <c r="BC418" s="62" t="str">
        <f>IF(BD418="","",BD418&amp;" ("&amp;COUNTIF('Pivot Tables'!$D$4:$D$1135,Reference!BD418)-1&amp;")")</f>
        <v/>
      </c>
      <c r="BD418" s="62" t="str">
        <f>IF(BD417="","",IFERROR(VLOOKUP(BB418,'Pivot Tables'!$AD$4:$AE$1135,2,FALSE),""))</f>
        <v/>
      </c>
    </row>
    <row r="419" spans="19:56" s="7" customFormat="1">
      <c r="S419" s="94"/>
      <c r="T419" s="94"/>
      <c r="U419" s="94"/>
      <c r="V419" s="70"/>
      <c r="W419" s="65"/>
      <c r="X419" s="65"/>
      <c r="Y419" s="65"/>
      <c r="Z419" s="65">
        <f t="shared" si="66"/>
        <v>414</v>
      </c>
      <c r="AA419" s="81" t="str">
        <f>IF(AA418="","",IFERROR(IF($S$17="All",VLOOKUP($S$14&amp;Z419-1,'Pivot Tables'!$T$5:$U$1135,2,FALSE),VLOOKUP($S$14&amp;Reference!$S$17&amp;Z419-1,'Pivot Tables'!$AB$5:$AC$1135,2,FALSE)),""))</f>
        <v/>
      </c>
      <c r="AB419" s="66"/>
      <c r="AR419" s="94"/>
      <c r="AS419" s="94"/>
      <c r="AT419" s="94"/>
      <c r="BA419" s="62" t="str">
        <f>IF(BA418="","",IFERROR(VLOOKUP($BC$1&amp;BB419-1,'Pivot Tables'!$E$5:$F$1135,2,FALSE),""))</f>
        <v/>
      </c>
      <c r="BB419" s="63">
        <v>417</v>
      </c>
      <c r="BC419" s="62" t="str">
        <f>IF(BD419="","",BD419&amp;" ("&amp;COUNTIF('Pivot Tables'!$D$4:$D$1135,Reference!BD419)-1&amp;")")</f>
        <v/>
      </c>
      <c r="BD419" s="62" t="str">
        <f>IF(BD418="","",IFERROR(VLOOKUP(BB419,'Pivot Tables'!$AD$4:$AE$1135,2,FALSE),""))</f>
        <v/>
      </c>
    </row>
    <row r="420" spans="19:56" s="7" customFormat="1">
      <c r="S420" s="94"/>
      <c r="T420" s="94"/>
      <c r="U420" s="94"/>
      <c r="V420" s="70"/>
      <c r="W420" s="65"/>
      <c r="X420" s="65"/>
      <c r="Y420" s="65"/>
      <c r="Z420" s="65">
        <f t="shared" si="66"/>
        <v>415</v>
      </c>
      <c r="AA420" s="81" t="str">
        <f>IF(AA419="","",IFERROR(IF($S$17="All",VLOOKUP($S$14&amp;Z420-1,'Pivot Tables'!$T$5:$U$1135,2,FALSE),VLOOKUP($S$14&amp;Reference!$S$17&amp;Z420-1,'Pivot Tables'!$AB$5:$AC$1135,2,FALSE)),""))</f>
        <v/>
      </c>
      <c r="AB420" s="66"/>
      <c r="AR420" s="94"/>
      <c r="AS420" s="94"/>
      <c r="AT420" s="94"/>
      <c r="BA420" s="62" t="str">
        <f>IF(BA419="","",IFERROR(VLOOKUP($BC$1&amp;BB420-1,'Pivot Tables'!$E$5:$F$1135,2,FALSE),""))</f>
        <v/>
      </c>
      <c r="BB420" s="63">
        <v>418</v>
      </c>
      <c r="BC420" s="62" t="str">
        <f>IF(BD420="","",BD420&amp;" ("&amp;COUNTIF('Pivot Tables'!$D$4:$D$1135,Reference!BD420)-1&amp;")")</f>
        <v/>
      </c>
      <c r="BD420" s="62" t="str">
        <f>IF(BD419="","",IFERROR(VLOOKUP(BB420,'Pivot Tables'!$AD$4:$AE$1135,2,FALSE),""))</f>
        <v/>
      </c>
    </row>
    <row r="421" spans="19:56" s="7" customFormat="1">
      <c r="S421" s="94"/>
      <c r="T421" s="94"/>
      <c r="U421" s="94"/>
      <c r="V421" s="70"/>
      <c r="W421" s="65"/>
      <c r="X421" s="65"/>
      <c r="Y421" s="65"/>
      <c r="Z421" s="65">
        <f t="shared" si="66"/>
        <v>416</v>
      </c>
      <c r="AA421" s="81" t="str">
        <f>IF(AA420="","",IFERROR(IF($S$17="All",VLOOKUP($S$14&amp;Z421-1,'Pivot Tables'!$T$5:$U$1135,2,FALSE),VLOOKUP($S$14&amp;Reference!$S$17&amp;Z421-1,'Pivot Tables'!$AB$5:$AC$1135,2,FALSE)),""))</f>
        <v/>
      </c>
      <c r="AB421" s="66"/>
      <c r="AR421" s="94"/>
      <c r="AS421" s="94"/>
      <c r="AT421" s="94"/>
      <c r="BA421" s="62" t="str">
        <f>IF(BA420="","",IFERROR(VLOOKUP($BC$1&amp;BB421-1,'Pivot Tables'!$E$5:$F$1135,2,FALSE),""))</f>
        <v/>
      </c>
      <c r="BB421" s="63">
        <v>419</v>
      </c>
      <c r="BC421" s="62" t="str">
        <f>IF(BD421="","",BD421&amp;" ("&amp;COUNTIF('Pivot Tables'!$D$4:$D$1135,Reference!BD421)-1&amp;")")</f>
        <v/>
      </c>
      <c r="BD421" s="62" t="str">
        <f>IF(BD420="","",IFERROR(VLOOKUP(BB421,'Pivot Tables'!$AD$4:$AE$1135,2,FALSE),""))</f>
        <v/>
      </c>
    </row>
    <row r="422" spans="19:56" s="7" customFormat="1">
      <c r="S422" s="94"/>
      <c r="T422" s="94"/>
      <c r="U422" s="94"/>
      <c r="V422" s="70"/>
      <c r="W422" s="65"/>
      <c r="X422" s="65"/>
      <c r="Y422" s="65"/>
      <c r="Z422" s="65">
        <f t="shared" si="66"/>
        <v>417</v>
      </c>
      <c r="AA422" s="81" t="str">
        <f>IF(AA421="","",IFERROR(IF($S$17="All",VLOOKUP($S$14&amp;Z422-1,'Pivot Tables'!$T$5:$U$1135,2,FALSE),VLOOKUP($S$14&amp;Reference!$S$17&amp;Z422-1,'Pivot Tables'!$AB$5:$AC$1135,2,FALSE)),""))</f>
        <v/>
      </c>
      <c r="AB422" s="66"/>
      <c r="AR422" s="94"/>
      <c r="AS422" s="94"/>
      <c r="AT422" s="94"/>
      <c r="BA422" s="62" t="str">
        <f>IF(BA421="","",IFERROR(VLOOKUP($BC$1&amp;BB422-1,'Pivot Tables'!$E$5:$F$1135,2,FALSE),""))</f>
        <v/>
      </c>
      <c r="BB422" s="63">
        <v>420</v>
      </c>
      <c r="BC422" s="62" t="str">
        <f>IF(BD422="","",BD422&amp;" ("&amp;COUNTIF('Pivot Tables'!$D$4:$D$1135,Reference!BD422)-1&amp;")")</f>
        <v/>
      </c>
      <c r="BD422" s="62" t="str">
        <f>IF(BD421="","",IFERROR(VLOOKUP(BB422,'Pivot Tables'!$AD$4:$AE$1135,2,FALSE),""))</f>
        <v/>
      </c>
    </row>
    <row r="423" spans="19:56" s="7" customFormat="1">
      <c r="S423" s="94"/>
      <c r="T423" s="94"/>
      <c r="U423" s="94"/>
      <c r="V423" s="70"/>
      <c r="W423" s="65"/>
      <c r="X423" s="65"/>
      <c r="Y423" s="65"/>
      <c r="Z423" s="65">
        <f t="shared" si="66"/>
        <v>418</v>
      </c>
      <c r="AA423" s="81" t="str">
        <f>IF(AA422="","",IFERROR(IF($S$17="All",VLOOKUP($S$14&amp;Z423-1,'Pivot Tables'!$T$5:$U$1135,2,FALSE),VLOOKUP($S$14&amp;Reference!$S$17&amp;Z423-1,'Pivot Tables'!$AB$5:$AC$1135,2,FALSE)),""))</f>
        <v/>
      </c>
      <c r="AB423" s="66"/>
      <c r="AR423" s="94"/>
      <c r="AS423" s="94"/>
      <c r="AT423" s="94"/>
      <c r="BA423" s="62" t="str">
        <f>IF(BA422="","",IFERROR(VLOOKUP($BC$1&amp;BB423-1,'Pivot Tables'!$E$5:$F$1135,2,FALSE),""))</f>
        <v/>
      </c>
      <c r="BB423" s="63">
        <v>421</v>
      </c>
      <c r="BC423" s="62" t="str">
        <f>IF(BD423="","",BD423&amp;" ("&amp;COUNTIF('Pivot Tables'!$D$4:$D$1135,Reference!BD423)-1&amp;")")</f>
        <v/>
      </c>
      <c r="BD423" s="62" t="str">
        <f>IF(BD422="","",IFERROR(VLOOKUP(BB423,'Pivot Tables'!$AD$4:$AE$1135,2,FALSE),""))</f>
        <v/>
      </c>
    </row>
    <row r="424" spans="19:56" s="7" customFormat="1">
      <c r="S424" s="94"/>
      <c r="T424" s="94"/>
      <c r="U424" s="94"/>
      <c r="V424" s="70"/>
      <c r="W424" s="65"/>
      <c r="X424" s="65"/>
      <c r="Y424" s="65"/>
      <c r="Z424" s="65">
        <f t="shared" si="66"/>
        <v>419</v>
      </c>
      <c r="AA424" s="81" t="str">
        <f>IF(AA423="","",IFERROR(IF($S$17="All",VLOOKUP($S$14&amp;Z424-1,'Pivot Tables'!$T$5:$U$1135,2,FALSE),VLOOKUP($S$14&amp;Reference!$S$17&amp;Z424-1,'Pivot Tables'!$AB$5:$AC$1135,2,FALSE)),""))</f>
        <v/>
      </c>
      <c r="AB424" s="66"/>
      <c r="AR424" s="94"/>
      <c r="AS424" s="94"/>
      <c r="AT424" s="94"/>
      <c r="BA424" s="62" t="str">
        <f>IF(BA423="","",IFERROR(VLOOKUP($BC$1&amp;BB424-1,'Pivot Tables'!$E$5:$F$1135,2,FALSE),""))</f>
        <v/>
      </c>
      <c r="BB424" s="63">
        <v>422</v>
      </c>
      <c r="BC424" s="62" t="str">
        <f>IF(BD424="","",BD424&amp;" ("&amp;COUNTIF('Pivot Tables'!$D$4:$D$1135,Reference!BD424)-1&amp;")")</f>
        <v/>
      </c>
      <c r="BD424" s="62" t="str">
        <f>IF(BD423="","",IFERROR(VLOOKUP(BB424,'Pivot Tables'!$AD$4:$AE$1135,2,FALSE),""))</f>
        <v/>
      </c>
    </row>
    <row r="425" spans="19:56" s="7" customFormat="1">
      <c r="S425" s="94"/>
      <c r="T425" s="94"/>
      <c r="U425" s="94"/>
      <c r="V425" s="70"/>
      <c r="W425" s="65"/>
      <c r="X425" s="65"/>
      <c r="Y425" s="65"/>
      <c r="Z425" s="65">
        <f t="shared" si="66"/>
        <v>420</v>
      </c>
      <c r="AA425" s="81" t="str">
        <f>IF(AA424="","",IFERROR(IF($S$17="All",VLOOKUP($S$14&amp;Z425-1,'Pivot Tables'!$T$5:$U$1135,2,FALSE),VLOOKUP($S$14&amp;Reference!$S$17&amp;Z425-1,'Pivot Tables'!$AB$5:$AC$1135,2,FALSE)),""))</f>
        <v/>
      </c>
      <c r="AB425" s="66"/>
      <c r="AR425" s="94"/>
      <c r="AS425" s="94"/>
      <c r="AT425" s="94"/>
      <c r="BA425" s="62" t="str">
        <f>IF(BA424="","",IFERROR(VLOOKUP($BC$1&amp;BB425-1,'Pivot Tables'!$E$5:$F$1135,2,FALSE),""))</f>
        <v/>
      </c>
      <c r="BB425" s="63">
        <v>423</v>
      </c>
      <c r="BC425" s="62" t="str">
        <f>IF(BD425="","",BD425&amp;" ("&amp;COUNTIF('Pivot Tables'!$D$4:$D$1135,Reference!BD425)-1&amp;")")</f>
        <v/>
      </c>
      <c r="BD425" s="62" t="str">
        <f>IF(BD424="","",IFERROR(VLOOKUP(BB425,'Pivot Tables'!$AD$4:$AE$1135,2,FALSE),""))</f>
        <v/>
      </c>
    </row>
    <row r="426" spans="19:56" s="7" customFormat="1">
      <c r="S426" s="94"/>
      <c r="T426" s="94"/>
      <c r="U426" s="94"/>
      <c r="V426" s="70"/>
      <c r="W426" s="65"/>
      <c r="X426" s="65"/>
      <c r="Y426" s="65"/>
      <c r="Z426" s="65">
        <f t="shared" si="66"/>
        <v>421</v>
      </c>
      <c r="AA426" s="81" t="str">
        <f>IF(AA425="","",IFERROR(IF($S$17="All",VLOOKUP($S$14&amp;Z426-1,'Pivot Tables'!$T$5:$U$1135,2,FALSE),VLOOKUP($S$14&amp;Reference!$S$17&amp;Z426-1,'Pivot Tables'!$AB$5:$AC$1135,2,FALSE)),""))</f>
        <v/>
      </c>
      <c r="AB426" s="66"/>
      <c r="AR426" s="94"/>
      <c r="AS426" s="94"/>
      <c r="AT426" s="94"/>
      <c r="BA426" s="62" t="str">
        <f>IF(BA425="","",IFERROR(VLOOKUP($BC$1&amp;BB426-1,'Pivot Tables'!$E$5:$F$1135,2,FALSE),""))</f>
        <v/>
      </c>
      <c r="BB426" s="63">
        <v>424</v>
      </c>
      <c r="BC426" s="62" t="str">
        <f>IF(BD426="","",BD426&amp;" ("&amp;COUNTIF('Pivot Tables'!$D$4:$D$1135,Reference!BD426)-1&amp;")")</f>
        <v/>
      </c>
      <c r="BD426" s="62" t="str">
        <f>IF(BD425="","",IFERROR(VLOOKUP(BB426,'Pivot Tables'!$AD$4:$AE$1135,2,FALSE),""))</f>
        <v/>
      </c>
    </row>
    <row r="427" spans="19:56" s="7" customFormat="1">
      <c r="S427" s="94"/>
      <c r="T427" s="94"/>
      <c r="U427" s="94"/>
      <c r="V427" s="70"/>
      <c r="W427" s="65"/>
      <c r="X427" s="65"/>
      <c r="Y427" s="65"/>
      <c r="Z427" s="65">
        <f t="shared" si="66"/>
        <v>422</v>
      </c>
      <c r="AA427" s="81" t="str">
        <f>IF(AA426="","",IFERROR(IF($S$17="All",VLOOKUP($S$14&amp;Z427-1,'Pivot Tables'!$T$5:$U$1135,2,FALSE),VLOOKUP($S$14&amp;Reference!$S$17&amp;Z427-1,'Pivot Tables'!$AB$5:$AC$1135,2,FALSE)),""))</f>
        <v/>
      </c>
      <c r="AB427" s="66"/>
      <c r="AR427" s="94"/>
      <c r="AS427" s="94"/>
      <c r="AT427" s="94"/>
      <c r="BA427" s="62" t="str">
        <f>IF(BA426="","",IFERROR(VLOOKUP($BC$1&amp;BB427-1,'Pivot Tables'!$E$5:$F$1135,2,FALSE),""))</f>
        <v/>
      </c>
      <c r="BB427" s="63">
        <v>425</v>
      </c>
      <c r="BC427" s="62" t="str">
        <f>IF(BD427="","",BD427&amp;" ("&amp;COUNTIF('Pivot Tables'!$D$4:$D$1135,Reference!BD427)-1&amp;")")</f>
        <v/>
      </c>
      <c r="BD427" s="62" t="str">
        <f>IF(BD426="","",IFERROR(VLOOKUP(BB427,'Pivot Tables'!$AD$4:$AE$1135,2,FALSE),""))</f>
        <v/>
      </c>
    </row>
    <row r="428" spans="19:56" s="7" customFormat="1">
      <c r="S428" s="94"/>
      <c r="T428" s="94"/>
      <c r="U428" s="94"/>
      <c r="V428" s="70"/>
      <c r="W428" s="65"/>
      <c r="X428" s="65"/>
      <c r="Y428" s="65"/>
      <c r="Z428" s="65">
        <f t="shared" si="66"/>
        <v>423</v>
      </c>
      <c r="AA428" s="81" t="str">
        <f>IF(AA427="","",IFERROR(IF($S$17="All",VLOOKUP($S$14&amp;Z428-1,'Pivot Tables'!$T$5:$U$1135,2,FALSE),VLOOKUP($S$14&amp;Reference!$S$17&amp;Z428-1,'Pivot Tables'!$AB$5:$AC$1135,2,FALSE)),""))</f>
        <v/>
      </c>
      <c r="AB428" s="66"/>
      <c r="AR428" s="94"/>
      <c r="AS428" s="94"/>
      <c r="AT428" s="94"/>
      <c r="BA428" s="62" t="str">
        <f>IF(BA427="","",IFERROR(VLOOKUP($BC$1&amp;BB428-1,'Pivot Tables'!$E$5:$F$1135,2,FALSE),""))</f>
        <v/>
      </c>
      <c r="BB428" s="63">
        <v>426</v>
      </c>
      <c r="BC428" s="62" t="str">
        <f>IF(BD428="","",BD428&amp;" ("&amp;COUNTIF('Pivot Tables'!$D$4:$D$1135,Reference!BD428)-1&amp;")")</f>
        <v/>
      </c>
      <c r="BD428" s="62" t="str">
        <f>IF(BD427="","",IFERROR(VLOOKUP(BB428,'Pivot Tables'!$AD$4:$AE$1135,2,FALSE),""))</f>
        <v/>
      </c>
    </row>
    <row r="429" spans="19:56" s="7" customFormat="1">
      <c r="S429" s="94"/>
      <c r="T429" s="94"/>
      <c r="U429" s="94"/>
      <c r="V429" s="70"/>
      <c r="W429" s="65"/>
      <c r="X429" s="65"/>
      <c r="Y429" s="65"/>
      <c r="Z429" s="65">
        <f t="shared" si="66"/>
        <v>424</v>
      </c>
      <c r="AA429" s="81" t="str">
        <f>IF(AA428="","",IFERROR(IF($S$17="All",VLOOKUP($S$14&amp;Z429-1,'Pivot Tables'!$T$5:$U$1135,2,FALSE),VLOOKUP($S$14&amp;Reference!$S$17&amp;Z429-1,'Pivot Tables'!$AB$5:$AC$1135,2,FALSE)),""))</f>
        <v/>
      </c>
      <c r="AB429" s="66"/>
      <c r="AR429" s="94"/>
      <c r="AS429" s="94"/>
      <c r="AT429" s="94"/>
      <c r="BA429" s="62" t="str">
        <f>IF(BA428="","",IFERROR(VLOOKUP($BC$1&amp;BB429-1,'Pivot Tables'!$E$5:$F$1135,2,FALSE),""))</f>
        <v/>
      </c>
      <c r="BB429" s="63">
        <v>427</v>
      </c>
      <c r="BC429" s="62" t="str">
        <f>IF(BD429="","",BD429&amp;" ("&amp;COUNTIF('Pivot Tables'!$D$4:$D$1135,Reference!BD429)-1&amp;")")</f>
        <v/>
      </c>
      <c r="BD429" s="62" t="str">
        <f>IF(BD428="","",IFERROR(VLOOKUP(BB429,'Pivot Tables'!$AD$4:$AE$1135,2,FALSE),""))</f>
        <v/>
      </c>
    </row>
    <row r="430" spans="19:56" s="7" customFormat="1">
      <c r="S430" s="94"/>
      <c r="T430" s="94"/>
      <c r="U430" s="94"/>
      <c r="V430" s="70"/>
      <c r="W430" s="65"/>
      <c r="X430" s="65"/>
      <c r="Y430" s="65"/>
      <c r="Z430" s="65">
        <f t="shared" si="66"/>
        <v>425</v>
      </c>
      <c r="AA430" s="81" t="str">
        <f>IF(AA429="","",IFERROR(IF($S$17="All",VLOOKUP($S$14&amp;Z430-1,'Pivot Tables'!$T$5:$U$1135,2,FALSE),VLOOKUP($S$14&amp;Reference!$S$17&amp;Z430-1,'Pivot Tables'!$AB$5:$AC$1135,2,FALSE)),""))</f>
        <v/>
      </c>
      <c r="AB430" s="66"/>
      <c r="AR430" s="94"/>
      <c r="AS430" s="94"/>
      <c r="AT430" s="94"/>
      <c r="BA430" s="62" t="str">
        <f>IF(BA429="","",IFERROR(VLOOKUP($BC$1&amp;BB430-1,'Pivot Tables'!$E$5:$F$1135,2,FALSE),""))</f>
        <v/>
      </c>
      <c r="BB430" s="63">
        <v>428</v>
      </c>
      <c r="BC430" s="62" t="str">
        <f>IF(BD430="","",BD430&amp;" ("&amp;COUNTIF('Pivot Tables'!$D$4:$D$1135,Reference!BD430)-1&amp;")")</f>
        <v/>
      </c>
      <c r="BD430" s="62" t="str">
        <f>IF(BD429="","",IFERROR(VLOOKUP(BB430,'Pivot Tables'!$AD$4:$AE$1135,2,FALSE),""))</f>
        <v/>
      </c>
    </row>
    <row r="431" spans="19:56" s="7" customFormat="1">
      <c r="S431" s="94"/>
      <c r="T431" s="94"/>
      <c r="U431" s="94"/>
      <c r="V431" s="70"/>
      <c r="W431" s="65"/>
      <c r="X431" s="65"/>
      <c r="Y431" s="65"/>
      <c r="Z431" s="65">
        <f t="shared" si="66"/>
        <v>426</v>
      </c>
      <c r="AA431" s="81" t="str">
        <f>IF(AA430="","",IFERROR(IF($S$17="All",VLOOKUP($S$14&amp;Z431-1,'Pivot Tables'!$T$5:$U$1135,2,FALSE),VLOOKUP($S$14&amp;Reference!$S$17&amp;Z431-1,'Pivot Tables'!$AB$5:$AC$1135,2,FALSE)),""))</f>
        <v/>
      </c>
      <c r="AB431" s="66"/>
      <c r="AR431" s="94"/>
      <c r="AS431" s="94"/>
      <c r="AT431" s="94"/>
      <c r="BA431" s="62" t="str">
        <f>IF(BA430="","",IFERROR(VLOOKUP($BC$1&amp;BB431-1,'Pivot Tables'!$E$5:$F$1135,2,FALSE),""))</f>
        <v/>
      </c>
      <c r="BB431" s="63">
        <v>429</v>
      </c>
      <c r="BC431" s="62" t="str">
        <f>IF(BD431="","",BD431&amp;" ("&amp;COUNTIF('Pivot Tables'!$D$4:$D$1135,Reference!BD431)-1&amp;")")</f>
        <v/>
      </c>
      <c r="BD431" s="62" t="str">
        <f>IF(BD430="","",IFERROR(VLOOKUP(BB431,'Pivot Tables'!$AD$4:$AE$1135,2,FALSE),""))</f>
        <v/>
      </c>
    </row>
    <row r="432" spans="19:56" s="7" customFormat="1">
      <c r="S432" s="94"/>
      <c r="T432" s="94"/>
      <c r="U432" s="94"/>
      <c r="V432" s="70"/>
      <c r="W432" s="65"/>
      <c r="X432" s="65"/>
      <c r="Y432" s="65"/>
      <c r="Z432" s="65">
        <f t="shared" si="66"/>
        <v>427</v>
      </c>
      <c r="AA432" s="81" t="str">
        <f>IF(AA431="","",IFERROR(IF($S$17="All",VLOOKUP($S$14&amp;Z432-1,'Pivot Tables'!$T$5:$U$1135,2,FALSE),VLOOKUP($S$14&amp;Reference!$S$17&amp;Z432-1,'Pivot Tables'!$AB$5:$AC$1135,2,FALSE)),""))</f>
        <v/>
      </c>
      <c r="AB432" s="66"/>
      <c r="AR432" s="94"/>
      <c r="AS432" s="94"/>
      <c r="AT432" s="94"/>
      <c r="BA432" s="62" t="str">
        <f>IF(BA431="","",IFERROR(VLOOKUP($BC$1&amp;BB432-1,'Pivot Tables'!$E$5:$F$1135,2,FALSE),""))</f>
        <v/>
      </c>
      <c r="BB432" s="63">
        <v>430</v>
      </c>
      <c r="BC432" s="62" t="str">
        <f>IF(BD432="","",BD432&amp;" ("&amp;COUNTIF('Pivot Tables'!$D$4:$D$1135,Reference!BD432)-1&amp;")")</f>
        <v/>
      </c>
      <c r="BD432" s="62" t="str">
        <f>IF(BD431="","",IFERROR(VLOOKUP(BB432,'Pivot Tables'!$AD$4:$AE$1135,2,FALSE),""))</f>
        <v/>
      </c>
    </row>
    <row r="433" spans="19:56" s="7" customFormat="1">
      <c r="S433" s="94"/>
      <c r="T433" s="94"/>
      <c r="U433" s="94"/>
      <c r="V433" s="70"/>
      <c r="W433" s="65"/>
      <c r="X433" s="65"/>
      <c r="Y433" s="65"/>
      <c r="Z433" s="65">
        <f t="shared" si="66"/>
        <v>428</v>
      </c>
      <c r="AA433" s="81" t="str">
        <f>IF(AA432="","",IFERROR(IF($S$17="All",VLOOKUP($S$14&amp;Z433-1,'Pivot Tables'!$T$5:$U$1135,2,FALSE),VLOOKUP($S$14&amp;Reference!$S$17&amp;Z433-1,'Pivot Tables'!$AB$5:$AC$1135,2,FALSE)),""))</f>
        <v/>
      </c>
      <c r="AB433" s="66"/>
      <c r="AR433" s="94"/>
      <c r="AS433" s="94"/>
      <c r="AT433" s="94"/>
      <c r="BA433" s="62" t="str">
        <f>IF(BA432="","",IFERROR(VLOOKUP($BC$1&amp;BB433-1,'Pivot Tables'!$E$5:$F$1135,2,FALSE),""))</f>
        <v/>
      </c>
      <c r="BB433" s="63">
        <v>431</v>
      </c>
      <c r="BC433" s="62" t="str">
        <f>IF(BD433="","",BD433&amp;" ("&amp;COUNTIF('Pivot Tables'!$D$4:$D$1135,Reference!BD433)-1&amp;")")</f>
        <v/>
      </c>
      <c r="BD433" s="62" t="str">
        <f>IF(BD432="","",IFERROR(VLOOKUP(BB433,'Pivot Tables'!$AD$4:$AE$1135,2,FALSE),""))</f>
        <v/>
      </c>
    </row>
    <row r="434" spans="19:56" s="7" customFormat="1">
      <c r="S434" s="94"/>
      <c r="T434" s="94"/>
      <c r="U434" s="94"/>
      <c r="V434" s="70"/>
      <c r="W434" s="65"/>
      <c r="X434" s="65"/>
      <c r="Y434" s="65"/>
      <c r="Z434" s="65">
        <f t="shared" si="66"/>
        <v>429</v>
      </c>
      <c r="AA434" s="81" t="str">
        <f>IF(AA433="","",IFERROR(IF($S$17="All",VLOOKUP($S$14&amp;Z434-1,'Pivot Tables'!$T$5:$U$1135,2,FALSE),VLOOKUP($S$14&amp;Reference!$S$17&amp;Z434-1,'Pivot Tables'!$AB$5:$AC$1135,2,FALSE)),""))</f>
        <v/>
      </c>
      <c r="AB434" s="66"/>
      <c r="AR434" s="94"/>
      <c r="AS434" s="94"/>
      <c r="AT434" s="94"/>
      <c r="BA434" s="62" t="str">
        <f>IF(BA433="","",IFERROR(VLOOKUP($BC$1&amp;BB434-1,'Pivot Tables'!$E$5:$F$1135,2,FALSE),""))</f>
        <v/>
      </c>
      <c r="BB434" s="63">
        <v>432</v>
      </c>
      <c r="BC434" s="62" t="str">
        <f>IF(BD434="","",BD434&amp;" ("&amp;COUNTIF('Pivot Tables'!$D$4:$D$1135,Reference!BD434)-1&amp;")")</f>
        <v/>
      </c>
      <c r="BD434" s="62" t="str">
        <f>IF(BD433="","",IFERROR(VLOOKUP(BB434,'Pivot Tables'!$AD$4:$AE$1135,2,FALSE),""))</f>
        <v/>
      </c>
    </row>
    <row r="435" spans="19:56" s="7" customFormat="1">
      <c r="S435" s="94"/>
      <c r="T435" s="94"/>
      <c r="U435" s="94"/>
      <c r="V435" s="70"/>
      <c r="W435" s="65"/>
      <c r="X435" s="65"/>
      <c r="Y435" s="65"/>
      <c r="Z435" s="65">
        <f t="shared" si="66"/>
        <v>430</v>
      </c>
      <c r="AA435" s="81" t="str">
        <f>IF(AA434="","",IFERROR(IF($S$17="All",VLOOKUP($S$14&amp;Z435-1,'Pivot Tables'!$T$5:$U$1135,2,FALSE),VLOOKUP($S$14&amp;Reference!$S$17&amp;Z435-1,'Pivot Tables'!$AB$5:$AC$1135,2,FALSE)),""))</f>
        <v/>
      </c>
      <c r="AB435" s="66"/>
      <c r="AR435" s="94"/>
      <c r="AS435" s="94"/>
      <c r="AT435" s="94"/>
      <c r="BA435" s="62" t="str">
        <f>IF(BA434="","",IFERROR(VLOOKUP($BC$1&amp;BB435-1,'Pivot Tables'!$E$5:$F$1135,2,FALSE),""))</f>
        <v/>
      </c>
      <c r="BB435" s="63">
        <v>433</v>
      </c>
      <c r="BC435" s="62" t="str">
        <f>IF(BD435="","",BD435&amp;" ("&amp;COUNTIF('Pivot Tables'!$D$4:$D$1135,Reference!BD435)-1&amp;")")</f>
        <v/>
      </c>
      <c r="BD435" s="62" t="str">
        <f>IF(BD434="","",IFERROR(VLOOKUP(BB435,'Pivot Tables'!$AD$4:$AE$1135,2,FALSE),""))</f>
        <v/>
      </c>
    </row>
    <row r="436" spans="19:56" s="7" customFormat="1">
      <c r="S436" s="94"/>
      <c r="T436" s="94"/>
      <c r="U436" s="94"/>
      <c r="V436" s="70"/>
      <c r="W436" s="65"/>
      <c r="X436" s="65"/>
      <c r="Y436" s="65"/>
      <c r="Z436" s="65">
        <f t="shared" si="66"/>
        <v>431</v>
      </c>
      <c r="AA436" s="81" t="str">
        <f>IF(AA435="","",IFERROR(IF($S$17="All",VLOOKUP($S$14&amp;Z436-1,'Pivot Tables'!$T$5:$U$1135,2,FALSE),VLOOKUP($S$14&amp;Reference!$S$17&amp;Z436-1,'Pivot Tables'!$AB$5:$AC$1135,2,FALSE)),""))</f>
        <v/>
      </c>
      <c r="AB436" s="66"/>
      <c r="AR436" s="94"/>
      <c r="AS436" s="94"/>
      <c r="AT436" s="94"/>
      <c r="BA436" s="62" t="str">
        <f>IF(BA435="","",IFERROR(VLOOKUP($BC$1&amp;BB436-1,'Pivot Tables'!$E$5:$F$1135,2,FALSE),""))</f>
        <v/>
      </c>
      <c r="BB436" s="63">
        <v>434</v>
      </c>
      <c r="BC436" s="62" t="str">
        <f>IF(BD436="","",BD436&amp;" ("&amp;COUNTIF('Pivot Tables'!$D$4:$D$1135,Reference!BD436)-1&amp;")")</f>
        <v/>
      </c>
      <c r="BD436" s="62" t="str">
        <f>IF(BD435="","",IFERROR(VLOOKUP(BB436,'Pivot Tables'!$AD$4:$AE$1135,2,FALSE),""))</f>
        <v/>
      </c>
    </row>
    <row r="437" spans="19:56" s="7" customFormat="1">
      <c r="S437" s="94"/>
      <c r="T437" s="94"/>
      <c r="U437" s="94"/>
      <c r="V437" s="70"/>
      <c r="W437" s="65"/>
      <c r="X437" s="65"/>
      <c r="Y437" s="65"/>
      <c r="Z437" s="65">
        <f t="shared" si="66"/>
        <v>432</v>
      </c>
      <c r="AA437" s="81" t="str">
        <f>IF(AA436="","",IFERROR(IF($S$17="All",VLOOKUP($S$14&amp;Z437-1,'Pivot Tables'!$T$5:$U$1135,2,FALSE),VLOOKUP($S$14&amp;Reference!$S$17&amp;Z437-1,'Pivot Tables'!$AB$5:$AC$1135,2,FALSE)),""))</f>
        <v/>
      </c>
      <c r="AB437" s="66"/>
      <c r="AR437" s="94"/>
      <c r="AS437" s="94"/>
      <c r="AT437" s="94"/>
      <c r="BA437" s="62" t="str">
        <f>IF(BA436="","",IFERROR(VLOOKUP($BC$1&amp;BB437-1,'Pivot Tables'!$E$5:$F$1135,2,FALSE),""))</f>
        <v/>
      </c>
      <c r="BB437" s="63">
        <v>435</v>
      </c>
      <c r="BC437" s="62" t="str">
        <f>IF(BD437="","",BD437&amp;" ("&amp;COUNTIF('Pivot Tables'!$D$4:$D$1135,Reference!BD437)-1&amp;")")</f>
        <v/>
      </c>
      <c r="BD437" s="62" t="str">
        <f>IF(BD436="","",IFERROR(VLOOKUP(BB437,'Pivot Tables'!$AD$4:$AE$1135,2,FALSE),""))</f>
        <v/>
      </c>
    </row>
    <row r="438" spans="19:56" s="7" customFormat="1">
      <c r="S438" s="94"/>
      <c r="T438" s="94"/>
      <c r="U438" s="94"/>
      <c r="V438" s="70"/>
      <c r="W438" s="65"/>
      <c r="X438" s="65"/>
      <c r="Y438" s="65"/>
      <c r="Z438" s="65">
        <f t="shared" si="66"/>
        <v>433</v>
      </c>
      <c r="AA438" s="81" t="str">
        <f>IF(AA437="","",IFERROR(IF($S$17="All",VLOOKUP($S$14&amp;Z438-1,'Pivot Tables'!$T$5:$U$1135,2,FALSE),VLOOKUP($S$14&amp;Reference!$S$17&amp;Z438-1,'Pivot Tables'!$AB$5:$AC$1135,2,FALSE)),""))</f>
        <v/>
      </c>
      <c r="AB438" s="66"/>
      <c r="AR438" s="94"/>
      <c r="AS438" s="94"/>
      <c r="AT438" s="94"/>
      <c r="BA438" s="62" t="str">
        <f>IF(BA437="","",IFERROR(VLOOKUP($BC$1&amp;BB438-1,'Pivot Tables'!$E$5:$F$1135,2,FALSE),""))</f>
        <v/>
      </c>
      <c r="BB438" s="63">
        <v>436</v>
      </c>
      <c r="BC438" s="62" t="str">
        <f>IF(BD438="","",BD438&amp;" ("&amp;COUNTIF('Pivot Tables'!$D$4:$D$1135,Reference!BD438)-1&amp;")")</f>
        <v/>
      </c>
      <c r="BD438" s="62" t="str">
        <f>IF(BD437="","",IFERROR(VLOOKUP(BB438,'Pivot Tables'!$AD$4:$AE$1135,2,FALSE),""))</f>
        <v/>
      </c>
    </row>
    <row r="439" spans="19:56" s="7" customFormat="1">
      <c r="S439" s="94"/>
      <c r="T439" s="94"/>
      <c r="U439" s="94"/>
      <c r="V439" s="70"/>
      <c r="W439" s="65"/>
      <c r="X439" s="65"/>
      <c r="Y439" s="65"/>
      <c r="Z439" s="65">
        <f t="shared" si="66"/>
        <v>434</v>
      </c>
      <c r="AA439" s="81" t="str">
        <f>IF(AA438="","",IFERROR(IF($S$17="All",VLOOKUP($S$14&amp;Z439-1,'Pivot Tables'!$T$5:$U$1135,2,FALSE),VLOOKUP($S$14&amp;Reference!$S$17&amp;Z439-1,'Pivot Tables'!$AB$5:$AC$1135,2,FALSE)),""))</f>
        <v/>
      </c>
      <c r="AB439" s="66"/>
      <c r="AR439" s="94"/>
      <c r="AS439" s="94"/>
      <c r="AT439" s="94"/>
      <c r="BA439" s="62" t="str">
        <f>IF(BA438="","",IFERROR(VLOOKUP($BC$1&amp;BB439-1,'Pivot Tables'!$E$5:$F$1135,2,FALSE),""))</f>
        <v/>
      </c>
      <c r="BB439" s="63">
        <v>437</v>
      </c>
      <c r="BC439" s="62" t="str">
        <f>IF(BD439="","",BD439&amp;" ("&amp;COUNTIF('Pivot Tables'!$D$4:$D$1135,Reference!BD439)-1&amp;")")</f>
        <v/>
      </c>
      <c r="BD439" s="62" t="str">
        <f>IF(BD438="","",IFERROR(VLOOKUP(BB439,'Pivot Tables'!$AD$4:$AE$1135,2,FALSE),""))</f>
        <v/>
      </c>
    </row>
    <row r="440" spans="19:56" s="7" customFormat="1">
      <c r="S440" s="94"/>
      <c r="T440" s="94"/>
      <c r="U440" s="94"/>
      <c r="V440" s="70"/>
      <c r="W440" s="65"/>
      <c r="X440" s="65"/>
      <c r="Y440" s="65"/>
      <c r="Z440" s="65">
        <f t="shared" si="66"/>
        <v>435</v>
      </c>
      <c r="AA440" s="81" t="str">
        <f>IF(AA439="","",IFERROR(IF($S$17="All",VLOOKUP($S$14&amp;Z440-1,'Pivot Tables'!$T$5:$U$1135,2,FALSE),VLOOKUP($S$14&amp;Reference!$S$17&amp;Z440-1,'Pivot Tables'!$AB$5:$AC$1135,2,FALSE)),""))</f>
        <v/>
      </c>
      <c r="AB440" s="66"/>
      <c r="AR440" s="94"/>
      <c r="AS440" s="94"/>
      <c r="AT440" s="94"/>
      <c r="BA440" s="62" t="str">
        <f>IF(BA439="","",IFERROR(VLOOKUP($BC$1&amp;BB440-1,'Pivot Tables'!$E$5:$F$1135,2,FALSE),""))</f>
        <v/>
      </c>
      <c r="BB440" s="63">
        <v>438</v>
      </c>
      <c r="BC440" s="62" t="str">
        <f>IF(BD440="","",BD440&amp;" ("&amp;COUNTIF('Pivot Tables'!$D$4:$D$1135,Reference!BD440)-1&amp;")")</f>
        <v/>
      </c>
      <c r="BD440" s="62" t="str">
        <f>IF(BD439="","",IFERROR(VLOOKUP(BB440,'Pivot Tables'!$AD$4:$AE$1135,2,FALSE),""))</f>
        <v/>
      </c>
    </row>
    <row r="441" spans="19:56" s="7" customFormat="1">
      <c r="S441" s="94"/>
      <c r="T441" s="94"/>
      <c r="U441" s="94"/>
      <c r="V441" s="70"/>
      <c r="W441" s="65"/>
      <c r="X441" s="65"/>
      <c r="Y441" s="65"/>
      <c r="Z441" s="65">
        <f t="shared" si="66"/>
        <v>436</v>
      </c>
      <c r="AA441" s="81" t="str">
        <f>IF(AA440="","",IFERROR(IF($S$17="All",VLOOKUP($S$14&amp;Z441-1,'Pivot Tables'!$T$5:$U$1135,2,FALSE),VLOOKUP($S$14&amp;Reference!$S$17&amp;Z441-1,'Pivot Tables'!$AB$5:$AC$1135,2,FALSE)),""))</f>
        <v/>
      </c>
      <c r="AB441" s="66"/>
      <c r="AR441" s="94"/>
      <c r="AS441" s="94"/>
      <c r="AT441" s="94"/>
      <c r="BA441" s="62" t="str">
        <f>IF(BA440="","",IFERROR(VLOOKUP($BC$1&amp;BB441-1,'Pivot Tables'!$E$5:$F$1135,2,FALSE),""))</f>
        <v/>
      </c>
      <c r="BB441" s="63">
        <v>439</v>
      </c>
      <c r="BC441" s="62" t="str">
        <f>IF(BD441="","",BD441&amp;" ("&amp;COUNTIF('Pivot Tables'!$D$4:$D$1135,Reference!BD441)-1&amp;")")</f>
        <v/>
      </c>
      <c r="BD441" s="62" t="str">
        <f>IF(BD440="","",IFERROR(VLOOKUP(BB441,'Pivot Tables'!$AD$4:$AE$1135,2,FALSE),""))</f>
        <v/>
      </c>
    </row>
    <row r="442" spans="19:56" s="7" customFormat="1">
      <c r="S442" s="94"/>
      <c r="T442" s="94"/>
      <c r="U442" s="94"/>
      <c r="V442" s="70"/>
      <c r="W442" s="65"/>
      <c r="X442" s="65"/>
      <c r="Y442" s="65"/>
      <c r="Z442" s="65">
        <f t="shared" si="66"/>
        <v>437</v>
      </c>
      <c r="AA442" s="81" t="str">
        <f>IF(AA441="","",IFERROR(IF($S$17="All",VLOOKUP($S$14&amp;Z442-1,'Pivot Tables'!$T$5:$U$1135,2,FALSE),VLOOKUP($S$14&amp;Reference!$S$17&amp;Z442-1,'Pivot Tables'!$AB$5:$AC$1135,2,FALSE)),""))</f>
        <v/>
      </c>
      <c r="AB442" s="66"/>
      <c r="AR442" s="94"/>
      <c r="AS442" s="94"/>
      <c r="AT442" s="94"/>
      <c r="BA442" s="62" t="str">
        <f>IF(BA441="","",IFERROR(VLOOKUP($BC$1&amp;BB442-1,'Pivot Tables'!$E$5:$F$1135,2,FALSE),""))</f>
        <v/>
      </c>
      <c r="BB442" s="63">
        <v>440</v>
      </c>
      <c r="BC442" s="62" t="str">
        <f>IF(BD442="","",BD442&amp;" ("&amp;COUNTIF('Pivot Tables'!$D$4:$D$1135,Reference!BD442)-1&amp;")")</f>
        <v/>
      </c>
      <c r="BD442" s="62" t="str">
        <f>IF(BD441="","",IFERROR(VLOOKUP(BB442,'Pivot Tables'!$AD$4:$AE$1135,2,FALSE),""))</f>
        <v/>
      </c>
    </row>
    <row r="443" spans="19:56" s="7" customFormat="1">
      <c r="S443" s="94"/>
      <c r="T443" s="94"/>
      <c r="U443" s="94"/>
      <c r="V443" s="70"/>
      <c r="W443" s="65"/>
      <c r="X443" s="65"/>
      <c r="Y443" s="65"/>
      <c r="Z443" s="65">
        <f t="shared" si="66"/>
        <v>438</v>
      </c>
      <c r="AA443" s="81" t="str">
        <f>IF(AA442="","",IFERROR(IF($S$17="All",VLOOKUP($S$14&amp;Z443-1,'Pivot Tables'!$T$5:$U$1135,2,FALSE),VLOOKUP($S$14&amp;Reference!$S$17&amp;Z443-1,'Pivot Tables'!$AB$5:$AC$1135,2,FALSE)),""))</f>
        <v/>
      </c>
      <c r="AB443" s="66"/>
      <c r="AR443" s="94"/>
      <c r="AS443" s="94"/>
      <c r="AT443" s="94"/>
      <c r="BA443" s="62" t="str">
        <f>IF(BA442="","",IFERROR(VLOOKUP($BC$1&amp;BB443-1,'Pivot Tables'!$E$5:$F$1135,2,FALSE),""))</f>
        <v/>
      </c>
      <c r="BB443" s="63">
        <v>441</v>
      </c>
      <c r="BC443" s="62" t="str">
        <f>IF(BD443="","",BD443&amp;" ("&amp;COUNTIF('Pivot Tables'!$D$4:$D$1135,Reference!BD443)-1&amp;")")</f>
        <v/>
      </c>
      <c r="BD443" s="62" t="str">
        <f>IF(BD442="","",IFERROR(VLOOKUP(BB443,'Pivot Tables'!$AD$4:$AE$1135,2,FALSE),""))</f>
        <v/>
      </c>
    </row>
    <row r="444" spans="19:56" s="7" customFormat="1">
      <c r="S444" s="94"/>
      <c r="T444" s="94"/>
      <c r="U444" s="94"/>
      <c r="V444" s="70"/>
      <c r="W444" s="65"/>
      <c r="X444" s="65"/>
      <c r="Y444" s="65"/>
      <c r="Z444" s="65">
        <f t="shared" si="66"/>
        <v>439</v>
      </c>
      <c r="AA444" s="81" t="str">
        <f>IF(AA443="","",IFERROR(IF($S$17="All",VLOOKUP($S$14&amp;Z444-1,'Pivot Tables'!$T$5:$U$1135,2,FALSE),VLOOKUP($S$14&amp;Reference!$S$17&amp;Z444-1,'Pivot Tables'!$AB$5:$AC$1135,2,FALSE)),""))</f>
        <v/>
      </c>
      <c r="AB444" s="66"/>
      <c r="AR444" s="94"/>
      <c r="AS444" s="94"/>
      <c r="AT444" s="94"/>
      <c r="BA444" s="62" t="str">
        <f>IF(BA443="","",IFERROR(VLOOKUP($BC$1&amp;BB444-1,'Pivot Tables'!$E$5:$F$1135,2,FALSE),""))</f>
        <v/>
      </c>
      <c r="BB444" s="63">
        <v>442</v>
      </c>
      <c r="BC444" s="62" t="str">
        <f>IF(BD444="","",BD444&amp;" ("&amp;COUNTIF('Pivot Tables'!$D$4:$D$1135,Reference!BD444)-1&amp;")")</f>
        <v/>
      </c>
      <c r="BD444" s="62" t="str">
        <f>IF(BD443="","",IFERROR(VLOOKUP(BB444,'Pivot Tables'!$AD$4:$AE$1135,2,FALSE),""))</f>
        <v/>
      </c>
    </row>
    <row r="445" spans="19:56" s="7" customFormat="1">
      <c r="S445" s="94"/>
      <c r="T445" s="94"/>
      <c r="U445" s="94"/>
      <c r="V445" s="70"/>
      <c r="W445" s="65"/>
      <c r="X445" s="65"/>
      <c r="Y445" s="65"/>
      <c r="Z445" s="65">
        <f t="shared" si="66"/>
        <v>440</v>
      </c>
      <c r="AA445" s="81" t="str">
        <f>IF(AA444="","",IFERROR(IF($S$17="All",VLOOKUP($S$14&amp;Z445-1,'Pivot Tables'!$T$5:$U$1135,2,FALSE),VLOOKUP($S$14&amp;Reference!$S$17&amp;Z445-1,'Pivot Tables'!$AB$5:$AC$1135,2,FALSE)),""))</f>
        <v/>
      </c>
      <c r="AB445" s="66"/>
      <c r="AR445" s="94"/>
      <c r="AS445" s="94"/>
      <c r="AT445" s="94"/>
      <c r="BA445" s="62" t="str">
        <f>IF(BA444="","",IFERROR(VLOOKUP($BC$1&amp;BB445-1,'Pivot Tables'!$E$5:$F$1135,2,FALSE),""))</f>
        <v/>
      </c>
      <c r="BB445" s="63">
        <v>443</v>
      </c>
      <c r="BC445" s="62" t="str">
        <f>IF(BD445="","",BD445&amp;" ("&amp;COUNTIF('Pivot Tables'!$D$4:$D$1135,Reference!BD445)-1&amp;")")</f>
        <v/>
      </c>
      <c r="BD445" s="62" t="str">
        <f>IF(BD444="","",IFERROR(VLOOKUP(BB445,'Pivot Tables'!$AD$4:$AE$1135,2,FALSE),""))</f>
        <v/>
      </c>
    </row>
    <row r="446" spans="19:56" s="7" customFormat="1">
      <c r="S446" s="94"/>
      <c r="T446" s="94"/>
      <c r="U446" s="94"/>
      <c r="V446" s="70"/>
      <c r="W446" s="65"/>
      <c r="X446" s="65"/>
      <c r="Y446" s="65"/>
      <c r="Z446" s="65">
        <f t="shared" si="66"/>
        <v>441</v>
      </c>
      <c r="AA446" s="81" t="str">
        <f>IF(AA445="","",IFERROR(IF($S$17="All",VLOOKUP($S$14&amp;Z446-1,'Pivot Tables'!$T$5:$U$1135,2,FALSE),VLOOKUP($S$14&amp;Reference!$S$17&amp;Z446-1,'Pivot Tables'!$AB$5:$AC$1135,2,FALSE)),""))</f>
        <v/>
      </c>
      <c r="AB446" s="66"/>
      <c r="AR446" s="94"/>
      <c r="AS446" s="94"/>
      <c r="AT446" s="94"/>
      <c r="BA446" s="62" t="str">
        <f>IF(BA445="","",IFERROR(VLOOKUP($BC$1&amp;BB446-1,'Pivot Tables'!$E$5:$F$1135,2,FALSE),""))</f>
        <v/>
      </c>
      <c r="BB446" s="63">
        <v>444</v>
      </c>
      <c r="BC446" s="62" t="str">
        <f>IF(BD446="","",BD446&amp;" ("&amp;COUNTIF('Pivot Tables'!$D$4:$D$1135,Reference!BD446)-1&amp;")")</f>
        <v/>
      </c>
      <c r="BD446" s="62" t="str">
        <f>IF(BD445="","",IFERROR(VLOOKUP(BB446,'Pivot Tables'!$AD$4:$AE$1135,2,FALSE),""))</f>
        <v/>
      </c>
    </row>
    <row r="447" spans="19:56" s="7" customFormat="1">
      <c r="S447" s="94"/>
      <c r="T447" s="94"/>
      <c r="U447" s="94"/>
      <c r="V447" s="70"/>
      <c r="W447" s="65"/>
      <c r="X447" s="65"/>
      <c r="Y447" s="65"/>
      <c r="Z447" s="65">
        <f t="shared" si="66"/>
        <v>442</v>
      </c>
      <c r="AA447" s="81" t="str">
        <f>IF(AA446="","",IFERROR(IF($S$17="All",VLOOKUP($S$14&amp;Z447-1,'Pivot Tables'!$T$5:$U$1135,2,FALSE),VLOOKUP($S$14&amp;Reference!$S$17&amp;Z447-1,'Pivot Tables'!$AB$5:$AC$1135,2,FALSE)),""))</f>
        <v/>
      </c>
      <c r="AB447" s="66"/>
      <c r="AR447" s="94"/>
      <c r="AS447" s="94"/>
      <c r="AT447" s="94"/>
      <c r="BA447" s="62" t="str">
        <f>IF(BA446="","",IFERROR(VLOOKUP($BC$1&amp;BB447-1,'Pivot Tables'!$E$5:$F$1135,2,FALSE),""))</f>
        <v/>
      </c>
      <c r="BB447" s="63">
        <v>445</v>
      </c>
      <c r="BC447" s="62" t="str">
        <f>IF(BD447="","",BD447&amp;" ("&amp;COUNTIF('Pivot Tables'!$D$4:$D$1135,Reference!BD447)-1&amp;")")</f>
        <v/>
      </c>
      <c r="BD447" s="62" t="str">
        <f>IF(BD446="","",IFERROR(VLOOKUP(BB447,'Pivot Tables'!$AD$4:$AE$1135,2,FALSE),""))</f>
        <v/>
      </c>
    </row>
    <row r="448" spans="19:56" s="7" customFormat="1">
      <c r="S448" s="94"/>
      <c r="T448" s="94"/>
      <c r="U448" s="94"/>
      <c r="V448" s="70"/>
      <c r="W448" s="65"/>
      <c r="X448" s="65"/>
      <c r="Y448" s="65"/>
      <c r="Z448" s="65">
        <f t="shared" si="66"/>
        <v>443</v>
      </c>
      <c r="AA448" s="81" t="str">
        <f>IF(AA447="","",IFERROR(IF($S$17="All",VLOOKUP($S$14&amp;Z448-1,'Pivot Tables'!$T$5:$U$1135,2,FALSE),VLOOKUP($S$14&amp;Reference!$S$17&amp;Z448-1,'Pivot Tables'!$AB$5:$AC$1135,2,FALSE)),""))</f>
        <v/>
      </c>
      <c r="AB448" s="66"/>
      <c r="AR448" s="94"/>
      <c r="AS448" s="94"/>
      <c r="AT448" s="94"/>
      <c r="BA448" s="62" t="str">
        <f>IF(BA447="","",IFERROR(VLOOKUP($BC$1&amp;BB448-1,'Pivot Tables'!$E$5:$F$1135,2,FALSE),""))</f>
        <v/>
      </c>
      <c r="BB448" s="63">
        <v>446</v>
      </c>
      <c r="BC448" s="62" t="str">
        <f>IF(BD448="","",BD448&amp;" ("&amp;COUNTIF('Pivot Tables'!$D$4:$D$1135,Reference!BD448)-1&amp;")")</f>
        <v/>
      </c>
      <c r="BD448" s="62" t="str">
        <f>IF(BD447="","",IFERROR(VLOOKUP(BB448,'Pivot Tables'!$AD$4:$AE$1135,2,FALSE),""))</f>
        <v/>
      </c>
    </row>
    <row r="449" spans="19:56" s="7" customFormat="1">
      <c r="S449" s="94"/>
      <c r="T449" s="94"/>
      <c r="U449" s="94"/>
      <c r="V449" s="70"/>
      <c r="W449" s="65"/>
      <c r="X449" s="65"/>
      <c r="Y449" s="65"/>
      <c r="Z449" s="65">
        <f t="shared" si="66"/>
        <v>444</v>
      </c>
      <c r="AA449" s="81" t="str">
        <f>IF(AA448="","",IFERROR(IF($S$17="All",VLOOKUP($S$14&amp;Z449-1,'Pivot Tables'!$T$5:$U$1135,2,FALSE),VLOOKUP($S$14&amp;Reference!$S$17&amp;Z449-1,'Pivot Tables'!$AB$5:$AC$1135,2,FALSE)),""))</f>
        <v/>
      </c>
      <c r="AB449" s="66"/>
      <c r="AR449" s="94"/>
      <c r="AS449" s="94"/>
      <c r="AT449" s="94"/>
      <c r="BA449" s="62" t="str">
        <f>IF(BA448="","",IFERROR(VLOOKUP($BC$1&amp;BB449-1,'Pivot Tables'!$E$5:$F$1135,2,FALSE),""))</f>
        <v/>
      </c>
      <c r="BB449" s="63">
        <v>447</v>
      </c>
      <c r="BC449" s="62" t="str">
        <f>IF(BD449="","",BD449&amp;" ("&amp;COUNTIF('Pivot Tables'!$D$4:$D$1135,Reference!BD449)-1&amp;")")</f>
        <v/>
      </c>
      <c r="BD449" s="62" t="str">
        <f>IF(BD448="","",IFERROR(VLOOKUP(BB449,'Pivot Tables'!$AD$4:$AE$1135,2,FALSE),""))</f>
        <v/>
      </c>
    </row>
    <row r="450" spans="19:56" s="7" customFormat="1">
      <c r="S450" s="94"/>
      <c r="T450" s="94"/>
      <c r="U450" s="94"/>
      <c r="V450" s="70"/>
      <c r="W450" s="65"/>
      <c r="X450" s="65"/>
      <c r="Y450" s="65"/>
      <c r="Z450" s="65">
        <f t="shared" si="66"/>
        <v>445</v>
      </c>
      <c r="AA450" s="81" t="str">
        <f>IF(AA449="","",IFERROR(IF($S$17="All",VLOOKUP($S$14&amp;Z450-1,'Pivot Tables'!$T$5:$U$1135,2,FALSE),VLOOKUP($S$14&amp;Reference!$S$17&amp;Z450-1,'Pivot Tables'!$AB$5:$AC$1135,2,FALSE)),""))</f>
        <v/>
      </c>
      <c r="AB450" s="66"/>
      <c r="AR450" s="94"/>
      <c r="AS450" s="94"/>
      <c r="AT450" s="94"/>
      <c r="BA450" s="62" t="str">
        <f>IF(BA449="","",IFERROR(VLOOKUP($BC$1&amp;BB450-1,'Pivot Tables'!$E$5:$F$1135,2,FALSE),""))</f>
        <v/>
      </c>
      <c r="BB450" s="63">
        <v>448</v>
      </c>
      <c r="BC450" s="62" t="str">
        <f>IF(BD450="","",BD450&amp;" ("&amp;COUNTIF('Pivot Tables'!$D$4:$D$1135,Reference!BD450)-1&amp;")")</f>
        <v/>
      </c>
      <c r="BD450" s="62" t="str">
        <f>IF(BD449="","",IFERROR(VLOOKUP(BB450,'Pivot Tables'!$AD$4:$AE$1135,2,FALSE),""))</f>
        <v/>
      </c>
    </row>
    <row r="451" spans="19:56" s="7" customFormat="1">
      <c r="S451" s="94"/>
      <c r="T451" s="94"/>
      <c r="U451" s="94"/>
      <c r="V451" s="70"/>
      <c r="W451" s="65"/>
      <c r="X451" s="65"/>
      <c r="Y451" s="65"/>
      <c r="Z451" s="65">
        <f t="shared" si="66"/>
        <v>446</v>
      </c>
      <c r="AA451" s="81" t="str">
        <f>IF(AA450="","",IFERROR(IF($S$17="All",VLOOKUP($S$14&amp;Z451-1,'Pivot Tables'!$T$5:$U$1135,2,FALSE),VLOOKUP($S$14&amp;Reference!$S$17&amp;Z451-1,'Pivot Tables'!$AB$5:$AC$1135,2,FALSE)),""))</f>
        <v/>
      </c>
      <c r="AB451" s="66"/>
      <c r="AR451" s="94"/>
      <c r="AS451" s="94"/>
      <c r="AT451" s="94"/>
      <c r="BA451" s="62" t="str">
        <f>IF(BA450="","",IFERROR(VLOOKUP($BC$1&amp;BB451-1,'Pivot Tables'!$E$5:$F$1135,2,FALSE),""))</f>
        <v/>
      </c>
      <c r="BB451" s="63">
        <v>449</v>
      </c>
      <c r="BC451" s="62" t="str">
        <f>IF(BD451="","",BD451&amp;" ("&amp;COUNTIF('Pivot Tables'!$D$4:$D$1135,Reference!BD451)-1&amp;")")</f>
        <v/>
      </c>
      <c r="BD451" s="62" t="str">
        <f>IF(BD450="","",IFERROR(VLOOKUP(BB451,'Pivot Tables'!$AD$4:$AE$1135,2,FALSE),""))</f>
        <v/>
      </c>
    </row>
    <row r="452" spans="19:56" s="7" customFormat="1">
      <c r="S452" s="94"/>
      <c r="T452" s="94"/>
      <c r="U452" s="94"/>
      <c r="V452" s="70"/>
      <c r="W452" s="65"/>
      <c r="X452" s="65"/>
      <c r="Y452" s="65"/>
      <c r="Z452" s="65">
        <f t="shared" si="66"/>
        <v>447</v>
      </c>
      <c r="AA452" s="81" t="str">
        <f>IF(AA451="","",IFERROR(IF($S$17="All",VLOOKUP($S$14&amp;Z452-1,'Pivot Tables'!$T$5:$U$1135,2,FALSE),VLOOKUP($S$14&amp;Reference!$S$17&amp;Z452-1,'Pivot Tables'!$AB$5:$AC$1135,2,FALSE)),""))</f>
        <v/>
      </c>
      <c r="AB452" s="66"/>
      <c r="AR452" s="94"/>
      <c r="AS452" s="94"/>
      <c r="AT452" s="94"/>
      <c r="BA452" s="62" t="str">
        <f>IF(BA451="","",IFERROR(VLOOKUP($BC$1&amp;BB452-1,'Pivot Tables'!$E$5:$F$1135,2,FALSE),""))</f>
        <v/>
      </c>
      <c r="BB452" s="63">
        <v>450</v>
      </c>
      <c r="BC452" s="62" t="str">
        <f>IF(BD452="","",BD452&amp;" ("&amp;COUNTIF('Pivot Tables'!$D$4:$D$1135,Reference!BD452)-1&amp;")")</f>
        <v/>
      </c>
      <c r="BD452" s="62" t="str">
        <f>IF(BD451="","",IFERROR(VLOOKUP(BB452,'Pivot Tables'!$AD$4:$AE$1135,2,FALSE),""))</f>
        <v/>
      </c>
    </row>
    <row r="453" spans="19:56" s="7" customFormat="1">
      <c r="S453" s="94"/>
      <c r="T453" s="94"/>
      <c r="U453" s="94"/>
      <c r="V453" s="70"/>
      <c r="W453" s="65"/>
      <c r="X453" s="65"/>
      <c r="Y453" s="65"/>
      <c r="Z453" s="65">
        <f t="shared" si="66"/>
        <v>448</v>
      </c>
      <c r="AA453" s="81" t="str">
        <f>IF(AA452="","",IFERROR(IF($S$17="All",VLOOKUP($S$14&amp;Z453-1,'Pivot Tables'!$T$5:$U$1135,2,FALSE),VLOOKUP($S$14&amp;Reference!$S$17&amp;Z453-1,'Pivot Tables'!$AB$5:$AC$1135,2,FALSE)),""))</f>
        <v/>
      </c>
      <c r="AB453" s="66"/>
      <c r="AR453" s="94"/>
      <c r="AS453" s="94"/>
      <c r="AT453" s="94"/>
      <c r="BA453" s="62" t="str">
        <f>IF(BA452="","",IFERROR(VLOOKUP($BC$1&amp;BB453-1,'Pivot Tables'!$E$5:$F$1135,2,FALSE),""))</f>
        <v/>
      </c>
      <c r="BB453" s="63">
        <v>451</v>
      </c>
      <c r="BC453" s="62" t="str">
        <f>IF(BD453="","",BD453&amp;" ("&amp;COUNTIF('Pivot Tables'!$D$4:$D$1135,Reference!BD453)-1&amp;")")</f>
        <v/>
      </c>
      <c r="BD453" s="62" t="str">
        <f>IF(BD452="","",IFERROR(VLOOKUP(BB453,'Pivot Tables'!$AD$4:$AE$1135,2,FALSE),""))</f>
        <v/>
      </c>
    </row>
    <row r="454" spans="19:56" s="7" customFormat="1">
      <c r="S454" s="94"/>
      <c r="T454" s="94"/>
      <c r="U454" s="94"/>
      <c r="V454" s="70"/>
      <c r="W454" s="65"/>
      <c r="X454" s="65"/>
      <c r="Y454" s="65"/>
      <c r="Z454" s="65">
        <f t="shared" si="66"/>
        <v>449</v>
      </c>
      <c r="AA454" s="81" t="str">
        <f>IF(AA453="","",IFERROR(IF($S$17="All",VLOOKUP($S$14&amp;Z454-1,'Pivot Tables'!$T$5:$U$1135,2,FALSE),VLOOKUP($S$14&amp;Reference!$S$17&amp;Z454-1,'Pivot Tables'!$AB$5:$AC$1135,2,FALSE)),""))</f>
        <v/>
      </c>
      <c r="AB454" s="66"/>
      <c r="AR454" s="94"/>
      <c r="AS454" s="94"/>
      <c r="AT454" s="94"/>
      <c r="BA454" s="62" t="str">
        <f>IF(BA453="","",IFERROR(VLOOKUP($BC$1&amp;BB454-1,'Pivot Tables'!$E$5:$F$1135,2,FALSE),""))</f>
        <v/>
      </c>
      <c r="BB454" s="63">
        <v>452</v>
      </c>
      <c r="BC454" s="62" t="str">
        <f>IF(BD454="","",BD454&amp;" ("&amp;COUNTIF('Pivot Tables'!$D$4:$D$1135,Reference!BD454)-1&amp;")")</f>
        <v/>
      </c>
      <c r="BD454" s="62" t="str">
        <f>IF(BD453="","",IFERROR(VLOOKUP(BB454,'Pivot Tables'!$AD$4:$AE$1135,2,FALSE),""))</f>
        <v/>
      </c>
    </row>
    <row r="455" spans="19:56" s="7" customFormat="1">
      <c r="S455" s="94"/>
      <c r="T455" s="94"/>
      <c r="U455" s="94"/>
      <c r="V455" s="70"/>
      <c r="W455" s="65"/>
      <c r="X455" s="65"/>
      <c r="Y455" s="65"/>
      <c r="Z455" s="65">
        <f t="shared" si="66"/>
        <v>450</v>
      </c>
      <c r="AA455" s="81" t="str">
        <f>IF(AA454="","",IFERROR(IF($S$17="All",VLOOKUP($S$14&amp;Z455-1,'Pivot Tables'!$T$5:$U$1135,2,FALSE),VLOOKUP($S$14&amp;Reference!$S$17&amp;Z455-1,'Pivot Tables'!$AB$5:$AC$1135,2,FALSE)),""))</f>
        <v/>
      </c>
      <c r="AB455" s="66"/>
      <c r="AR455" s="94"/>
      <c r="AS455" s="94"/>
      <c r="AT455" s="94"/>
      <c r="BA455" s="62" t="str">
        <f>IF(BA454="","",IFERROR(VLOOKUP($BC$1&amp;BB455-1,'Pivot Tables'!$E$5:$F$1135,2,FALSE),""))</f>
        <v/>
      </c>
      <c r="BB455" s="63">
        <v>453</v>
      </c>
      <c r="BC455" s="62" t="str">
        <f>IF(BD455="","",BD455&amp;" ("&amp;COUNTIF('Pivot Tables'!$D$4:$D$1135,Reference!BD455)-1&amp;")")</f>
        <v/>
      </c>
      <c r="BD455" s="62" t="str">
        <f>IF(BD454="","",IFERROR(VLOOKUP(BB455,'Pivot Tables'!$AD$4:$AE$1135,2,FALSE),""))</f>
        <v/>
      </c>
    </row>
    <row r="456" spans="19:56" s="7" customFormat="1">
      <c r="S456" s="94"/>
      <c r="T456" s="94"/>
      <c r="U456" s="94"/>
      <c r="V456" s="70"/>
      <c r="W456" s="65"/>
      <c r="X456" s="65"/>
      <c r="Y456" s="65"/>
      <c r="Z456" s="65">
        <f t="shared" si="66"/>
        <v>451</v>
      </c>
      <c r="AA456" s="81" t="str">
        <f>IF(AA455="","",IFERROR(IF($S$17="All",VLOOKUP($S$14&amp;Z456-1,'Pivot Tables'!$T$5:$U$1135,2,FALSE),VLOOKUP($S$14&amp;Reference!$S$17&amp;Z456-1,'Pivot Tables'!$AB$5:$AC$1135,2,FALSE)),""))</f>
        <v/>
      </c>
      <c r="AB456" s="66"/>
      <c r="AR456" s="94"/>
      <c r="AS456" s="94"/>
      <c r="AT456" s="94"/>
      <c r="BA456" s="62" t="str">
        <f>IF(BA455="","",IFERROR(VLOOKUP($BC$1&amp;BB456-1,'Pivot Tables'!$E$5:$F$1135,2,FALSE),""))</f>
        <v/>
      </c>
      <c r="BB456" s="63">
        <v>454</v>
      </c>
      <c r="BC456" s="62" t="str">
        <f>IF(BD456="","",BD456&amp;" ("&amp;COUNTIF('Pivot Tables'!$D$4:$D$1135,Reference!BD456)-1&amp;")")</f>
        <v/>
      </c>
      <c r="BD456" s="62" t="str">
        <f>IF(BD455="","",IFERROR(VLOOKUP(BB456,'Pivot Tables'!$AD$4:$AE$1135,2,FALSE),""))</f>
        <v/>
      </c>
    </row>
    <row r="457" spans="19:56" s="7" customFormat="1">
      <c r="S457" s="94"/>
      <c r="T457" s="94"/>
      <c r="U457" s="94"/>
      <c r="V457" s="70"/>
      <c r="W457" s="65"/>
      <c r="X457" s="65"/>
      <c r="Y457" s="65"/>
      <c r="Z457" s="65">
        <f t="shared" si="66"/>
        <v>452</v>
      </c>
      <c r="AA457" s="81" t="str">
        <f>IF(AA456="","",IFERROR(IF($S$17="All",VLOOKUP($S$14&amp;Z457-1,'Pivot Tables'!$T$5:$U$1135,2,FALSE),VLOOKUP($S$14&amp;Reference!$S$17&amp;Z457-1,'Pivot Tables'!$AB$5:$AC$1135,2,FALSE)),""))</f>
        <v/>
      </c>
      <c r="AB457" s="66"/>
      <c r="AR457" s="94"/>
      <c r="AS457" s="94"/>
      <c r="AT457" s="94"/>
      <c r="BA457" s="62" t="str">
        <f>IF(BA456="","",IFERROR(VLOOKUP($BC$1&amp;BB457-1,'Pivot Tables'!$E$5:$F$1135,2,FALSE),""))</f>
        <v/>
      </c>
      <c r="BB457" s="63">
        <v>455</v>
      </c>
      <c r="BC457" s="62" t="str">
        <f>IF(BD457="","",BD457&amp;" ("&amp;COUNTIF('Pivot Tables'!$D$4:$D$1135,Reference!BD457)-1&amp;")")</f>
        <v/>
      </c>
      <c r="BD457" s="62" t="str">
        <f>IF(BD456="","",IFERROR(VLOOKUP(BB457,'Pivot Tables'!$AD$4:$AE$1135,2,FALSE),""))</f>
        <v/>
      </c>
    </row>
    <row r="458" spans="19:56" s="7" customFormat="1">
      <c r="S458" s="94"/>
      <c r="T458" s="94"/>
      <c r="U458" s="94"/>
      <c r="V458" s="70"/>
      <c r="W458" s="65"/>
      <c r="X458" s="65"/>
      <c r="Y458" s="65"/>
      <c r="Z458" s="65">
        <f t="shared" si="66"/>
        <v>453</v>
      </c>
      <c r="AA458" s="81" t="str">
        <f>IF(AA457="","",IFERROR(IF($S$17="All",VLOOKUP($S$14&amp;Z458-1,'Pivot Tables'!$T$5:$U$1135,2,FALSE),VLOOKUP($S$14&amp;Reference!$S$17&amp;Z458-1,'Pivot Tables'!$AB$5:$AC$1135,2,FALSE)),""))</f>
        <v/>
      </c>
      <c r="AB458" s="66"/>
      <c r="AR458" s="94"/>
      <c r="AS458" s="94"/>
      <c r="AT458" s="94"/>
      <c r="BA458" s="62" t="str">
        <f>IF(BA457="","",IFERROR(VLOOKUP($BC$1&amp;BB458-1,'Pivot Tables'!$E$5:$F$1135,2,FALSE),""))</f>
        <v/>
      </c>
      <c r="BB458" s="63">
        <v>456</v>
      </c>
      <c r="BC458" s="62" t="str">
        <f>IF(BD458="","",BD458&amp;" ("&amp;COUNTIF('Pivot Tables'!$D$4:$D$1135,Reference!BD458)-1&amp;")")</f>
        <v/>
      </c>
      <c r="BD458" s="62" t="str">
        <f>IF(BD457="","",IFERROR(VLOOKUP(BB458,'Pivot Tables'!$AD$4:$AE$1135,2,FALSE),""))</f>
        <v/>
      </c>
    </row>
    <row r="459" spans="19:56" s="7" customFormat="1">
      <c r="S459" s="94"/>
      <c r="T459" s="94"/>
      <c r="U459" s="94"/>
      <c r="V459" s="70"/>
      <c r="W459" s="65"/>
      <c r="X459" s="65"/>
      <c r="Y459" s="65"/>
      <c r="Z459" s="65">
        <f t="shared" si="66"/>
        <v>454</v>
      </c>
      <c r="AA459" s="81" t="str">
        <f>IF(AA458="","",IFERROR(IF($S$17="All",VLOOKUP($S$14&amp;Z459-1,'Pivot Tables'!$T$5:$U$1135,2,FALSE),VLOOKUP($S$14&amp;Reference!$S$17&amp;Z459-1,'Pivot Tables'!$AB$5:$AC$1135,2,FALSE)),""))</f>
        <v/>
      </c>
      <c r="AB459" s="66"/>
      <c r="AR459" s="94"/>
      <c r="AS459" s="94"/>
      <c r="AT459" s="94"/>
      <c r="BA459" s="62" t="str">
        <f>IF(BA458="","",IFERROR(VLOOKUP($BC$1&amp;BB459-1,'Pivot Tables'!$E$5:$F$1135,2,FALSE),""))</f>
        <v/>
      </c>
      <c r="BB459" s="63">
        <v>457</v>
      </c>
      <c r="BC459" s="62" t="str">
        <f>IF(BD459="","",BD459&amp;" ("&amp;COUNTIF('Pivot Tables'!$D$4:$D$1135,Reference!BD459)-1&amp;")")</f>
        <v/>
      </c>
      <c r="BD459" s="62" t="str">
        <f>IF(BD458="","",IFERROR(VLOOKUP(BB459,'Pivot Tables'!$AD$4:$AE$1135,2,FALSE),""))</f>
        <v/>
      </c>
    </row>
    <row r="460" spans="19:56" s="7" customFormat="1">
      <c r="S460" s="94"/>
      <c r="T460" s="94"/>
      <c r="U460" s="94"/>
      <c r="V460" s="70"/>
      <c r="W460" s="65"/>
      <c r="X460" s="65"/>
      <c r="Y460" s="65"/>
      <c r="Z460" s="65">
        <f t="shared" si="66"/>
        <v>455</v>
      </c>
      <c r="AA460" s="81" t="str">
        <f>IF(AA459="","",IFERROR(IF($S$17="All",VLOOKUP($S$14&amp;Z460-1,'Pivot Tables'!$T$5:$U$1135,2,FALSE),VLOOKUP($S$14&amp;Reference!$S$17&amp;Z460-1,'Pivot Tables'!$AB$5:$AC$1135,2,FALSE)),""))</f>
        <v/>
      </c>
      <c r="AB460" s="66"/>
      <c r="AR460" s="94"/>
      <c r="AS460" s="94"/>
      <c r="AT460" s="94"/>
      <c r="BA460" s="62" t="str">
        <f>IF(BA459="","",IFERROR(VLOOKUP($BC$1&amp;BB460-1,'Pivot Tables'!$E$5:$F$1135,2,FALSE),""))</f>
        <v/>
      </c>
      <c r="BB460" s="63">
        <v>458</v>
      </c>
      <c r="BC460" s="62" t="str">
        <f>IF(BD460="","",BD460&amp;" ("&amp;COUNTIF('Pivot Tables'!$D$4:$D$1135,Reference!BD460)-1&amp;")")</f>
        <v/>
      </c>
      <c r="BD460" s="62" t="str">
        <f>IF(BD459="","",IFERROR(VLOOKUP(BB460,'Pivot Tables'!$AD$4:$AE$1135,2,FALSE),""))</f>
        <v/>
      </c>
    </row>
    <row r="461" spans="19:56" s="7" customFormat="1">
      <c r="S461" s="94"/>
      <c r="T461" s="94"/>
      <c r="U461" s="94"/>
      <c r="V461" s="70"/>
      <c r="W461" s="65"/>
      <c r="X461" s="65"/>
      <c r="Y461" s="65"/>
      <c r="Z461" s="65">
        <f t="shared" si="66"/>
        <v>456</v>
      </c>
      <c r="AA461" s="81" t="str">
        <f>IF(AA460="","",IFERROR(IF($S$17="All",VLOOKUP($S$14&amp;Z461-1,'Pivot Tables'!$T$5:$U$1135,2,FALSE),VLOOKUP($S$14&amp;Reference!$S$17&amp;Z461-1,'Pivot Tables'!$AB$5:$AC$1135,2,FALSE)),""))</f>
        <v/>
      </c>
      <c r="AB461" s="66"/>
      <c r="AR461" s="94"/>
      <c r="AS461" s="94"/>
      <c r="AT461" s="94"/>
      <c r="BA461" s="62" t="str">
        <f>IF(BA460="","",IFERROR(VLOOKUP($BC$1&amp;BB461-1,'Pivot Tables'!$E$5:$F$1135,2,FALSE),""))</f>
        <v/>
      </c>
      <c r="BB461" s="63">
        <v>459</v>
      </c>
      <c r="BC461" s="62" t="str">
        <f>IF(BD461="","",BD461&amp;" ("&amp;COUNTIF('Pivot Tables'!$D$4:$D$1135,Reference!BD461)-1&amp;")")</f>
        <v/>
      </c>
      <c r="BD461" s="62" t="str">
        <f>IF(BD460="","",IFERROR(VLOOKUP(BB461,'Pivot Tables'!$AD$4:$AE$1135,2,FALSE),""))</f>
        <v/>
      </c>
    </row>
    <row r="462" spans="19:56" s="7" customFormat="1">
      <c r="S462" s="94"/>
      <c r="T462" s="94"/>
      <c r="U462" s="94"/>
      <c r="V462" s="70"/>
      <c r="W462" s="65"/>
      <c r="X462" s="65"/>
      <c r="Y462" s="65"/>
      <c r="Z462" s="65">
        <f t="shared" si="66"/>
        <v>457</v>
      </c>
      <c r="AA462" s="81" t="str">
        <f>IF(AA461="","",IFERROR(IF($S$17="All",VLOOKUP($S$14&amp;Z462-1,'Pivot Tables'!$T$5:$U$1135,2,FALSE),VLOOKUP($S$14&amp;Reference!$S$17&amp;Z462-1,'Pivot Tables'!$AB$5:$AC$1135,2,FALSE)),""))</f>
        <v/>
      </c>
      <c r="AB462" s="66"/>
      <c r="AR462" s="94"/>
      <c r="AS462" s="94"/>
      <c r="AT462" s="94"/>
      <c r="BA462" s="62" t="str">
        <f>IF(BA461="","",IFERROR(VLOOKUP($BC$1&amp;BB462-1,'Pivot Tables'!$E$5:$F$1135,2,FALSE),""))</f>
        <v/>
      </c>
      <c r="BB462" s="63">
        <v>460</v>
      </c>
      <c r="BC462" s="62" t="str">
        <f>IF(BD462="","",BD462&amp;" ("&amp;COUNTIF('Pivot Tables'!$D$4:$D$1135,Reference!BD462)-1&amp;")")</f>
        <v/>
      </c>
      <c r="BD462" s="62" t="str">
        <f>IF(BD461="","",IFERROR(VLOOKUP(BB462,'Pivot Tables'!$AD$4:$AE$1135,2,FALSE),""))</f>
        <v/>
      </c>
    </row>
    <row r="463" spans="19:56" s="7" customFormat="1">
      <c r="S463" s="94"/>
      <c r="T463" s="94"/>
      <c r="U463" s="94"/>
      <c r="V463" s="70"/>
      <c r="W463" s="65"/>
      <c r="X463" s="65"/>
      <c r="Y463" s="65"/>
      <c r="Z463" s="65">
        <f t="shared" ref="Z463:Z526" si="67">+Z462+1</f>
        <v>458</v>
      </c>
      <c r="AA463" s="81" t="str">
        <f>IF(AA462="","",IFERROR(IF($S$17="All",VLOOKUP($S$14&amp;Z463-1,'Pivot Tables'!$T$5:$U$1135,2,FALSE),VLOOKUP($S$14&amp;Reference!$S$17&amp;Z463-1,'Pivot Tables'!$AB$5:$AC$1135,2,FALSE)),""))</f>
        <v/>
      </c>
      <c r="AB463" s="66"/>
      <c r="AR463" s="94"/>
      <c r="AS463" s="94"/>
      <c r="AT463" s="94"/>
      <c r="BA463" s="62" t="str">
        <f>IF(BA462="","",IFERROR(VLOOKUP($BC$1&amp;BB463-1,'Pivot Tables'!$E$5:$F$1135,2,FALSE),""))</f>
        <v/>
      </c>
      <c r="BB463" s="63">
        <v>461</v>
      </c>
      <c r="BC463" s="62" t="str">
        <f>IF(BD463="","",BD463&amp;" ("&amp;COUNTIF('Pivot Tables'!$D$4:$D$1135,Reference!BD463)-1&amp;")")</f>
        <v/>
      </c>
      <c r="BD463" s="62" t="str">
        <f>IF(BD462="","",IFERROR(VLOOKUP(BB463,'Pivot Tables'!$AD$4:$AE$1135,2,FALSE),""))</f>
        <v/>
      </c>
    </row>
    <row r="464" spans="19:56" s="7" customFormat="1">
      <c r="S464" s="94"/>
      <c r="T464" s="94"/>
      <c r="U464" s="94"/>
      <c r="V464" s="70"/>
      <c r="W464" s="65"/>
      <c r="X464" s="65"/>
      <c r="Y464" s="65"/>
      <c r="Z464" s="65">
        <f t="shared" si="67"/>
        <v>459</v>
      </c>
      <c r="AA464" s="81" t="str">
        <f>IF(AA463="","",IFERROR(IF($S$17="All",VLOOKUP($S$14&amp;Z464-1,'Pivot Tables'!$T$5:$U$1135,2,FALSE),VLOOKUP($S$14&amp;Reference!$S$17&amp;Z464-1,'Pivot Tables'!$AB$5:$AC$1135,2,FALSE)),""))</f>
        <v/>
      </c>
      <c r="AB464" s="66"/>
      <c r="AR464" s="94"/>
      <c r="AS464" s="94"/>
      <c r="AT464" s="94"/>
      <c r="BA464" s="62" t="str">
        <f>IF(BA463="","",IFERROR(VLOOKUP($BC$1&amp;BB464-1,'Pivot Tables'!$E$5:$F$1135,2,FALSE),""))</f>
        <v/>
      </c>
      <c r="BB464" s="63">
        <v>462</v>
      </c>
      <c r="BC464" s="62" t="str">
        <f>IF(BD464="","",BD464&amp;" ("&amp;COUNTIF('Pivot Tables'!$D$4:$D$1135,Reference!BD464)-1&amp;")")</f>
        <v/>
      </c>
      <c r="BD464" s="62" t="str">
        <f>IF(BD463="","",IFERROR(VLOOKUP(BB464,'Pivot Tables'!$AD$4:$AE$1135,2,FALSE),""))</f>
        <v/>
      </c>
    </row>
    <row r="465" spans="19:56" s="7" customFormat="1">
      <c r="S465" s="94"/>
      <c r="T465" s="94"/>
      <c r="U465" s="94"/>
      <c r="V465" s="70"/>
      <c r="W465" s="65"/>
      <c r="X465" s="65"/>
      <c r="Y465" s="65"/>
      <c r="Z465" s="65">
        <f t="shared" si="67"/>
        <v>460</v>
      </c>
      <c r="AA465" s="81" t="str">
        <f>IF(AA464="","",IFERROR(IF($S$17="All",VLOOKUP($S$14&amp;Z465-1,'Pivot Tables'!$T$5:$U$1135,2,FALSE),VLOOKUP($S$14&amp;Reference!$S$17&amp;Z465-1,'Pivot Tables'!$AB$5:$AC$1135,2,FALSE)),""))</f>
        <v/>
      </c>
      <c r="AB465" s="66"/>
      <c r="AR465" s="94"/>
      <c r="AS465" s="94"/>
      <c r="AT465" s="94"/>
      <c r="BA465" s="62" t="str">
        <f>IF(BA464="","",IFERROR(VLOOKUP($BC$1&amp;BB465-1,'Pivot Tables'!$E$5:$F$1135,2,FALSE),""))</f>
        <v/>
      </c>
      <c r="BB465" s="63">
        <v>463</v>
      </c>
      <c r="BC465" s="62" t="str">
        <f>IF(BD465="","",BD465&amp;" ("&amp;COUNTIF('Pivot Tables'!$D$4:$D$1135,Reference!BD465)-1&amp;")")</f>
        <v/>
      </c>
      <c r="BD465" s="62" t="str">
        <f>IF(BD464="","",IFERROR(VLOOKUP(BB465,'Pivot Tables'!$AD$4:$AE$1135,2,FALSE),""))</f>
        <v/>
      </c>
    </row>
    <row r="466" spans="19:56" s="7" customFormat="1">
      <c r="S466" s="94"/>
      <c r="T466" s="94"/>
      <c r="U466" s="94"/>
      <c r="V466" s="70"/>
      <c r="W466" s="65"/>
      <c r="X466" s="65"/>
      <c r="Y466" s="65"/>
      <c r="Z466" s="65">
        <f t="shared" si="67"/>
        <v>461</v>
      </c>
      <c r="AA466" s="81" t="str">
        <f>IF(AA465="","",IFERROR(IF($S$17="All",VLOOKUP($S$14&amp;Z466-1,'Pivot Tables'!$T$5:$U$1135,2,FALSE),VLOOKUP($S$14&amp;Reference!$S$17&amp;Z466-1,'Pivot Tables'!$AB$5:$AC$1135,2,FALSE)),""))</f>
        <v/>
      </c>
      <c r="AB466" s="66"/>
      <c r="AR466" s="94"/>
      <c r="AS466" s="94"/>
      <c r="AT466" s="94"/>
      <c r="BA466" s="62" t="str">
        <f>IF(BA465="","",IFERROR(VLOOKUP($BC$1&amp;BB466-1,'Pivot Tables'!$E$5:$F$1135,2,FALSE),""))</f>
        <v/>
      </c>
      <c r="BB466" s="63">
        <v>464</v>
      </c>
      <c r="BC466" s="62" t="str">
        <f>IF(BD466="","",BD466&amp;" ("&amp;COUNTIF('Pivot Tables'!$D$4:$D$1135,Reference!BD466)-1&amp;")")</f>
        <v/>
      </c>
      <c r="BD466" s="62" t="str">
        <f>IF(BD465="","",IFERROR(VLOOKUP(BB466,'Pivot Tables'!$AD$4:$AE$1135,2,FALSE),""))</f>
        <v/>
      </c>
    </row>
    <row r="467" spans="19:56" s="7" customFormat="1">
      <c r="S467" s="94"/>
      <c r="T467" s="94"/>
      <c r="U467" s="94"/>
      <c r="V467" s="70"/>
      <c r="W467" s="65"/>
      <c r="X467" s="65"/>
      <c r="Y467" s="65"/>
      <c r="Z467" s="65">
        <f t="shared" si="67"/>
        <v>462</v>
      </c>
      <c r="AA467" s="81" t="str">
        <f>IF(AA466="","",IFERROR(IF($S$17="All",VLOOKUP($S$14&amp;Z467-1,'Pivot Tables'!$T$5:$U$1135,2,FALSE),VLOOKUP($S$14&amp;Reference!$S$17&amp;Z467-1,'Pivot Tables'!$AB$5:$AC$1135,2,FALSE)),""))</f>
        <v/>
      </c>
      <c r="AB467" s="66"/>
      <c r="AR467" s="94"/>
      <c r="AS467" s="94"/>
      <c r="AT467" s="94"/>
      <c r="BA467" s="62" t="str">
        <f>IF(BA466="","",IFERROR(VLOOKUP($BC$1&amp;BB467-1,'Pivot Tables'!$E$5:$F$1135,2,FALSE),""))</f>
        <v/>
      </c>
      <c r="BB467" s="63">
        <v>465</v>
      </c>
      <c r="BC467" s="62" t="str">
        <f>IF(BD467="","",BD467&amp;" ("&amp;COUNTIF('Pivot Tables'!$D$4:$D$1135,Reference!BD467)-1&amp;")")</f>
        <v/>
      </c>
      <c r="BD467" s="62" t="str">
        <f>IF(BD466="","",IFERROR(VLOOKUP(BB467,'Pivot Tables'!$AD$4:$AE$1135,2,FALSE),""))</f>
        <v/>
      </c>
    </row>
    <row r="468" spans="19:56" s="7" customFormat="1">
      <c r="S468" s="94"/>
      <c r="T468" s="94"/>
      <c r="U468" s="94"/>
      <c r="V468" s="70"/>
      <c r="W468" s="65"/>
      <c r="X468" s="65"/>
      <c r="Y468" s="65"/>
      <c r="Z468" s="65">
        <f t="shared" si="67"/>
        <v>463</v>
      </c>
      <c r="AA468" s="81" t="str">
        <f>IF(AA467="","",IFERROR(IF($S$17="All",VLOOKUP($S$14&amp;Z468-1,'Pivot Tables'!$T$5:$U$1135,2,FALSE),VLOOKUP($S$14&amp;Reference!$S$17&amp;Z468-1,'Pivot Tables'!$AB$5:$AC$1135,2,FALSE)),""))</f>
        <v/>
      </c>
      <c r="AB468" s="66"/>
      <c r="AR468" s="94"/>
      <c r="AS468" s="94"/>
      <c r="AT468" s="94"/>
      <c r="BA468" s="62" t="str">
        <f>IF(BA467="","",IFERROR(VLOOKUP($BC$1&amp;BB468-1,'Pivot Tables'!$E$5:$F$1135,2,FALSE),""))</f>
        <v/>
      </c>
      <c r="BB468" s="63">
        <v>466</v>
      </c>
      <c r="BC468" s="62" t="str">
        <f>IF(BD468="","",BD468&amp;" ("&amp;COUNTIF('Pivot Tables'!$D$4:$D$1135,Reference!BD468)-1&amp;")")</f>
        <v/>
      </c>
      <c r="BD468" s="62" t="str">
        <f>IF(BD467="","",IFERROR(VLOOKUP(BB468,'Pivot Tables'!$AD$4:$AE$1135,2,FALSE),""))</f>
        <v/>
      </c>
    </row>
    <row r="469" spans="19:56" s="7" customFormat="1">
      <c r="S469" s="94"/>
      <c r="T469" s="94"/>
      <c r="U469" s="94"/>
      <c r="V469" s="70"/>
      <c r="W469" s="65"/>
      <c r="X469" s="65"/>
      <c r="Y469" s="65"/>
      <c r="Z469" s="65">
        <f t="shared" si="67"/>
        <v>464</v>
      </c>
      <c r="AA469" s="81" t="str">
        <f>IF(AA468="","",IFERROR(IF($S$17="All",VLOOKUP($S$14&amp;Z469-1,'Pivot Tables'!$T$5:$U$1135,2,FALSE),VLOOKUP($S$14&amp;Reference!$S$17&amp;Z469-1,'Pivot Tables'!$AB$5:$AC$1135,2,FALSE)),""))</f>
        <v/>
      </c>
      <c r="AB469" s="66"/>
      <c r="AR469" s="94"/>
      <c r="AS469" s="94"/>
      <c r="AT469" s="94"/>
      <c r="BA469" s="62" t="str">
        <f>IF(BA468="","",IFERROR(VLOOKUP($BC$1&amp;BB469-1,'Pivot Tables'!$E$5:$F$1135,2,FALSE),""))</f>
        <v/>
      </c>
      <c r="BB469" s="63">
        <v>467</v>
      </c>
      <c r="BC469" s="62" t="str">
        <f>IF(BD469="","",BD469&amp;" ("&amp;COUNTIF('Pivot Tables'!$D$4:$D$1135,Reference!BD469)-1&amp;")")</f>
        <v/>
      </c>
      <c r="BD469" s="62" t="str">
        <f>IF(BD468="","",IFERROR(VLOOKUP(BB469,'Pivot Tables'!$AD$4:$AE$1135,2,FALSE),""))</f>
        <v/>
      </c>
    </row>
    <row r="470" spans="19:56" s="7" customFormat="1">
      <c r="S470" s="94"/>
      <c r="T470" s="94"/>
      <c r="U470" s="94"/>
      <c r="V470" s="70"/>
      <c r="W470" s="65"/>
      <c r="X470" s="65"/>
      <c r="Y470" s="65"/>
      <c r="Z470" s="65">
        <f t="shared" si="67"/>
        <v>465</v>
      </c>
      <c r="AA470" s="81" t="str">
        <f>IF(AA469="","",IFERROR(IF($S$17="All",VLOOKUP($S$14&amp;Z470-1,'Pivot Tables'!$T$5:$U$1135,2,FALSE),VLOOKUP($S$14&amp;Reference!$S$17&amp;Z470-1,'Pivot Tables'!$AB$5:$AC$1135,2,FALSE)),""))</f>
        <v/>
      </c>
      <c r="AB470" s="66"/>
      <c r="AR470" s="94"/>
      <c r="AS470" s="94"/>
      <c r="AT470" s="94"/>
      <c r="BA470" s="62" t="str">
        <f>IF(BA469="","",IFERROR(VLOOKUP($BC$1&amp;BB470-1,'Pivot Tables'!$E$5:$F$1135,2,FALSE),""))</f>
        <v/>
      </c>
      <c r="BB470" s="63">
        <v>468</v>
      </c>
      <c r="BC470" s="62" t="str">
        <f>IF(BD470="","",BD470&amp;" ("&amp;COUNTIF('Pivot Tables'!$D$4:$D$1135,Reference!BD470)-1&amp;")")</f>
        <v/>
      </c>
      <c r="BD470" s="62" t="str">
        <f>IF(BD469="","",IFERROR(VLOOKUP(BB470,'Pivot Tables'!$AD$4:$AE$1135,2,FALSE),""))</f>
        <v/>
      </c>
    </row>
    <row r="471" spans="19:56" s="7" customFormat="1">
      <c r="S471" s="94"/>
      <c r="T471" s="94"/>
      <c r="U471" s="94"/>
      <c r="V471" s="70"/>
      <c r="W471" s="65"/>
      <c r="X471" s="65"/>
      <c r="Y471" s="65"/>
      <c r="Z471" s="65">
        <f t="shared" si="67"/>
        <v>466</v>
      </c>
      <c r="AA471" s="81" t="str">
        <f>IF(AA470="","",IFERROR(IF($S$17="All",VLOOKUP($S$14&amp;Z471-1,'Pivot Tables'!$T$5:$U$1135,2,FALSE),VLOOKUP($S$14&amp;Reference!$S$17&amp;Z471-1,'Pivot Tables'!$AB$5:$AC$1135,2,FALSE)),""))</f>
        <v/>
      </c>
      <c r="AB471" s="66"/>
      <c r="AR471" s="94"/>
      <c r="AS471" s="94"/>
      <c r="AT471" s="94"/>
      <c r="BA471" s="62" t="str">
        <f>IF(BA470="","",IFERROR(VLOOKUP($BC$1&amp;BB471-1,'Pivot Tables'!$E$5:$F$1135,2,FALSE),""))</f>
        <v/>
      </c>
      <c r="BB471" s="63">
        <v>469</v>
      </c>
      <c r="BC471" s="62" t="str">
        <f>IF(BD471="","",BD471&amp;" ("&amp;COUNTIF('Pivot Tables'!$D$4:$D$1135,Reference!BD471)-1&amp;")")</f>
        <v/>
      </c>
      <c r="BD471" s="62" t="str">
        <f>IF(BD470="","",IFERROR(VLOOKUP(BB471,'Pivot Tables'!$AD$4:$AE$1135,2,FALSE),""))</f>
        <v/>
      </c>
    </row>
    <row r="472" spans="19:56" s="7" customFormat="1">
      <c r="S472" s="94"/>
      <c r="T472" s="94"/>
      <c r="U472" s="94"/>
      <c r="V472" s="70"/>
      <c r="W472" s="65"/>
      <c r="X472" s="65"/>
      <c r="Y472" s="65"/>
      <c r="Z472" s="65">
        <f t="shared" si="67"/>
        <v>467</v>
      </c>
      <c r="AA472" s="81" t="str">
        <f>IF(AA471="","",IFERROR(IF($S$17="All",VLOOKUP($S$14&amp;Z472-1,'Pivot Tables'!$T$5:$U$1135,2,FALSE),VLOOKUP($S$14&amp;Reference!$S$17&amp;Z472-1,'Pivot Tables'!$AB$5:$AC$1135,2,FALSE)),""))</f>
        <v/>
      </c>
      <c r="AB472" s="66"/>
      <c r="AR472" s="94"/>
      <c r="AS472" s="94"/>
      <c r="AT472" s="94"/>
      <c r="BA472" s="62" t="str">
        <f>IF(BA471="","",IFERROR(VLOOKUP($BC$1&amp;BB472-1,'Pivot Tables'!$E$5:$F$1135,2,FALSE),""))</f>
        <v/>
      </c>
      <c r="BB472" s="63">
        <v>470</v>
      </c>
      <c r="BC472" s="62" t="str">
        <f>IF(BD472="","",BD472&amp;" ("&amp;COUNTIF('Pivot Tables'!$D$4:$D$1135,Reference!BD472)-1&amp;")")</f>
        <v/>
      </c>
      <c r="BD472" s="62" t="str">
        <f>IF(BD471="","",IFERROR(VLOOKUP(BB472,'Pivot Tables'!$AD$4:$AE$1135,2,FALSE),""))</f>
        <v/>
      </c>
    </row>
    <row r="473" spans="19:56" s="7" customFormat="1">
      <c r="S473" s="94"/>
      <c r="T473" s="94"/>
      <c r="U473" s="94"/>
      <c r="V473" s="70"/>
      <c r="W473" s="65"/>
      <c r="X473" s="65"/>
      <c r="Y473" s="65"/>
      <c r="Z473" s="65">
        <f t="shared" si="67"/>
        <v>468</v>
      </c>
      <c r="AA473" s="81" t="str">
        <f>IF(AA472="","",IFERROR(IF($S$17="All",VLOOKUP($S$14&amp;Z473-1,'Pivot Tables'!$T$5:$U$1135,2,FALSE),VLOOKUP($S$14&amp;Reference!$S$17&amp;Z473-1,'Pivot Tables'!$AB$5:$AC$1135,2,FALSE)),""))</f>
        <v/>
      </c>
      <c r="AB473" s="66"/>
      <c r="AR473" s="94"/>
      <c r="AS473" s="94"/>
      <c r="AT473" s="94"/>
      <c r="BA473" s="62" t="str">
        <f>IF(BA472="","",IFERROR(VLOOKUP($BC$1&amp;BB473-1,'Pivot Tables'!$E$5:$F$1135,2,FALSE),""))</f>
        <v/>
      </c>
      <c r="BB473" s="63">
        <v>471</v>
      </c>
      <c r="BC473" s="62" t="str">
        <f>IF(BD473="","",BD473&amp;" ("&amp;COUNTIF('Pivot Tables'!$D$4:$D$1135,Reference!BD473)-1&amp;")")</f>
        <v/>
      </c>
      <c r="BD473" s="62" t="str">
        <f>IF(BD472="","",IFERROR(VLOOKUP(BB473,'Pivot Tables'!$AD$4:$AE$1135,2,FALSE),""))</f>
        <v/>
      </c>
    </row>
    <row r="474" spans="19:56" s="7" customFormat="1">
      <c r="S474" s="94"/>
      <c r="T474" s="94"/>
      <c r="U474" s="94"/>
      <c r="V474" s="70"/>
      <c r="W474" s="65"/>
      <c r="X474" s="65"/>
      <c r="Y474" s="65"/>
      <c r="Z474" s="65">
        <f t="shared" si="67"/>
        <v>469</v>
      </c>
      <c r="AA474" s="81" t="str">
        <f>IF(AA473="","",IFERROR(IF($S$17="All",VLOOKUP($S$14&amp;Z474-1,'Pivot Tables'!$T$5:$U$1135,2,FALSE),VLOOKUP($S$14&amp;Reference!$S$17&amp;Z474-1,'Pivot Tables'!$AB$5:$AC$1135,2,FALSE)),""))</f>
        <v/>
      </c>
      <c r="AB474" s="66"/>
      <c r="AR474" s="94"/>
      <c r="AS474" s="94"/>
      <c r="AT474" s="94"/>
      <c r="BA474" s="62" t="str">
        <f>IF(BA473="","",IFERROR(VLOOKUP($BC$1&amp;BB474-1,'Pivot Tables'!$E$5:$F$1135,2,FALSE),""))</f>
        <v/>
      </c>
      <c r="BB474" s="63">
        <v>472</v>
      </c>
      <c r="BC474" s="62" t="str">
        <f>IF(BD474="","",BD474&amp;" ("&amp;COUNTIF('Pivot Tables'!$D$4:$D$1135,Reference!BD474)-1&amp;")")</f>
        <v/>
      </c>
      <c r="BD474" s="62" t="str">
        <f>IF(BD473="","",IFERROR(VLOOKUP(BB474,'Pivot Tables'!$AD$4:$AE$1135,2,FALSE),""))</f>
        <v/>
      </c>
    </row>
    <row r="475" spans="19:56" s="7" customFormat="1">
      <c r="S475" s="94"/>
      <c r="T475" s="94"/>
      <c r="U475" s="94"/>
      <c r="V475" s="70"/>
      <c r="W475" s="65"/>
      <c r="X475" s="65"/>
      <c r="Y475" s="65"/>
      <c r="Z475" s="65">
        <f t="shared" si="67"/>
        <v>470</v>
      </c>
      <c r="AA475" s="81" t="str">
        <f>IF(AA474="","",IFERROR(IF($S$17="All",VLOOKUP($S$14&amp;Z475-1,'Pivot Tables'!$T$5:$U$1135,2,FALSE),VLOOKUP($S$14&amp;Reference!$S$17&amp;Z475-1,'Pivot Tables'!$AB$5:$AC$1135,2,FALSE)),""))</f>
        <v/>
      </c>
      <c r="AB475" s="66"/>
      <c r="AR475" s="94"/>
      <c r="AS475" s="94"/>
      <c r="AT475" s="94"/>
      <c r="BA475" s="62" t="str">
        <f>IF(BA474="","",IFERROR(VLOOKUP($BC$1&amp;BB475-1,'Pivot Tables'!$E$5:$F$1135,2,FALSE),""))</f>
        <v/>
      </c>
      <c r="BB475" s="63">
        <v>473</v>
      </c>
      <c r="BC475" s="62" t="str">
        <f>IF(BD475="","",BD475&amp;" ("&amp;COUNTIF('Pivot Tables'!$D$4:$D$1135,Reference!BD475)-1&amp;")")</f>
        <v/>
      </c>
      <c r="BD475" s="62" t="str">
        <f>IF(BD474="","",IFERROR(VLOOKUP(BB475,'Pivot Tables'!$AD$4:$AE$1135,2,FALSE),""))</f>
        <v/>
      </c>
    </row>
    <row r="476" spans="19:56" s="7" customFormat="1">
      <c r="S476" s="94"/>
      <c r="T476" s="94"/>
      <c r="U476" s="94"/>
      <c r="V476" s="70"/>
      <c r="W476" s="65"/>
      <c r="X476" s="65"/>
      <c r="Y476" s="65"/>
      <c r="Z476" s="65">
        <f t="shared" si="67"/>
        <v>471</v>
      </c>
      <c r="AA476" s="81" t="str">
        <f>IF(AA475="","",IFERROR(IF($S$17="All",VLOOKUP($S$14&amp;Z476-1,'Pivot Tables'!$T$5:$U$1135,2,FALSE),VLOOKUP($S$14&amp;Reference!$S$17&amp;Z476-1,'Pivot Tables'!$AB$5:$AC$1135,2,FALSE)),""))</f>
        <v/>
      </c>
      <c r="AB476" s="66"/>
      <c r="AR476" s="94"/>
      <c r="AS476" s="94"/>
      <c r="AT476" s="94"/>
      <c r="BA476" s="62" t="str">
        <f>IF(BA475="","",IFERROR(VLOOKUP($BC$1&amp;BB476-1,'Pivot Tables'!$E$5:$F$1135,2,FALSE),""))</f>
        <v/>
      </c>
      <c r="BB476" s="63">
        <v>474</v>
      </c>
      <c r="BC476" s="62" t="str">
        <f>IF(BD476="","",BD476&amp;" ("&amp;COUNTIF('Pivot Tables'!$D$4:$D$1135,Reference!BD476)-1&amp;")")</f>
        <v/>
      </c>
      <c r="BD476" s="62" t="str">
        <f>IF(BD475="","",IFERROR(VLOOKUP(BB476,'Pivot Tables'!$AD$4:$AE$1135,2,FALSE),""))</f>
        <v/>
      </c>
    </row>
    <row r="477" spans="19:56" s="7" customFormat="1">
      <c r="S477" s="94"/>
      <c r="T477" s="94"/>
      <c r="U477" s="94"/>
      <c r="V477" s="70"/>
      <c r="W477" s="65"/>
      <c r="X477" s="65"/>
      <c r="Y477" s="65"/>
      <c r="Z477" s="65">
        <f t="shared" si="67"/>
        <v>472</v>
      </c>
      <c r="AA477" s="81" t="str">
        <f>IF(AA476="","",IFERROR(IF($S$17="All",VLOOKUP($S$14&amp;Z477-1,'Pivot Tables'!$T$5:$U$1135,2,FALSE),VLOOKUP($S$14&amp;Reference!$S$17&amp;Z477-1,'Pivot Tables'!$AB$5:$AC$1135,2,FALSE)),""))</f>
        <v/>
      </c>
      <c r="AB477" s="66"/>
      <c r="AR477" s="94"/>
      <c r="AS477" s="94"/>
      <c r="AT477" s="94"/>
      <c r="BA477" s="62" t="str">
        <f>IF(BA476="","",IFERROR(VLOOKUP($BC$1&amp;BB477-1,'Pivot Tables'!$E$5:$F$1135,2,FALSE),""))</f>
        <v/>
      </c>
      <c r="BB477" s="63">
        <v>475</v>
      </c>
      <c r="BC477" s="62" t="str">
        <f>IF(BD477="","",BD477&amp;" ("&amp;COUNTIF('Pivot Tables'!$D$4:$D$1135,Reference!BD477)-1&amp;")")</f>
        <v/>
      </c>
      <c r="BD477" s="62" t="str">
        <f>IF(BD476="","",IFERROR(VLOOKUP(BB477,'Pivot Tables'!$AD$4:$AE$1135,2,FALSE),""))</f>
        <v/>
      </c>
    </row>
    <row r="478" spans="19:56" s="7" customFormat="1">
      <c r="S478" s="94"/>
      <c r="T478" s="94"/>
      <c r="U478" s="94"/>
      <c r="V478" s="70"/>
      <c r="W478" s="65"/>
      <c r="X478" s="65"/>
      <c r="Y478" s="65"/>
      <c r="Z478" s="65">
        <f t="shared" si="67"/>
        <v>473</v>
      </c>
      <c r="AA478" s="81" t="str">
        <f>IF(AA477="","",IFERROR(IF($S$17="All",VLOOKUP($S$14&amp;Z478-1,'Pivot Tables'!$T$5:$U$1135,2,FALSE),VLOOKUP($S$14&amp;Reference!$S$17&amp;Z478-1,'Pivot Tables'!$AB$5:$AC$1135,2,FALSE)),""))</f>
        <v/>
      </c>
      <c r="AB478" s="66"/>
      <c r="AR478" s="94"/>
      <c r="AS478" s="94"/>
      <c r="AT478" s="94"/>
      <c r="BA478" s="62" t="str">
        <f>IF(BA477="","",IFERROR(VLOOKUP($BC$1&amp;BB478-1,'Pivot Tables'!$E$5:$F$1135,2,FALSE),""))</f>
        <v/>
      </c>
      <c r="BB478" s="63">
        <v>476</v>
      </c>
      <c r="BC478" s="62" t="str">
        <f>IF(BD478="","",BD478&amp;" ("&amp;COUNTIF('Pivot Tables'!$D$4:$D$1135,Reference!BD478)-1&amp;")")</f>
        <v/>
      </c>
      <c r="BD478" s="62" t="str">
        <f>IF(BD477="","",IFERROR(VLOOKUP(BB478,'Pivot Tables'!$AD$4:$AE$1135,2,FALSE),""))</f>
        <v/>
      </c>
    </row>
    <row r="479" spans="19:56" s="7" customFormat="1">
      <c r="S479" s="94"/>
      <c r="T479" s="94"/>
      <c r="U479" s="94"/>
      <c r="V479" s="70"/>
      <c r="W479" s="65"/>
      <c r="X479" s="65"/>
      <c r="Y479" s="65"/>
      <c r="Z479" s="65">
        <f t="shared" si="67"/>
        <v>474</v>
      </c>
      <c r="AA479" s="81" t="str">
        <f>IF(AA478="","",IFERROR(IF($S$17="All",VLOOKUP($S$14&amp;Z479-1,'Pivot Tables'!$T$5:$U$1135,2,FALSE),VLOOKUP($S$14&amp;Reference!$S$17&amp;Z479-1,'Pivot Tables'!$AB$5:$AC$1135,2,FALSE)),""))</f>
        <v/>
      </c>
      <c r="AB479" s="66"/>
      <c r="AR479" s="94"/>
      <c r="AS479" s="94"/>
      <c r="AT479" s="94"/>
      <c r="BA479" s="62" t="str">
        <f>IF(BA478="","",IFERROR(VLOOKUP($BC$1&amp;BB479-1,'Pivot Tables'!$E$5:$F$1135,2,FALSE),""))</f>
        <v/>
      </c>
      <c r="BB479" s="63">
        <v>477</v>
      </c>
      <c r="BC479" s="62" t="str">
        <f>IF(BD479="","",BD479&amp;" ("&amp;COUNTIF('Pivot Tables'!$D$4:$D$1135,Reference!BD479)-1&amp;")")</f>
        <v/>
      </c>
      <c r="BD479" s="62" t="str">
        <f>IF(BD478="","",IFERROR(VLOOKUP(BB479,'Pivot Tables'!$AD$4:$AE$1135,2,FALSE),""))</f>
        <v/>
      </c>
    </row>
    <row r="480" spans="19:56" s="7" customFormat="1">
      <c r="S480" s="94"/>
      <c r="T480" s="94"/>
      <c r="U480" s="94"/>
      <c r="V480" s="70"/>
      <c r="W480" s="65"/>
      <c r="X480" s="65"/>
      <c r="Y480" s="65"/>
      <c r="Z480" s="65">
        <f t="shared" si="67"/>
        <v>475</v>
      </c>
      <c r="AA480" s="81" t="str">
        <f>IF(AA479="","",IFERROR(IF($S$17="All",VLOOKUP($S$14&amp;Z480-1,'Pivot Tables'!$T$5:$U$1135,2,FALSE),VLOOKUP($S$14&amp;Reference!$S$17&amp;Z480-1,'Pivot Tables'!$AB$5:$AC$1135,2,FALSE)),""))</f>
        <v/>
      </c>
      <c r="AB480" s="66"/>
      <c r="AR480" s="94"/>
      <c r="AS480" s="94"/>
      <c r="AT480" s="94"/>
      <c r="BA480" s="62" t="str">
        <f>IF(BA479="","",IFERROR(VLOOKUP($BC$1&amp;BB480-1,'Pivot Tables'!$E$5:$F$1135,2,FALSE),""))</f>
        <v/>
      </c>
      <c r="BB480" s="63">
        <v>478</v>
      </c>
      <c r="BC480" s="62" t="str">
        <f>IF(BD480="","",BD480&amp;" ("&amp;COUNTIF('Pivot Tables'!$D$4:$D$1135,Reference!BD480)-1&amp;")")</f>
        <v/>
      </c>
      <c r="BD480" s="62" t="str">
        <f>IF(BD479="","",IFERROR(VLOOKUP(BB480,'Pivot Tables'!$AD$4:$AE$1135,2,FALSE),""))</f>
        <v/>
      </c>
    </row>
    <row r="481" spans="19:56" s="7" customFormat="1">
      <c r="S481" s="94"/>
      <c r="T481" s="94"/>
      <c r="U481" s="94"/>
      <c r="V481" s="70"/>
      <c r="W481" s="65"/>
      <c r="X481" s="65"/>
      <c r="Y481" s="65"/>
      <c r="Z481" s="65">
        <f t="shared" si="67"/>
        <v>476</v>
      </c>
      <c r="AA481" s="81" t="str">
        <f>IF(AA480="","",IFERROR(IF($S$17="All",VLOOKUP($S$14&amp;Z481-1,'Pivot Tables'!$T$5:$U$1135,2,FALSE),VLOOKUP($S$14&amp;Reference!$S$17&amp;Z481-1,'Pivot Tables'!$AB$5:$AC$1135,2,FALSE)),""))</f>
        <v/>
      </c>
      <c r="AB481" s="66"/>
      <c r="AR481" s="94"/>
      <c r="AS481" s="94"/>
      <c r="AT481" s="94"/>
      <c r="BA481" s="62" t="str">
        <f>IF(BA480="","",IFERROR(VLOOKUP($BC$1&amp;BB481-1,'Pivot Tables'!$E$5:$F$1135,2,FALSE),""))</f>
        <v/>
      </c>
      <c r="BB481" s="63">
        <v>479</v>
      </c>
      <c r="BC481" s="62" t="str">
        <f>IF(BD481="","",BD481&amp;" ("&amp;COUNTIF('Pivot Tables'!$D$4:$D$1135,Reference!BD481)-1&amp;")")</f>
        <v/>
      </c>
      <c r="BD481" s="62" t="str">
        <f>IF(BD480="","",IFERROR(VLOOKUP(BB481,'Pivot Tables'!$AD$4:$AE$1135,2,FALSE),""))</f>
        <v/>
      </c>
    </row>
    <row r="482" spans="19:56" s="7" customFormat="1">
      <c r="S482" s="94"/>
      <c r="T482" s="94"/>
      <c r="U482" s="94"/>
      <c r="V482" s="70"/>
      <c r="W482" s="65"/>
      <c r="X482" s="65"/>
      <c r="Y482" s="65"/>
      <c r="Z482" s="65">
        <f t="shared" si="67"/>
        <v>477</v>
      </c>
      <c r="AA482" s="81" t="str">
        <f>IF(AA481="","",IFERROR(IF($S$17="All",VLOOKUP($S$14&amp;Z482-1,'Pivot Tables'!$T$5:$U$1135,2,FALSE),VLOOKUP($S$14&amp;Reference!$S$17&amp;Z482-1,'Pivot Tables'!$AB$5:$AC$1135,2,FALSE)),""))</f>
        <v/>
      </c>
      <c r="AB482" s="66"/>
      <c r="AR482" s="94"/>
      <c r="AS482" s="94"/>
      <c r="AT482" s="94"/>
      <c r="BA482" s="62" t="str">
        <f>IF(BA481="","",IFERROR(VLOOKUP($BC$1&amp;BB482-1,'Pivot Tables'!$E$5:$F$1135,2,FALSE),""))</f>
        <v/>
      </c>
      <c r="BB482" s="63">
        <v>480</v>
      </c>
      <c r="BC482" s="62" t="str">
        <f>IF(BD482="","",BD482&amp;" ("&amp;COUNTIF('Pivot Tables'!$D$4:$D$1135,Reference!BD482)-1&amp;")")</f>
        <v/>
      </c>
      <c r="BD482" s="62" t="str">
        <f>IF(BD481="","",IFERROR(VLOOKUP(BB482,'Pivot Tables'!$AD$4:$AE$1135,2,FALSE),""))</f>
        <v/>
      </c>
    </row>
    <row r="483" spans="19:56" s="7" customFormat="1">
      <c r="S483" s="94"/>
      <c r="T483" s="94"/>
      <c r="U483" s="94"/>
      <c r="V483" s="70"/>
      <c r="W483" s="65"/>
      <c r="X483" s="65"/>
      <c r="Y483" s="65"/>
      <c r="Z483" s="65">
        <f t="shared" si="67"/>
        <v>478</v>
      </c>
      <c r="AA483" s="81" t="str">
        <f>IF(AA482="","",IFERROR(IF($S$17="All",VLOOKUP($S$14&amp;Z483-1,'Pivot Tables'!$T$5:$U$1135,2,FALSE),VLOOKUP($S$14&amp;Reference!$S$17&amp;Z483-1,'Pivot Tables'!$AB$5:$AC$1135,2,FALSE)),""))</f>
        <v/>
      </c>
      <c r="AB483" s="66"/>
      <c r="AR483" s="94"/>
      <c r="AS483" s="94"/>
      <c r="AT483" s="94"/>
      <c r="BA483" s="62" t="str">
        <f>IF(BA482="","",IFERROR(VLOOKUP($BC$1&amp;BB483-1,'Pivot Tables'!$E$5:$F$1135,2,FALSE),""))</f>
        <v/>
      </c>
      <c r="BB483" s="63">
        <v>481</v>
      </c>
      <c r="BC483" s="62" t="str">
        <f>IF(BD483="","",BD483&amp;" ("&amp;COUNTIF('Pivot Tables'!$D$4:$D$1135,Reference!BD483)-1&amp;")")</f>
        <v/>
      </c>
      <c r="BD483" s="62" t="str">
        <f>IF(BD482="","",IFERROR(VLOOKUP(BB483,'Pivot Tables'!$AD$4:$AE$1135,2,FALSE),""))</f>
        <v/>
      </c>
    </row>
    <row r="484" spans="19:56" s="7" customFormat="1">
      <c r="S484" s="94"/>
      <c r="T484" s="94"/>
      <c r="U484" s="94"/>
      <c r="V484" s="70"/>
      <c r="W484" s="65"/>
      <c r="X484" s="65"/>
      <c r="Y484" s="65"/>
      <c r="Z484" s="65">
        <f t="shared" si="67"/>
        <v>479</v>
      </c>
      <c r="AA484" s="81" t="str">
        <f>IF(AA483="","",IFERROR(IF($S$17="All",VLOOKUP($S$14&amp;Z484-1,'Pivot Tables'!$T$5:$U$1135,2,FALSE),VLOOKUP($S$14&amp;Reference!$S$17&amp;Z484-1,'Pivot Tables'!$AB$5:$AC$1135,2,FALSE)),""))</f>
        <v/>
      </c>
      <c r="AB484" s="66"/>
      <c r="AR484" s="94"/>
      <c r="AS484" s="94"/>
      <c r="AT484" s="94"/>
      <c r="BA484" s="62" t="str">
        <f>IF(BA483="","",IFERROR(VLOOKUP($BC$1&amp;BB484-1,'Pivot Tables'!$E$5:$F$1135,2,FALSE),""))</f>
        <v/>
      </c>
      <c r="BB484" s="63">
        <v>482</v>
      </c>
      <c r="BC484" s="62" t="str">
        <f>IF(BD484="","",BD484&amp;" ("&amp;COUNTIF('Pivot Tables'!$D$4:$D$1135,Reference!BD484)-1&amp;")")</f>
        <v/>
      </c>
      <c r="BD484" s="62" t="str">
        <f>IF(BD483="","",IFERROR(VLOOKUP(BB484,'Pivot Tables'!$AD$4:$AE$1135,2,FALSE),""))</f>
        <v/>
      </c>
    </row>
    <row r="485" spans="19:56" s="7" customFormat="1">
      <c r="S485" s="94"/>
      <c r="T485" s="94"/>
      <c r="U485" s="94"/>
      <c r="V485" s="70"/>
      <c r="W485" s="65"/>
      <c r="X485" s="65"/>
      <c r="Y485" s="65"/>
      <c r="Z485" s="65">
        <f t="shared" si="67"/>
        <v>480</v>
      </c>
      <c r="AA485" s="81" t="str">
        <f>IF(AA484="","",IFERROR(IF($S$17="All",VLOOKUP($S$14&amp;Z485-1,'Pivot Tables'!$T$5:$U$1135,2,FALSE),VLOOKUP($S$14&amp;Reference!$S$17&amp;Z485-1,'Pivot Tables'!$AB$5:$AC$1135,2,FALSE)),""))</f>
        <v/>
      </c>
      <c r="AB485" s="66"/>
      <c r="AR485" s="94"/>
      <c r="AS485" s="94"/>
      <c r="AT485" s="94"/>
      <c r="BA485" s="62" t="str">
        <f>IF(BA484="","",IFERROR(VLOOKUP($BC$1&amp;BB485-1,'Pivot Tables'!$E$5:$F$1135,2,FALSE),""))</f>
        <v/>
      </c>
      <c r="BB485" s="63">
        <v>483</v>
      </c>
      <c r="BC485" s="62" t="str">
        <f>IF(BD485="","",BD485&amp;" ("&amp;COUNTIF('Pivot Tables'!$D$4:$D$1135,Reference!BD485)-1&amp;")")</f>
        <v/>
      </c>
      <c r="BD485" s="62" t="str">
        <f>IF(BD484="","",IFERROR(VLOOKUP(BB485,'Pivot Tables'!$AD$4:$AE$1135,2,FALSE),""))</f>
        <v/>
      </c>
    </row>
    <row r="486" spans="19:56" s="7" customFormat="1">
      <c r="S486" s="94"/>
      <c r="T486" s="94"/>
      <c r="U486" s="94"/>
      <c r="V486" s="70"/>
      <c r="W486" s="65"/>
      <c r="X486" s="65"/>
      <c r="Y486" s="65"/>
      <c r="Z486" s="65">
        <f t="shared" si="67"/>
        <v>481</v>
      </c>
      <c r="AA486" s="81" t="str">
        <f>IF(AA485="","",IFERROR(IF($S$17="All",VLOOKUP($S$14&amp;Z486-1,'Pivot Tables'!$T$5:$U$1135,2,FALSE),VLOOKUP($S$14&amp;Reference!$S$17&amp;Z486-1,'Pivot Tables'!$AB$5:$AC$1135,2,FALSE)),""))</f>
        <v/>
      </c>
      <c r="AB486" s="66"/>
      <c r="AR486" s="94"/>
      <c r="AS486" s="94"/>
      <c r="AT486" s="94"/>
      <c r="BA486" s="62" t="str">
        <f>IF(BA485="","",IFERROR(VLOOKUP($BC$1&amp;BB486-1,'Pivot Tables'!$E$5:$F$1135,2,FALSE),""))</f>
        <v/>
      </c>
      <c r="BB486" s="63">
        <v>484</v>
      </c>
      <c r="BC486" s="62" t="str">
        <f>IF(BD486="","",BD486&amp;" ("&amp;COUNTIF('Pivot Tables'!$D$4:$D$1135,Reference!BD486)-1&amp;")")</f>
        <v/>
      </c>
      <c r="BD486" s="62" t="str">
        <f>IF(BD485="","",IFERROR(VLOOKUP(BB486,'Pivot Tables'!$AD$4:$AE$1135,2,FALSE),""))</f>
        <v/>
      </c>
    </row>
    <row r="487" spans="19:56" s="7" customFormat="1">
      <c r="S487" s="94"/>
      <c r="T487" s="94"/>
      <c r="U487" s="94"/>
      <c r="V487" s="70"/>
      <c r="W487" s="65"/>
      <c r="X487" s="65"/>
      <c r="Y487" s="65"/>
      <c r="Z487" s="65">
        <f t="shared" si="67"/>
        <v>482</v>
      </c>
      <c r="AA487" s="81" t="str">
        <f>IF(AA486="","",IFERROR(IF($S$17="All",VLOOKUP($S$14&amp;Z487-1,'Pivot Tables'!$T$5:$U$1135,2,FALSE),VLOOKUP($S$14&amp;Reference!$S$17&amp;Z487-1,'Pivot Tables'!$AB$5:$AC$1135,2,FALSE)),""))</f>
        <v/>
      </c>
      <c r="AB487" s="66"/>
      <c r="AR487" s="94"/>
      <c r="AS487" s="94"/>
      <c r="AT487" s="94"/>
      <c r="BA487" s="62" t="str">
        <f>IF(BA486="","",IFERROR(VLOOKUP($BC$1&amp;BB487-1,'Pivot Tables'!$E$5:$F$1135,2,FALSE),""))</f>
        <v/>
      </c>
      <c r="BB487" s="63">
        <v>485</v>
      </c>
      <c r="BC487" s="62" t="str">
        <f>IF(BD487="","",BD487&amp;" ("&amp;COUNTIF('Pivot Tables'!$D$4:$D$1135,Reference!BD487)-1&amp;")")</f>
        <v/>
      </c>
      <c r="BD487" s="62" t="str">
        <f>IF(BD486="","",IFERROR(VLOOKUP(BB487,'Pivot Tables'!$AD$4:$AE$1135,2,FALSE),""))</f>
        <v/>
      </c>
    </row>
    <row r="488" spans="19:56" s="7" customFormat="1">
      <c r="S488" s="94"/>
      <c r="T488" s="94"/>
      <c r="U488" s="94"/>
      <c r="V488" s="70"/>
      <c r="W488" s="65"/>
      <c r="X488" s="65"/>
      <c r="Y488" s="65"/>
      <c r="Z488" s="65">
        <f t="shared" si="67"/>
        <v>483</v>
      </c>
      <c r="AA488" s="81" t="str">
        <f>IF(AA487="","",IFERROR(IF($S$17="All",VLOOKUP($S$14&amp;Z488-1,'Pivot Tables'!$T$5:$U$1135,2,FALSE),VLOOKUP($S$14&amp;Reference!$S$17&amp;Z488-1,'Pivot Tables'!$AB$5:$AC$1135,2,FALSE)),""))</f>
        <v/>
      </c>
      <c r="AB488" s="66"/>
      <c r="AR488" s="94"/>
      <c r="AS488" s="94"/>
      <c r="AT488" s="94"/>
      <c r="BA488" s="62" t="str">
        <f>IF(BA487="","",IFERROR(VLOOKUP($BC$1&amp;BB488-1,'Pivot Tables'!$E$5:$F$1135,2,FALSE),""))</f>
        <v/>
      </c>
      <c r="BB488" s="63">
        <v>486</v>
      </c>
      <c r="BC488" s="62" t="str">
        <f>IF(BD488="","",BD488&amp;" ("&amp;COUNTIF('Pivot Tables'!$D$4:$D$1135,Reference!BD488)-1&amp;")")</f>
        <v/>
      </c>
      <c r="BD488" s="62" t="str">
        <f>IF(BD487="","",IFERROR(VLOOKUP(BB488,'Pivot Tables'!$AD$4:$AE$1135,2,FALSE),""))</f>
        <v/>
      </c>
    </row>
    <row r="489" spans="19:56" s="7" customFormat="1">
      <c r="S489" s="94"/>
      <c r="T489" s="94"/>
      <c r="U489" s="94"/>
      <c r="V489" s="70"/>
      <c r="W489" s="65"/>
      <c r="X489" s="65"/>
      <c r="Y489" s="65"/>
      <c r="Z489" s="65">
        <f t="shared" si="67"/>
        <v>484</v>
      </c>
      <c r="AA489" s="81" t="str">
        <f>IF(AA488="","",IFERROR(IF($S$17="All",VLOOKUP($S$14&amp;Z489-1,'Pivot Tables'!$T$5:$U$1135,2,FALSE),VLOOKUP($S$14&amp;Reference!$S$17&amp;Z489-1,'Pivot Tables'!$AB$5:$AC$1135,2,FALSE)),""))</f>
        <v/>
      </c>
      <c r="AB489" s="66"/>
      <c r="AR489" s="94"/>
      <c r="AS489" s="94"/>
      <c r="AT489" s="94"/>
      <c r="BA489" s="62" t="str">
        <f>IF(BA488="","",IFERROR(VLOOKUP($BC$1&amp;BB489-1,'Pivot Tables'!$E$5:$F$1135,2,FALSE),""))</f>
        <v/>
      </c>
      <c r="BB489" s="63">
        <v>487</v>
      </c>
      <c r="BC489" s="62" t="str">
        <f>IF(BD489="","",BD489&amp;" ("&amp;COUNTIF('Pivot Tables'!$D$4:$D$1135,Reference!BD489)-1&amp;")")</f>
        <v/>
      </c>
      <c r="BD489" s="62" t="str">
        <f>IF(BD488="","",IFERROR(VLOOKUP(BB489,'Pivot Tables'!$AD$4:$AE$1135,2,FALSE),""))</f>
        <v/>
      </c>
    </row>
    <row r="490" spans="19:56" s="7" customFormat="1">
      <c r="S490" s="94"/>
      <c r="T490" s="94"/>
      <c r="U490" s="94"/>
      <c r="V490" s="70"/>
      <c r="W490" s="65"/>
      <c r="X490" s="65"/>
      <c r="Y490" s="65"/>
      <c r="Z490" s="65">
        <f t="shared" si="67"/>
        <v>485</v>
      </c>
      <c r="AA490" s="81" t="str">
        <f>IF(AA489="","",IFERROR(IF($S$17="All",VLOOKUP($S$14&amp;Z490-1,'Pivot Tables'!$T$5:$U$1135,2,FALSE),VLOOKUP($S$14&amp;Reference!$S$17&amp;Z490-1,'Pivot Tables'!$AB$5:$AC$1135,2,FALSE)),""))</f>
        <v/>
      </c>
      <c r="AB490" s="66"/>
      <c r="AR490" s="94"/>
      <c r="AS490" s="94"/>
      <c r="AT490" s="94"/>
      <c r="BA490" s="62" t="str">
        <f>IF(BA489="","",IFERROR(VLOOKUP($BC$1&amp;BB490-1,'Pivot Tables'!$E$5:$F$1135,2,FALSE),""))</f>
        <v/>
      </c>
      <c r="BB490" s="63">
        <v>488</v>
      </c>
      <c r="BC490" s="62" t="str">
        <f>IF(BD490="","",BD490&amp;" ("&amp;COUNTIF('Pivot Tables'!$D$4:$D$1135,Reference!BD490)-1&amp;")")</f>
        <v/>
      </c>
      <c r="BD490" s="62" t="str">
        <f>IF(BD489="","",IFERROR(VLOOKUP(BB490,'Pivot Tables'!$AD$4:$AE$1135,2,FALSE),""))</f>
        <v/>
      </c>
    </row>
    <row r="491" spans="19:56" s="7" customFormat="1">
      <c r="S491" s="94"/>
      <c r="T491" s="94"/>
      <c r="U491" s="94"/>
      <c r="V491" s="70"/>
      <c r="W491" s="65"/>
      <c r="X491" s="65"/>
      <c r="Y491" s="65"/>
      <c r="Z491" s="65">
        <f t="shared" si="67"/>
        <v>486</v>
      </c>
      <c r="AA491" s="81" t="str">
        <f>IF(AA490="","",IFERROR(IF($S$17="All",VLOOKUP($S$14&amp;Z491-1,'Pivot Tables'!$T$5:$U$1135,2,FALSE),VLOOKUP($S$14&amp;Reference!$S$17&amp;Z491-1,'Pivot Tables'!$AB$5:$AC$1135,2,FALSE)),""))</f>
        <v/>
      </c>
      <c r="AB491" s="66"/>
      <c r="AR491" s="94"/>
      <c r="AS491" s="94"/>
      <c r="AT491" s="94"/>
      <c r="BA491" s="62" t="str">
        <f>IF(BA490="","",IFERROR(VLOOKUP($BC$1&amp;BB491-1,'Pivot Tables'!$E$5:$F$1135,2,FALSE),""))</f>
        <v/>
      </c>
      <c r="BB491" s="63">
        <v>489</v>
      </c>
      <c r="BC491" s="62" t="str">
        <f>IF(BD491="","",BD491&amp;" ("&amp;COUNTIF('Pivot Tables'!$D$4:$D$1135,Reference!BD491)-1&amp;")")</f>
        <v/>
      </c>
      <c r="BD491" s="62" t="str">
        <f>IF(BD490="","",IFERROR(VLOOKUP(BB491,'Pivot Tables'!$AD$4:$AE$1135,2,FALSE),""))</f>
        <v/>
      </c>
    </row>
    <row r="492" spans="19:56" s="7" customFormat="1">
      <c r="S492" s="94"/>
      <c r="T492" s="94"/>
      <c r="U492" s="94"/>
      <c r="V492" s="70"/>
      <c r="W492" s="65"/>
      <c r="X492" s="65"/>
      <c r="Y492" s="65"/>
      <c r="Z492" s="65">
        <f t="shared" si="67"/>
        <v>487</v>
      </c>
      <c r="AA492" s="81" t="str">
        <f>IF(AA491="","",IFERROR(IF($S$17="All",VLOOKUP($S$14&amp;Z492-1,'Pivot Tables'!$T$5:$U$1135,2,FALSE),VLOOKUP($S$14&amp;Reference!$S$17&amp;Z492-1,'Pivot Tables'!$AB$5:$AC$1135,2,FALSE)),""))</f>
        <v/>
      </c>
      <c r="AB492" s="66"/>
      <c r="AR492" s="94"/>
      <c r="AS492" s="94"/>
      <c r="AT492" s="94"/>
      <c r="BA492" s="62" t="str">
        <f>IF(BA491="","",IFERROR(VLOOKUP($BC$1&amp;BB492-1,'Pivot Tables'!$E$5:$F$1135,2,FALSE),""))</f>
        <v/>
      </c>
      <c r="BB492" s="63">
        <v>490</v>
      </c>
      <c r="BC492" s="62" t="str">
        <f>IF(BD492="","",BD492&amp;" ("&amp;COUNTIF('Pivot Tables'!$D$4:$D$1135,Reference!BD492)-1&amp;")")</f>
        <v/>
      </c>
      <c r="BD492" s="62" t="str">
        <f>IF(BD491="","",IFERROR(VLOOKUP(BB492,'Pivot Tables'!$AD$4:$AE$1135,2,FALSE),""))</f>
        <v/>
      </c>
    </row>
    <row r="493" spans="19:56" s="7" customFormat="1">
      <c r="S493" s="94"/>
      <c r="T493" s="94"/>
      <c r="U493" s="94"/>
      <c r="V493" s="70"/>
      <c r="W493" s="65"/>
      <c r="X493" s="65"/>
      <c r="Y493" s="65"/>
      <c r="Z493" s="65">
        <f t="shared" si="67"/>
        <v>488</v>
      </c>
      <c r="AA493" s="81" t="str">
        <f>IF(AA492="","",IFERROR(IF($S$17="All",VLOOKUP($S$14&amp;Z493-1,'Pivot Tables'!$T$5:$U$1135,2,FALSE),VLOOKUP($S$14&amp;Reference!$S$17&amp;Z493-1,'Pivot Tables'!$AB$5:$AC$1135,2,FALSE)),""))</f>
        <v/>
      </c>
      <c r="AB493" s="66"/>
      <c r="AR493" s="94"/>
      <c r="AS493" s="94"/>
      <c r="AT493" s="94"/>
      <c r="BA493" s="62" t="str">
        <f>IF(BA492="","",IFERROR(VLOOKUP($BC$1&amp;BB493-1,'Pivot Tables'!$E$5:$F$1135,2,FALSE),""))</f>
        <v/>
      </c>
      <c r="BB493" s="63">
        <v>491</v>
      </c>
      <c r="BC493" s="62" t="str">
        <f>IF(BD493="","",BD493&amp;" ("&amp;COUNTIF('Pivot Tables'!$D$4:$D$1135,Reference!BD493)-1&amp;")")</f>
        <v/>
      </c>
      <c r="BD493" s="62" t="str">
        <f>IF(BD492="","",IFERROR(VLOOKUP(BB493,'Pivot Tables'!$AD$4:$AE$1135,2,FALSE),""))</f>
        <v/>
      </c>
    </row>
    <row r="494" spans="19:56" s="7" customFormat="1">
      <c r="S494" s="94"/>
      <c r="T494" s="94"/>
      <c r="U494" s="94"/>
      <c r="V494" s="70"/>
      <c r="W494" s="65"/>
      <c r="X494" s="65"/>
      <c r="Y494" s="65"/>
      <c r="Z494" s="65">
        <f t="shared" si="67"/>
        <v>489</v>
      </c>
      <c r="AA494" s="81" t="str">
        <f>IF(AA493="","",IFERROR(IF($S$17="All",VLOOKUP($S$14&amp;Z494-1,'Pivot Tables'!$T$5:$U$1135,2,FALSE),VLOOKUP($S$14&amp;Reference!$S$17&amp;Z494-1,'Pivot Tables'!$AB$5:$AC$1135,2,FALSE)),""))</f>
        <v/>
      </c>
      <c r="AB494" s="66"/>
      <c r="AR494" s="94"/>
      <c r="AS494" s="94"/>
      <c r="AT494" s="94"/>
      <c r="BA494" s="62" t="str">
        <f>IF(BA493="","",IFERROR(VLOOKUP($BC$1&amp;BB494-1,'Pivot Tables'!$E$5:$F$1135,2,FALSE),""))</f>
        <v/>
      </c>
      <c r="BB494" s="63">
        <v>492</v>
      </c>
      <c r="BC494" s="62" t="str">
        <f>IF(BD494="","",BD494&amp;" ("&amp;COUNTIF('Pivot Tables'!$D$4:$D$1135,Reference!BD494)-1&amp;")")</f>
        <v/>
      </c>
      <c r="BD494" s="62" t="str">
        <f>IF(BD493="","",IFERROR(VLOOKUP(BB494,'Pivot Tables'!$AD$4:$AE$1135,2,FALSE),""))</f>
        <v/>
      </c>
    </row>
    <row r="495" spans="19:56" s="7" customFormat="1">
      <c r="S495" s="94"/>
      <c r="T495" s="94"/>
      <c r="U495" s="94"/>
      <c r="V495" s="70"/>
      <c r="W495" s="65"/>
      <c r="X495" s="65"/>
      <c r="Y495" s="65"/>
      <c r="Z495" s="65">
        <f t="shared" si="67"/>
        <v>490</v>
      </c>
      <c r="AA495" s="81" t="str">
        <f>IF(AA494="","",IFERROR(IF($S$17="All",VLOOKUP($S$14&amp;Z495-1,'Pivot Tables'!$T$5:$U$1135,2,FALSE),VLOOKUP($S$14&amp;Reference!$S$17&amp;Z495-1,'Pivot Tables'!$AB$5:$AC$1135,2,FALSE)),""))</f>
        <v/>
      </c>
      <c r="AB495" s="66"/>
      <c r="AR495" s="94"/>
      <c r="AS495" s="94"/>
      <c r="AT495" s="94"/>
      <c r="BA495" s="62" t="str">
        <f>IF(BA494="","",IFERROR(VLOOKUP($BC$1&amp;BB495-1,'Pivot Tables'!$E$5:$F$1135,2,FALSE),""))</f>
        <v/>
      </c>
      <c r="BB495" s="63">
        <v>493</v>
      </c>
      <c r="BC495" s="62" t="str">
        <f>IF(BD495="","",BD495&amp;" ("&amp;COUNTIF('Pivot Tables'!$D$4:$D$1135,Reference!BD495)-1&amp;")")</f>
        <v/>
      </c>
      <c r="BD495" s="62" t="str">
        <f>IF(BD494="","",IFERROR(VLOOKUP(BB495,'Pivot Tables'!$AD$4:$AE$1135,2,FALSE),""))</f>
        <v/>
      </c>
    </row>
    <row r="496" spans="19:56" s="7" customFormat="1">
      <c r="S496" s="94"/>
      <c r="T496" s="94"/>
      <c r="U496" s="94"/>
      <c r="V496" s="70"/>
      <c r="W496" s="65"/>
      <c r="X496" s="65"/>
      <c r="Y496" s="65"/>
      <c r="Z496" s="65">
        <f t="shared" si="67"/>
        <v>491</v>
      </c>
      <c r="AA496" s="81" t="str">
        <f>IF(AA495="","",IFERROR(IF($S$17="All",VLOOKUP($S$14&amp;Z496-1,'Pivot Tables'!$T$5:$U$1135,2,FALSE),VLOOKUP($S$14&amp;Reference!$S$17&amp;Z496-1,'Pivot Tables'!$AB$5:$AC$1135,2,FALSE)),""))</f>
        <v/>
      </c>
      <c r="AB496" s="66"/>
      <c r="AR496" s="94"/>
      <c r="AS496" s="94"/>
      <c r="AT496" s="94"/>
      <c r="BA496" s="62" t="str">
        <f>IF(BA495="","",IFERROR(VLOOKUP($BC$1&amp;BB496-1,'Pivot Tables'!$E$5:$F$1135,2,FALSE),""))</f>
        <v/>
      </c>
      <c r="BB496" s="63">
        <v>494</v>
      </c>
      <c r="BC496" s="62" t="str">
        <f>IF(BD496="","",BD496&amp;" ("&amp;COUNTIF('Pivot Tables'!$D$4:$D$1135,Reference!BD496)-1&amp;")")</f>
        <v/>
      </c>
      <c r="BD496" s="62" t="str">
        <f>IF(BD495="","",IFERROR(VLOOKUP(BB496,'Pivot Tables'!$AD$4:$AE$1135,2,FALSE),""))</f>
        <v/>
      </c>
    </row>
    <row r="497" spans="19:56" s="7" customFormat="1">
      <c r="S497" s="94"/>
      <c r="T497" s="94"/>
      <c r="U497" s="94"/>
      <c r="V497" s="70"/>
      <c r="W497" s="65"/>
      <c r="X497" s="65"/>
      <c r="Y497" s="65"/>
      <c r="Z497" s="65">
        <f t="shared" si="67"/>
        <v>492</v>
      </c>
      <c r="AA497" s="81" t="str">
        <f>IF(AA496="","",IFERROR(IF($S$17="All",VLOOKUP($S$14&amp;Z497-1,'Pivot Tables'!$T$5:$U$1135,2,FALSE),VLOOKUP($S$14&amp;Reference!$S$17&amp;Z497-1,'Pivot Tables'!$AB$5:$AC$1135,2,FALSE)),""))</f>
        <v/>
      </c>
      <c r="AB497" s="66"/>
      <c r="AR497" s="94"/>
      <c r="AS497" s="94"/>
      <c r="AT497" s="94"/>
      <c r="BA497" s="62" t="str">
        <f>IF(BA496="","",IFERROR(VLOOKUP($BC$1&amp;BB497-1,'Pivot Tables'!$E$5:$F$1135,2,FALSE),""))</f>
        <v/>
      </c>
      <c r="BB497" s="63">
        <v>495</v>
      </c>
      <c r="BC497" s="62" t="str">
        <f>IF(BD497="","",BD497&amp;" ("&amp;COUNTIF('Pivot Tables'!$D$4:$D$1135,Reference!BD497)-1&amp;")")</f>
        <v/>
      </c>
      <c r="BD497" s="62" t="str">
        <f>IF(BD496="","",IFERROR(VLOOKUP(BB497,'Pivot Tables'!$AD$4:$AE$1135,2,FALSE),""))</f>
        <v/>
      </c>
    </row>
    <row r="498" spans="19:56" s="7" customFormat="1">
      <c r="S498" s="94"/>
      <c r="T498" s="94"/>
      <c r="U498" s="94"/>
      <c r="V498" s="70"/>
      <c r="W498" s="65"/>
      <c r="X498" s="65"/>
      <c r="Y498" s="65"/>
      <c r="Z498" s="65">
        <f t="shared" si="67"/>
        <v>493</v>
      </c>
      <c r="AA498" s="81" t="str">
        <f>IF(AA497="","",IFERROR(IF($S$17="All",VLOOKUP($S$14&amp;Z498-1,'Pivot Tables'!$T$5:$U$1135,2,FALSE),VLOOKUP($S$14&amp;Reference!$S$17&amp;Z498-1,'Pivot Tables'!$AB$5:$AC$1135,2,FALSE)),""))</f>
        <v/>
      </c>
      <c r="AB498" s="66"/>
      <c r="AR498" s="94"/>
      <c r="AS498" s="94"/>
      <c r="AT498" s="94"/>
      <c r="BA498" s="62" t="str">
        <f>IF(BA497="","",IFERROR(VLOOKUP($BC$1&amp;BB498-1,'Pivot Tables'!$E$5:$F$1135,2,FALSE),""))</f>
        <v/>
      </c>
      <c r="BB498" s="63">
        <v>496</v>
      </c>
      <c r="BC498" s="62" t="str">
        <f>IF(BD498="","",BD498&amp;" ("&amp;COUNTIF('Pivot Tables'!$D$4:$D$1135,Reference!BD498)-1&amp;")")</f>
        <v/>
      </c>
      <c r="BD498" s="62" t="str">
        <f>IF(BD497="","",IFERROR(VLOOKUP(BB498,'Pivot Tables'!$AD$4:$AE$1135,2,FALSE),""))</f>
        <v/>
      </c>
    </row>
    <row r="499" spans="19:56" s="7" customFormat="1">
      <c r="S499" s="94"/>
      <c r="T499" s="94"/>
      <c r="U499" s="94"/>
      <c r="V499" s="70"/>
      <c r="W499" s="65"/>
      <c r="X499" s="65"/>
      <c r="Y499" s="65"/>
      <c r="Z499" s="65">
        <f t="shared" si="67"/>
        <v>494</v>
      </c>
      <c r="AA499" s="81" t="str">
        <f>IF(AA498="","",IFERROR(IF($S$17="All",VLOOKUP($S$14&amp;Z499-1,'Pivot Tables'!$T$5:$U$1135,2,FALSE),VLOOKUP($S$14&amp;Reference!$S$17&amp;Z499-1,'Pivot Tables'!$AB$5:$AC$1135,2,FALSE)),""))</f>
        <v/>
      </c>
      <c r="AB499" s="66"/>
      <c r="AR499" s="94"/>
      <c r="AS499" s="94"/>
      <c r="AT499" s="94"/>
      <c r="BA499" s="62" t="str">
        <f>IF(BA498="","",IFERROR(VLOOKUP($BC$1&amp;BB499-1,'Pivot Tables'!$E$5:$F$1135,2,FALSE),""))</f>
        <v/>
      </c>
      <c r="BB499" s="63">
        <v>497</v>
      </c>
      <c r="BC499" s="62" t="str">
        <f>IF(BD499="","",BD499&amp;" ("&amp;COUNTIF('Pivot Tables'!$D$4:$D$1135,Reference!BD499)-1&amp;")")</f>
        <v/>
      </c>
      <c r="BD499" s="62" t="str">
        <f>IF(BD498="","",IFERROR(VLOOKUP(BB499,'Pivot Tables'!$AD$4:$AE$1135,2,FALSE),""))</f>
        <v/>
      </c>
    </row>
    <row r="500" spans="19:56" s="7" customFormat="1">
      <c r="S500" s="94"/>
      <c r="T500" s="94"/>
      <c r="U500" s="94"/>
      <c r="V500" s="70"/>
      <c r="W500" s="65"/>
      <c r="X500" s="65"/>
      <c r="Y500" s="65"/>
      <c r="Z500" s="65">
        <f t="shared" si="67"/>
        <v>495</v>
      </c>
      <c r="AA500" s="81" t="str">
        <f>IF(AA499="","",IFERROR(IF($S$17="All",VLOOKUP($S$14&amp;Z500-1,'Pivot Tables'!$T$5:$U$1135,2,FALSE),VLOOKUP($S$14&amp;Reference!$S$17&amp;Z500-1,'Pivot Tables'!$AB$5:$AC$1135,2,FALSE)),""))</f>
        <v/>
      </c>
      <c r="AB500" s="66"/>
      <c r="AR500" s="94"/>
      <c r="AS500" s="94"/>
      <c r="AT500" s="94"/>
      <c r="BA500" s="62" t="str">
        <f>IF(BA499="","",IFERROR(VLOOKUP($BC$1&amp;BB500-1,'Pivot Tables'!$E$5:$F$1135,2,FALSE),""))</f>
        <v/>
      </c>
      <c r="BB500" s="63">
        <v>498</v>
      </c>
      <c r="BC500" s="62" t="str">
        <f>IF(BD500="","",BD500&amp;" ("&amp;COUNTIF('Pivot Tables'!$D$4:$D$1135,Reference!BD500)-1&amp;")")</f>
        <v/>
      </c>
      <c r="BD500" s="62" t="str">
        <f>IF(BD499="","",IFERROR(VLOOKUP(BB500,'Pivot Tables'!$AD$4:$AE$1135,2,FALSE),""))</f>
        <v/>
      </c>
    </row>
    <row r="501" spans="19:56" s="7" customFormat="1">
      <c r="S501" s="94"/>
      <c r="T501" s="94"/>
      <c r="U501" s="94"/>
      <c r="V501" s="70"/>
      <c r="W501" s="65"/>
      <c r="X501" s="65"/>
      <c r="Y501" s="65"/>
      <c r="Z501" s="65">
        <f t="shared" si="67"/>
        <v>496</v>
      </c>
      <c r="AA501" s="81" t="str">
        <f>IF(AA500="","",IFERROR(IF($S$17="All",VLOOKUP($S$14&amp;Z501-1,'Pivot Tables'!$T$5:$U$1135,2,FALSE),VLOOKUP($S$14&amp;Reference!$S$17&amp;Z501-1,'Pivot Tables'!$AB$5:$AC$1135,2,FALSE)),""))</f>
        <v/>
      </c>
      <c r="AB501" s="66"/>
      <c r="AR501" s="94"/>
      <c r="AS501" s="94"/>
      <c r="AT501" s="94"/>
      <c r="BA501" s="62" t="str">
        <f>IF(BA500="","",IFERROR(VLOOKUP($BC$1&amp;BB501-1,'Pivot Tables'!$E$5:$F$1135,2,FALSE),""))</f>
        <v/>
      </c>
      <c r="BB501" s="63">
        <v>499</v>
      </c>
      <c r="BC501" s="62" t="str">
        <f>IF(BD501="","",BD501&amp;" ("&amp;COUNTIF('Pivot Tables'!$D$4:$D$1135,Reference!BD501)-1&amp;")")</f>
        <v/>
      </c>
      <c r="BD501" s="62" t="str">
        <f>IF(BD500="","",IFERROR(VLOOKUP(BB501,'Pivot Tables'!$AD$4:$AE$1135,2,FALSE),""))</f>
        <v/>
      </c>
    </row>
    <row r="502" spans="19:56" s="7" customFormat="1">
      <c r="S502" s="94"/>
      <c r="T502" s="94"/>
      <c r="U502" s="94"/>
      <c r="V502" s="70"/>
      <c r="W502" s="65"/>
      <c r="X502" s="65"/>
      <c r="Y502" s="65"/>
      <c r="Z502" s="65">
        <f t="shared" si="67"/>
        <v>497</v>
      </c>
      <c r="AA502" s="81" t="str">
        <f>IF(AA501="","",IFERROR(IF($S$17="All",VLOOKUP($S$14&amp;Z502-1,'Pivot Tables'!$T$5:$U$1135,2,FALSE),VLOOKUP($S$14&amp;Reference!$S$17&amp;Z502-1,'Pivot Tables'!$AB$5:$AC$1135,2,FALSE)),""))</f>
        <v/>
      </c>
      <c r="AB502" s="66"/>
      <c r="AR502" s="94"/>
      <c r="AS502" s="94"/>
      <c r="AT502" s="94"/>
      <c r="BA502" s="62" t="str">
        <f>IF(BA501="","",IFERROR(VLOOKUP($BC$1&amp;BB502-1,'Pivot Tables'!$E$5:$F$1135,2,FALSE),""))</f>
        <v/>
      </c>
      <c r="BB502" s="63">
        <v>500</v>
      </c>
      <c r="BC502" s="62" t="str">
        <f>IF(BD502="","",BD502&amp;" ("&amp;COUNTIF('Pivot Tables'!$D$4:$D$1135,Reference!BD502)-1&amp;")")</f>
        <v/>
      </c>
      <c r="BD502" s="62" t="str">
        <f>IF(BD501="","",IFERROR(VLOOKUP(BB502,'Pivot Tables'!$AD$4:$AE$1135,2,FALSE),""))</f>
        <v/>
      </c>
    </row>
    <row r="503" spans="19:56" s="7" customFormat="1">
      <c r="S503" s="94"/>
      <c r="T503" s="94"/>
      <c r="U503" s="94"/>
      <c r="V503" s="70"/>
      <c r="W503" s="65"/>
      <c r="X503" s="65"/>
      <c r="Y503" s="65"/>
      <c r="Z503" s="65">
        <f t="shared" si="67"/>
        <v>498</v>
      </c>
      <c r="AA503" s="81" t="str">
        <f>IF(AA502="","",IFERROR(IF($S$17="All",VLOOKUP($S$14&amp;Z503-1,'Pivot Tables'!$T$5:$U$1135,2,FALSE),VLOOKUP($S$14&amp;Reference!$S$17&amp;Z503-1,'Pivot Tables'!$AB$5:$AC$1135,2,FALSE)),""))</f>
        <v/>
      </c>
      <c r="AB503" s="66"/>
      <c r="AR503" s="94"/>
      <c r="AS503" s="94"/>
      <c r="AT503" s="94"/>
      <c r="BA503" s="62" t="str">
        <f>IF(BA502="","",IFERROR(VLOOKUP($BC$1&amp;BB503-1,'Pivot Tables'!$E$5:$F$1135,2,FALSE),""))</f>
        <v/>
      </c>
      <c r="BB503" s="63">
        <v>501</v>
      </c>
      <c r="BC503" s="62" t="str">
        <f>IF(BD503="","",BD503&amp;" ("&amp;COUNTIF('Pivot Tables'!$D$4:$D$1135,Reference!BD503)-1&amp;")")</f>
        <v/>
      </c>
      <c r="BD503" s="62" t="str">
        <f>IF(BD502="","",IFERROR(VLOOKUP(BB503,'Pivot Tables'!$AD$4:$AE$1135,2,FALSE),""))</f>
        <v/>
      </c>
    </row>
    <row r="504" spans="19:56" s="7" customFormat="1">
      <c r="S504" s="94"/>
      <c r="T504" s="94"/>
      <c r="U504" s="94"/>
      <c r="V504" s="70"/>
      <c r="W504" s="65"/>
      <c r="X504" s="65"/>
      <c r="Y504" s="65"/>
      <c r="Z504" s="65">
        <f t="shared" si="67"/>
        <v>499</v>
      </c>
      <c r="AA504" s="81" t="str">
        <f>IF(AA503="","",IFERROR(IF($S$17="All",VLOOKUP($S$14&amp;Z504-1,'Pivot Tables'!$T$5:$U$1135,2,FALSE),VLOOKUP($S$14&amp;Reference!$S$17&amp;Z504-1,'Pivot Tables'!$AB$5:$AC$1135,2,FALSE)),""))</f>
        <v/>
      </c>
      <c r="AB504" s="66"/>
      <c r="AR504" s="94"/>
      <c r="AS504" s="94"/>
      <c r="AT504" s="94"/>
      <c r="BA504" s="62" t="str">
        <f>IF(BA503="","",IFERROR(VLOOKUP($BC$1&amp;BB504-1,'Pivot Tables'!$E$5:$F$1135,2,FALSE),""))</f>
        <v/>
      </c>
      <c r="BB504" s="63">
        <v>502</v>
      </c>
      <c r="BC504" s="62" t="str">
        <f>IF(BD504="","",BD504&amp;" ("&amp;COUNTIF('Pivot Tables'!$D$4:$D$1135,Reference!BD504)-1&amp;")")</f>
        <v/>
      </c>
      <c r="BD504" s="62" t="str">
        <f>IF(BD503="","",IFERROR(VLOOKUP(BB504,'Pivot Tables'!$AD$4:$AE$1135,2,FALSE),""))</f>
        <v/>
      </c>
    </row>
    <row r="505" spans="19:56" s="7" customFormat="1">
      <c r="S505" s="94"/>
      <c r="T505" s="94"/>
      <c r="U505" s="94"/>
      <c r="V505" s="70"/>
      <c r="W505" s="65"/>
      <c r="X505" s="65"/>
      <c r="Y505" s="65"/>
      <c r="Z505" s="65">
        <f t="shared" si="67"/>
        <v>500</v>
      </c>
      <c r="AA505" s="81" t="str">
        <f>IF(AA504="","",IFERROR(IF($S$17="All",VLOOKUP($S$14&amp;Z505-1,'Pivot Tables'!$T$5:$U$1135,2,FALSE),VLOOKUP($S$14&amp;Reference!$S$17&amp;Z505-1,'Pivot Tables'!$AB$5:$AC$1135,2,FALSE)),""))</f>
        <v/>
      </c>
      <c r="AB505" s="66"/>
      <c r="AR505" s="94"/>
      <c r="AS505" s="94"/>
      <c r="AT505" s="94"/>
      <c r="BA505" s="62" t="str">
        <f>IF(BA504="","",IFERROR(VLOOKUP($BC$1&amp;BB505-1,'Pivot Tables'!$E$5:$F$1135,2,FALSE),""))</f>
        <v/>
      </c>
      <c r="BB505" s="63">
        <v>503</v>
      </c>
      <c r="BC505" s="62" t="str">
        <f>IF(BD505="","",BD505&amp;" ("&amp;COUNTIF('Pivot Tables'!$D$4:$D$1135,Reference!BD505)-1&amp;")")</f>
        <v/>
      </c>
      <c r="BD505" s="62" t="str">
        <f>IF(BD504="","",IFERROR(VLOOKUP(BB505,'Pivot Tables'!$AD$4:$AE$1135,2,FALSE),""))</f>
        <v/>
      </c>
    </row>
    <row r="506" spans="19:56" s="7" customFormat="1">
      <c r="S506" s="94"/>
      <c r="T506" s="94"/>
      <c r="U506" s="94"/>
      <c r="V506" s="70"/>
      <c r="W506" s="65"/>
      <c r="X506" s="65"/>
      <c r="Y506" s="65"/>
      <c r="Z506" s="65">
        <f t="shared" si="67"/>
        <v>501</v>
      </c>
      <c r="AA506" s="81" t="str">
        <f>IF(AA505="","",IFERROR(IF($S$17="All",VLOOKUP($S$14&amp;Z506-1,'Pivot Tables'!$T$5:$U$1135,2,FALSE),VLOOKUP($S$14&amp;Reference!$S$17&amp;Z506-1,'Pivot Tables'!$AB$5:$AC$1135,2,FALSE)),""))</f>
        <v/>
      </c>
      <c r="AB506" s="66"/>
      <c r="AR506" s="94"/>
      <c r="AS506" s="94"/>
      <c r="AT506" s="94"/>
      <c r="BA506" s="62" t="str">
        <f>IF(BA505="","",IFERROR(VLOOKUP($BC$1&amp;BB506-1,'Pivot Tables'!$E$5:$F$1135,2,FALSE),""))</f>
        <v/>
      </c>
      <c r="BB506" s="63">
        <v>504</v>
      </c>
      <c r="BC506" s="62" t="str">
        <f>IF(BD506="","",BD506&amp;" ("&amp;COUNTIF('Pivot Tables'!$D$4:$D$1135,Reference!BD506)-1&amp;")")</f>
        <v/>
      </c>
      <c r="BD506" s="62" t="str">
        <f>IF(BD505="","",IFERROR(VLOOKUP(BB506,'Pivot Tables'!$AD$4:$AE$1135,2,FALSE),""))</f>
        <v/>
      </c>
    </row>
    <row r="507" spans="19:56" s="7" customFormat="1">
      <c r="S507" s="94"/>
      <c r="T507" s="94"/>
      <c r="U507" s="94"/>
      <c r="V507" s="70"/>
      <c r="W507" s="65"/>
      <c r="X507" s="65"/>
      <c r="Y507" s="65"/>
      <c r="Z507" s="65">
        <f t="shared" si="67"/>
        <v>502</v>
      </c>
      <c r="AA507" s="81" t="str">
        <f>IF(AA506="","",IFERROR(IF($S$17="All",VLOOKUP($S$14&amp;Z507-1,'Pivot Tables'!$T$5:$U$1135,2,FALSE),VLOOKUP($S$14&amp;Reference!$S$17&amp;Z507-1,'Pivot Tables'!$AB$5:$AC$1135,2,FALSE)),""))</f>
        <v/>
      </c>
      <c r="AB507" s="66"/>
      <c r="AR507" s="94"/>
      <c r="AS507" s="94"/>
      <c r="AT507" s="94"/>
      <c r="BA507" s="62" t="str">
        <f>IF(BA506="","",IFERROR(VLOOKUP($BC$1&amp;BB507-1,'Pivot Tables'!$E$5:$F$1135,2,FALSE),""))</f>
        <v/>
      </c>
      <c r="BB507" s="63">
        <v>505</v>
      </c>
      <c r="BC507" s="62" t="str">
        <f>IF(BD507="","",BD507&amp;" ("&amp;COUNTIF('Pivot Tables'!$D$4:$D$1135,Reference!BD507)-1&amp;")")</f>
        <v/>
      </c>
      <c r="BD507" s="62" t="str">
        <f>IF(BD506="","",IFERROR(VLOOKUP(BB507,'Pivot Tables'!$AD$4:$AE$1135,2,FALSE),""))</f>
        <v/>
      </c>
    </row>
    <row r="508" spans="19:56" s="7" customFormat="1">
      <c r="S508" s="94"/>
      <c r="T508" s="94"/>
      <c r="U508" s="94"/>
      <c r="V508" s="70"/>
      <c r="W508" s="65"/>
      <c r="X508" s="65"/>
      <c r="Y508" s="65"/>
      <c r="Z508" s="65">
        <f t="shared" si="67"/>
        <v>503</v>
      </c>
      <c r="AA508" s="81" t="str">
        <f>IF(AA507="","",IFERROR(IF($S$17="All",VLOOKUP($S$14&amp;Z508-1,'Pivot Tables'!$T$5:$U$1135,2,FALSE),VLOOKUP($S$14&amp;Reference!$S$17&amp;Z508-1,'Pivot Tables'!$AB$5:$AC$1135,2,FALSE)),""))</f>
        <v/>
      </c>
      <c r="AB508" s="66"/>
      <c r="AR508" s="94"/>
      <c r="AS508" s="94"/>
      <c r="AT508" s="94"/>
      <c r="BA508" s="62" t="str">
        <f>IF(BA507="","",IFERROR(VLOOKUP($BC$1&amp;BB508-1,'Pivot Tables'!$E$5:$F$1135,2,FALSE),""))</f>
        <v/>
      </c>
      <c r="BB508" s="63">
        <v>506</v>
      </c>
      <c r="BC508" s="62" t="str">
        <f>IF(BD508="","",BD508&amp;" ("&amp;COUNTIF('Pivot Tables'!$D$4:$D$1135,Reference!BD508)-1&amp;")")</f>
        <v/>
      </c>
      <c r="BD508" s="62" t="str">
        <f>IF(BD507="","",IFERROR(VLOOKUP(BB508,'Pivot Tables'!$AD$4:$AE$1135,2,FALSE),""))</f>
        <v/>
      </c>
    </row>
    <row r="509" spans="19:56" s="7" customFormat="1">
      <c r="S509" s="94"/>
      <c r="T509" s="94"/>
      <c r="U509" s="94"/>
      <c r="V509" s="70"/>
      <c r="W509" s="65"/>
      <c r="X509" s="65"/>
      <c r="Y509" s="65"/>
      <c r="Z509" s="65">
        <f t="shared" si="67"/>
        <v>504</v>
      </c>
      <c r="AA509" s="81" t="str">
        <f>IF(AA508="","",IFERROR(IF($S$17="All",VLOOKUP($S$14&amp;Z509-1,'Pivot Tables'!$T$5:$U$1135,2,FALSE),VLOOKUP($S$14&amp;Reference!$S$17&amp;Z509-1,'Pivot Tables'!$AB$5:$AC$1135,2,FALSE)),""))</f>
        <v/>
      </c>
      <c r="AB509" s="66"/>
      <c r="AR509" s="94"/>
      <c r="AS509" s="94"/>
      <c r="AT509" s="94"/>
      <c r="BA509" s="62" t="str">
        <f>IF(BA508="","",IFERROR(VLOOKUP($BC$1&amp;BB509-1,'Pivot Tables'!$E$5:$F$1135,2,FALSE),""))</f>
        <v/>
      </c>
      <c r="BB509" s="63">
        <v>507</v>
      </c>
      <c r="BC509" s="62" t="str">
        <f>IF(BD509="","",BD509&amp;" ("&amp;COUNTIF('Pivot Tables'!$D$4:$D$1135,Reference!BD509)-1&amp;")")</f>
        <v/>
      </c>
      <c r="BD509" s="62" t="str">
        <f>IF(BD508="","",IFERROR(VLOOKUP(BB509,'Pivot Tables'!$AD$4:$AE$1135,2,FALSE),""))</f>
        <v/>
      </c>
    </row>
    <row r="510" spans="19:56" s="7" customFormat="1">
      <c r="S510" s="94"/>
      <c r="T510" s="94"/>
      <c r="U510" s="94"/>
      <c r="V510" s="70"/>
      <c r="W510" s="65"/>
      <c r="X510" s="65"/>
      <c r="Y510" s="65"/>
      <c r="Z510" s="65">
        <f t="shared" si="67"/>
        <v>505</v>
      </c>
      <c r="AA510" s="81" t="str">
        <f>IF(AA509="","",IFERROR(IF($S$17="All",VLOOKUP($S$14&amp;Z510-1,'Pivot Tables'!$T$5:$U$1135,2,FALSE),VLOOKUP($S$14&amp;Reference!$S$17&amp;Z510-1,'Pivot Tables'!$AB$5:$AC$1135,2,FALSE)),""))</f>
        <v/>
      </c>
      <c r="AB510" s="66"/>
      <c r="AR510" s="94"/>
      <c r="AS510" s="94"/>
      <c r="AT510" s="94"/>
      <c r="BA510" s="62" t="str">
        <f>IF(BA509="","",IFERROR(VLOOKUP($BC$1&amp;BB510-1,'Pivot Tables'!$E$5:$F$1135,2,FALSE),""))</f>
        <v/>
      </c>
      <c r="BB510" s="63">
        <v>508</v>
      </c>
      <c r="BC510" s="62" t="str">
        <f>IF(BD510="","",BD510&amp;" ("&amp;COUNTIF('Pivot Tables'!$D$4:$D$1135,Reference!BD510)-1&amp;")")</f>
        <v/>
      </c>
      <c r="BD510" s="62" t="str">
        <f>IF(BD509="","",IFERROR(VLOOKUP(BB510,'Pivot Tables'!$AD$4:$AE$1135,2,FALSE),""))</f>
        <v/>
      </c>
    </row>
    <row r="511" spans="19:56" s="7" customFormat="1">
      <c r="S511" s="94"/>
      <c r="T511" s="94"/>
      <c r="U511" s="94"/>
      <c r="V511" s="70"/>
      <c r="W511" s="65"/>
      <c r="X511" s="65"/>
      <c r="Y511" s="65"/>
      <c r="Z511" s="65">
        <f t="shared" si="67"/>
        <v>506</v>
      </c>
      <c r="AA511" s="81" t="str">
        <f>IF(AA510="","",IFERROR(IF($S$17="All",VLOOKUP($S$14&amp;Z511-1,'Pivot Tables'!$T$5:$U$1135,2,FALSE),VLOOKUP($S$14&amp;Reference!$S$17&amp;Z511-1,'Pivot Tables'!$AB$5:$AC$1135,2,FALSE)),""))</f>
        <v/>
      </c>
      <c r="AB511" s="66"/>
      <c r="AR511" s="94"/>
      <c r="AS511" s="94"/>
      <c r="AT511" s="94"/>
      <c r="BA511" s="62" t="str">
        <f>IF(BA510="","",IFERROR(VLOOKUP($BC$1&amp;BB511-1,'Pivot Tables'!$E$5:$F$1135,2,FALSE),""))</f>
        <v/>
      </c>
      <c r="BB511" s="63">
        <v>509</v>
      </c>
      <c r="BC511" s="62" t="str">
        <f>IF(BD511="","",BD511&amp;" ("&amp;COUNTIF('Pivot Tables'!$D$4:$D$1135,Reference!BD511)-1&amp;")")</f>
        <v/>
      </c>
      <c r="BD511" s="62" t="str">
        <f>IF(BD510="","",IFERROR(VLOOKUP(BB511,'Pivot Tables'!$AD$4:$AE$1135,2,FALSE),""))</f>
        <v/>
      </c>
    </row>
    <row r="512" spans="19:56" s="7" customFormat="1">
      <c r="S512" s="94"/>
      <c r="T512" s="94"/>
      <c r="U512" s="94"/>
      <c r="V512" s="70"/>
      <c r="W512" s="65"/>
      <c r="X512" s="65"/>
      <c r="Y512" s="65"/>
      <c r="Z512" s="65">
        <f t="shared" si="67"/>
        <v>507</v>
      </c>
      <c r="AA512" s="81" t="str">
        <f>IF(AA511="","",IFERROR(IF($S$17="All",VLOOKUP($S$14&amp;Z512-1,'Pivot Tables'!$T$5:$U$1135,2,FALSE),VLOOKUP($S$14&amp;Reference!$S$17&amp;Z512-1,'Pivot Tables'!$AB$5:$AC$1135,2,FALSE)),""))</f>
        <v/>
      </c>
      <c r="AB512" s="66"/>
      <c r="AR512" s="94"/>
      <c r="AS512" s="94"/>
      <c r="AT512" s="94"/>
      <c r="BA512" s="62" t="str">
        <f>IF(BA511="","",IFERROR(VLOOKUP($BC$1&amp;BB512-1,'Pivot Tables'!$E$5:$F$1135,2,FALSE),""))</f>
        <v/>
      </c>
      <c r="BB512" s="63">
        <v>510</v>
      </c>
      <c r="BC512" s="62" t="str">
        <f>IF(BD512="","",BD512&amp;" ("&amp;COUNTIF('Pivot Tables'!$D$4:$D$1135,Reference!BD512)-1&amp;")")</f>
        <v/>
      </c>
      <c r="BD512" s="62" t="str">
        <f>IF(BD511="","",IFERROR(VLOOKUP(BB512,'Pivot Tables'!$AD$4:$AE$1135,2,FALSE),""))</f>
        <v/>
      </c>
    </row>
    <row r="513" spans="19:56" s="7" customFormat="1">
      <c r="S513" s="94"/>
      <c r="T513" s="94"/>
      <c r="U513" s="94"/>
      <c r="V513" s="70"/>
      <c r="W513" s="65"/>
      <c r="X513" s="65"/>
      <c r="Y513" s="65"/>
      <c r="Z513" s="65">
        <f t="shared" si="67"/>
        <v>508</v>
      </c>
      <c r="AA513" s="81" t="str">
        <f>IF(AA512="","",IFERROR(IF($S$17="All",VLOOKUP($S$14&amp;Z513-1,'Pivot Tables'!$T$5:$U$1135,2,FALSE),VLOOKUP($S$14&amp;Reference!$S$17&amp;Z513-1,'Pivot Tables'!$AB$5:$AC$1135,2,FALSE)),""))</f>
        <v/>
      </c>
      <c r="AB513" s="66"/>
      <c r="AR513" s="94"/>
      <c r="AS513" s="94"/>
      <c r="AT513" s="94"/>
      <c r="BA513" s="62" t="str">
        <f>IF(BA512="","",IFERROR(VLOOKUP($BC$1&amp;BB513-1,'Pivot Tables'!$E$5:$F$1135,2,FALSE),""))</f>
        <v/>
      </c>
      <c r="BB513" s="63">
        <v>511</v>
      </c>
      <c r="BC513" s="62" t="str">
        <f>IF(BD513="","",BD513&amp;" ("&amp;COUNTIF('Pivot Tables'!$D$4:$D$1135,Reference!BD513)-1&amp;")")</f>
        <v/>
      </c>
      <c r="BD513" s="62" t="str">
        <f>IF(BD512="","",IFERROR(VLOOKUP(BB513,'Pivot Tables'!$AD$4:$AE$1135,2,FALSE),""))</f>
        <v/>
      </c>
    </row>
    <row r="514" spans="19:56" s="7" customFormat="1">
      <c r="S514" s="94"/>
      <c r="T514" s="94"/>
      <c r="U514" s="94"/>
      <c r="V514" s="70"/>
      <c r="W514" s="65"/>
      <c r="X514" s="65"/>
      <c r="Y514" s="65"/>
      <c r="Z514" s="65">
        <f t="shared" si="67"/>
        <v>509</v>
      </c>
      <c r="AA514" s="81" t="str">
        <f>IF(AA513="","",IFERROR(IF($S$17="All",VLOOKUP($S$14&amp;Z514-1,'Pivot Tables'!$T$5:$U$1135,2,FALSE),VLOOKUP($S$14&amp;Reference!$S$17&amp;Z514-1,'Pivot Tables'!$AB$5:$AC$1135,2,FALSE)),""))</f>
        <v/>
      </c>
      <c r="AB514" s="66"/>
      <c r="AR514" s="94"/>
      <c r="AS514" s="94"/>
      <c r="AT514" s="94"/>
      <c r="BA514" s="62" t="str">
        <f>IF(BA513="","",IFERROR(VLOOKUP($BC$1&amp;BB514-1,'Pivot Tables'!$E$5:$F$1135,2,FALSE),""))</f>
        <v/>
      </c>
      <c r="BB514" s="63">
        <v>512</v>
      </c>
      <c r="BC514" s="62" t="str">
        <f>IF(BD514="","",BD514&amp;" ("&amp;COUNTIF('Pivot Tables'!$D$4:$D$1135,Reference!BD514)-1&amp;")")</f>
        <v/>
      </c>
      <c r="BD514" s="62" t="str">
        <f>IF(BD513="","",IFERROR(VLOOKUP(BB514,'Pivot Tables'!$AD$4:$AE$1135,2,FALSE),""))</f>
        <v/>
      </c>
    </row>
    <row r="515" spans="19:56" s="7" customFormat="1">
      <c r="S515" s="94"/>
      <c r="T515" s="94"/>
      <c r="U515" s="94"/>
      <c r="V515" s="70"/>
      <c r="W515" s="65"/>
      <c r="X515" s="65"/>
      <c r="Y515" s="65"/>
      <c r="Z515" s="65">
        <f t="shared" si="67"/>
        <v>510</v>
      </c>
      <c r="AA515" s="81" t="str">
        <f>IF(AA514="","",IFERROR(IF($S$17="All",VLOOKUP($S$14&amp;Z515-1,'Pivot Tables'!$T$5:$U$1135,2,FALSE),VLOOKUP($S$14&amp;Reference!$S$17&amp;Z515-1,'Pivot Tables'!$AB$5:$AC$1135,2,FALSE)),""))</f>
        <v/>
      </c>
      <c r="AB515" s="66"/>
      <c r="AR515" s="94"/>
      <c r="AS515" s="94"/>
      <c r="AT515" s="94"/>
      <c r="BA515" s="62" t="str">
        <f>IF(BA514="","",IFERROR(VLOOKUP($BC$1&amp;BB515-1,'Pivot Tables'!$E$5:$F$1135,2,FALSE),""))</f>
        <v/>
      </c>
      <c r="BB515" s="63">
        <v>513</v>
      </c>
      <c r="BC515" s="62" t="str">
        <f>IF(BD515="","",BD515&amp;" ("&amp;COUNTIF('Pivot Tables'!$D$4:$D$1135,Reference!BD515)-1&amp;")")</f>
        <v/>
      </c>
      <c r="BD515" s="62" t="str">
        <f>IF(BD514="","",IFERROR(VLOOKUP(BB515,'Pivot Tables'!$AD$4:$AE$1135,2,FALSE),""))</f>
        <v/>
      </c>
    </row>
    <row r="516" spans="19:56" s="7" customFormat="1">
      <c r="S516" s="94"/>
      <c r="T516" s="94"/>
      <c r="U516" s="94"/>
      <c r="V516" s="70"/>
      <c r="W516" s="65"/>
      <c r="X516" s="65"/>
      <c r="Y516" s="65"/>
      <c r="Z516" s="65">
        <f t="shared" si="67"/>
        <v>511</v>
      </c>
      <c r="AA516" s="81" t="str">
        <f>IF(AA515="","",IFERROR(IF($S$17="All",VLOOKUP($S$14&amp;Z516-1,'Pivot Tables'!$T$5:$U$1135,2,FALSE),VLOOKUP($S$14&amp;Reference!$S$17&amp;Z516-1,'Pivot Tables'!$AB$5:$AC$1135,2,FALSE)),""))</f>
        <v/>
      </c>
      <c r="AB516" s="66"/>
      <c r="AR516" s="94"/>
      <c r="AS516" s="94"/>
      <c r="AT516" s="94"/>
      <c r="BA516" s="62" t="str">
        <f>IF(BA515="","",IFERROR(VLOOKUP($BC$1&amp;BB516-1,'Pivot Tables'!$E$5:$F$1135,2,FALSE),""))</f>
        <v/>
      </c>
      <c r="BB516" s="63">
        <v>514</v>
      </c>
      <c r="BC516" s="62" t="str">
        <f>IF(BD516="","",BD516&amp;" ("&amp;COUNTIF('Pivot Tables'!$D$4:$D$1135,Reference!BD516)-1&amp;")")</f>
        <v/>
      </c>
      <c r="BD516" s="62" t="str">
        <f>IF(BD515="","",IFERROR(VLOOKUP(BB516,'Pivot Tables'!$AD$4:$AE$1135,2,FALSE),""))</f>
        <v/>
      </c>
    </row>
    <row r="517" spans="19:56" s="7" customFormat="1">
      <c r="S517" s="94"/>
      <c r="T517" s="94"/>
      <c r="U517" s="94"/>
      <c r="V517" s="70"/>
      <c r="W517" s="65"/>
      <c r="X517" s="65"/>
      <c r="Y517" s="65"/>
      <c r="Z517" s="65">
        <f t="shared" si="67"/>
        <v>512</v>
      </c>
      <c r="AA517" s="81" t="str">
        <f>IF(AA516="","",IFERROR(IF($S$17="All",VLOOKUP($S$14&amp;Z517-1,'Pivot Tables'!$T$5:$U$1135,2,FALSE),VLOOKUP($S$14&amp;Reference!$S$17&amp;Z517-1,'Pivot Tables'!$AB$5:$AC$1135,2,FALSE)),""))</f>
        <v/>
      </c>
      <c r="AB517" s="66"/>
      <c r="AR517" s="94"/>
      <c r="AS517" s="94"/>
      <c r="AT517" s="94"/>
      <c r="BA517" s="62" t="str">
        <f>IF(BA516="","",IFERROR(VLOOKUP($BC$1&amp;BB517-1,'Pivot Tables'!$E$5:$F$1135,2,FALSE),""))</f>
        <v/>
      </c>
      <c r="BB517" s="63">
        <v>515</v>
      </c>
      <c r="BC517" s="62" t="str">
        <f>IF(BD517="","",BD517&amp;" ("&amp;COUNTIF('Pivot Tables'!$D$4:$D$1135,Reference!BD517)-1&amp;")")</f>
        <v/>
      </c>
      <c r="BD517" s="62" t="str">
        <f>IF(BD516="","",IFERROR(VLOOKUP(BB517,'Pivot Tables'!$AD$4:$AE$1135,2,FALSE),""))</f>
        <v/>
      </c>
    </row>
    <row r="518" spans="19:56" s="7" customFormat="1">
      <c r="S518" s="94"/>
      <c r="T518" s="94"/>
      <c r="U518" s="94"/>
      <c r="V518" s="70"/>
      <c r="W518" s="65"/>
      <c r="X518" s="65"/>
      <c r="Y518" s="65"/>
      <c r="Z518" s="65">
        <f t="shared" si="67"/>
        <v>513</v>
      </c>
      <c r="AA518" s="81" t="str">
        <f>IF(AA517="","",IFERROR(IF($S$17="All",VLOOKUP($S$14&amp;Z518-1,'Pivot Tables'!$T$5:$U$1135,2,FALSE),VLOOKUP($S$14&amp;Reference!$S$17&amp;Z518-1,'Pivot Tables'!$AB$5:$AC$1135,2,FALSE)),""))</f>
        <v/>
      </c>
      <c r="AB518" s="66"/>
      <c r="AR518" s="94"/>
      <c r="AS518" s="94"/>
      <c r="AT518" s="94"/>
      <c r="BA518" s="62" t="str">
        <f>IF(BA517="","",IFERROR(VLOOKUP($BC$1&amp;BB518-1,'Pivot Tables'!$E$5:$F$1135,2,FALSE),""))</f>
        <v/>
      </c>
      <c r="BB518" s="63">
        <v>516</v>
      </c>
      <c r="BC518" s="62" t="str">
        <f>IF(BD518="","",BD518&amp;" ("&amp;COUNTIF('Pivot Tables'!$D$4:$D$1135,Reference!BD518)-1&amp;")")</f>
        <v/>
      </c>
      <c r="BD518" s="62" t="str">
        <f>IF(BD517="","",IFERROR(VLOOKUP(BB518,'Pivot Tables'!$AD$4:$AE$1135,2,FALSE),""))</f>
        <v/>
      </c>
    </row>
    <row r="519" spans="19:56" s="7" customFormat="1">
      <c r="S519" s="94"/>
      <c r="T519" s="94"/>
      <c r="U519" s="94"/>
      <c r="V519" s="70"/>
      <c r="W519" s="65"/>
      <c r="X519" s="65"/>
      <c r="Y519" s="65"/>
      <c r="Z519" s="65">
        <f t="shared" si="67"/>
        <v>514</v>
      </c>
      <c r="AA519" s="81" t="str">
        <f>IF(AA518="","",IFERROR(IF($S$17="All",VLOOKUP($S$14&amp;Z519-1,'Pivot Tables'!$T$5:$U$1135,2,FALSE),VLOOKUP($S$14&amp;Reference!$S$17&amp;Z519-1,'Pivot Tables'!$AB$5:$AC$1135,2,FALSE)),""))</f>
        <v/>
      </c>
      <c r="AB519" s="66"/>
      <c r="AR519" s="94"/>
      <c r="AS519" s="94"/>
      <c r="AT519" s="94"/>
      <c r="BA519" s="62" t="str">
        <f>IF(BA518="","",IFERROR(VLOOKUP($BC$1&amp;BB519-1,'Pivot Tables'!$E$5:$F$1135,2,FALSE),""))</f>
        <v/>
      </c>
      <c r="BB519" s="63">
        <v>517</v>
      </c>
      <c r="BC519" s="62" t="str">
        <f>IF(BD519="","",BD519&amp;" ("&amp;COUNTIF('Pivot Tables'!$D$4:$D$1135,Reference!BD519)-1&amp;")")</f>
        <v/>
      </c>
      <c r="BD519" s="62" t="str">
        <f>IF(BD518="","",IFERROR(VLOOKUP(BB519,'Pivot Tables'!$AD$4:$AE$1135,2,FALSE),""))</f>
        <v/>
      </c>
    </row>
    <row r="520" spans="19:56" s="7" customFormat="1">
      <c r="S520" s="94"/>
      <c r="T520" s="94"/>
      <c r="U520" s="94"/>
      <c r="V520" s="70"/>
      <c r="W520" s="65"/>
      <c r="X520" s="65"/>
      <c r="Y520" s="65"/>
      <c r="Z520" s="65">
        <f t="shared" si="67"/>
        <v>515</v>
      </c>
      <c r="AA520" s="81" t="str">
        <f>IF(AA519="","",IFERROR(IF($S$17="All",VLOOKUP($S$14&amp;Z520-1,'Pivot Tables'!$T$5:$U$1135,2,FALSE),VLOOKUP($S$14&amp;Reference!$S$17&amp;Z520-1,'Pivot Tables'!$AB$5:$AC$1135,2,FALSE)),""))</f>
        <v/>
      </c>
      <c r="AB520" s="66"/>
      <c r="AR520" s="94"/>
      <c r="AS520" s="94"/>
      <c r="AT520" s="94"/>
      <c r="BA520" s="62" t="str">
        <f>IF(BA519="","",IFERROR(VLOOKUP($BC$1&amp;BB520-1,'Pivot Tables'!$E$5:$F$1135,2,FALSE),""))</f>
        <v/>
      </c>
      <c r="BB520" s="63">
        <v>518</v>
      </c>
      <c r="BC520" s="62" t="str">
        <f>IF(BD520="","",BD520&amp;" ("&amp;COUNTIF('Pivot Tables'!$D$4:$D$1135,Reference!BD520)-1&amp;")")</f>
        <v/>
      </c>
      <c r="BD520" s="62" t="str">
        <f>IF(BD519="","",IFERROR(VLOOKUP(BB520,'Pivot Tables'!$AD$4:$AE$1135,2,FALSE),""))</f>
        <v/>
      </c>
    </row>
    <row r="521" spans="19:56" s="7" customFormat="1">
      <c r="S521" s="94"/>
      <c r="T521" s="94"/>
      <c r="U521" s="94"/>
      <c r="V521" s="70"/>
      <c r="W521" s="65"/>
      <c r="X521" s="65"/>
      <c r="Y521" s="65"/>
      <c r="Z521" s="65">
        <f t="shared" si="67"/>
        <v>516</v>
      </c>
      <c r="AA521" s="81" t="str">
        <f>IF(AA520="","",IFERROR(IF($S$17="All",VLOOKUP($S$14&amp;Z521-1,'Pivot Tables'!$T$5:$U$1135,2,FALSE),VLOOKUP($S$14&amp;Reference!$S$17&amp;Z521-1,'Pivot Tables'!$AB$5:$AC$1135,2,FALSE)),""))</f>
        <v/>
      </c>
      <c r="AB521" s="66"/>
      <c r="AR521" s="94"/>
      <c r="AS521" s="94"/>
      <c r="AT521" s="94"/>
      <c r="BA521" s="62" t="str">
        <f>IF(BA520="","",IFERROR(VLOOKUP($BC$1&amp;BB521-1,'Pivot Tables'!$E$5:$F$1135,2,FALSE),""))</f>
        <v/>
      </c>
      <c r="BB521" s="63">
        <v>519</v>
      </c>
      <c r="BC521" s="62" t="str">
        <f>IF(BD521="","",BD521&amp;" ("&amp;COUNTIF('Pivot Tables'!$D$4:$D$1135,Reference!BD521)-1&amp;")")</f>
        <v/>
      </c>
      <c r="BD521" s="62" t="str">
        <f>IF(BD520="","",IFERROR(VLOOKUP(BB521,'Pivot Tables'!$AD$4:$AE$1135,2,FALSE),""))</f>
        <v/>
      </c>
    </row>
    <row r="522" spans="19:56" s="7" customFormat="1">
      <c r="S522" s="94"/>
      <c r="T522" s="94"/>
      <c r="U522" s="94"/>
      <c r="V522" s="70"/>
      <c r="W522" s="65"/>
      <c r="X522" s="65"/>
      <c r="Y522" s="65"/>
      <c r="Z522" s="65">
        <f t="shared" si="67"/>
        <v>517</v>
      </c>
      <c r="AA522" s="81" t="str">
        <f>IF(AA521="","",IFERROR(IF($S$17="All",VLOOKUP($S$14&amp;Z522-1,'Pivot Tables'!$T$5:$U$1135,2,FALSE),VLOOKUP($S$14&amp;Reference!$S$17&amp;Z522-1,'Pivot Tables'!$AB$5:$AC$1135,2,FALSE)),""))</f>
        <v/>
      </c>
      <c r="AB522" s="66"/>
      <c r="AR522" s="94"/>
      <c r="AS522" s="94"/>
      <c r="AT522" s="94"/>
      <c r="BA522" s="62" t="str">
        <f>IF(BA521="","",IFERROR(VLOOKUP($BC$1&amp;BB522-1,'Pivot Tables'!$E$5:$F$1135,2,FALSE),""))</f>
        <v/>
      </c>
      <c r="BB522" s="63">
        <v>520</v>
      </c>
      <c r="BC522" s="62" t="str">
        <f>IF(BD522="","",BD522&amp;" ("&amp;COUNTIF('Pivot Tables'!$D$4:$D$1135,Reference!BD522)-1&amp;")")</f>
        <v/>
      </c>
      <c r="BD522" s="62" t="str">
        <f>IF(BD521="","",IFERROR(VLOOKUP(BB522,'Pivot Tables'!$AD$4:$AE$1135,2,FALSE),""))</f>
        <v/>
      </c>
    </row>
    <row r="523" spans="19:56" s="7" customFormat="1">
      <c r="S523" s="94"/>
      <c r="T523" s="94"/>
      <c r="U523" s="94"/>
      <c r="V523" s="70"/>
      <c r="W523" s="65"/>
      <c r="X523" s="65"/>
      <c r="Y523" s="65"/>
      <c r="Z523" s="65">
        <f t="shared" si="67"/>
        <v>518</v>
      </c>
      <c r="AA523" s="81" t="str">
        <f>IF(AA522="","",IFERROR(IF($S$17="All",VLOOKUP($S$14&amp;Z523-1,'Pivot Tables'!$T$5:$U$1135,2,FALSE),VLOOKUP($S$14&amp;Reference!$S$17&amp;Z523-1,'Pivot Tables'!$AB$5:$AC$1135,2,FALSE)),""))</f>
        <v/>
      </c>
      <c r="AB523" s="66"/>
      <c r="AR523" s="94"/>
      <c r="AS523" s="94"/>
      <c r="AT523" s="94"/>
      <c r="BA523" s="62" t="str">
        <f>IF(BA522="","",IFERROR(VLOOKUP($BC$1&amp;BB523-1,'Pivot Tables'!$E$5:$F$1135,2,FALSE),""))</f>
        <v/>
      </c>
      <c r="BB523" s="63">
        <v>521</v>
      </c>
      <c r="BC523" s="62" t="str">
        <f>IF(BD523="","",BD523&amp;" ("&amp;COUNTIF('Pivot Tables'!$D$4:$D$1135,Reference!BD523)-1&amp;")")</f>
        <v/>
      </c>
      <c r="BD523" s="62" t="str">
        <f>IF(BD522="","",IFERROR(VLOOKUP(BB523,'Pivot Tables'!$AD$4:$AE$1135,2,FALSE),""))</f>
        <v/>
      </c>
    </row>
    <row r="524" spans="19:56" s="7" customFormat="1">
      <c r="S524" s="94"/>
      <c r="T524" s="94"/>
      <c r="U524" s="94"/>
      <c r="V524" s="70"/>
      <c r="W524" s="65"/>
      <c r="X524" s="65"/>
      <c r="Y524" s="65"/>
      <c r="Z524" s="65">
        <f t="shared" si="67"/>
        <v>519</v>
      </c>
      <c r="AA524" s="81" t="str">
        <f>IF(AA523="","",IFERROR(IF($S$17="All",VLOOKUP($S$14&amp;Z524-1,'Pivot Tables'!$T$5:$U$1135,2,FALSE),VLOOKUP($S$14&amp;Reference!$S$17&amp;Z524-1,'Pivot Tables'!$AB$5:$AC$1135,2,FALSE)),""))</f>
        <v/>
      </c>
      <c r="AB524" s="66"/>
      <c r="AR524" s="94"/>
      <c r="AS524" s="94"/>
      <c r="AT524" s="94"/>
      <c r="BA524" s="62" t="str">
        <f>IF(BA523="","",IFERROR(VLOOKUP($BC$1&amp;BB524-1,'Pivot Tables'!$E$5:$F$1135,2,FALSE),""))</f>
        <v/>
      </c>
      <c r="BB524" s="63">
        <v>522</v>
      </c>
      <c r="BC524" s="62" t="str">
        <f>IF(BD524="","",BD524&amp;" ("&amp;COUNTIF('Pivot Tables'!$D$4:$D$1135,Reference!BD524)-1&amp;")")</f>
        <v/>
      </c>
      <c r="BD524" s="62" t="str">
        <f>IF(BD523="","",IFERROR(VLOOKUP(BB524,'Pivot Tables'!$AD$4:$AE$1135,2,FALSE),""))</f>
        <v/>
      </c>
    </row>
    <row r="525" spans="19:56" s="7" customFormat="1">
      <c r="S525" s="94"/>
      <c r="T525" s="94"/>
      <c r="U525" s="94"/>
      <c r="V525" s="70"/>
      <c r="W525" s="65"/>
      <c r="X525" s="65"/>
      <c r="Y525" s="65"/>
      <c r="Z525" s="65">
        <f t="shared" si="67"/>
        <v>520</v>
      </c>
      <c r="AA525" s="81" t="str">
        <f>IF(AA524="","",IFERROR(IF($S$17="All",VLOOKUP($S$14&amp;Z525-1,'Pivot Tables'!$T$5:$U$1135,2,FALSE),VLOOKUP($S$14&amp;Reference!$S$17&amp;Z525-1,'Pivot Tables'!$AB$5:$AC$1135,2,FALSE)),""))</f>
        <v/>
      </c>
      <c r="AB525" s="66"/>
      <c r="AR525" s="94"/>
      <c r="AS525" s="94"/>
      <c r="AT525" s="94"/>
      <c r="BA525" s="62" t="str">
        <f>IF(BA524="","",IFERROR(VLOOKUP($BC$1&amp;BB525-1,'Pivot Tables'!$E$5:$F$1135,2,FALSE),""))</f>
        <v/>
      </c>
      <c r="BB525" s="63">
        <v>523</v>
      </c>
      <c r="BC525" s="62" t="str">
        <f>IF(BD525="","",BD525&amp;" ("&amp;COUNTIF('Pivot Tables'!$D$4:$D$1135,Reference!BD525)-1&amp;")")</f>
        <v/>
      </c>
      <c r="BD525" s="62" t="str">
        <f>IF(BD524="","",IFERROR(VLOOKUP(BB525,'Pivot Tables'!$AD$4:$AE$1135,2,FALSE),""))</f>
        <v/>
      </c>
    </row>
    <row r="526" spans="19:56" s="7" customFormat="1">
      <c r="S526" s="94"/>
      <c r="T526" s="94"/>
      <c r="U526" s="94"/>
      <c r="V526" s="70"/>
      <c r="W526" s="65"/>
      <c r="X526" s="65"/>
      <c r="Y526" s="65"/>
      <c r="Z526" s="65">
        <f t="shared" si="67"/>
        <v>521</v>
      </c>
      <c r="AA526" s="81" t="str">
        <f>IF(AA525="","",IFERROR(IF($S$17="All",VLOOKUP($S$14&amp;Z526-1,'Pivot Tables'!$T$5:$U$1135,2,FALSE),VLOOKUP($S$14&amp;Reference!$S$17&amp;Z526-1,'Pivot Tables'!$AB$5:$AC$1135,2,FALSE)),""))</f>
        <v/>
      </c>
      <c r="AB526" s="66"/>
      <c r="AR526" s="94"/>
      <c r="AS526" s="94"/>
      <c r="AT526" s="94"/>
      <c r="BA526" s="62" t="str">
        <f>IF(BA525="","",IFERROR(VLOOKUP($BC$1&amp;BB526-1,'Pivot Tables'!$E$5:$F$1135,2,FALSE),""))</f>
        <v/>
      </c>
      <c r="BB526" s="63">
        <v>524</v>
      </c>
      <c r="BC526" s="62" t="str">
        <f>IF(BD526="","",BD526&amp;" ("&amp;COUNTIF('Pivot Tables'!$D$4:$D$1135,Reference!BD526)-1&amp;")")</f>
        <v/>
      </c>
      <c r="BD526" s="62" t="str">
        <f>IF(BD525="","",IFERROR(VLOOKUP(BB526,'Pivot Tables'!$AD$4:$AE$1135,2,FALSE),""))</f>
        <v/>
      </c>
    </row>
    <row r="527" spans="19:56" s="7" customFormat="1">
      <c r="S527" s="94"/>
      <c r="T527" s="94"/>
      <c r="U527" s="94"/>
      <c r="V527" s="70"/>
      <c r="W527" s="65"/>
      <c r="X527" s="65"/>
      <c r="Y527" s="65"/>
      <c r="Z527" s="65">
        <f t="shared" ref="Z527:Z590" si="68">+Z526+1</f>
        <v>522</v>
      </c>
      <c r="AA527" s="81" t="str">
        <f>IF(AA526="","",IFERROR(IF($S$17="All",VLOOKUP($S$14&amp;Z527-1,'Pivot Tables'!$T$5:$U$1135,2,FALSE),VLOOKUP($S$14&amp;Reference!$S$17&amp;Z527-1,'Pivot Tables'!$AB$5:$AC$1135,2,FALSE)),""))</f>
        <v/>
      </c>
      <c r="AB527" s="66"/>
      <c r="AR527" s="94"/>
      <c r="AS527" s="94"/>
      <c r="AT527" s="94"/>
      <c r="BA527" s="62" t="str">
        <f>IF(BA526="","",IFERROR(VLOOKUP($BC$1&amp;BB527-1,'Pivot Tables'!$E$5:$F$1135,2,FALSE),""))</f>
        <v/>
      </c>
      <c r="BB527" s="63">
        <v>525</v>
      </c>
      <c r="BC527" s="62" t="str">
        <f>IF(BD527="","",BD527&amp;" ("&amp;COUNTIF('Pivot Tables'!$D$4:$D$1135,Reference!BD527)-1&amp;")")</f>
        <v/>
      </c>
      <c r="BD527" s="62" t="str">
        <f>IF(BD526="","",IFERROR(VLOOKUP(BB527,'Pivot Tables'!$AD$4:$AE$1135,2,FALSE),""))</f>
        <v/>
      </c>
    </row>
    <row r="528" spans="19:56" s="7" customFormat="1">
      <c r="S528" s="94"/>
      <c r="T528" s="94"/>
      <c r="U528" s="94"/>
      <c r="V528" s="70"/>
      <c r="W528" s="65"/>
      <c r="X528" s="65"/>
      <c r="Y528" s="65"/>
      <c r="Z528" s="65">
        <f t="shared" si="68"/>
        <v>523</v>
      </c>
      <c r="AA528" s="81" t="str">
        <f>IF(AA527="","",IFERROR(IF($S$17="All",VLOOKUP($S$14&amp;Z528-1,'Pivot Tables'!$T$5:$U$1135,2,FALSE),VLOOKUP($S$14&amp;Reference!$S$17&amp;Z528-1,'Pivot Tables'!$AB$5:$AC$1135,2,FALSE)),""))</f>
        <v/>
      </c>
      <c r="AB528" s="66"/>
      <c r="AR528" s="94"/>
      <c r="AS528" s="94"/>
      <c r="AT528" s="94"/>
      <c r="BA528" s="62" t="str">
        <f>IF(BA527="","",IFERROR(VLOOKUP($BC$1&amp;BB528-1,'Pivot Tables'!$E$5:$F$1135,2,FALSE),""))</f>
        <v/>
      </c>
      <c r="BB528" s="63">
        <v>526</v>
      </c>
      <c r="BC528" s="62" t="str">
        <f>IF(BD528="","",BD528&amp;" ("&amp;COUNTIF('Pivot Tables'!$D$4:$D$1135,Reference!BD528)-1&amp;")")</f>
        <v/>
      </c>
      <c r="BD528" s="62" t="str">
        <f>IF(BD527="","",IFERROR(VLOOKUP(BB528,'Pivot Tables'!$AD$4:$AE$1135,2,FALSE),""))</f>
        <v/>
      </c>
    </row>
    <row r="529" spans="19:56" s="7" customFormat="1">
      <c r="S529" s="94"/>
      <c r="T529" s="94"/>
      <c r="U529" s="94"/>
      <c r="V529" s="70"/>
      <c r="W529" s="65"/>
      <c r="X529" s="65"/>
      <c r="Y529" s="65"/>
      <c r="Z529" s="65">
        <f t="shared" si="68"/>
        <v>524</v>
      </c>
      <c r="AA529" s="81" t="str">
        <f>IF(AA528="","",IFERROR(IF($S$17="All",VLOOKUP($S$14&amp;Z529-1,'Pivot Tables'!$T$5:$U$1135,2,FALSE),VLOOKUP($S$14&amp;Reference!$S$17&amp;Z529-1,'Pivot Tables'!$AB$5:$AC$1135,2,FALSE)),""))</f>
        <v/>
      </c>
      <c r="AB529" s="66"/>
      <c r="AR529" s="94"/>
      <c r="AS529" s="94"/>
      <c r="AT529" s="94"/>
      <c r="BA529" s="62" t="str">
        <f>IF(BA528="","",IFERROR(VLOOKUP($BC$1&amp;BB529-1,'Pivot Tables'!$E$5:$F$1135,2,FALSE),""))</f>
        <v/>
      </c>
      <c r="BB529" s="63">
        <v>527</v>
      </c>
      <c r="BC529" s="62" t="str">
        <f>IF(BD529="","",BD529&amp;" ("&amp;COUNTIF('Pivot Tables'!$D$4:$D$1135,Reference!BD529)-1&amp;")")</f>
        <v/>
      </c>
      <c r="BD529" s="62" t="str">
        <f>IF(BD528="","",IFERROR(VLOOKUP(BB529,'Pivot Tables'!$AD$4:$AE$1135,2,FALSE),""))</f>
        <v/>
      </c>
    </row>
    <row r="530" spans="19:56" s="7" customFormat="1">
      <c r="S530" s="94"/>
      <c r="T530" s="94"/>
      <c r="U530" s="94"/>
      <c r="V530" s="70"/>
      <c r="W530" s="65"/>
      <c r="X530" s="65"/>
      <c r="Y530" s="65"/>
      <c r="Z530" s="65">
        <f t="shared" si="68"/>
        <v>525</v>
      </c>
      <c r="AA530" s="81" t="str">
        <f>IF(AA529="","",IFERROR(IF($S$17="All",VLOOKUP($S$14&amp;Z530-1,'Pivot Tables'!$T$5:$U$1135,2,FALSE),VLOOKUP($S$14&amp;Reference!$S$17&amp;Z530-1,'Pivot Tables'!$AB$5:$AC$1135,2,FALSE)),""))</f>
        <v/>
      </c>
      <c r="AB530" s="66"/>
      <c r="AR530" s="94"/>
      <c r="AS530" s="94"/>
      <c r="AT530" s="94"/>
      <c r="BA530" s="62" t="str">
        <f>IF(BA529="","",IFERROR(VLOOKUP($BC$1&amp;BB530-1,'Pivot Tables'!$E$5:$F$1135,2,FALSE),""))</f>
        <v/>
      </c>
      <c r="BB530" s="63">
        <v>528</v>
      </c>
      <c r="BC530" s="62" t="str">
        <f>IF(BD530="","",BD530&amp;" ("&amp;COUNTIF('Pivot Tables'!$D$4:$D$1135,Reference!BD530)-1&amp;")")</f>
        <v/>
      </c>
      <c r="BD530" s="62" t="str">
        <f>IF(BD529="","",IFERROR(VLOOKUP(BB530,'Pivot Tables'!$AD$4:$AE$1135,2,FALSE),""))</f>
        <v/>
      </c>
    </row>
    <row r="531" spans="19:56" s="7" customFormat="1">
      <c r="S531" s="94"/>
      <c r="T531" s="94"/>
      <c r="U531" s="94"/>
      <c r="V531" s="70"/>
      <c r="W531" s="65"/>
      <c r="X531" s="65"/>
      <c r="Y531" s="65"/>
      <c r="Z531" s="65">
        <f t="shared" si="68"/>
        <v>526</v>
      </c>
      <c r="AA531" s="81" t="str">
        <f>IF(AA530="","",IFERROR(IF($S$17="All",VLOOKUP($S$14&amp;Z531-1,'Pivot Tables'!$T$5:$U$1135,2,FALSE),VLOOKUP($S$14&amp;Reference!$S$17&amp;Z531-1,'Pivot Tables'!$AB$5:$AC$1135,2,FALSE)),""))</f>
        <v/>
      </c>
      <c r="AB531" s="66"/>
      <c r="AR531" s="94"/>
      <c r="AS531" s="94"/>
      <c r="AT531" s="94"/>
      <c r="BA531" s="62" t="str">
        <f>IF(BA530="","",IFERROR(VLOOKUP($BC$1&amp;BB531-1,'Pivot Tables'!$E$5:$F$1135,2,FALSE),""))</f>
        <v/>
      </c>
      <c r="BB531" s="63">
        <v>529</v>
      </c>
      <c r="BC531" s="62" t="str">
        <f>IF(BD531="","",BD531&amp;" ("&amp;COUNTIF('Pivot Tables'!$D$4:$D$1135,Reference!BD531)-1&amp;")")</f>
        <v/>
      </c>
      <c r="BD531" s="62" t="str">
        <f>IF(BD530="","",IFERROR(VLOOKUP(BB531,'Pivot Tables'!$AD$4:$AE$1135,2,FALSE),""))</f>
        <v/>
      </c>
    </row>
    <row r="532" spans="19:56" s="7" customFormat="1">
      <c r="S532" s="94"/>
      <c r="T532" s="94"/>
      <c r="U532" s="94"/>
      <c r="V532" s="70"/>
      <c r="W532" s="65"/>
      <c r="X532" s="65"/>
      <c r="Y532" s="65"/>
      <c r="Z532" s="65">
        <f t="shared" si="68"/>
        <v>527</v>
      </c>
      <c r="AA532" s="81" t="str">
        <f>IF(AA531="","",IFERROR(IF($S$17="All",VLOOKUP($S$14&amp;Z532-1,'Pivot Tables'!$T$5:$U$1135,2,FALSE),VLOOKUP($S$14&amp;Reference!$S$17&amp;Z532-1,'Pivot Tables'!$AB$5:$AC$1135,2,FALSE)),""))</f>
        <v/>
      </c>
      <c r="AB532" s="66"/>
      <c r="AR532" s="94"/>
      <c r="AS532" s="94"/>
      <c r="AT532" s="94"/>
      <c r="BA532" s="62" t="str">
        <f>IF(BA531="","",IFERROR(VLOOKUP($BC$1&amp;BB532-1,'Pivot Tables'!$E$5:$F$1135,2,FALSE),""))</f>
        <v/>
      </c>
      <c r="BB532" s="63">
        <v>530</v>
      </c>
      <c r="BC532" s="62" t="str">
        <f>IF(BD532="","",BD532&amp;" ("&amp;COUNTIF('Pivot Tables'!$D$4:$D$1135,Reference!BD532)-1&amp;")")</f>
        <v/>
      </c>
      <c r="BD532" s="62" t="str">
        <f>IF(BD531="","",IFERROR(VLOOKUP(BB532,'Pivot Tables'!$AD$4:$AE$1135,2,FALSE),""))</f>
        <v/>
      </c>
    </row>
    <row r="533" spans="19:56" s="7" customFormat="1">
      <c r="S533" s="94"/>
      <c r="T533" s="94"/>
      <c r="U533" s="94"/>
      <c r="V533" s="70"/>
      <c r="W533" s="65"/>
      <c r="X533" s="65"/>
      <c r="Y533" s="65"/>
      <c r="Z533" s="65">
        <f t="shared" si="68"/>
        <v>528</v>
      </c>
      <c r="AA533" s="81" t="str">
        <f>IF(AA532="","",IFERROR(IF($S$17="All",VLOOKUP($S$14&amp;Z533-1,'Pivot Tables'!$T$5:$U$1135,2,FALSE),VLOOKUP($S$14&amp;Reference!$S$17&amp;Z533-1,'Pivot Tables'!$AB$5:$AC$1135,2,FALSE)),""))</f>
        <v/>
      </c>
      <c r="AB533" s="66"/>
      <c r="AR533" s="94"/>
      <c r="AS533" s="94"/>
      <c r="AT533" s="94"/>
      <c r="BA533" s="62" t="str">
        <f>IF(BA532="","",IFERROR(VLOOKUP($BC$1&amp;BB533-1,'Pivot Tables'!$E$5:$F$1135,2,FALSE),""))</f>
        <v/>
      </c>
      <c r="BB533" s="63">
        <v>531</v>
      </c>
      <c r="BC533" s="62" t="str">
        <f>IF(BD533="","",BD533&amp;" ("&amp;COUNTIF('Pivot Tables'!$D$4:$D$1135,Reference!BD533)-1&amp;")")</f>
        <v/>
      </c>
      <c r="BD533" s="62" t="str">
        <f>IF(BD532="","",IFERROR(VLOOKUP(BB533,'Pivot Tables'!$AD$4:$AE$1135,2,FALSE),""))</f>
        <v/>
      </c>
    </row>
    <row r="534" spans="19:56" s="7" customFormat="1">
      <c r="S534" s="94"/>
      <c r="T534" s="94"/>
      <c r="U534" s="94"/>
      <c r="V534" s="70"/>
      <c r="W534" s="65"/>
      <c r="X534" s="65"/>
      <c r="Y534" s="65"/>
      <c r="Z534" s="65">
        <f t="shared" si="68"/>
        <v>529</v>
      </c>
      <c r="AA534" s="81" t="str">
        <f>IF(AA533="","",IFERROR(IF($S$17="All",VLOOKUP($S$14&amp;Z534-1,'Pivot Tables'!$T$5:$U$1135,2,FALSE),VLOOKUP($S$14&amp;Reference!$S$17&amp;Z534-1,'Pivot Tables'!$AB$5:$AC$1135,2,FALSE)),""))</f>
        <v/>
      </c>
      <c r="AB534" s="66"/>
      <c r="AR534" s="94"/>
      <c r="AS534" s="94"/>
      <c r="AT534" s="94"/>
      <c r="BA534" s="62" t="str">
        <f>IF(BA533="","",IFERROR(VLOOKUP($BC$1&amp;BB534-1,'Pivot Tables'!$E$5:$F$1135,2,FALSE),""))</f>
        <v/>
      </c>
      <c r="BB534" s="63">
        <v>532</v>
      </c>
      <c r="BC534" s="62" t="str">
        <f>IF(BD534="","",BD534&amp;" ("&amp;COUNTIF('Pivot Tables'!$D$4:$D$1135,Reference!BD534)-1&amp;")")</f>
        <v/>
      </c>
      <c r="BD534" s="62" t="str">
        <f>IF(BD533="","",IFERROR(VLOOKUP(BB534,'Pivot Tables'!$AD$4:$AE$1135,2,FALSE),""))</f>
        <v/>
      </c>
    </row>
    <row r="535" spans="19:56" s="7" customFormat="1">
      <c r="S535" s="94"/>
      <c r="T535" s="94"/>
      <c r="U535" s="94"/>
      <c r="V535" s="70"/>
      <c r="W535" s="65"/>
      <c r="X535" s="65"/>
      <c r="Y535" s="65"/>
      <c r="Z535" s="65">
        <f t="shared" si="68"/>
        <v>530</v>
      </c>
      <c r="AA535" s="81" t="str">
        <f>IF(AA534="","",IFERROR(IF($S$17="All",VLOOKUP($S$14&amp;Z535-1,'Pivot Tables'!$T$5:$U$1135,2,FALSE),VLOOKUP($S$14&amp;Reference!$S$17&amp;Z535-1,'Pivot Tables'!$AB$5:$AC$1135,2,FALSE)),""))</f>
        <v/>
      </c>
      <c r="AB535" s="66"/>
      <c r="AR535" s="94"/>
      <c r="AS535" s="94"/>
      <c r="AT535" s="94"/>
      <c r="BA535" s="62" t="str">
        <f>IF(BA534="","",IFERROR(VLOOKUP($BC$1&amp;BB535-1,'Pivot Tables'!$E$5:$F$1135,2,FALSE),""))</f>
        <v/>
      </c>
      <c r="BB535" s="63">
        <v>533</v>
      </c>
      <c r="BC535" s="62" t="str">
        <f>IF(BD535="","",BD535&amp;" ("&amp;COUNTIF('Pivot Tables'!$D$4:$D$1135,Reference!BD535)-1&amp;")")</f>
        <v/>
      </c>
      <c r="BD535" s="62" t="str">
        <f>IF(BD534="","",IFERROR(VLOOKUP(BB535,'Pivot Tables'!$AD$4:$AE$1135,2,FALSE),""))</f>
        <v/>
      </c>
    </row>
    <row r="536" spans="19:56" s="7" customFormat="1">
      <c r="S536" s="94"/>
      <c r="T536" s="94"/>
      <c r="U536" s="94"/>
      <c r="V536" s="70"/>
      <c r="W536" s="65"/>
      <c r="X536" s="65"/>
      <c r="Y536" s="65"/>
      <c r="Z536" s="65">
        <f t="shared" si="68"/>
        <v>531</v>
      </c>
      <c r="AA536" s="81" t="str">
        <f>IF(AA535="","",IFERROR(IF($S$17="All",VLOOKUP($S$14&amp;Z536-1,'Pivot Tables'!$T$5:$U$1135,2,FALSE),VLOOKUP($S$14&amp;Reference!$S$17&amp;Z536-1,'Pivot Tables'!$AB$5:$AC$1135,2,FALSE)),""))</f>
        <v/>
      </c>
      <c r="AB536" s="66"/>
      <c r="AR536" s="94"/>
      <c r="AS536" s="94"/>
      <c r="AT536" s="94"/>
      <c r="BA536" s="62" t="str">
        <f>IF(BA535="","",IFERROR(VLOOKUP($BC$1&amp;BB536-1,'Pivot Tables'!$E$5:$F$1135,2,FALSE),""))</f>
        <v/>
      </c>
      <c r="BB536" s="63">
        <v>534</v>
      </c>
      <c r="BC536" s="62" t="str">
        <f>IF(BD536="","",BD536&amp;" ("&amp;COUNTIF('Pivot Tables'!$D$4:$D$1135,Reference!BD536)-1&amp;")")</f>
        <v/>
      </c>
      <c r="BD536" s="62" t="str">
        <f>IF(BD535="","",IFERROR(VLOOKUP(BB536,'Pivot Tables'!$AD$4:$AE$1135,2,FALSE),""))</f>
        <v/>
      </c>
    </row>
    <row r="537" spans="19:56" s="7" customFormat="1">
      <c r="S537" s="94"/>
      <c r="T537" s="94"/>
      <c r="U537" s="94"/>
      <c r="V537" s="70"/>
      <c r="W537" s="65"/>
      <c r="X537" s="65"/>
      <c r="Y537" s="65"/>
      <c r="Z537" s="65">
        <f t="shared" si="68"/>
        <v>532</v>
      </c>
      <c r="AA537" s="81" t="str">
        <f>IF(AA536="","",IFERROR(IF($S$17="All",VLOOKUP($S$14&amp;Z537-1,'Pivot Tables'!$T$5:$U$1135,2,FALSE),VLOOKUP($S$14&amp;Reference!$S$17&amp;Z537-1,'Pivot Tables'!$AB$5:$AC$1135,2,FALSE)),""))</f>
        <v/>
      </c>
      <c r="AB537" s="66"/>
      <c r="AR537" s="94"/>
      <c r="AS537" s="94"/>
      <c r="AT537" s="94"/>
      <c r="BA537" s="62" t="str">
        <f>IF(BA536="","",IFERROR(VLOOKUP($BC$1&amp;BB537-1,'Pivot Tables'!$E$5:$F$1135,2,FALSE),""))</f>
        <v/>
      </c>
      <c r="BB537" s="63">
        <v>535</v>
      </c>
      <c r="BC537" s="62" t="str">
        <f>IF(BD537="","",BD537&amp;" ("&amp;COUNTIF('Pivot Tables'!$D$4:$D$1135,Reference!BD537)-1&amp;")")</f>
        <v/>
      </c>
      <c r="BD537" s="62" t="str">
        <f>IF(BD536="","",IFERROR(VLOOKUP(BB537,'Pivot Tables'!$AD$4:$AE$1135,2,FALSE),""))</f>
        <v/>
      </c>
    </row>
    <row r="538" spans="19:56" s="7" customFormat="1">
      <c r="S538" s="94"/>
      <c r="T538" s="94"/>
      <c r="U538" s="94"/>
      <c r="V538" s="70"/>
      <c r="W538" s="65"/>
      <c r="X538" s="65"/>
      <c r="Y538" s="65"/>
      <c r="Z538" s="65">
        <f t="shared" si="68"/>
        <v>533</v>
      </c>
      <c r="AA538" s="81" t="str">
        <f>IF(AA537="","",IFERROR(IF($S$17="All",VLOOKUP($S$14&amp;Z538-1,'Pivot Tables'!$T$5:$U$1135,2,FALSE),VLOOKUP($S$14&amp;Reference!$S$17&amp;Z538-1,'Pivot Tables'!$AB$5:$AC$1135,2,FALSE)),""))</f>
        <v/>
      </c>
      <c r="AB538" s="66"/>
      <c r="AR538" s="94"/>
      <c r="AS538" s="94"/>
      <c r="AT538" s="94"/>
      <c r="BA538" s="62" t="str">
        <f>IF(BA537="","",IFERROR(VLOOKUP($BC$1&amp;BB538-1,'Pivot Tables'!$E$5:$F$1135,2,FALSE),""))</f>
        <v/>
      </c>
      <c r="BB538" s="63">
        <v>536</v>
      </c>
      <c r="BC538" s="62" t="str">
        <f>IF(BD538="","",BD538&amp;" ("&amp;COUNTIF('Pivot Tables'!$D$4:$D$1135,Reference!BD538)-1&amp;")")</f>
        <v/>
      </c>
      <c r="BD538" s="62" t="str">
        <f>IF(BD537="","",IFERROR(VLOOKUP(BB538,'Pivot Tables'!$AD$4:$AE$1135,2,FALSE),""))</f>
        <v/>
      </c>
    </row>
    <row r="539" spans="19:56" s="7" customFormat="1">
      <c r="S539" s="94"/>
      <c r="T539" s="94"/>
      <c r="U539" s="94"/>
      <c r="V539" s="70"/>
      <c r="W539" s="65"/>
      <c r="X539" s="65"/>
      <c r="Y539" s="65"/>
      <c r="Z539" s="65">
        <f t="shared" si="68"/>
        <v>534</v>
      </c>
      <c r="AA539" s="81" t="str">
        <f>IF(AA538="","",IFERROR(IF($S$17="All",VLOOKUP($S$14&amp;Z539-1,'Pivot Tables'!$T$5:$U$1135,2,FALSE),VLOOKUP($S$14&amp;Reference!$S$17&amp;Z539-1,'Pivot Tables'!$AB$5:$AC$1135,2,FALSE)),""))</f>
        <v/>
      </c>
      <c r="AB539" s="66"/>
      <c r="AR539" s="94"/>
      <c r="AS539" s="94"/>
      <c r="AT539" s="94"/>
      <c r="BA539" s="62" t="str">
        <f>IF(BA538="","",IFERROR(VLOOKUP($BC$1&amp;BB539-1,'Pivot Tables'!$E$5:$F$1135,2,FALSE),""))</f>
        <v/>
      </c>
      <c r="BB539" s="63">
        <v>537</v>
      </c>
      <c r="BC539" s="62" t="str">
        <f>IF(BD539="","",BD539&amp;" ("&amp;COUNTIF('Pivot Tables'!$D$4:$D$1135,Reference!BD539)-1&amp;")")</f>
        <v/>
      </c>
      <c r="BD539" s="62" t="str">
        <f>IF(BD538="","",IFERROR(VLOOKUP(BB539,'Pivot Tables'!$AD$4:$AE$1135,2,FALSE),""))</f>
        <v/>
      </c>
    </row>
    <row r="540" spans="19:56" s="7" customFormat="1">
      <c r="S540" s="94"/>
      <c r="T540" s="94"/>
      <c r="U540" s="94"/>
      <c r="V540" s="70"/>
      <c r="W540" s="65"/>
      <c r="X540" s="65"/>
      <c r="Y540" s="65"/>
      <c r="Z540" s="65">
        <f t="shared" si="68"/>
        <v>535</v>
      </c>
      <c r="AA540" s="81" t="str">
        <f>IF(AA539="","",IFERROR(IF($S$17="All",VLOOKUP($S$14&amp;Z540-1,'Pivot Tables'!$T$5:$U$1135,2,FALSE),VLOOKUP($S$14&amp;Reference!$S$17&amp;Z540-1,'Pivot Tables'!$AB$5:$AC$1135,2,FALSE)),""))</f>
        <v/>
      </c>
      <c r="AB540" s="66"/>
      <c r="AR540" s="94"/>
      <c r="AS540" s="94"/>
      <c r="AT540" s="94"/>
      <c r="BA540" s="62" t="str">
        <f>IF(BA539="","",IFERROR(VLOOKUP($BC$1&amp;BB540-1,'Pivot Tables'!$E$5:$F$1135,2,FALSE),""))</f>
        <v/>
      </c>
      <c r="BB540" s="63">
        <v>538</v>
      </c>
      <c r="BC540" s="62" t="str">
        <f>IF(BD540="","",BD540&amp;" ("&amp;COUNTIF('Pivot Tables'!$D$4:$D$1135,Reference!BD540)-1&amp;")")</f>
        <v/>
      </c>
      <c r="BD540" s="62" t="str">
        <f>IF(BD539="","",IFERROR(VLOOKUP(BB540,'Pivot Tables'!$AD$4:$AE$1135,2,FALSE),""))</f>
        <v/>
      </c>
    </row>
    <row r="541" spans="19:56" s="7" customFormat="1">
      <c r="S541" s="94"/>
      <c r="T541" s="94"/>
      <c r="U541" s="94"/>
      <c r="V541" s="70"/>
      <c r="W541" s="65"/>
      <c r="X541" s="65"/>
      <c r="Y541" s="65"/>
      <c r="Z541" s="65">
        <f t="shared" si="68"/>
        <v>536</v>
      </c>
      <c r="AA541" s="81" t="str">
        <f>IF(AA540="","",IFERROR(IF($S$17="All",VLOOKUP($S$14&amp;Z541-1,'Pivot Tables'!$T$5:$U$1135,2,FALSE),VLOOKUP($S$14&amp;Reference!$S$17&amp;Z541-1,'Pivot Tables'!$AB$5:$AC$1135,2,FALSE)),""))</f>
        <v/>
      </c>
      <c r="AB541" s="66"/>
      <c r="AR541" s="94"/>
      <c r="AS541" s="94"/>
      <c r="AT541" s="94"/>
      <c r="BA541" s="62" t="str">
        <f>IF(BA540="","",IFERROR(VLOOKUP($BC$1&amp;BB541-1,'Pivot Tables'!$E$5:$F$1135,2,FALSE),""))</f>
        <v/>
      </c>
      <c r="BB541" s="63">
        <v>539</v>
      </c>
      <c r="BC541" s="62" t="str">
        <f>IF(BD541="","",BD541&amp;" ("&amp;COUNTIF('Pivot Tables'!$D$4:$D$1135,Reference!BD541)-1&amp;")")</f>
        <v/>
      </c>
      <c r="BD541" s="62" t="str">
        <f>IF(BD540="","",IFERROR(VLOOKUP(BB541,'Pivot Tables'!$AD$4:$AE$1135,2,FALSE),""))</f>
        <v/>
      </c>
    </row>
    <row r="542" spans="19:56" s="7" customFormat="1">
      <c r="S542" s="94"/>
      <c r="T542" s="94"/>
      <c r="U542" s="94"/>
      <c r="V542" s="70"/>
      <c r="W542" s="65"/>
      <c r="X542" s="65"/>
      <c r="Y542" s="65"/>
      <c r="Z542" s="65">
        <f t="shared" si="68"/>
        <v>537</v>
      </c>
      <c r="AA542" s="81" t="str">
        <f>IF(AA541="","",IFERROR(IF($S$17="All",VLOOKUP($S$14&amp;Z542-1,'Pivot Tables'!$T$5:$U$1135,2,FALSE),VLOOKUP($S$14&amp;Reference!$S$17&amp;Z542-1,'Pivot Tables'!$AB$5:$AC$1135,2,FALSE)),""))</f>
        <v/>
      </c>
      <c r="AB542" s="66"/>
      <c r="AR542" s="94"/>
      <c r="AS542" s="94"/>
      <c r="AT542" s="94"/>
      <c r="BA542" s="62" t="str">
        <f>IF(BA541="","",IFERROR(VLOOKUP($BC$1&amp;BB542-1,'Pivot Tables'!$E$5:$F$1135,2,FALSE),""))</f>
        <v/>
      </c>
      <c r="BB542" s="63">
        <v>540</v>
      </c>
      <c r="BC542" s="62" t="str">
        <f>IF(BD542="","",BD542&amp;" ("&amp;COUNTIF('Pivot Tables'!$D$4:$D$1135,Reference!BD542)-1&amp;")")</f>
        <v/>
      </c>
      <c r="BD542" s="62" t="str">
        <f>IF(BD541="","",IFERROR(VLOOKUP(BB542,'Pivot Tables'!$AD$4:$AE$1135,2,FALSE),""))</f>
        <v/>
      </c>
    </row>
    <row r="543" spans="19:56" s="7" customFormat="1">
      <c r="S543" s="94"/>
      <c r="T543" s="94"/>
      <c r="U543" s="94"/>
      <c r="V543" s="70"/>
      <c r="W543" s="65"/>
      <c r="X543" s="65"/>
      <c r="Y543" s="65"/>
      <c r="Z543" s="65">
        <f t="shared" si="68"/>
        <v>538</v>
      </c>
      <c r="AA543" s="81" t="str">
        <f>IF(AA542="","",IFERROR(IF($S$17="All",VLOOKUP($S$14&amp;Z543-1,'Pivot Tables'!$T$5:$U$1135,2,FALSE),VLOOKUP($S$14&amp;Reference!$S$17&amp;Z543-1,'Pivot Tables'!$AB$5:$AC$1135,2,FALSE)),""))</f>
        <v/>
      </c>
      <c r="AB543" s="66"/>
      <c r="AR543" s="94"/>
      <c r="AS543" s="94"/>
      <c r="AT543" s="94"/>
      <c r="BA543" s="62" t="str">
        <f>IF(BA542="","",IFERROR(VLOOKUP($BC$1&amp;BB543-1,'Pivot Tables'!$E$5:$F$1135,2,FALSE),""))</f>
        <v/>
      </c>
      <c r="BB543" s="63">
        <v>541</v>
      </c>
      <c r="BC543" s="62" t="str">
        <f>IF(BD543="","",BD543&amp;" ("&amp;COUNTIF('Pivot Tables'!$D$4:$D$1135,Reference!BD543)-1&amp;")")</f>
        <v/>
      </c>
      <c r="BD543" s="62" t="str">
        <f>IF(BD542="","",IFERROR(VLOOKUP(BB543,'Pivot Tables'!$AD$4:$AE$1135,2,FALSE),""))</f>
        <v/>
      </c>
    </row>
    <row r="544" spans="19:56" s="7" customFormat="1">
      <c r="S544" s="94"/>
      <c r="T544" s="94"/>
      <c r="U544" s="94"/>
      <c r="V544" s="70"/>
      <c r="W544" s="65"/>
      <c r="X544" s="65"/>
      <c r="Y544" s="65"/>
      <c r="Z544" s="65">
        <f t="shared" si="68"/>
        <v>539</v>
      </c>
      <c r="AA544" s="81" t="str">
        <f>IF(AA543="","",IFERROR(IF($S$17="All",VLOOKUP($S$14&amp;Z544-1,'Pivot Tables'!$T$5:$U$1135,2,FALSE),VLOOKUP($S$14&amp;Reference!$S$17&amp;Z544-1,'Pivot Tables'!$AB$5:$AC$1135,2,FALSE)),""))</f>
        <v/>
      </c>
      <c r="AB544" s="66"/>
      <c r="AR544" s="94"/>
      <c r="AS544" s="94"/>
      <c r="AT544" s="94"/>
      <c r="BA544" s="62" t="str">
        <f>IF(BA543="","",IFERROR(VLOOKUP($BC$1&amp;BB544-1,'Pivot Tables'!$E$5:$F$1135,2,FALSE),""))</f>
        <v/>
      </c>
      <c r="BB544" s="63">
        <v>542</v>
      </c>
      <c r="BC544" s="62" t="str">
        <f>IF(BD544="","",BD544&amp;" ("&amp;COUNTIF('Pivot Tables'!$D$4:$D$1135,Reference!BD544)-1&amp;")")</f>
        <v/>
      </c>
      <c r="BD544" s="62" t="str">
        <f>IF(BD543="","",IFERROR(VLOOKUP(BB544,'Pivot Tables'!$AD$4:$AE$1135,2,FALSE),""))</f>
        <v/>
      </c>
    </row>
    <row r="545" spans="19:56" s="7" customFormat="1">
      <c r="S545" s="94"/>
      <c r="T545" s="94"/>
      <c r="U545" s="94"/>
      <c r="V545" s="70"/>
      <c r="W545" s="65"/>
      <c r="X545" s="65"/>
      <c r="Y545" s="65"/>
      <c r="Z545" s="65">
        <f t="shared" si="68"/>
        <v>540</v>
      </c>
      <c r="AA545" s="81" t="str">
        <f>IF(AA544="","",IFERROR(IF($S$17="All",VLOOKUP($S$14&amp;Z545-1,'Pivot Tables'!$T$5:$U$1135,2,FALSE),VLOOKUP($S$14&amp;Reference!$S$17&amp;Z545-1,'Pivot Tables'!$AB$5:$AC$1135,2,FALSE)),""))</f>
        <v/>
      </c>
      <c r="AB545" s="66"/>
      <c r="AR545" s="94"/>
      <c r="AS545" s="94"/>
      <c r="AT545" s="94"/>
      <c r="BA545" s="62" t="str">
        <f>IF(BA544="","",IFERROR(VLOOKUP($BC$1&amp;BB545-1,'Pivot Tables'!$E$5:$F$1135,2,FALSE),""))</f>
        <v/>
      </c>
      <c r="BB545" s="63">
        <v>543</v>
      </c>
      <c r="BC545" s="62" t="str">
        <f>IF(BD545="","",BD545&amp;" ("&amp;COUNTIF('Pivot Tables'!$D$4:$D$1135,Reference!BD545)-1&amp;")")</f>
        <v/>
      </c>
      <c r="BD545" s="62" t="str">
        <f>IF(BD544="","",IFERROR(VLOOKUP(BB545,'Pivot Tables'!$AD$4:$AE$1135,2,FALSE),""))</f>
        <v/>
      </c>
    </row>
    <row r="546" spans="19:56" s="7" customFormat="1">
      <c r="S546" s="94"/>
      <c r="T546" s="94"/>
      <c r="U546" s="94"/>
      <c r="V546" s="70"/>
      <c r="W546" s="65"/>
      <c r="X546" s="65"/>
      <c r="Y546" s="65"/>
      <c r="Z546" s="65">
        <f t="shared" si="68"/>
        <v>541</v>
      </c>
      <c r="AA546" s="81" t="str">
        <f>IF(AA545="","",IFERROR(IF($S$17="All",VLOOKUP($S$14&amp;Z546-1,'Pivot Tables'!$T$5:$U$1135,2,FALSE),VLOOKUP($S$14&amp;Reference!$S$17&amp;Z546-1,'Pivot Tables'!$AB$5:$AC$1135,2,FALSE)),""))</f>
        <v/>
      </c>
      <c r="AB546" s="66"/>
      <c r="AR546" s="94"/>
      <c r="AS546" s="94"/>
      <c r="AT546" s="94"/>
      <c r="BA546" s="62" t="str">
        <f>IF(BA545="","",IFERROR(VLOOKUP($BC$1&amp;BB546-1,'Pivot Tables'!$E$5:$F$1135,2,FALSE),""))</f>
        <v/>
      </c>
      <c r="BB546" s="63">
        <v>544</v>
      </c>
      <c r="BC546" s="62" t="str">
        <f>IF(BD546="","",BD546&amp;" ("&amp;COUNTIF('Pivot Tables'!$D$4:$D$1135,Reference!BD546)-1&amp;")")</f>
        <v/>
      </c>
      <c r="BD546" s="62" t="str">
        <f>IF(BD545="","",IFERROR(VLOOKUP(BB546,'Pivot Tables'!$AD$4:$AE$1135,2,FALSE),""))</f>
        <v/>
      </c>
    </row>
    <row r="547" spans="19:56" s="7" customFormat="1">
      <c r="S547" s="94"/>
      <c r="T547" s="94"/>
      <c r="U547" s="94"/>
      <c r="V547" s="70"/>
      <c r="W547" s="65"/>
      <c r="X547" s="65"/>
      <c r="Y547" s="65"/>
      <c r="Z547" s="65">
        <f t="shared" si="68"/>
        <v>542</v>
      </c>
      <c r="AA547" s="81" t="str">
        <f>IF(AA546="","",IFERROR(IF($S$17="All",VLOOKUP($S$14&amp;Z547-1,'Pivot Tables'!$T$5:$U$1135,2,FALSE),VLOOKUP($S$14&amp;Reference!$S$17&amp;Z547-1,'Pivot Tables'!$AB$5:$AC$1135,2,FALSE)),""))</f>
        <v/>
      </c>
      <c r="AB547" s="66"/>
      <c r="AR547" s="94"/>
      <c r="AS547" s="94"/>
      <c r="AT547" s="94"/>
      <c r="BA547" s="62" t="str">
        <f>IF(BA546="","",IFERROR(VLOOKUP($BC$1&amp;BB547-1,'Pivot Tables'!$E$5:$F$1135,2,FALSE),""))</f>
        <v/>
      </c>
      <c r="BB547" s="63">
        <v>545</v>
      </c>
      <c r="BC547" s="62" t="str">
        <f>IF(BD547="","",BD547&amp;" ("&amp;COUNTIF('Pivot Tables'!$D$4:$D$1135,Reference!BD547)-1&amp;")")</f>
        <v/>
      </c>
      <c r="BD547" s="62" t="str">
        <f>IF(BD546="","",IFERROR(VLOOKUP(BB547,'Pivot Tables'!$AD$4:$AE$1135,2,FALSE),""))</f>
        <v/>
      </c>
    </row>
    <row r="548" spans="19:56" s="7" customFormat="1">
      <c r="S548" s="94"/>
      <c r="T548" s="94"/>
      <c r="U548" s="94"/>
      <c r="V548" s="70"/>
      <c r="W548" s="65"/>
      <c r="X548" s="65"/>
      <c r="Y548" s="65"/>
      <c r="Z548" s="65">
        <f t="shared" si="68"/>
        <v>543</v>
      </c>
      <c r="AA548" s="81" t="str">
        <f>IF(AA547="","",IFERROR(IF($S$17="All",VLOOKUP($S$14&amp;Z548-1,'Pivot Tables'!$T$5:$U$1135,2,FALSE),VLOOKUP($S$14&amp;Reference!$S$17&amp;Z548-1,'Pivot Tables'!$AB$5:$AC$1135,2,FALSE)),""))</f>
        <v/>
      </c>
      <c r="AB548" s="66"/>
      <c r="AR548" s="94"/>
      <c r="AS548" s="94"/>
      <c r="AT548" s="94"/>
      <c r="BA548" s="62" t="str">
        <f>IF(BA547="","",IFERROR(VLOOKUP($BC$1&amp;BB548-1,'Pivot Tables'!$E$5:$F$1135,2,FALSE),""))</f>
        <v/>
      </c>
      <c r="BB548" s="63">
        <v>546</v>
      </c>
      <c r="BC548" s="62" t="str">
        <f>IF(BD548="","",BD548&amp;" ("&amp;COUNTIF('Pivot Tables'!$D$4:$D$1135,Reference!BD548)-1&amp;")")</f>
        <v/>
      </c>
      <c r="BD548" s="62" t="str">
        <f>IF(BD547="","",IFERROR(VLOOKUP(BB548,'Pivot Tables'!$AD$4:$AE$1135,2,FALSE),""))</f>
        <v/>
      </c>
    </row>
    <row r="549" spans="19:56" s="7" customFormat="1">
      <c r="S549" s="94"/>
      <c r="T549" s="94"/>
      <c r="U549" s="94"/>
      <c r="V549" s="70"/>
      <c r="W549" s="65"/>
      <c r="X549" s="65"/>
      <c r="Y549" s="65"/>
      <c r="Z549" s="65">
        <f t="shared" si="68"/>
        <v>544</v>
      </c>
      <c r="AA549" s="81" t="str">
        <f>IF(AA548="","",IFERROR(IF($S$17="All",VLOOKUP($S$14&amp;Z549-1,'Pivot Tables'!$T$5:$U$1135,2,FALSE),VLOOKUP($S$14&amp;Reference!$S$17&amp;Z549-1,'Pivot Tables'!$AB$5:$AC$1135,2,FALSE)),""))</f>
        <v/>
      </c>
      <c r="AB549" s="66"/>
      <c r="AR549" s="94"/>
      <c r="AS549" s="94"/>
      <c r="AT549" s="94"/>
      <c r="BA549" s="62" t="str">
        <f>IF(BA548="","",IFERROR(VLOOKUP($BC$1&amp;BB549-1,'Pivot Tables'!$E$5:$F$1135,2,FALSE),""))</f>
        <v/>
      </c>
      <c r="BB549" s="63">
        <v>547</v>
      </c>
      <c r="BC549" s="62" t="str">
        <f>IF(BD549="","",BD549&amp;" ("&amp;COUNTIF('Pivot Tables'!$D$4:$D$1135,Reference!BD549)-1&amp;")")</f>
        <v/>
      </c>
      <c r="BD549" s="62" t="str">
        <f>IF(BD548="","",IFERROR(VLOOKUP(BB549,'Pivot Tables'!$AD$4:$AE$1135,2,FALSE),""))</f>
        <v/>
      </c>
    </row>
    <row r="550" spans="19:56" s="7" customFormat="1">
      <c r="S550" s="94"/>
      <c r="T550" s="94"/>
      <c r="U550" s="94"/>
      <c r="V550" s="70"/>
      <c r="W550" s="65"/>
      <c r="X550" s="65"/>
      <c r="Y550" s="65"/>
      <c r="Z550" s="65">
        <f t="shared" si="68"/>
        <v>545</v>
      </c>
      <c r="AA550" s="81" t="str">
        <f>IF(AA549="","",IFERROR(IF($S$17="All",VLOOKUP($S$14&amp;Z550-1,'Pivot Tables'!$T$5:$U$1135,2,FALSE),VLOOKUP($S$14&amp;Reference!$S$17&amp;Z550-1,'Pivot Tables'!$AB$5:$AC$1135,2,FALSE)),""))</f>
        <v/>
      </c>
      <c r="AB550" s="66"/>
      <c r="AR550" s="94"/>
      <c r="AS550" s="94"/>
      <c r="AT550" s="94"/>
      <c r="BA550" s="62" t="str">
        <f>IF(BA549="","",IFERROR(VLOOKUP($BC$1&amp;BB550-1,'Pivot Tables'!$E$5:$F$1135,2,FALSE),""))</f>
        <v/>
      </c>
      <c r="BB550" s="63">
        <v>548</v>
      </c>
      <c r="BC550" s="62" t="str">
        <f>IF(BD550="","",BD550&amp;" ("&amp;COUNTIF('Pivot Tables'!$D$4:$D$1135,Reference!BD550)-1&amp;")")</f>
        <v/>
      </c>
      <c r="BD550" s="62" t="str">
        <f>IF(BD549="","",IFERROR(VLOOKUP(BB550,'Pivot Tables'!$AD$4:$AE$1135,2,FALSE),""))</f>
        <v/>
      </c>
    </row>
    <row r="551" spans="19:56" s="7" customFormat="1">
      <c r="S551" s="94"/>
      <c r="T551" s="94"/>
      <c r="U551" s="94"/>
      <c r="V551" s="70"/>
      <c r="W551" s="65"/>
      <c r="X551" s="65"/>
      <c r="Y551" s="65"/>
      <c r="Z551" s="65">
        <f t="shared" si="68"/>
        <v>546</v>
      </c>
      <c r="AA551" s="81" t="str">
        <f>IF(AA550="","",IFERROR(IF($S$17="All",VLOOKUP($S$14&amp;Z551-1,'Pivot Tables'!$T$5:$U$1135,2,FALSE),VLOOKUP($S$14&amp;Reference!$S$17&amp;Z551-1,'Pivot Tables'!$AB$5:$AC$1135,2,FALSE)),""))</f>
        <v/>
      </c>
      <c r="AB551" s="66"/>
      <c r="AR551" s="94"/>
      <c r="AS551" s="94"/>
      <c r="AT551" s="94"/>
      <c r="BA551" s="62" t="str">
        <f>IF(BA550="","",IFERROR(VLOOKUP($BC$1&amp;BB551-1,'Pivot Tables'!$E$5:$F$1135,2,FALSE),""))</f>
        <v/>
      </c>
      <c r="BB551" s="63">
        <v>549</v>
      </c>
      <c r="BC551" s="62" t="str">
        <f>IF(BD551="","",BD551&amp;" ("&amp;COUNTIF('Pivot Tables'!$D$4:$D$1135,Reference!BD551)-1&amp;")")</f>
        <v/>
      </c>
      <c r="BD551" s="62" t="str">
        <f>IF(BD550="","",IFERROR(VLOOKUP(BB551,'Pivot Tables'!$AD$4:$AE$1135,2,FALSE),""))</f>
        <v/>
      </c>
    </row>
    <row r="552" spans="19:56" s="7" customFormat="1">
      <c r="S552" s="94"/>
      <c r="T552" s="94"/>
      <c r="U552" s="94"/>
      <c r="V552" s="70"/>
      <c r="W552" s="65"/>
      <c r="X552" s="65"/>
      <c r="Y552" s="65"/>
      <c r="Z552" s="65">
        <f t="shared" si="68"/>
        <v>547</v>
      </c>
      <c r="AA552" s="81" t="str">
        <f>IF(AA551="","",IFERROR(IF($S$17="All",VLOOKUP($S$14&amp;Z552-1,'Pivot Tables'!$T$5:$U$1135,2,FALSE),VLOOKUP($S$14&amp;Reference!$S$17&amp;Z552-1,'Pivot Tables'!$AB$5:$AC$1135,2,FALSE)),""))</f>
        <v/>
      </c>
      <c r="AB552" s="66"/>
      <c r="AR552" s="94"/>
      <c r="AS552" s="94"/>
      <c r="AT552" s="94"/>
      <c r="BA552" s="62" t="str">
        <f>IF(BA551="","",IFERROR(VLOOKUP($BC$1&amp;BB552-1,'Pivot Tables'!$E$5:$F$1135,2,FALSE),""))</f>
        <v/>
      </c>
      <c r="BB552" s="63">
        <v>550</v>
      </c>
      <c r="BC552" s="62" t="str">
        <f>IF(BD552="","",BD552&amp;" ("&amp;COUNTIF('Pivot Tables'!$D$4:$D$1135,Reference!BD552)-1&amp;")")</f>
        <v/>
      </c>
      <c r="BD552" s="62" t="str">
        <f>IF(BD551="","",IFERROR(VLOOKUP(BB552,'Pivot Tables'!$AD$4:$AE$1135,2,FALSE),""))</f>
        <v/>
      </c>
    </row>
    <row r="553" spans="19:56" s="7" customFormat="1">
      <c r="S553" s="94"/>
      <c r="T553" s="94"/>
      <c r="U553" s="94"/>
      <c r="V553" s="70"/>
      <c r="W553" s="65"/>
      <c r="X553" s="65"/>
      <c r="Y553" s="65"/>
      <c r="Z553" s="65">
        <f t="shared" si="68"/>
        <v>548</v>
      </c>
      <c r="AA553" s="81" t="str">
        <f>IF(AA552="","",IFERROR(IF($S$17="All",VLOOKUP($S$14&amp;Z553-1,'Pivot Tables'!$T$5:$U$1135,2,FALSE),VLOOKUP($S$14&amp;Reference!$S$17&amp;Z553-1,'Pivot Tables'!$AB$5:$AC$1135,2,FALSE)),""))</f>
        <v/>
      </c>
      <c r="AB553" s="66"/>
      <c r="AR553" s="94"/>
      <c r="AS553" s="94"/>
      <c r="AT553" s="94"/>
      <c r="BA553" s="62" t="str">
        <f>IF(BA552="","",IFERROR(VLOOKUP($BC$1&amp;BB553-1,'Pivot Tables'!$E$5:$F$1135,2,FALSE),""))</f>
        <v/>
      </c>
      <c r="BB553" s="63">
        <v>551</v>
      </c>
      <c r="BC553" s="62" t="str">
        <f>IF(BD553="","",BD553&amp;" ("&amp;COUNTIF('Pivot Tables'!$D$4:$D$1135,Reference!BD553)-1&amp;")")</f>
        <v/>
      </c>
      <c r="BD553" s="62" t="str">
        <f>IF(BD552="","",IFERROR(VLOOKUP(BB553,'Pivot Tables'!$AD$4:$AE$1135,2,FALSE),""))</f>
        <v/>
      </c>
    </row>
    <row r="554" spans="19:56" s="7" customFormat="1">
      <c r="S554" s="94"/>
      <c r="T554" s="94"/>
      <c r="U554" s="94"/>
      <c r="V554" s="70"/>
      <c r="W554" s="65"/>
      <c r="X554" s="65"/>
      <c r="Y554" s="65"/>
      <c r="Z554" s="65">
        <f t="shared" si="68"/>
        <v>549</v>
      </c>
      <c r="AA554" s="81" t="str">
        <f>IF(AA553="","",IFERROR(IF($S$17="All",VLOOKUP($S$14&amp;Z554-1,'Pivot Tables'!$T$5:$U$1135,2,FALSE),VLOOKUP($S$14&amp;Reference!$S$17&amp;Z554-1,'Pivot Tables'!$AB$5:$AC$1135,2,FALSE)),""))</f>
        <v/>
      </c>
      <c r="AB554" s="66"/>
      <c r="AR554" s="94"/>
      <c r="AS554" s="94"/>
      <c r="AT554" s="94"/>
      <c r="BA554" s="62" t="str">
        <f>IF(BA553="","",IFERROR(VLOOKUP($BC$1&amp;BB554-1,'Pivot Tables'!$E$5:$F$1135,2,FALSE),""))</f>
        <v/>
      </c>
      <c r="BB554" s="63">
        <v>552</v>
      </c>
      <c r="BC554" s="62" t="str">
        <f>IF(BD554="","",BD554&amp;" ("&amp;COUNTIF('Pivot Tables'!$D$4:$D$1135,Reference!BD554)-1&amp;")")</f>
        <v/>
      </c>
      <c r="BD554" s="62" t="str">
        <f>IF(BD553="","",IFERROR(VLOOKUP(BB554,'Pivot Tables'!$AD$4:$AE$1135,2,FALSE),""))</f>
        <v/>
      </c>
    </row>
    <row r="555" spans="19:56" s="7" customFormat="1">
      <c r="S555" s="94"/>
      <c r="T555" s="94"/>
      <c r="U555" s="94"/>
      <c r="V555" s="70"/>
      <c r="W555" s="65"/>
      <c r="X555" s="65"/>
      <c r="Y555" s="65"/>
      <c r="Z555" s="65">
        <f t="shared" si="68"/>
        <v>550</v>
      </c>
      <c r="AA555" s="81" t="str">
        <f>IF(AA554="","",IFERROR(IF($S$17="All",VLOOKUP($S$14&amp;Z555-1,'Pivot Tables'!$T$5:$U$1135,2,FALSE),VLOOKUP($S$14&amp;Reference!$S$17&amp;Z555-1,'Pivot Tables'!$AB$5:$AC$1135,2,FALSE)),""))</f>
        <v/>
      </c>
      <c r="AB555" s="66"/>
      <c r="AR555" s="94"/>
      <c r="AS555" s="94"/>
      <c r="AT555" s="94"/>
      <c r="BA555" s="62" t="str">
        <f>IF(BA554="","",IFERROR(VLOOKUP($BC$1&amp;BB555-1,'Pivot Tables'!$E$5:$F$1135,2,FALSE),""))</f>
        <v/>
      </c>
      <c r="BB555" s="63">
        <v>553</v>
      </c>
      <c r="BC555" s="62" t="str">
        <f>IF(BD555="","",BD555&amp;" ("&amp;COUNTIF('Pivot Tables'!$D$4:$D$1135,Reference!BD555)-1&amp;")")</f>
        <v/>
      </c>
      <c r="BD555" s="62" t="str">
        <f>IF(BD554="","",IFERROR(VLOOKUP(BB555,'Pivot Tables'!$AD$4:$AE$1135,2,FALSE),""))</f>
        <v/>
      </c>
    </row>
    <row r="556" spans="19:56" s="7" customFormat="1">
      <c r="S556" s="94"/>
      <c r="T556" s="94"/>
      <c r="U556" s="94"/>
      <c r="V556" s="70"/>
      <c r="W556" s="65"/>
      <c r="X556" s="65"/>
      <c r="Y556" s="65"/>
      <c r="Z556" s="65">
        <f t="shared" si="68"/>
        <v>551</v>
      </c>
      <c r="AA556" s="81" t="str">
        <f>IF(AA555="","",IFERROR(IF($S$17="All",VLOOKUP($S$14&amp;Z556-1,'Pivot Tables'!$T$5:$U$1135,2,FALSE),VLOOKUP($S$14&amp;Reference!$S$17&amp;Z556-1,'Pivot Tables'!$AB$5:$AC$1135,2,FALSE)),""))</f>
        <v/>
      </c>
      <c r="AB556" s="66"/>
      <c r="AR556" s="94"/>
      <c r="AS556" s="94"/>
      <c r="AT556" s="94"/>
      <c r="BA556" s="62" t="str">
        <f>IF(BA555="","",IFERROR(VLOOKUP($BC$1&amp;BB556-1,'Pivot Tables'!$E$5:$F$1135,2,FALSE),""))</f>
        <v/>
      </c>
      <c r="BB556" s="63">
        <v>554</v>
      </c>
      <c r="BC556" s="62" t="str">
        <f>IF(BD556="","",BD556&amp;" ("&amp;COUNTIF('Pivot Tables'!$D$4:$D$1135,Reference!BD556)-1&amp;")")</f>
        <v/>
      </c>
      <c r="BD556" s="62" t="str">
        <f>IF(BD555="","",IFERROR(VLOOKUP(BB556,'Pivot Tables'!$AD$4:$AE$1135,2,FALSE),""))</f>
        <v/>
      </c>
    </row>
    <row r="557" spans="19:56" s="7" customFormat="1">
      <c r="S557" s="94"/>
      <c r="T557" s="94"/>
      <c r="U557" s="94"/>
      <c r="V557" s="70"/>
      <c r="W557" s="65"/>
      <c r="X557" s="65"/>
      <c r="Y557" s="65"/>
      <c r="Z557" s="65">
        <f t="shared" si="68"/>
        <v>552</v>
      </c>
      <c r="AA557" s="81" t="str">
        <f>IF(AA556="","",IFERROR(IF($S$17="All",VLOOKUP($S$14&amp;Z557-1,'Pivot Tables'!$T$5:$U$1135,2,FALSE),VLOOKUP($S$14&amp;Reference!$S$17&amp;Z557-1,'Pivot Tables'!$AB$5:$AC$1135,2,FALSE)),""))</f>
        <v/>
      </c>
      <c r="AB557" s="66"/>
      <c r="AR557" s="94"/>
      <c r="AS557" s="94"/>
      <c r="AT557" s="94"/>
      <c r="BA557" s="62" t="str">
        <f>IF(BA556="","",IFERROR(VLOOKUP($BC$1&amp;BB557-1,'Pivot Tables'!$E$5:$F$1135,2,FALSE),""))</f>
        <v/>
      </c>
      <c r="BB557" s="63">
        <v>555</v>
      </c>
      <c r="BC557" s="62" t="str">
        <f>IF(BD557="","",BD557&amp;" ("&amp;COUNTIF('Pivot Tables'!$D$4:$D$1135,Reference!BD557)-1&amp;")")</f>
        <v/>
      </c>
      <c r="BD557" s="62" t="str">
        <f>IF(BD556="","",IFERROR(VLOOKUP(BB557,'Pivot Tables'!$AD$4:$AE$1135,2,FALSE),""))</f>
        <v/>
      </c>
    </row>
    <row r="558" spans="19:56" s="7" customFormat="1">
      <c r="S558" s="94"/>
      <c r="T558" s="94"/>
      <c r="U558" s="94"/>
      <c r="V558" s="70"/>
      <c r="W558" s="65"/>
      <c r="X558" s="65"/>
      <c r="Y558" s="65"/>
      <c r="Z558" s="65">
        <f t="shared" si="68"/>
        <v>553</v>
      </c>
      <c r="AA558" s="81" t="str">
        <f>IF(AA557="","",IFERROR(IF($S$17="All",VLOOKUP($S$14&amp;Z558-1,'Pivot Tables'!$T$5:$U$1135,2,FALSE),VLOOKUP($S$14&amp;Reference!$S$17&amp;Z558-1,'Pivot Tables'!$AB$5:$AC$1135,2,FALSE)),""))</f>
        <v/>
      </c>
      <c r="AB558" s="66"/>
      <c r="AR558" s="94"/>
      <c r="AS558" s="94"/>
      <c r="AT558" s="94"/>
      <c r="BA558" s="62" t="str">
        <f>IF(BA557="","",IFERROR(VLOOKUP($BC$1&amp;BB558-1,'Pivot Tables'!$E$5:$F$1135,2,FALSE),""))</f>
        <v/>
      </c>
      <c r="BB558" s="63">
        <v>556</v>
      </c>
      <c r="BC558" s="62" t="str">
        <f>IF(BD558="","",BD558&amp;" ("&amp;COUNTIF('Pivot Tables'!$D$4:$D$1135,Reference!BD558)-1&amp;")")</f>
        <v/>
      </c>
      <c r="BD558" s="62" t="str">
        <f>IF(BD557="","",IFERROR(VLOOKUP(BB558,'Pivot Tables'!$AD$4:$AE$1135,2,FALSE),""))</f>
        <v/>
      </c>
    </row>
    <row r="559" spans="19:56" s="7" customFormat="1">
      <c r="S559" s="94"/>
      <c r="T559" s="94"/>
      <c r="U559" s="94"/>
      <c r="V559" s="70"/>
      <c r="W559" s="65"/>
      <c r="X559" s="65"/>
      <c r="Y559" s="65"/>
      <c r="Z559" s="65">
        <f t="shared" si="68"/>
        <v>554</v>
      </c>
      <c r="AA559" s="81" t="str">
        <f>IF(AA558="","",IFERROR(IF($S$17="All",VLOOKUP($S$14&amp;Z559-1,'Pivot Tables'!$T$5:$U$1135,2,FALSE),VLOOKUP($S$14&amp;Reference!$S$17&amp;Z559-1,'Pivot Tables'!$AB$5:$AC$1135,2,FALSE)),""))</f>
        <v/>
      </c>
      <c r="AB559" s="66"/>
      <c r="AR559" s="94"/>
      <c r="AS559" s="94"/>
      <c r="AT559" s="94"/>
      <c r="BA559" s="62" t="str">
        <f>IF(BA558="","",IFERROR(VLOOKUP($BC$1&amp;BB559-1,'Pivot Tables'!$E$5:$F$1135,2,FALSE),""))</f>
        <v/>
      </c>
      <c r="BB559" s="63">
        <v>557</v>
      </c>
      <c r="BC559" s="62" t="str">
        <f>IF(BD559="","",BD559&amp;" ("&amp;COUNTIF('Pivot Tables'!$D$4:$D$1135,Reference!BD559)-1&amp;")")</f>
        <v/>
      </c>
      <c r="BD559" s="62" t="str">
        <f>IF(BD558="","",IFERROR(VLOOKUP(BB559,'Pivot Tables'!$AD$4:$AE$1135,2,FALSE),""))</f>
        <v/>
      </c>
    </row>
    <row r="560" spans="19:56" s="7" customFormat="1">
      <c r="S560" s="94"/>
      <c r="T560" s="94"/>
      <c r="U560" s="94"/>
      <c r="V560" s="70"/>
      <c r="W560" s="65"/>
      <c r="X560" s="65"/>
      <c r="Y560" s="65"/>
      <c r="Z560" s="65">
        <f t="shared" si="68"/>
        <v>555</v>
      </c>
      <c r="AA560" s="81" t="str">
        <f>IF(AA559="","",IFERROR(IF($S$17="All",VLOOKUP($S$14&amp;Z560-1,'Pivot Tables'!$T$5:$U$1135,2,FALSE),VLOOKUP($S$14&amp;Reference!$S$17&amp;Z560-1,'Pivot Tables'!$AB$5:$AC$1135,2,FALSE)),""))</f>
        <v/>
      </c>
      <c r="AB560" s="66"/>
      <c r="AR560" s="94"/>
      <c r="AS560" s="94"/>
      <c r="AT560" s="94"/>
      <c r="BA560" s="62" t="str">
        <f>IF(BA559="","",IFERROR(VLOOKUP($BC$1&amp;BB560-1,'Pivot Tables'!$E$5:$F$1135,2,FALSE),""))</f>
        <v/>
      </c>
      <c r="BB560" s="63">
        <v>558</v>
      </c>
      <c r="BC560" s="62" t="str">
        <f>IF(BD560="","",BD560&amp;" ("&amp;COUNTIF('Pivot Tables'!$D$4:$D$1135,Reference!BD560)-1&amp;")")</f>
        <v/>
      </c>
      <c r="BD560" s="62" t="str">
        <f>IF(BD559="","",IFERROR(VLOOKUP(BB560,'Pivot Tables'!$AD$4:$AE$1135,2,FALSE),""))</f>
        <v/>
      </c>
    </row>
    <row r="561" spans="19:56" s="7" customFormat="1">
      <c r="S561" s="94"/>
      <c r="T561" s="94"/>
      <c r="U561" s="94"/>
      <c r="V561" s="70"/>
      <c r="W561" s="65"/>
      <c r="X561" s="65"/>
      <c r="Y561" s="65"/>
      <c r="Z561" s="65">
        <f t="shared" si="68"/>
        <v>556</v>
      </c>
      <c r="AA561" s="81" t="str">
        <f>IF(AA560="","",IFERROR(IF($S$17="All",VLOOKUP($S$14&amp;Z561-1,'Pivot Tables'!$T$5:$U$1135,2,FALSE),VLOOKUP($S$14&amp;Reference!$S$17&amp;Z561-1,'Pivot Tables'!$AB$5:$AC$1135,2,FALSE)),""))</f>
        <v/>
      </c>
      <c r="AB561" s="66"/>
      <c r="AR561" s="94"/>
      <c r="AS561" s="94"/>
      <c r="AT561" s="94"/>
      <c r="BA561" s="62" t="str">
        <f>IF(BA560="","",IFERROR(VLOOKUP($BC$1&amp;BB561-1,'Pivot Tables'!$E$5:$F$1135,2,FALSE),""))</f>
        <v/>
      </c>
      <c r="BB561" s="63">
        <v>559</v>
      </c>
      <c r="BC561" s="62" t="str">
        <f>IF(BD561="","",BD561&amp;" ("&amp;COUNTIF('Pivot Tables'!$D$4:$D$1135,Reference!BD561)-1&amp;")")</f>
        <v/>
      </c>
      <c r="BD561" s="62" t="str">
        <f>IF(BD560="","",IFERROR(VLOOKUP(BB561,'Pivot Tables'!$AD$4:$AE$1135,2,FALSE),""))</f>
        <v/>
      </c>
    </row>
    <row r="562" spans="19:56" s="7" customFormat="1">
      <c r="S562" s="94"/>
      <c r="T562" s="94"/>
      <c r="U562" s="94"/>
      <c r="V562" s="70"/>
      <c r="W562" s="65"/>
      <c r="X562" s="65"/>
      <c r="Y562" s="65"/>
      <c r="Z562" s="65">
        <f t="shared" si="68"/>
        <v>557</v>
      </c>
      <c r="AA562" s="81" t="str">
        <f>IF(AA561="","",IFERROR(IF($S$17="All",VLOOKUP($S$14&amp;Z562-1,'Pivot Tables'!$T$5:$U$1135,2,FALSE),VLOOKUP($S$14&amp;Reference!$S$17&amp;Z562-1,'Pivot Tables'!$AB$5:$AC$1135,2,FALSE)),""))</f>
        <v/>
      </c>
      <c r="AB562" s="66"/>
      <c r="AR562" s="94"/>
      <c r="AS562" s="94"/>
      <c r="AT562" s="94"/>
      <c r="BA562" s="62" t="str">
        <f>IF(BA561="","",IFERROR(VLOOKUP($BC$1&amp;BB562-1,'Pivot Tables'!$E$5:$F$1135,2,FALSE),""))</f>
        <v/>
      </c>
      <c r="BB562" s="63">
        <v>560</v>
      </c>
      <c r="BC562" s="62" t="str">
        <f>IF(BD562="","",BD562&amp;" ("&amp;COUNTIF('Pivot Tables'!$D$4:$D$1135,Reference!BD562)-1&amp;")")</f>
        <v/>
      </c>
      <c r="BD562" s="62" t="str">
        <f>IF(BD561="","",IFERROR(VLOOKUP(BB562,'Pivot Tables'!$AD$4:$AE$1135,2,FALSE),""))</f>
        <v/>
      </c>
    </row>
    <row r="563" spans="19:56" s="7" customFormat="1">
      <c r="S563" s="94"/>
      <c r="T563" s="94"/>
      <c r="U563" s="94"/>
      <c r="V563" s="70"/>
      <c r="W563" s="65"/>
      <c r="X563" s="65"/>
      <c r="Y563" s="65"/>
      <c r="Z563" s="65">
        <f t="shared" si="68"/>
        <v>558</v>
      </c>
      <c r="AA563" s="81" t="str">
        <f>IF(AA562="","",IFERROR(IF($S$17="All",VLOOKUP($S$14&amp;Z563-1,'Pivot Tables'!$T$5:$U$1135,2,FALSE),VLOOKUP($S$14&amp;Reference!$S$17&amp;Z563-1,'Pivot Tables'!$AB$5:$AC$1135,2,FALSE)),""))</f>
        <v/>
      </c>
      <c r="AB563" s="66"/>
      <c r="AR563" s="94"/>
      <c r="AS563" s="94"/>
      <c r="AT563" s="94"/>
      <c r="BA563" s="62" t="str">
        <f>IF(BA562="","",IFERROR(VLOOKUP($BC$1&amp;BB563-1,'Pivot Tables'!$E$5:$F$1135,2,FALSE),""))</f>
        <v/>
      </c>
      <c r="BB563" s="63">
        <v>561</v>
      </c>
      <c r="BC563" s="62" t="str">
        <f>IF(BD563="","",BD563&amp;" ("&amp;COUNTIF('Pivot Tables'!$D$4:$D$1135,Reference!BD563)-1&amp;")")</f>
        <v/>
      </c>
      <c r="BD563" s="62" t="str">
        <f>IF(BD562="","",IFERROR(VLOOKUP(BB563,'Pivot Tables'!$AD$4:$AE$1135,2,FALSE),""))</f>
        <v/>
      </c>
    </row>
    <row r="564" spans="19:56" s="7" customFormat="1">
      <c r="S564" s="94"/>
      <c r="T564" s="94"/>
      <c r="U564" s="94"/>
      <c r="V564" s="70"/>
      <c r="W564" s="65"/>
      <c r="X564" s="65"/>
      <c r="Y564" s="65"/>
      <c r="Z564" s="65">
        <f t="shared" si="68"/>
        <v>559</v>
      </c>
      <c r="AA564" s="81" t="str">
        <f>IF(AA563="","",IFERROR(IF($S$17="All",VLOOKUP($S$14&amp;Z564-1,'Pivot Tables'!$T$5:$U$1135,2,FALSE),VLOOKUP($S$14&amp;Reference!$S$17&amp;Z564-1,'Pivot Tables'!$AB$5:$AC$1135,2,FALSE)),""))</f>
        <v/>
      </c>
      <c r="AB564" s="66"/>
      <c r="AR564" s="94"/>
      <c r="AS564" s="94"/>
      <c r="AT564" s="94"/>
      <c r="BA564" s="62" t="str">
        <f>IF(BA563="","",IFERROR(VLOOKUP($BC$1&amp;BB564-1,'Pivot Tables'!$E$5:$F$1135,2,FALSE),""))</f>
        <v/>
      </c>
      <c r="BB564" s="63">
        <v>562</v>
      </c>
      <c r="BC564" s="62" t="str">
        <f>IF(BD564="","",BD564&amp;" ("&amp;COUNTIF('Pivot Tables'!$D$4:$D$1135,Reference!BD564)-1&amp;")")</f>
        <v/>
      </c>
      <c r="BD564" s="62" t="str">
        <f>IF(BD563="","",IFERROR(VLOOKUP(BB564,'Pivot Tables'!$AD$4:$AE$1135,2,FALSE),""))</f>
        <v/>
      </c>
    </row>
    <row r="565" spans="19:56" s="7" customFormat="1">
      <c r="S565" s="94"/>
      <c r="T565" s="94"/>
      <c r="U565" s="94"/>
      <c r="V565" s="70"/>
      <c r="W565" s="65"/>
      <c r="X565" s="65"/>
      <c r="Y565" s="65"/>
      <c r="Z565" s="65">
        <f t="shared" si="68"/>
        <v>560</v>
      </c>
      <c r="AA565" s="81" t="str">
        <f>IF(AA564="","",IFERROR(IF($S$17="All",VLOOKUP($S$14&amp;Z565-1,'Pivot Tables'!$T$5:$U$1135,2,FALSE),VLOOKUP($S$14&amp;Reference!$S$17&amp;Z565-1,'Pivot Tables'!$AB$5:$AC$1135,2,FALSE)),""))</f>
        <v/>
      </c>
      <c r="AB565" s="66"/>
      <c r="AR565" s="94"/>
      <c r="AS565" s="94"/>
      <c r="AT565" s="94"/>
      <c r="BA565" s="62" t="str">
        <f>IF(BA564="","",IFERROR(VLOOKUP($BC$1&amp;BB565-1,'Pivot Tables'!$E$5:$F$1135,2,FALSE),""))</f>
        <v/>
      </c>
      <c r="BB565" s="63">
        <v>563</v>
      </c>
      <c r="BC565" s="62" t="str">
        <f>IF(BD565="","",BD565&amp;" ("&amp;COUNTIF('Pivot Tables'!$D$4:$D$1135,Reference!BD565)-1&amp;")")</f>
        <v/>
      </c>
      <c r="BD565" s="62" t="str">
        <f>IF(BD564="","",IFERROR(VLOOKUP(BB565,'Pivot Tables'!$AD$4:$AE$1135,2,FALSE),""))</f>
        <v/>
      </c>
    </row>
    <row r="566" spans="19:56" s="7" customFormat="1">
      <c r="S566" s="94"/>
      <c r="T566" s="94"/>
      <c r="U566" s="94"/>
      <c r="V566" s="70"/>
      <c r="W566" s="65"/>
      <c r="X566" s="65"/>
      <c r="Y566" s="65"/>
      <c r="Z566" s="65">
        <f t="shared" si="68"/>
        <v>561</v>
      </c>
      <c r="AA566" s="81" t="str">
        <f>IF(AA565="","",IFERROR(IF($S$17="All",VLOOKUP($S$14&amp;Z566-1,'Pivot Tables'!$T$5:$U$1135,2,FALSE),VLOOKUP($S$14&amp;Reference!$S$17&amp;Z566-1,'Pivot Tables'!$AB$5:$AC$1135,2,FALSE)),""))</f>
        <v/>
      </c>
      <c r="AB566" s="66"/>
      <c r="AR566" s="94"/>
      <c r="AS566" s="94"/>
      <c r="AT566" s="94"/>
      <c r="BA566" s="62" t="str">
        <f>IF(BA565="","",IFERROR(VLOOKUP($BC$1&amp;BB566-1,'Pivot Tables'!$E$5:$F$1135,2,FALSE),""))</f>
        <v/>
      </c>
      <c r="BB566" s="63">
        <v>564</v>
      </c>
      <c r="BC566" s="62" t="str">
        <f>IF(BD566="","",BD566&amp;" ("&amp;COUNTIF('Pivot Tables'!$D$4:$D$1135,Reference!BD566)-1&amp;")")</f>
        <v/>
      </c>
      <c r="BD566" s="62" t="str">
        <f>IF(BD565="","",IFERROR(VLOOKUP(BB566,'Pivot Tables'!$AD$4:$AE$1135,2,FALSE),""))</f>
        <v/>
      </c>
    </row>
    <row r="567" spans="19:56" s="7" customFormat="1">
      <c r="S567" s="94"/>
      <c r="T567" s="94"/>
      <c r="U567" s="94"/>
      <c r="V567" s="70"/>
      <c r="W567" s="65"/>
      <c r="X567" s="65"/>
      <c r="Y567" s="65"/>
      <c r="Z567" s="65">
        <f t="shared" si="68"/>
        <v>562</v>
      </c>
      <c r="AA567" s="81" t="str">
        <f>IF(AA566="","",IFERROR(IF($S$17="All",VLOOKUP($S$14&amp;Z567-1,'Pivot Tables'!$T$5:$U$1135,2,FALSE),VLOOKUP($S$14&amp;Reference!$S$17&amp;Z567-1,'Pivot Tables'!$AB$5:$AC$1135,2,FALSE)),""))</f>
        <v/>
      </c>
      <c r="AB567" s="66"/>
      <c r="AR567" s="94"/>
      <c r="AS567" s="94"/>
      <c r="AT567" s="94"/>
      <c r="BA567" s="62" t="str">
        <f>IF(BA566="","",IFERROR(VLOOKUP($BC$1&amp;BB567-1,'Pivot Tables'!$E$5:$F$1135,2,FALSE),""))</f>
        <v/>
      </c>
      <c r="BB567" s="63">
        <v>565</v>
      </c>
      <c r="BC567" s="62" t="str">
        <f>IF(BD567="","",BD567&amp;" ("&amp;COUNTIF('Pivot Tables'!$D$4:$D$1135,Reference!BD567)-1&amp;")")</f>
        <v/>
      </c>
      <c r="BD567" s="62" t="str">
        <f>IF(BD566="","",IFERROR(VLOOKUP(BB567,'Pivot Tables'!$AD$4:$AE$1135,2,FALSE),""))</f>
        <v/>
      </c>
    </row>
    <row r="568" spans="19:56" s="7" customFormat="1">
      <c r="S568" s="94"/>
      <c r="T568" s="94"/>
      <c r="U568" s="94"/>
      <c r="V568" s="70"/>
      <c r="W568" s="65"/>
      <c r="X568" s="65"/>
      <c r="Y568" s="65"/>
      <c r="Z568" s="65">
        <f t="shared" si="68"/>
        <v>563</v>
      </c>
      <c r="AA568" s="81" t="str">
        <f>IF(AA567="","",IFERROR(IF($S$17="All",VLOOKUP($S$14&amp;Z568-1,'Pivot Tables'!$T$5:$U$1135,2,FALSE),VLOOKUP($S$14&amp;Reference!$S$17&amp;Z568-1,'Pivot Tables'!$AB$5:$AC$1135,2,FALSE)),""))</f>
        <v/>
      </c>
      <c r="AB568" s="66"/>
      <c r="AR568" s="94"/>
      <c r="AS568" s="94"/>
      <c r="AT568" s="94"/>
      <c r="BA568" s="62" t="str">
        <f>IF(BA567="","",IFERROR(VLOOKUP($BC$1&amp;BB568-1,'Pivot Tables'!$E$5:$F$1135,2,FALSE),""))</f>
        <v/>
      </c>
      <c r="BB568" s="63">
        <v>566</v>
      </c>
      <c r="BC568" s="62" t="str">
        <f>IF(BD568="","",BD568&amp;" ("&amp;COUNTIF('Pivot Tables'!$D$4:$D$1135,Reference!BD568)-1&amp;")")</f>
        <v/>
      </c>
      <c r="BD568" s="62" t="str">
        <f>IF(BD567="","",IFERROR(VLOOKUP(BB568,'Pivot Tables'!$AD$4:$AE$1135,2,FALSE),""))</f>
        <v/>
      </c>
    </row>
    <row r="569" spans="19:56" s="7" customFormat="1">
      <c r="S569" s="94"/>
      <c r="T569" s="94"/>
      <c r="U569" s="94"/>
      <c r="V569" s="70"/>
      <c r="W569" s="65"/>
      <c r="X569" s="65"/>
      <c r="Y569" s="65"/>
      <c r="Z569" s="65">
        <f t="shared" si="68"/>
        <v>564</v>
      </c>
      <c r="AA569" s="81" t="str">
        <f>IF(AA568="","",IFERROR(IF($S$17="All",VLOOKUP($S$14&amp;Z569-1,'Pivot Tables'!$T$5:$U$1135,2,FALSE),VLOOKUP($S$14&amp;Reference!$S$17&amp;Z569-1,'Pivot Tables'!$AB$5:$AC$1135,2,FALSE)),""))</f>
        <v/>
      </c>
      <c r="AB569" s="66"/>
      <c r="AR569" s="94"/>
      <c r="AS569" s="94"/>
      <c r="AT569" s="94"/>
      <c r="BA569" s="62" t="str">
        <f>IF(BA568="","",IFERROR(VLOOKUP($BC$1&amp;BB569-1,'Pivot Tables'!$E$5:$F$1135,2,FALSE),""))</f>
        <v/>
      </c>
      <c r="BB569" s="63">
        <v>567</v>
      </c>
      <c r="BC569" s="62" t="str">
        <f>IF(BD569="","",BD569&amp;" ("&amp;COUNTIF('Pivot Tables'!$D$4:$D$1135,Reference!BD569)-1&amp;")")</f>
        <v/>
      </c>
      <c r="BD569" s="62" t="str">
        <f>IF(BD568="","",IFERROR(VLOOKUP(BB569,'Pivot Tables'!$AD$4:$AE$1135,2,FALSE),""))</f>
        <v/>
      </c>
    </row>
    <row r="570" spans="19:56" s="7" customFormat="1">
      <c r="S570" s="94"/>
      <c r="T570" s="94"/>
      <c r="U570" s="94"/>
      <c r="V570" s="70"/>
      <c r="W570" s="65"/>
      <c r="X570" s="65"/>
      <c r="Y570" s="65"/>
      <c r="Z570" s="65">
        <f t="shared" si="68"/>
        <v>565</v>
      </c>
      <c r="AA570" s="81" t="str">
        <f>IF(AA569="","",IFERROR(IF($S$17="All",VLOOKUP($S$14&amp;Z570-1,'Pivot Tables'!$T$5:$U$1135,2,FALSE),VLOOKUP($S$14&amp;Reference!$S$17&amp;Z570-1,'Pivot Tables'!$AB$5:$AC$1135,2,FALSE)),""))</f>
        <v/>
      </c>
      <c r="AB570" s="66"/>
      <c r="AR570" s="94"/>
      <c r="AS570" s="94"/>
      <c r="AT570" s="94"/>
      <c r="BA570" s="62" t="str">
        <f>IF(BA569="","",IFERROR(VLOOKUP($BC$1&amp;BB570-1,'Pivot Tables'!$E$5:$F$1135,2,FALSE),""))</f>
        <v/>
      </c>
      <c r="BB570" s="63">
        <v>568</v>
      </c>
      <c r="BC570" s="62" t="str">
        <f>IF(BD570="","",BD570&amp;" ("&amp;COUNTIF('Pivot Tables'!$D$4:$D$1135,Reference!BD570)-1&amp;")")</f>
        <v/>
      </c>
      <c r="BD570" s="62" t="str">
        <f>IF(BD569="","",IFERROR(VLOOKUP(BB570,'Pivot Tables'!$AD$4:$AE$1135,2,FALSE),""))</f>
        <v/>
      </c>
    </row>
    <row r="571" spans="19:56" s="7" customFormat="1">
      <c r="S571" s="94"/>
      <c r="T571" s="94"/>
      <c r="U571" s="94"/>
      <c r="V571" s="70"/>
      <c r="W571" s="65"/>
      <c r="X571" s="65"/>
      <c r="Y571" s="65"/>
      <c r="Z571" s="65">
        <f t="shared" si="68"/>
        <v>566</v>
      </c>
      <c r="AA571" s="81" t="str">
        <f>IF(AA570="","",IFERROR(IF($S$17="All",VLOOKUP($S$14&amp;Z571-1,'Pivot Tables'!$T$5:$U$1135,2,FALSE),VLOOKUP($S$14&amp;Reference!$S$17&amp;Z571-1,'Pivot Tables'!$AB$5:$AC$1135,2,FALSE)),""))</f>
        <v/>
      </c>
      <c r="AB571" s="66"/>
      <c r="AR571" s="94"/>
      <c r="AS571" s="94"/>
      <c r="AT571" s="94"/>
      <c r="BA571" s="62" t="str">
        <f>IF(BA570="","",IFERROR(VLOOKUP($BC$1&amp;BB571-1,'Pivot Tables'!$E$5:$F$1135,2,FALSE),""))</f>
        <v/>
      </c>
      <c r="BB571" s="63">
        <v>569</v>
      </c>
      <c r="BC571" s="62" t="str">
        <f>IF(BD571="","",BD571&amp;" ("&amp;COUNTIF('Pivot Tables'!$D$4:$D$1135,Reference!BD571)-1&amp;")")</f>
        <v/>
      </c>
      <c r="BD571" s="62" t="str">
        <f>IF(BD570="","",IFERROR(VLOOKUP(BB571,'Pivot Tables'!$AD$4:$AE$1135,2,FALSE),""))</f>
        <v/>
      </c>
    </row>
    <row r="572" spans="19:56" s="7" customFormat="1">
      <c r="S572" s="94"/>
      <c r="T572" s="94"/>
      <c r="U572" s="94"/>
      <c r="V572" s="70"/>
      <c r="W572" s="65"/>
      <c r="X572" s="65"/>
      <c r="Y572" s="65"/>
      <c r="Z572" s="65">
        <f t="shared" si="68"/>
        <v>567</v>
      </c>
      <c r="AA572" s="81" t="str">
        <f>IF(AA571="","",IFERROR(IF($S$17="All",VLOOKUP($S$14&amp;Z572-1,'Pivot Tables'!$T$5:$U$1135,2,FALSE),VLOOKUP($S$14&amp;Reference!$S$17&amp;Z572-1,'Pivot Tables'!$AB$5:$AC$1135,2,FALSE)),""))</f>
        <v/>
      </c>
      <c r="AB572" s="66"/>
      <c r="AR572" s="94"/>
      <c r="AS572" s="94"/>
      <c r="AT572" s="94"/>
      <c r="BA572" s="62" t="str">
        <f>IF(BA571="","",IFERROR(VLOOKUP($BC$1&amp;BB572-1,'Pivot Tables'!$E$5:$F$1135,2,FALSE),""))</f>
        <v/>
      </c>
      <c r="BB572" s="63">
        <v>570</v>
      </c>
      <c r="BC572" s="62" t="str">
        <f>IF(BD572="","",BD572&amp;" ("&amp;COUNTIF('Pivot Tables'!$D$4:$D$1135,Reference!BD572)-1&amp;")")</f>
        <v/>
      </c>
      <c r="BD572" s="62" t="str">
        <f>IF(BD571="","",IFERROR(VLOOKUP(BB572,'Pivot Tables'!$AD$4:$AE$1135,2,FALSE),""))</f>
        <v/>
      </c>
    </row>
    <row r="573" spans="19:56" s="7" customFormat="1">
      <c r="S573" s="94"/>
      <c r="T573" s="94"/>
      <c r="U573" s="94"/>
      <c r="V573" s="70"/>
      <c r="W573" s="65"/>
      <c r="X573" s="65"/>
      <c r="Y573" s="65"/>
      <c r="Z573" s="65">
        <f t="shared" si="68"/>
        <v>568</v>
      </c>
      <c r="AA573" s="81" t="str">
        <f>IF(AA572="","",IFERROR(IF($S$17="All",VLOOKUP($S$14&amp;Z573-1,'Pivot Tables'!$T$5:$U$1135,2,FALSE),VLOOKUP($S$14&amp;Reference!$S$17&amp;Z573-1,'Pivot Tables'!$AB$5:$AC$1135,2,FALSE)),""))</f>
        <v/>
      </c>
      <c r="AB573" s="66"/>
      <c r="AR573" s="94"/>
      <c r="AS573" s="94"/>
      <c r="AT573" s="94"/>
      <c r="BA573" s="62" t="str">
        <f>IF(BA572="","",IFERROR(VLOOKUP($BC$1&amp;BB573-1,'Pivot Tables'!$E$5:$F$1135,2,FALSE),""))</f>
        <v/>
      </c>
      <c r="BB573" s="63">
        <v>571</v>
      </c>
      <c r="BC573" s="62" t="str">
        <f>IF(BD573="","",BD573&amp;" ("&amp;COUNTIF('Pivot Tables'!$D$4:$D$1135,Reference!BD573)-1&amp;")")</f>
        <v/>
      </c>
      <c r="BD573" s="62" t="str">
        <f>IF(BD572="","",IFERROR(VLOOKUP(BB573,'Pivot Tables'!$AD$4:$AE$1135,2,FALSE),""))</f>
        <v/>
      </c>
    </row>
    <row r="574" spans="19:56" s="7" customFormat="1">
      <c r="S574" s="94"/>
      <c r="T574" s="94"/>
      <c r="U574" s="94"/>
      <c r="V574" s="70"/>
      <c r="W574" s="65"/>
      <c r="X574" s="65"/>
      <c r="Y574" s="65"/>
      <c r="Z574" s="65">
        <f t="shared" si="68"/>
        <v>569</v>
      </c>
      <c r="AA574" s="81" t="str">
        <f>IF(AA573="","",IFERROR(IF($S$17="All",VLOOKUP($S$14&amp;Z574-1,'Pivot Tables'!$T$5:$U$1135,2,FALSE),VLOOKUP($S$14&amp;Reference!$S$17&amp;Z574-1,'Pivot Tables'!$AB$5:$AC$1135,2,FALSE)),""))</f>
        <v/>
      </c>
      <c r="AB574" s="66"/>
      <c r="AR574" s="94"/>
      <c r="AS574" s="94"/>
      <c r="AT574" s="94"/>
      <c r="BA574" s="62" t="str">
        <f>IF(BA573="","",IFERROR(VLOOKUP($BC$1&amp;BB574-1,'Pivot Tables'!$E$5:$F$1135,2,FALSE),""))</f>
        <v/>
      </c>
      <c r="BB574" s="63">
        <v>572</v>
      </c>
      <c r="BC574" s="62" t="str">
        <f>IF(BD574="","",BD574&amp;" ("&amp;COUNTIF('Pivot Tables'!$D$4:$D$1135,Reference!BD574)-1&amp;")")</f>
        <v/>
      </c>
      <c r="BD574" s="62" t="str">
        <f>IF(BD573="","",IFERROR(VLOOKUP(BB574,'Pivot Tables'!$AD$4:$AE$1135,2,FALSE),""))</f>
        <v/>
      </c>
    </row>
    <row r="575" spans="19:56" s="7" customFormat="1">
      <c r="S575" s="94"/>
      <c r="T575" s="94"/>
      <c r="U575" s="94"/>
      <c r="V575" s="70"/>
      <c r="W575" s="65"/>
      <c r="X575" s="65"/>
      <c r="Y575" s="65"/>
      <c r="Z575" s="65">
        <f t="shared" si="68"/>
        <v>570</v>
      </c>
      <c r="AA575" s="81" t="str">
        <f>IF(AA574="","",IFERROR(IF($S$17="All",VLOOKUP($S$14&amp;Z575-1,'Pivot Tables'!$T$5:$U$1135,2,FALSE),VLOOKUP($S$14&amp;Reference!$S$17&amp;Z575-1,'Pivot Tables'!$AB$5:$AC$1135,2,FALSE)),""))</f>
        <v/>
      </c>
      <c r="AB575" s="66"/>
      <c r="AR575" s="94"/>
      <c r="AS575" s="94"/>
      <c r="AT575" s="94"/>
      <c r="BA575" s="62" t="str">
        <f>IF(BA574="","",IFERROR(VLOOKUP($BC$1&amp;BB575-1,'Pivot Tables'!$E$5:$F$1135,2,FALSE),""))</f>
        <v/>
      </c>
      <c r="BB575" s="63">
        <v>573</v>
      </c>
      <c r="BC575" s="62" t="str">
        <f>IF(BD575="","",BD575&amp;" ("&amp;COUNTIF('Pivot Tables'!$D$4:$D$1135,Reference!BD575)-1&amp;")")</f>
        <v/>
      </c>
      <c r="BD575" s="62" t="str">
        <f>IF(BD574="","",IFERROR(VLOOKUP(BB575,'Pivot Tables'!$AD$4:$AE$1135,2,FALSE),""))</f>
        <v/>
      </c>
    </row>
    <row r="576" spans="19:56" s="7" customFormat="1">
      <c r="S576" s="94"/>
      <c r="T576" s="94"/>
      <c r="U576" s="94"/>
      <c r="V576" s="70"/>
      <c r="W576" s="65"/>
      <c r="X576" s="65"/>
      <c r="Y576" s="65"/>
      <c r="Z576" s="65">
        <f t="shared" si="68"/>
        <v>571</v>
      </c>
      <c r="AA576" s="81" t="str">
        <f>IF(AA575="","",IFERROR(IF($S$17="All",VLOOKUP($S$14&amp;Z576-1,'Pivot Tables'!$T$5:$U$1135,2,FALSE),VLOOKUP($S$14&amp;Reference!$S$17&amp;Z576-1,'Pivot Tables'!$AB$5:$AC$1135,2,FALSE)),""))</f>
        <v/>
      </c>
      <c r="AB576" s="66"/>
      <c r="AR576" s="94"/>
      <c r="AS576" s="94"/>
      <c r="AT576" s="94"/>
      <c r="BA576" s="62" t="str">
        <f>IF(BA575="","",IFERROR(VLOOKUP($BC$1&amp;BB576-1,'Pivot Tables'!$E$5:$F$1135,2,FALSE),""))</f>
        <v/>
      </c>
      <c r="BB576" s="63">
        <v>574</v>
      </c>
      <c r="BC576" s="62" t="str">
        <f>IF(BD576="","",BD576&amp;" ("&amp;COUNTIF('Pivot Tables'!$D$4:$D$1135,Reference!BD576)-1&amp;")")</f>
        <v/>
      </c>
      <c r="BD576" s="62" t="str">
        <f>IF(BD575="","",IFERROR(VLOOKUP(BB576,'Pivot Tables'!$AD$4:$AE$1135,2,FALSE),""))</f>
        <v/>
      </c>
    </row>
    <row r="577" spans="19:56" s="7" customFormat="1">
      <c r="S577" s="94"/>
      <c r="T577" s="94"/>
      <c r="U577" s="94"/>
      <c r="V577" s="70"/>
      <c r="W577" s="65"/>
      <c r="X577" s="65"/>
      <c r="Y577" s="65"/>
      <c r="Z577" s="65">
        <f t="shared" si="68"/>
        <v>572</v>
      </c>
      <c r="AA577" s="81" t="str">
        <f>IF(AA576="","",IFERROR(IF($S$17="All",VLOOKUP($S$14&amp;Z577-1,'Pivot Tables'!$T$5:$U$1135,2,FALSE),VLOOKUP($S$14&amp;Reference!$S$17&amp;Z577-1,'Pivot Tables'!$AB$5:$AC$1135,2,FALSE)),""))</f>
        <v/>
      </c>
      <c r="AB577" s="66"/>
      <c r="AR577" s="94"/>
      <c r="AS577" s="94"/>
      <c r="AT577" s="94"/>
      <c r="BA577" s="62" t="str">
        <f>IF(BA576="","",IFERROR(VLOOKUP($BC$1&amp;BB577-1,'Pivot Tables'!$E$5:$F$1135,2,FALSE),""))</f>
        <v/>
      </c>
      <c r="BB577" s="63">
        <v>575</v>
      </c>
      <c r="BC577" s="62" t="str">
        <f>IF(BD577="","",BD577&amp;" ("&amp;COUNTIF('Pivot Tables'!$D$4:$D$1135,Reference!BD577)-1&amp;")")</f>
        <v/>
      </c>
      <c r="BD577" s="62" t="str">
        <f>IF(BD576="","",IFERROR(VLOOKUP(BB577,'Pivot Tables'!$AD$4:$AE$1135,2,FALSE),""))</f>
        <v/>
      </c>
    </row>
    <row r="578" spans="19:56" s="7" customFormat="1">
      <c r="S578" s="94"/>
      <c r="T578" s="94"/>
      <c r="U578" s="94"/>
      <c r="V578" s="70"/>
      <c r="W578" s="65"/>
      <c r="X578" s="65"/>
      <c r="Y578" s="65"/>
      <c r="Z578" s="65">
        <f t="shared" si="68"/>
        <v>573</v>
      </c>
      <c r="AA578" s="81" t="str">
        <f>IF(AA577="","",IFERROR(IF($S$17="All",VLOOKUP($S$14&amp;Z578-1,'Pivot Tables'!$T$5:$U$1135,2,FALSE),VLOOKUP($S$14&amp;Reference!$S$17&amp;Z578-1,'Pivot Tables'!$AB$5:$AC$1135,2,FALSE)),""))</f>
        <v/>
      </c>
      <c r="AB578" s="66"/>
      <c r="AR578" s="94"/>
      <c r="AS578" s="94"/>
      <c r="AT578" s="94"/>
      <c r="BA578" s="62" t="str">
        <f>IF(BA577="","",IFERROR(VLOOKUP($BC$1&amp;BB578-1,'Pivot Tables'!$E$5:$F$1135,2,FALSE),""))</f>
        <v/>
      </c>
      <c r="BB578" s="63">
        <v>576</v>
      </c>
      <c r="BC578" s="62" t="str">
        <f>IF(BD578="","",BD578&amp;" ("&amp;COUNTIF('Pivot Tables'!$D$4:$D$1135,Reference!BD578)-1&amp;")")</f>
        <v/>
      </c>
      <c r="BD578" s="62" t="str">
        <f>IF(BD577="","",IFERROR(VLOOKUP(BB578,'Pivot Tables'!$AD$4:$AE$1135,2,FALSE),""))</f>
        <v/>
      </c>
    </row>
    <row r="579" spans="19:56" s="7" customFormat="1">
      <c r="S579" s="94"/>
      <c r="T579" s="94"/>
      <c r="U579" s="94"/>
      <c r="V579" s="70"/>
      <c r="W579" s="65"/>
      <c r="X579" s="65"/>
      <c r="Y579" s="65"/>
      <c r="Z579" s="65">
        <f t="shared" si="68"/>
        <v>574</v>
      </c>
      <c r="AA579" s="81" t="str">
        <f>IF(AA578="","",IFERROR(IF($S$17="All",VLOOKUP($S$14&amp;Z579-1,'Pivot Tables'!$T$5:$U$1135,2,FALSE),VLOOKUP($S$14&amp;Reference!$S$17&amp;Z579-1,'Pivot Tables'!$AB$5:$AC$1135,2,FALSE)),""))</f>
        <v/>
      </c>
      <c r="AB579" s="66"/>
      <c r="AR579" s="94"/>
      <c r="AS579" s="94"/>
      <c r="AT579" s="94"/>
      <c r="BA579" s="62" t="str">
        <f>IF(BA578="","",IFERROR(VLOOKUP($BC$1&amp;BB579-1,'Pivot Tables'!$E$5:$F$1135,2,FALSE),""))</f>
        <v/>
      </c>
      <c r="BB579" s="63">
        <v>577</v>
      </c>
      <c r="BC579" s="62" t="str">
        <f>IF(BD579="","",BD579&amp;" ("&amp;COUNTIF('Pivot Tables'!$D$4:$D$1135,Reference!BD579)-1&amp;")")</f>
        <v/>
      </c>
      <c r="BD579" s="62" t="str">
        <f>IF(BD578="","",IFERROR(VLOOKUP(BB579,'Pivot Tables'!$AD$4:$AE$1135,2,FALSE),""))</f>
        <v/>
      </c>
    </row>
    <row r="580" spans="19:56" s="7" customFormat="1">
      <c r="S580" s="94"/>
      <c r="T580" s="94"/>
      <c r="U580" s="94"/>
      <c r="V580" s="70"/>
      <c r="W580" s="65"/>
      <c r="X580" s="65"/>
      <c r="Y580" s="65"/>
      <c r="Z580" s="65">
        <f t="shared" si="68"/>
        <v>575</v>
      </c>
      <c r="AA580" s="81" t="str">
        <f>IF(AA579="","",IFERROR(IF($S$17="All",VLOOKUP($S$14&amp;Z580-1,'Pivot Tables'!$T$5:$U$1135,2,FALSE),VLOOKUP($S$14&amp;Reference!$S$17&amp;Z580-1,'Pivot Tables'!$AB$5:$AC$1135,2,FALSE)),""))</f>
        <v/>
      </c>
      <c r="AB580" s="66"/>
      <c r="AR580" s="94"/>
      <c r="AS580" s="94"/>
      <c r="AT580" s="94"/>
      <c r="BA580" s="62" t="str">
        <f>IF(BA579="","",IFERROR(VLOOKUP($BC$1&amp;BB580-1,'Pivot Tables'!$E$5:$F$1135,2,FALSE),""))</f>
        <v/>
      </c>
      <c r="BB580" s="63">
        <v>578</v>
      </c>
      <c r="BC580" s="62" t="str">
        <f>IF(BD580="","",BD580&amp;" ("&amp;COUNTIF('Pivot Tables'!$D$4:$D$1135,Reference!BD580)-1&amp;")")</f>
        <v/>
      </c>
      <c r="BD580" s="62" t="str">
        <f>IF(BD579="","",IFERROR(VLOOKUP(BB580,'Pivot Tables'!$AD$4:$AE$1135,2,FALSE),""))</f>
        <v/>
      </c>
    </row>
    <row r="581" spans="19:56" s="7" customFormat="1">
      <c r="S581" s="94"/>
      <c r="T581" s="94"/>
      <c r="U581" s="94"/>
      <c r="V581" s="70"/>
      <c r="W581" s="65"/>
      <c r="X581" s="65"/>
      <c r="Y581" s="65"/>
      <c r="Z581" s="65">
        <f t="shared" si="68"/>
        <v>576</v>
      </c>
      <c r="AA581" s="81" t="str">
        <f>IF(AA580="","",IFERROR(IF($S$17="All",VLOOKUP($S$14&amp;Z581-1,'Pivot Tables'!$T$5:$U$1135,2,FALSE),VLOOKUP($S$14&amp;Reference!$S$17&amp;Z581-1,'Pivot Tables'!$AB$5:$AC$1135,2,FALSE)),""))</f>
        <v/>
      </c>
      <c r="AB581" s="66"/>
      <c r="AR581" s="94"/>
      <c r="AS581" s="94"/>
      <c r="AT581" s="94"/>
      <c r="BA581" s="62" t="str">
        <f>IF(BA580="","",IFERROR(VLOOKUP($BC$1&amp;BB581-1,'Pivot Tables'!$E$5:$F$1135,2,FALSE),""))</f>
        <v/>
      </c>
      <c r="BB581" s="63">
        <v>579</v>
      </c>
      <c r="BC581" s="62" t="str">
        <f>IF(BD581="","",BD581&amp;" ("&amp;COUNTIF('Pivot Tables'!$D$4:$D$1135,Reference!BD581)-1&amp;")")</f>
        <v/>
      </c>
      <c r="BD581" s="62" t="str">
        <f>IF(BD580="","",IFERROR(VLOOKUP(BB581,'Pivot Tables'!$AD$4:$AE$1135,2,FALSE),""))</f>
        <v/>
      </c>
    </row>
    <row r="582" spans="19:56" s="7" customFormat="1">
      <c r="S582" s="94"/>
      <c r="T582" s="94"/>
      <c r="U582" s="94"/>
      <c r="V582" s="70"/>
      <c r="W582" s="65"/>
      <c r="X582" s="65"/>
      <c r="Y582" s="65"/>
      <c r="Z582" s="65">
        <f t="shared" si="68"/>
        <v>577</v>
      </c>
      <c r="AA582" s="81" t="str">
        <f>IF(AA581="","",IFERROR(IF($S$17="All",VLOOKUP($S$14&amp;Z582-1,'Pivot Tables'!$T$5:$U$1135,2,FALSE),VLOOKUP($S$14&amp;Reference!$S$17&amp;Z582-1,'Pivot Tables'!$AB$5:$AC$1135,2,FALSE)),""))</f>
        <v/>
      </c>
      <c r="AB582" s="66"/>
      <c r="AR582" s="94"/>
      <c r="AS582" s="94"/>
      <c r="AT582" s="94"/>
      <c r="BA582" s="62" t="str">
        <f>IF(BA581="","",IFERROR(VLOOKUP($BC$1&amp;BB582-1,'Pivot Tables'!$E$5:$F$1135,2,FALSE),""))</f>
        <v/>
      </c>
      <c r="BB582" s="63">
        <v>580</v>
      </c>
      <c r="BC582" s="62" t="str">
        <f>IF(BD582="","",BD582&amp;" ("&amp;COUNTIF('Pivot Tables'!$D$4:$D$1135,Reference!BD582)-1&amp;")")</f>
        <v/>
      </c>
      <c r="BD582" s="62" t="str">
        <f>IF(BD581="","",IFERROR(VLOOKUP(BB582,'Pivot Tables'!$AD$4:$AE$1135,2,FALSE),""))</f>
        <v/>
      </c>
    </row>
    <row r="583" spans="19:56" s="7" customFormat="1">
      <c r="S583" s="94"/>
      <c r="T583" s="94"/>
      <c r="U583" s="94"/>
      <c r="V583" s="70"/>
      <c r="W583" s="65"/>
      <c r="X583" s="65"/>
      <c r="Y583" s="65"/>
      <c r="Z583" s="65">
        <f t="shared" si="68"/>
        <v>578</v>
      </c>
      <c r="AA583" s="81" t="str">
        <f>IF(AA582="","",IFERROR(IF($S$17="All",VLOOKUP($S$14&amp;Z583-1,'Pivot Tables'!$T$5:$U$1135,2,FALSE),VLOOKUP($S$14&amp;Reference!$S$17&amp;Z583-1,'Pivot Tables'!$AB$5:$AC$1135,2,FALSE)),""))</f>
        <v/>
      </c>
      <c r="AB583" s="66"/>
      <c r="AR583" s="94"/>
      <c r="AS583" s="94"/>
      <c r="AT583" s="94"/>
      <c r="BA583" s="62" t="str">
        <f>IF(BA582="","",IFERROR(VLOOKUP($BC$1&amp;BB583-1,'Pivot Tables'!$E$5:$F$1135,2,FALSE),""))</f>
        <v/>
      </c>
      <c r="BB583" s="63">
        <v>581</v>
      </c>
      <c r="BC583" s="62" t="str">
        <f>IF(BD583="","",BD583&amp;" ("&amp;COUNTIF('Pivot Tables'!$D$4:$D$1135,Reference!BD583)-1&amp;")")</f>
        <v/>
      </c>
      <c r="BD583" s="62" t="str">
        <f>IF(BD582="","",IFERROR(VLOOKUP(BB583,'Pivot Tables'!$AD$4:$AE$1135,2,FALSE),""))</f>
        <v/>
      </c>
    </row>
    <row r="584" spans="19:56" s="7" customFormat="1">
      <c r="S584" s="94"/>
      <c r="T584" s="94"/>
      <c r="U584" s="94"/>
      <c r="V584" s="70"/>
      <c r="W584" s="65"/>
      <c r="X584" s="65"/>
      <c r="Y584" s="65"/>
      <c r="Z584" s="65">
        <f t="shared" si="68"/>
        <v>579</v>
      </c>
      <c r="AA584" s="81" t="str">
        <f>IF(AA583="","",IFERROR(IF($S$17="All",VLOOKUP($S$14&amp;Z584-1,'Pivot Tables'!$T$5:$U$1135,2,FALSE),VLOOKUP($S$14&amp;Reference!$S$17&amp;Z584-1,'Pivot Tables'!$AB$5:$AC$1135,2,FALSE)),""))</f>
        <v/>
      </c>
      <c r="AB584" s="66"/>
      <c r="AR584" s="94"/>
      <c r="AS584" s="94"/>
      <c r="AT584" s="94"/>
      <c r="BA584" s="62" t="str">
        <f>IF(BA583="","",IFERROR(VLOOKUP($BC$1&amp;BB584-1,'Pivot Tables'!$E$5:$F$1135,2,FALSE),""))</f>
        <v/>
      </c>
      <c r="BB584" s="63">
        <v>582</v>
      </c>
      <c r="BC584" s="62" t="str">
        <f>IF(BD584="","",BD584&amp;" ("&amp;COUNTIF('Pivot Tables'!$D$4:$D$1135,Reference!BD584)-1&amp;")")</f>
        <v/>
      </c>
      <c r="BD584" s="62" t="str">
        <f>IF(BD583="","",IFERROR(VLOOKUP(BB584,'Pivot Tables'!$AD$4:$AE$1135,2,FALSE),""))</f>
        <v/>
      </c>
    </row>
    <row r="585" spans="19:56" s="7" customFormat="1">
      <c r="S585" s="94"/>
      <c r="T585" s="94"/>
      <c r="U585" s="94"/>
      <c r="V585" s="70"/>
      <c r="W585" s="65"/>
      <c r="X585" s="65"/>
      <c r="Y585" s="65"/>
      <c r="Z585" s="65">
        <f t="shared" si="68"/>
        <v>580</v>
      </c>
      <c r="AA585" s="81" t="str">
        <f>IF(AA584="","",IFERROR(IF($S$17="All",VLOOKUP($S$14&amp;Z585-1,'Pivot Tables'!$T$5:$U$1135,2,FALSE),VLOOKUP($S$14&amp;Reference!$S$17&amp;Z585-1,'Pivot Tables'!$AB$5:$AC$1135,2,FALSE)),""))</f>
        <v/>
      </c>
      <c r="AB585" s="66"/>
      <c r="AR585" s="94"/>
      <c r="AS585" s="94"/>
      <c r="AT585" s="94"/>
      <c r="BA585" s="62" t="str">
        <f>IF(BA584="","",IFERROR(VLOOKUP($BC$1&amp;BB585-1,'Pivot Tables'!$E$5:$F$1135,2,FALSE),""))</f>
        <v/>
      </c>
      <c r="BB585" s="63">
        <v>583</v>
      </c>
      <c r="BC585" s="62" t="str">
        <f>IF(BD585="","",BD585&amp;" ("&amp;COUNTIF('Pivot Tables'!$D$4:$D$1135,Reference!BD585)-1&amp;")")</f>
        <v/>
      </c>
      <c r="BD585" s="62" t="str">
        <f>IF(BD584="","",IFERROR(VLOOKUP(BB585,'Pivot Tables'!$AD$4:$AE$1135,2,FALSE),""))</f>
        <v/>
      </c>
    </row>
    <row r="586" spans="19:56" s="7" customFormat="1">
      <c r="S586" s="94"/>
      <c r="T586" s="94"/>
      <c r="U586" s="94"/>
      <c r="V586" s="70"/>
      <c r="W586" s="65"/>
      <c r="X586" s="65"/>
      <c r="Y586" s="65"/>
      <c r="Z586" s="65">
        <f t="shared" si="68"/>
        <v>581</v>
      </c>
      <c r="AA586" s="81" t="str">
        <f>IF(AA585="","",IFERROR(IF($S$17="All",VLOOKUP($S$14&amp;Z586-1,'Pivot Tables'!$T$5:$U$1135,2,FALSE),VLOOKUP($S$14&amp;Reference!$S$17&amp;Z586-1,'Pivot Tables'!$AB$5:$AC$1135,2,FALSE)),""))</f>
        <v/>
      </c>
      <c r="AB586" s="66"/>
      <c r="AR586" s="94"/>
      <c r="AS586" s="94"/>
      <c r="AT586" s="94"/>
      <c r="BA586" s="62" t="str">
        <f>IF(BA585="","",IFERROR(VLOOKUP($BC$1&amp;BB586-1,'Pivot Tables'!$E$5:$F$1135,2,FALSE),""))</f>
        <v/>
      </c>
      <c r="BB586" s="63">
        <v>584</v>
      </c>
      <c r="BC586" s="62" t="str">
        <f>IF(BD586="","",BD586&amp;" ("&amp;COUNTIF('Pivot Tables'!$D$4:$D$1135,Reference!BD586)-1&amp;")")</f>
        <v/>
      </c>
      <c r="BD586" s="62" t="str">
        <f>IF(BD585="","",IFERROR(VLOOKUP(BB586,'Pivot Tables'!$AD$4:$AE$1135,2,FALSE),""))</f>
        <v/>
      </c>
    </row>
    <row r="587" spans="19:56" s="7" customFormat="1">
      <c r="S587" s="94"/>
      <c r="T587" s="94"/>
      <c r="U587" s="94"/>
      <c r="V587" s="70"/>
      <c r="W587" s="65"/>
      <c r="X587" s="65"/>
      <c r="Y587" s="65"/>
      <c r="Z587" s="65">
        <f t="shared" si="68"/>
        <v>582</v>
      </c>
      <c r="AA587" s="81" t="str">
        <f>IF(AA586="","",IFERROR(IF($S$17="All",VLOOKUP($S$14&amp;Z587-1,'Pivot Tables'!$T$5:$U$1135,2,FALSE),VLOOKUP($S$14&amp;Reference!$S$17&amp;Z587-1,'Pivot Tables'!$AB$5:$AC$1135,2,FALSE)),""))</f>
        <v/>
      </c>
      <c r="AB587" s="66"/>
      <c r="AR587" s="94"/>
      <c r="AS587" s="94"/>
      <c r="AT587" s="94"/>
      <c r="BA587" s="62" t="str">
        <f>IF(BA586="","",IFERROR(VLOOKUP($BC$1&amp;BB587-1,'Pivot Tables'!$E$5:$F$1135,2,FALSE),""))</f>
        <v/>
      </c>
      <c r="BB587" s="63">
        <v>585</v>
      </c>
      <c r="BC587" s="62" t="str">
        <f>IF(BD587="","",BD587&amp;" ("&amp;COUNTIF('Pivot Tables'!$D$4:$D$1135,Reference!BD587)-1&amp;")")</f>
        <v/>
      </c>
      <c r="BD587" s="62" t="str">
        <f>IF(BD586="","",IFERROR(VLOOKUP(BB587,'Pivot Tables'!$AD$4:$AE$1135,2,FALSE),""))</f>
        <v/>
      </c>
    </row>
    <row r="588" spans="19:56" s="7" customFormat="1">
      <c r="S588" s="94"/>
      <c r="T588" s="94"/>
      <c r="U588" s="94"/>
      <c r="V588" s="70"/>
      <c r="W588" s="65"/>
      <c r="X588" s="65"/>
      <c r="Y588" s="65"/>
      <c r="Z588" s="65">
        <f t="shared" si="68"/>
        <v>583</v>
      </c>
      <c r="AA588" s="81" t="str">
        <f>IF(AA587="","",IFERROR(IF($S$17="All",VLOOKUP($S$14&amp;Z588-1,'Pivot Tables'!$T$5:$U$1135,2,FALSE),VLOOKUP($S$14&amp;Reference!$S$17&amp;Z588-1,'Pivot Tables'!$AB$5:$AC$1135,2,FALSE)),""))</f>
        <v/>
      </c>
      <c r="AB588" s="66"/>
      <c r="AR588" s="94"/>
      <c r="AS588" s="94"/>
      <c r="AT588" s="94"/>
      <c r="BA588" s="62" t="str">
        <f>IF(BA587="","",IFERROR(VLOOKUP($BC$1&amp;BB588-1,'Pivot Tables'!$E$5:$F$1135,2,FALSE),""))</f>
        <v/>
      </c>
      <c r="BB588" s="63">
        <v>586</v>
      </c>
      <c r="BC588" s="62" t="str">
        <f>IF(BD588="","",BD588&amp;" ("&amp;COUNTIF('Pivot Tables'!$D$4:$D$1135,Reference!BD588)-1&amp;")")</f>
        <v/>
      </c>
      <c r="BD588" s="62" t="str">
        <f>IF(BD587="","",IFERROR(VLOOKUP(BB588,'Pivot Tables'!$AD$4:$AE$1135,2,FALSE),""))</f>
        <v/>
      </c>
    </row>
    <row r="589" spans="19:56" s="7" customFormat="1">
      <c r="S589" s="94"/>
      <c r="T589" s="94"/>
      <c r="U589" s="94"/>
      <c r="V589" s="70"/>
      <c r="W589" s="65"/>
      <c r="X589" s="65"/>
      <c r="Y589" s="65"/>
      <c r="Z589" s="65">
        <f t="shared" si="68"/>
        <v>584</v>
      </c>
      <c r="AA589" s="81" t="str">
        <f>IF(AA588="","",IFERROR(IF($S$17="All",VLOOKUP($S$14&amp;Z589-1,'Pivot Tables'!$T$5:$U$1135,2,FALSE),VLOOKUP($S$14&amp;Reference!$S$17&amp;Z589-1,'Pivot Tables'!$AB$5:$AC$1135,2,FALSE)),""))</f>
        <v/>
      </c>
      <c r="AB589" s="66"/>
      <c r="AR589" s="94"/>
      <c r="AS589" s="94"/>
      <c r="AT589" s="94"/>
      <c r="BA589" s="62" t="str">
        <f>IF(BA588="","",IFERROR(VLOOKUP($BC$1&amp;BB589-1,'Pivot Tables'!$E$5:$F$1135,2,FALSE),""))</f>
        <v/>
      </c>
      <c r="BB589" s="63">
        <v>587</v>
      </c>
      <c r="BC589" s="62" t="str">
        <f>IF(BD589="","",BD589&amp;" ("&amp;COUNTIF('Pivot Tables'!$D$4:$D$1135,Reference!BD589)-1&amp;")")</f>
        <v/>
      </c>
      <c r="BD589" s="62" t="str">
        <f>IF(BD588="","",IFERROR(VLOOKUP(BB589,'Pivot Tables'!$AD$4:$AE$1135,2,FALSE),""))</f>
        <v/>
      </c>
    </row>
    <row r="590" spans="19:56" s="7" customFormat="1">
      <c r="S590" s="94"/>
      <c r="T590" s="94"/>
      <c r="U590" s="94"/>
      <c r="V590" s="70"/>
      <c r="W590" s="65"/>
      <c r="X590" s="65"/>
      <c r="Y590" s="65"/>
      <c r="Z590" s="65">
        <f t="shared" si="68"/>
        <v>585</v>
      </c>
      <c r="AA590" s="81" t="str">
        <f>IF(AA589="","",IFERROR(IF($S$17="All",VLOOKUP($S$14&amp;Z590-1,'Pivot Tables'!$T$5:$U$1135,2,FALSE),VLOOKUP($S$14&amp;Reference!$S$17&amp;Z590-1,'Pivot Tables'!$AB$5:$AC$1135,2,FALSE)),""))</f>
        <v/>
      </c>
      <c r="AB590" s="66"/>
      <c r="AR590" s="94"/>
      <c r="AS590" s="94"/>
      <c r="AT590" s="94"/>
      <c r="BA590" s="62" t="str">
        <f>IF(BA589="","",IFERROR(VLOOKUP($BC$1&amp;BB590-1,'Pivot Tables'!$E$5:$F$1135,2,FALSE),""))</f>
        <v/>
      </c>
      <c r="BB590" s="63">
        <v>588</v>
      </c>
      <c r="BC590" s="62" t="str">
        <f>IF(BD590="","",BD590&amp;" ("&amp;COUNTIF('Pivot Tables'!$D$4:$D$1135,Reference!BD590)-1&amp;")")</f>
        <v/>
      </c>
      <c r="BD590" s="62" t="str">
        <f>IF(BD589="","",IFERROR(VLOOKUP(BB590,'Pivot Tables'!$AD$4:$AE$1135,2,FALSE),""))</f>
        <v/>
      </c>
    </row>
    <row r="591" spans="19:56" s="7" customFormat="1">
      <c r="S591" s="94"/>
      <c r="T591" s="94"/>
      <c r="U591" s="94"/>
      <c r="V591" s="70"/>
      <c r="W591" s="65"/>
      <c r="X591" s="65"/>
      <c r="Y591" s="65"/>
      <c r="Z591" s="65">
        <f t="shared" ref="Z591:Z654" si="69">+Z590+1</f>
        <v>586</v>
      </c>
      <c r="AA591" s="81" t="str">
        <f>IF(AA590="","",IFERROR(IF($S$17="All",VLOOKUP($S$14&amp;Z591-1,'Pivot Tables'!$T$5:$U$1135,2,FALSE),VLOOKUP($S$14&amp;Reference!$S$17&amp;Z591-1,'Pivot Tables'!$AB$5:$AC$1135,2,FALSE)),""))</f>
        <v/>
      </c>
      <c r="AB591" s="66"/>
      <c r="AR591" s="94"/>
      <c r="AS591" s="94"/>
      <c r="AT591" s="94"/>
      <c r="BA591" s="62" t="str">
        <f>IF(BA590="","",IFERROR(VLOOKUP($BC$1&amp;BB591-1,'Pivot Tables'!$E$5:$F$1135,2,FALSE),""))</f>
        <v/>
      </c>
      <c r="BB591" s="63">
        <v>589</v>
      </c>
      <c r="BC591" s="62" t="str">
        <f>IF(BD591="","",BD591&amp;" ("&amp;COUNTIF('Pivot Tables'!$D$4:$D$1135,Reference!BD591)-1&amp;")")</f>
        <v/>
      </c>
      <c r="BD591" s="62" t="str">
        <f>IF(BD590="","",IFERROR(VLOOKUP(BB591,'Pivot Tables'!$AD$4:$AE$1135,2,FALSE),""))</f>
        <v/>
      </c>
    </row>
    <row r="592" spans="19:56" s="7" customFormat="1">
      <c r="S592" s="94"/>
      <c r="T592" s="94"/>
      <c r="U592" s="94"/>
      <c r="V592" s="70"/>
      <c r="W592" s="65"/>
      <c r="X592" s="65"/>
      <c r="Y592" s="65"/>
      <c r="Z592" s="65">
        <f t="shared" si="69"/>
        <v>587</v>
      </c>
      <c r="AA592" s="81" t="str">
        <f>IF(AA591="","",IFERROR(IF($S$17="All",VLOOKUP($S$14&amp;Z592-1,'Pivot Tables'!$T$5:$U$1135,2,FALSE),VLOOKUP($S$14&amp;Reference!$S$17&amp;Z592-1,'Pivot Tables'!$AB$5:$AC$1135,2,FALSE)),""))</f>
        <v/>
      </c>
      <c r="AB592" s="66"/>
      <c r="AR592" s="94"/>
      <c r="AS592" s="94"/>
      <c r="AT592" s="94"/>
      <c r="BA592" s="62" t="str">
        <f>IF(BA591="","",IFERROR(VLOOKUP($BC$1&amp;BB592-1,'Pivot Tables'!$E$5:$F$1135,2,FALSE),""))</f>
        <v/>
      </c>
      <c r="BB592" s="63">
        <v>590</v>
      </c>
      <c r="BC592" s="62" t="str">
        <f>IF(BD592="","",BD592&amp;" ("&amp;COUNTIF('Pivot Tables'!$D$4:$D$1135,Reference!BD592)-1&amp;")")</f>
        <v/>
      </c>
      <c r="BD592" s="62" t="str">
        <f>IF(BD591="","",IFERROR(VLOOKUP(BB592,'Pivot Tables'!$AD$4:$AE$1135,2,FALSE),""))</f>
        <v/>
      </c>
    </row>
    <row r="593" spans="19:56" s="7" customFormat="1">
      <c r="S593" s="94"/>
      <c r="T593" s="94"/>
      <c r="U593" s="94"/>
      <c r="V593" s="70"/>
      <c r="W593" s="65"/>
      <c r="X593" s="65"/>
      <c r="Y593" s="65"/>
      <c r="Z593" s="65">
        <f t="shared" si="69"/>
        <v>588</v>
      </c>
      <c r="AA593" s="81" t="str">
        <f>IF(AA592="","",IFERROR(IF($S$17="All",VLOOKUP($S$14&amp;Z593-1,'Pivot Tables'!$T$5:$U$1135,2,FALSE),VLOOKUP($S$14&amp;Reference!$S$17&amp;Z593-1,'Pivot Tables'!$AB$5:$AC$1135,2,FALSE)),""))</f>
        <v/>
      </c>
      <c r="AB593" s="66"/>
      <c r="AR593" s="94"/>
      <c r="AS593" s="94"/>
      <c r="AT593" s="94"/>
      <c r="BA593" s="62" t="str">
        <f>IF(BA592="","",IFERROR(VLOOKUP($BC$1&amp;BB593-1,'Pivot Tables'!$E$5:$F$1135,2,FALSE),""))</f>
        <v/>
      </c>
      <c r="BB593" s="63">
        <v>591</v>
      </c>
      <c r="BC593" s="62" t="str">
        <f>IF(BD593="","",BD593&amp;" ("&amp;COUNTIF('Pivot Tables'!$D$4:$D$1135,Reference!BD593)-1&amp;")")</f>
        <v/>
      </c>
      <c r="BD593" s="62" t="str">
        <f>IF(BD592="","",IFERROR(VLOOKUP(BB593,'Pivot Tables'!$AD$4:$AE$1135,2,FALSE),""))</f>
        <v/>
      </c>
    </row>
    <row r="594" spans="19:56" s="7" customFormat="1">
      <c r="S594" s="94"/>
      <c r="T594" s="94"/>
      <c r="U594" s="94"/>
      <c r="V594" s="70"/>
      <c r="W594" s="65"/>
      <c r="X594" s="65"/>
      <c r="Y594" s="65"/>
      <c r="Z594" s="65">
        <f t="shared" si="69"/>
        <v>589</v>
      </c>
      <c r="AA594" s="81" t="str">
        <f>IF(AA593="","",IFERROR(IF($S$17="All",VLOOKUP($S$14&amp;Z594-1,'Pivot Tables'!$T$5:$U$1135,2,FALSE),VLOOKUP($S$14&amp;Reference!$S$17&amp;Z594-1,'Pivot Tables'!$AB$5:$AC$1135,2,FALSE)),""))</f>
        <v/>
      </c>
      <c r="AB594" s="66"/>
      <c r="AR594" s="94"/>
      <c r="AS594" s="94"/>
      <c r="AT594" s="94"/>
      <c r="BA594" s="62" t="str">
        <f>IF(BA593="","",IFERROR(VLOOKUP($BC$1&amp;BB594-1,'Pivot Tables'!$E$5:$F$1135,2,FALSE),""))</f>
        <v/>
      </c>
      <c r="BB594" s="63">
        <v>592</v>
      </c>
      <c r="BC594" s="62" t="str">
        <f>IF(BD594="","",BD594&amp;" ("&amp;COUNTIF('Pivot Tables'!$D$4:$D$1135,Reference!BD594)-1&amp;")")</f>
        <v/>
      </c>
      <c r="BD594" s="62" t="str">
        <f>IF(BD593="","",IFERROR(VLOOKUP(BB594,'Pivot Tables'!$AD$4:$AE$1135,2,FALSE),""))</f>
        <v/>
      </c>
    </row>
    <row r="595" spans="19:56" s="7" customFormat="1">
      <c r="S595" s="94"/>
      <c r="T595" s="94"/>
      <c r="U595" s="94"/>
      <c r="V595" s="70"/>
      <c r="W595" s="65"/>
      <c r="X595" s="65"/>
      <c r="Y595" s="65"/>
      <c r="Z595" s="65">
        <f t="shared" si="69"/>
        <v>590</v>
      </c>
      <c r="AA595" s="81" t="str">
        <f>IF(AA594="","",IFERROR(IF($S$17="All",VLOOKUP($S$14&amp;Z595-1,'Pivot Tables'!$T$5:$U$1135,2,FALSE),VLOOKUP($S$14&amp;Reference!$S$17&amp;Z595-1,'Pivot Tables'!$AB$5:$AC$1135,2,FALSE)),""))</f>
        <v/>
      </c>
      <c r="AB595" s="66"/>
      <c r="AR595" s="94"/>
      <c r="AS595" s="94"/>
      <c r="AT595" s="94"/>
      <c r="BA595" s="62" t="str">
        <f>IF(BA594="","",IFERROR(VLOOKUP($BC$1&amp;BB595-1,'Pivot Tables'!$E$5:$F$1135,2,FALSE),""))</f>
        <v/>
      </c>
      <c r="BB595" s="63">
        <v>593</v>
      </c>
      <c r="BC595" s="62" t="str">
        <f>IF(BD595="","",BD595&amp;" ("&amp;COUNTIF('Pivot Tables'!$D$4:$D$1135,Reference!BD595)-1&amp;")")</f>
        <v/>
      </c>
      <c r="BD595" s="62" t="str">
        <f>IF(BD594="","",IFERROR(VLOOKUP(BB595,'Pivot Tables'!$AD$4:$AE$1135,2,FALSE),""))</f>
        <v/>
      </c>
    </row>
    <row r="596" spans="19:56" s="7" customFormat="1">
      <c r="S596" s="94"/>
      <c r="T596" s="94"/>
      <c r="U596" s="94"/>
      <c r="V596" s="70"/>
      <c r="W596" s="65"/>
      <c r="X596" s="65"/>
      <c r="Y596" s="65"/>
      <c r="Z596" s="65">
        <f t="shared" si="69"/>
        <v>591</v>
      </c>
      <c r="AA596" s="81" t="str">
        <f>IF(AA595="","",IFERROR(IF($S$17="All",VLOOKUP($S$14&amp;Z596-1,'Pivot Tables'!$T$5:$U$1135,2,FALSE),VLOOKUP($S$14&amp;Reference!$S$17&amp;Z596-1,'Pivot Tables'!$AB$5:$AC$1135,2,FALSE)),""))</f>
        <v/>
      </c>
      <c r="AB596" s="66"/>
      <c r="AR596" s="94"/>
      <c r="AS596" s="94"/>
      <c r="AT596" s="94"/>
      <c r="BA596" s="62" t="str">
        <f>IF(BA595="","",IFERROR(VLOOKUP($BC$1&amp;BB596-1,'Pivot Tables'!$E$5:$F$1135,2,FALSE),""))</f>
        <v/>
      </c>
      <c r="BB596" s="63">
        <v>594</v>
      </c>
      <c r="BC596" s="62" t="str">
        <f>IF(BD596="","",BD596&amp;" ("&amp;COUNTIF('Pivot Tables'!$D$4:$D$1135,Reference!BD596)-1&amp;")")</f>
        <v/>
      </c>
      <c r="BD596" s="62" t="str">
        <f>IF(BD595="","",IFERROR(VLOOKUP(BB596,'Pivot Tables'!$AD$4:$AE$1135,2,FALSE),""))</f>
        <v/>
      </c>
    </row>
    <row r="597" spans="19:56" s="7" customFormat="1">
      <c r="S597" s="94"/>
      <c r="T597" s="94"/>
      <c r="U597" s="94"/>
      <c r="V597" s="70"/>
      <c r="W597" s="65"/>
      <c r="X597" s="65"/>
      <c r="Y597" s="65"/>
      <c r="Z597" s="65">
        <f t="shared" si="69"/>
        <v>592</v>
      </c>
      <c r="AA597" s="81" t="str">
        <f>IF(AA596="","",IFERROR(IF($S$17="All",VLOOKUP($S$14&amp;Z597-1,'Pivot Tables'!$T$5:$U$1135,2,FALSE),VLOOKUP($S$14&amp;Reference!$S$17&amp;Z597-1,'Pivot Tables'!$AB$5:$AC$1135,2,FALSE)),""))</f>
        <v/>
      </c>
      <c r="AB597" s="66"/>
      <c r="AR597" s="94"/>
      <c r="AS597" s="94"/>
      <c r="AT597" s="94"/>
      <c r="BA597" s="62" t="str">
        <f>IF(BA596="","",IFERROR(VLOOKUP($BC$1&amp;BB597-1,'Pivot Tables'!$E$5:$F$1135,2,FALSE),""))</f>
        <v/>
      </c>
      <c r="BB597" s="63">
        <v>595</v>
      </c>
      <c r="BC597" s="62" t="str">
        <f>IF(BD597="","",BD597&amp;" ("&amp;COUNTIF('Pivot Tables'!$D$4:$D$1135,Reference!BD597)-1&amp;")")</f>
        <v/>
      </c>
      <c r="BD597" s="62" t="str">
        <f>IF(BD596="","",IFERROR(VLOOKUP(BB597,'Pivot Tables'!$AD$4:$AE$1135,2,FALSE),""))</f>
        <v/>
      </c>
    </row>
    <row r="598" spans="19:56" s="7" customFormat="1">
      <c r="S598" s="94"/>
      <c r="T598" s="94"/>
      <c r="U598" s="94"/>
      <c r="V598" s="70"/>
      <c r="W598" s="65"/>
      <c r="X598" s="65"/>
      <c r="Y598" s="65"/>
      <c r="Z598" s="65">
        <f t="shared" si="69"/>
        <v>593</v>
      </c>
      <c r="AA598" s="81" t="str">
        <f>IF(AA597="","",IFERROR(IF($S$17="All",VLOOKUP($S$14&amp;Z598-1,'Pivot Tables'!$T$5:$U$1135,2,FALSE),VLOOKUP($S$14&amp;Reference!$S$17&amp;Z598-1,'Pivot Tables'!$AB$5:$AC$1135,2,FALSE)),""))</f>
        <v/>
      </c>
      <c r="AB598" s="66"/>
      <c r="AR598" s="94"/>
      <c r="AS598" s="94"/>
      <c r="AT598" s="94"/>
      <c r="BA598" s="62" t="str">
        <f>IF(BA597="","",IFERROR(VLOOKUP($BC$1&amp;BB598-1,'Pivot Tables'!$E$5:$F$1135,2,FALSE),""))</f>
        <v/>
      </c>
      <c r="BB598" s="63">
        <v>596</v>
      </c>
      <c r="BC598" s="62" t="str">
        <f>IF(BD598="","",BD598&amp;" ("&amp;COUNTIF('Pivot Tables'!$D$4:$D$1135,Reference!BD598)-1&amp;")")</f>
        <v/>
      </c>
      <c r="BD598" s="62" t="str">
        <f>IF(BD597="","",IFERROR(VLOOKUP(BB598,'Pivot Tables'!$AD$4:$AE$1135,2,FALSE),""))</f>
        <v/>
      </c>
    </row>
    <row r="599" spans="19:56" s="7" customFormat="1">
      <c r="S599" s="94"/>
      <c r="T599" s="94"/>
      <c r="U599" s="94"/>
      <c r="V599" s="70"/>
      <c r="W599" s="65"/>
      <c r="X599" s="65"/>
      <c r="Y599" s="65"/>
      <c r="Z599" s="65">
        <f t="shared" si="69"/>
        <v>594</v>
      </c>
      <c r="AA599" s="81" t="str">
        <f>IF(AA598="","",IFERROR(IF($S$17="All",VLOOKUP($S$14&amp;Z599-1,'Pivot Tables'!$T$5:$U$1135,2,FALSE),VLOOKUP($S$14&amp;Reference!$S$17&amp;Z599-1,'Pivot Tables'!$AB$5:$AC$1135,2,FALSE)),""))</f>
        <v/>
      </c>
      <c r="AB599" s="66"/>
      <c r="AR599" s="94"/>
      <c r="AS599" s="94"/>
      <c r="AT599" s="94"/>
      <c r="BA599" s="62" t="str">
        <f>IF(BA598="","",IFERROR(VLOOKUP($BC$1&amp;BB599-1,'Pivot Tables'!$E$5:$F$1135,2,FALSE),""))</f>
        <v/>
      </c>
      <c r="BB599" s="63">
        <v>597</v>
      </c>
      <c r="BC599" s="62" t="str">
        <f>IF(BD599="","",BD599&amp;" ("&amp;COUNTIF('Pivot Tables'!$D$4:$D$1135,Reference!BD599)-1&amp;")")</f>
        <v/>
      </c>
      <c r="BD599" s="62" t="str">
        <f>IF(BD598="","",IFERROR(VLOOKUP(BB599,'Pivot Tables'!$AD$4:$AE$1135,2,FALSE),""))</f>
        <v/>
      </c>
    </row>
    <row r="600" spans="19:56" s="7" customFormat="1">
      <c r="S600" s="94"/>
      <c r="T600" s="94"/>
      <c r="U600" s="94"/>
      <c r="V600" s="70"/>
      <c r="W600" s="65"/>
      <c r="X600" s="65"/>
      <c r="Y600" s="65"/>
      <c r="Z600" s="65">
        <f t="shared" si="69"/>
        <v>595</v>
      </c>
      <c r="AA600" s="81" t="str">
        <f>IF(AA599="","",IFERROR(IF($S$17="All",VLOOKUP($S$14&amp;Z600-1,'Pivot Tables'!$T$5:$U$1135,2,FALSE),VLOOKUP($S$14&amp;Reference!$S$17&amp;Z600-1,'Pivot Tables'!$AB$5:$AC$1135,2,FALSE)),""))</f>
        <v/>
      </c>
      <c r="AB600" s="66"/>
      <c r="AR600" s="94"/>
      <c r="AS600" s="94"/>
      <c r="AT600" s="94"/>
      <c r="BA600" s="62" t="str">
        <f>IF(BA599="","",IFERROR(VLOOKUP($BC$1&amp;BB600-1,'Pivot Tables'!$E$5:$F$1135,2,FALSE),""))</f>
        <v/>
      </c>
      <c r="BB600" s="63">
        <v>598</v>
      </c>
      <c r="BC600" s="62" t="str">
        <f>IF(BD600="","",BD600&amp;" ("&amp;COUNTIF('Pivot Tables'!$D$4:$D$1135,Reference!BD600)-1&amp;")")</f>
        <v/>
      </c>
      <c r="BD600" s="62" t="str">
        <f>IF(BD599="","",IFERROR(VLOOKUP(BB600,'Pivot Tables'!$AD$4:$AE$1135,2,FALSE),""))</f>
        <v/>
      </c>
    </row>
    <row r="601" spans="19:56" s="7" customFormat="1">
      <c r="S601" s="94"/>
      <c r="T601" s="94"/>
      <c r="U601" s="94"/>
      <c r="V601" s="70"/>
      <c r="W601" s="65"/>
      <c r="X601" s="65"/>
      <c r="Y601" s="65"/>
      <c r="Z601" s="65">
        <f t="shared" si="69"/>
        <v>596</v>
      </c>
      <c r="AA601" s="81" t="str">
        <f>IF(AA600="","",IFERROR(IF($S$17="All",VLOOKUP($S$14&amp;Z601-1,'Pivot Tables'!$T$5:$U$1135,2,FALSE),VLOOKUP($S$14&amp;Reference!$S$17&amp;Z601-1,'Pivot Tables'!$AB$5:$AC$1135,2,FALSE)),""))</f>
        <v/>
      </c>
      <c r="AB601" s="66"/>
      <c r="AR601" s="94"/>
      <c r="AS601" s="94"/>
      <c r="AT601" s="94"/>
      <c r="BA601" s="62" t="str">
        <f>IF(BA600="","",IFERROR(VLOOKUP($BC$1&amp;BB601-1,'Pivot Tables'!$E$5:$F$1135,2,FALSE),""))</f>
        <v/>
      </c>
      <c r="BB601" s="63">
        <v>599</v>
      </c>
      <c r="BC601" s="62" t="str">
        <f>IF(BD601="","",BD601&amp;" ("&amp;COUNTIF('Pivot Tables'!$D$4:$D$1135,Reference!BD601)-1&amp;")")</f>
        <v/>
      </c>
      <c r="BD601" s="62" t="str">
        <f>IF(BD600="","",IFERROR(VLOOKUP(BB601,'Pivot Tables'!$AD$4:$AE$1135,2,FALSE),""))</f>
        <v/>
      </c>
    </row>
    <row r="602" spans="19:56" s="7" customFormat="1">
      <c r="S602" s="94"/>
      <c r="T602" s="94"/>
      <c r="U602" s="94"/>
      <c r="V602" s="70"/>
      <c r="W602" s="65"/>
      <c r="X602" s="65"/>
      <c r="Y602" s="65"/>
      <c r="Z602" s="65">
        <f t="shared" si="69"/>
        <v>597</v>
      </c>
      <c r="AA602" s="81" t="str">
        <f>IF(AA601="","",IFERROR(IF($S$17="All",VLOOKUP($S$14&amp;Z602-1,'Pivot Tables'!$T$5:$U$1135,2,FALSE),VLOOKUP($S$14&amp;Reference!$S$17&amp;Z602-1,'Pivot Tables'!$AB$5:$AC$1135,2,FALSE)),""))</f>
        <v/>
      </c>
      <c r="AB602" s="66"/>
      <c r="AR602" s="94"/>
      <c r="AS602" s="94"/>
      <c r="AT602" s="94"/>
      <c r="BA602" s="62" t="str">
        <f>IF(BA601="","",IFERROR(VLOOKUP($BC$1&amp;BB602-1,'Pivot Tables'!$E$5:$F$1135,2,FALSE),""))</f>
        <v/>
      </c>
      <c r="BB602" s="63">
        <v>600</v>
      </c>
      <c r="BC602" s="62" t="str">
        <f>IF(BD602="","",BD602&amp;" ("&amp;COUNTIF('Pivot Tables'!$D$4:$D$1135,Reference!BD602)-1&amp;")")</f>
        <v/>
      </c>
      <c r="BD602" s="62" t="str">
        <f>IF(BD601="","",IFERROR(VLOOKUP(BB602,'Pivot Tables'!$AD$4:$AE$1135,2,FALSE),""))</f>
        <v/>
      </c>
    </row>
    <row r="603" spans="19:56" s="7" customFormat="1">
      <c r="S603" s="94"/>
      <c r="T603" s="94"/>
      <c r="U603" s="94"/>
      <c r="V603" s="70"/>
      <c r="W603" s="65"/>
      <c r="X603" s="65"/>
      <c r="Y603" s="65"/>
      <c r="Z603" s="65">
        <f t="shared" si="69"/>
        <v>598</v>
      </c>
      <c r="AA603" s="81" t="str">
        <f>IF(AA602="","",IFERROR(IF($S$17="All",VLOOKUP($S$14&amp;Z603-1,'Pivot Tables'!$T$5:$U$1135,2,FALSE),VLOOKUP($S$14&amp;Reference!$S$17&amp;Z603-1,'Pivot Tables'!$AB$5:$AC$1135,2,FALSE)),""))</f>
        <v/>
      </c>
      <c r="AB603" s="66"/>
      <c r="AR603" s="94"/>
      <c r="AS603" s="94"/>
      <c r="AT603" s="94"/>
      <c r="BA603" s="62" t="str">
        <f>IF(BA602="","",IFERROR(VLOOKUP($BC$1&amp;BB603-1,'Pivot Tables'!$E$5:$F$1135,2,FALSE),""))</f>
        <v/>
      </c>
      <c r="BB603" s="63">
        <v>601</v>
      </c>
      <c r="BC603" s="62" t="str">
        <f>IF(BD603="","",BD603&amp;" ("&amp;COUNTIF('Pivot Tables'!$D$4:$D$1135,Reference!BD603)-1&amp;")")</f>
        <v/>
      </c>
      <c r="BD603" s="62" t="str">
        <f>IF(BD602="","",IFERROR(VLOOKUP(BB603,'Pivot Tables'!$AD$4:$AE$1135,2,FALSE),""))</f>
        <v/>
      </c>
    </row>
    <row r="604" spans="19:56" s="7" customFormat="1">
      <c r="S604" s="94"/>
      <c r="T604" s="94"/>
      <c r="U604" s="94"/>
      <c r="V604" s="70"/>
      <c r="W604" s="65"/>
      <c r="X604" s="65"/>
      <c r="Y604" s="65"/>
      <c r="Z604" s="65">
        <f t="shared" si="69"/>
        <v>599</v>
      </c>
      <c r="AA604" s="81" t="str">
        <f>IF(AA603="","",IFERROR(IF($S$17="All",VLOOKUP($S$14&amp;Z604-1,'Pivot Tables'!$T$5:$U$1135,2,FALSE),VLOOKUP($S$14&amp;Reference!$S$17&amp;Z604-1,'Pivot Tables'!$AB$5:$AC$1135,2,FALSE)),""))</f>
        <v/>
      </c>
      <c r="AB604" s="66"/>
      <c r="AR604" s="94"/>
      <c r="AS604" s="94"/>
      <c r="AT604" s="94"/>
      <c r="BA604" s="62" t="str">
        <f>IF(BA603="","",IFERROR(VLOOKUP($BC$1&amp;BB604-1,'Pivot Tables'!$E$5:$F$1135,2,FALSE),""))</f>
        <v/>
      </c>
      <c r="BB604" s="63">
        <v>602</v>
      </c>
      <c r="BC604" s="62" t="str">
        <f>IF(BD604="","",BD604&amp;" ("&amp;COUNTIF('Pivot Tables'!$D$4:$D$1135,Reference!BD604)-1&amp;")")</f>
        <v/>
      </c>
      <c r="BD604" s="62" t="str">
        <f>IF(BD603="","",IFERROR(VLOOKUP(BB604,'Pivot Tables'!$AD$4:$AE$1135,2,FALSE),""))</f>
        <v/>
      </c>
    </row>
    <row r="605" spans="19:56" s="7" customFormat="1">
      <c r="S605" s="94"/>
      <c r="T605" s="94"/>
      <c r="U605" s="94"/>
      <c r="V605" s="70"/>
      <c r="W605" s="65"/>
      <c r="X605" s="65"/>
      <c r="Y605" s="65"/>
      <c r="Z605" s="65">
        <f t="shared" si="69"/>
        <v>600</v>
      </c>
      <c r="AA605" s="81" t="str">
        <f>IF(AA604="","",IFERROR(IF($S$17="All",VLOOKUP($S$14&amp;Z605-1,'Pivot Tables'!$T$5:$U$1135,2,FALSE),VLOOKUP($S$14&amp;Reference!$S$17&amp;Z605-1,'Pivot Tables'!$AB$5:$AC$1135,2,FALSE)),""))</f>
        <v/>
      </c>
      <c r="AB605" s="66"/>
      <c r="AR605" s="94"/>
      <c r="AS605" s="94"/>
      <c r="AT605" s="94"/>
      <c r="BA605" s="62" t="str">
        <f>IF(BA604="","",IFERROR(VLOOKUP($BC$1&amp;BB605-1,'Pivot Tables'!$E$5:$F$1135,2,FALSE),""))</f>
        <v/>
      </c>
      <c r="BB605" s="63">
        <v>603</v>
      </c>
      <c r="BC605" s="62" t="str">
        <f>IF(BD605="","",BD605&amp;" ("&amp;COUNTIF('Pivot Tables'!$D$4:$D$1135,Reference!BD605)-1&amp;")")</f>
        <v/>
      </c>
      <c r="BD605" s="62" t="str">
        <f>IF(BD604="","",IFERROR(VLOOKUP(BB605,'Pivot Tables'!$AD$4:$AE$1135,2,FALSE),""))</f>
        <v/>
      </c>
    </row>
    <row r="606" spans="19:56" s="7" customFormat="1">
      <c r="S606" s="94"/>
      <c r="T606" s="94"/>
      <c r="U606" s="94"/>
      <c r="V606" s="70"/>
      <c r="W606" s="65"/>
      <c r="X606" s="65"/>
      <c r="Y606" s="65"/>
      <c r="Z606" s="65">
        <f t="shared" si="69"/>
        <v>601</v>
      </c>
      <c r="AA606" s="81" t="str">
        <f>IF(AA605="","",IFERROR(IF($S$17="All",VLOOKUP($S$14&amp;Z606-1,'Pivot Tables'!$T$5:$U$1135,2,FALSE),VLOOKUP($S$14&amp;Reference!$S$17&amp;Z606-1,'Pivot Tables'!$AB$5:$AC$1135,2,FALSE)),""))</f>
        <v/>
      </c>
      <c r="AB606" s="66"/>
      <c r="AR606" s="94"/>
      <c r="AS606" s="94"/>
      <c r="AT606" s="94"/>
      <c r="BA606" s="62" t="str">
        <f>IF(BA605="","",IFERROR(VLOOKUP($BC$1&amp;BB606-1,'Pivot Tables'!$E$5:$F$1135,2,FALSE),""))</f>
        <v/>
      </c>
      <c r="BB606" s="63">
        <v>604</v>
      </c>
      <c r="BC606" s="62" t="str">
        <f>IF(BD606="","",BD606&amp;" ("&amp;COUNTIF('Pivot Tables'!$D$4:$D$1135,Reference!BD606)-1&amp;")")</f>
        <v/>
      </c>
      <c r="BD606" s="62" t="str">
        <f>IF(BD605="","",IFERROR(VLOOKUP(BB606,'Pivot Tables'!$AD$4:$AE$1135,2,FALSE),""))</f>
        <v/>
      </c>
    </row>
    <row r="607" spans="19:56" s="7" customFormat="1">
      <c r="S607" s="94"/>
      <c r="T607" s="94"/>
      <c r="U607" s="94"/>
      <c r="V607" s="70"/>
      <c r="W607" s="65"/>
      <c r="X607" s="65"/>
      <c r="Y607" s="65"/>
      <c r="Z607" s="65">
        <f t="shared" si="69"/>
        <v>602</v>
      </c>
      <c r="AA607" s="81" t="str">
        <f>IF(AA606="","",IFERROR(IF($S$17="All",VLOOKUP($S$14&amp;Z607-1,'Pivot Tables'!$T$5:$U$1135,2,FALSE),VLOOKUP($S$14&amp;Reference!$S$17&amp;Z607-1,'Pivot Tables'!$AB$5:$AC$1135,2,FALSE)),""))</f>
        <v/>
      </c>
      <c r="AB607" s="66"/>
      <c r="AR607" s="94"/>
      <c r="AS607" s="94"/>
      <c r="AT607" s="94"/>
      <c r="BA607" s="62" t="str">
        <f>IF(BA606="","",IFERROR(VLOOKUP($BC$1&amp;BB607-1,'Pivot Tables'!$E$5:$F$1135,2,FALSE),""))</f>
        <v/>
      </c>
      <c r="BB607" s="63">
        <v>605</v>
      </c>
      <c r="BC607" s="62" t="str">
        <f>IF(BD607="","",BD607&amp;" ("&amp;COUNTIF('Pivot Tables'!$D$4:$D$1135,Reference!BD607)-1&amp;")")</f>
        <v/>
      </c>
      <c r="BD607" s="62" t="str">
        <f>IF(BD606="","",IFERROR(VLOOKUP(BB607,'Pivot Tables'!$AD$4:$AE$1135,2,FALSE),""))</f>
        <v/>
      </c>
    </row>
    <row r="608" spans="19:56" s="7" customFormat="1">
      <c r="S608" s="94"/>
      <c r="T608" s="94"/>
      <c r="U608" s="94"/>
      <c r="V608" s="70"/>
      <c r="W608" s="65"/>
      <c r="X608" s="65"/>
      <c r="Y608" s="65"/>
      <c r="Z608" s="65">
        <f t="shared" si="69"/>
        <v>603</v>
      </c>
      <c r="AA608" s="81" t="str">
        <f>IF(AA607="","",IFERROR(IF($S$17="All",VLOOKUP($S$14&amp;Z608-1,'Pivot Tables'!$T$5:$U$1135,2,FALSE),VLOOKUP($S$14&amp;Reference!$S$17&amp;Z608-1,'Pivot Tables'!$AB$5:$AC$1135,2,FALSE)),""))</f>
        <v/>
      </c>
      <c r="AB608" s="66"/>
      <c r="AR608" s="94"/>
      <c r="AS608" s="94"/>
      <c r="AT608" s="94"/>
      <c r="BA608" s="62" t="str">
        <f>IF(BA607="","",IFERROR(VLOOKUP($BC$1&amp;BB608-1,'Pivot Tables'!$E$5:$F$1135,2,FALSE),""))</f>
        <v/>
      </c>
      <c r="BB608" s="63">
        <v>606</v>
      </c>
      <c r="BC608" s="62" t="str">
        <f>IF(BD608="","",BD608&amp;" ("&amp;COUNTIF('Pivot Tables'!$D$4:$D$1135,Reference!BD608)-1&amp;")")</f>
        <v/>
      </c>
      <c r="BD608" s="62" t="str">
        <f>IF(BD607="","",IFERROR(VLOOKUP(BB608,'Pivot Tables'!$AD$4:$AE$1135,2,FALSE),""))</f>
        <v/>
      </c>
    </row>
    <row r="609" spans="19:56" s="7" customFormat="1">
      <c r="S609" s="94"/>
      <c r="T609" s="94"/>
      <c r="U609" s="94"/>
      <c r="V609" s="70"/>
      <c r="W609" s="65"/>
      <c r="X609" s="65"/>
      <c r="Y609" s="65"/>
      <c r="Z609" s="65">
        <f t="shared" si="69"/>
        <v>604</v>
      </c>
      <c r="AA609" s="81" t="str">
        <f>IF(AA608="","",IFERROR(IF($S$17="All",VLOOKUP($S$14&amp;Z609-1,'Pivot Tables'!$T$5:$U$1135,2,FALSE),VLOOKUP($S$14&amp;Reference!$S$17&amp;Z609-1,'Pivot Tables'!$AB$5:$AC$1135,2,FALSE)),""))</f>
        <v/>
      </c>
      <c r="AB609" s="66"/>
      <c r="AR609" s="94"/>
      <c r="AS609" s="94"/>
      <c r="AT609" s="94"/>
      <c r="BA609" s="62" t="str">
        <f>IF(BA608="","",IFERROR(VLOOKUP($BC$1&amp;BB609-1,'Pivot Tables'!$E$5:$F$1135,2,FALSE),""))</f>
        <v/>
      </c>
      <c r="BB609" s="63">
        <v>607</v>
      </c>
      <c r="BC609" s="62" t="str">
        <f>IF(BD609="","",BD609&amp;" ("&amp;COUNTIF('Pivot Tables'!$D$4:$D$1135,Reference!BD609)-1&amp;")")</f>
        <v/>
      </c>
      <c r="BD609" s="62" t="str">
        <f>IF(BD608="","",IFERROR(VLOOKUP(BB609,'Pivot Tables'!$AD$4:$AE$1135,2,FALSE),""))</f>
        <v/>
      </c>
    </row>
    <row r="610" spans="19:56" s="7" customFormat="1">
      <c r="S610" s="94"/>
      <c r="T610" s="94"/>
      <c r="U610" s="94"/>
      <c r="V610" s="70"/>
      <c r="W610" s="65"/>
      <c r="X610" s="65"/>
      <c r="Y610" s="65"/>
      <c r="Z610" s="65">
        <f t="shared" si="69"/>
        <v>605</v>
      </c>
      <c r="AA610" s="81" t="str">
        <f>IF(AA609="","",IFERROR(IF($S$17="All",VLOOKUP($S$14&amp;Z610-1,'Pivot Tables'!$T$5:$U$1135,2,FALSE),VLOOKUP($S$14&amp;Reference!$S$17&amp;Z610-1,'Pivot Tables'!$AB$5:$AC$1135,2,FALSE)),""))</f>
        <v/>
      </c>
      <c r="AB610" s="66"/>
      <c r="AR610" s="94"/>
      <c r="AS610" s="94"/>
      <c r="AT610" s="94"/>
      <c r="BA610" s="62" t="str">
        <f>IF(BA609="","",IFERROR(VLOOKUP($BC$1&amp;BB610-1,'Pivot Tables'!$E$5:$F$1135,2,FALSE),""))</f>
        <v/>
      </c>
      <c r="BB610" s="63">
        <v>608</v>
      </c>
      <c r="BC610" s="62" t="str">
        <f>IF(BD610="","",BD610&amp;" ("&amp;COUNTIF('Pivot Tables'!$D$4:$D$1135,Reference!BD610)-1&amp;")")</f>
        <v/>
      </c>
      <c r="BD610" s="62" t="str">
        <f>IF(BD609="","",IFERROR(VLOOKUP(BB610,'Pivot Tables'!$AD$4:$AE$1135,2,FALSE),""))</f>
        <v/>
      </c>
    </row>
    <row r="611" spans="19:56" s="7" customFormat="1">
      <c r="S611" s="94"/>
      <c r="T611" s="94"/>
      <c r="U611" s="94"/>
      <c r="V611" s="70"/>
      <c r="W611" s="65"/>
      <c r="X611" s="65"/>
      <c r="Y611" s="65"/>
      <c r="Z611" s="65">
        <f t="shared" si="69"/>
        <v>606</v>
      </c>
      <c r="AA611" s="81" t="str">
        <f>IF(AA610="","",IFERROR(IF($S$17="All",VLOOKUP($S$14&amp;Z611-1,'Pivot Tables'!$T$5:$U$1135,2,FALSE),VLOOKUP($S$14&amp;Reference!$S$17&amp;Z611-1,'Pivot Tables'!$AB$5:$AC$1135,2,FALSE)),""))</f>
        <v/>
      </c>
      <c r="AB611" s="66"/>
      <c r="AR611" s="94"/>
      <c r="AS611" s="94"/>
      <c r="AT611" s="94"/>
      <c r="BA611" s="62" t="str">
        <f>IF(BA610="","",IFERROR(VLOOKUP($BC$1&amp;BB611-1,'Pivot Tables'!$E$5:$F$1135,2,FALSE),""))</f>
        <v/>
      </c>
      <c r="BB611" s="63">
        <v>609</v>
      </c>
      <c r="BC611" s="62" t="str">
        <f>IF(BD611="","",BD611&amp;" ("&amp;COUNTIF('Pivot Tables'!$D$4:$D$1135,Reference!BD611)-1&amp;")")</f>
        <v/>
      </c>
      <c r="BD611" s="62" t="str">
        <f>IF(BD610="","",IFERROR(VLOOKUP(BB611,'Pivot Tables'!$AD$4:$AE$1135,2,FALSE),""))</f>
        <v/>
      </c>
    </row>
    <row r="612" spans="19:56" s="7" customFormat="1">
      <c r="S612" s="94"/>
      <c r="T612" s="94"/>
      <c r="U612" s="94"/>
      <c r="V612" s="70"/>
      <c r="W612" s="65"/>
      <c r="X612" s="65"/>
      <c r="Y612" s="65"/>
      <c r="Z612" s="65">
        <f t="shared" si="69"/>
        <v>607</v>
      </c>
      <c r="AA612" s="81" t="str">
        <f>IF(AA611="","",IFERROR(IF($S$17="All",VLOOKUP($S$14&amp;Z612-1,'Pivot Tables'!$T$5:$U$1135,2,FALSE),VLOOKUP($S$14&amp;Reference!$S$17&amp;Z612-1,'Pivot Tables'!$AB$5:$AC$1135,2,FALSE)),""))</f>
        <v/>
      </c>
      <c r="AB612" s="66"/>
      <c r="AR612" s="94"/>
      <c r="AS612" s="94"/>
      <c r="AT612" s="94"/>
      <c r="BA612" s="62" t="str">
        <f>IF(BA611="","",IFERROR(VLOOKUP($BC$1&amp;BB612-1,'Pivot Tables'!$E$5:$F$1135,2,FALSE),""))</f>
        <v/>
      </c>
      <c r="BB612" s="63">
        <v>610</v>
      </c>
      <c r="BC612" s="62" t="str">
        <f>IF(BD612="","",BD612&amp;" ("&amp;COUNTIF('Pivot Tables'!$D$4:$D$1135,Reference!BD612)-1&amp;")")</f>
        <v/>
      </c>
      <c r="BD612" s="62" t="str">
        <f>IF(BD611="","",IFERROR(VLOOKUP(BB612,'Pivot Tables'!$AD$4:$AE$1135,2,FALSE),""))</f>
        <v/>
      </c>
    </row>
    <row r="613" spans="19:56" s="7" customFormat="1">
      <c r="S613" s="94"/>
      <c r="T613" s="94"/>
      <c r="U613" s="94"/>
      <c r="V613" s="70"/>
      <c r="W613" s="65"/>
      <c r="X613" s="65"/>
      <c r="Y613" s="65"/>
      <c r="Z613" s="65">
        <f t="shared" si="69"/>
        <v>608</v>
      </c>
      <c r="AA613" s="81" t="str">
        <f>IF(AA612="","",IFERROR(IF($S$17="All",VLOOKUP($S$14&amp;Z613-1,'Pivot Tables'!$T$5:$U$1135,2,FALSE),VLOOKUP($S$14&amp;Reference!$S$17&amp;Z613-1,'Pivot Tables'!$AB$5:$AC$1135,2,FALSE)),""))</f>
        <v/>
      </c>
      <c r="AB613" s="66"/>
      <c r="AR613" s="94"/>
      <c r="AS613" s="94"/>
      <c r="AT613" s="94"/>
      <c r="BA613" s="62" t="str">
        <f>IF(BA612="","",IFERROR(VLOOKUP($BC$1&amp;BB613-1,'Pivot Tables'!$E$5:$F$1135,2,FALSE),""))</f>
        <v/>
      </c>
      <c r="BB613" s="63">
        <v>611</v>
      </c>
      <c r="BC613" s="62" t="str">
        <f>IF(BD613="","",BD613&amp;" ("&amp;COUNTIF('Pivot Tables'!$D$4:$D$1135,Reference!BD613)-1&amp;")")</f>
        <v/>
      </c>
      <c r="BD613" s="62" t="str">
        <f>IF(BD612="","",IFERROR(VLOOKUP(BB613,'Pivot Tables'!$AD$4:$AE$1135,2,FALSE),""))</f>
        <v/>
      </c>
    </row>
    <row r="614" spans="19:56" s="7" customFormat="1">
      <c r="S614" s="94"/>
      <c r="T614" s="94"/>
      <c r="U614" s="94"/>
      <c r="V614" s="70"/>
      <c r="W614" s="65"/>
      <c r="X614" s="65"/>
      <c r="Y614" s="65"/>
      <c r="Z614" s="65">
        <f t="shared" si="69"/>
        <v>609</v>
      </c>
      <c r="AA614" s="81" t="str">
        <f>IF(AA613="","",IFERROR(IF($S$17="All",VLOOKUP($S$14&amp;Z614-1,'Pivot Tables'!$T$5:$U$1135,2,FALSE),VLOOKUP($S$14&amp;Reference!$S$17&amp;Z614-1,'Pivot Tables'!$AB$5:$AC$1135,2,FALSE)),""))</f>
        <v/>
      </c>
      <c r="AB614" s="66"/>
      <c r="AR614" s="94"/>
      <c r="AS614" s="94"/>
      <c r="AT614" s="94"/>
      <c r="BA614" s="62" t="str">
        <f>IF(BA613="","",IFERROR(VLOOKUP($BC$1&amp;BB614-1,'Pivot Tables'!$E$5:$F$1135,2,FALSE),""))</f>
        <v/>
      </c>
      <c r="BB614" s="63">
        <v>612</v>
      </c>
      <c r="BC614" s="62" t="str">
        <f>IF(BD614="","",BD614&amp;" ("&amp;COUNTIF('Pivot Tables'!$D$4:$D$1135,Reference!BD614)-1&amp;")")</f>
        <v/>
      </c>
      <c r="BD614" s="62" t="str">
        <f>IF(BD613="","",IFERROR(VLOOKUP(BB614,'Pivot Tables'!$AD$4:$AE$1135,2,FALSE),""))</f>
        <v/>
      </c>
    </row>
    <row r="615" spans="19:56" s="7" customFormat="1">
      <c r="S615" s="94"/>
      <c r="T615" s="94"/>
      <c r="U615" s="94"/>
      <c r="V615" s="70"/>
      <c r="W615" s="65"/>
      <c r="X615" s="65"/>
      <c r="Y615" s="65"/>
      <c r="Z615" s="65">
        <f t="shared" si="69"/>
        <v>610</v>
      </c>
      <c r="AA615" s="81" t="str">
        <f>IF(AA614="","",IFERROR(IF($S$17="All",VLOOKUP($S$14&amp;Z615-1,'Pivot Tables'!$T$5:$U$1135,2,FALSE),VLOOKUP($S$14&amp;Reference!$S$17&amp;Z615-1,'Pivot Tables'!$AB$5:$AC$1135,2,FALSE)),""))</f>
        <v/>
      </c>
      <c r="AB615" s="66"/>
      <c r="AR615" s="94"/>
      <c r="AS615" s="94"/>
      <c r="AT615" s="94"/>
      <c r="BA615" s="62" t="str">
        <f>IF(BA614="","",IFERROR(VLOOKUP($BC$1&amp;BB615-1,'Pivot Tables'!$E$5:$F$1135,2,FALSE),""))</f>
        <v/>
      </c>
      <c r="BB615" s="63">
        <v>613</v>
      </c>
      <c r="BC615" s="62" t="str">
        <f>IF(BD615="","",BD615&amp;" ("&amp;COUNTIF('Pivot Tables'!$D$4:$D$1135,Reference!BD615)-1&amp;")")</f>
        <v/>
      </c>
      <c r="BD615" s="62" t="str">
        <f>IF(BD614="","",IFERROR(VLOOKUP(BB615,'Pivot Tables'!$AD$4:$AE$1135,2,FALSE),""))</f>
        <v/>
      </c>
    </row>
    <row r="616" spans="19:56" s="7" customFormat="1">
      <c r="S616" s="94"/>
      <c r="T616" s="94"/>
      <c r="U616" s="94"/>
      <c r="V616" s="70"/>
      <c r="W616" s="65"/>
      <c r="X616" s="65"/>
      <c r="Y616" s="65"/>
      <c r="Z616" s="65">
        <f t="shared" si="69"/>
        <v>611</v>
      </c>
      <c r="AA616" s="81" t="str">
        <f>IF(AA615="","",IFERROR(IF($S$17="All",VLOOKUP($S$14&amp;Z616-1,'Pivot Tables'!$T$5:$U$1135,2,FALSE),VLOOKUP($S$14&amp;Reference!$S$17&amp;Z616-1,'Pivot Tables'!$AB$5:$AC$1135,2,FALSE)),""))</f>
        <v/>
      </c>
      <c r="AB616" s="66"/>
      <c r="AR616" s="94"/>
      <c r="AS616" s="94"/>
      <c r="AT616" s="94"/>
      <c r="BA616" s="62" t="str">
        <f>IF(BA615="","",IFERROR(VLOOKUP($BC$1&amp;BB616-1,'Pivot Tables'!$E$5:$F$1135,2,FALSE),""))</f>
        <v/>
      </c>
      <c r="BB616" s="63">
        <v>614</v>
      </c>
      <c r="BC616" s="62" t="str">
        <f>IF(BD616="","",BD616&amp;" ("&amp;COUNTIF('Pivot Tables'!$D$4:$D$1135,Reference!BD616)-1&amp;")")</f>
        <v/>
      </c>
      <c r="BD616" s="62" t="str">
        <f>IF(BD615="","",IFERROR(VLOOKUP(BB616,'Pivot Tables'!$AD$4:$AE$1135,2,FALSE),""))</f>
        <v/>
      </c>
    </row>
    <row r="617" spans="19:56" s="7" customFormat="1">
      <c r="S617" s="94"/>
      <c r="T617" s="94"/>
      <c r="U617" s="94"/>
      <c r="V617" s="70"/>
      <c r="W617" s="65"/>
      <c r="X617" s="65"/>
      <c r="Y617" s="65"/>
      <c r="Z617" s="65">
        <f t="shared" si="69"/>
        <v>612</v>
      </c>
      <c r="AA617" s="81" t="str">
        <f>IF(AA616="","",IFERROR(IF($S$17="All",VLOOKUP($S$14&amp;Z617-1,'Pivot Tables'!$T$5:$U$1135,2,FALSE),VLOOKUP($S$14&amp;Reference!$S$17&amp;Z617-1,'Pivot Tables'!$AB$5:$AC$1135,2,FALSE)),""))</f>
        <v/>
      </c>
      <c r="AB617" s="66"/>
      <c r="AR617" s="94"/>
      <c r="AS617" s="94"/>
      <c r="AT617" s="94"/>
      <c r="BA617" s="62" t="str">
        <f>IF(BA616="","",IFERROR(VLOOKUP($BC$1&amp;BB617-1,'Pivot Tables'!$E$5:$F$1135,2,FALSE),""))</f>
        <v/>
      </c>
      <c r="BB617" s="63">
        <v>615</v>
      </c>
      <c r="BC617" s="62" t="str">
        <f>IF(BD617="","",BD617&amp;" ("&amp;COUNTIF('Pivot Tables'!$D$4:$D$1135,Reference!BD617)-1&amp;")")</f>
        <v/>
      </c>
      <c r="BD617" s="62" t="str">
        <f>IF(BD616="","",IFERROR(VLOOKUP(BB617,'Pivot Tables'!$AD$4:$AE$1135,2,FALSE),""))</f>
        <v/>
      </c>
    </row>
    <row r="618" spans="19:56" s="7" customFormat="1">
      <c r="S618" s="94"/>
      <c r="T618" s="94"/>
      <c r="U618" s="94"/>
      <c r="V618" s="70"/>
      <c r="W618" s="65"/>
      <c r="X618" s="65"/>
      <c r="Y618" s="65"/>
      <c r="Z618" s="65">
        <f t="shared" si="69"/>
        <v>613</v>
      </c>
      <c r="AA618" s="81" t="str">
        <f>IF(AA617="","",IFERROR(IF($S$17="All",VLOOKUP($S$14&amp;Z618-1,'Pivot Tables'!$T$5:$U$1135,2,FALSE),VLOOKUP($S$14&amp;Reference!$S$17&amp;Z618-1,'Pivot Tables'!$AB$5:$AC$1135,2,FALSE)),""))</f>
        <v/>
      </c>
      <c r="AB618" s="66"/>
      <c r="AR618" s="94"/>
      <c r="AS618" s="94"/>
      <c r="AT618" s="94"/>
      <c r="BA618" s="62" t="str">
        <f>IF(BA617="","",IFERROR(VLOOKUP($BC$1&amp;BB618-1,'Pivot Tables'!$E$5:$F$1135,2,FALSE),""))</f>
        <v/>
      </c>
      <c r="BB618" s="63">
        <v>616</v>
      </c>
      <c r="BC618" s="62" t="str">
        <f>IF(BD618="","",BD618&amp;" ("&amp;COUNTIF('Pivot Tables'!$D$4:$D$1135,Reference!BD618)-1&amp;")")</f>
        <v/>
      </c>
      <c r="BD618" s="62" t="str">
        <f>IF(BD617="","",IFERROR(VLOOKUP(BB618,'Pivot Tables'!$AD$4:$AE$1135,2,FALSE),""))</f>
        <v/>
      </c>
    </row>
    <row r="619" spans="19:56" s="7" customFormat="1">
      <c r="S619" s="94"/>
      <c r="T619" s="94"/>
      <c r="U619" s="94"/>
      <c r="V619" s="70"/>
      <c r="W619" s="65"/>
      <c r="X619" s="65"/>
      <c r="Y619" s="65"/>
      <c r="Z619" s="65">
        <f t="shared" si="69"/>
        <v>614</v>
      </c>
      <c r="AA619" s="81" t="str">
        <f>IF(AA618="","",IFERROR(IF($S$17="All",VLOOKUP($S$14&amp;Z619-1,'Pivot Tables'!$T$5:$U$1135,2,FALSE),VLOOKUP($S$14&amp;Reference!$S$17&amp;Z619-1,'Pivot Tables'!$AB$5:$AC$1135,2,FALSE)),""))</f>
        <v/>
      </c>
      <c r="AB619" s="66"/>
      <c r="AR619" s="94"/>
      <c r="AS619" s="94"/>
      <c r="AT619" s="94"/>
      <c r="BA619" s="62" t="str">
        <f>IF(BA618="","",IFERROR(VLOOKUP($BC$1&amp;BB619-1,'Pivot Tables'!$E$5:$F$1135,2,FALSE),""))</f>
        <v/>
      </c>
      <c r="BB619" s="63">
        <v>617</v>
      </c>
      <c r="BC619" s="62" t="str">
        <f>IF(BD619="","",BD619&amp;" ("&amp;COUNTIF('Pivot Tables'!$D$4:$D$1135,Reference!BD619)-1&amp;")")</f>
        <v/>
      </c>
      <c r="BD619" s="62" t="str">
        <f>IF(BD618="","",IFERROR(VLOOKUP(BB619,'Pivot Tables'!$AD$4:$AE$1135,2,FALSE),""))</f>
        <v/>
      </c>
    </row>
    <row r="620" spans="19:56" s="7" customFormat="1">
      <c r="S620" s="94"/>
      <c r="T620" s="94"/>
      <c r="U620" s="94"/>
      <c r="V620" s="70"/>
      <c r="W620" s="65"/>
      <c r="X620" s="65"/>
      <c r="Y620" s="65"/>
      <c r="Z620" s="65">
        <f t="shared" si="69"/>
        <v>615</v>
      </c>
      <c r="AA620" s="81" t="str">
        <f>IF(AA619="","",IFERROR(IF($S$17="All",VLOOKUP($S$14&amp;Z620-1,'Pivot Tables'!$T$5:$U$1135,2,FALSE),VLOOKUP($S$14&amp;Reference!$S$17&amp;Z620-1,'Pivot Tables'!$AB$5:$AC$1135,2,FALSE)),""))</f>
        <v/>
      </c>
      <c r="AB620" s="66"/>
      <c r="AR620" s="94"/>
      <c r="AS620" s="94"/>
      <c r="AT620" s="94"/>
      <c r="BA620" s="62" t="str">
        <f>IF(BA619="","",IFERROR(VLOOKUP($BC$1&amp;BB620-1,'Pivot Tables'!$E$5:$F$1135,2,FALSE),""))</f>
        <v/>
      </c>
      <c r="BB620" s="63">
        <v>618</v>
      </c>
      <c r="BC620" s="62" t="str">
        <f>IF(BD620="","",BD620&amp;" ("&amp;COUNTIF('Pivot Tables'!$D$4:$D$1135,Reference!BD620)-1&amp;")")</f>
        <v/>
      </c>
      <c r="BD620" s="62" t="str">
        <f>IF(BD619="","",IFERROR(VLOOKUP(BB620,'Pivot Tables'!$AD$4:$AE$1135,2,FALSE),""))</f>
        <v/>
      </c>
    </row>
    <row r="621" spans="19:56" s="7" customFormat="1">
      <c r="S621" s="94"/>
      <c r="T621" s="94"/>
      <c r="U621" s="94"/>
      <c r="V621" s="70"/>
      <c r="W621" s="65"/>
      <c r="X621" s="65"/>
      <c r="Y621" s="65"/>
      <c r="Z621" s="65">
        <f t="shared" si="69"/>
        <v>616</v>
      </c>
      <c r="AA621" s="81" t="str">
        <f>IF(AA620="","",IFERROR(IF($S$17="All",VLOOKUP($S$14&amp;Z621-1,'Pivot Tables'!$T$5:$U$1135,2,FALSE),VLOOKUP($S$14&amp;Reference!$S$17&amp;Z621-1,'Pivot Tables'!$AB$5:$AC$1135,2,FALSE)),""))</f>
        <v/>
      </c>
      <c r="AB621" s="66"/>
      <c r="AR621" s="94"/>
      <c r="AS621" s="94"/>
      <c r="AT621" s="94"/>
      <c r="BA621" s="62" t="str">
        <f>IF(BA620="","",IFERROR(VLOOKUP($BC$1&amp;BB621-1,'Pivot Tables'!$E$5:$F$1135,2,FALSE),""))</f>
        <v/>
      </c>
      <c r="BB621" s="63">
        <v>619</v>
      </c>
      <c r="BC621" s="62" t="str">
        <f>IF(BD621="","",BD621&amp;" ("&amp;COUNTIF('Pivot Tables'!$D$4:$D$1135,Reference!BD621)-1&amp;")")</f>
        <v/>
      </c>
      <c r="BD621" s="62" t="str">
        <f>IF(BD620="","",IFERROR(VLOOKUP(BB621,'Pivot Tables'!$AD$4:$AE$1135,2,FALSE),""))</f>
        <v/>
      </c>
    </row>
    <row r="622" spans="19:56" s="7" customFormat="1">
      <c r="S622" s="94"/>
      <c r="T622" s="94"/>
      <c r="U622" s="94"/>
      <c r="V622" s="70"/>
      <c r="W622" s="65"/>
      <c r="X622" s="65"/>
      <c r="Y622" s="65"/>
      <c r="Z622" s="65">
        <f t="shared" si="69"/>
        <v>617</v>
      </c>
      <c r="AA622" s="81" t="str">
        <f>IF(AA621="","",IFERROR(IF($S$17="All",VLOOKUP($S$14&amp;Z622-1,'Pivot Tables'!$T$5:$U$1135,2,FALSE),VLOOKUP($S$14&amp;Reference!$S$17&amp;Z622-1,'Pivot Tables'!$AB$5:$AC$1135,2,FALSE)),""))</f>
        <v/>
      </c>
      <c r="AB622" s="66"/>
      <c r="AR622" s="94"/>
      <c r="AS622" s="94"/>
      <c r="AT622" s="94"/>
      <c r="BA622" s="62" t="str">
        <f>IF(BA621="","",IFERROR(VLOOKUP($BC$1&amp;BB622-1,'Pivot Tables'!$E$5:$F$1135,2,FALSE),""))</f>
        <v/>
      </c>
      <c r="BB622" s="63">
        <v>620</v>
      </c>
      <c r="BC622" s="62" t="str">
        <f>IF(BD622="","",BD622&amp;" ("&amp;COUNTIF('Pivot Tables'!$D$4:$D$1135,Reference!BD622)-1&amp;")")</f>
        <v/>
      </c>
      <c r="BD622" s="62" t="str">
        <f>IF(BD621="","",IFERROR(VLOOKUP(BB622,'Pivot Tables'!$AD$4:$AE$1135,2,FALSE),""))</f>
        <v/>
      </c>
    </row>
    <row r="623" spans="19:56" s="7" customFormat="1">
      <c r="S623" s="94"/>
      <c r="T623" s="94"/>
      <c r="U623" s="94"/>
      <c r="V623" s="70"/>
      <c r="W623" s="65"/>
      <c r="X623" s="65"/>
      <c r="Y623" s="65"/>
      <c r="Z623" s="65">
        <f t="shared" si="69"/>
        <v>618</v>
      </c>
      <c r="AA623" s="81" t="str">
        <f>IF(AA622="","",IFERROR(IF($S$17="All",VLOOKUP($S$14&amp;Z623-1,'Pivot Tables'!$T$5:$U$1135,2,FALSE),VLOOKUP($S$14&amp;Reference!$S$17&amp;Z623-1,'Pivot Tables'!$AB$5:$AC$1135,2,FALSE)),""))</f>
        <v/>
      </c>
      <c r="AB623" s="66"/>
      <c r="AR623" s="94"/>
      <c r="AS623" s="94"/>
      <c r="AT623" s="94"/>
      <c r="BA623" s="62" t="str">
        <f>IF(BA622="","",IFERROR(VLOOKUP($BC$1&amp;BB623-1,'Pivot Tables'!$E$5:$F$1135,2,FALSE),""))</f>
        <v/>
      </c>
      <c r="BB623" s="63">
        <v>621</v>
      </c>
      <c r="BC623" s="62" t="str">
        <f>IF(BD623="","",BD623&amp;" ("&amp;COUNTIF('Pivot Tables'!$D$4:$D$1135,Reference!BD623)-1&amp;")")</f>
        <v/>
      </c>
      <c r="BD623" s="62" t="str">
        <f>IF(BD622="","",IFERROR(VLOOKUP(BB623,'Pivot Tables'!$AD$4:$AE$1135,2,FALSE),""))</f>
        <v/>
      </c>
    </row>
    <row r="624" spans="19:56" s="7" customFormat="1">
      <c r="S624" s="94"/>
      <c r="T624" s="94"/>
      <c r="U624" s="94"/>
      <c r="V624" s="70"/>
      <c r="W624" s="65"/>
      <c r="X624" s="65"/>
      <c r="Y624" s="65"/>
      <c r="Z624" s="65">
        <f t="shared" si="69"/>
        <v>619</v>
      </c>
      <c r="AA624" s="81" t="str">
        <f>IF(AA623="","",IFERROR(IF($S$17="All",VLOOKUP($S$14&amp;Z624-1,'Pivot Tables'!$T$5:$U$1135,2,FALSE),VLOOKUP($S$14&amp;Reference!$S$17&amp;Z624-1,'Pivot Tables'!$AB$5:$AC$1135,2,FALSE)),""))</f>
        <v/>
      </c>
      <c r="AB624" s="66"/>
      <c r="AR624" s="94"/>
      <c r="AS624" s="94"/>
      <c r="AT624" s="94"/>
      <c r="BA624" s="62" t="str">
        <f>IF(BA623="","",IFERROR(VLOOKUP($BC$1&amp;BB624-1,'Pivot Tables'!$E$5:$F$1135,2,FALSE),""))</f>
        <v/>
      </c>
      <c r="BB624" s="63">
        <v>622</v>
      </c>
      <c r="BC624" s="62" t="str">
        <f>IF(BD624="","",BD624&amp;" ("&amp;COUNTIF('Pivot Tables'!$D$4:$D$1135,Reference!BD624)-1&amp;")")</f>
        <v/>
      </c>
      <c r="BD624" s="62" t="str">
        <f>IF(BD623="","",IFERROR(VLOOKUP(BB624,'Pivot Tables'!$AD$4:$AE$1135,2,FALSE),""))</f>
        <v/>
      </c>
    </row>
    <row r="625" spans="19:56" s="7" customFormat="1">
      <c r="S625" s="94"/>
      <c r="T625" s="94"/>
      <c r="U625" s="94"/>
      <c r="V625" s="70"/>
      <c r="W625" s="65"/>
      <c r="X625" s="65"/>
      <c r="Y625" s="65"/>
      <c r="Z625" s="65">
        <f t="shared" si="69"/>
        <v>620</v>
      </c>
      <c r="AA625" s="81" t="str">
        <f>IF(AA624="","",IFERROR(IF($S$17="All",VLOOKUP($S$14&amp;Z625-1,'Pivot Tables'!$T$5:$U$1135,2,FALSE),VLOOKUP($S$14&amp;Reference!$S$17&amp;Z625-1,'Pivot Tables'!$AB$5:$AC$1135,2,FALSE)),""))</f>
        <v/>
      </c>
      <c r="AB625" s="66"/>
      <c r="AR625" s="94"/>
      <c r="AS625" s="94"/>
      <c r="AT625" s="94"/>
      <c r="BA625" s="62" t="str">
        <f>IF(BA624="","",IFERROR(VLOOKUP($BC$1&amp;BB625-1,'Pivot Tables'!$E$5:$F$1135,2,FALSE),""))</f>
        <v/>
      </c>
      <c r="BB625" s="63">
        <v>623</v>
      </c>
      <c r="BC625" s="62" t="str">
        <f>IF(BD625="","",BD625&amp;" ("&amp;COUNTIF('Pivot Tables'!$D$4:$D$1135,Reference!BD625)-1&amp;")")</f>
        <v/>
      </c>
      <c r="BD625" s="62" t="str">
        <f>IF(BD624="","",IFERROR(VLOOKUP(BB625,'Pivot Tables'!$AD$4:$AE$1135,2,FALSE),""))</f>
        <v/>
      </c>
    </row>
    <row r="626" spans="19:56" s="7" customFormat="1">
      <c r="S626" s="94"/>
      <c r="T626" s="94"/>
      <c r="U626" s="94"/>
      <c r="V626" s="70"/>
      <c r="W626" s="65"/>
      <c r="X626" s="65"/>
      <c r="Y626" s="65"/>
      <c r="Z626" s="65">
        <f t="shared" si="69"/>
        <v>621</v>
      </c>
      <c r="AA626" s="81" t="str">
        <f>IF(AA625="","",IFERROR(IF($S$17="All",VLOOKUP($S$14&amp;Z626-1,'Pivot Tables'!$T$5:$U$1135,2,FALSE),VLOOKUP($S$14&amp;Reference!$S$17&amp;Z626-1,'Pivot Tables'!$AB$5:$AC$1135,2,FALSE)),""))</f>
        <v/>
      </c>
      <c r="AB626" s="66"/>
      <c r="AR626" s="94"/>
      <c r="AS626" s="94"/>
      <c r="AT626" s="94"/>
      <c r="BA626" s="62" t="str">
        <f>IF(BA625="","",IFERROR(VLOOKUP($BC$1&amp;BB626-1,'Pivot Tables'!$E$5:$F$1135,2,FALSE),""))</f>
        <v/>
      </c>
      <c r="BB626" s="63">
        <v>624</v>
      </c>
      <c r="BC626" s="62" t="str">
        <f>IF(BD626="","",BD626&amp;" ("&amp;COUNTIF('Pivot Tables'!$D$4:$D$1135,Reference!BD626)-1&amp;")")</f>
        <v/>
      </c>
      <c r="BD626" s="62" t="str">
        <f>IF(BD625="","",IFERROR(VLOOKUP(BB626,'Pivot Tables'!$AD$4:$AE$1135,2,FALSE),""))</f>
        <v/>
      </c>
    </row>
    <row r="627" spans="19:56" s="7" customFormat="1">
      <c r="S627" s="94"/>
      <c r="T627" s="94"/>
      <c r="U627" s="94"/>
      <c r="V627" s="70"/>
      <c r="W627" s="65"/>
      <c r="X627" s="65"/>
      <c r="Y627" s="65"/>
      <c r="Z627" s="65">
        <f t="shared" si="69"/>
        <v>622</v>
      </c>
      <c r="AA627" s="81" t="str">
        <f>IF(AA626="","",IFERROR(IF($S$17="All",VLOOKUP($S$14&amp;Z627-1,'Pivot Tables'!$T$5:$U$1135,2,FALSE),VLOOKUP($S$14&amp;Reference!$S$17&amp;Z627-1,'Pivot Tables'!$AB$5:$AC$1135,2,FALSE)),""))</f>
        <v/>
      </c>
      <c r="AB627" s="66"/>
      <c r="AR627" s="94"/>
      <c r="AS627" s="94"/>
      <c r="AT627" s="94"/>
      <c r="BA627" s="62" t="str">
        <f>IF(BA626="","",IFERROR(VLOOKUP($BC$1&amp;BB627-1,'Pivot Tables'!$E$5:$F$1135,2,FALSE),""))</f>
        <v/>
      </c>
      <c r="BB627" s="63">
        <v>625</v>
      </c>
      <c r="BC627" s="62" t="str">
        <f>IF(BD627="","",BD627&amp;" ("&amp;COUNTIF('Pivot Tables'!$D$4:$D$1135,Reference!BD627)-1&amp;")")</f>
        <v/>
      </c>
      <c r="BD627" s="62" t="str">
        <f>IF(BD626="","",IFERROR(VLOOKUP(BB627,'Pivot Tables'!$AD$4:$AE$1135,2,FALSE),""))</f>
        <v/>
      </c>
    </row>
    <row r="628" spans="19:56" s="7" customFormat="1">
      <c r="S628" s="94"/>
      <c r="T628" s="94"/>
      <c r="U628" s="94"/>
      <c r="V628" s="70"/>
      <c r="W628" s="65"/>
      <c r="X628" s="65"/>
      <c r="Y628" s="65"/>
      <c r="Z628" s="65">
        <f t="shared" si="69"/>
        <v>623</v>
      </c>
      <c r="AA628" s="81" t="str">
        <f>IF(AA627="","",IFERROR(IF($S$17="All",VLOOKUP($S$14&amp;Z628-1,'Pivot Tables'!$T$5:$U$1135,2,FALSE),VLOOKUP($S$14&amp;Reference!$S$17&amp;Z628-1,'Pivot Tables'!$AB$5:$AC$1135,2,FALSE)),""))</f>
        <v/>
      </c>
      <c r="AB628" s="66"/>
      <c r="AR628" s="94"/>
      <c r="AS628" s="94"/>
      <c r="AT628" s="94"/>
      <c r="BA628" s="62" t="str">
        <f>IF(BA627="","",IFERROR(VLOOKUP($BC$1&amp;BB628-1,'Pivot Tables'!$E$5:$F$1135,2,FALSE),""))</f>
        <v/>
      </c>
      <c r="BB628" s="63">
        <v>626</v>
      </c>
      <c r="BC628" s="62" t="str">
        <f>IF(BD628="","",BD628&amp;" ("&amp;COUNTIF('Pivot Tables'!$D$4:$D$1135,Reference!BD628)-1&amp;")")</f>
        <v/>
      </c>
      <c r="BD628" s="62" t="str">
        <f>IF(BD627="","",IFERROR(VLOOKUP(BB628,'Pivot Tables'!$AD$4:$AE$1135,2,FALSE),""))</f>
        <v/>
      </c>
    </row>
    <row r="629" spans="19:56" s="7" customFormat="1">
      <c r="S629" s="94"/>
      <c r="T629" s="94"/>
      <c r="U629" s="94"/>
      <c r="V629" s="70"/>
      <c r="W629" s="65"/>
      <c r="X629" s="65"/>
      <c r="Y629" s="65"/>
      <c r="Z629" s="65">
        <f t="shared" si="69"/>
        <v>624</v>
      </c>
      <c r="AA629" s="81" t="str">
        <f>IF(AA628="","",IFERROR(IF($S$17="All",VLOOKUP($S$14&amp;Z629-1,'Pivot Tables'!$T$5:$U$1135,2,FALSE),VLOOKUP($S$14&amp;Reference!$S$17&amp;Z629-1,'Pivot Tables'!$AB$5:$AC$1135,2,FALSE)),""))</f>
        <v/>
      </c>
      <c r="AB629" s="66"/>
      <c r="AR629" s="94"/>
      <c r="AS629" s="94"/>
      <c r="AT629" s="94"/>
      <c r="BA629" s="62" t="str">
        <f>IF(BA628="","",IFERROR(VLOOKUP($BC$1&amp;BB629-1,'Pivot Tables'!$E$5:$F$1135,2,FALSE),""))</f>
        <v/>
      </c>
      <c r="BB629" s="63">
        <v>627</v>
      </c>
      <c r="BC629" s="62" t="str">
        <f>IF(BD629="","",BD629&amp;" ("&amp;COUNTIF('Pivot Tables'!$D$4:$D$1135,Reference!BD629)-1&amp;")")</f>
        <v/>
      </c>
      <c r="BD629" s="62" t="str">
        <f>IF(BD628="","",IFERROR(VLOOKUP(BB629,'Pivot Tables'!$AD$4:$AE$1135,2,FALSE),""))</f>
        <v/>
      </c>
    </row>
    <row r="630" spans="19:56" s="7" customFormat="1">
      <c r="S630" s="94"/>
      <c r="T630" s="94"/>
      <c r="U630" s="94"/>
      <c r="V630" s="70"/>
      <c r="W630" s="65"/>
      <c r="X630" s="65"/>
      <c r="Y630" s="65"/>
      <c r="Z630" s="65">
        <f t="shared" si="69"/>
        <v>625</v>
      </c>
      <c r="AA630" s="81" t="str">
        <f>IF(AA629="","",IFERROR(IF($S$17="All",VLOOKUP($S$14&amp;Z630-1,'Pivot Tables'!$T$5:$U$1135,2,FALSE),VLOOKUP($S$14&amp;Reference!$S$17&amp;Z630-1,'Pivot Tables'!$AB$5:$AC$1135,2,FALSE)),""))</f>
        <v/>
      </c>
      <c r="AB630" s="66"/>
      <c r="AR630" s="94"/>
      <c r="AS630" s="94"/>
      <c r="AT630" s="94"/>
      <c r="BA630" s="62" t="str">
        <f>IF(BA629="","",IFERROR(VLOOKUP($BC$1&amp;BB630-1,'Pivot Tables'!$E$5:$F$1135,2,FALSE),""))</f>
        <v/>
      </c>
      <c r="BB630" s="63">
        <v>628</v>
      </c>
      <c r="BC630" s="62" t="str">
        <f>IF(BD630="","",BD630&amp;" ("&amp;COUNTIF('Pivot Tables'!$D$4:$D$1135,Reference!BD630)-1&amp;")")</f>
        <v/>
      </c>
      <c r="BD630" s="62" t="str">
        <f>IF(BD629="","",IFERROR(VLOOKUP(BB630,'Pivot Tables'!$AD$4:$AE$1135,2,FALSE),""))</f>
        <v/>
      </c>
    </row>
    <row r="631" spans="19:56" s="7" customFormat="1">
      <c r="S631" s="94"/>
      <c r="T631" s="94"/>
      <c r="U631" s="94"/>
      <c r="V631" s="70"/>
      <c r="W631" s="65"/>
      <c r="X631" s="65"/>
      <c r="Y631" s="65"/>
      <c r="Z631" s="65">
        <f t="shared" si="69"/>
        <v>626</v>
      </c>
      <c r="AA631" s="81" t="str">
        <f>IF(AA630="","",IFERROR(IF($S$17="All",VLOOKUP($S$14&amp;Z631-1,'Pivot Tables'!$T$5:$U$1135,2,FALSE),VLOOKUP($S$14&amp;Reference!$S$17&amp;Z631-1,'Pivot Tables'!$AB$5:$AC$1135,2,FALSE)),""))</f>
        <v/>
      </c>
      <c r="AB631" s="66"/>
      <c r="AR631" s="94"/>
      <c r="AS631" s="94"/>
      <c r="AT631" s="94"/>
      <c r="BA631" s="62" t="str">
        <f>IF(BA630="","",IFERROR(VLOOKUP($BC$1&amp;BB631-1,'Pivot Tables'!$E$5:$F$1135,2,FALSE),""))</f>
        <v/>
      </c>
      <c r="BB631" s="63">
        <v>629</v>
      </c>
      <c r="BC631" s="62" t="str">
        <f>IF(BD631="","",BD631&amp;" ("&amp;COUNTIF('Pivot Tables'!$D$4:$D$1135,Reference!BD631)-1&amp;")")</f>
        <v/>
      </c>
      <c r="BD631" s="62" t="str">
        <f>IF(BD630="","",IFERROR(VLOOKUP(BB631,'Pivot Tables'!$AD$4:$AE$1135,2,FALSE),""))</f>
        <v/>
      </c>
    </row>
    <row r="632" spans="19:56" s="7" customFormat="1">
      <c r="S632" s="94"/>
      <c r="T632" s="94"/>
      <c r="U632" s="94"/>
      <c r="V632" s="70"/>
      <c r="W632" s="65"/>
      <c r="X632" s="65"/>
      <c r="Y632" s="65"/>
      <c r="Z632" s="65">
        <f t="shared" si="69"/>
        <v>627</v>
      </c>
      <c r="AA632" s="81" t="str">
        <f>IF(AA631="","",IFERROR(IF($S$17="All",VLOOKUP($S$14&amp;Z632-1,'Pivot Tables'!$T$5:$U$1135,2,FALSE),VLOOKUP($S$14&amp;Reference!$S$17&amp;Z632-1,'Pivot Tables'!$AB$5:$AC$1135,2,FALSE)),""))</f>
        <v/>
      </c>
      <c r="AB632" s="66"/>
      <c r="AR632" s="94"/>
      <c r="AS632" s="94"/>
      <c r="AT632" s="94"/>
      <c r="BA632" s="62" t="str">
        <f>IF(BA631="","",IFERROR(VLOOKUP($BC$1&amp;BB632-1,'Pivot Tables'!$E$5:$F$1135,2,FALSE),""))</f>
        <v/>
      </c>
      <c r="BB632" s="63">
        <v>630</v>
      </c>
      <c r="BC632" s="62" t="str">
        <f>IF(BD632="","",BD632&amp;" ("&amp;COUNTIF('Pivot Tables'!$D$4:$D$1135,Reference!BD632)-1&amp;")")</f>
        <v/>
      </c>
      <c r="BD632" s="62" t="str">
        <f>IF(BD631="","",IFERROR(VLOOKUP(BB632,'Pivot Tables'!$AD$4:$AE$1135,2,FALSE),""))</f>
        <v/>
      </c>
    </row>
    <row r="633" spans="19:56" s="7" customFormat="1">
      <c r="S633" s="94"/>
      <c r="T633" s="94"/>
      <c r="U633" s="94"/>
      <c r="V633" s="70"/>
      <c r="W633" s="65"/>
      <c r="X633" s="65"/>
      <c r="Y633" s="65"/>
      <c r="Z633" s="65">
        <f t="shared" si="69"/>
        <v>628</v>
      </c>
      <c r="AA633" s="81" t="str">
        <f>IF(AA632="","",IFERROR(IF($S$17="All",VLOOKUP($S$14&amp;Z633-1,'Pivot Tables'!$T$5:$U$1135,2,FALSE),VLOOKUP($S$14&amp;Reference!$S$17&amp;Z633-1,'Pivot Tables'!$AB$5:$AC$1135,2,FALSE)),""))</f>
        <v/>
      </c>
      <c r="AB633" s="66"/>
      <c r="AR633" s="94"/>
      <c r="AS633" s="94"/>
      <c r="AT633" s="94"/>
      <c r="BA633" s="62" t="str">
        <f>IF(BA632="","",IFERROR(VLOOKUP($BC$1&amp;BB633-1,'Pivot Tables'!$E$5:$F$1135,2,FALSE),""))</f>
        <v/>
      </c>
      <c r="BB633" s="63">
        <v>631</v>
      </c>
      <c r="BC633" s="62" t="str">
        <f>IF(BD633="","",BD633&amp;" ("&amp;COUNTIF('Pivot Tables'!$D$4:$D$1135,Reference!BD633)-1&amp;")")</f>
        <v/>
      </c>
      <c r="BD633" s="62" t="str">
        <f>IF(BD632="","",IFERROR(VLOOKUP(BB633,'Pivot Tables'!$AD$4:$AE$1135,2,FALSE),""))</f>
        <v/>
      </c>
    </row>
    <row r="634" spans="19:56" s="7" customFormat="1">
      <c r="S634" s="94"/>
      <c r="T634" s="94"/>
      <c r="U634" s="94"/>
      <c r="V634" s="70"/>
      <c r="W634" s="65"/>
      <c r="X634" s="65"/>
      <c r="Y634" s="65"/>
      <c r="Z634" s="65">
        <f t="shared" si="69"/>
        <v>629</v>
      </c>
      <c r="AA634" s="81" t="str">
        <f>IF(AA633="","",IFERROR(IF($S$17="All",VLOOKUP($S$14&amp;Z634-1,'Pivot Tables'!$T$5:$U$1135,2,FALSE),VLOOKUP($S$14&amp;Reference!$S$17&amp;Z634-1,'Pivot Tables'!$AB$5:$AC$1135,2,FALSE)),""))</f>
        <v/>
      </c>
      <c r="AB634" s="66"/>
      <c r="AR634" s="94"/>
      <c r="AS634" s="94"/>
      <c r="AT634" s="94"/>
      <c r="BA634" s="62" t="str">
        <f>IF(BA633="","",IFERROR(VLOOKUP($BC$1&amp;BB634-1,'Pivot Tables'!$E$5:$F$1135,2,FALSE),""))</f>
        <v/>
      </c>
      <c r="BB634" s="63">
        <v>632</v>
      </c>
      <c r="BC634" s="62" t="str">
        <f>IF(BD634="","",BD634&amp;" ("&amp;COUNTIF('Pivot Tables'!$D$4:$D$1135,Reference!BD634)-1&amp;")")</f>
        <v/>
      </c>
      <c r="BD634" s="62" t="str">
        <f>IF(BD633="","",IFERROR(VLOOKUP(BB634,'Pivot Tables'!$AD$4:$AE$1135,2,FALSE),""))</f>
        <v/>
      </c>
    </row>
    <row r="635" spans="19:56" s="7" customFormat="1">
      <c r="S635" s="94"/>
      <c r="T635" s="94"/>
      <c r="U635" s="94"/>
      <c r="V635" s="70"/>
      <c r="W635" s="65"/>
      <c r="X635" s="65"/>
      <c r="Y635" s="65"/>
      <c r="Z635" s="65">
        <f t="shared" si="69"/>
        <v>630</v>
      </c>
      <c r="AA635" s="81" t="str">
        <f>IF(AA634="","",IFERROR(IF($S$17="All",VLOOKUP($S$14&amp;Z635-1,'Pivot Tables'!$T$5:$U$1135,2,FALSE),VLOOKUP($S$14&amp;Reference!$S$17&amp;Z635-1,'Pivot Tables'!$AB$5:$AC$1135,2,FALSE)),""))</f>
        <v/>
      </c>
      <c r="AB635" s="66"/>
      <c r="AR635" s="94"/>
      <c r="AS635" s="94"/>
      <c r="AT635" s="94"/>
      <c r="BA635" s="62" t="str">
        <f>IF(BA634="","",IFERROR(VLOOKUP($BC$1&amp;BB635-1,'Pivot Tables'!$E$5:$F$1135,2,FALSE),""))</f>
        <v/>
      </c>
      <c r="BB635" s="63">
        <v>633</v>
      </c>
      <c r="BC635" s="62" t="str">
        <f>IF(BD635="","",BD635&amp;" ("&amp;COUNTIF('Pivot Tables'!$D$4:$D$1135,Reference!BD635)-1&amp;")")</f>
        <v/>
      </c>
      <c r="BD635" s="62" t="str">
        <f>IF(BD634="","",IFERROR(VLOOKUP(BB635,'Pivot Tables'!$AD$4:$AE$1135,2,FALSE),""))</f>
        <v/>
      </c>
    </row>
    <row r="636" spans="19:56" s="7" customFormat="1">
      <c r="S636" s="94"/>
      <c r="T636" s="94"/>
      <c r="U636" s="94"/>
      <c r="V636" s="70"/>
      <c r="W636" s="65"/>
      <c r="X636" s="65"/>
      <c r="Y636" s="65"/>
      <c r="Z636" s="65">
        <f t="shared" si="69"/>
        <v>631</v>
      </c>
      <c r="AA636" s="81" t="str">
        <f>IF(AA635="","",IFERROR(IF($S$17="All",VLOOKUP($S$14&amp;Z636-1,'Pivot Tables'!$T$5:$U$1135,2,FALSE),VLOOKUP($S$14&amp;Reference!$S$17&amp;Z636-1,'Pivot Tables'!$AB$5:$AC$1135,2,FALSE)),""))</f>
        <v/>
      </c>
      <c r="AB636" s="66"/>
      <c r="AR636" s="94"/>
      <c r="AS636" s="94"/>
      <c r="AT636" s="94"/>
      <c r="BA636" s="62" t="str">
        <f>IF(BA635="","",IFERROR(VLOOKUP($BC$1&amp;BB636-1,'Pivot Tables'!$E$5:$F$1135,2,FALSE),""))</f>
        <v/>
      </c>
      <c r="BB636" s="63">
        <v>634</v>
      </c>
      <c r="BC636" s="62" t="str">
        <f>IF(BD636="","",BD636&amp;" ("&amp;COUNTIF('Pivot Tables'!$D$4:$D$1135,Reference!BD636)-1&amp;")")</f>
        <v/>
      </c>
      <c r="BD636" s="62" t="str">
        <f>IF(BD635="","",IFERROR(VLOOKUP(BB636,'Pivot Tables'!$AD$4:$AE$1135,2,FALSE),""))</f>
        <v/>
      </c>
    </row>
    <row r="637" spans="19:56" s="7" customFormat="1">
      <c r="S637" s="94"/>
      <c r="T637" s="94"/>
      <c r="U637" s="94"/>
      <c r="V637" s="70"/>
      <c r="W637" s="65"/>
      <c r="X637" s="65"/>
      <c r="Y637" s="65"/>
      <c r="Z637" s="65">
        <f t="shared" si="69"/>
        <v>632</v>
      </c>
      <c r="AA637" s="81" t="str">
        <f>IF(AA636="","",IFERROR(IF($S$17="All",VLOOKUP($S$14&amp;Z637-1,'Pivot Tables'!$T$5:$U$1135,2,FALSE),VLOOKUP($S$14&amp;Reference!$S$17&amp;Z637-1,'Pivot Tables'!$AB$5:$AC$1135,2,FALSE)),""))</f>
        <v/>
      </c>
      <c r="AB637" s="66"/>
      <c r="AR637" s="94"/>
      <c r="AS637" s="94"/>
      <c r="AT637" s="94"/>
      <c r="BA637" s="62" t="str">
        <f>IF(BA636="","",IFERROR(VLOOKUP($BC$1&amp;BB637-1,'Pivot Tables'!$E$5:$F$1135,2,FALSE),""))</f>
        <v/>
      </c>
      <c r="BB637" s="63">
        <v>635</v>
      </c>
      <c r="BC637" s="62" t="str">
        <f>IF(BD637="","",BD637&amp;" ("&amp;COUNTIF('Pivot Tables'!$D$4:$D$1135,Reference!BD637)-1&amp;")")</f>
        <v/>
      </c>
      <c r="BD637" s="62" t="str">
        <f>IF(BD636="","",IFERROR(VLOOKUP(BB637,'Pivot Tables'!$AD$4:$AE$1135,2,FALSE),""))</f>
        <v/>
      </c>
    </row>
    <row r="638" spans="19:56" s="7" customFormat="1">
      <c r="S638" s="94"/>
      <c r="T638" s="94"/>
      <c r="U638" s="94"/>
      <c r="V638" s="70"/>
      <c r="W638" s="65"/>
      <c r="X638" s="65"/>
      <c r="Y638" s="65"/>
      <c r="Z638" s="65">
        <f t="shared" si="69"/>
        <v>633</v>
      </c>
      <c r="AA638" s="81" t="str">
        <f>IF(AA637="","",IFERROR(IF($S$17="All",VLOOKUP($S$14&amp;Z638-1,'Pivot Tables'!$T$5:$U$1135,2,FALSE),VLOOKUP($S$14&amp;Reference!$S$17&amp;Z638-1,'Pivot Tables'!$AB$5:$AC$1135,2,FALSE)),""))</f>
        <v/>
      </c>
      <c r="AB638" s="66"/>
      <c r="AR638" s="94"/>
      <c r="AS638" s="94"/>
      <c r="AT638" s="94"/>
      <c r="BA638" s="62" t="str">
        <f>IF(BA637="","",IFERROR(VLOOKUP($BC$1&amp;BB638-1,'Pivot Tables'!$E$5:$F$1135,2,FALSE),""))</f>
        <v/>
      </c>
      <c r="BB638" s="63">
        <v>636</v>
      </c>
      <c r="BC638" s="62" t="str">
        <f>IF(BD638="","",BD638&amp;" ("&amp;COUNTIF('Pivot Tables'!$D$4:$D$1135,Reference!BD638)-1&amp;")")</f>
        <v/>
      </c>
      <c r="BD638" s="62" t="str">
        <f>IF(BD637="","",IFERROR(VLOOKUP(BB638,'Pivot Tables'!$AD$4:$AE$1135,2,FALSE),""))</f>
        <v/>
      </c>
    </row>
    <row r="639" spans="19:56" s="7" customFormat="1">
      <c r="S639" s="94"/>
      <c r="T639" s="94"/>
      <c r="U639" s="94"/>
      <c r="V639" s="70"/>
      <c r="W639" s="65"/>
      <c r="X639" s="65"/>
      <c r="Y639" s="65"/>
      <c r="Z639" s="65">
        <f t="shared" si="69"/>
        <v>634</v>
      </c>
      <c r="AA639" s="81" t="str">
        <f>IF(AA638="","",IFERROR(IF($S$17="All",VLOOKUP($S$14&amp;Z639-1,'Pivot Tables'!$T$5:$U$1135,2,FALSE),VLOOKUP($S$14&amp;Reference!$S$17&amp;Z639-1,'Pivot Tables'!$AB$5:$AC$1135,2,FALSE)),""))</f>
        <v/>
      </c>
      <c r="AB639" s="66"/>
      <c r="AR639" s="94"/>
      <c r="AS639" s="94"/>
      <c r="AT639" s="94"/>
      <c r="BA639" s="62" t="str">
        <f>IF(BA638="","",IFERROR(VLOOKUP($BC$1&amp;BB639-1,'Pivot Tables'!$E$5:$F$1135,2,FALSE),""))</f>
        <v/>
      </c>
      <c r="BB639" s="63">
        <v>637</v>
      </c>
      <c r="BC639" s="62" t="str">
        <f>IF(BD639="","",BD639&amp;" ("&amp;COUNTIF('Pivot Tables'!$D$4:$D$1135,Reference!BD639)-1&amp;")")</f>
        <v/>
      </c>
      <c r="BD639" s="62" t="str">
        <f>IF(BD638="","",IFERROR(VLOOKUP(BB639,'Pivot Tables'!$AD$4:$AE$1135,2,FALSE),""))</f>
        <v/>
      </c>
    </row>
    <row r="640" spans="19:56" s="7" customFormat="1">
      <c r="S640" s="94"/>
      <c r="T640" s="94"/>
      <c r="U640" s="94"/>
      <c r="V640" s="70"/>
      <c r="W640" s="65"/>
      <c r="X640" s="65"/>
      <c r="Y640" s="65"/>
      <c r="Z640" s="65">
        <f t="shared" si="69"/>
        <v>635</v>
      </c>
      <c r="AA640" s="81" t="str">
        <f>IF(AA639="","",IFERROR(IF($S$17="All",VLOOKUP($S$14&amp;Z640-1,'Pivot Tables'!$T$5:$U$1135,2,FALSE),VLOOKUP($S$14&amp;Reference!$S$17&amp;Z640-1,'Pivot Tables'!$AB$5:$AC$1135,2,FALSE)),""))</f>
        <v/>
      </c>
      <c r="AB640" s="66"/>
      <c r="AR640" s="94"/>
      <c r="AS640" s="94"/>
      <c r="AT640" s="94"/>
      <c r="BA640" s="62" t="str">
        <f>IF(BA639="","",IFERROR(VLOOKUP($BC$1&amp;BB640-1,'Pivot Tables'!$E$5:$F$1135,2,FALSE),""))</f>
        <v/>
      </c>
      <c r="BB640" s="63">
        <v>638</v>
      </c>
      <c r="BC640" s="62" t="str">
        <f>IF(BD640="","",BD640&amp;" ("&amp;COUNTIF('Pivot Tables'!$D$4:$D$1135,Reference!BD640)-1&amp;")")</f>
        <v/>
      </c>
      <c r="BD640" s="62" t="str">
        <f>IF(BD639="","",IFERROR(VLOOKUP(BB640,'Pivot Tables'!$AD$4:$AE$1135,2,FALSE),""))</f>
        <v/>
      </c>
    </row>
    <row r="641" spans="19:56" s="7" customFormat="1">
      <c r="S641" s="94"/>
      <c r="T641" s="94"/>
      <c r="U641" s="94"/>
      <c r="V641" s="70"/>
      <c r="W641" s="65"/>
      <c r="X641" s="65"/>
      <c r="Y641" s="65"/>
      <c r="Z641" s="65">
        <f t="shared" si="69"/>
        <v>636</v>
      </c>
      <c r="AA641" s="81" t="str">
        <f>IF(AA640="","",IFERROR(IF($S$17="All",VLOOKUP($S$14&amp;Z641-1,'Pivot Tables'!$T$5:$U$1135,2,FALSE),VLOOKUP($S$14&amp;Reference!$S$17&amp;Z641-1,'Pivot Tables'!$AB$5:$AC$1135,2,FALSE)),""))</f>
        <v/>
      </c>
      <c r="AB641" s="66"/>
      <c r="AR641" s="94"/>
      <c r="AS641" s="94"/>
      <c r="AT641" s="94"/>
      <c r="BA641" s="62" t="str">
        <f>IF(BA640="","",IFERROR(VLOOKUP($BC$1&amp;BB641-1,'Pivot Tables'!$E$5:$F$1135,2,FALSE),""))</f>
        <v/>
      </c>
      <c r="BB641" s="63">
        <v>639</v>
      </c>
      <c r="BC641" s="62" t="str">
        <f>IF(BD641="","",BD641&amp;" ("&amp;COUNTIF('Pivot Tables'!$D$4:$D$1135,Reference!BD641)-1&amp;")")</f>
        <v/>
      </c>
      <c r="BD641" s="62" t="str">
        <f>IF(BD640="","",IFERROR(VLOOKUP(BB641,'Pivot Tables'!$AD$4:$AE$1135,2,FALSE),""))</f>
        <v/>
      </c>
    </row>
    <row r="642" spans="19:56" s="7" customFormat="1">
      <c r="S642" s="94"/>
      <c r="T642" s="94"/>
      <c r="U642" s="94"/>
      <c r="V642" s="70"/>
      <c r="W642" s="65"/>
      <c r="X642" s="65"/>
      <c r="Y642" s="65"/>
      <c r="Z642" s="65">
        <f t="shared" si="69"/>
        <v>637</v>
      </c>
      <c r="AA642" s="81" t="str">
        <f>IF(AA641="","",IFERROR(IF($S$17="All",VLOOKUP($S$14&amp;Z642-1,'Pivot Tables'!$T$5:$U$1135,2,FALSE),VLOOKUP($S$14&amp;Reference!$S$17&amp;Z642-1,'Pivot Tables'!$AB$5:$AC$1135,2,FALSE)),""))</f>
        <v/>
      </c>
      <c r="AB642" s="66"/>
      <c r="AR642" s="94"/>
      <c r="AS642" s="94"/>
      <c r="AT642" s="94"/>
      <c r="BA642" s="62" t="str">
        <f>IF(BA641="","",IFERROR(VLOOKUP($BC$1&amp;BB642-1,'Pivot Tables'!$E$5:$F$1135,2,FALSE),""))</f>
        <v/>
      </c>
      <c r="BB642" s="63">
        <v>640</v>
      </c>
      <c r="BC642" s="62" t="str">
        <f>IF(BD642="","",BD642&amp;" ("&amp;COUNTIF('Pivot Tables'!$D$4:$D$1135,Reference!BD642)-1&amp;")")</f>
        <v/>
      </c>
      <c r="BD642" s="62" t="str">
        <f>IF(BD641="","",IFERROR(VLOOKUP(BB642,'Pivot Tables'!$AD$4:$AE$1135,2,FALSE),""))</f>
        <v/>
      </c>
    </row>
    <row r="643" spans="19:56" s="7" customFormat="1">
      <c r="S643" s="94"/>
      <c r="T643" s="94"/>
      <c r="U643" s="94"/>
      <c r="V643" s="70"/>
      <c r="W643" s="65"/>
      <c r="X643" s="65"/>
      <c r="Y643" s="65"/>
      <c r="Z643" s="65">
        <f t="shared" si="69"/>
        <v>638</v>
      </c>
      <c r="AA643" s="81" t="str">
        <f>IF(AA642="","",IFERROR(IF($S$17="All",VLOOKUP($S$14&amp;Z643-1,'Pivot Tables'!$T$5:$U$1135,2,FALSE),VLOOKUP($S$14&amp;Reference!$S$17&amp;Z643-1,'Pivot Tables'!$AB$5:$AC$1135,2,FALSE)),""))</f>
        <v/>
      </c>
      <c r="AB643" s="66"/>
      <c r="AR643" s="94"/>
      <c r="AS643" s="94"/>
      <c r="AT643" s="94"/>
      <c r="BA643" s="62" t="str">
        <f>IF(BA642="","",IFERROR(VLOOKUP($BC$1&amp;BB643-1,'Pivot Tables'!$E$5:$F$1135,2,FALSE),""))</f>
        <v/>
      </c>
      <c r="BB643" s="63">
        <v>641</v>
      </c>
      <c r="BC643" s="62" t="str">
        <f>IF(BD643="","",BD643&amp;" ("&amp;COUNTIF('Pivot Tables'!$D$4:$D$1135,Reference!BD643)-1&amp;")")</f>
        <v/>
      </c>
      <c r="BD643" s="62" t="str">
        <f>IF(BD642="","",IFERROR(VLOOKUP(BB643,'Pivot Tables'!$AD$4:$AE$1135,2,FALSE),""))</f>
        <v/>
      </c>
    </row>
    <row r="644" spans="19:56" s="7" customFormat="1">
      <c r="S644" s="94"/>
      <c r="T644" s="94"/>
      <c r="U644" s="94"/>
      <c r="V644" s="70"/>
      <c r="W644" s="65"/>
      <c r="X644" s="65"/>
      <c r="Y644" s="65"/>
      <c r="Z644" s="65">
        <f t="shared" si="69"/>
        <v>639</v>
      </c>
      <c r="AA644" s="81" t="str">
        <f>IF(AA643="","",IFERROR(IF($S$17="All",VLOOKUP($S$14&amp;Z644-1,'Pivot Tables'!$T$5:$U$1135,2,FALSE),VLOOKUP($S$14&amp;Reference!$S$17&amp;Z644-1,'Pivot Tables'!$AB$5:$AC$1135,2,FALSE)),""))</f>
        <v/>
      </c>
      <c r="AB644" s="66"/>
      <c r="AR644" s="94"/>
      <c r="AS644" s="94"/>
      <c r="AT644" s="94"/>
      <c r="BA644" s="62" t="str">
        <f>IF(BA643="","",IFERROR(VLOOKUP($BC$1&amp;BB644-1,'Pivot Tables'!$E$5:$F$1135,2,FALSE),""))</f>
        <v/>
      </c>
      <c r="BB644" s="63">
        <v>642</v>
      </c>
      <c r="BC644" s="62" t="str">
        <f>IF(BD644="","",BD644&amp;" ("&amp;COUNTIF('Pivot Tables'!$D$4:$D$1135,Reference!BD644)-1&amp;")")</f>
        <v/>
      </c>
      <c r="BD644" s="62" t="str">
        <f>IF(BD643="","",IFERROR(VLOOKUP(BB644,'Pivot Tables'!$AD$4:$AE$1135,2,FALSE),""))</f>
        <v/>
      </c>
    </row>
    <row r="645" spans="19:56" s="7" customFormat="1">
      <c r="S645" s="94"/>
      <c r="T645" s="94"/>
      <c r="U645" s="94"/>
      <c r="V645" s="70"/>
      <c r="W645" s="65"/>
      <c r="X645" s="65"/>
      <c r="Y645" s="65"/>
      <c r="Z645" s="65">
        <f t="shared" si="69"/>
        <v>640</v>
      </c>
      <c r="AA645" s="81" t="str">
        <f>IF(AA644="","",IFERROR(IF($S$17="All",VLOOKUP($S$14&amp;Z645-1,'Pivot Tables'!$T$5:$U$1135,2,FALSE),VLOOKUP($S$14&amp;Reference!$S$17&amp;Z645-1,'Pivot Tables'!$AB$5:$AC$1135,2,FALSE)),""))</f>
        <v/>
      </c>
      <c r="AB645" s="66"/>
      <c r="AR645" s="94"/>
      <c r="AS645" s="94"/>
      <c r="AT645" s="94"/>
      <c r="BA645" s="62" t="str">
        <f>IF(BA644="","",IFERROR(VLOOKUP($BC$1&amp;BB645-1,'Pivot Tables'!$E$5:$F$1135,2,FALSE),""))</f>
        <v/>
      </c>
      <c r="BB645" s="63">
        <v>643</v>
      </c>
      <c r="BC645" s="62" t="str">
        <f>IF(BD645="","",BD645&amp;" ("&amp;COUNTIF('Pivot Tables'!$D$4:$D$1135,Reference!BD645)-1&amp;")")</f>
        <v/>
      </c>
      <c r="BD645" s="62" t="str">
        <f>IF(BD644="","",IFERROR(VLOOKUP(BB645,'Pivot Tables'!$AD$4:$AE$1135,2,FALSE),""))</f>
        <v/>
      </c>
    </row>
    <row r="646" spans="19:56" s="7" customFormat="1">
      <c r="S646" s="94"/>
      <c r="T646" s="94"/>
      <c r="U646" s="94"/>
      <c r="V646" s="70"/>
      <c r="W646" s="65"/>
      <c r="X646" s="65"/>
      <c r="Y646" s="65"/>
      <c r="Z646" s="65">
        <f t="shared" si="69"/>
        <v>641</v>
      </c>
      <c r="AA646" s="81" t="str">
        <f>IF(AA645="","",IFERROR(IF($S$17="All",VLOOKUP($S$14&amp;Z646-1,'Pivot Tables'!$T$5:$U$1135,2,FALSE),VLOOKUP($S$14&amp;Reference!$S$17&amp;Z646-1,'Pivot Tables'!$AB$5:$AC$1135,2,FALSE)),""))</f>
        <v/>
      </c>
      <c r="AB646" s="66"/>
      <c r="AR646" s="94"/>
      <c r="AS646" s="94"/>
      <c r="AT646" s="94"/>
      <c r="BA646" s="62" t="str">
        <f>IF(BA645="","",IFERROR(VLOOKUP($BC$1&amp;BB646-1,'Pivot Tables'!$E$5:$F$1135,2,FALSE),""))</f>
        <v/>
      </c>
      <c r="BB646" s="63">
        <v>644</v>
      </c>
      <c r="BC646" s="62" t="str">
        <f>IF(BD646="","",BD646&amp;" ("&amp;COUNTIF('Pivot Tables'!$D$4:$D$1135,Reference!BD646)-1&amp;")")</f>
        <v/>
      </c>
      <c r="BD646" s="62" t="str">
        <f>IF(BD645="","",IFERROR(VLOOKUP(BB646,'Pivot Tables'!$AD$4:$AE$1135,2,FALSE),""))</f>
        <v/>
      </c>
    </row>
    <row r="647" spans="19:56" s="7" customFormat="1">
      <c r="S647" s="94"/>
      <c r="T647" s="94"/>
      <c r="U647" s="94"/>
      <c r="V647" s="70"/>
      <c r="W647" s="65"/>
      <c r="X647" s="65"/>
      <c r="Y647" s="65"/>
      <c r="Z647" s="65">
        <f t="shared" si="69"/>
        <v>642</v>
      </c>
      <c r="AA647" s="81" t="str">
        <f>IF(AA646="","",IFERROR(IF($S$17="All",VLOOKUP($S$14&amp;Z647-1,'Pivot Tables'!$T$5:$U$1135,2,FALSE),VLOOKUP($S$14&amp;Reference!$S$17&amp;Z647-1,'Pivot Tables'!$AB$5:$AC$1135,2,FALSE)),""))</f>
        <v/>
      </c>
      <c r="AB647" s="66"/>
      <c r="AR647" s="94"/>
      <c r="AS647" s="94"/>
      <c r="AT647" s="94"/>
      <c r="BA647" s="62" t="str">
        <f>IF(BA646="","",IFERROR(VLOOKUP($BC$1&amp;BB647-1,'Pivot Tables'!$E$5:$F$1135,2,FALSE),""))</f>
        <v/>
      </c>
      <c r="BB647" s="63">
        <v>645</v>
      </c>
      <c r="BC647" s="62" t="str">
        <f>IF(BD647="","",BD647&amp;" ("&amp;COUNTIF('Pivot Tables'!$D$4:$D$1135,Reference!BD647)-1&amp;")")</f>
        <v/>
      </c>
      <c r="BD647" s="62" t="str">
        <f>IF(BD646="","",IFERROR(VLOOKUP(BB647,'Pivot Tables'!$AD$4:$AE$1135,2,FALSE),""))</f>
        <v/>
      </c>
    </row>
    <row r="648" spans="19:56" s="7" customFormat="1">
      <c r="S648" s="94"/>
      <c r="T648" s="94"/>
      <c r="U648" s="94"/>
      <c r="V648" s="70"/>
      <c r="W648" s="65"/>
      <c r="X648" s="65"/>
      <c r="Y648" s="65"/>
      <c r="Z648" s="65">
        <f t="shared" si="69"/>
        <v>643</v>
      </c>
      <c r="AA648" s="81" t="str">
        <f>IF(AA647="","",IFERROR(IF($S$17="All",VLOOKUP($S$14&amp;Z648-1,'Pivot Tables'!$T$5:$U$1135,2,FALSE),VLOOKUP($S$14&amp;Reference!$S$17&amp;Z648-1,'Pivot Tables'!$AB$5:$AC$1135,2,FALSE)),""))</f>
        <v/>
      </c>
      <c r="AB648" s="66"/>
      <c r="AR648" s="94"/>
      <c r="AS648" s="94"/>
      <c r="AT648" s="94"/>
      <c r="BA648" s="62" t="str">
        <f>IF(BA647="","",IFERROR(VLOOKUP($BC$1&amp;BB648-1,'Pivot Tables'!$E$5:$F$1135,2,FALSE),""))</f>
        <v/>
      </c>
      <c r="BB648" s="63">
        <v>646</v>
      </c>
      <c r="BC648" s="62" t="str">
        <f>IF(BD648="","",BD648&amp;" ("&amp;COUNTIF('Pivot Tables'!$D$4:$D$1135,Reference!BD648)-1&amp;")")</f>
        <v/>
      </c>
      <c r="BD648" s="62" t="str">
        <f>IF(BD647="","",IFERROR(VLOOKUP(BB648,'Pivot Tables'!$AD$4:$AE$1135,2,FALSE),""))</f>
        <v/>
      </c>
    </row>
    <row r="649" spans="19:56" s="7" customFormat="1">
      <c r="S649" s="94"/>
      <c r="T649" s="94"/>
      <c r="U649" s="94"/>
      <c r="V649" s="70"/>
      <c r="W649" s="65"/>
      <c r="X649" s="65"/>
      <c r="Y649" s="65"/>
      <c r="Z649" s="65">
        <f t="shared" si="69"/>
        <v>644</v>
      </c>
      <c r="AA649" s="81" t="str">
        <f>IF(AA648="","",IFERROR(IF($S$17="All",VLOOKUP($S$14&amp;Z649-1,'Pivot Tables'!$T$5:$U$1135,2,FALSE),VLOOKUP($S$14&amp;Reference!$S$17&amp;Z649-1,'Pivot Tables'!$AB$5:$AC$1135,2,FALSE)),""))</f>
        <v/>
      </c>
      <c r="AB649" s="66"/>
      <c r="AR649" s="94"/>
      <c r="AS649" s="94"/>
      <c r="AT649" s="94"/>
      <c r="BA649" s="62" t="str">
        <f>IF(BA648="","",IFERROR(VLOOKUP($BC$1&amp;BB649-1,'Pivot Tables'!$E$5:$F$1135,2,FALSE),""))</f>
        <v/>
      </c>
      <c r="BB649" s="63">
        <v>647</v>
      </c>
      <c r="BC649" s="62" t="str">
        <f>IF(BD649="","",BD649&amp;" ("&amp;COUNTIF('Pivot Tables'!$D$4:$D$1135,Reference!BD649)-1&amp;")")</f>
        <v/>
      </c>
      <c r="BD649" s="62" t="str">
        <f>IF(BD648="","",IFERROR(VLOOKUP(BB649,'Pivot Tables'!$AD$4:$AE$1135,2,FALSE),""))</f>
        <v/>
      </c>
    </row>
    <row r="650" spans="19:56" s="7" customFormat="1">
      <c r="S650" s="94"/>
      <c r="T650" s="94"/>
      <c r="U650" s="94"/>
      <c r="V650" s="70"/>
      <c r="W650" s="65"/>
      <c r="X650" s="65"/>
      <c r="Y650" s="65"/>
      <c r="Z650" s="65">
        <f t="shared" si="69"/>
        <v>645</v>
      </c>
      <c r="AA650" s="81" t="str">
        <f>IF(AA649="","",IFERROR(IF($S$17="All",VLOOKUP($S$14&amp;Z650-1,'Pivot Tables'!$T$5:$U$1135,2,FALSE),VLOOKUP($S$14&amp;Reference!$S$17&amp;Z650-1,'Pivot Tables'!$AB$5:$AC$1135,2,FALSE)),""))</f>
        <v/>
      </c>
      <c r="AB650" s="66"/>
      <c r="AR650" s="94"/>
      <c r="AS650" s="94"/>
      <c r="AT650" s="94"/>
      <c r="BA650" s="62" t="str">
        <f>IF(BA649="","",IFERROR(VLOOKUP($BC$1&amp;BB650-1,'Pivot Tables'!$E$5:$F$1135,2,FALSE),""))</f>
        <v/>
      </c>
      <c r="BB650" s="63">
        <v>648</v>
      </c>
      <c r="BC650" s="62" t="str">
        <f>IF(BD650="","",BD650&amp;" ("&amp;COUNTIF('Pivot Tables'!$D$4:$D$1135,Reference!BD650)-1&amp;")")</f>
        <v/>
      </c>
      <c r="BD650" s="62" t="str">
        <f>IF(BD649="","",IFERROR(VLOOKUP(BB650,'Pivot Tables'!$AD$4:$AE$1135,2,FALSE),""))</f>
        <v/>
      </c>
    </row>
    <row r="651" spans="19:56" s="7" customFormat="1">
      <c r="S651" s="94"/>
      <c r="T651" s="94"/>
      <c r="U651" s="94"/>
      <c r="V651" s="70"/>
      <c r="W651" s="65"/>
      <c r="X651" s="65"/>
      <c r="Y651" s="65"/>
      <c r="Z651" s="65">
        <f t="shared" si="69"/>
        <v>646</v>
      </c>
      <c r="AA651" s="81" t="str">
        <f>IF(AA650="","",IFERROR(IF($S$17="All",VLOOKUP($S$14&amp;Z651-1,'Pivot Tables'!$T$5:$U$1135,2,FALSE),VLOOKUP($S$14&amp;Reference!$S$17&amp;Z651-1,'Pivot Tables'!$AB$5:$AC$1135,2,FALSE)),""))</f>
        <v/>
      </c>
      <c r="AB651" s="66"/>
      <c r="AR651" s="94"/>
      <c r="AS651" s="94"/>
      <c r="AT651" s="94"/>
      <c r="BA651" s="62" t="str">
        <f>IF(BA650="","",IFERROR(VLOOKUP($BC$1&amp;BB651-1,'Pivot Tables'!$E$5:$F$1135,2,FALSE),""))</f>
        <v/>
      </c>
      <c r="BB651" s="63">
        <v>649</v>
      </c>
      <c r="BC651" s="62" t="str">
        <f>IF(BD651="","",BD651&amp;" ("&amp;COUNTIF('Pivot Tables'!$D$4:$D$1135,Reference!BD651)-1&amp;")")</f>
        <v/>
      </c>
      <c r="BD651" s="62" t="str">
        <f>IF(BD650="","",IFERROR(VLOOKUP(BB651,'Pivot Tables'!$AD$4:$AE$1135,2,FALSE),""))</f>
        <v/>
      </c>
    </row>
    <row r="652" spans="19:56" s="7" customFormat="1">
      <c r="S652" s="94"/>
      <c r="T652" s="94"/>
      <c r="U652" s="94"/>
      <c r="V652" s="70"/>
      <c r="W652" s="65"/>
      <c r="X652" s="65"/>
      <c r="Y652" s="65"/>
      <c r="Z652" s="65">
        <f t="shared" si="69"/>
        <v>647</v>
      </c>
      <c r="AA652" s="81" t="str">
        <f>IF(AA651="","",IFERROR(IF($S$17="All",VLOOKUP($S$14&amp;Z652-1,'Pivot Tables'!$T$5:$U$1135,2,FALSE),VLOOKUP($S$14&amp;Reference!$S$17&amp;Z652-1,'Pivot Tables'!$AB$5:$AC$1135,2,FALSE)),""))</f>
        <v/>
      </c>
      <c r="AB652" s="66"/>
      <c r="AR652" s="94"/>
      <c r="AS652" s="94"/>
      <c r="AT652" s="94"/>
      <c r="BA652" s="62" t="str">
        <f>IF(BA651="","",IFERROR(VLOOKUP($BC$1&amp;BB652-1,'Pivot Tables'!$E$5:$F$1135,2,FALSE),""))</f>
        <v/>
      </c>
      <c r="BB652" s="63">
        <v>650</v>
      </c>
      <c r="BC652" s="62" t="str">
        <f>IF(BD652="","",BD652&amp;" ("&amp;COUNTIF('Pivot Tables'!$D$4:$D$1135,Reference!BD652)-1&amp;")")</f>
        <v/>
      </c>
      <c r="BD652" s="62" t="str">
        <f>IF(BD651="","",IFERROR(VLOOKUP(BB652,'Pivot Tables'!$AD$4:$AE$1135,2,FALSE),""))</f>
        <v/>
      </c>
    </row>
    <row r="653" spans="19:56" s="7" customFormat="1">
      <c r="S653" s="94"/>
      <c r="T653" s="94"/>
      <c r="U653" s="94"/>
      <c r="V653" s="70"/>
      <c r="W653" s="65"/>
      <c r="X653" s="65"/>
      <c r="Y653" s="65"/>
      <c r="Z653" s="65">
        <f t="shared" si="69"/>
        <v>648</v>
      </c>
      <c r="AA653" s="81" t="str">
        <f>IF(AA652="","",IFERROR(IF($S$17="All",VLOOKUP($S$14&amp;Z653-1,'Pivot Tables'!$T$5:$U$1135,2,FALSE),VLOOKUP($S$14&amp;Reference!$S$17&amp;Z653-1,'Pivot Tables'!$AB$5:$AC$1135,2,FALSE)),""))</f>
        <v/>
      </c>
      <c r="AB653" s="66"/>
      <c r="AR653" s="94"/>
      <c r="AS653" s="94"/>
      <c r="AT653" s="94"/>
      <c r="BA653" s="62" t="str">
        <f>IF(BA652="","",IFERROR(VLOOKUP($BC$1&amp;BB653-1,'Pivot Tables'!$E$5:$F$1135,2,FALSE),""))</f>
        <v/>
      </c>
      <c r="BB653" s="63">
        <v>651</v>
      </c>
      <c r="BC653" s="62" t="str">
        <f>IF(BD653="","",BD653&amp;" ("&amp;COUNTIF('Pivot Tables'!$D$4:$D$1135,Reference!BD653)-1&amp;")")</f>
        <v/>
      </c>
      <c r="BD653" s="62" t="str">
        <f>IF(BD652="","",IFERROR(VLOOKUP(BB653,'Pivot Tables'!$AD$4:$AE$1135,2,FALSE),""))</f>
        <v/>
      </c>
    </row>
    <row r="654" spans="19:56" s="7" customFormat="1">
      <c r="S654" s="94"/>
      <c r="T654" s="94"/>
      <c r="U654" s="94"/>
      <c r="V654" s="70"/>
      <c r="W654" s="65"/>
      <c r="X654" s="65"/>
      <c r="Y654" s="65"/>
      <c r="Z654" s="65">
        <f t="shared" si="69"/>
        <v>649</v>
      </c>
      <c r="AA654" s="81" t="str">
        <f>IF(AA653="","",IFERROR(IF($S$17="All",VLOOKUP($S$14&amp;Z654-1,'Pivot Tables'!$T$5:$U$1135,2,FALSE),VLOOKUP($S$14&amp;Reference!$S$17&amp;Z654-1,'Pivot Tables'!$AB$5:$AC$1135,2,FALSE)),""))</f>
        <v/>
      </c>
      <c r="AB654" s="66"/>
      <c r="AR654" s="94"/>
      <c r="AS654" s="94"/>
      <c r="AT654" s="94"/>
      <c r="BA654" s="62" t="str">
        <f>IF(BA653="","",IFERROR(VLOOKUP($BC$1&amp;BB654-1,'Pivot Tables'!$E$5:$F$1135,2,FALSE),""))</f>
        <v/>
      </c>
      <c r="BB654" s="63">
        <v>652</v>
      </c>
      <c r="BC654" s="62" t="str">
        <f>IF(BD654="","",BD654&amp;" ("&amp;COUNTIF('Pivot Tables'!$D$4:$D$1135,Reference!BD654)-1&amp;")")</f>
        <v/>
      </c>
      <c r="BD654" s="62" t="str">
        <f>IF(BD653="","",IFERROR(VLOOKUP(BB654,'Pivot Tables'!$AD$4:$AE$1135,2,FALSE),""))</f>
        <v/>
      </c>
    </row>
    <row r="655" spans="19:56" s="7" customFormat="1">
      <c r="S655" s="94"/>
      <c r="T655" s="94"/>
      <c r="U655" s="94"/>
      <c r="V655" s="70"/>
      <c r="W655" s="65"/>
      <c r="X655" s="65"/>
      <c r="Y655" s="65"/>
      <c r="Z655" s="65">
        <f t="shared" ref="Z655:Z718" si="70">+Z654+1</f>
        <v>650</v>
      </c>
      <c r="AA655" s="81" t="str">
        <f>IF(AA654="","",IFERROR(IF($S$17="All",VLOOKUP($S$14&amp;Z655-1,'Pivot Tables'!$T$5:$U$1135,2,FALSE),VLOOKUP($S$14&amp;Reference!$S$17&amp;Z655-1,'Pivot Tables'!$AB$5:$AC$1135,2,FALSE)),""))</f>
        <v/>
      </c>
      <c r="AB655" s="66"/>
      <c r="AR655" s="94"/>
      <c r="AS655" s="94"/>
      <c r="AT655" s="94"/>
      <c r="BA655" s="62" t="str">
        <f>IF(BA654="","",IFERROR(VLOOKUP($BC$1&amp;BB655-1,'Pivot Tables'!$E$5:$F$1135,2,FALSE),""))</f>
        <v/>
      </c>
      <c r="BB655" s="63">
        <v>653</v>
      </c>
      <c r="BC655" s="62" t="str">
        <f>IF(BD655="","",BD655&amp;" ("&amp;COUNTIF('Pivot Tables'!$D$4:$D$1135,Reference!BD655)-1&amp;")")</f>
        <v/>
      </c>
      <c r="BD655" s="62" t="str">
        <f>IF(BD654="","",IFERROR(VLOOKUP(BB655,'Pivot Tables'!$AD$4:$AE$1135,2,FALSE),""))</f>
        <v/>
      </c>
    </row>
    <row r="656" spans="19:56" s="7" customFormat="1">
      <c r="S656" s="94"/>
      <c r="T656" s="94"/>
      <c r="U656" s="94"/>
      <c r="V656" s="70"/>
      <c r="W656" s="65"/>
      <c r="X656" s="65"/>
      <c r="Y656" s="65"/>
      <c r="Z656" s="65">
        <f t="shared" si="70"/>
        <v>651</v>
      </c>
      <c r="AA656" s="81" t="str">
        <f>IF(AA655="","",IFERROR(IF($S$17="All",VLOOKUP($S$14&amp;Z656-1,'Pivot Tables'!$T$5:$U$1135,2,FALSE),VLOOKUP($S$14&amp;Reference!$S$17&amp;Z656-1,'Pivot Tables'!$AB$5:$AC$1135,2,FALSE)),""))</f>
        <v/>
      </c>
      <c r="AB656" s="66"/>
      <c r="AR656" s="94"/>
      <c r="AS656" s="94"/>
      <c r="AT656" s="94"/>
      <c r="BA656" s="62" t="str">
        <f>IF(BA655="","",IFERROR(VLOOKUP($BC$1&amp;BB656-1,'Pivot Tables'!$E$5:$F$1135,2,FALSE),""))</f>
        <v/>
      </c>
      <c r="BB656" s="63">
        <v>654</v>
      </c>
      <c r="BC656" s="62" t="str">
        <f>IF(BD656="","",BD656&amp;" ("&amp;COUNTIF('Pivot Tables'!$D$4:$D$1135,Reference!BD656)-1&amp;")")</f>
        <v/>
      </c>
      <c r="BD656" s="62" t="str">
        <f>IF(BD655="","",IFERROR(VLOOKUP(BB656,'Pivot Tables'!$AD$4:$AE$1135,2,FALSE),""))</f>
        <v/>
      </c>
    </row>
    <row r="657" spans="19:56" s="7" customFormat="1">
      <c r="S657" s="94"/>
      <c r="T657" s="94"/>
      <c r="U657" s="94"/>
      <c r="V657" s="70"/>
      <c r="W657" s="65"/>
      <c r="X657" s="65"/>
      <c r="Y657" s="65"/>
      <c r="Z657" s="65">
        <f t="shared" si="70"/>
        <v>652</v>
      </c>
      <c r="AA657" s="81" t="str">
        <f>IF(AA656="","",IFERROR(IF($S$17="All",VLOOKUP($S$14&amp;Z657-1,'Pivot Tables'!$T$5:$U$1135,2,FALSE),VLOOKUP($S$14&amp;Reference!$S$17&amp;Z657-1,'Pivot Tables'!$AB$5:$AC$1135,2,FALSE)),""))</f>
        <v/>
      </c>
      <c r="AB657" s="66"/>
      <c r="AR657" s="94"/>
      <c r="AS657" s="94"/>
      <c r="AT657" s="94"/>
      <c r="BA657" s="62" t="str">
        <f>IF(BA656="","",IFERROR(VLOOKUP($BC$1&amp;BB657-1,'Pivot Tables'!$E$5:$F$1135,2,FALSE),""))</f>
        <v/>
      </c>
      <c r="BB657" s="63">
        <v>655</v>
      </c>
      <c r="BC657" s="62" t="str">
        <f>IF(BD657="","",BD657&amp;" ("&amp;COUNTIF('Pivot Tables'!$D$4:$D$1135,Reference!BD657)-1&amp;")")</f>
        <v/>
      </c>
      <c r="BD657" s="62" t="str">
        <f>IF(BD656="","",IFERROR(VLOOKUP(BB657,'Pivot Tables'!$AD$4:$AE$1135,2,FALSE),""))</f>
        <v/>
      </c>
    </row>
    <row r="658" spans="19:56" s="7" customFormat="1">
      <c r="S658" s="94"/>
      <c r="T658" s="94"/>
      <c r="U658" s="94"/>
      <c r="V658" s="70"/>
      <c r="W658" s="65"/>
      <c r="X658" s="65"/>
      <c r="Y658" s="65"/>
      <c r="Z658" s="65">
        <f t="shared" si="70"/>
        <v>653</v>
      </c>
      <c r="AA658" s="81" t="str">
        <f>IF(AA657="","",IFERROR(IF($S$17="All",VLOOKUP($S$14&amp;Z658-1,'Pivot Tables'!$T$5:$U$1135,2,FALSE),VLOOKUP($S$14&amp;Reference!$S$17&amp;Z658-1,'Pivot Tables'!$AB$5:$AC$1135,2,FALSE)),""))</f>
        <v/>
      </c>
      <c r="AB658" s="66"/>
      <c r="AR658" s="94"/>
      <c r="AS658" s="94"/>
      <c r="AT658" s="94"/>
      <c r="BA658" s="62" t="str">
        <f>IF(BA657="","",IFERROR(VLOOKUP($BC$1&amp;BB658-1,'Pivot Tables'!$E$5:$F$1135,2,FALSE),""))</f>
        <v/>
      </c>
      <c r="BB658" s="63">
        <v>656</v>
      </c>
      <c r="BC658" s="62" t="str">
        <f>IF(BD658="","",BD658&amp;" ("&amp;COUNTIF('Pivot Tables'!$D$4:$D$1135,Reference!BD658)-1&amp;")")</f>
        <v/>
      </c>
      <c r="BD658" s="62" t="str">
        <f>IF(BD657="","",IFERROR(VLOOKUP(BB658,'Pivot Tables'!$AD$4:$AE$1135,2,FALSE),""))</f>
        <v/>
      </c>
    </row>
    <row r="659" spans="19:56" s="7" customFormat="1">
      <c r="S659" s="94"/>
      <c r="T659" s="94"/>
      <c r="U659" s="94"/>
      <c r="V659" s="70"/>
      <c r="W659" s="65"/>
      <c r="X659" s="65"/>
      <c r="Y659" s="65"/>
      <c r="Z659" s="65">
        <f t="shared" si="70"/>
        <v>654</v>
      </c>
      <c r="AA659" s="81" t="str">
        <f>IF(AA658="","",IFERROR(IF($S$17="All",VLOOKUP($S$14&amp;Z659-1,'Pivot Tables'!$T$5:$U$1135,2,FALSE),VLOOKUP($S$14&amp;Reference!$S$17&amp;Z659-1,'Pivot Tables'!$AB$5:$AC$1135,2,FALSE)),""))</f>
        <v/>
      </c>
      <c r="AB659" s="66"/>
      <c r="AR659" s="94"/>
      <c r="AS659" s="94"/>
      <c r="AT659" s="94"/>
      <c r="BA659" s="62" t="str">
        <f>IF(BA658="","",IFERROR(VLOOKUP($BC$1&amp;BB659-1,'Pivot Tables'!$E$5:$F$1135,2,FALSE),""))</f>
        <v/>
      </c>
      <c r="BB659" s="63">
        <v>657</v>
      </c>
      <c r="BC659" s="62" t="str">
        <f>IF(BD659="","",BD659&amp;" ("&amp;COUNTIF('Pivot Tables'!$D$4:$D$1135,Reference!BD659)-1&amp;")")</f>
        <v/>
      </c>
      <c r="BD659" s="62" t="str">
        <f>IF(BD658="","",IFERROR(VLOOKUP(BB659,'Pivot Tables'!$AD$4:$AE$1135,2,FALSE),""))</f>
        <v/>
      </c>
    </row>
    <row r="660" spans="19:56" s="7" customFormat="1">
      <c r="S660" s="94"/>
      <c r="T660" s="94"/>
      <c r="U660" s="94"/>
      <c r="V660" s="70"/>
      <c r="W660" s="65"/>
      <c r="X660" s="65"/>
      <c r="Y660" s="65"/>
      <c r="Z660" s="65">
        <f t="shared" si="70"/>
        <v>655</v>
      </c>
      <c r="AA660" s="81" t="str">
        <f>IF(AA659="","",IFERROR(IF($S$17="All",VLOOKUP($S$14&amp;Z660-1,'Pivot Tables'!$T$5:$U$1135,2,FALSE),VLOOKUP($S$14&amp;Reference!$S$17&amp;Z660-1,'Pivot Tables'!$AB$5:$AC$1135,2,FALSE)),""))</f>
        <v/>
      </c>
      <c r="AB660" s="66"/>
      <c r="AR660" s="94"/>
      <c r="AS660" s="94"/>
      <c r="AT660" s="94"/>
      <c r="BA660" s="62" t="str">
        <f>IF(BA659="","",IFERROR(VLOOKUP($BC$1&amp;BB660-1,'Pivot Tables'!$E$5:$F$1135,2,FALSE),""))</f>
        <v/>
      </c>
      <c r="BB660" s="63">
        <v>658</v>
      </c>
      <c r="BC660" s="62" t="str">
        <f>IF(BD660="","",BD660&amp;" ("&amp;COUNTIF('Pivot Tables'!$D$4:$D$1135,Reference!BD660)-1&amp;")")</f>
        <v/>
      </c>
      <c r="BD660" s="62" t="str">
        <f>IF(BD659="","",IFERROR(VLOOKUP(BB660,'Pivot Tables'!$AD$4:$AE$1135,2,FALSE),""))</f>
        <v/>
      </c>
    </row>
    <row r="661" spans="19:56" s="7" customFormat="1">
      <c r="S661" s="94"/>
      <c r="T661" s="94"/>
      <c r="U661" s="94"/>
      <c r="V661" s="70"/>
      <c r="W661" s="65"/>
      <c r="X661" s="65"/>
      <c r="Y661" s="65"/>
      <c r="Z661" s="65">
        <f t="shared" si="70"/>
        <v>656</v>
      </c>
      <c r="AA661" s="81" t="str">
        <f>IF(AA660="","",IFERROR(IF($S$17="All",VLOOKUP($S$14&amp;Z661-1,'Pivot Tables'!$T$5:$U$1135,2,FALSE),VLOOKUP($S$14&amp;Reference!$S$17&amp;Z661-1,'Pivot Tables'!$AB$5:$AC$1135,2,FALSE)),""))</f>
        <v/>
      </c>
      <c r="AB661" s="66"/>
      <c r="AR661" s="94"/>
      <c r="AS661" s="94"/>
      <c r="AT661" s="94"/>
      <c r="BA661" s="62" t="str">
        <f>IF(BA660="","",IFERROR(VLOOKUP($BC$1&amp;BB661-1,'Pivot Tables'!$E$5:$F$1135,2,FALSE),""))</f>
        <v/>
      </c>
      <c r="BB661" s="63">
        <v>659</v>
      </c>
      <c r="BC661" s="62" t="str">
        <f>IF(BD661="","",BD661&amp;" ("&amp;COUNTIF('Pivot Tables'!$D$4:$D$1135,Reference!BD661)-1&amp;")")</f>
        <v/>
      </c>
      <c r="BD661" s="62" t="str">
        <f>IF(BD660="","",IFERROR(VLOOKUP(BB661,'Pivot Tables'!$AD$4:$AE$1135,2,FALSE),""))</f>
        <v/>
      </c>
    </row>
    <row r="662" spans="19:56" s="7" customFormat="1">
      <c r="S662" s="94"/>
      <c r="T662" s="94"/>
      <c r="U662" s="94"/>
      <c r="V662" s="70"/>
      <c r="W662" s="65"/>
      <c r="X662" s="65"/>
      <c r="Y662" s="65"/>
      <c r="Z662" s="65">
        <f t="shared" si="70"/>
        <v>657</v>
      </c>
      <c r="AA662" s="81" t="str">
        <f>IF(AA661="","",IFERROR(IF($S$17="All",VLOOKUP($S$14&amp;Z662-1,'Pivot Tables'!$T$5:$U$1135,2,FALSE),VLOOKUP($S$14&amp;Reference!$S$17&amp;Z662-1,'Pivot Tables'!$AB$5:$AC$1135,2,FALSE)),""))</f>
        <v/>
      </c>
      <c r="AB662" s="66"/>
      <c r="AR662" s="94"/>
      <c r="AS662" s="94"/>
      <c r="AT662" s="94"/>
      <c r="BA662" s="62" t="str">
        <f>IF(BA661="","",IFERROR(VLOOKUP($BC$1&amp;BB662-1,'Pivot Tables'!$E$5:$F$1135,2,FALSE),""))</f>
        <v/>
      </c>
      <c r="BB662" s="63">
        <v>660</v>
      </c>
      <c r="BC662" s="62" t="str">
        <f>IF(BD662="","",BD662&amp;" ("&amp;COUNTIF('Pivot Tables'!$D$4:$D$1135,Reference!BD662)-1&amp;")")</f>
        <v/>
      </c>
      <c r="BD662" s="62" t="str">
        <f>IF(BD661="","",IFERROR(VLOOKUP(BB662,'Pivot Tables'!$AD$4:$AE$1135,2,FALSE),""))</f>
        <v/>
      </c>
    </row>
    <row r="663" spans="19:56" s="7" customFormat="1">
      <c r="S663" s="94"/>
      <c r="T663" s="94"/>
      <c r="U663" s="94"/>
      <c r="V663" s="70"/>
      <c r="W663" s="65"/>
      <c r="X663" s="65"/>
      <c r="Y663" s="65"/>
      <c r="Z663" s="65">
        <f t="shared" si="70"/>
        <v>658</v>
      </c>
      <c r="AA663" s="81" t="str">
        <f>IF(AA662="","",IFERROR(IF($S$17="All",VLOOKUP($S$14&amp;Z663-1,'Pivot Tables'!$T$5:$U$1135,2,FALSE),VLOOKUP($S$14&amp;Reference!$S$17&amp;Z663-1,'Pivot Tables'!$AB$5:$AC$1135,2,FALSE)),""))</f>
        <v/>
      </c>
      <c r="AB663" s="66"/>
      <c r="AR663" s="94"/>
      <c r="AS663" s="94"/>
      <c r="AT663" s="94"/>
      <c r="BA663" s="62" t="str">
        <f>IF(BA662="","",IFERROR(VLOOKUP($BC$1&amp;BB663-1,'Pivot Tables'!$E$5:$F$1135,2,FALSE),""))</f>
        <v/>
      </c>
      <c r="BB663" s="63">
        <v>661</v>
      </c>
      <c r="BC663" s="62" t="str">
        <f>IF(BD663="","",BD663&amp;" ("&amp;COUNTIF('Pivot Tables'!$D$4:$D$1135,Reference!BD663)-1&amp;")")</f>
        <v/>
      </c>
      <c r="BD663" s="62" t="str">
        <f>IF(BD662="","",IFERROR(VLOOKUP(BB663,'Pivot Tables'!$AD$4:$AE$1135,2,FALSE),""))</f>
        <v/>
      </c>
    </row>
    <row r="664" spans="19:56" s="7" customFormat="1">
      <c r="S664" s="94"/>
      <c r="T664" s="94"/>
      <c r="U664" s="94"/>
      <c r="V664" s="70"/>
      <c r="W664" s="65"/>
      <c r="X664" s="65"/>
      <c r="Y664" s="65"/>
      <c r="Z664" s="65">
        <f t="shared" si="70"/>
        <v>659</v>
      </c>
      <c r="AA664" s="81" t="str">
        <f>IF(AA663="","",IFERROR(IF($S$17="All",VLOOKUP($S$14&amp;Z664-1,'Pivot Tables'!$T$5:$U$1135,2,FALSE),VLOOKUP($S$14&amp;Reference!$S$17&amp;Z664-1,'Pivot Tables'!$AB$5:$AC$1135,2,FALSE)),""))</f>
        <v/>
      </c>
      <c r="AB664" s="66"/>
      <c r="AR664" s="94"/>
      <c r="AS664" s="94"/>
      <c r="AT664" s="94"/>
      <c r="BA664" s="62" t="str">
        <f>IF(BA663="","",IFERROR(VLOOKUP($BC$1&amp;BB664-1,'Pivot Tables'!$E$5:$F$1135,2,FALSE),""))</f>
        <v/>
      </c>
      <c r="BB664" s="63">
        <v>662</v>
      </c>
      <c r="BC664" s="62" t="str">
        <f>IF(BD664="","",BD664&amp;" ("&amp;COUNTIF('Pivot Tables'!$D$4:$D$1135,Reference!BD664)-1&amp;")")</f>
        <v/>
      </c>
      <c r="BD664" s="62" t="str">
        <f>IF(BD663="","",IFERROR(VLOOKUP(BB664,'Pivot Tables'!$AD$4:$AE$1135,2,FALSE),""))</f>
        <v/>
      </c>
    </row>
    <row r="665" spans="19:56" s="7" customFormat="1">
      <c r="S665" s="94"/>
      <c r="T665" s="94"/>
      <c r="U665" s="94"/>
      <c r="V665" s="70"/>
      <c r="W665" s="65"/>
      <c r="X665" s="65"/>
      <c r="Y665" s="65"/>
      <c r="Z665" s="65">
        <f t="shared" si="70"/>
        <v>660</v>
      </c>
      <c r="AA665" s="81" t="str">
        <f>IF(AA664="","",IFERROR(IF($S$17="All",VLOOKUP($S$14&amp;Z665-1,'Pivot Tables'!$T$5:$U$1135,2,FALSE),VLOOKUP($S$14&amp;Reference!$S$17&amp;Z665-1,'Pivot Tables'!$AB$5:$AC$1135,2,FALSE)),""))</f>
        <v/>
      </c>
      <c r="AB665" s="66"/>
      <c r="AR665" s="94"/>
      <c r="AS665" s="94"/>
      <c r="AT665" s="94"/>
      <c r="BA665" s="62" t="str">
        <f>IF(BA664="","",IFERROR(VLOOKUP($BC$1&amp;BB665-1,'Pivot Tables'!$E$5:$F$1135,2,FALSE),""))</f>
        <v/>
      </c>
      <c r="BB665" s="63">
        <v>663</v>
      </c>
      <c r="BC665" s="62" t="str">
        <f>IF(BD665="","",BD665&amp;" ("&amp;COUNTIF('Pivot Tables'!$D$4:$D$1135,Reference!BD665)-1&amp;")")</f>
        <v/>
      </c>
      <c r="BD665" s="62" t="str">
        <f>IF(BD664="","",IFERROR(VLOOKUP(BB665,'Pivot Tables'!$AD$4:$AE$1135,2,FALSE),""))</f>
        <v/>
      </c>
    </row>
    <row r="666" spans="19:56" s="7" customFormat="1">
      <c r="S666" s="94"/>
      <c r="T666" s="94"/>
      <c r="U666" s="94"/>
      <c r="V666" s="70"/>
      <c r="W666" s="65"/>
      <c r="X666" s="65"/>
      <c r="Y666" s="65"/>
      <c r="Z666" s="65">
        <f t="shared" si="70"/>
        <v>661</v>
      </c>
      <c r="AA666" s="81" t="str">
        <f>IF(AA665="","",IFERROR(IF($S$17="All",VLOOKUP($S$14&amp;Z666-1,'Pivot Tables'!$T$5:$U$1135,2,FALSE),VLOOKUP($S$14&amp;Reference!$S$17&amp;Z666-1,'Pivot Tables'!$AB$5:$AC$1135,2,FALSE)),""))</f>
        <v/>
      </c>
      <c r="AB666" s="66"/>
      <c r="AR666" s="94"/>
      <c r="AS666" s="94"/>
      <c r="AT666" s="94"/>
      <c r="BA666" s="62" t="str">
        <f>IF(BA665="","",IFERROR(VLOOKUP($BC$1&amp;BB666-1,'Pivot Tables'!$E$5:$F$1135,2,FALSE),""))</f>
        <v/>
      </c>
      <c r="BB666" s="63">
        <v>664</v>
      </c>
      <c r="BC666" s="62" t="str">
        <f>IF(BD666="","",BD666&amp;" ("&amp;COUNTIF('Pivot Tables'!$D$4:$D$1135,Reference!BD666)-1&amp;")")</f>
        <v/>
      </c>
      <c r="BD666" s="62" t="str">
        <f>IF(BD665="","",IFERROR(VLOOKUP(BB666,'Pivot Tables'!$AD$4:$AE$1135,2,FALSE),""))</f>
        <v/>
      </c>
    </row>
    <row r="667" spans="19:56" s="7" customFormat="1">
      <c r="S667" s="94"/>
      <c r="T667" s="94"/>
      <c r="U667" s="94"/>
      <c r="V667" s="70"/>
      <c r="W667" s="65"/>
      <c r="X667" s="65"/>
      <c r="Y667" s="65"/>
      <c r="Z667" s="65">
        <f t="shared" si="70"/>
        <v>662</v>
      </c>
      <c r="AA667" s="81" t="str">
        <f>IF(AA666="","",IFERROR(IF($S$17="All",VLOOKUP($S$14&amp;Z667-1,'Pivot Tables'!$T$5:$U$1135,2,FALSE),VLOOKUP($S$14&amp;Reference!$S$17&amp;Z667-1,'Pivot Tables'!$AB$5:$AC$1135,2,FALSE)),""))</f>
        <v/>
      </c>
      <c r="AB667" s="66"/>
      <c r="AR667" s="94"/>
      <c r="AS667" s="94"/>
      <c r="AT667" s="94"/>
      <c r="BA667" s="62" t="str">
        <f>IF(BA666="","",IFERROR(VLOOKUP($BC$1&amp;BB667-1,'Pivot Tables'!$E$5:$F$1135,2,FALSE),""))</f>
        <v/>
      </c>
      <c r="BB667" s="63">
        <v>665</v>
      </c>
      <c r="BC667" s="62" t="str">
        <f>IF(BD667="","",BD667&amp;" ("&amp;COUNTIF('Pivot Tables'!$D$4:$D$1135,Reference!BD667)-1&amp;")")</f>
        <v/>
      </c>
      <c r="BD667" s="62" t="str">
        <f>IF(BD666="","",IFERROR(VLOOKUP(BB667,'Pivot Tables'!$AD$4:$AE$1135,2,FALSE),""))</f>
        <v/>
      </c>
    </row>
    <row r="668" spans="19:56" s="7" customFormat="1">
      <c r="S668" s="94"/>
      <c r="T668" s="94"/>
      <c r="U668" s="94"/>
      <c r="V668" s="70"/>
      <c r="W668" s="65"/>
      <c r="X668" s="65"/>
      <c r="Y668" s="65"/>
      <c r="Z668" s="65">
        <f t="shared" si="70"/>
        <v>663</v>
      </c>
      <c r="AA668" s="81" t="str">
        <f>IF(AA667="","",IFERROR(IF($S$17="All",VLOOKUP($S$14&amp;Z668-1,'Pivot Tables'!$T$5:$U$1135,2,FALSE),VLOOKUP($S$14&amp;Reference!$S$17&amp;Z668-1,'Pivot Tables'!$AB$5:$AC$1135,2,FALSE)),""))</f>
        <v/>
      </c>
      <c r="AB668" s="66"/>
      <c r="AR668" s="94"/>
      <c r="AS668" s="94"/>
      <c r="AT668" s="94"/>
      <c r="BA668" s="62" t="str">
        <f>IF(BA667="","",IFERROR(VLOOKUP($BC$1&amp;BB668-1,'Pivot Tables'!$E$5:$F$1135,2,FALSE),""))</f>
        <v/>
      </c>
      <c r="BB668" s="63">
        <v>666</v>
      </c>
      <c r="BC668" s="62" t="str">
        <f>IF(BD668="","",BD668&amp;" ("&amp;COUNTIF('Pivot Tables'!$D$4:$D$1135,Reference!BD668)-1&amp;")")</f>
        <v/>
      </c>
      <c r="BD668" s="62" t="str">
        <f>IF(BD667="","",IFERROR(VLOOKUP(BB668,'Pivot Tables'!$AD$4:$AE$1135,2,FALSE),""))</f>
        <v/>
      </c>
    </row>
    <row r="669" spans="19:56" s="7" customFormat="1">
      <c r="S669" s="94"/>
      <c r="T669" s="94"/>
      <c r="U669" s="94"/>
      <c r="V669" s="70"/>
      <c r="W669" s="65"/>
      <c r="X669" s="65"/>
      <c r="Y669" s="65"/>
      <c r="Z669" s="65">
        <f t="shared" si="70"/>
        <v>664</v>
      </c>
      <c r="AA669" s="81" t="str">
        <f>IF(AA668="","",IFERROR(IF($S$17="All",VLOOKUP($S$14&amp;Z669-1,'Pivot Tables'!$T$5:$U$1135,2,FALSE),VLOOKUP($S$14&amp;Reference!$S$17&amp;Z669-1,'Pivot Tables'!$AB$5:$AC$1135,2,FALSE)),""))</f>
        <v/>
      </c>
      <c r="AB669" s="66"/>
      <c r="AR669" s="94"/>
      <c r="AS669" s="94"/>
      <c r="AT669" s="94"/>
      <c r="BA669" s="62" t="str">
        <f>IF(BA668="","",IFERROR(VLOOKUP($BC$1&amp;BB669-1,'Pivot Tables'!$E$5:$F$1135,2,FALSE),""))</f>
        <v/>
      </c>
      <c r="BB669" s="63">
        <v>667</v>
      </c>
      <c r="BC669" s="62" t="str">
        <f>IF(BD669="","",BD669&amp;" ("&amp;COUNTIF('Pivot Tables'!$D$4:$D$1135,Reference!BD669)-1&amp;")")</f>
        <v/>
      </c>
      <c r="BD669" s="62" t="str">
        <f>IF(BD668="","",IFERROR(VLOOKUP(BB669,'Pivot Tables'!$AD$4:$AE$1135,2,FALSE),""))</f>
        <v/>
      </c>
    </row>
    <row r="670" spans="19:56" s="7" customFormat="1">
      <c r="S670" s="94"/>
      <c r="T670" s="94"/>
      <c r="U670" s="94"/>
      <c r="V670" s="70"/>
      <c r="W670" s="65"/>
      <c r="X670" s="65"/>
      <c r="Y670" s="65"/>
      <c r="Z670" s="65">
        <f t="shared" si="70"/>
        <v>665</v>
      </c>
      <c r="AA670" s="81" t="str">
        <f>IF(AA669="","",IFERROR(IF($S$17="All",VLOOKUP($S$14&amp;Z670-1,'Pivot Tables'!$T$5:$U$1135,2,FALSE),VLOOKUP($S$14&amp;Reference!$S$17&amp;Z670-1,'Pivot Tables'!$AB$5:$AC$1135,2,FALSE)),""))</f>
        <v/>
      </c>
      <c r="AB670" s="66"/>
      <c r="AR670" s="94"/>
      <c r="AS670" s="94"/>
      <c r="AT670" s="94"/>
      <c r="BA670" s="62" t="str">
        <f>IF(BA669="","",IFERROR(VLOOKUP($BC$1&amp;BB670-1,'Pivot Tables'!$E$5:$F$1135,2,FALSE),""))</f>
        <v/>
      </c>
      <c r="BB670" s="63">
        <v>668</v>
      </c>
      <c r="BC670" s="62" t="str">
        <f>IF(BD670="","",BD670&amp;" ("&amp;COUNTIF('Pivot Tables'!$D$4:$D$1135,Reference!BD670)-1&amp;")")</f>
        <v/>
      </c>
      <c r="BD670" s="62" t="str">
        <f>IF(BD669="","",IFERROR(VLOOKUP(BB670,'Pivot Tables'!$AD$4:$AE$1135,2,FALSE),""))</f>
        <v/>
      </c>
    </row>
    <row r="671" spans="19:56" s="7" customFormat="1">
      <c r="S671" s="94"/>
      <c r="T671" s="94"/>
      <c r="U671" s="94"/>
      <c r="V671" s="70"/>
      <c r="W671" s="65"/>
      <c r="X671" s="65"/>
      <c r="Y671" s="65"/>
      <c r="Z671" s="65">
        <f t="shared" si="70"/>
        <v>666</v>
      </c>
      <c r="AA671" s="81" t="str">
        <f>IF(AA670="","",IFERROR(IF($S$17="All",VLOOKUP($S$14&amp;Z671-1,'Pivot Tables'!$T$5:$U$1135,2,FALSE),VLOOKUP($S$14&amp;Reference!$S$17&amp;Z671-1,'Pivot Tables'!$AB$5:$AC$1135,2,FALSE)),""))</f>
        <v/>
      </c>
      <c r="AB671" s="66"/>
      <c r="AR671" s="94"/>
      <c r="AS671" s="94"/>
      <c r="AT671" s="94"/>
      <c r="BA671" s="62" t="str">
        <f>IF(BA670="","",IFERROR(VLOOKUP($BC$1&amp;BB671-1,'Pivot Tables'!$E$5:$F$1135,2,FALSE),""))</f>
        <v/>
      </c>
      <c r="BB671" s="63">
        <v>669</v>
      </c>
      <c r="BC671" s="62" t="str">
        <f>IF(BD671="","",BD671&amp;" ("&amp;COUNTIF('Pivot Tables'!$D$4:$D$1135,Reference!BD671)-1&amp;")")</f>
        <v/>
      </c>
      <c r="BD671" s="62" t="str">
        <f>IF(BD670="","",IFERROR(VLOOKUP(BB671,'Pivot Tables'!$AD$4:$AE$1135,2,FALSE),""))</f>
        <v/>
      </c>
    </row>
    <row r="672" spans="19:56" s="7" customFormat="1">
      <c r="S672" s="94"/>
      <c r="T672" s="94"/>
      <c r="U672" s="94"/>
      <c r="V672" s="70"/>
      <c r="W672" s="65"/>
      <c r="X672" s="65"/>
      <c r="Y672" s="65"/>
      <c r="Z672" s="65">
        <f t="shared" si="70"/>
        <v>667</v>
      </c>
      <c r="AA672" s="81" t="str">
        <f>IF(AA671="","",IFERROR(IF($S$17="All",VLOOKUP($S$14&amp;Z672-1,'Pivot Tables'!$T$5:$U$1135,2,FALSE),VLOOKUP($S$14&amp;Reference!$S$17&amp;Z672-1,'Pivot Tables'!$AB$5:$AC$1135,2,FALSE)),""))</f>
        <v/>
      </c>
      <c r="AB672" s="66"/>
      <c r="AR672" s="94"/>
      <c r="AS672" s="94"/>
      <c r="AT672" s="94"/>
      <c r="BA672" s="62" t="str">
        <f>IF(BA671="","",IFERROR(VLOOKUP($BC$1&amp;BB672-1,'Pivot Tables'!$E$5:$F$1135,2,FALSE),""))</f>
        <v/>
      </c>
      <c r="BB672" s="63">
        <v>670</v>
      </c>
      <c r="BC672" s="62" t="str">
        <f>IF(BD672="","",BD672&amp;" ("&amp;COUNTIF('Pivot Tables'!$D$4:$D$1135,Reference!BD672)-1&amp;")")</f>
        <v/>
      </c>
      <c r="BD672" s="62" t="str">
        <f>IF(BD671="","",IFERROR(VLOOKUP(BB672,'Pivot Tables'!$AD$4:$AE$1135,2,FALSE),""))</f>
        <v/>
      </c>
    </row>
    <row r="673" spans="19:56" s="7" customFormat="1">
      <c r="S673" s="94"/>
      <c r="T673" s="94"/>
      <c r="U673" s="94"/>
      <c r="V673" s="70"/>
      <c r="W673" s="65"/>
      <c r="X673" s="65"/>
      <c r="Y673" s="65"/>
      <c r="Z673" s="65">
        <f t="shared" si="70"/>
        <v>668</v>
      </c>
      <c r="AA673" s="81" t="str">
        <f>IF(AA672="","",IFERROR(IF($S$17="All",VLOOKUP($S$14&amp;Z673-1,'Pivot Tables'!$T$5:$U$1135,2,FALSE),VLOOKUP($S$14&amp;Reference!$S$17&amp;Z673-1,'Pivot Tables'!$AB$5:$AC$1135,2,FALSE)),""))</f>
        <v/>
      </c>
      <c r="AB673" s="66"/>
      <c r="AR673" s="94"/>
      <c r="AS673" s="94"/>
      <c r="AT673" s="94"/>
      <c r="BA673" s="62" t="str">
        <f>IF(BA672="","",IFERROR(VLOOKUP($BC$1&amp;BB673-1,'Pivot Tables'!$E$5:$F$1135,2,FALSE),""))</f>
        <v/>
      </c>
      <c r="BB673" s="63">
        <v>671</v>
      </c>
      <c r="BC673" s="62" t="str">
        <f>IF(BD673="","",BD673&amp;" ("&amp;COUNTIF('Pivot Tables'!$D$4:$D$1135,Reference!BD673)-1&amp;")")</f>
        <v/>
      </c>
      <c r="BD673" s="62" t="str">
        <f>IF(BD672="","",IFERROR(VLOOKUP(BB673,'Pivot Tables'!$AD$4:$AE$1135,2,FALSE),""))</f>
        <v/>
      </c>
    </row>
    <row r="674" spans="19:56" s="7" customFormat="1">
      <c r="S674" s="94"/>
      <c r="T674" s="94"/>
      <c r="U674" s="94"/>
      <c r="V674" s="70"/>
      <c r="W674" s="65"/>
      <c r="X674" s="65"/>
      <c r="Y674" s="65"/>
      <c r="Z674" s="65">
        <f t="shared" si="70"/>
        <v>669</v>
      </c>
      <c r="AA674" s="81" t="str">
        <f>IF(AA673="","",IFERROR(IF($S$17="All",VLOOKUP($S$14&amp;Z674-1,'Pivot Tables'!$T$5:$U$1135,2,FALSE),VLOOKUP($S$14&amp;Reference!$S$17&amp;Z674-1,'Pivot Tables'!$AB$5:$AC$1135,2,FALSE)),""))</f>
        <v/>
      </c>
      <c r="AB674" s="66"/>
      <c r="AR674" s="94"/>
      <c r="AS674" s="94"/>
      <c r="AT674" s="94"/>
      <c r="BA674" s="62" t="str">
        <f>IF(BA673="","",IFERROR(VLOOKUP($BC$1&amp;BB674-1,'Pivot Tables'!$E$5:$F$1135,2,FALSE),""))</f>
        <v/>
      </c>
      <c r="BB674" s="63">
        <v>672</v>
      </c>
      <c r="BC674" s="62" t="str">
        <f>IF(BD674="","",BD674&amp;" ("&amp;COUNTIF('Pivot Tables'!$D$4:$D$1135,Reference!BD674)-1&amp;")")</f>
        <v/>
      </c>
      <c r="BD674" s="62" t="str">
        <f>IF(BD673="","",IFERROR(VLOOKUP(BB674,'Pivot Tables'!$AD$4:$AE$1135,2,FALSE),""))</f>
        <v/>
      </c>
    </row>
    <row r="675" spans="19:56" s="7" customFormat="1">
      <c r="S675" s="94"/>
      <c r="T675" s="94"/>
      <c r="U675" s="94"/>
      <c r="V675" s="70"/>
      <c r="W675" s="65"/>
      <c r="X675" s="65"/>
      <c r="Y675" s="65"/>
      <c r="Z675" s="65">
        <f t="shared" si="70"/>
        <v>670</v>
      </c>
      <c r="AA675" s="81" t="str">
        <f>IF(AA674="","",IFERROR(IF($S$17="All",VLOOKUP($S$14&amp;Z675-1,'Pivot Tables'!$T$5:$U$1135,2,FALSE),VLOOKUP($S$14&amp;Reference!$S$17&amp;Z675-1,'Pivot Tables'!$AB$5:$AC$1135,2,FALSE)),""))</f>
        <v/>
      </c>
      <c r="AB675" s="66"/>
      <c r="AR675" s="94"/>
      <c r="AS675" s="94"/>
      <c r="AT675" s="94"/>
      <c r="BA675" s="62" t="str">
        <f>IF(BA674="","",IFERROR(VLOOKUP($BC$1&amp;BB675-1,'Pivot Tables'!$E$5:$F$1135,2,FALSE),""))</f>
        <v/>
      </c>
      <c r="BB675" s="63">
        <v>673</v>
      </c>
      <c r="BC675" s="62" t="str">
        <f>IF(BD675="","",BD675&amp;" ("&amp;COUNTIF('Pivot Tables'!$D$4:$D$1135,Reference!BD675)-1&amp;")")</f>
        <v/>
      </c>
      <c r="BD675" s="62" t="str">
        <f>IF(BD674="","",IFERROR(VLOOKUP(BB675,'Pivot Tables'!$AD$4:$AE$1135,2,FALSE),""))</f>
        <v/>
      </c>
    </row>
    <row r="676" spans="19:56" s="7" customFormat="1">
      <c r="S676" s="94"/>
      <c r="T676" s="94"/>
      <c r="U676" s="94"/>
      <c r="V676" s="70"/>
      <c r="W676" s="65"/>
      <c r="X676" s="65"/>
      <c r="Y676" s="65"/>
      <c r="Z676" s="65">
        <f t="shared" si="70"/>
        <v>671</v>
      </c>
      <c r="AA676" s="81" t="str">
        <f>IF(AA675="","",IFERROR(IF($S$17="All",VLOOKUP($S$14&amp;Z676-1,'Pivot Tables'!$T$5:$U$1135,2,FALSE),VLOOKUP($S$14&amp;Reference!$S$17&amp;Z676-1,'Pivot Tables'!$AB$5:$AC$1135,2,FALSE)),""))</f>
        <v/>
      </c>
      <c r="AB676" s="66"/>
      <c r="AR676" s="94"/>
      <c r="AS676" s="94"/>
      <c r="AT676" s="94"/>
      <c r="BA676" s="62" t="str">
        <f>IF(BA675="","",IFERROR(VLOOKUP($BC$1&amp;BB676-1,'Pivot Tables'!$E$5:$F$1135,2,FALSE),""))</f>
        <v/>
      </c>
      <c r="BB676" s="63">
        <v>674</v>
      </c>
      <c r="BC676" s="62" t="str">
        <f>IF(BD676="","",BD676&amp;" ("&amp;COUNTIF('Pivot Tables'!$D$4:$D$1135,Reference!BD676)-1&amp;")")</f>
        <v/>
      </c>
      <c r="BD676" s="62" t="str">
        <f>IF(BD675="","",IFERROR(VLOOKUP(BB676,'Pivot Tables'!$AD$4:$AE$1135,2,FALSE),""))</f>
        <v/>
      </c>
    </row>
    <row r="677" spans="19:56" s="7" customFormat="1">
      <c r="S677" s="94"/>
      <c r="T677" s="94"/>
      <c r="U677" s="94"/>
      <c r="V677" s="70"/>
      <c r="W677" s="65"/>
      <c r="X677" s="65"/>
      <c r="Y677" s="65"/>
      <c r="Z677" s="65">
        <f t="shared" si="70"/>
        <v>672</v>
      </c>
      <c r="AA677" s="81" t="str">
        <f>IF(AA676="","",IFERROR(IF($S$17="All",VLOOKUP($S$14&amp;Z677-1,'Pivot Tables'!$T$5:$U$1135,2,FALSE),VLOOKUP($S$14&amp;Reference!$S$17&amp;Z677-1,'Pivot Tables'!$AB$5:$AC$1135,2,FALSE)),""))</f>
        <v/>
      </c>
      <c r="AB677" s="66"/>
      <c r="AR677" s="94"/>
      <c r="AS677" s="94"/>
      <c r="AT677" s="94"/>
      <c r="BA677" s="62" t="str">
        <f>IF(BA676="","",IFERROR(VLOOKUP($BC$1&amp;BB677-1,'Pivot Tables'!$E$5:$F$1135,2,FALSE),""))</f>
        <v/>
      </c>
      <c r="BB677" s="63">
        <v>675</v>
      </c>
      <c r="BC677" s="62" t="str">
        <f>IF(BD677="","",BD677&amp;" ("&amp;COUNTIF('Pivot Tables'!$D$4:$D$1135,Reference!BD677)-1&amp;")")</f>
        <v/>
      </c>
      <c r="BD677" s="62" t="str">
        <f>IF(BD676="","",IFERROR(VLOOKUP(BB677,'Pivot Tables'!$AD$4:$AE$1135,2,FALSE),""))</f>
        <v/>
      </c>
    </row>
    <row r="678" spans="19:56" s="7" customFormat="1">
      <c r="S678" s="94"/>
      <c r="T678" s="94"/>
      <c r="U678" s="94"/>
      <c r="V678" s="70"/>
      <c r="W678" s="65"/>
      <c r="X678" s="65"/>
      <c r="Y678" s="65"/>
      <c r="Z678" s="65">
        <f t="shared" si="70"/>
        <v>673</v>
      </c>
      <c r="AA678" s="81" t="str">
        <f>IF(AA677="","",IFERROR(IF($S$17="All",VLOOKUP($S$14&amp;Z678-1,'Pivot Tables'!$T$5:$U$1135,2,FALSE),VLOOKUP($S$14&amp;Reference!$S$17&amp;Z678-1,'Pivot Tables'!$AB$5:$AC$1135,2,FALSE)),""))</f>
        <v/>
      </c>
      <c r="AB678" s="66"/>
      <c r="AR678" s="94"/>
      <c r="AS678" s="94"/>
      <c r="AT678" s="94"/>
      <c r="BA678" s="62" t="str">
        <f>IF(BA677="","",IFERROR(VLOOKUP($BC$1&amp;BB678-1,'Pivot Tables'!$E$5:$F$1135,2,FALSE),""))</f>
        <v/>
      </c>
      <c r="BB678" s="63">
        <v>676</v>
      </c>
      <c r="BC678" s="62" t="str">
        <f>IF(BD678="","",BD678&amp;" ("&amp;COUNTIF('Pivot Tables'!$D$4:$D$1135,Reference!BD678)-1&amp;")")</f>
        <v/>
      </c>
      <c r="BD678" s="62" t="str">
        <f>IF(BD677="","",IFERROR(VLOOKUP(BB678,'Pivot Tables'!$AD$4:$AE$1135,2,FALSE),""))</f>
        <v/>
      </c>
    </row>
    <row r="679" spans="19:56" s="7" customFormat="1">
      <c r="S679" s="94"/>
      <c r="T679" s="94"/>
      <c r="U679" s="94"/>
      <c r="V679" s="70"/>
      <c r="W679" s="65"/>
      <c r="X679" s="65"/>
      <c r="Y679" s="65"/>
      <c r="Z679" s="65">
        <f t="shared" si="70"/>
        <v>674</v>
      </c>
      <c r="AA679" s="81" t="str">
        <f>IF(AA678="","",IFERROR(IF($S$17="All",VLOOKUP($S$14&amp;Z679-1,'Pivot Tables'!$T$5:$U$1135,2,FALSE),VLOOKUP($S$14&amp;Reference!$S$17&amp;Z679-1,'Pivot Tables'!$AB$5:$AC$1135,2,FALSE)),""))</f>
        <v/>
      </c>
      <c r="AB679" s="66"/>
      <c r="AR679" s="94"/>
      <c r="AS679" s="94"/>
      <c r="AT679" s="94"/>
      <c r="BA679" s="62" t="str">
        <f>IF(BA678="","",IFERROR(VLOOKUP($BC$1&amp;BB679-1,'Pivot Tables'!$E$5:$F$1135,2,FALSE),""))</f>
        <v/>
      </c>
      <c r="BB679" s="63">
        <v>677</v>
      </c>
      <c r="BC679" s="62" t="str">
        <f>IF(BD679="","",BD679&amp;" ("&amp;COUNTIF('Pivot Tables'!$D$4:$D$1135,Reference!BD679)-1&amp;")")</f>
        <v/>
      </c>
      <c r="BD679" s="62" t="str">
        <f>IF(BD678="","",IFERROR(VLOOKUP(BB679,'Pivot Tables'!$AD$4:$AE$1135,2,FALSE),""))</f>
        <v/>
      </c>
    </row>
    <row r="680" spans="19:56" s="7" customFormat="1">
      <c r="S680" s="94"/>
      <c r="T680" s="94"/>
      <c r="U680" s="94"/>
      <c r="V680" s="70"/>
      <c r="W680" s="65"/>
      <c r="X680" s="65"/>
      <c r="Y680" s="65"/>
      <c r="Z680" s="65">
        <f t="shared" si="70"/>
        <v>675</v>
      </c>
      <c r="AA680" s="81" t="str">
        <f>IF(AA679="","",IFERROR(IF($S$17="All",VLOOKUP($S$14&amp;Z680-1,'Pivot Tables'!$T$5:$U$1135,2,FALSE),VLOOKUP($S$14&amp;Reference!$S$17&amp;Z680-1,'Pivot Tables'!$AB$5:$AC$1135,2,FALSE)),""))</f>
        <v/>
      </c>
      <c r="AB680" s="66"/>
      <c r="AR680" s="94"/>
      <c r="AS680" s="94"/>
      <c r="AT680" s="94"/>
      <c r="BA680" s="62" t="str">
        <f>IF(BA679="","",IFERROR(VLOOKUP($BC$1&amp;BB680-1,'Pivot Tables'!$E$5:$F$1135,2,FALSE),""))</f>
        <v/>
      </c>
      <c r="BB680" s="63">
        <v>678</v>
      </c>
      <c r="BC680" s="62" t="str">
        <f>IF(BD680="","",BD680&amp;" ("&amp;COUNTIF('Pivot Tables'!$D$4:$D$1135,Reference!BD680)-1&amp;")")</f>
        <v/>
      </c>
      <c r="BD680" s="62" t="str">
        <f>IF(BD679="","",IFERROR(VLOOKUP(BB680,'Pivot Tables'!$AD$4:$AE$1135,2,FALSE),""))</f>
        <v/>
      </c>
    </row>
    <row r="681" spans="19:56" s="7" customFormat="1">
      <c r="S681" s="94"/>
      <c r="T681" s="94"/>
      <c r="U681" s="94"/>
      <c r="V681" s="70"/>
      <c r="W681" s="65"/>
      <c r="X681" s="65"/>
      <c r="Y681" s="65"/>
      <c r="Z681" s="65">
        <f t="shared" si="70"/>
        <v>676</v>
      </c>
      <c r="AA681" s="81" t="str">
        <f>IF(AA680="","",IFERROR(IF($S$17="All",VLOOKUP($S$14&amp;Z681-1,'Pivot Tables'!$T$5:$U$1135,2,FALSE),VLOOKUP($S$14&amp;Reference!$S$17&amp;Z681-1,'Pivot Tables'!$AB$5:$AC$1135,2,FALSE)),""))</f>
        <v/>
      </c>
      <c r="AB681" s="66"/>
      <c r="AR681" s="94"/>
      <c r="AS681" s="94"/>
      <c r="AT681" s="94"/>
      <c r="BA681" s="62" t="str">
        <f>IF(BA680="","",IFERROR(VLOOKUP($BC$1&amp;BB681-1,'Pivot Tables'!$E$5:$F$1135,2,FALSE),""))</f>
        <v/>
      </c>
      <c r="BB681" s="63">
        <v>679</v>
      </c>
      <c r="BC681" s="62" t="str">
        <f>IF(BD681="","",BD681&amp;" ("&amp;COUNTIF('Pivot Tables'!$D$4:$D$1135,Reference!BD681)-1&amp;")")</f>
        <v/>
      </c>
      <c r="BD681" s="62" t="str">
        <f>IF(BD680="","",IFERROR(VLOOKUP(BB681,'Pivot Tables'!$AD$4:$AE$1135,2,FALSE),""))</f>
        <v/>
      </c>
    </row>
    <row r="682" spans="19:56" s="7" customFormat="1">
      <c r="S682" s="94"/>
      <c r="T682" s="94"/>
      <c r="U682" s="94"/>
      <c r="V682" s="70"/>
      <c r="W682" s="65"/>
      <c r="X682" s="65"/>
      <c r="Y682" s="65"/>
      <c r="Z682" s="65">
        <f t="shared" si="70"/>
        <v>677</v>
      </c>
      <c r="AA682" s="81" t="str">
        <f>IF(AA681="","",IFERROR(IF($S$17="All",VLOOKUP($S$14&amp;Z682-1,'Pivot Tables'!$T$5:$U$1135,2,FALSE),VLOOKUP($S$14&amp;Reference!$S$17&amp;Z682-1,'Pivot Tables'!$AB$5:$AC$1135,2,FALSE)),""))</f>
        <v/>
      </c>
      <c r="AB682" s="66"/>
      <c r="AR682" s="94"/>
      <c r="AS682" s="94"/>
      <c r="AT682" s="94"/>
      <c r="BA682" s="62" t="str">
        <f>IF(BA681="","",IFERROR(VLOOKUP($BC$1&amp;BB682-1,'Pivot Tables'!$E$5:$F$1135,2,FALSE),""))</f>
        <v/>
      </c>
      <c r="BB682" s="63">
        <v>680</v>
      </c>
      <c r="BC682" s="62" t="str">
        <f>IF(BD682="","",BD682&amp;" ("&amp;COUNTIF('Pivot Tables'!$D$4:$D$1135,Reference!BD682)-1&amp;")")</f>
        <v/>
      </c>
      <c r="BD682" s="62" t="str">
        <f>IF(BD681="","",IFERROR(VLOOKUP(BB682,'Pivot Tables'!$AD$4:$AE$1135,2,FALSE),""))</f>
        <v/>
      </c>
    </row>
    <row r="683" spans="19:56" s="7" customFormat="1">
      <c r="S683" s="94"/>
      <c r="T683" s="94"/>
      <c r="U683" s="94"/>
      <c r="V683" s="70"/>
      <c r="W683" s="65"/>
      <c r="X683" s="65"/>
      <c r="Y683" s="65"/>
      <c r="Z683" s="65">
        <f t="shared" si="70"/>
        <v>678</v>
      </c>
      <c r="AA683" s="81" t="str">
        <f>IF(AA682="","",IFERROR(IF($S$17="All",VLOOKUP($S$14&amp;Z683-1,'Pivot Tables'!$T$5:$U$1135,2,FALSE),VLOOKUP($S$14&amp;Reference!$S$17&amp;Z683-1,'Pivot Tables'!$AB$5:$AC$1135,2,FALSE)),""))</f>
        <v/>
      </c>
      <c r="AB683" s="66"/>
      <c r="AR683" s="94"/>
      <c r="AS683" s="94"/>
      <c r="AT683" s="94"/>
      <c r="BA683" s="62" t="str">
        <f>IF(BA682="","",IFERROR(VLOOKUP($BC$1&amp;BB683-1,'Pivot Tables'!$E$5:$F$1135,2,FALSE),""))</f>
        <v/>
      </c>
      <c r="BB683" s="63">
        <v>681</v>
      </c>
      <c r="BC683" s="62" t="str">
        <f>IF(BD683="","",BD683&amp;" ("&amp;COUNTIF('Pivot Tables'!$D$4:$D$1135,Reference!BD683)-1&amp;")")</f>
        <v/>
      </c>
      <c r="BD683" s="62" t="str">
        <f>IF(BD682="","",IFERROR(VLOOKUP(BB683,'Pivot Tables'!$AD$4:$AE$1135,2,FALSE),""))</f>
        <v/>
      </c>
    </row>
    <row r="684" spans="19:56" s="7" customFormat="1">
      <c r="S684" s="94"/>
      <c r="T684" s="94"/>
      <c r="U684" s="94"/>
      <c r="V684" s="70"/>
      <c r="W684" s="65"/>
      <c r="X684" s="65"/>
      <c r="Y684" s="65"/>
      <c r="Z684" s="65">
        <f t="shared" si="70"/>
        <v>679</v>
      </c>
      <c r="AA684" s="81" t="str">
        <f>IF(AA683="","",IFERROR(IF($S$17="All",VLOOKUP($S$14&amp;Z684-1,'Pivot Tables'!$T$5:$U$1135,2,FALSE),VLOOKUP($S$14&amp;Reference!$S$17&amp;Z684-1,'Pivot Tables'!$AB$5:$AC$1135,2,FALSE)),""))</f>
        <v/>
      </c>
      <c r="AB684" s="66"/>
      <c r="AR684" s="94"/>
      <c r="AS684" s="94"/>
      <c r="AT684" s="94"/>
      <c r="BA684" s="62" t="str">
        <f>IF(BA683="","",IFERROR(VLOOKUP($BC$1&amp;BB684-1,'Pivot Tables'!$E$5:$F$1135,2,FALSE),""))</f>
        <v/>
      </c>
      <c r="BB684" s="63">
        <v>682</v>
      </c>
      <c r="BC684" s="62" t="str">
        <f>IF(BD684="","",BD684&amp;" ("&amp;COUNTIF('Pivot Tables'!$D$4:$D$1135,Reference!BD684)-1&amp;")")</f>
        <v/>
      </c>
      <c r="BD684" s="62" t="str">
        <f>IF(BD683="","",IFERROR(VLOOKUP(BB684,'Pivot Tables'!$AD$4:$AE$1135,2,FALSE),""))</f>
        <v/>
      </c>
    </row>
    <row r="685" spans="19:56" s="7" customFormat="1">
      <c r="S685" s="94"/>
      <c r="T685" s="94"/>
      <c r="U685" s="94"/>
      <c r="V685" s="70"/>
      <c r="W685" s="65"/>
      <c r="X685" s="65"/>
      <c r="Y685" s="65"/>
      <c r="Z685" s="65">
        <f t="shared" si="70"/>
        <v>680</v>
      </c>
      <c r="AA685" s="81" t="str">
        <f>IF(AA684="","",IFERROR(IF($S$17="All",VLOOKUP($S$14&amp;Z685-1,'Pivot Tables'!$T$5:$U$1135,2,FALSE),VLOOKUP($S$14&amp;Reference!$S$17&amp;Z685-1,'Pivot Tables'!$AB$5:$AC$1135,2,FALSE)),""))</f>
        <v/>
      </c>
      <c r="AB685" s="66"/>
      <c r="AR685" s="94"/>
      <c r="AS685" s="94"/>
      <c r="AT685" s="94"/>
      <c r="BA685" s="62" t="str">
        <f>IF(BA684="","",IFERROR(VLOOKUP($BC$1&amp;BB685-1,'Pivot Tables'!$E$5:$F$1135,2,FALSE),""))</f>
        <v/>
      </c>
      <c r="BB685" s="63">
        <v>683</v>
      </c>
      <c r="BC685" s="62" t="str">
        <f>IF(BD685="","",BD685&amp;" ("&amp;COUNTIF('Pivot Tables'!$D$4:$D$1135,Reference!BD685)-1&amp;")")</f>
        <v/>
      </c>
      <c r="BD685" s="62" t="str">
        <f>IF(BD684="","",IFERROR(VLOOKUP(BB685,'Pivot Tables'!$AD$4:$AE$1135,2,FALSE),""))</f>
        <v/>
      </c>
    </row>
    <row r="686" spans="19:56" s="7" customFormat="1">
      <c r="S686" s="94"/>
      <c r="T686" s="94"/>
      <c r="U686" s="94"/>
      <c r="V686" s="70"/>
      <c r="W686" s="65"/>
      <c r="X686" s="65"/>
      <c r="Y686" s="65"/>
      <c r="Z686" s="65">
        <f t="shared" si="70"/>
        <v>681</v>
      </c>
      <c r="AA686" s="81" t="str">
        <f>IF(AA685="","",IFERROR(IF($S$17="All",VLOOKUP($S$14&amp;Z686-1,'Pivot Tables'!$T$5:$U$1135,2,FALSE),VLOOKUP($S$14&amp;Reference!$S$17&amp;Z686-1,'Pivot Tables'!$AB$5:$AC$1135,2,FALSE)),""))</f>
        <v/>
      </c>
      <c r="AB686" s="66"/>
      <c r="AR686" s="94"/>
      <c r="AS686" s="94"/>
      <c r="AT686" s="94"/>
      <c r="BA686" s="62" t="str">
        <f>IF(BA685="","",IFERROR(VLOOKUP($BC$1&amp;BB686-1,'Pivot Tables'!$E$5:$F$1135,2,FALSE),""))</f>
        <v/>
      </c>
      <c r="BB686" s="63">
        <v>684</v>
      </c>
      <c r="BC686" s="62" t="str">
        <f>IF(BD686="","",BD686&amp;" ("&amp;COUNTIF('Pivot Tables'!$D$4:$D$1135,Reference!BD686)-1&amp;")")</f>
        <v/>
      </c>
      <c r="BD686" s="62" t="str">
        <f>IF(BD685="","",IFERROR(VLOOKUP(BB686,'Pivot Tables'!$AD$4:$AE$1135,2,FALSE),""))</f>
        <v/>
      </c>
    </row>
    <row r="687" spans="19:56" s="7" customFormat="1">
      <c r="S687" s="94"/>
      <c r="T687" s="94"/>
      <c r="U687" s="94"/>
      <c r="V687" s="70"/>
      <c r="W687" s="65"/>
      <c r="X687" s="65"/>
      <c r="Y687" s="65"/>
      <c r="Z687" s="65">
        <f t="shared" si="70"/>
        <v>682</v>
      </c>
      <c r="AA687" s="81" t="str">
        <f>IF(AA686="","",IFERROR(IF($S$17="All",VLOOKUP($S$14&amp;Z687-1,'Pivot Tables'!$T$5:$U$1135,2,FALSE),VLOOKUP($S$14&amp;Reference!$S$17&amp;Z687-1,'Pivot Tables'!$AB$5:$AC$1135,2,FALSE)),""))</f>
        <v/>
      </c>
      <c r="AB687" s="66"/>
      <c r="AR687" s="94"/>
      <c r="AS687" s="94"/>
      <c r="AT687" s="94"/>
      <c r="BA687" s="62" t="str">
        <f>IF(BA686="","",IFERROR(VLOOKUP($BC$1&amp;BB687-1,'Pivot Tables'!$E$5:$F$1135,2,FALSE),""))</f>
        <v/>
      </c>
      <c r="BB687" s="63">
        <v>685</v>
      </c>
      <c r="BC687" s="62" t="str">
        <f>IF(BD687="","",BD687&amp;" ("&amp;COUNTIF('Pivot Tables'!$D$4:$D$1135,Reference!BD687)-1&amp;")")</f>
        <v/>
      </c>
      <c r="BD687" s="62" t="str">
        <f>IF(BD686="","",IFERROR(VLOOKUP(BB687,'Pivot Tables'!$AD$4:$AE$1135,2,FALSE),""))</f>
        <v/>
      </c>
    </row>
    <row r="688" spans="19:56" s="7" customFormat="1">
      <c r="S688" s="94"/>
      <c r="T688" s="94"/>
      <c r="U688" s="94"/>
      <c r="V688" s="70"/>
      <c r="W688" s="65"/>
      <c r="X688" s="65"/>
      <c r="Y688" s="65"/>
      <c r="Z688" s="65">
        <f t="shared" si="70"/>
        <v>683</v>
      </c>
      <c r="AA688" s="81" t="str">
        <f>IF(AA687="","",IFERROR(IF($S$17="All",VLOOKUP($S$14&amp;Z688-1,'Pivot Tables'!$T$5:$U$1135,2,FALSE),VLOOKUP($S$14&amp;Reference!$S$17&amp;Z688-1,'Pivot Tables'!$AB$5:$AC$1135,2,FALSE)),""))</f>
        <v/>
      </c>
      <c r="AB688" s="66"/>
      <c r="AR688" s="94"/>
      <c r="AS688" s="94"/>
      <c r="AT688" s="94"/>
      <c r="BA688" s="62" t="str">
        <f>IF(BA687="","",IFERROR(VLOOKUP($BC$1&amp;BB688-1,'Pivot Tables'!$E$5:$F$1135,2,FALSE),""))</f>
        <v/>
      </c>
      <c r="BB688" s="63">
        <v>686</v>
      </c>
      <c r="BC688" s="62" t="str">
        <f>IF(BD688="","",BD688&amp;" ("&amp;COUNTIF('Pivot Tables'!$D$4:$D$1135,Reference!BD688)-1&amp;")")</f>
        <v/>
      </c>
      <c r="BD688" s="62" t="str">
        <f>IF(BD687="","",IFERROR(VLOOKUP(BB688,'Pivot Tables'!$AD$4:$AE$1135,2,FALSE),""))</f>
        <v/>
      </c>
    </row>
    <row r="689" spans="19:56" s="7" customFormat="1">
      <c r="S689" s="94"/>
      <c r="T689" s="94"/>
      <c r="U689" s="94"/>
      <c r="V689" s="70"/>
      <c r="W689" s="65"/>
      <c r="X689" s="65"/>
      <c r="Y689" s="65"/>
      <c r="Z689" s="65">
        <f t="shared" si="70"/>
        <v>684</v>
      </c>
      <c r="AA689" s="81" t="str">
        <f>IF(AA688="","",IFERROR(IF($S$17="All",VLOOKUP($S$14&amp;Z689-1,'Pivot Tables'!$T$5:$U$1135,2,FALSE),VLOOKUP($S$14&amp;Reference!$S$17&amp;Z689-1,'Pivot Tables'!$AB$5:$AC$1135,2,FALSE)),""))</f>
        <v/>
      </c>
      <c r="AB689" s="66"/>
      <c r="AR689" s="94"/>
      <c r="AS689" s="94"/>
      <c r="AT689" s="94"/>
      <c r="BA689" s="62" t="str">
        <f>IF(BA688="","",IFERROR(VLOOKUP($BC$1&amp;BB689-1,'Pivot Tables'!$E$5:$F$1135,2,FALSE),""))</f>
        <v/>
      </c>
      <c r="BB689" s="63">
        <v>687</v>
      </c>
      <c r="BC689" s="62" t="str">
        <f>IF(BD689="","",BD689&amp;" ("&amp;COUNTIF('Pivot Tables'!$D$4:$D$1135,Reference!BD689)-1&amp;")")</f>
        <v/>
      </c>
      <c r="BD689" s="62" t="str">
        <f>IF(BD688="","",IFERROR(VLOOKUP(BB689,'Pivot Tables'!$AD$4:$AE$1135,2,FALSE),""))</f>
        <v/>
      </c>
    </row>
    <row r="690" spans="19:56" s="7" customFormat="1">
      <c r="S690" s="94"/>
      <c r="T690" s="94"/>
      <c r="U690" s="94"/>
      <c r="V690" s="70"/>
      <c r="W690" s="65"/>
      <c r="X690" s="65"/>
      <c r="Y690" s="65"/>
      <c r="Z690" s="65">
        <f t="shared" si="70"/>
        <v>685</v>
      </c>
      <c r="AA690" s="81" t="str">
        <f>IF(AA689="","",IFERROR(IF($S$17="All",VLOOKUP($S$14&amp;Z690-1,'Pivot Tables'!$T$5:$U$1135,2,FALSE),VLOOKUP($S$14&amp;Reference!$S$17&amp;Z690-1,'Pivot Tables'!$AB$5:$AC$1135,2,FALSE)),""))</f>
        <v/>
      </c>
      <c r="AB690" s="66"/>
      <c r="AR690" s="94"/>
      <c r="AS690" s="94"/>
      <c r="AT690" s="94"/>
      <c r="BA690" s="62" t="str">
        <f>IF(BA689="","",IFERROR(VLOOKUP($BC$1&amp;BB690-1,'Pivot Tables'!$E$5:$F$1135,2,FALSE),""))</f>
        <v/>
      </c>
      <c r="BB690" s="63">
        <v>688</v>
      </c>
      <c r="BC690" s="62" t="str">
        <f>IF(BD690="","",BD690&amp;" ("&amp;COUNTIF('Pivot Tables'!$D$4:$D$1135,Reference!BD690)-1&amp;")")</f>
        <v/>
      </c>
      <c r="BD690" s="62" t="str">
        <f>IF(BD689="","",IFERROR(VLOOKUP(BB690,'Pivot Tables'!$AD$4:$AE$1135,2,FALSE),""))</f>
        <v/>
      </c>
    </row>
    <row r="691" spans="19:56" s="7" customFormat="1">
      <c r="S691" s="94"/>
      <c r="T691" s="94"/>
      <c r="U691" s="94"/>
      <c r="V691" s="70"/>
      <c r="W691" s="65"/>
      <c r="X691" s="65"/>
      <c r="Y691" s="65"/>
      <c r="Z691" s="65">
        <f t="shared" si="70"/>
        <v>686</v>
      </c>
      <c r="AA691" s="81" t="str">
        <f>IF(AA690="","",IFERROR(IF($S$17="All",VLOOKUP($S$14&amp;Z691-1,'Pivot Tables'!$T$5:$U$1135,2,FALSE),VLOOKUP($S$14&amp;Reference!$S$17&amp;Z691-1,'Pivot Tables'!$AB$5:$AC$1135,2,FALSE)),""))</f>
        <v/>
      </c>
      <c r="AB691" s="66"/>
      <c r="AR691" s="94"/>
      <c r="AS691" s="94"/>
      <c r="AT691" s="94"/>
      <c r="BA691" s="62" t="str">
        <f>IF(BA690="","",IFERROR(VLOOKUP($BC$1&amp;BB691-1,'Pivot Tables'!$E$5:$F$1135,2,FALSE),""))</f>
        <v/>
      </c>
      <c r="BB691" s="63">
        <v>689</v>
      </c>
      <c r="BC691" s="62" t="str">
        <f>IF(BD691="","",BD691&amp;" ("&amp;COUNTIF('Pivot Tables'!$D$4:$D$1135,Reference!BD691)-1&amp;")")</f>
        <v/>
      </c>
      <c r="BD691" s="62" t="str">
        <f>IF(BD690="","",IFERROR(VLOOKUP(BB691,'Pivot Tables'!$AD$4:$AE$1135,2,FALSE),""))</f>
        <v/>
      </c>
    </row>
    <row r="692" spans="19:56" s="7" customFormat="1">
      <c r="S692" s="94"/>
      <c r="T692" s="94"/>
      <c r="U692" s="94"/>
      <c r="V692" s="70"/>
      <c r="W692" s="65"/>
      <c r="X692" s="65"/>
      <c r="Y692" s="65"/>
      <c r="Z692" s="65">
        <f t="shared" si="70"/>
        <v>687</v>
      </c>
      <c r="AA692" s="81" t="str">
        <f>IF(AA691="","",IFERROR(IF($S$17="All",VLOOKUP($S$14&amp;Z692-1,'Pivot Tables'!$T$5:$U$1135,2,FALSE),VLOOKUP($S$14&amp;Reference!$S$17&amp;Z692-1,'Pivot Tables'!$AB$5:$AC$1135,2,FALSE)),""))</f>
        <v/>
      </c>
      <c r="AB692" s="66"/>
      <c r="AR692" s="94"/>
      <c r="AS692" s="94"/>
      <c r="AT692" s="94"/>
      <c r="BA692" s="62" t="str">
        <f>IF(BA691="","",IFERROR(VLOOKUP($BC$1&amp;BB692-1,'Pivot Tables'!$E$5:$F$1135,2,FALSE),""))</f>
        <v/>
      </c>
      <c r="BB692" s="63">
        <v>690</v>
      </c>
      <c r="BC692" s="62" t="str">
        <f>IF(BD692="","",BD692&amp;" ("&amp;COUNTIF('Pivot Tables'!$D$4:$D$1135,Reference!BD692)-1&amp;")")</f>
        <v/>
      </c>
      <c r="BD692" s="62" t="str">
        <f>IF(BD691="","",IFERROR(VLOOKUP(BB692,'Pivot Tables'!$AD$4:$AE$1135,2,FALSE),""))</f>
        <v/>
      </c>
    </row>
    <row r="693" spans="19:56" s="7" customFormat="1">
      <c r="S693" s="94"/>
      <c r="T693" s="94"/>
      <c r="U693" s="94"/>
      <c r="V693" s="70"/>
      <c r="W693" s="65"/>
      <c r="X693" s="65"/>
      <c r="Y693" s="65"/>
      <c r="Z693" s="65">
        <f t="shared" si="70"/>
        <v>688</v>
      </c>
      <c r="AA693" s="81" t="str">
        <f>IF(AA692="","",IFERROR(IF($S$17="All",VLOOKUP($S$14&amp;Z693-1,'Pivot Tables'!$T$5:$U$1135,2,FALSE),VLOOKUP($S$14&amp;Reference!$S$17&amp;Z693-1,'Pivot Tables'!$AB$5:$AC$1135,2,FALSE)),""))</f>
        <v/>
      </c>
      <c r="AB693" s="66"/>
      <c r="AR693" s="94"/>
      <c r="AS693" s="94"/>
      <c r="AT693" s="94"/>
      <c r="BA693" s="62" t="str">
        <f>IF(BA692="","",IFERROR(VLOOKUP($BC$1&amp;BB693-1,'Pivot Tables'!$E$5:$F$1135,2,FALSE),""))</f>
        <v/>
      </c>
      <c r="BB693" s="63">
        <v>691</v>
      </c>
      <c r="BC693" s="62" t="str">
        <f>IF(BD693="","",BD693&amp;" ("&amp;COUNTIF('Pivot Tables'!$D$4:$D$1135,Reference!BD693)-1&amp;")")</f>
        <v/>
      </c>
      <c r="BD693" s="62" t="str">
        <f>IF(BD692="","",IFERROR(VLOOKUP(BB693,'Pivot Tables'!$AD$4:$AE$1135,2,FALSE),""))</f>
        <v/>
      </c>
    </row>
    <row r="694" spans="19:56" s="7" customFormat="1">
      <c r="S694" s="94"/>
      <c r="T694" s="94"/>
      <c r="U694" s="94"/>
      <c r="V694" s="70"/>
      <c r="W694" s="65"/>
      <c r="X694" s="65"/>
      <c r="Y694" s="65"/>
      <c r="Z694" s="65">
        <f t="shared" si="70"/>
        <v>689</v>
      </c>
      <c r="AA694" s="81" t="str">
        <f>IF(AA693="","",IFERROR(IF($S$17="All",VLOOKUP($S$14&amp;Z694-1,'Pivot Tables'!$T$5:$U$1135,2,FALSE),VLOOKUP($S$14&amp;Reference!$S$17&amp;Z694-1,'Pivot Tables'!$AB$5:$AC$1135,2,FALSE)),""))</f>
        <v/>
      </c>
      <c r="AB694" s="66"/>
      <c r="AR694" s="94"/>
      <c r="AS694" s="94"/>
      <c r="AT694" s="94"/>
      <c r="BA694" s="62" t="str">
        <f>IF(BA693="","",IFERROR(VLOOKUP($BC$1&amp;BB694-1,'Pivot Tables'!$E$5:$F$1135,2,FALSE),""))</f>
        <v/>
      </c>
      <c r="BB694" s="63">
        <v>692</v>
      </c>
      <c r="BC694" s="62" t="str">
        <f>IF(BD694="","",BD694&amp;" ("&amp;COUNTIF('Pivot Tables'!$D$4:$D$1135,Reference!BD694)-1&amp;")")</f>
        <v/>
      </c>
      <c r="BD694" s="62" t="str">
        <f>IF(BD693="","",IFERROR(VLOOKUP(BB694,'Pivot Tables'!$AD$4:$AE$1135,2,FALSE),""))</f>
        <v/>
      </c>
    </row>
    <row r="695" spans="19:56" s="7" customFormat="1">
      <c r="S695" s="94"/>
      <c r="T695" s="94"/>
      <c r="U695" s="94"/>
      <c r="V695" s="70"/>
      <c r="W695" s="65"/>
      <c r="X695" s="65"/>
      <c r="Y695" s="65"/>
      <c r="Z695" s="65">
        <f t="shared" si="70"/>
        <v>690</v>
      </c>
      <c r="AA695" s="81" t="str">
        <f>IF(AA694="","",IFERROR(IF($S$17="All",VLOOKUP($S$14&amp;Z695-1,'Pivot Tables'!$T$5:$U$1135,2,FALSE),VLOOKUP($S$14&amp;Reference!$S$17&amp;Z695-1,'Pivot Tables'!$AB$5:$AC$1135,2,FALSE)),""))</f>
        <v/>
      </c>
      <c r="AB695" s="66"/>
      <c r="AR695" s="94"/>
      <c r="AS695" s="94"/>
      <c r="AT695" s="94"/>
      <c r="BA695" s="62" t="str">
        <f>IF(BA694="","",IFERROR(VLOOKUP($BC$1&amp;BB695-1,'Pivot Tables'!$E$5:$F$1135,2,FALSE),""))</f>
        <v/>
      </c>
      <c r="BB695" s="63">
        <v>693</v>
      </c>
      <c r="BC695" s="62" t="str">
        <f>IF(BD695="","",BD695&amp;" ("&amp;COUNTIF('Pivot Tables'!$D$4:$D$1135,Reference!BD695)-1&amp;")")</f>
        <v/>
      </c>
      <c r="BD695" s="62" t="str">
        <f>IF(BD694="","",IFERROR(VLOOKUP(BB695,'Pivot Tables'!$AD$4:$AE$1135,2,FALSE),""))</f>
        <v/>
      </c>
    </row>
    <row r="696" spans="19:56" s="7" customFormat="1">
      <c r="S696" s="94"/>
      <c r="T696" s="94"/>
      <c r="U696" s="94"/>
      <c r="V696" s="70"/>
      <c r="W696" s="65"/>
      <c r="X696" s="65"/>
      <c r="Y696" s="65"/>
      <c r="Z696" s="65">
        <f t="shared" si="70"/>
        <v>691</v>
      </c>
      <c r="AA696" s="81" t="str">
        <f>IF(AA695="","",IFERROR(IF($S$17="All",VLOOKUP($S$14&amp;Z696-1,'Pivot Tables'!$T$5:$U$1135,2,FALSE),VLOOKUP($S$14&amp;Reference!$S$17&amp;Z696-1,'Pivot Tables'!$AB$5:$AC$1135,2,FALSE)),""))</f>
        <v/>
      </c>
      <c r="AB696" s="66"/>
      <c r="AR696" s="94"/>
      <c r="AS696" s="94"/>
      <c r="AT696" s="94"/>
      <c r="BA696" s="62" t="str">
        <f>IF(BA695="","",IFERROR(VLOOKUP($BC$1&amp;BB696-1,'Pivot Tables'!$E$5:$F$1135,2,FALSE),""))</f>
        <v/>
      </c>
      <c r="BB696" s="63">
        <v>694</v>
      </c>
      <c r="BC696" s="62" t="str">
        <f>IF(BD696="","",BD696&amp;" ("&amp;COUNTIF('Pivot Tables'!$D$4:$D$1135,Reference!BD696)-1&amp;")")</f>
        <v/>
      </c>
      <c r="BD696" s="62" t="str">
        <f>IF(BD695="","",IFERROR(VLOOKUP(BB696,'Pivot Tables'!$AD$4:$AE$1135,2,FALSE),""))</f>
        <v/>
      </c>
    </row>
    <row r="697" spans="19:56" s="7" customFormat="1">
      <c r="S697" s="94"/>
      <c r="T697" s="94"/>
      <c r="U697" s="94"/>
      <c r="V697" s="70"/>
      <c r="W697" s="65"/>
      <c r="X697" s="65"/>
      <c r="Y697" s="65"/>
      <c r="Z697" s="65">
        <f t="shared" si="70"/>
        <v>692</v>
      </c>
      <c r="AA697" s="81" t="str">
        <f>IF(AA696="","",IFERROR(IF($S$17="All",VLOOKUP($S$14&amp;Z697-1,'Pivot Tables'!$T$5:$U$1135,2,FALSE),VLOOKUP($S$14&amp;Reference!$S$17&amp;Z697-1,'Pivot Tables'!$AB$5:$AC$1135,2,FALSE)),""))</f>
        <v/>
      </c>
      <c r="AB697" s="66"/>
      <c r="AR697" s="94"/>
      <c r="AS697" s="94"/>
      <c r="AT697" s="94"/>
      <c r="BA697" s="62" t="str">
        <f>IF(BA696="","",IFERROR(VLOOKUP($BC$1&amp;BB697-1,'Pivot Tables'!$E$5:$F$1135,2,FALSE),""))</f>
        <v/>
      </c>
      <c r="BB697" s="63">
        <v>695</v>
      </c>
      <c r="BC697" s="62" t="str">
        <f>IF(BD697="","",BD697&amp;" ("&amp;COUNTIF('Pivot Tables'!$D$4:$D$1135,Reference!BD697)-1&amp;")")</f>
        <v/>
      </c>
      <c r="BD697" s="62" t="str">
        <f>IF(BD696="","",IFERROR(VLOOKUP(BB697,'Pivot Tables'!$AD$4:$AE$1135,2,FALSE),""))</f>
        <v/>
      </c>
    </row>
    <row r="698" spans="19:56" s="7" customFormat="1">
      <c r="S698" s="94"/>
      <c r="T698" s="94"/>
      <c r="U698" s="94"/>
      <c r="V698" s="70"/>
      <c r="W698" s="65"/>
      <c r="X698" s="65"/>
      <c r="Y698" s="65"/>
      <c r="Z698" s="65">
        <f t="shared" si="70"/>
        <v>693</v>
      </c>
      <c r="AA698" s="81" t="str">
        <f>IF(AA697="","",IFERROR(IF($S$17="All",VLOOKUP($S$14&amp;Z698-1,'Pivot Tables'!$T$5:$U$1135,2,FALSE),VLOOKUP($S$14&amp;Reference!$S$17&amp;Z698-1,'Pivot Tables'!$AB$5:$AC$1135,2,FALSE)),""))</f>
        <v/>
      </c>
      <c r="AB698" s="66"/>
      <c r="AR698" s="94"/>
      <c r="AS698" s="94"/>
      <c r="AT698" s="94"/>
      <c r="BA698" s="62" t="str">
        <f>IF(BA697="","",IFERROR(VLOOKUP($BC$1&amp;BB698-1,'Pivot Tables'!$E$5:$F$1135,2,FALSE),""))</f>
        <v/>
      </c>
      <c r="BB698" s="63">
        <v>696</v>
      </c>
      <c r="BC698" s="62" t="str">
        <f>IF(BD698="","",BD698&amp;" ("&amp;COUNTIF('Pivot Tables'!$D$4:$D$1135,Reference!BD698)-1&amp;")")</f>
        <v/>
      </c>
      <c r="BD698" s="62" t="str">
        <f>IF(BD697="","",IFERROR(VLOOKUP(BB698,'Pivot Tables'!$AD$4:$AE$1135,2,FALSE),""))</f>
        <v/>
      </c>
    </row>
    <row r="699" spans="19:56" s="7" customFormat="1">
      <c r="S699" s="94"/>
      <c r="T699" s="94"/>
      <c r="U699" s="94"/>
      <c r="V699" s="70"/>
      <c r="W699" s="65"/>
      <c r="X699" s="65"/>
      <c r="Y699" s="65"/>
      <c r="Z699" s="65">
        <f t="shared" si="70"/>
        <v>694</v>
      </c>
      <c r="AA699" s="81" t="str">
        <f>IF(AA698="","",IFERROR(IF($S$17="All",VLOOKUP($S$14&amp;Z699-1,'Pivot Tables'!$T$5:$U$1135,2,FALSE),VLOOKUP($S$14&amp;Reference!$S$17&amp;Z699-1,'Pivot Tables'!$AB$5:$AC$1135,2,FALSE)),""))</f>
        <v/>
      </c>
      <c r="AB699" s="66"/>
      <c r="AR699" s="94"/>
      <c r="AS699" s="94"/>
      <c r="AT699" s="94"/>
      <c r="BA699" s="62" t="str">
        <f>IF(BA698="","",IFERROR(VLOOKUP($BC$1&amp;BB699-1,'Pivot Tables'!$E$5:$F$1135,2,FALSE),""))</f>
        <v/>
      </c>
      <c r="BB699" s="63">
        <v>697</v>
      </c>
      <c r="BC699" s="62" t="str">
        <f>IF(BD699="","",BD699&amp;" ("&amp;COUNTIF('Pivot Tables'!$D$4:$D$1135,Reference!BD699)-1&amp;")")</f>
        <v/>
      </c>
      <c r="BD699" s="62" t="str">
        <f>IF(BD698="","",IFERROR(VLOOKUP(BB699,'Pivot Tables'!$AD$4:$AE$1135,2,FALSE),""))</f>
        <v/>
      </c>
    </row>
    <row r="700" spans="19:56" s="7" customFormat="1">
      <c r="S700" s="94"/>
      <c r="T700" s="94"/>
      <c r="U700" s="94"/>
      <c r="V700" s="70"/>
      <c r="W700" s="65"/>
      <c r="X700" s="65"/>
      <c r="Y700" s="65"/>
      <c r="Z700" s="65">
        <f t="shared" si="70"/>
        <v>695</v>
      </c>
      <c r="AA700" s="81" t="str">
        <f>IF(AA699="","",IFERROR(IF($S$17="All",VLOOKUP($S$14&amp;Z700-1,'Pivot Tables'!$T$5:$U$1135,2,FALSE),VLOOKUP($S$14&amp;Reference!$S$17&amp;Z700-1,'Pivot Tables'!$AB$5:$AC$1135,2,FALSE)),""))</f>
        <v/>
      </c>
      <c r="AB700" s="66"/>
      <c r="AR700" s="94"/>
      <c r="AS700" s="94"/>
      <c r="AT700" s="94"/>
      <c r="BA700" s="62" t="str">
        <f>IF(BA699="","",IFERROR(VLOOKUP($BC$1&amp;BB700-1,'Pivot Tables'!$E$5:$F$1135,2,FALSE),""))</f>
        <v/>
      </c>
      <c r="BB700" s="63">
        <v>698</v>
      </c>
      <c r="BC700" s="62" t="str">
        <f>IF(BD700="","",BD700&amp;" ("&amp;COUNTIF('Pivot Tables'!$D$4:$D$1135,Reference!BD700)-1&amp;")")</f>
        <v/>
      </c>
      <c r="BD700" s="62" t="str">
        <f>IF(BD699="","",IFERROR(VLOOKUP(BB700,'Pivot Tables'!$AD$4:$AE$1135,2,FALSE),""))</f>
        <v/>
      </c>
    </row>
    <row r="701" spans="19:56" s="7" customFormat="1">
      <c r="S701" s="94"/>
      <c r="T701" s="94"/>
      <c r="U701" s="94"/>
      <c r="V701" s="70"/>
      <c r="W701" s="65"/>
      <c r="X701" s="65"/>
      <c r="Y701" s="65"/>
      <c r="Z701" s="65">
        <f t="shared" si="70"/>
        <v>696</v>
      </c>
      <c r="AA701" s="81" t="str">
        <f>IF(AA700="","",IFERROR(IF($S$17="All",VLOOKUP($S$14&amp;Z701-1,'Pivot Tables'!$T$5:$U$1135,2,FALSE),VLOOKUP($S$14&amp;Reference!$S$17&amp;Z701-1,'Pivot Tables'!$AB$5:$AC$1135,2,FALSE)),""))</f>
        <v/>
      </c>
      <c r="AB701" s="66"/>
      <c r="AR701" s="94"/>
      <c r="AS701" s="94"/>
      <c r="AT701" s="94"/>
      <c r="BA701" s="62" t="str">
        <f>IF(BA700="","",IFERROR(VLOOKUP($BC$1&amp;BB701-1,'Pivot Tables'!$E$5:$F$1135,2,FALSE),""))</f>
        <v/>
      </c>
      <c r="BB701" s="63">
        <v>699</v>
      </c>
      <c r="BC701" s="62" t="str">
        <f>IF(BD701="","",BD701&amp;" ("&amp;COUNTIF('Pivot Tables'!$D$4:$D$1135,Reference!BD701)-1&amp;")")</f>
        <v/>
      </c>
      <c r="BD701" s="62" t="str">
        <f>IF(BD700="","",IFERROR(VLOOKUP(BB701,'Pivot Tables'!$AD$4:$AE$1135,2,FALSE),""))</f>
        <v/>
      </c>
    </row>
    <row r="702" spans="19:56" s="7" customFormat="1">
      <c r="S702" s="94"/>
      <c r="T702" s="94"/>
      <c r="U702" s="94"/>
      <c r="V702" s="70"/>
      <c r="W702" s="65"/>
      <c r="X702" s="65"/>
      <c r="Y702" s="65"/>
      <c r="Z702" s="65">
        <f t="shared" si="70"/>
        <v>697</v>
      </c>
      <c r="AA702" s="81" t="str">
        <f>IF(AA701="","",IFERROR(IF($S$17="All",VLOOKUP($S$14&amp;Z702-1,'Pivot Tables'!$T$5:$U$1135,2,FALSE),VLOOKUP($S$14&amp;Reference!$S$17&amp;Z702-1,'Pivot Tables'!$AB$5:$AC$1135,2,FALSE)),""))</f>
        <v/>
      </c>
      <c r="AB702" s="66"/>
      <c r="AR702" s="94"/>
      <c r="AS702" s="94"/>
      <c r="AT702" s="94"/>
      <c r="BA702" s="62" t="str">
        <f>IF(BA701="","",IFERROR(VLOOKUP($BC$1&amp;BB702-1,'Pivot Tables'!$E$5:$F$1135,2,FALSE),""))</f>
        <v/>
      </c>
      <c r="BB702" s="63">
        <v>700</v>
      </c>
      <c r="BC702" s="62" t="str">
        <f>IF(BD702="","",BD702&amp;" ("&amp;COUNTIF('Pivot Tables'!$D$4:$D$1135,Reference!BD702)-1&amp;")")</f>
        <v/>
      </c>
      <c r="BD702" s="62" t="str">
        <f>IF(BD701="","",IFERROR(VLOOKUP(BB702,'Pivot Tables'!$AD$4:$AE$1135,2,FALSE),""))</f>
        <v/>
      </c>
    </row>
    <row r="703" spans="19:56" s="7" customFormat="1">
      <c r="S703" s="94"/>
      <c r="T703" s="94"/>
      <c r="U703" s="94"/>
      <c r="V703" s="70"/>
      <c r="W703" s="65"/>
      <c r="X703" s="65"/>
      <c r="Y703" s="65"/>
      <c r="Z703" s="65">
        <f t="shared" si="70"/>
        <v>698</v>
      </c>
      <c r="AA703" s="81" t="str">
        <f>IF(AA702="","",IFERROR(IF($S$17="All",VLOOKUP($S$14&amp;Z703-1,'Pivot Tables'!$T$5:$U$1135,2,FALSE),VLOOKUP($S$14&amp;Reference!$S$17&amp;Z703-1,'Pivot Tables'!$AB$5:$AC$1135,2,FALSE)),""))</f>
        <v/>
      </c>
      <c r="AB703" s="66"/>
      <c r="AR703" s="94"/>
      <c r="AS703" s="94"/>
      <c r="AT703" s="94"/>
      <c r="BA703" s="62" t="str">
        <f>IF(BA702="","",IFERROR(VLOOKUP($BC$1&amp;BB703-1,'Pivot Tables'!$E$5:$F$1135,2,FALSE),""))</f>
        <v/>
      </c>
      <c r="BB703" s="63">
        <v>701</v>
      </c>
      <c r="BC703" s="62" t="str">
        <f>IF(BD703="","",BD703&amp;" ("&amp;COUNTIF('Pivot Tables'!$D$4:$D$1135,Reference!BD703)-1&amp;")")</f>
        <v/>
      </c>
      <c r="BD703" s="62" t="str">
        <f>IF(BD702="","",IFERROR(VLOOKUP(BB703,'Pivot Tables'!$AD$4:$AE$1135,2,FALSE),""))</f>
        <v/>
      </c>
    </row>
    <row r="704" spans="19:56" s="7" customFormat="1">
      <c r="S704" s="94"/>
      <c r="T704" s="94"/>
      <c r="U704" s="94"/>
      <c r="V704" s="70"/>
      <c r="W704" s="65"/>
      <c r="X704" s="65"/>
      <c r="Y704" s="65"/>
      <c r="Z704" s="65">
        <f t="shared" si="70"/>
        <v>699</v>
      </c>
      <c r="AA704" s="81" t="str">
        <f>IF(AA703="","",IFERROR(IF($S$17="All",VLOOKUP($S$14&amp;Z704-1,'Pivot Tables'!$T$5:$U$1135,2,FALSE),VLOOKUP($S$14&amp;Reference!$S$17&amp;Z704-1,'Pivot Tables'!$AB$5:$AC$1135,2,FALSE)),""))</f>
        <v/>
      </c>
      <c r="AB704" s="66"/>
      <c r="AR704" s="94"/>
      <c r="AS704" s="94"/>
      <c r="AT704" s="94"/>
      <c r="BA704" s="62" t="str">
        <f>IF(BA703="","",IFERROR(VLOOKUP($BC$1&amp;BB704-1,'Pivot Tables'!$E$5:$F$1135,2,FALSE),""))</f>
        <v/>
      </c>
      <c r="BB704" s="63">
        <v>702</v>
      </c>
      <c r="BC704" s="62" t="str">
        <f>IF(BD704="","",BD704&amp;" ("&amp;COUNTIF('Pivot Tables'!$D$4:$D$1135,Reference!BD704)-1&amp;")")</f>
        <v/>
      </c>
      <c r="BD704" s="62" t="str">
        <f>IF(BD703="","",IFERROR(VLOOKUP(BB704,'Pivot Tables'!$AD$4:$AE$1135,2,FALSE),""))</f>
        <v/>
      </c>
    </row>
    <row r="705" spans="19:56" s="7" customFormat="1">
      <c r="S705" s="94"/>
      <c r="T705" s="94"/>
      <c r="U705" s="94"/>
      <c r="V705" s="70"/>
      <c r="W705" s="65"/>
      <c r="X705" s="65"/>
      <c r="Y705" s="65"/>
      <c r="Z705" s="65">
        <f t="shared" si="70"/>
        <v>700</v>
      </c>
      <c r="AA705" s="81" t="str">
        <f>IF(AA704="","",IFERROR(IF($S$17="All",VLOOKUP($S$14&amp;Z705-1,'Pivot Tables'!$T$5:$U$1135,2,FALSE),VLOOKUP($S$14&amp;Reference!$S$17&amp;Z705-1,'Pivot Tables'!$AB$5:$AC$1135,2,FALSE)),""))</f>
        <v/>
      </c>
      <c r="AB705" s="66"/>
      <c r="AR705" s="94"/>
      <c r="AS705" s="94"/>
      <c r="AT705" s="94"/>
      <c r="BA705" s="62" t="str">
        <f>IF(BA704="","",IFERROR(VLOOKUP($BC$1&amp;BB705-1,'Pivot Tables'!$E$5:$F$1135,2,FALSE),""))</f>
        <v/>
      </c>
      <c r="BB705" s="63">
        <v>703</v>
      </c>
      <c r="BC705" s="62" t="str">
        <f>IF(BD705="","",BD705&amp;" ("&amp;COUNTIF('Pivot Tables'!$D$4:$D$1135,Reference!BD705)-1&amp;")")</f>
        <v/>
      </c>
      <c r="BD705" s="62" t="str">
        <f>IF(BD704="","",IFERROR(VLOOKUP(BB705,'Pivot Tables'!$AD$4:$AE$1135,2,FALSE),""))</f>
        <v/>
      </c>
    </row>
    <row r="706" spans="19:56" s="7" customFormat="1">
      <c r="S706" s="94"/>
      <c r="T706" s="94"/>
      <c r="U706" s="94"/>
      <c r="V706" s="70"/>
      <c r="W706" s="65"/>
      <c r="X706" s="65"/>
      <c r="Y706" s="65"/>
      <c r="Z706" s="65">
        <f t="shared" si="70"/>
        <v>701</v>
      </c>
      <c r="AA706" s="81" t="str">
        <f>IF(AA705="","",IFERROR(IF($S$17="All",VLOOKUP($S$14&amp;Z706-1,'Pivot Tables'!$T$5:$U$1135,2,FALSE),VLOOKUP($S$14&amp;Reference!$S$17&amp;Z706-1,'Pivot Tables'!$AB$5:$AC$1135,2,FALSE)),""))</f>
        <v/>
      </c>
      <c r="AB706" s="66"/>
      <c r="AR706" s="94"/>
      <c r="AS706" s="94"/>
      <c r="AT706" s="94"/>
      <c r="BA706" s="62" t="str">
        <f>IF(BA705="","",IFERROR(VLOOKUP($BC$1&amp;BB706-1,'Pivot Tables'!$E$5:$F$1135,2,FALSE),""))</f>
        <v/>
      </c>
      <c r="BB706" s="63">
        <v>704</v>
      </c>
      <c r="BC706" s="62" t="str">
        <f>IF(BD706="","",BD706&amp;" ("&amp;COUNTIF('Pivot Tables'!$D$4:$D$1135,Reference!BD706)-1&amp;")")</f>
        <v/>
      </c>
      <c r="BD706" s="62" t="str">
        <f>IF(BD705="","",IFERROR(VLOOKUP(BB706,'Pivot Tables'!$AD$4:$AE$1135,2,FALSE),""))</f>
        <v/>
      </c>
    </row>
    <row r="707" spans="19:56" s="7" customFormat="1">
      <c r="S707" s="94"/>
      <c r="T707" s="94"/>
      <c r="U707" s="94"/>
      <c r="V707" s="70"/>
      <c r="W707" s="65"/>
      <c r="X707" s="65"/>
      <c r="Y707" s="65"/>
      <c r="Z707" s="65">
        <f t="shared" si="70"/>
        <v>702</v>
      </c>
      <c r="AA707" s="81" t="str">
        <f>IF(AA706="","",IFERROR(IF($S$17="All",VLOOKUP($S$14&amp;Z707-1,'Pivot Tables'!$T$5:$U$1135,2,FALSE),VLOOKUP($S$14&amp;Reference!$S$17&amp;Z707-1,'Pivot Tables'!$AB$5:$AC$1135,2,FALSE)),""))</f>
        <v/>
      </c>
      <c r="AB707" s="66"/>
      <c r="AR707" s="94"/>
      <c r="AS707" s="94"/>
      <c r="AT707" s="94"/>
      <c r="BA707" s="62" t="str">
        <f>IF(BA706="","",IFERROR(VLOOKUP($BC$1&amp;BB707-1,'Pivot Tables'!$E$5:$F$1135,2,FALSE),""))</f>
        <v/>
      </c>
      <c r="BB707" s="63">
        <v>705</v>
      </c>
      <c r="BC707" s="62" t="str">
        <f>IF(BD707="","",BD707&amp;" ("&amp;COUNTIF('Pivot Tables'!$D$4:$D$1135,Reference!BD707)-1&amp;")")</f>
        <v/>
      </c>
      <c r="BD707" s="62" t="str">
        <f>IF(BD706="","",IFERROR(VLOOKUP(BB707,'Pivot Tables'!$AD$4:$AE$1135,2,FALSE),""))</f>
        <v/>
      </c>
    </row>
    <row r="708" spans="19:56" s="7" customFormat="1">
      <c r="S708" s="94"/>
      <c r="T708" s="94"/>
      <c r="U708" s="94"/>
      <c r="V708" s="70"/>
      <c r="W708" s="65"/>
      <c r="X708" s="65"/>
      <c r="Y708" s="65"/>
      <c r="Z708" s="65">
        <f t="shared" si="70"/>
        <v>703</v>
      </c>
      <c r="AA708" s="81" t="str">
        <f>IF(AA707="","",IFERROR(IF($S$17="All",VLOOKUP($S$14&amp;Z708-1,'Pivot Tables'!$T$5:$U$1135,2,FALSE),VLOOKUP($S$14&amp;Reference!$S$17&amp;Z708-1,'Pivot Tables'!$AB$5:$AC$1135,2,FALSE)),""))</f>
        <v/>
      </c>
      <c r="AB708" s="66"/>
      <c r="AR708" s="94"/>
      <c r="AS708" s="94"/>
      <c r="AT708" s="94"/>
      <c r="BA708" s="62" t="str">
        <f>IF(BA707="","",IFERROR(VLOOKUP($BC$1&amp;BB708-1,'Pivot Tables'!$E$5:$F$1135,2,FALSE),""))</f>
        <v/>
      </c>
      <c r="BB708" s="63">
        <v>706</v>
      </c>
      <c r="BC708" s="62" t="str">
        <f>IF(BD708="","",BD708&amp;" ("&amp;COUNTIF('Pivot Tables'!$D$4:$D$1135,Reference!BD708)-1&amp;")")</f>
        <v/>
      </c>
      <c r="BD708" s="62" t="str">
        <f>IF(BD707="","",IFERROR(VLOOKUP(BB708,'Pivot Tables'!$AD$4:$AE$1135,2,FALSE),""))</f>
        <v/>
      </c>
    </row>
    <row r="709" spans="19:56" s="7" customFormat="1">
      <c r="S709" s="94"/>
      <c r="T709" s="94"/>
      <c r="U709" s="94"/>
      <c r="V709" s="70"/>
      <c r="W709" s="65"/>
      <c r="X709" s="65"/>
      <c r="Y709" s="65"/>
      <c r="Z709" s="65">
        <f t="shared" si="70"/>
        <v>704</v>
      </c>
      <c r="AA709" s="81" t="str">
        <f>IF(AA708="","",IFERROR(IF($S$17="All",VLOOKUP($S$14&amp;Z709-1,'Pivot Tables'!$T$5:$U$1135,2,FALSE),VLOOKUP($S$14&amp;Reference!$S$17&amp;Z709-1,'Pivot Tables'!$AB$5:$AC$1135,2,FALSE)),""))</f>
        <v/>
      </c>
      <c r="AB709" s="66"/>
      <c r="AR709" s="94"/>
      <c r="AS709" s="94"/>
      <c r="AT709" s="94"/>
      <c r="BA709" s="62" t="str">
        <f>IF(BA708="","",IFERROR(VLOOKUP($BC$1&amp;BB709-1,'Pivot Tables'!$E$5:$F$1135,2,FALSE),""))</f>
        <v/>
      </c>
      <c r="BB709" s="63">
        <v>707</v>
      </c>
      <c r="BC709" s="62" t="str">
        <f>IF(BD709="","",BD709&amp;" ("&amp;COUNTIF('Pivot Tables'!$D$4:$D$1135,Reference!BD709)-1&amp;")")</f>
        <v/>
      </c>
      <c r="BD709" s="62" t="str">
        <f>IF(BD708="","",IFERROR(VLOOKUP(BB709,'Pivot Tables'!$AD$4:$AE$1135,2,FALSE),""))</f>
        <v/>
      </c>
    </row>
    <row r="710" spans="19:56" s="7" customFormat="1">
      <c r="S710" s="94"/>
      <c r="T710" s="94"/>
      <c r="U710" s="94"/>
      <c r="V710" s="70"/>
      <c r="W710" s="65"/>
      <c r="X710" s="65"/>
      <c r="Y710" s="65"/>
      <c r="Z710" s="65">
        <f t="shared" si="70"/>
        <v>705</v>
      </c>
      <c r="AA710" s="81" t="str">
        <f>IF(AA709="","",IFERROR(IF($S$17="All",VLOOKUP($S$14&amp;Z710-1,'Pivot Tables'!$T$5:$U$1135,2,FALSE),VLOOKUP($S$14&amp;Reference!$S$17&amp;Z710-1,'Pivot Tables'!$AB$5:$AC$1135,2,FALSE)),""))</f>
        <v/>
      </c>
      <c r="AB710" s="66"/>
      <c r="AR710" s="94"/>
      <c r="AS710" s="94"/>
      <c r="AT710" s="94"/>
      <c r="BA710" s="62" t="str">
        <f>IF(BA709="","",IFERROR(VLOOKUP($BC$1&amp;BB710-1,'Pivot Tables'!$E$5:$F$1135,2,FALSE),""))</f>
        <v/>
      </c>
      <c r="BB710" s="63">
        <v>708</v>
      </c>
      <c r="BC710" s="62" t="str">
        <f>IF(BD710="","",BD710&amp;" ("&amp;COUNTIF('Pivot Tables'!$D$4:$D$1135,Reference!BD710)-1&amp;")")</f>
        <v/>
      </c>
      <c r="BD710" s="62" t="str">
        <f>IF(BD709="","",IFERROR(VLOOKUP(BB710,'Pivot Tables'!$AD$4:$AE$1135,2,FALSE),""))</f>
        <v/>
      </c>
    </row>
    <row r="711" spans="19:56" s="7" customFormat="1">
      <c r="S711" s="94"/>
      <c r="T711" s="94"/>
      <c r="U711" s="94"/>
      <c r="V711" s="70"/>
      <c r="W711" s="65"/>
      <c r="X711" s="65"/>
      <c r="Y711" s="65"/>
      <c r="Z711" s="65">
        <f t="shared" si="70"/>
        <v>706</v>
      </c>
      <c r="AA711" s="81" t="str">
        <f>IF(AA710="","",IFERROR(IF($S$17="All",VLOOKUP($S$14&amp;Z711-1,'Pivot Tables'!$T$5:$U$1135,2,FALSE),VLOOKUP($S$14&amp;Reference!$S$17&amp;Z711-1,'Pivot Tables'!$AB$5:$AC$1135,2,FALSE)),""))</f>
        <v/>
      </c>
      <c r="AB711" s="66"/>
      <c r="AO711" s="94"/>
      <c r="AP711" s="94"/>
      <c r="AQ711" s="94"/>
      <c r="AR711" s="94"/>
      <c r="AS711" s="94"/>
      <c r="AT711" s="94"/>
      <c r="BA711" s="62" t="str">
        <f>IF(BA710="","",IFERROR(VLOOKUP($BC$1&amp;BB711-1,'Pivot Tables'!$E$5:$F$1135,2,FALSE),""))</f>
        <v/>
      </c>
      <c r="BB711" s="63">
        <v>709</v>
      </c>
      <c r="BC711" s="62" t="str">
        <f>IF(BD711="","",BD711&amp;" ("&amp;COUNTIF('Pivot Tables'!$D$4:$D$1135,Reference!BD711)-1&amp;")")</f>
        <v/>
      </c>
      <c r="BD711" s="62" t="str">
        <f>IF(BD710="","",IFERROR(VLOOKUP(BB711,'Pivot Tables'!$AD$4:$AE$1135,2,FALSE),""))</f>
        <v/>
      </c>
    </row>
    <row r="712" spans="19:56" s="7" customFormat="1">
      <c r="S712" s="94"/>
      <c r="T712" s="94"/>
      <c r="U712" s="94"/>
      <c r="V712" s="70"/>
      <c r="W712" s="65"/>
      <c r="X712" s="65"/>
      <c r="Y712" s="65"/>
      <c r="Z712" s="65">
        <f t="shared" si="70"/>
        <v>707</v>
      </c>
      <c r="AA712" s="81" t="str">
        <f>IF(AA711="","",IFERROR(IF($S$17="All",VLOOKUP($S$14&amp;Z712-1,'Pivot Tables'!$T$5:$U$1135,2,FALSE),VLOOKUP($S$14&amp;Reference!$S$17&amp;Z712-1,'Pivot Tables'!$AB$5:$AC$1135,2,FALSE)),""))</f>
        <v/>
      </c>
      <c r="AB712" s="66"/>
      <c r="AO712" s="94"/>
      <c r="AP712" s="94"/>
      <c r="AQ712" s="94"/>
      <c r="AR712" s="94"/>
      <c r="AS712" s="94"/>
      <c r="AT712" s="94"/>
      <c r="BA712" s="62" t="str">
        <f>IF(BA711="","",IFERROR(VLOOKUP($BC$1&amp;BB712-1,'Pivot Tables'!$E$5:$F$1135,2,FALSE),""))</f>
        <v/>
      </c>
      <c r="BB712" s="63">
        <v>710</v>
      </c>
      <c r="BC712" s="62" t="str">
        <f>IF(BD712="","",BD712&amp;" ("&amp;COUNTIF('Pivot Tables'!$D$4:$D$1135,Reference!BD712)-1&amp;")")</f>
        <v/>
      </c>
      <c r="BD712" s="62" t="str">
        <f>IF(BD711="","",IFERROR(VLOOKUP(BB712,'Pivot Tables'!$AD$4:$AE$1135,2,FALSE),""))</f>
        <v/>
      </c>
    </row>
    <row r="713" spans="19:56" s="7" customFormat="1">
      <c r="S713" s="94"/>
      <c r="T713" s="94"/>
      <c r="U713" s="94"/>
      <c r="V713" s="70"/>
      <c r="W713" s="65"/>
      <c r="X713" s="65"/>
      <c r="Y713" s="65"/>
      <c r="Z713" s="65">
        <f t="shared" si="70"/>
        <v>708</v>
      </c>
      <c r="AA713" s="81" t="str">
        <f>IF(AA712="","",IFERROR(IF($S$17="All",VLOOKUP($S$14&amp;Z713-1,'Pivot Tables'!$T$5:$U$1135,2,FALSE),VLOOKUP($S$14&amp;Reference!$S$17&amp;Z713-1,'Pivot Tables'!$AB$5:$AC$1135,2,FALSE)),""))</f>
        <v/>
      </c>
      <c r="AB713" s="66"/>
      <c r="AO713" s="94"/>
      <c r="AP713" s="94"/>
      <c r="AQ713" s="94"/>
      <c r="AR713" s="94"/>
      <c r="AS713" s="94"/>
      <c r="AT713" s="94"/>
      <c r="BA713" s="62" t="str">
        <f>IF(BA712="","",IFERROR(VLOOKUP($BC$1&amp;BB713-1,'Pivot Tables'!$E$5:$F$1135,2,FALSE),""))</f>
        <v/>
      </c>
      <c r="BB713" s="63">
        <v>711</v>
      </c>
      <c r="BC713" s="62" t="str">
        <f>IF(BD713="","",BD713&amp;" ("&amp;COUNTIF('Pivot Tables'!$D$4:$D$1135,Reference!BD713)-1&amp;")")</f>
        <v/>
      </c>
      <c r="BD713" s="62" t="str">
        <f>IF(BD712="","",IFERROR(VLOOKUP(BB713,'Pivot Tables'!$AD$4:$AE$1135,2,FALSE),""))</f>
        <v/>
      </c>
    </row>
    <row r="714" spans="19:56" s="7" customFormat="1">
      <c r="S714" s="94"/>
      <c r="T714" s="94"/>
      <c r="U714" s="94"/>
      <c r="V714" s="70"/>
      <c r="W714" s="65"/>
      <c r="X714" s="65"/>
      <c r="Y714" s="65"/>
      <c r="Z714" s="65">
        <f t="shared" si="70"/>
        <v>709</v>
      </c>
      <c r="AA714" s="81" t="str">
        <f>IF(AA713="","",IFERROR(IF($S$17="All",VLOOKUP($S$14&amp;Z714-1,'Pivot Tables'!$T$5:$U$1135,2,FALSE),VLOOKUP($S$14&amp;Reference!$S$17&amp;Z714-1,'Pivot Tables'!$AB$5:$AC$1135,2,FALSE)),""))</f>
        <v/>
      </c>
      <c r="AB714" s="66"/>
      <c r="AO714" s="94"/>
      <c r="AP714" s="94"/>
      <c r="AQ714" s="94"/>
      <c r="AR714" s="94"/>
      <c r="AS714" s="94"/>
      <c r="AT714" s="94"/>
      <c r="BA714" s="62" t="str">
        <f>IF(BA713="","",IFERROR(VLOOKUP($BC$1&amp;BB714-1,'Pivot Tables'!$E$5:$F$1135,2,FALSE),""))</f>
        <v/>
      </c>
      <c r="BB714" s="63">
        <v>712</v>
      </c>
      <c r="BC714" s="62" t="str">
        <f>IF(BD714="","",BD714&amp;" ("&amp;COUNTIF('Pivot Tables'!$D$4:$D$1135,Reference!BD714)-1&amp;")")</f>
        <v/>
      </c>
      <c r="BD714" s="62" t="str">
        <f>IF(BD713="","",IFERROR(VLOOKUP(BB714,'Pivot Tables'!$AD$4:$AE$1135,2,FALSE),""))</f>
        <v/>
      </c>
    </row>
    <row r="715" spans="19:56" s="7" customFormat="1">
      <c r="S715" s="94"/>
      <c r="T715" s="94"/>
      <c r="U715" s="94"/>
      <c r="V715" s="70"/>
      <c r="W715" s="65"/>
      <c r="X715" s="65"/>
      <c r="Y715" s="65"/>
      <c r="Z715" s="65">
        <f t="shared" si="70"/>
        <v>710</v>
      </c>
      <c r="AA715" s="81" t="str">
        <f>IF(AA714="","",IFERROR(IF($S$17="All",VLOOKUP($S$14&amp;Z715-1,'Pivot Tables'!$T$5:$U$1135,2,FALSE),VLOOKUP($S$14&amp;Reference!$S$17&amp;Z715-1,'Pivot Tables'!$AB$5:$AC$1135,2,FALSE)),""))</f>
        <v/>
      </c>
      <c r="AB715" s="66"/>
      <c r="AO715" s="94"/>
      <c r="AP715" s="94"/>
      <c r="AQ715" s="94"/>
      <c r="AR715" s="94"/>
      <c r="AS715" s="94"/>
      <c r="AT715" s="94"/>
      <c r="BA715" s="62" t="str">
        <f>IF(BA714="","",IFERROR(VLOOKUP($BC$1&amp;BB715-1,'Pivot Tables'!$E$5:$F$1135,2,FALSE),""))</f>
        <v/>
      </c>
      <c r="BB715" s="63">
        <v>713</v>
      </c>
      <c r="BC715" s="62" t="str">
        <f>IF(BD715="","",BD715&amp;" ("&amp;COUNTIF('Pivot Tables'!$D$4:$D$1135,Reference!BD715)-1&amp;")")</f>
        <v/>
      </c>
      <c r="BD715" s="62" t="str">
        <f>IF(BD714="","",IFERROR(VLOOKUP(BB715,'Pivot Tables'!$AD$4:$AE$1135,2,FALSE),""))</f>
        <v/>
      </c>
    </row>
    <row r="716" spans="19:56" s="7" customFormat="1">
      <c r="S716" s="94"/>
      <c r="T716" s="94"/>
      <c r="U716" s="94"/>
      <c r="V716" s="70"/>
      <c r="W716" s="65"/>
      <c r="X716" s="65"/>
      <c r="Y716" s="65"/>
      <c r="Z716" s="65">
        <f t="shared" si="70"/>
        <v>711</v>
      </c>
      <c r="AA716" s="81" t="str">
        <f>IF(AA715="","",IFERROR(IF($S$17="All",VLOOKUP($S$14&amp;Z716-1,'Pivot Tables'!$T$5:$U$1135,2,FALSE),VLOOKUP($S$14&amp;Reference!$S$17&amp;Z716-1,'Pivot Tables'!$AB$5:$AC$1135,2,FALSE)),""))</f>
        <v/>
      </c>
      <c r="AB716" s="66"/>
      <c r="AC716" s="94"/>
      <c r="AD716" s="94"/>
      <c r="AE716" s="94"/>
      <c r="AF716" s="94"/>
      <c r="AG716" s="94"/>
      <c r="AH716" s="94"/>
      <c r="AI716" s="94"/>
      <c r="AJ716" s="94"/>
      <c r="AK716" s="94"/>
      <c r="AL716" s="94"/>
      <c r="AM716" s="94"/>
      <c r="AN716" s="94"/>
      <c r="AO716" s="94"/>
      <c r="AP716" s="94"/>
      <c r="AQ716" s="94"/>
      <c r="AR716" s="94"/>
      <c r="AS716" s="94"/>
      <c r="AT716" s="94"/>
      <c r="BA716" s="62" t="str">
        <f>IF(BA715="","",IFERROR(VLOOKUP($BC$1&amp;BB716-1,'Pivot Tables'!$E$5:$F$1135,2,FALSE),""))</f>
        <v/>
      </c>
      <c r="BB716" s="63">
        <v>714</v>
      </c>
      <c r="BC716" s="62" t="str">
        <f>IF(BD716="","",BD716&amp;" ("&amp;COUNTIF('Pivot Tables'!$D$4:$D$1135,Reference!BD716)-1&amp;")")</f>
        <v/>
      </c>
      <c r="BD716" s="62" t="str">
        <f>IF(BD715="","",IFERROR(VLOOKUP(BB716,'Pivot Tables'!$AD$4:$AE$1135,2,FALSE),""))</f>
        <v/>
      </c>
    </row>
    <row r="717" spans="19:56" s="7" customFormat="1">
      <c r="S717" s="94"/>
      <c r="T717" s="94"/>
      <c r="U717" s="94"/>
      <c r="V717" s="70"/>
      <c r="W717" s="65"/>
      <c r="X717" s="65"/>
      <c r="Y717" s="65"/>
      <c r="Z717" s="65">
        <f t="shared" si="70"/>
        <v>712</v>
      </c>
      <c r="AA717" s="81" t="str">
        <f>IF(AA716="","",IFERROR(IF($S$17="All",VLOOKUP($S$14&amp;Z717-1,'Pivot Tables'!$T$5:$U$1135,2,FALSE),VLOOKUP($S$14&amp;Reference!$S$17&amp;Z717-1,'Pivot Tables'!$AB$5:$AC$1135,2,FALSE)),""))</f>
        <v/>
      </c>
      <c r="AB717" s="66"/>
      <c r="AC717" s="94"/>
      <c r="AD717" s="94"/>
      <c r="AE717" s="94"/>
      <c r="AF717" s="94"/>
      <c r="AG717" s="94"/>
      <c r="AH717" s="94"/>
      <c r="AI717" s="94"/>
      <c r="AJ717" s="94"/>
      <c r="AK717" s="94"/>
      <c r="AL717" s="94"/>
      <c r="AM717" s="94"/>
      <c r="AN717" s="94"/>
      <c r="AO717" s="94"/>
      <c r="AP717" s="94"/>
      <c r="AQ717" s="94"/>
      <c r="AR717" s="94"/>
      <c r="AS717" s="94"/>
      <c r="AT717" s="94"/>
      <c r="BA717" s="62" t="str">
        <f>IF(BA716="","",IFERROR(VLOOKUP($BC$1&amp;BB717-1,'Pivot Tables'!$E$5:$F$1135,2,FALSE),""))</f>
        <v/>
      </c>
      <c r="BB717" s="63">
        <v>715</v>
      </c>
      <c r="BC717" s="62" t="str">
        <f>IF(BD717="","",BD717&amp;" ("&amp;COUNTIF('Pivot Tables'!$D$4:$D$1135,Reference!BD717)-1&amp;")")</f>
        <v/>
      </c>
      <c r="BD717" s="62" t="str">
        <f>IF(BD716="","",IFERROR(VLOOKUP(BB717,'Pivot Tables'!$AD$4:$AE$1135,2,FALSE),""))</f>
        <v/>
      </c>
    </row>
    <row r="718" spans="19:56" s="7" customFormat="1">
      <c r="S718" s="94"/>
      <c r="T718" s="94"/>
      <c r="U718" s="94"/>
      <c r="V718" s="70"/>
      <c r="W718" s="65"/>
      <c r="X718" s="65"/>
      <c r="Y718" s="65"/>
      <c r="Z718" s="65">
        <f t="shared" si="70"/>
        <v>713</v>
      </c>
      <c r="AA718" s="81" t="str">
        <f>IF(AA717="","",IFERROR(IF($S$17="All",VLOOKUP($S$14&amp;Z718-1,'Pivot Tables'!$T$5:$U$1135,2,FALSE),VLOOKUP($S$14&amp;Reference!$S$17&amp;Z718-1,'Pivot Tables'!$AB$5:$AC$1135,2,FALSE)),""))</f>
        <v/>
      </c>
      <c r="AB718" s="66"/>
      <c r="AC718" s="94"/>
      <c r="AD718" s="94"/>
      <c r="AE718" s="94"/>
      <c r="AF718" s="94"/>
      <c r="AG718" s="94"/>
      <c r="AH718" s="94"/>
      <c r="AI718" s="94"/>
      <c r="AJ718" s="94"/>
      <c r="AK718" s="94"/>
      <c r="AL718" s="94"/>
      <c r="AM718" s="94"/>
      <c r="AN718" s="94"/>
      <c r="AO718" s="94"/>
      <c r="AP718" s="94"/>
      <c r="AQ718" s="94"/>
      <c r="AR718" s="94"/>
      <c r="AS718" s="94"/>
      <c r="AT718" s="94"/>
      <c r="BA718" s="62" t="str">
        <f>IF(BA717="","",IFERROR(VLOOKUP($BC$1&amp;BB718-1,'Pivot Tables'!$E$5:$F$1135,2,FALSE),""))</f>
        <v/>
      </c>
      <c r="BB718" s="63">
        <v>716</v>
      </c>
      <c r="BC718" s="62" t="str">
        <f>IF(BD718="","",BD718&amp;" ("&amp;COUNTIF('Pivot Tables'!$D$4:$D$1135,Reference!BD718)-1&amp;")")</f>
        <v/>
      </c>
      <c r="BD718" s="62" t="str">
        <f>IF(BD717="","",IFERROR(VLOOKUP(BB718,'Pivot Tables'!$AD$4:$AE$1135,2,FALSE),""))</f>
        <v/>
      </c>
    </row>
    <row r="719" spans="19:56" s="7" customFormat="1">
      <c r="S719" s="94"/>
      <c r="T719" s="94"/>
      <c r="U719" s="94"/>
      <c r="V719" s="70"/>
      <c r="W719" s="65"/>
      <c r="X719" s="65"/>
      <c r="Y719" s="65"/>
      <c r="Z719" s="65">
        <f t="shared" ref="Z719:Z782" si="71">+Z718+1</f>
        <v>714</v>
      </c>
      <c r="AA719" s="81" t="str">
        <f>IF(AA718="","",IFERROR(IF($S$17="All",VLOOKUP($S$14&amp;Z719-1,'Pivot Tables'!$T$5:$U$1135,2,FALSE),VLOOKUP($S$14&amp;Reference!$S$17&amp;Z719-1,'Pivot Tables'!$AB$5:$AC$1135,2,FALSE)),""))</f>
        <v/>
      </c>
      <c r="AB719" s="66"/>
      <c r="AC719" s="94"/>
      <c r="AD719" s="94"/>
      <c r="AE719" s="94"/>
      <c r="AF719" s="94"/>
      <c r="AG719" s="94"/>
      <c r="AH719" s="94"/>
      <c r="AI719" s="94"/>
      <c r="AJ719" s="94"/>
      <c r="AK719" s="94"/>
      <c r="AL719" s="94"/>
      <c r="AM719" s="94"/>
      <c r="AN719" s="94"/>
      <c r="AO719" s="94"/>
      <c r="AP719" s="94"/>
      <c r="AQ719" s="94"/>
      <c r="AR719" s="94"/>
      <c r="AS719" s="94"/>
      <c r="AT719" s="94"/>
      <c r="BA719" s="62" t="str">
        <f>IF(BA718="","",IFERROR(VLOOKUP($BC$1&amp;BB719-1,'Pivot Tables'!$E$5:$F$1135,2,FALSE),""))</f>
        <v/>
      </c>
      <c r="BB719" s="63">
        <v>717</v>
      </c>
      <c r="BC719" s="62" t="str">
        <f>IF(BD719="","",BD719&amp;" ("&amp;COUNTIF('Pivot Tables'!$D$4:$D$1135,Reference!BD719)-1&amp;")")</f>
        <v/>
      </c>
      <c r="BD719" s="62" t="str">
        <f>IF(BD718="","",IFERROR(VLOOKUP(BB719,'Pivot Tables'!$AD$4:$AE$1135,2,FALSE),""))</f>
        <v/>
      </c>
    </row>
    <row r="720" spans="19:56" s="7" customFormat="1">
      <c r="S720" s="94"/>
      <c r="T720" s="94"/>
      <c r="U720" s="94"/>
      <c r="V720" s="70"/>
      <c r="W720" s="65"/>
      <c r="X720" s="65"/>
      <c r="Y720" s="65"/>
      <c r="Z720" s="65">
        <f t="shared" si="71"/>
        <v>715</v>
      </c>
      <c r="AA720" s="81" t="str">
        <f>IF(AA719="","",IFERROR(IF($S$17="All",VLOOKUP($S$14&amp;Z720-1,'Pivot Tables'!$T$5:$U$1135,2,FALSE),VLOOKUP($S$14&amp;Reference!$S$17&amp;Z720-1,'Pivot Tables'!$AB$5:$AC$1135,2,FALSE)),""))</f>
        <v/>
      </c>
      <c r="AB720" s="66"/>
      <c r="AC720" s="94"/>
      <c r="AD720" s="94"/>
      <c r="AE720" s="94"/>
      <c r="AF720" s="94"/>
      <c r="AG720" s="94"/>
      <c r="AH720" s="94"/>
      <c r="AI720" s="94"/>
      <c r="AJ720" s="94"/>
      <c r="AK720" s="94"/>
      <c r="AL720" s="94"/>
      <c r="AM720" s="94"/>
      <c r="AN720" s="94"/>
      <c r="AO720" s="94"/>
      <c r="AP720" s="94"/>
      <c r="AQ720" s="94"/>
      <c r="AR720" s="94"/>
      <c r="AS720" s="94"/>
      <c r="AT720" s="94"/>
      <c r="BA720" s="62" t="str">
        <f>IF(BA719="","",IFERROR(VLOOKUP($BC$1&amp;BB720-1,'Pivot Tables'!$E$5:$F$1135,2,FALSE),""))</f>
        <v/>
      </c>
      <c r="BB720" s="63">
        <v>718</v>
      </c>
      <c r="BC720" s="62" t="str">
        <f>IF(BD720="","",BD720&amp;" ("&amp;COUNTIF('Pivot Tables'!$D$4:$D$1135,Reference!BD720)-1&amp;")")</f>
        <v/>
      </c>
      <c r="BD720" s="62" t="str">
        <f>IF(BD719="","",IFERROR(VLOOKUP(BB720,'Pivot Tables'!$AD$4:$AE$1135,2,FALSE),""))</f>
        <v/>
      </c>
    </row>
    <row r="721" spans="19:56" s="7" customFormat="1">
      <c r="S721" s="94"/>
      <c r="T721" s="94"/>
      <c r="U721" s="94"/>
      <c r="V721" s="70"/>
      <c r="W721" s="65"/>
      <c r="X721" s="65"/>
      <c r="Y721" s="65"/>
      <c r="Z721" s="65">
        <f t="shared" si="71"/>
        <v>716</v>
      </c>
      <c r="AA721" s="81" t="str">
        <f>IF(AA720="","",IFERROR(IF($S$17="All",VLOOKUP($S$14&amp;Z721-1,'Pivot Tables'!$T$5:$U$1135,2,FALSE),VLOOKUP($S$14&amp;Reference!$S$17&amp;Z721-1,'Pivot Tables'!$AB$5:$AC$1135,2,FALSE)),""))</f>
        <v/>
      </c>
      <c r="AB721" s="66"/>
      <c r="AC721" s="94"/>
      <c r="AD721" s="94"/>
      <c r="AE721" s="94"/>
      <c r="AF721" s="94"/>
      <c r="AG721" s="94"/>
      <c r="AH721" s="94"/>
      <c r="AI721" s="94"/>
      <c r="AJ721" s="94"/>
      <c r="AK721" s="94"/>
      <c r="AL721" s="94"/>
      <c r="AM721" s="94"/>
      <c r="AN721" s="94"/>
      <c r="AO721" s="94"/>
      <c r="AP721" s="94"/>
      <c r="AQ721" s="94"/>
      <c r="AR721" s="94"/>
      <c r="AS721" s="94"/>
      <c r="AT721" s="94"/>
      <c r="BA721" s="62" t="str">
        <f>IF(BA720="","",IFERROR(VLOOKUP($BC$1&amp;BB721-1,'Pivot Tables'!$E$5:$F$1135,2,FALSE),""))</f>
        <v/>
      </c>
      <c r="BB721" s="63">
        <v>719</v>
      </c>
      <c r="BC721" s="62" t="str">
        <f>IF(BD721="","",BD721&amp;" ("&amp;COUNTIF('Pivot Tables'!$D$4:$D$1135,Reference!BD721)-1&amp;")")</f>
        <v/>
      </c>
      <c r="BD721" s="62" t="str">
        <f>IF(BD720="","",IFERROR(VLOOKUP(BB721,'Pivot Tables'!$AD$4:$AE$1135,2,FALSE),""))</f>
        <v/>
      </c>
    </row>
    <row r="722" spans="19:56" s="7" customFormat="1">
      <c r="S722" s="94"/>
      <c r="T722" s="94"/>
      <c r="U722" s="94"/>
      <c r="V722" s="70"/>
      <c r="W722" s="65"/>
      <c r="X722" s="65"/>
      <c r="Y722" s="65"/>
      <c r="Z722" s="65">
        <f t="shared" si="71"/>
        <v>717</v>
      </c>
      <c r="AA722" s="81" t="str">
        <f>IF(AA721="","",IFERROR(IF($S$17="All",VLOOKUP($S$14&amp;Z722-1,'Pivot Tables'!$T$5:$U$1135,2,FALSE),VLOOKUP($S$14&amp;Reference!$S$17&amp;Z722-1,'Pivot Tables'!$AB$5:$AC$1135,2,FALSE)),""))</f>
        <v/>
      </c>
      <c r="AB722" s="66"/>
      <c r="AC722" s="94"/>
      <c r="AD722" s="94"/>
      <c r="AE722" s="94"/>
      <c r="AF722" s="94"/>
      <c r="AG722" s="94"/>
      <c r="AH722" s="94"/>
      <c r="AI722" s="94"/>
      <c r="AJ722" s="94"/>
      <c r="AK722" s="94"/>
      <c r="AL722" s="94"/>
      <c r="AM722" s="94"/>
      <c r="AN722" s="94"/>
      <c r="AO722" s="94"/>
      <c r="AP722" s="94"/>
      <c r="AQ722" s="94"/>
      <c r="AR722" s="94"/>
      <c r="AS722" s="94"/>
      <c r="AT722" s="94"/>
      <c r="BA722" s="62" t="str">
        <f>IF(BA721="","",IFERROR(VLOOKUP($BC$1&amp;BB722-1,'Pivot Tables'!$E$5:$F$1135,2,FALSE),""))</f>
        <v/>
      </c>
      <c r="BB722" s="63">
        <v>720</v>
      </c>
      <c r="BC722" s="62" t="str">
        <f>IF(BD722="","",BD722&amp;" ("&amp;COUNTIF('Pivot Tables'!$D$4:$D$1135,Reference!BD722)-1&amp;")")</f>
        <v/>
      </c>
      <c r="BD722" s="62" t="str">
        <f>IF(BD721="","",IFERROR(VLOOKUP(BB722,'Pivot Tables'!$AD$4:$AE$1135,2,FALSE),""))</f>
        <v/>
      </c>
    </row>
    <row r="723" spans="19:56" s="7" customFormat="1">
      <c r="S723" s="94"/>
      <c r="T723" s="94"/>
      <c r="U723" s="94"/>
      <c r="V723" s="70"/>
      <c r="W723" s="65"/>
      <c r="X723" s="65"/>
      <c r="Y723" s="65"/>
      <c r="Z723" s="65">
        <f t="shared" si="71"/>
        <v>718</v>
      </c>
      <c r="AA723" s="81" t="str">
        <f>IF(AA722="","",IFERROR(IF($S$17="All",VLOOKUP($S$14&amp;Z723-1,'Pivot Tables'!$T$5:$U$1135,2,FALSE),VLOOKUP($S$14&amp;Reference!$S$17&amp;Z723-1,'Pivot Tables'!$AB$5:$AC$1135,2,FALSE)),""))</f>
        <v/>
      </c>
      <c r="AB723" s="66"/>
      <c r="AC723" s="94"/>
      <c r="AD723" s="94"/>
      <c r="AE723" s="94"/>
      <c r="AF723" s="94"/>
      <c r="AG723" s="94"/>
      <c r="AH723" s="94"/>
      <c r="AI723" s="94"/>
      <c r="AJ723" s="94"/>
      <c r="AK723" s="94"/>
      <c r="AL723" s="94"/>
      <c r="AM723" s="94"/>
      <c r="AN723" s="94"/>
      <c r="AO723" s="94"/>
      <c r="AP723" s="94"/>
      <c r="AQ723" s="94"/>
      <c r="AR723" s="94"/>
      <c r="AS723" s="94"/>
      <c r="AT723" s="94"/>
      <c r="BA723" s="62" t="str">
        <f>IF(BA722="","",IFERROR(VLOOKUP($BC$1&amp;BB723-1,'Pivot Tables'!$E$5:$F$1135,2,FALSE),""))</f>
        <v/>
      </c>
      <c r="BB723" s="63">
        <v>721</v>
      </c>
      <c r="BC723" s="62" t="str">
        <f>IF(BD723="","",BD723&amp;" ("&amp;COUNTIF('Pivot Tables'!$D$4:$D$1135,Reference!BD723)-1&amp;")")</f>
        <v/>
      </c>
      <c r="BD723" s="62" t="str">
        <f>IF(BD722="","",IFERROR(VLOOKUP(BB723,'Pivot Tables'!$AD$4:$AE$1135,2,FALSE),""))</f>
        <v/>
      </c>
    </row>
    <row r="724" spans="19:56" s="7" customFormat="1">
      <c r="S724" s="94"/>
      <c r="T724" s="94"/>
      <c r="U724" s="94"/>
      <c r="V724" s="70"/>
      <c r="W724" s="65"/>
      <c r="X724" s="65"/>
      <c r="Y724" s="65"/>
      <c r="Z724" s="65">
        <f t="shared" si="71"/>
        <v>719</v>
      </c>
      <c r="AA724" s="81" t="str">
        <f>IF(AA723="","",IFERROR(IF($S$17="All",VLOOKUP($S$14&amp;Z724-1,'Pivot Tables'!$T$5:$U$1135,2,FALSE),VLOOKUP($S$14&amp;Reference!$S$17&amp;Z724-1,'Pivot Tables'!$AB$5:$AC$1135,2,FALSE)),""))</f>
        <v/>
      </c>
      <c r="AB724" s="66"/>
      <c r="AC724" s="94"/>
      <c r="AD724" s="94"/>
      <c r="AE724" s="94"/>
      <c r="AF724" s="94"/>
      <c r="AG724" s="94"/>
      <c r="AH724" s="94"/>
      <c r="AI724" s="94"/>
      <c r="AJ724" s="94"/>
      <c r="AK724" s="94"/>
      <c r="AL724" s="94"/>
      <c r="AM724" s="94"/>
      <c r="AN724" s="94"/>
      <c r="AO724" s="94"/>
      <c r="AP724" s="94"/>
      <c r="AQ724" s="94"/>
      <c r="AR724" s="94"/>
      <c r="AS724" s="94"/>
      <c r="AT724" s="94"/>
      <c r="BA724" s="62" t="str">
        <f>IF(BA723="","",IFERROR(VLOOKUP($BC$1&amp;BB724-1,'Pivot Tables'!$E$5:$F$1135,2,FALSE),""))</f>
        <v/>
      </c>
      <c r="BB724" s="63">
        <v>722</v>
      </c>
      <c r="BC724" s="62" t="str">
        <f>IF(BD724="","",BD724&amp;" ("&amp;COUNTIF('Pivot Tables'!$D$4:$D$1135,Reference!BD724)-1&amp;")")</f>
        <v/>
      </c>
      <c r="BD724" s="62" t="str">
        <f>IF(BD723="","",IFERROR(VLOOKUP(BB724,'Pivot Tables'!$AD$4:$AE$1135,2,FALSE),""))</f>
        <v/>
      </c>
    </row>
    <row r="725" spans="19:56" s="7" customFormat="1">
      <c r="S725" s="94"/>
      <c r="T725" s="94"/>
      <c r="U725" s="94"/>
      <c r="V725" s="70"/>
      <c r="W725" s="65"/>
      <c r="X725" s="65"/>
      <c r="Y725" s="65"/>
      <c r="Z725" s="65">
        <f t="shared" si="71"/>
        <v>720</v>
      </c>
      <c r="AA725" s="81" t="str">
        <f>IF(AA724="","",IFERROR(IF($S$17="All",VLOOKUP($S$14&amp;Z725-1,'Pivot Tables'!$T$5:$U$1135,2,FALSE),VLOOKUP($S$14&amp;Reference!$S$17&amp;Z725-1,'Pivot Tables'!$AB$5:$AC$1135,2,FALSE)),""))</f>
        <v/>
      </c>
      <c r="AB725" s="66"/>
      <c r="AC725" s="94"/>
      <c r="AD725" s="94"/>
      <c r="AE725" s="94"/>
      <c r="AF725" s="94"/>
      <c r="AG725" s="94"/>
      <c r="AH725" s="94"/>
      <c r="AI725" s="94"/>
      <c r="AJ725" s="94"/>
      <c r="AK725" s="94"/>
      <c r="AL725" s="94"/>
      <c r="AM725" s="94"/>
      <c r="AN725" s="94"/>
      <c r="AO725" s="94"/>
      <c r="AP725" s="94"/>
      <c r="AQ725" s="94"/>
      <c r="AR725" s="94"/>
      <c r="AS725" s="94"/>
      <c r="AT725" s="94"/>
      <c r="BA725" s="62" t="str">
        <f>IF(BA724="","",IFERROR(VLOOKUP($BC$1&amp;BB725-1,'Pivot Tables'!$E$5:$F$1135,2,FALSE),""))</f>
        <v/>
      </c>
      <c r="BB725" s="63">
        <v>723</v>
      </c>
      <c r="BC725" s="62" t="str">
        <f>IF(BD725="","",BD725&amp;" ("&amp;COUNTIF('Pivot Tables'!$D$4:$D$1135,Reference!BD725)-1&amp;")")</f>
        <v/>
      </c>
      <c r="BD725" s="62" t="str">
        <f>IF(BD724="","",IFERROR(VLOOKUP(BB725,'Pivot Tables'!$AD$4:$AE$1135,2,FALSE),""))</f>
        <v/>
      </c>
    </row>
    <row r="726" spans="19:56" s="7" customFormat="1">
      <c r="S726" s="94"/>
      <c r="T726" s="94"/>
      <c r="U726" s="94"/>
      <c r="V726" s="70"/>
      <c r="W726" s="65"/>
      <c r="X726" s="65"/>
      <c r="Y726" s="65"/>
      <c r="Z726" s="65">
        <f t="shared" si="71"/>
        <v>721</v>
      </c>
      <c r="AA726" s="81" t="str">
        <f>IF(AA725="","",IFERROR(IF($S$17="All",VLOOKUP($S$14&amp;Z726-1,'Pivot Tables'!$T$5:$U$1135,2,FALSE),VLOOKUP($S$14&amp;Reference!$S$17&amp;Z726-1,'Pivot Tables'!$AB$5:$AC$1135,2,FALSE)),""))</f>
        <v/>
      </c>
      <c r="AB726" s="66"/>
      <c r="AC726" s="94"/>
      <c r="AD726" s="94"/>
      <c r="AE726" s="94"/>
      <c r="AF726" s="94"/>
      <c r="AG726" s="94"/>
      <c r="AH726" s="94"/>
      <c r="AI726" s="94"/>
      <c r="AJ726" s="94"/>
      <c r="AK726" s="94"/>
      <c r="AL726" s="94"/>
      <c r="AM726" s="94"/>
      <c r="AN726" s="94"/>
      <c r="AO726" s="94"/>
      <c r="AP726" s="94"/>
      <c r="AQ726" s="94"/>
      <c r="AR726" s="94"/>
      <c r="AS726" s="94"/>
      <c r="AT726" s="94"/>
      <c r="BA726" s="62" t="str">
        <f>IF(BA725="","",IFERROR(VLOOKUP($BC$1&amp;BB726-1,'Pivot Tables'!$E$5:$F$1135,2,FALSE),""))</f>
        <v/>
      </c>
      <c r="BB726" s="63">
        <v>724</v>
      </c>
      <c r="BC726" s="62" t="str">
        <f>IF(BD726="","",BD726&amp;" ("&amp;COUNTIF('Pivot Tables'!$D$4:$D$1135,Reference!BD726)-1&amp;")")</f>
        <v/>
      </c>
      <c r="BD726" s="62" t="str">
        <f>IF(BD725="","",IFERROR(VLOOKUP(BB726,'Pivot Tables'!$AD$4:$AE$1135,2,FALSE),""))</f>
        <v/>
      </c>
    </row>
    <row r="727" spans="19:56" s="7" customFormat="1">
      <c r="S727" s="94"/>
      <c r="T727" s="94"/>
      <c r="U727" s="94"/>
      <c r="V727" s="70"/>
      <c r="W727" s="65"/>
      <c r="X727" s="65"/>
      <c r="Y727" s="65"/>
      <c r="Z727" s="65">
        <f t="shared" si="71"/>
        <v>722</v>
      </c>
      <c r="AA727" s="81" t="str">
        <f>IF(AA726="","",IFERROR(IF($S$17="All",VLOOKUP($S$14&amp;Z727-1,'Pivot Tables'!$T$5:$U$1135,2,FALSE),VLOOKUP($S$14&amp;Reference!$S$17&amp;Z727-1,'Pivot Tables'!$AB$5:$AC$1135,2,FALSE)),""))</f>
        <v/>
      </c>
      <c r="AB727" s="66"/>
      <c r="AC727" s="94"/>
      <c r="AD727" s="94"/>
      <c r="AE727" s="94"/>
      <c r="AF727" s="94"/>
      <c r="AG727" s="94"/>
      <c r="AH727" s="94"/>
      <c r="AI727" s="94"/>
      <c r="AJ727" s="94"/>
      <c r="AK727" s="94"/>
      <c r="AL727" s="94"/>
      <c r="AM727" s="94"/>
      <c r="AN727" s="94"/>
      <c r="AO727" s="94"/>
      <c r="AP727" s="94"/>
      <c r="AQ727" s="94"/>
      <c r="AR727" s="94"/>
      <c r="AS727" s="94"/>
      <c r="AT727" s="94"/>
      <c r="BA727" s="62" t="str">
        <f>IF(BA726="","",IFERROR(VLOOKUP($BC$1&amp;BB727-1,'Pivot Tables'!$E$5:$F$1135,2,FALSE),""))</f>
        <v/>
      </c>
      <c r="BB727" s="63">
        <v>725</v>
      </c>
      <c r="BC727" s="62" t="str">
        <f>IF(BD727="","",BD727&amp;" ("&amp;COUNTIF('Pivot Tables'!$D$4:$D$1135,Reference!BD727)-1&amp;")")</f>
        <v/>
      </c>
      <c r="BD727" s="62" t="str">
        <f>IF(BD726="","",IFERROR(VLOOKUP(BB727,'Pivot Tables'!$AD$4:$AE$1135,2,FALSE),""))</f>
        <v/>
      </c>
    </row>
    <row r="728" spans="19:56" s="7" customFormat="1">
      <c r="S728" s="94"/>
      <c r="T728" s="94"/>
      <c r="U728" s="94"/>
      <c r="V728" s="70"/>
      <c r="W728" s="65"/>
      <c r="X728" s="65"/>
      <c r="Y728" s="65"/>
      <c r="Z728" s="65">
        <f t="shared" si="71"/>
        <v>723</v>
      </c>
      <c r="AA728" s="81" t="str">
        <f>IF(AA727="","",IFERROR(IF($S$17="All",VLOOKUP($S$14&amp;Z728-1,'Pivot Tables'!$T$5:$U$1135,2,FALSE),VLOOKUP($S$14&amp;Reference!$S$17&amp;Z728-1,'Pivot Tables'!$AB$5:$AC$1135,2,FALSE)),""))</f>
        <v/>
      </c>
      <c r="AB728" s="66"/>
      <c r="AC728" s="94"/>
      <c r="AD728" s="94"/>
      <c r="AE728" s="94"/>
      <c r="AF728" s="94"/>
      <c r="AG728" s="94"/>
      <c r="AH728" s="94"/>
      <c r="AI728" s="94"/>
      <c r="AJ728" s="94"/>
      <c r="AK728" s="94"/>
      <c r="AL728" s="94"/>
      <c r="AM728" s="94"/>
      <c r="AN728" s="94"/>
      <c r="AO728" s="94"/>
      <c r="AP728" s="94"/>
      <c r="AQ728" s="94"/>
      <c r="AR728" s="94"/>
      <c r="AS728" s="94"/>
      <c r="AT728" s="94"/>
      <c r="BA728" s="62" t="str">
        <f>IF(BA727="","",IFERROR(VLOOKUP($BC$1&amp;BB728-1,'Pivot Tables'!$E$5:$F$1135,2,FALSE),""))</f>
        <v/>
      </c>
      <c r="BB728" s="63">
        <v>726</v>
      </c>
      <c r="BC728" s="62" t="str">
        <f>IF(BD728="","",BD728&amp;" ("&amp;COUNTIF('Pivot Tables'!$D$4:$D$1135,Reference!BD728)-1&amp;")")</f>
        <v/>
      </c>
      <c r="BD728" s="62" t="str">
        <f>IF(BD727="","",IFERROR(VLOOKUP(BB728,'Pivot Tables'!$AD$4:$AE$1135,2,FALSE),""))</f>
        <v/>
      </c>
    </row>
    <row r="729" spans="19:56" s="7" customFormat="1">
      <c r="S729" s="94"/>
      <c r="T729" s="94"/>
      <c r="U729" s="94"/>
      <c r="V729" s="70"/>
      <c r="W729" s="65"/>
      <c r="X729" s="65"/>
      <c r="Y729" s="65"/>
      <c r="Z729" s="65">
        <f t="shared" si="71"/>
        <v>724</v>
      </c>
      <c r="AA729" s="81" t="str">
        <f>IF(AA728="","",IFERROR(IF($S$17="All",VLOOKUP($S$14&amp;Z729-1,'Pivot Tables'!$T$5:$U$1135,2,FALSE),VLOOKUP($S$14&amp;Reference!$S$17&amp;Z729-1,'Pivot Tables'!$AB$5:$AC$1135,2,FALSE)),""))</f>
        <v/>
      </c>
      <c r="AB729" s="66"/>
      <c r="AC729" s="94"/>
      <c r="AD729" s="94"/>
      <c r="AE729" s="94"/>
      <c r="AF729" s="94"/>
      <c r="AG729" s="94"/>
      <c r="AH729" s="94"/>
      <c r="AI729" s="94"/>
      <c r="AJ729" s="94"/>
      <c r="AK729" s="94"/>
      <c r="AL729" s="94"/>
      <c r="AM729" s="94"/>
      <c r="AN729" s="94"/>
      <c r="AO729" s="94"/>
      <c r="AP729" s="94"/>
      <c r="AQ729" s="94"/>
      <c r="AR729" s="94"/>
      <c r="AS729" s="94"/>
      <c r="AT729" s="94"/>
      <c r="BA729" s="62" t="str">
        <f>IF(BA728="","",IFERROR(VLOOKUP($BC$1&amp;BB729-1,'Pivot Tables'!$E$5:$F$1135,2,FALSE),""))</f>
        <v/>
      </c>
      <c r="BB729" s="63">
        <v>727</v>
      </c>
      <c r="BC729" s="62" t="str">
        <f>IF(BD729="","",BD729&amp;" ("&amp;COUNTIF('Pivot Tables'!$D$4:$D$1135,Reference!BD729)-1&amp;")")</f>
        <v/>
      </c>
      <c r="BD729" s="62" t="str">
        <f>IF(BD728="","",IFERROR(VLOOKUP(BB729,'Pivot Tables'!$AD$4:$AE$1135,2,FALSE),""))</f>
        <v/>
      </c>
    </row>
    <row r="730" spans="19:56" s="7" customFormat="1">
      <c r="S730" s="94"/>
      <c r="T730" s="94"/>
      <c r="U730" s="94"/>
      <c r="V730" s="70"/>
      <c r="W730" s="65"/>
      <c r="X730" s="65"/>
      <c r="Y730" s="65"/>
      <c r="Z730" s="65">
        <f t="shared" si="71"/>
        <v>725</v>
      </c>
      <c r="AA730" s="81" t="str">
        <f>IF(AA729="","",IFERROR(IF($S$17="All",VLOOKUP($S$14&amp;Z730-1,'Pivot Tables'!$T$5:$U$1135,2,FALSE),VLOOKUP($S$14&amp;Reference!$S$17&amp;Z730-1,'Pivot Tables'!$AB$5:$AC$1135,2,FALSE)),""))</f>
        <v/>
      </c>
      <c r="AB730" s="66"/>
      <c r="AC730" s="94"/>
      <c r="AD730" s="94"/>
      <c r="AE730" s="94"/>
      <c r="AF730" s="94"/>
      <c r="AG730" s="94"/>
      <c r="AH730" s="94"/>
      <c r="AI730" s="94"/>
      <c r="AJ730" s="94"/>
      <c r="AK730" s="94"/>
      <c r="AL730" s="94"/>
      <c r="AM730" s="94"/>
      <c r="AN730" s="94"/>
      <c r="AO730" s="94"/>
      <c r="AP730" s="94"/>
      <c r="AQ730" s="94"/>
      <c r="AR730" s="94"/>
      <c r="AS730" s="94"/>
      <c r="AT730" s="94"/>
      <c r="BA730" s="62" t="str">
        <f>IF(BA729="","",IFERROR(VLOOKUP($BC$1&amp;BB730-1,'Pivot Tables'!$E$5:$F$1135,2,FALSE),""))</f>
        <v/>
      </c>
      <c r="BB730" s="63">
        <v>728</v>
      </c>
      <c r="BC730" s="62" t="str">
        <f>IF(BD730="","",BD730&amp;" ("&amp;COUNTIF('Pivot Tables'!$D$4:$D$1135,Reference!BD730)-1&amp;")")</f>
        <v/>
      </c>
      <c r="BD730" s="62" t="str">
        <f>IF(BD729="","",IFERROR(VLOOKUP(BB730,'Pivot Tables'!$AD$4:$AE$1135,2,FALSE),""))</f>
        <v/>
      </c>
    </row>
    <row r="731" spans="19:56" s="7" customFormat="1">
      <c r="S731" s="94"/>
      <c r="T731" s="94"/>
      <c r="U731" s="94"/>
      <c r="V731" s="70"/>
      <c r="W731" s="65"/>
      <c r="X731" s="65"/>
      <c r="Y731" s="65"/>
      <c r="Z731" s="65">
        <f t="shared" si="71"/>
        <v>726</v>
      </c>
      <c r="AA731" s="81" t="str">
        <f>IF(AA730="","",IFERROR(IF($S$17="All",VLOOKUP($S$14&amp;Z731-1,'Pivot Tables'!$T$5:$U$1135,2,FALSE),VLOOKUP($S$14&amp;Reference!$S$17&amp;Z731-1,'Pivot Tables'!$AB$5:$AC$1135,2,FALSE)),""))</f>
        <v/>
      </c>
      <c r="AB731" s="66"/>
      <c r="AC731" s="94"/>
      <c r="AD731" s="94"/>
      <c r="AE731" s="94"/>
      <c r="AF731" s="94"/>
      <c r="AG731" s="94"/>
      <c r="AH731" s="94"/>
      <c r="AI731" s="94"/>
      <c r="AJ731" s="94"/>
      <c r="AK731" s="94"/>
      <c r="AL731" s="94"/>
      <c r="AM731" s="94"/>
      <c r="AN731" s="94"/>
      <c r="AO731" s="94"/>
      <c r="AP731" s="94"/>
      <c r="AQ731" s="94"/>
      <c r="AR731" s="94"/>
      <c r="AS731" s="94"/>
      <c r="AT731" s="94"/>
      <c r="BA731" s="62" t="str">
        <f>IF(BA730="","",IFERROR(VLOOKUP($BC$1&amp;BB731-1,'Pivot Tables'!$E$5:$F$1135,2,FALSE),""))</f>
        <v/>
      </c>
      <c r="BB731" s="63">
        <v>729</v>
      </c>
      <c r="BC731" s="62" t="str">
        <f>IF(BD731="","",BD731&amp;" ("&amp;COUNTIF('Pivot Tables'!$D$4:$D$1135,Reference!BD731)-1&amp;")")</f>
        <v/>
      </c>
      <c r="BD731" s="62" t="str">
        <f>IF(BD730="","",IFERROR(VLOOKUP(BB731,'Pivot Tables'!$AD$4:$AE$1135,2,FALSE),""))</f>
        <v/>
      </c>
    </row>
    <row r="732" spans="19:56" s="7" customFormat="1">
      <c r="S732" s="94"/>
      <c r="T732" s="94"/>
      <c r="U732" s="94"/>
      <c r="V732" s="70"/>
      <c r="W732" s="65"/>
      <c r="X732" s="65"/>
      <c r="Y732" s="65"/>
      <c r="Z732" s="65">
        <f t="shared" si="71"/>
        <v>727</v>
      </c>
      <c r="AA732" s="81" t="str">
        <f>IF(AA731="","",IFERROR(IF($S$17="All",VLOOKUP($S$14&amp;Z732-1,'Pivot Tables'!$T$5:$U$1135,2,FALSE),VLOOKUP($S$14&amp;Reference!$S$17&amp;Z732-1,'Pivot Tables'!$AB$5:$AC$1135,2,FALSE)),""))</f>
        <v/>
      </c>
      <c r="AB732" s="66"/>
      <c r="AC732" s="94"/>
      <c r="AD732" s="94"/>
      <c r="AE732" s="94"/>
      <c r="AF732" s="94"/>
      <c r="AG732" s="94"/>
      <c r="AH732" s="94"/>
      <c r="AI732" s="94"/>
      <c r="AJ732" s="94"/>
      <c r="AK732" s="94"/>
      <c r="AL732" s="94"/>
      <c r="AM732" s="94"/>
      <c r="AN732" s="94"/>
      <c r="AO732" s="94"/>
      <c r="AP732" s="94"/>
      <c r="AQ732" s="94"/>
      <c r="AR732" s="94"/>
      <c r="AS732" s="94"/>
      <c r="AT732" s="94"/>
      <c r="BA732" s="62" t="str">
        <f>IF(BA731="","",IFERROR(VLOOKUP($BC$1&amp;BB732-1,'Pivot Tables'!$E$5:$F$1135,2,FALSE),""))</f>
        <v/>
      </c>
      <c r="BB732" s="63">
        <v>730</v>
      </c>
      <c r="BC732" s="62" t="str">
        <f>IF(BD732="","",BD732&amp;" ("&amp;COUNTIF('Pivot Tables'!$D$4:$D$1135,Reference!BD732)-1&amp;")")</f>
        <v/>
      </c>
      <c r="BD732" s="62" t="str">
        <f>IF(BD731="","",IFERROR(VLOOKUP(BB732,'Pivot Tables'!$AD$4:$AE$1135,2,FALSE),""))</f>
        <v/>
      </c>
    </row>
    <row r="733" spans="19:56" s="7" customFormat="1">
      <c r="S733" s="94"/>
      <c r="T733" s="94"/>
      <c r="U733" s="94"/>
      <c r="V733" s="70"/>
      <c r="W733" s="65"/>
      <c r="X733" s="65"/>
      <c r="Y733" s="65"/>
      <c r="Z733" s="65">
        <f t="shared" si="71"/>
        <v>728</v>
      </c>
      <c r="AA733" s="81" t="str">
        <f>IF(AA732="","",IFERROR(IF($S$17="All",VLOOKUP($S$14&amp;Z733-1,'Pivot Tables'!$T$5:$U$1135,2,FALSE),VLOOKUP($S$14&amp;Reference!$S$17&amp;Z733-1,'Pivot Tables'!$AB$5:$AC$1135,2,FALSE)),""))</f>
        <v/>
      </c>
      <c r="AB733" s="66"/>
      <c r="AC733" s="94"/>
      <c r="AD733" s="94"/>
      <c r="AE733" s="94"/>
      <c r="AF733" s="94"/>
      <c r="AG733" s="94"/>
      <c r="AH733" s="94"/>
      <c r="AI733" s="94"/>
      <c r="AJ733" s="94"/>
      <c r="AK733" s="94"/>
      <c r="AL733" s="94"/>
      <c r="AM733" s="94"/>
      <c r="AN733" s="94"/>
      <c r="AO733" s="94"/>
      <c r="AP733" s="94"/>
      <c r="AQ733" s="94"/>
      <c r="AR733" s="94"/>
      <c r="AS733" s="94"/>
      <c r="AT733" s="94"/>
      <c r="BA733" s="62" t="str">
        <f>IF(BA732="","",IFERROR(VLOOKUP($BC$1&amp;BB733-1,'Pivot Tables'!$E$5:$F$1135,2,FALSE),""))</f>
        <v/>
      </c>
      <c r="BB733" s="63">
        <v>731</v>
      </c>
      <c r="BC733" s="62" t="str">
        <f>IF(BD733="","",BD733&amp;" ("&amp;COUNTIF('Pivot Tables'!$D$4:$D$1135,Reference!BD733)-1&amp;")")</f>
        <v/>
      </c>
      <c r="BD733" s="62" t="str">
        <f>IF(BD732="","",IFERROR(VLOOKUP(BB733,'Pivot Tables'!$AD$4:$AE$1135,2,FALSE),""))</f>
        <v/>
      </c>
    </row>
    <row r="734" spans="19:56" s="7" customFormat="1">
      <c r="S734" s="94"/>
      <c r="T734" s="94"/>
      <c r="U734" s="94"/>
      <c r="V734" s="70"/>
      <c r="W734" s="65"/>
      <c r="X734" s="65"/>
      <c r="Y734" s="65"/>
      <c r="Z734" s="65">
        <f t="shared" si="71"/>
        <v>729</v>
      </c>
      <c r="AA734" s="81" t="str">
        <f>IF(AA733="","",IFERROR(IF($S$17="All",VLOOKUP($S$14&amp;Z734-1,'Pivot Tables'!$T$5:$U$1135,2,FALSE),VLOOKUP($S$14&amp;Reference!$S$17&amp;Z734-1,'Pivot Tables'!$AB$5:$AC$1135,2,FALSE)),""))</f>
        <v/>
      </c>
      <c r="AB734" s="66"/>
      <c r="AC734" s="94"/>
      <c r="AD734" s="94"/>
      <c r="AE734" s="94"/>
      <c r="AF734" s="94"/>
      <c r="AG734" s="94"/>
      <c r="AH734" s="94"/>
      <c r="AI734" s="94"/>
      <c r="AJ734" s="94"/>
      <c r="AK734" s="94"/>
      <c r="AL734" s="94"/>
      <c r="AM734" s="94"/>
      <c r="AN734" s="94"/>
      <c r="AO734" s="94"/>
      <c r="AP734" s="94"/>
      <c r="AQ734" s="94"/>
      <c r="AR734" s="94"/>
      <c r="AS734" s="94"/>
      <c r="AT734" s="94"/>
      <c r="BA734" s="62" t="str">
        <f>IF(BA733="","",IFERROR(VLOOKUP($BC$1&amp;BB734-1,'Pivot Tables'!$E$5:$F$1135,2,FALSE),""))</f>
        <v/>
      </c>
      <c r="BB734" s="63">
        <v>732</v>
      </c>
      <c r="BC734" s="62" t="str">
        <f>IF(BD734="","",BD734&amp;" ("&amp;COUNTIF('Pivot Tables'!$D$4:$D$1135,Reference!BD734)-1&amp;")")</f>
        <v/>
      </c>
      <c r="BD734" s="62" t="str">
        <f>IF(BD733="","",IFERROR(VLOOKUP(BB734,'Pivot Tables'!$AD$4:$AE$1135,2,FALSE),""))</f>
        <v/>
      </c>
    </row>
    <row r="735" spans="19:56" s="7" customFormat="1">
      <c r="S735" s="94"/>
      <c r="T735" s="94"/>
      <c r="U735" s="94"/>
      <c r="V735" s="70"/>
      <c r="W735" s="65"/>
      <c r="X735" s="65"/>
      <c r="Y735" s="65"/>
      <c r="Z735" s="65">
        <f t="shared" si="71"/>
        <v>730</v>
      </c>
      <c r="AA735" s="81" t="str">
        <f>IF(AA734="","",IFERROR(IF($S$17="All",VLOOKUP($S$14&amp;Z735-1,'Pivot Tables'!$T$5:$U$1135,2,FALSE),VLOOKUP($S$14&amp;Reference!$S$17&amp;Z735-1,'Pivot Tables'!$AB$5:$AC$1135,2,FALSE)),""))</f>
        <v/>
      </c>
      <c r="AB735" s="66"/>
      <c r="AC735" s="94"/>
      <c r="AD735" s="94"/>
      <c r="AE735" s="94"/>
      <c r="AF735" s="94"/>
      <c r="AG735" s="94"/>
      <c r="AH735" s="94"/>
      <c r="AI735" s="94"/>
      <c r="AJ735" s="94"/>
      <c r="AK735" s="94"/>
      <c r="AL735" s="94"/>
      <c r="AM735" s="94"/>
      <c r="AN735" s="94"/>
      <c r="AO735" s="94"/>
      <c r="AP735" s="94"/>
      <c r="AQ735" s="94"/>
      <c r="AR735" s="94"/>
      <c r="AS735" s="94"/>
      <c r="AT735" s="94"/>
      <c r="BA735" s="62" t="str">
        <f>IF(BA734="","",IFERROR(VLOOKUP($BC$1&amp;BB735-1,'Pivot Tables'!$E$5:$F$1135,2,FALSE),""))</f>
        <v/>
      </c>
      <c r="BB735" s="63">
        <v>733</v>
      </c>
      <c r="BC735" s="62" t="str">
        <f>IF(BD735="","",BD735&amp;" ("&amp;COUNTIF('Pivot Tables'!$D$4:$D$1135,Reference!BD735)-1&amp;")")</f>
        <v/>
      </c>
      <c r="BD735" s="62" t="str">
        <f>IF(BD734="","",IFERROR(VLOOKUP(BB735,'Pivot Tables'!$AD$4:$AE$1135,2,FALSE),""))</f>
        <v/>
      </c>
    </row>
    <row r="736" spans="19:56" s="7" customFormat="1">
      <c r="S736" s="94"/>
      <c r="T736" s="94"/>
      <c r="U736" s="94"/>
      <c r="V736" s="70"/>
      <c r="W736" s="65"/>
      <c r="X736" s="65"/>
      <c r="Y736" s="65"/>
      <c r="Z736" s="65">
        <f t="shared" si="71"/>
        <v>731</v>
      </c>
      <c r="AA736" s="81" t="str">
        <f>IF(AA735="","",IFERROR(IF($S$17="All",VLOOKUP($S$14&amp;Z736-1,'Pivot Tables'!$T$5:$U$1135,2,FALSE),VLOOKUP($S$14&amp;Reference!$S$17&amp;Z736-1,'Pivot Tables'!$AB$5:$AC$1135,2,FALSE)),""))</f>
        <v/>
      </c>
      <c r="AB736" s="66"/>
      <c r="AC736" s="94"/>
      <c r="AD736" s="94"/>
      <c r="AE736" s="94"/>
      <c r="AF736" s="94"/>
      <c r="AG736" s="94"/>
      <c r="AH736" s="94"/>
      <c r="AI736" s="94"/>
      <c r="AJ736" s="94"/>
      <c r="AK736" s="94"/>
      <c r="AL736" s="94"/>
      <c r="AM736" s="94"/>
      <c r="AN736" s="94"/>
      <c r="AO736" s="94"/>
      <c r="AP736" s="94"/>
      <c r="AQ736" s="94"/>
      <c r="AR736" s="94"/>
      <c r="AS736" s="94"/>
      <c r="AT736" s="94"/>
      <c r="BA736" s="62" t="str">
        <f>IF(BA735="","",IFERROR(VLOOKUP($BC$1&amp;BB736-1,'Pivot Tables'!$E$5:$F$1135,2,FALSE),""))</f>
        <v/>
      </c>
      <c r="BB736" s="63">
        <v>734</v>
      </c>
      <c r="BC736" s="62" t="str">
        <f>IF(BD736="","",BD736&amp;" ("&amp;COUNTIF('Pivot Tables'!$D$4:$D$1135,Reference!BD736)-1&amp;")")</f>
        <v/>
      </c>
      <c r="BD736" s="62" t="str">
        <f>IF(BD735="","",IFERROR(VLOOKUP(BB736,'Pivot Tables'!$AD$4:$AE$1135,2,FALSE),""))</f>
        <v/>
      </c>
    </row>
    <row r="737" spans="19:56" s="7" customFormat="1">
      <c r="S737" s="94"/>
      <c r="T737" s="94"/>
      <c r="U737" s="94"/>
      <c r="V737" s="70"/>
      <c r="W737" s="65"/>
      <c r="X737" s="65"/>
      <c r="Y737" s="65"/>
      <c r="Z737" s="65">
        <f t="shared" si="71"/>
        <v>732</v>
      </c>
      <c r="AA737" s="81" t="str">
        <f>IF(AA736="","",IFERROR(IF($S$17="All",VLOOKUP($S$14&amp;Z737-1,'Pivot Tables'!$T$5:$U$1135,2,FALSE),VLOOKUP($S$14&amp;Reference!$S$17&amp;Z737-1,'Pivot Tables'!$AB$5:$AC$1135,2,FALSE)),""))</f>
        <v/>
      </c>
      <c r="AB737" s="66"/>
      <c r="AC737" s="94"/>
      <c r="AD737" s="94"/>
      <c r="AE737" s="94"/>
      <c r="AF737" s="94"/>
      <c r="AG737" s="94"/>
      <c r="AH737" s="94"/>
      <c r="AI737" s="94"/>
      <c r="AJ737" s="94"/>
      <c r="AK737" s="94"/>
      <c r="AL737" s="94"/>
      <c r="AM737" s="94"/>
      <c r="AN737" s="94"/>
      <c r="AO737" s="94"/>
      <c r="AP737" s="94"/>
      <c r="AQ737" s="94"/>
      <c r="AR737" s="94"/>
      <c r="AS737" s="94"/>
      <c r="AT737" s="94"/>
      <c r="BA737" s="62" t="str">
        <f>IF(BA736="","",IFERROR(VLOOKUP($BC$1&amp;BB737-1,'Pivot Tables'!$E$5:$F$1135,2,FALSE),""))</f>
        <v/>
      </c>
      <c r="BB737" s="63">
        <v>735</v>
      </c>
      <c r="BC737" s="62" t="str">
        <f>IF(BD737="","",BD737&amp;" ("&amp;COUNTIF('Pivot Tables'!$D$4:$D$1135,Reference!BD737)-1&amp;")")</f>
        <v/>
      </c>
      <c r="BD737" s="62" t="str">
        <f>IF(BD736="","",IFERROR(VLOOKUP(BB737,'Pivot Tables'!$AD$4:$AE$1135,2,FALSE),""))</f>
        <v/>
      </c>
    </row>
    <row r="738" spans="19:56" s="7" customFormat="1">
      <c r="S738" s="94"/>
      <c r="T738" s="94"/>
      <c r="U738" s="94"/>
      <c r="V738" s="70"/>
      <c r="W738" s="65"/>
      <c r="X738" s="65"/>
      <c r="Y738" s="65"/>
      <c r="Z738" s="65">
        <f t="shared" si="71"/>
        <v>733</v>
      </c>
      <c r="AA738" s="81" t="str">
        <f>IF(AA737="","",IFERROR(IF($S$17="All",VLOOKUP($S$14&amp;Z738-1,'Pivot Tables'!$T$5:$U$1135,2,FALSE),VLOOKUP($S$14&amp;Reference!$S$17&amp;Z738-1,'Pivot Tables'!$AB$5:$AC$1135,2,FALSE)),""))</f>
        <v/>
      </c>
      <c r="AB738" s="66"/>
      <c r="AC738" s="94"/>
      <c r="AD738" s="94"/>
      <c r="AE738" s="94"/>
      <c r="AF738" s="94"/>
      <c r="AG738" s="94"/>
      <c r="AH738" s="94"/>
      <c r="AI738" s="94"/>
      <c r="AJ738" s="94"/>
      <c r="AK738" s="94"/>
      <c r="AL738" s="94"/>
      <c r="AM738" s="94"/>
      <c r="AN738" s="94"/>
      <c r="AO738" s="94"/>
      <c r="AP738" s="94"/>
      <c r="AQ738" s="94"/>
      <c r="AR738" s="94"/>
      <c r="AS738" s="94"/>
      <c r="AT738" s="94"/>
      <c r="BA738" s="62" t="str">
        <f>IF(BA737="","",IFERROR(VLOOKUP($BC$1&amp;BB738-1,'Pivot Tables'!$E$5:$F$1135,2,FALSE),""))</f>
        <v/>
      </c>
      <c r="BB738" s="63">
        <v>736</v>
      </c>
      <c r="BC738" s="62" t="str">
        <f>IF(BD738="","",BD738&amp;" ("&amp;COUNTIF('Pivot Tables'!$D$4:$D$1135,Reference!BD738)-1&amp;")")</f>
        <v/>
      </c>
      <c r="BD738" s="62" t="str">
        <f>IF(BD737="","",IFERROR(VLOOKUP(BB738,'Pivot Tables'!$AD$4:$AE$1135,2,FALSE),""))</f>
        <v/>
      </c>
    </row>
    <row r="739" spans="19:56" s="7" customFormat="1">
      <c r="S739" s="94"/>
      <c r="T739" s="94"/>
      <c r="U739" s="94"/>
      <c r="V739" s="70"/>
      <c r="W739" s="65"/>
      <c r="X739" s="65"/>
      <c r="Y739" s="65"/>
      <c r="Z739" s="65">
        <f t="shared" si="71"/>
        <v>734</v>
      </c>
      <c r="AA739" s="81" t="str">
        <f>IF(AA738="","",IFERROR(IF($S$17="All",VLOOKUP($S$14&amp;Z739-1,'Pivot Tables'!$T$5:$U$1135,2,FALSE),VLOOKUP($S$14&amp;Reference!$S$17&amp;Z739-1,'Pivot Tables'!$AB$5:$AC$1135,2,FALSE)),""))</f>
        <v/>
      </c>
      <c r="AB739" s="66"/>
      <c r="AC739" s="94"/>
      <c r="AD739" s="94"/>
      <c r="AE739" s="94"/>
      <c r="AF739" s="94"/>
      <c r="AG739" s="94"/>
      <c r="AH739" s="94"/>
      <c r="AI739" s="94"/>
      <c r="AJ739" s="94"/>
      <c r="AK739" s="94"/>
      <c r="AL739" s="94"/>
      <c r="AM739" s="94"/>
      <c r="AN739" s="94"/>
      <c r="AO739" s="94"/>
      <c r="AP739" s="94"/>
      <c r="AQ739" s="94"/>
      <c r="AR739" s="94"/>
      <c r="AS739" s="94"/>
      <c r="AT739" s="94"/>
      <c r="BA739" s="62" t="str">
        <f>IF(BA738="","",IFERROR(VLOOKUP($BC$1&amp;BB739-1,'Pivot Tables'!$E$5:$F$1135,2,FALSE),""))</f>
        <v/>
      </c>
      <c r="BB739" s="63">
        <v>737</v>
      </c>
      <c r="BC739" s="62" t="str">
        <f>IF(BD739="","",BD739&amp;" ("&amp;COUNTIF('Pivot Tables'!$D$4:$D$1135,Reference!BD739)-1&amp;")")</f>
        <v/>
      </c>
      <c r="BD739" s="62" t="str">
        <f>IF(BD738="","",IFERROR(VLOOKUP(BB739,'Pivot Tables'!$AD$4:$AE$1135,2,FALSE),""))</f>
        <v/>
      </c>
    </row>
    <row r="740" spans="19:56" s="7" customFormat="1">
      <c r="S740" s="94"/>
      <c r="T740" s="94"/>
      <c r="U740" s="94"/>
      <c r="V740" s="70"/>
      <c r="W740" s="65"/>
      <c r="X740" s="65"/>
      <c r="Y740" s="65"/>
      <c r="Z740" s="65">
        <f t="shared" si="71"/>
        <v>735</v>
      </c>
      <c r="AA740" s="81" t="str">
        <f>IF(AA739="","",IFERROR(IF($S$17="All",VLOOKUP($S$14&amp;Z740-1,'Pivot Tables'!$T$5:$U$1135,2,FALSE),VLOOKUP($S$14&amp;Reference!$S$17&amp;Z740-1,'Pivot Tables'!$AB$5:$AC$1135,2,FALSE)),""))</f>
        <v/>
      </c>
      <c r="AB740" s="66"/>
      <c r="AC740" s="94"/>
      <c r="AD740" s="94"/>
      <c r="AE740" s="94"/>
      <c r="AF740" s="94"/>
      <c r="AG740" s="94"/>
      <c r="AH740" s="94"/>
      <c r="AI740" s="94"/>
      <c r="AJ740" s="94"/>
      <c r="AK740" s="94"/>
      <c r="AL740" s="94"/>
      <c r="AM740" s="94"/>
      <c r="AN740" s="94"/>
      <c r="AO740" s="94"/>
      <c r="AP740" s="94"/>
      <c r="AQ740" s="94"/>
      <c r="AR740" s="94"/>
      <c r="AS740" s="94"/>
      <c r="AT740" s="94"/>
      <c r="BA740" s="62" t="str">
        <f>IF(BA739="","",IFERROR(VLOOKUP($BC$1&amp;BB740-1,'Pivot Tables'!$E$5:$F$1135,2,FALSE),""))</f>
        <v/>
      </c>
      <c r="BB740" s="63">
        <v>738</v>
      </c>
      <c r="BC740" s="62" t="str">
        <f>IF(BD740="","",BD740&amp;" ("&amp;COUNTIF('Pivot Tables'!$D$4:$D$1135,Reference!BD740)-1&amp;")")</f>
        <v/>
      </c>
      <c r="BD740" s="62" t="str">
        <f>IF(BD739="","",IFERROR(VLOOKUP(BB740,'Pivot Tables'!$AD$4:$AE$1135,2,FALSE),""))</f>
        <v/>
      </c>
    </row>
    <row r="741" spans="19:56" s="7" customFormat="1">
      <c r="S741" s="94"/>
      <c r="T741" s="94"/>
      <c r="U741" s="94"/>
      <c r="V741" s="70"/>
      <c r="W741" s="65"/>
      <c r="X741" s="65"/>
      <c r="Y741" s="65"/>
      <c r="Z741" s="65">
        <f t="shared" si="71"/>
        <v>736</v>
      </c>
      <c r="AA741" s="81" t="str">
        <f>IF(AA740="","",IFERROR(IF($S$17="All",VLOOKUP($S$14&amp;Z741-1,'Pivot Tables'!$T$5:$U$1135,2,FALSE),VLOOKUP($S$14&amp;Reference!$S$17&amp;Z741-1,'Pivot Tables'!$AB$5:$AC$1135,2,FALSE)),""))</f>
        <v/>
      </c>
      <c r="AB741" s="66"/>
      <c r="AC741" s="94"/>
      <c r="AD741" s="94"/>
      <c r="AE741" s="94"/>
      <c r="AF741" s="94"/>
      <c r="AG741" s="94"/>
      <c r="AH741" s="94"/>
      <c r="AI741" s="94"/>
      <c r="AJ741" s="94"/>
      <c r="AK741" s="94"/>
      <c r="AL741" s="94"/>
      <c r="AM741" s="94"/>
      <c r="AN741" s="94"/>
      <c r="AO741" s="94"/>
      <c r="AP741" s="94"/>
      <c r="AQ741" s="94"/>
      <c r="AR741" s="94"/>
      <c r="AS741" s="94"/>
      <c r="AT741" s="94"/>
      <c r="BA741" s="62" t="str">
        <f>IF(BA740="","",IFERROR(VLOOKUP($BC$1&amp;BB741-1,'Pivot Tables'!$E$5:$F$1135,2,FALSE),""))</f>
        <v/>
      </c>
      <c r="BB741" s="63">
        <v>739</v>
      </c>
      <c r="BC741" s="62" t="str">
        <f>IF(BD741="","",BD741&amp;" ("&amp;COUNTIF('Pivot Tables'!$D$4:$D$1135,Reference!BD741)-1&amp;")")</f>
        <v/>
      </c>
      <c r="BD741" s="62" t="str">
        <f>IF(BD740="","",IFERROR(VLOOKUP(BB741,'Pivot Tables'!$AD$4:$AE$1135,2,FALSE),""))</f>
        <v/>
      </c>
    </row>
    <row r="742" spans="19:56" s="7" customFormat="1">
      <c r="S742" s="94"/>
      <c r="T742" s="94"/>
      <c r="U742" s="94"/>
      <c r="V742" s="70"/>
      <c r="W742" s="65"/>
      <c r="X742" s="65"/>
      <c r="Y742" s="65"/>
      <c r="Z742" s="65">
        <f t="shared" si="71"/>
        <v>737</v>
      </c>
      <c r="AA742" s="81" t="str">
        <f>IF(AA741="","",IFERROR(IF($S$17="All",VLOOKUP($S$14&amp;Z742-1,'Pivot Tables'!$T$5:$U$1135,2,FALSE),VLOOKUP($S$14&amp;Reference!$S$17&amp;Z742-1,'Pivot Tables'!$AB$5:$AC$1135,2,FALSE)),""))</f>
        <v/>
      </c>
      <c r="AB742" s="66"/>
      <c r="AC742" s="94"/>
      <c r="AD742" s="94"/>
      <c r="AE742" s="94"/>
      <c r="AF742" s="94"/>
      <c r="AG742" s="94"/>
      <c r="AH742" s="94"/>
      <c r="AI742" s="94"/>
      <c r="AJ742" s="94"/>
      <c r="AK742" s="94"/>
      <c r="AL742" s="94"/>
      <c r="AM742" s="94"/>
      <c r="AN742" s="94"/>
      <c r="AO742" s="94"/>
      <c r="AP742" s="94"/>
      <c r="AQ742" s="94"/>
      <c r="AR742" s="94"/>
      <c r="AS742" s="94"/>
      <c r="AT742" s="94"/>
      <c r="BA742" s="62" t="str">
        <f>IF(BA741="","",IFERROR(VLOOKUP($BC$1&amp;BB742-1,'Pivot Tables'!$E$5:$F$1135,2,FALSE),""))</f>
        <v/>
      </c>
      <c r="BB742" s="63">
        <v>740</v>
      </c>
      <c r="BC742" s="62" t="str">
        <f>IF(BD742="","",BD742&amp;" ("&amp;COUNTIF('Pivot Tables'!$D$4:$D$1135,Reference!BD742)-1&amp;")")</f>
        <v/>
      </c>
      <c r="BD742" s="62" t="str">
        <f>IF(BD741="","",IFERROR(VLOOKUP(BB742,'Pivot Tables'!$AD$4:$AE$1135,2,FALSE),""))</f>
        <v/>
      </c>
    </row>
    <row r="743" spans="19:56" s="7" customFormat="1">
      <c r="S743" s="94"/>
      <c r="T743" s="94"/>
      <c r="U743" s="94"/>
      <c r="V743" s="70"/>
      <c r="W743" s="65"/>
      <c r="X743" s="65"/>
      <c r="Y743" s="65"/>
      <c r="Z743" s="65">
        <f t="shared" si="71"/>
        <v>738</v>
      </c>
      <c r="AA743" s="81" t="str">
        <f>IF(AA742="","",IFERROR(IF($S$17="All",VLOOKUP($S$14&amp;Z743-1,'Pivot Tables'!$T$5:$U$1135,2,FALSE),VLOOKUP($S$14&amp;Reference!$S$17&amp;Z743-1,'Pivot Tables'!$AB$5:$AC$1135,2,FALSE)),""))</f>
        <v/>
      </c>
      <c r="AB743" s="66"/>
      <c r="AC743" s="94"/>
      <c r="AD743" s="94"/>
      <c r="AE743" s="94"/>
      <c r="AF743" s="94"/>
      <c r="AG743" s="94"/>
      <c r="AH743" s="94"/>
      <c r="AI743" s="94"/>
      <c r="AJ743" s="94"/>
      <c r="AK743" s="94"/>
      <c r="AL743" s="94"/>
      <c r="AM743" s="94"/>
      <c r="AN743" s="94"/>
      <c r="AO743" s="94"/>
      <c r="AP743" s="94"/>
      <c r="AQ743" s="94"/>
      <c r="AR743" s="94"/>
      <c r="AS743" s="94"/>
      <c r="AT743" s="94"/>
      <c r="BA743" s="62" t="str">
        <f>IF(BA742="","",IFERROR(VLOOKUP($BC$1&amp;BB743-1,'Pivot Tables'!$E$5:$F$1135,2,FALSE),""))</f>
        <v/>
      </c>
      <c r="BB743" s="63">
        <v>741</v>
      </c>
      <c r="BC743" s="62" t="str">
        <f>IF(BD743="","",BD743&amp;" ("&amp;COUNTIF('Pivot Tables'!$D$4:$D$1135,Reference!BD743)-1&amp;")")</f>
        <v/>
      </c>
      <c r="BD743" s="62" t="str">
        <f>IF(BD742="","",IFERROR(VLOOKUP(BB743,'Pivot Tables'!$AD$4:$AE$1135,2,FALSE),""))</f>
        <v/>
      </c>
    </row>
    <row r="744" spans="19:56" s="7" customFormat="1">
      <c r="S744" s="94"/>
      <c r="T744" s="94"/>
      <c r="U744" s="94"/>
      <c r="V744" s="70"/>
      <c r="W744" s="65"/>
      <c r="X744" s="65"/>
      <c r="Y744" s="65"/>
      <c r="Z744" s="65">
        <f t="shared" si="71"/>
        <v>739</v>
      </c>
      <c r="AA744" s="81" t="str">
        <f>IF(AA743="","",IFERROR(IF($S$17="All",VLOOKUP($S$14&amp;Z744-1,'Pivot Tables'!$T$5:$U$1135,2,FALSE),VLOOKUP($S$14&amp;Reference!$S$17&amp;Z744-1,'Pivot Tables'!$AB$5:$AC$1135,2,FALSE)),""))</f>
        <v/>
      </c>
      <c r="AB744" s="66"/>
      <c r="AC744" s="94"/>
      <c r="AD744" s="94"/>
      <c r="AE744" s="94"/>
      <c r="AF744" s="94"/>
      <c r="AG744" s="94"/>
      <c r="AH744" s="94"/>
      <c r="AI744" s="94"/>
      <c r="AJ744" s="94"/>
      <c r="AK744" s="94"/>
      <c r="AL744" s="94"/>
      <c r="AM744" s="94"/>
      <c r="AN744" s="94"/>
      <c r="AO744" s="94"/>
      <c r="AP744" s="94"/>
      <c r="AQ744" s="94"/>
      <c r="AR744" s="94"/>
      <c r="AS744" s="94"/>
      <c r="AT744" s="94"/>
      <c r="BA744" s="62" t="str">
        <f>IF(BA743="","",IFERROR(VLOOKUP($BC$1&amp;BB744-1,'Pivot Tables'!$E$5:$F$1135,2,FALSE),""))</f>
        <v/>
      </c>
      <c r="BB744" s="63">
        <v>742</v>
      </c>
      <c r="BC744" s="62" t="str">
        <f>IF(BD744="","",BD744&amp;" ("&amp;COUNTIF('Pivot Tables'!$D$4:$D$1135,Reference!BD744)-1&amp;")")</f>
        <v/>
      </c>
      <c r="BD744" s="62" t="str">
        <f>IF(BD743="","",IFERROR(VLOOKUP(BB744,'Pivot Tables'!$AD$4:$AE$1135,2,FALSE),""))</f>
        <v/>
      </c>
    </row>
    <row r="745" spans="19:56" s="7" customFormat="1">
      <c r="S745" s="94"/>
      <c r="T745" s="94"/>
      <c r="U745" s="94"/>
      <c r="V745" s="70"/>
      <c r="W745" s="65"/>
      <c r="X745" s="65"/>
      <c r="Y745" s="65"/>
      <c r="Z745" s="65">
        <f t="shared" si="71"/>
        <v>740</v>
      </c>
      <c r="AA745" s="81" t="str">
        <f>IF(AA744="","",IFERROR(IF($S$17="All",VLOOKUP($S$14&amp;Z745-1,'Pivot Tables'!$T$5:$U$1135,2,FALSE),VLOOKUP($S$14&amp;Reference!$S$17&amp;Z745-1,'Pivot Tables'!$AB$5:$AC$1135,2,FALSE)),""))</f>
        <v/>
      </c>
      <c r="AB745" s="66"/>
      <c r="AC745" s="94"/>
      <c r="AD745" s="94"/>
      <c r="AE745" s="94"/>
      <c r="AF745" s="94"/>
      <c r="AG745" s="94"/>
      <c r="AH745" s="94"/>
      <c r="AI745" s="94"/>
      <c r="AJ745" s="94"/>
      <c r="AK745" s="94"/>
      <c r="AL745" s="94"/>
      <c r="AM745" s="94"/>
      <c r="AN745" s="94"/>
      <c r="AO745" s="94"/>
      <c r="AP745" s="94"/>
      <c r="AQ745" s="94"/>
      <c r="AR745" s="94"/>
      <c r="AS745" s="94"/>
      <c r="AT745" s="94"/>
      <c r="BA745" s="62" t="str">
        <f>IF(BA744="","",IFERROR(VLOOKUP($BC$1&amp;BB745-1,'Pivot Tables'!$E$5:$F$1135,2,FALSE),""))</f>
        <v/>
      </c>
      <c r="BB745" s="63">
        <v>743</v>
      </c>
      <c r="BC745" s="62" t="str">
        <f>IF(BD745="","",BD745&amp;" ("&amp;COUNTIF('Pivot Tables'!$D$4:$D$1135,Reference!BD745)-1&amp;")")</f>
        <v/>
      </c>
      <c r="BD745" s="62" t="str">
        <f>IF(BD744="","",IFERROR(VLOOKUP(BB745,'Pivot Tables'!$AD$4:$AE$1135,2,FALSE),""))</f>
        <v/>
      </c>
    </row>
    <row r="746" spans="19:56" s="7" customFormat="1">
      <c r="S746" s="94"/>
      <c r="T746" s="94"/>
      <c r="U746" s="94"/>
      <c r="V746" s="70"/>
      <c r="W746" s="65"/>
      <c r="X746" s="65"/>
      <c r="Y746" s="65"/>
      <c r="Z746" s="65">
        <f t="shared" si="71"/>
        <v>741</v>
      </c>
      <c r="AA746" s="81" t="str">
        <f>IF(AA745="","",IFERROR(IF($S$17="All",VLOOKUP($S$14&amp;Z746-1,'Pivot Tables'!$T$5:$U$1135,2,FALSE),VLOOKUP($S$14&amp;Reference!$S$17&amp;Z746-1,'Pivot Tables'!$AB$5:$AC$1135,2,FALSE)),""))</f>
        <v/>
      </c>
      <c r="AB746" s="66"/>
      <c r="AC746" s="94"/>
      <c r="AD746" s="94"/>
      <c r="AE746" s="94"/>
      <c r="AF746" s="94"/>
      <c r="AG746" s="94"/>
      <c r="AH746" s="94"/>
      <c r="AI746" s="94"/>
      <c r="AJ746" s="94"/>
      <c r="AK746" s="94"/>
      <c r="AL746" s="94"/>
      <c r="AM746" s="94"/>
      <c r="AN746" s="94"/>
      <c r="AO746" s="94"/>
      <c r="AP746" s="94"/>
      <c r="AQ746" s="94"/>
      <c r="AR746" s="94"/>
      <c r="AS746" s="94"/>
      <c r="AT746" s="94"/>
      <c r="BA746" s="62" t="str">
        <f>IF(BA745="","",IFERROR(VLOOKUP($BC$1&amp;BB746-1,'Pivot Tables'!$E$5:$F$1135,2,FALSE),""))</f>
        <v/>
      </c>
      <c r="BB746" s="63">
        <v>744</v>
      </c>
      <c r="BC746" s="62" t="str">
        <f>IF(BD746="","",BD746&amp;" ("&amp;COUNTIF('Pivot Tables'!$D$4:$D$1135,Reference!BD746)-1&amp;")")</f>
        <v/>
      </c>
      <c r="BD746" s="62" t="str">
        <f>IF(BD745="","",IFERROR(VLOOKUP(BB746,'Pivot Tables'!$AD$4:$AE$1135,2,FALSE),""))</f>
        <v/>
      </c>
    </row>
    <row r="747" spans="19:56" s="7" customFormat="1">
      <c r="S747" s="94"/>
      <c r="T747" s="94"/>
      <c r="U747" s="94"/>
      <c r="V747" s="70"/>
      <c r="W747" s="65"/>
      <c r="X747" s="65"/>
      <c r="Y747" s="65"/>
      <c r="Z747" s="65">
        <f t="shared" si="71"/>
        <v>742</v>
      </c>
      <c r="AA747" s="81" t="str">
        <f>IF(AA746="","",IFERROR(IF($S$17="All",VLOOKUP($S$14&amp;Z747-1,'Pivot Tables'!$T$5:$U$1135,2,FALSE),VLOOKUP($S$14&amp;Reference!$S$17&amp;Z747-1,'Pivot Tables'!$AB$5:$AC$1135,2,FALSE)),""))</f>
        <v/>
      </c>
      <c r="AB747" s="66"/>
      <c r="AC747" s="94"/>
      <c r="AD747" s="94"/>
      <c r="AE747" s="94"/>
      <c r="AF747" s="94"/>
      <c r="AG747" s="94"/>
      <c r="AH747" s="94"/>
      <c r="AI747" s="94"/>
      <c r="AJ747" s="94"/>
      <c r="AK747" s="94"/>
      <c r="AL747" s="94"/>
      <c r="AM747" s="94"/>
      <c r="AN747" s="94"/>
      <c r="AO747" s="94"/>
      <c r="AP747" s="94"/>
      <c r="AQ747" s="94"/>
      <c r="AR747" s="94"/>
      <c r="AS747" s="94"/>
      <c r="AT747" s="94"/>
      <c r="BA747" s="62" t="str">
        <f>IF(BA746="","",IFERROR(VLOOKUP($BC$1&amp;BB747-1,'Pivot Tables'!$E$5:$F$1135,2,FALSE),""))</f>
        <v/>
      </c>
      <c r="BB747" s="63">
        <v>745</v>
      </c>
      <c r="BC747" s="62" t="str">
        <f>IF(BD747="","",BD747&amp;" ("&amp;COUNTIF('Pivot Tables'!$D$4:$D$1135,Reference!BD747)-1&amp;")")</f>
        <v/>
      </c>
      <c r="BD747" s="62" t="str">
        <f>IF(BD746="","",IFERROR(VLOOKUP(BB747,'Pivot Tables'!$AD$4:$AE$1135,2,FALSE),""))</f>
        <v/>
      </c>
    </row>
    <row r="748" spans="19:56" s="7" customFormat="1">
      <c r="S748" s="94"/>
      <c r="T748" s="94"/>
      <c r="U748" s="94"/>
      <c r="V748" s="70"/>
      <c r="W748" s="65"/>
      <c r="X748" s="65"/>
      <c r="Y748" s="65"/>
      <c r="Z748" s="65">
        <f t="shared" si="71"/>
        <v>743</v>
      </c>
      <c r="AA748" s="81" t="str">
        <f>IF(AA747="","",IFERROR(IF($S$17="All",VLOOKUP($S$14&amp;Z748-1,'Pivot Tables'!$T$5:$U$1135,2,FALSE),VLOOKUP($S$14&amp;Reference!$S$17&amp;Z748-1,'Pivot Tables'!$AB$5:$AC$1135,2,FALSE)),""))</f>
        <v/>
      </c>
      <c r="AB748" s="66"/>
      <c r="AC748" s="94"/>
      <c r="AD748" s="94"/>
      <c r="AE748" s="94"/>
      <c r="AF748" s="94"/>
      <c r="AG748" s="94"/>
      <c r="AH748" s="94"/>
      <c r="AI748" s="94"/>
      <c r="AJ748" s="94"/>
      <c r="AK748" s="94"/>
      <c r="AL748" s="94"/>
      <c r="AM748" s="94"/>
      <c r="AN748" s="94"/>
      <c r="AO748" s="94"/>
      <c r="AP748" s="94"/>
      <c r="AQ748" s="94"/>
      <c r="AR748" s="94"/>
      <c r="AS748" s="94"/>
      <c r="AT748" s="94"/>
      <c r="BA748" s="62" t="str">
        <f>IF(BA747="","",IFERROR(VLOOKUP($BC$1&amp;BB748-1,'Pivot Tables'!$E$5:$F$1135,2,FALSE),""))</f>
        <v/>
      </c>
      <c r="BB748" s="63">
        <v>746</v>
      </c>
      <c r="BC748" s="62" t="str">
        <f>IF(BD748="","",BD748&amp;" ("&amp;COUNTIF('Pivot Tables'!$D$4:$D$1135,Reference!BD748)-1&amp;")")</f>
        <v/>
      </c>
      <c r="BD748" s="62" t="str">
        <f>IF(BD747="","",IFERROR(VLOOKUP(BB748,'Pivot Tables'!$AD$4:$AE$1135,2,FALSE),""))</f>
        <v/>
      </c>
    </row>
    <row r="749" spans="19:56" s="7" customFormat="1">
      <c r="S749" s="94"/>
      <c r="T749" s="94"/>
      <c r="U749" s="94"/>
      <c r="V749" s="70"/>
      <c r="W749" s="65"/>
      <c r="X749" s="65"/>
      <c r="Y749" s="65"/>
      <c r="Z749" s="65">
        <f t="shared" si="71"/>
        <v>744</v>
      </c>
      <c r="AA749" s="81" t="str">
        <f>IF(AA748="","",IFERROR(IF($S$17="All",VLOOKUP($S$14&amp;Z749-1,'Pivot Tables'!$T$5:$U$1135,2,FALSE),VLOOKUP($S$14&amp;Reference!$S$17&amp;Z749-1,'Pivot Tables'!$AB$5:$AC$1135,2,FALSE)),""))</f>
        <v/>
      </c>
      <c r="AB749" s="66"/>
      <c r="AC749" s="94"/>
      <c r="AD749" s="94"/>
      <c r="AE749" s="94"/>
      <c r="AF749" s="94"/>
      <c r="AG749" s="94"/>
      <c r="AH749" s="94"/>
      <c r="AI749" s="94"/>
      <c r="AJ749" s="94"/>
      <c r="AK749" s="94"/>
      <c r="AL749" s="94"/>
      <c r="AM749" s="94"/>
      <c r="AN749" s="94"/>
      <c r="AO749" s="94"/>
      <c r="AP749" s="94"/>
      <c r="AQ749" s="94"/>
      <c r="AR749" s="94"/>
      <c r="AS749" s="94"/>
      <c r="AT749" s="94"/>
      <c r="BA749" s="62" t="str">
        <f>IF(BA748="","",IFERROR(VLOOKUP($BC$1&amp;BB749-1,'Pivot Tables'!$E$5:$F$1135,2,FALSE),""))</f>
        <v/>
      </c>
      <c r="BB749" s="63">
        <v>747</v>
      </c>
      <c r="BC749" s="62" t="str">
        <f>IF(BD749="","",BD749&amp;" ("&amp;COUNTIF('Pivot Tables'!$D$4:$D$1135,Reference!BD749)-1&amp;")")</f>
        <v/>
      </c>
      <c r="BD749" s="62" t="str">
        <f>IF(BD748="","",IFERROR(VLOOKUP(BB749,'Pivot Tables'!$AD$4:$AE$1135,2,FALSE),""))</f>
        <v/>
      </c>
    </row>
    <row r="750" spans="19:56" s="7" customFormat="1">
      <c r="S750" s="94"/>
      <c r="T750" s="94"/>
      <c r="U750" s="94"/>
      <c r="V750" s="70"/>
      <c r="W750" s="65"/>
      <c r="X750" s="65"/>
      <c r="Y750" s="65"/>
      <c r="Z750" s="65">
        <f t="shared" si="71"/>
        <v>745</v>
      </c>
      <c r="AA750" s="81" t="str">
        <f>IF(AA749="","",IFERROR(IF($S$17="All",VLOOKUP($S$14&amp;Z750-1,'Pivot Tables'!$T$5:$U$1135,2,FALSE),VLOOKUP($S$14&amp;Reference!$S$17&amp;Z750-1,'Pivot Tables'!$AB$5:$AC$1135,2,FALSE)),""))</f>
        <v/>
      </c>
      <c r="AB750" s="66"/>
      <c r="AC750" s="94"/>
      <c r="AD750" s="94"/>
      <c r="AE750" s="94"/>
      <c r="AF750" s="94"/>
      <c r="AG750" s="94"/>
      <c r="AH750" s="94"/>
      <c r="AI750" s="94"/>
      <c r="AJ750" s="94"/>
      <c r="AK750" s="94"/>
      <c r="AL750" s="94"/>
      <c r="AM750" s="94"/>
      <c r="AN750" s="94"/>
      <c r="AO750" s="94"/>
      <c r="AP750" s="94"/>
      <c r="AQ750" s="94"/>
      <c r="AR750" s="94"/>
      <c r="AS750" s="94"/>
      <c r="AT750" s="94"/>
      <c r="BA750" s="62" t="str">
        <f>IF(BA749="","",IFERROR(VLOOKUP($BC$1&amp;BB750-1,'Pivot Tables'!$E$5:$F$1135,2,FALSE),""))</f>
        <v/>
      </c>
      <c r="BB750" s="63">
        <v>748</v>
      </c>
      <c r="BC750" s="62" t="str">
        <f>IF(BD750="","",BD750&amp;" ("&amp;COUNTIF('Pivot Tables'!$D$4:$D$1135,Reference!BD750)-1&amp;")")</f>
        <v/>
      </c>
      <c r="BD750" s="62" t="str">
        <f>IF(BD749="","",IFERROR(VLOOKUP(BB750,'Pivot Tables'!$AD$4:$AE$1135,2,FALSE),""))</f>
        <v/>
      </c>
    </row>
    <row r="751" spans="19:56" s="7" customFormat="1">
      <c r="S751" s="94"/>
      <c r="T751" s="94"/>
      <c r="U751" s="94"/>
      <c r="V751" s="70"/>
      <c r="W751" s="65"/>
      <c r="X751" s="65"/>
      <c r="Y751" s="65"/>
      <c r="Z751" s="65">
        <f t="shared" si="71"/>
        <v>746</v>
      </c>
      <c r="AA751" s="81" t="str">
        <f>IF(AA750="","",IFERROR(IF($S$17="All",VLOOKUP($S$14&amp;Z751-1,'Pivot Tables'!$T$5:$U$1135,2,FALSE),VLOOKUP($S$14&amp;Reference!$S$17&amp;Z751-1,'Pivot Tables'!$AB$5:$AC$1135,2,FALSE)),""))</f>
        <v/>
      </c>
      <c r="AB751" s="66"/>
      <c r="AC751" s="94"/>
      <c r="AD751" s="94"/>
      <c r="AE751" s="94"/>
      <c r="AF751" s="94"/>
      <c r="AG751" s="94"/>
      <c r="AH751" s="94"/>
      <c r="AI751" s="94"/>
      <c r="AJ751" s="94"/>
      <c r="AK751" s="94"/>
      <c r="AL751" s="94"/>
      <c r="AM751" s="94"/>
      <c r="AN751" s="94"/>
      <c r="AO751" s="94"/>
      <c r="AP751" s="94"/>
      <c r="AQ751" s="94"/>
      <c r="AR751" s="94"/>
      <c r="AS751" s="94"/>
      <c r="AT751" s="94"/>
      <c r="BA751" s="62" t="str">
        <f>IF(BA750="","",IFERROR(VLOOKUP($BC$1&amp;BB751-1,'Pivot Tables'!$E$5:$F$1135,2,FALSE),""))</f>
        <v/>
      </c>
      <c r="BB751" s="63">
        <v>749</v>
      </c>
      <c r="BC751" s="62" t="str">
        <f>IF(BD751="","",BD751&amp;" ("&amp;COUNTIF('Pivot Tables'!$D$4:$D$1135,Reference!BD751)-1&amp;")")</f>
        <v/>
      </c>
      <c r="BD751" s="62" t="str">
        <f>IF(BD750="","",IFERROR(VLOOKUP(BB751,'Pivot Tables'!$AD$4:$AE$1135,2,FALSE),""))</f>
        <v/>
      </c>
    </row>
    <row r="752" spans="19:56" s="7" customFormat="1">
      <c r="S752" s="94"/>
      <c r="T752" s="94"/>
      <c r="U752" s="94"/>
      <c r="V752" s="70"/>
      <c r="W752" s="65"/>
      <c r="X752" s="65"/>
      <c r="Y752" s="65"/>
      <c r="Z752" s="65">
        <f t="shared" si="71"/>
        <v>747</v>
      </c>
      <c r="AA752" s="81" t="str">
        <f>IF(AA751="","",IFERROR(IF($S$17="All",VLOOKUP($S$14&amp;Z752-1,'Pivot Tables'!$T$5:$U$1135,2,FALSE),VLOOKUP($S$14&amp;Reference!$S$17&amp;Z752-1,'Pivot Tables'!$AB$5:$AC$1135,2,FALSE)),""))</f>
        <v/>
      </c>
      <c r="AB752" s="66"/>
      <c r="AC752" s="94"/>
      <c r="AD752" s="94"/>
      <c r="AE752" s="94"/>
      <c r="AF752" s="94"/>
      <c r="AG752" s="94"/>
      <c r="AH752" s="94"/>
      <c r="AI752" s="94"/>
      <c r="AJ752" s="94"/>
      <c r="AK752" s="94"/>
      <c r="AL752" s="94"/>
      <c r="AM752" s="94"/>
      <c r="AN752" s="94"/>
      <c r="AO752" s="94"/>
      <c r="AP752" s="94"/>
      <c r="AQ752" s="94"/>
      <c r="AR752" s="94"/>
      <c r="AS752" s="94"/>
      <c r="AT752" s="94"/>
      <c r="BA752" s="62" t="str">
        <f>IF(BA751="","",IFERROR(VLOOKUP($BC$1&amp;BB752-1,'Pivot Tables'!$E$5:$F$1135,2,FALSE),""))</f>
        <v/>
      </c>
      <c r="BB752" s="63">
        <v>750</v>
      </c>
      <c r="BC752" s="62" t="str">
        <f>IF(BD752="","",BD752&amp;" ("&amp;COUNTIF('Pivot Tables'!$D$4:$D$1135,Reference!BD752)-1&amp;")")</f>
        <v/>
      </c>
      <c r="BD752" s="62" t="str">
        <f>IF(BD751="","",IFERROR(VLOOKUP(BB752,'Pivot Tables'!$AD$4:$AE$1135,2,FALSE),""))</f>
        <v/>
      </c>
    </row>
    <row r="753" spans="19:56" s="7" customFormat="1">
      <c r="S753" s="94"/>
      <c r="T753" s="94"/>
      <c r="U753" s="94"/>
      <c r="V753" s="70"/>
      <c r="W753" s="65"/>
      <c r="X753" s="65"/>
      <c r="Y753" s="65"/>
      <c r="Z753" s="65">
        <f t="shared" si="71"/>
        <v>748</v>
      </c>
      <c r="AA753" s="81" t="str">
        <f>IF(AA752="","",IFERROR(IF($S$17="All",VLOOKUP($S$14&amp;Z753-1,'Pivot Tables'!$T$5:$U$1135,2,FALSE),VLOOKUP($S$14&amp;Reference!$S$17&amp;Z753-1,'Pivot Tables'!$AB$5:$AC$1135,2,FALSE)),""))</f>
        <v/>
      </c>
      <c r="AB753" s="66"/>
      <c r="AC753" s="94"/>
      <c r="AD753" s="94"/>
      <c r="AE753" s="94"/>
      <c r="AF753" s="94"/>
      <c r="AG753" s="94"/>
      <c r="AH753" s="94"/>
      <c r="AI753" s="94"/>
      <c r="AJ753" s="94"/>
      <c r="AK753" s="94"/>
      <c r="AL753" s="94"/>
      <c r="AM753" s="94"/>
      <c r="AN753" s="94"/>
      <c r="AO753" s="94"/>
      <c r="AP753" s="94"/>
      <c r="AQ753" s="94"/>
      <c r="AR753" s="94"/>
      <c r="AS753" s="94"/>
      <c r="AT753" s="94"/>
      <c r="BA753" s="62" t="str">
        <f>IF(BA752="","",IFERROR(VLOOKUP($BC$1&amp;BB753-1,'Pivot Tables'!$E$5:$F$1135,2,FALSE),""))</f>
        <v/>
      </c>
      <c r="BB753" s="63">
        <v>751</v>
      </c>
      <c r="BC753" s="62" t="str">
        <f>IF(BD753="","",BD753&amp;" ("&amp;COUNTIF('Pivot Tables'!$D$4:$D$1135,Reference!BD753)-1&amp;")")</f>
        <v/>
      </c>
      <c r="BD753" s="62" t="str">
        <f>IF(BD752="","",IFERROR(VLOOKUP(BB753,'Pivot Tables'!$AD$4:$AE$1135,2,FALSE),""))</f>
        <v/>
      </c>
    </row>
    <row r="754" spans="19:56" s="7" customFormat="1">
      <c r="S754" s="94"/>
      <c r="T754" s="94"/>
      <c r="U754" s="94"/>
      <c r="V754" s="70"/>
      <c r="W754" s="65"/>
      <c r="X754" s="65"/>
      <c r="Y754" s="65"/>
      <c r="Z754" s="65">
        <f t="shared" si="71"/>
        <v>749</v>
      </c>
      <c r="AA754" s="81" t="str">
        <f>IF(AA753="","",IFERROR(IF($S$17="All",VLOOKUP($S$14&amp;Z754-1,'Pivot Tables'!$T$5:$U$1135,2,FALSE),VLOOKUP($S$14&amp;Reference!$S$17&amp;Z754-1,'Pivot Tables'!$AB$5:$AC$1135,2,FALSE)),""))</f>
        <v/>
      </c>
      <c r="AB754" s="66"/>
      <c r="AC754" s="94"/>
      <c r="AD754" s="94"/>
      <c r="AE754" s="94"/>
      <c r="AF754" s="94"/>
      <c r="AG754" s="94"/>
      <c r="AH754" s="94"/>
      <c r="AI754" s="94"/>
      <c r="AJ754" s="94"/>
      <c r="AK754" s="94"/>
      <c r="AL754" s="94"/>
      <c r="AM754" s="94"/>
      <c r="AN754" s="94"/>
      <c r="AO754" s="94"/>
      <c r="AP754" s="94"/>
      <c r="AQ754" s="94"/>
      <c r="AR754" s="94"/>
      <c r="AS754" s="94"/>
      <c r="AT754" s="94"/>
      <c r="BA754" s="62" t="str">
        <f>IF(BA753="","",IFERROR(VLOOKUP($BC$1&amp;BB754-1,'Pivot Tables'!$E$5:$F$1135,2,FALSE),""))</f>
        <v/>
      </c>
      <c r="BB754" s="63">
        <v>752</v>
      </c>
      <c r="BC754" s="62" t="str">
        <f>IF(BD754="","",BD754&amp;" ("&amp;COUNTIF('Pivot Tables'!$D$4:$D$1135,Reference!BD754)-1&amp;")")</f>
        <v/>
      </c>
      <c r="BD754" s="62" t="str">
        <f>IF(BD753="","",IFERROR(VLOOKUP(BB754,'Pivot Tables'!$AD$4:$AE$1135,2,FALSE),""))</f>
        <v/>
      </c>
    </row>
    <row r="755" spans="19:56" s="7" customFormat="1">
      <c r="S755" s="94"/>
      <c r="T755" s="94"/>
      <c r="U755" s="94"/>
      <c r="V755" s="70"/>
      <c r="W755" s="65"/>
      <c r="X755" s="65"/>
      <c r="Y755" s="65"/>
      <c r="Z755" s="65">
        <f t="shared" si="71"/>
        <v>750</v>
      </c>
      <c r="AA755" s="81" t="str">
        <f>IF(AA754="","",IFERROR(IF($S$17="All",VLOOKUP($S$14&amp;Z755-1,'Pivot Tables'!$T$5:$U$1135,2,FALSE),VLOOKUP($S$14&amp;Reference!$S$17&amp;Z755-1,'Pivot Tables'!$AB$5:$AC$1135,2,FALSE)),""))</f>
        <v/>
      </c>
      <c r="AB755" s="66"/>
      <c r="AC755" s="94"/>
      <c r="AD755" s="94"/>
      <c r="AE755" s="94"/>
      <c r="AF755" s="94"/>
      <c r="AG755" s="94"/>
      <c r="AH755" s="94"/>
      <c r="AI755" s="94"/>
      <c r="AJ755" s="94"/>
      <c r="AK755" s="94"/>
      <c r="AL755" s="94"/>
      <c r="AM755" s="94"/>
      <c r="AN755" s="94"/>
      <c r="AO755" s="94"/>
      <c r="AP755" s="94"/>
      <c r="AQ755" s="94"/>
      <c r="AR755" s="94"/>
      <c r="AS755" s="94"/>
      <c r="AT755" s="94"/>
      <c r="BA755" s="62" t="str">
        <f>IF(BA754="","",IFERROR(VLOOKUP($BC$1&amp;BB755-1,'Pivot Tables'!$E$5:$F$1135,2,FALSE),""))</f>
        <v/>
      </c>
      <c r="BB755" s="63">
        <v>753</v>
      </c>
      <c r="BC755" s="62" t="str">
        <f>IF(BD755="","",BD755&amp;" ("&amp;COUNTIF('Pivot Tables'!$D$4:$D$1135,Reference!BD755)-1&amp;")")</f>
        <v/>
      </c>
      <c r="BD755" s="62" t="str">
        <f>IF(BD754="","",IFERROR(VLOOKUP(BB755,'Pivot Tables'!$AD$4:$AE$1135,2,FALSE),""))</f>
        <v/>
      </c>
    </row>
    <row r="756" spans="19:56" s="7" customFormat="1">
      <c r="S756" s="94"/>
      <c r="T756" s="94"/>
      <c r="U756" s="94"/>
      <c r="V756" s="70"/>
      <c r="W756" s="65"/>
      <c r="X756" s="65"/>
      <c r="Y756" s="65"/>
      <c r="Z756" s="65">
        <f t="shared" si="71"/>
        <v>751</v>
      </c>
      <c r="AA756" s="81" t="str">
        <f>IF(AA755="","",IFERROR(IF($S$17="All",VLOOKUP($S$14&amp;Z756-1,'Pivot Tables'!$T$5:$U$1135,2,FALSE),VLOOKUP($S$14&amp;Reference!$S$17&amp;Z756-1,'Pivot Tables'!$AB$5:$AC$1135,2,FALSE)),""))</f>
        <v/>
      </c>
      <c r="AB756" s="66"/>
      <c r="AC756" s="94"/>
      <c r="AD756" s="94"/>
      <c r="AE756" s="94"/>
      <c r="AF756" s="94"/>
      <c r="AG756" s="94"/>
      <c r="AH756" s="94"/>
      <c r="AI756" s="94"/>
      <c r="AJ756" s="94"/>
      <c r="AK756" s="94"/>
      <c r="AL756" s="94"/>
      <c r="AM756" s="94"/>
      <c r="AN756" s="94"/>
      <c r="AO756" s="94"/>
      <c r="AP756" s="94"/>
      <c r="AQ756" s="94"/>
      <c r="AR756" s="94"/>
      <c r="AS756" s="94"/>
      <c r="AT756" s="94"/>
      <c r="BA756" s="62" t="str">
        <f>IF(BA755="","",IFERROR(VLOOKUP($BC$1&amp;BB756-1,'Pivot Tables'!$E$5:$F$1135,2,FALSE),""))</f>
        <v/>
      </c>
      <c r="BB756" s="63">
        <v>754</v>
      </c>
      <c r="BC756" s="62" t="str">
        <f>IF(BD756="","",BD756&amp;" ("&amp;COUNTIF('Pivot Tables'!$D$4:$D$1135,Reference!BD756)-1&amp;")")</f>
        <v/>
      </c>
      <c r="BD756" s="62" t="str">
        <f>IF(BD755="","",IFERROR(VLOOKUP(BB756,'Pivot Tables'!$AD$4:$AE$1135,2,FALSE),""))</f>
        <v/>
      </c>
    </row>
    <row r="757" spans="19:56" s="7" customFormat="1">
      <c r="S757" s="94"/>
      <c r="T757" s="94"/>
      <c r="U757" s="94"/>
      <c r="V757" s="70"/>
      <c r="W757" s="65"/>
      <c r="X757" s="65"/>
      <c r="Y757" s="65"/>
      <c r="Z757" s="65">
        <f t="shared" si="71"/>
        <v>752</v>
      </c>
      <c r="AA757" s="81" t="str">
        <f>IF(AA756="","",IFERROR(IF($S$17="All",VLOOKUP($S$14&amp;Z757-1,'Pivot Tables'!$T$5:$U$1135,2,FALSE),VLOOKUP($S$14&amp;Reference!$S$17&amp;Z757-1,'Pivot Tables'!$AB$5:$AC$1135,2,FALSE)),""))</f>
        <v/>
      </c>
      <c r="AB757" s="66"/>
      <c r="AC757" s="94"/>
      <c r="AD757" s="94"/>
      <c r="AE757" s="94"/>
      <c r="AF757" s="94"/>
      <c r="AG757" s="94"/>
      <c r="AH757" s="94"/>
      <c r="AI757" s="94"/>
      <c r="AJ757" s="94"/>
      <c r="AK757" s="94"/>
      <c r="AL757" s="94"/>
      <c r="AM757" s="94"/>
      <c r="AN757" s="94"/>
      <c r="AO757" s="94"/>
      <c r="AP757" s="94"/>
      <c r="AQ757" s="94"/>
      <c r="AR757" s="94"/>
      <c r="AS757" s="94"/>
      <c r="AT757" s="94"/>
      <c r="BA757" s="62" t="str">
        <f>IF(BA756="","",IFERROR(VLOOKUP($BC$1&amp;BB757-1,'Pivot Tables'!$E$5:$F$1135,2,FALSE),""))</f>
        <v/>
      </c>
      <c r="BB757" s="63">
        <v>755</v>
      </c>
      <c r="BC757" s="62" t="str">
        <f>IF(BD757="","",BD757&amp;" ("&amp;COUNTIF('Pivot Tables'!$D$4:$D$1135,Reference!BD757)-1&amp;")")</f>
        <v/>
      </c>
      <c r="BD757" s="62" t="str">
        <f>IF(BD756="","",IFERROR(VLOOKUP(BB757,'Pivot Tables'!$AD$4:$AE$1135,2,FALSE),""))</f>
        <v/>
      </c>
    </row>
    <row r="758" spans="19:56" s="7" customFormat="1">
      <c r="S758" s="94"/>
      <c r="T758" s="94"/>
      <c r="U758" s="94"/>
      <c r="V758" s="70"/>
      <c r="W758" s="65"/>
      <c r="X758" s="65"/>
      <c r="Y758" s="65"/>
      <c r="Z758" s="65">
        <f t="shared" si="71"/>
        <v>753</v>
      </c>
      <c r="AA758" s="81" t="str">
        <f>IF(AA757="","",IFERROR(IF($S$17="All",VLOOKUP($S$14&amp;Z758-1,'Pivot Tables'!$T$5:$U$1135,2,FALSE),VLOOKUP($S$14&amp;Reference!$S$17&amp;Z758-1,'Pivot Tables'!$AB$5:$AC$1135,2,FALSE)),""))</f>
        <v/>
      </c>
      <c r="AB758" s="66"/>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62" t="str">
        <f>IF(BA757="","",IFERROR(VLOOKUP($BC$1&amp;BB758-1,'Pivot Tables'!$E$5:$F$1135,2,FALSE),""))</f>
        <v/>
      </c>
      <c r="BB758" s="63">
        <v>756</v>
      </c>
      <c r="BC758" s="62" t="str">
        <f>IF(BD758="","",BD758&amp;" ("&amp;COUNTIF('Pivot Tables'!$D$4:$D$1135,Reference!BD758)-1&amp;")")</f>
        <v/>
      </c>
      <c r="BD758" s="62" t="str">
        <f>IF(BD757="","",IFERROR(VLOOKUP(BB758,'Pivot Tables'!$AD$4:$AE$1135,2,FALSE),""))</f>
        <v/>
      </c>
    </row>
    <row r="759" spans="19:56" s="7" customFormat="1">
      <c r="S759" s="94"/>
      <c r="T759" s="94"/>
      <c r="U759" s="94"/>
      <c r="V759" s="70"/>
      <c r="W759" s="65"/>
      <c r="X759" s="65"/>
      <c r="Y759" s="65"/>
      <c r="Z759" s="65">
        <f t="shared" si="71"/>
        <v>754</v>
      </c>
      <c r="AA759" s="81" t="str">
        <f>IF(AA758="","",IFERROR(IF($S$17="All",VLOOKUP($S$14&amp;Z759-1,'Pivot Tables'!$T$5:$U$1135,2,FALSE),VLOOKUP($S$14&amp;Reference!$S$17&amp;Z759-1,'Pivot Tables'!$AB$5:$AC$1135,2,FALSE)),""))</f>
        <v/>
      </c>
      <c r="AB759" s="66"/>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62" t="str">
        <f>IF(BA758="","",IFERROR(VLOOKUP($BC$1&amp;BB759-1,'Pivot Tables'!$E$5:$F$1135,2,FALSE),""))</f>
        <v/>
      </c>
      <c r="BB759" s="63">
        <v>757</v>
      </c>
      <c r="BC759" s="62" t="str">
        <f>IF(BD759="","",BD759&amp;" ("&amp;COUNTIF('Pivot Tables'!$D$4:$D$1135,Reference!BD759)-1&amp;")")</f>
        <v/>
      </c>
      <c r="BD759" s="62" t="str">
        <f>IF(BD758="","",IFERROR(VLOOKUP(BB759,'Pivot Tables'!$AD$4:$AE$1135,2,FALSE),""))</f>
        <v/>
      </c>
    </row>
    <row r="760" spans="19:56" s="7" customFormat="1">
      <c r="S760" s="94"/>
      <c r="T760" s="94"/>
      <c r="U760" s="94"/>
      <c r="V760" s="70"/>
      <c r="W760" s="65"/>
      <c r="X760" s="65"/>
      <c r="Y760" s="65"/>
      <c r="Z760" s="65">
        <f t="shared" si="71"/>
        <v>755</v>
      </c>
      <c r="AA760" s="81" t="str">
        <f>IF(AA759="","",IFERROR(IF($S$17="All",VLOOKUP($S$14&amp;Z760-1,'Pivot Tables'!$T$5:$U$1135,2,FALSE),VLOOKUP($S$14&amp;Reference!$S$17&amp;Z760-1,'Pivot Tables'!$AB$5:$AC$1135,2,FALSE)),""))</f>
        <v/>
      </c>
      <c r="AB760" s="66"/>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62" t="str">
        <f>IF(BA759="","",IFERROR(VLOOKUP($BC$1&amp;BB760-1,'Pivot Tables'!$E$5:$F$1135,2,FALSE),""))</f>
        <v/>
      </c>
      <c r="BB760" s="63">
        <v>758</v>
      </c>
      <c r="BC760" s="62" t="str">
        <f>IF(BD760="","",BD760&amp;" ("&amp;COUNTIF('Pivot Tables'!$D$4:$D$1135,Reference!BD760)-1&amp;")")</f>
        <v/>
      </c>
      <c r="BD760" s="62" t="str">
        <f>IF(BD759="","",IFERROR(VLOOKUP(BB760,'Pivot Tables'!$AD$4:$AE$1135,2,FALSE),""))</f>
        <v/>
      </c>
    </row>
    <row r="761" spans="19:56" s="7" customFormat="1">
      <c r="S761" s="94"/>
      <c r="T761" s="94"/>
      <c r="U761" s="94"/>
      <c r="V761" s="70"/>
      <c r="W761" s="65"/>
      <c r="X761" s="65"/>
      <c r="Y761" s="65"/>
      <c r="Z761" s="65">
        <f t="shared" si="71"/>
        <v>756</v>
      </c>
      <c r="AA761" s="81" t="str">
        <f>IF(AA760="","",IFERROR(IF($S$17="All",VLOOKUP($S$14&amp;Z761-1,'Pivot Tables'!$T$5:$U$1135,2,FALSE),VLOOKUP($S$14&amp;Reference!$S$17&amp;Z761-1,'Pivot Tables'!$AB$5:$AC$1135,2,FALSE)),""))</f>
        <v/>
      </c>
      <c r="AB761" s="66"/>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62" t="str">
        <f>IF(BA760="","",IFERROR(VLOOKUP($BC$1&amp;BB761-1,'Pivot Tables'!$E$5:$F$1135,2,FALSE),""))</f>
        <v/>
      </c>
      <c r="BB761" s="63">
        <v>759</v>
      </c>
      <c r="BC761" s="62" t="str">
        <f>IF(BD761="","",BD761&amp;" ("&amp;COUNTIF('Pivot Tables'!$D$4:$D$1135,Reference!BD761)-1&amp;")")</f>
        <v/>
      </c>
      <c r="BD761" s="62" t="str">
        <f>IF(BD760="","",IFERROR(VLOOKUP(BB761,'Pivot Tables'!$AD$4:$AE$1135,2,FALSE),""))</f>
        <v/>
      </c>
    </row>
    <row r="762" spans="19:56" s="7" customFormat="1">
      <c r="S762" s="94"/>
      <c r="T762" s="94"/>
      <c r="U762" s="94"/>
      <c r="V762" s="70"/>
      <c r="W762" s="65"/>
      <c r="X762" s="65"/>
      <c r="Y762" s="65"/>
      <c r="Z762" s="65">
        <f t="shared" si="71"/>
        <v>757</v>
      </c>
      <c r="AA762" s="81" t="str">
        <f>IF(AA761="","",IFERROR(IF($S$17="All",VLOOKUP($S$14&amp;Z762-1,'Pivot Tables'!$T$5:$U$1135,2,FALSE),VLOOKUP($S$14&amp;Reference!$S$17&amp;Z762-1,'Pivot Tables'!$AB$5:$AC$1135,2,FALSE)),""))</f>
        <v/>
      </c>
      <c r="AB762" s="66"/>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62" t="str">
        <f>IF(BA761="","",IFERROR(VLOOKUP($BC$1&amp;BB762-1,'Pivot Tables'!$E$5:$F$1135,2,FALSE),""))</f>
        <v/>
      </c>
      <c r="BB762" s="63">
        <v>760</v>
      </c>
      <c r="BC762" s="62" t="str">
        <f>IF(BD762="","",BD762&amp;" ("&amp;COUNTIF('Pivot Tables'!$D$4:$D$1135,Reference!BD762)-1&amp;")")</f>
        <v/>
      </c>
      <c r="BD762" s="62" t="str">
        <f>IF(BD761="","",IFERROR(VLOOKUP(BB762,'Pivot Tables'!$AD$4:$AE$1135,2,FALSE),""))</f>
        <v/>
      </c>
    </row>
    <row r="763" spans="19:56" s="7" customFormat="1">
      <c r="S763" s="94"/>
      <c r="T763" s="94"/>
      <c r="U763" s="94"/>
      <c r="V763" s="70"/>
      <c r="W763" s="65"/>
      <c r="X763" s="65"/>
      <c r="Y763" s="65"/>
      <c r="Z763" s="65">
        <f t="shared" si="71"/>
        <v>758</v>
      </c>
      <c r="AA763" s="81" t="str">
        <f>IF(AA762="","",IFERROR(IF($S$17="All",VLOOKUP($S$14&amp;Z763-1,'Pivot Tables'!$T$5:$U$1135,2,FALSE),VLOOKUP($S$14&amp;Reference!$S$17&amp;Z763-1,'Pivot Tables'!$AB$5:$AC$1135,2,FALSE)),""))</f>
        <v/>
      </c>
      <c r="AB763" s="66"/>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62" t="str">
        <f>IF(BA762="","",IFERROR(VLOOKUP($BC$1&amp;BB763-1,'Pivot Tables'!$E$5:$F$1135,2,FALSE),""))</f>
        <v/>
      </c>
      <c r="BB763" s="63">
        <v>761</v>
      </c>
      <c r="BC763" s="62" t="str">
        <f>IF(BD763="","",BD763&amp;" ("&amp;COUNTIF('Pivot Tables'!$D$4:$D$1135,Reference!BD763)-1&amp;")")</f>
        <v/>
      </c>
      <c r="BD763" s="62" t="str">
        <f>IF(BD762="","",IFERROR(VLOOKUP(BB763,'Pivot Tables'!$AD$4:$AE$1135,2,FALSE),""))</f>
        <v/>
      </c>
    </row>
    <row r="764" spans="19:56" s="7" customFormat="1">
      <c r="S764" s="94"/>
      <c r="T764" s="94"/>
      <c r="U764" s="94"/>
      <c r="V764" s="70"/>
      <c r="W764" s="65"/>
      <c r="X764" s="65"/>
      <c r="Y764" s="65"/>
      <c r="Z764" s="65">
        <f t="shared" si="71"/>
        <v>759</v>
      </c>
      <c r="AA764" s="81" t="str">
        <f>IF(AA763="","",IFERROR(IF($S$17="All",VLOOKUP($S$14&amp;Z764-1,'Pivot Tables'!$T$5:$U$1135,2,FALSE),VLOOKUP($S$14&amp;Reference!$S$17&amp;Z764-1,'Pivot Tables'!$AB$5:$AC$1135,2,FALSE)),""))</f>
        <v/>
      </c>
      <c r="AB764" s="66"/>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62" t="str">
        <f>IF(BA763="","",IFERROR(VLOOKUP($BC$1&amp;BB764-1,'Pivot Tables'!$E$5:$F$1135,2,FALSE),""))</f>
        <v/>
      </c>
      <c r="BB764" s="63">
        <v>762</v>
      </c>
      <c r="BC764" s="62" t="str">
        <f>IF(BD764="","",BD764&amp;" ("&amp;COUNTIF('Pivot Tables'!$D$4:$D$1135,Reference!BD764)-1&amp;")")</f>
        <v/>
      </c>
      <c r="BD764" s="62" t="str">
        <f>IF(BD763="","",IFERROR(VLOOKUP(BB764,'Pivot Tables'!$AD$4:$AE$1135,2,FALSE),""))</f>
        <v/>
      </c>
    </row>
    <row r="765" spans="19:56" s="7" customFormat="1">
      <c r="S765" s="94"/>
      <c r="T765" s="94"/>
      <c r="U765" s="94"/>
      <c r="V765" s="70"/>
      <c r="W765" s="65"/>
      <c r="X765" s="65"/>
      <c r="Y765" s="65"/>
      <c r="Z765" s="65">
        <f t="shared" si="71"/>
        <v>760</v>
      </c>
      <c r="AA765" s="81" t="str">
        <f>IF(AA764="","",IFERROR(IF($S$17="All",VLOOKUP($S$14&amp;Z765-1,'Pivot Tables'!$T$5:$U$1135,2,FALSE),VLOOKUP($S$14&amp;Reference!$S$17&amp;Z765-1,'Pivot Tables'!$AB$5:$AC$1135,2,FALSE)),""))</f>
        <v/>
      </c>
      <c r="AB765" s="66"/>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62" t="str">
        <f>IF(BA764="","",IFERROR(VLOOKUP($BC$1&amp;BB765-1,'Pivot Tables'!$E$5:$F$1135,2,FALSE),""))</f>
        <v/>
      </c>
      <c r="BB765" s="63">
        <v>763</v>
      </c>
      <c r="BC765" s="62" t="str">
        <f>IF(BD765="","",BD765&amp;" ("&amp;COUNTIF('Pivot Tables'!$D$4:$D$1135,Reference!BD765)-1&amp;")")</f>
        <v/>
      </c>
      <c r="BD765" s="62" t="str">
        <f>IF(BD764="","",IFERROR(VLOOKUP(BB765,'Pivot Tables'!$AD$4:$AE$1135,2,FALSE),""))</f>
        <v/>
      </c>
    </row>
    <row r="766" spans="19:56" s="7" customFormat="1">
      <c r="S766" s="94"/>
      <c r="T766" s="94"/>
      <c r="U766" s="94"/>
      <c r="V766" s="70"/>
      <c r="W766" s="65"/>
      <c r="X766" s="65"/>
      <c r="Y766" s="65"/>
      <c r="Z766" s="65">
        <f t="shared" si="71"/>
        <v>761</v>
      </c>
      <c r="AA766" s="81" t="str">
        <f>IF(AA765="","",IFERROR(IF($S$17="All",VLOOKUP($S$14&amp;Z766-1,'Pivot Tables'!$T$5:$U$1135,2,FALSE),VLOOKUP($S$14&amp;Reference!$S$17&amp;Z766-1,'Pivot Tables'!$AB$5:$AC$1135,2,FALSE)),""))</f>
        <v/>
      </c>
      <c r="AB766" s="66"/>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62" t="str">
        <f>IF(BA765="","",IFERROR(VLOOKUP($BC$1&amp;BB766-1,'Pivot Tables'!$E$5:$F$1135,2,FALSE),""))</f>
        <v/>
      </c>
      <c r="BB766" s="63">
        <v>764</v>
      </c>
      <c r="BC766" s="62" t="str">
        <f>IF(BD766="","",BD766&amp;" ("&amp;COUNTIF('Pivot Tables'!$D$4:$D$1135,Reference!BD766)-1&amp;")")</f>
        <v/>
      </c>
      <c r="BD766" s="62" t="str">
        <f>IF(BD765="","",IFERROR(VLOOKUP(BB766,'Pivot Tables'!$AD$4:$AE$1135,2,FALSE),""))</f>
        <v/>
      </c>
    </row>
    <row r="767" spans="19:56" s="7" customFormat="1">
      <c r="S767" s="94"/>
      <c r="T767" s="94"/>
      <c r="U767" s="94"/>
      <c r="V767" s="70"/>
      <c r="W767" s="65"/>
      <c r="X767" s="65"/>
      <c r="Y767" s="65"/>
      <c r="Z767" s="65">
        <f t="shared" si="71"/>
        <v>762</v>
      </c>
      <c r="AA767" s="81" t="str">
        <f>IF(AA766="","",IFERROR(IF($S$17="All",VLOOKUP($S$14&amp;Z767-1,'Pivot Tables'!$T$5:$U$1135,2,FALSE),VLOOKUP($S$14&amp;Reference!$S$17&amp;Z767-1,'Pivot Tables'!$AB$5:$AC$1135,2,FALSE)),""))</f>
        <v/>
      </c>
      <c r="AB767" s="66"/>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62" t="str">
        <f>IF(BA766="","",IFERROR(VLOOKUP($BC$1&amp;BB767-1,'Pivot Tables'!$E$5:$F$1135,2,FALSE),""))</f>
        <v/>
      </c>
      <c r="BB767" s="63">
        <v>765</v>
      </c>
      <c r="BC767" s="62" t="str">
        <f>IF(BD767="","",BD767&amp;" ("&amp;COUNTIF('Pivot Tables'!$D$4:$D$1135,Reference!BD767)-1&amp;")")</f>
        <v/>
      </c>
      <c r="BD767" s="62" t="str">
        <f>IF(BD766="","",IFERROR(VLOOKUP(BB767,'Pivot Tables'!$AD$4:$AE$1135,2,FALSE),""))</f>
        <v/>
      </c>
    </row>
    <row r="768" spans="19:56" s="7" customFormat="1">
      <c r="S768" s="94"/>
      <c r="T768" s="94"/>
      <c r="U768" s="94"/>
      <c r="V768" s="70"/>
      <c r="W768" s="65"/>
      <c r="X768" s="65"/>
      <c r="Y768" s="65"/>
      <c r="Z768" s="65">
        <f t="shared" si="71"/>
        <v>763</v>
      </c>
      <c r="AA768" s="81" t="str">
        <f>IF(AA767="","",IFERROR(IF($S$17="All",VLOOKUP($S$14&amp;Z768-1,'Pivot Tables'!$T$5:$U$1135,2,FALSE),VLOOKUP($S$14&amp;Reference!$S$17&amp;Z768-1,'Pivot Tables'!$AB$5:$AC$1135,2,FALSE)),""))</f>
        <v/>
      </c>
      <c r="AB768" s="66"/>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62" t="str">
        <f>IF(BA767="","",IFERROR(VLOOKUP($BC$1&amp;BB768-1,'Pivot Tables'!$E$5:$F$1135,2,FALSE),""))</f>
        <v/>
      </c>
      <c r="BB768" s="63">
        <v>766</v>
      </c>
      <c r="BC768" s="62" t="str">
        <f>IF(BD768="","",BD768&amp;" ("&amp;COUNTIF('Pivot Tables'!$D$4:$D$1135,Reference!BD768)-1&amp;")")</f>
        <v/>
      </c>
      <c r="BD768" s="62" t="str">
        <f>IF(BD767="","",IFERROR(VLOOKUP(BB768,'Pivot Tables'!$AD$4:$AE$1135,2,FALSE),""))</f>
        <v/>
      </c>
    </row>
    <row r="769" spans="19:59" s="7" customFormat="1">
      <c r="S769" s="94"/>
      <c r="T769" s="94"/>
      <c r="U769" s="94"/>
      <c r="V769" s="70"/>
      <c r="W769" s="65"/>
      <c r="X769" s="65"/>
      <c r="Y769" s="65"/>
      <c r="Z769" s="65">
        <f t="shared" si="71"/>
        <v>764</v>
      </c>
      <c r="AA769" s="81" t="str">
        <f>IF(AA768="","",IFERROR(IF($S$17="All",VLOOKUP($S$14&amp;Z769-1,'Pivot Tables'!$T$5:$U$1135,2,FALSE),VLOOKUP($S$14&amp;Reference!$S$17&amp;Z769-1,'Pivot Tables'!$AB$5:$AC$1135,2,FALSE)),""))</f>
        <v/>
      </c>
      <c r="AB769" s="66"/>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62" t="str">
        <f>IF(BA768="","",IFERROR(VLOOKUP($BC$1&amp;BB769-1,'Pivot Tables'!$E$5:$F$1135,2,FALSE),""))</f>
        <v/>
      </c>
      <c r="BB769" s="63">
        <v>767</v>
      </c>
      <c r="BC769" s="62" t="str">
        <f>IF(BD769="","",BD769&amp;" ("&amp;COUNTIF('Pivot Tables'!$D$4:$D$1135,Reference!BD769)-1&amp;")")</f>
        <v/>
      </c>
      <c r="BD769" s="62" t="str">
        <f>IF(BD768="","",IFERROR(VLOOKUP(BB769,'Pivot Tables'!$AD$4:$AE$1135,2,FALSE),""))</f>
        <v/>
      </c>
    </row>
    <row r="770" spans="19:59" s="7" customFormat="1">
      <c r="S770" s="94"/>
      <c r="T770" s="94"/>
      <c r="U770" s="94"/>
      <c r="V770" s="70"/>
      <c r="W770" s="65"/>
      <c r="X770" s="65"/>
      <c r="Y770" s="65"/>
      <c r="Z770" s="65">
        <f t="shared" si="71"/>
        <v>765</v>
      </c>
      <c r="AA770" s="81" t="str">
        <f>IF(AA769="","",IFERROR(IF($S$17="All",VLOOKUP($S$14&amp;Z770-1,'Pivot Tables'!$T$5:$U$1135,2,FALSE),VLOOKUP($S$14&amp;Reference!$S$17&amp;Z770-1,'Pivot Tables'!$AB$5:$AC$1135,2,FALSE)),""))</f>
        <v/>
      </c>
      <c r="AB770" s="66"/>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62" t="str">
        <f>IF(BA769="","",IFERROR(VLOOKUP($BC$1&amp;BB770-1,'Pivot Tables'!$E$5:$F$1135,2,FALSE),""))</f>
        <v/>
      </c>
      <c r="BB770" s="63">
        <v>768</v>
      </c>
      <c r="BC770" s="62" t="str">
        <f>IF(BD770="","",BD770&amp;" ("&amp;COUNTIF('Pivot Tables'!$D$4:$D$1135,Reference!BD770)-1&amp;")")</f>
        <v/>
      </c>
      <c r="BD770" s="62" t="str">
        <f>IF(BD769="","",IFERROR(VLOOKUP(BB770,'Pivot Tables'!$AD$4:$AE$1135,2,FALSE),""))</f>
        <v/>
      </c>
    </row>
    <row r="771" spans="19:59" s="7" customFormat="1">
      <c r="S771" s="94"/>
      <c r="T771" s="94"/>
      <c r="U771" s="94"/>
      <c r="V771" s="70"/>
      <c r="W771" s="65"/>
      <c r="X771" s="65"/>
      <c r="Y771" s="65"/>
      <c r="Z771" s="65">
        <f t="shared" si="71"/>
        <v>766</v>
      </c>
      <c r="AA771" s="81" t="str">
        <f>IF(AA770="","",IFERROR(IF($S$17="All",VLOOKUP($S$14&amp;Z771-1,'Pivot Tables'!$T$5:$U$1135,2,FALSE),VLOOKUP($S$14&amp;Reference!$S$17&amp;Z771-1,'Pivot Tables'!$AB$5:$AC$1135,2,FALSE)),""))</f>
        <v/>
      </c>
      <c r="AB771" s="66"/>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62" t="str">
        <f>IF(BA770="","",IFERROR(VLOOKUP($BC$1&amp;BB771-1,'Pivot Tables'!$E$5:$F$1135,2,FALSE),""))</f>
        <v/>
      </c>
      <c r="BB771" s="63">
        <v>769</v>
      </c>
      <c r="BC771" s="62" t="str">
        <f>IF(BD771="","",BD771&amp;" ("&amp;COUNTIF('Pivot Tables'!$D$4:$D$1135,Reference!BD771)-1&amp;")")</f>
        <v/>
      </c>
      <c r="BD771" s="62" t="str">
        <f>IF(BD770="","",IFERROR(VLOOKUP(BB771,'Pivot Tables'!$AD$4:$AE$1135,2,FALSE),""))</f>
        <v/>
      </c>
    </row>
    <row r="772" spans="19:59" s="7" customFormat="1">
      <c r="S772" s="94"/>
      <c r="T772" s="94"/>
      <c r="U772" s="94"/>
      <c r="V772" s="70"/>
      <c r="W772" s="65"/>
      <c r="X772" s="65"/>
      <c r="Y772" s="65"/>
      <c r="Z772" s="65">
        <f t="shared" si="71"/>
        <v>767</v>
      </c>
      <c r="AA772" s="81" t="str">
        <f>IF(AA771="","",IFERROR(IF($S$17="All",VLOOKUP($S$14&amp;Z772-1,'Pivot Tables'!$T$5:$U$1135,2,FALSE),VLOOKUP($S$14&amp;Reference!$S$17&amp;Z772-1,'Pivot Tables'!$AB$5:$AC$1135,2,FALSE)),""))</f>
        <v/>
      </c>
      <c r="AB772" s="66"/>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62" t="str">
        <f>IF(BA771="","",IFERROR(VLOOKUP($BC$1&amp;BB772-1,'Pivot Tables'!$E$5:$F$1135,2,FALSE),""))</f>
        <v/>
      </c>
      <c r="BB772" s="63">
        <v>770</v>
      </c>
      <c r="BC772" s="62" t="str">
        <f>IF(BD772="","",BD772&amp;" ("&amp;COUNTIF('Pivot Tables'!$D$4:$D$1135,Reference!BD772)-1&amp;")")</f>
        <v/>
      </c>
      <c r="BD772" s="62" t="str">
        <f>IF(BD771="","",IFERROR(VLOOKUP(BB772,'Pivot Tables'!$AD$4:$AE$1135,2,FALSE),""))</f>
        <v/>
      </c>
    </row>
    <row r="773" spans="19:59" s="7" customFormat="1">
      <c r="S773" s="94"/>
      <c r="T773" s="94"/>
      <c r="U773" s="94"/>
      <c r="V773" s="70"/>
      <c r="W773" s="65"/>
      <c r="X773" s="65"/>
      <c r="Y773" s="65"/>
      <c r="Z773" s="65">
        <f t="shared" si="71"/>
        <v>768</v>
      </c>
      <c r="AA773" s="81" t="str">
        <f>IF(AA772="","",IFERROR(IF($S$17="All",VLOOKUP($S$14&amp;Z773-1,'Pivot Tables'!$T$5:$U$1135,2,FALSE),VLOOKUP($S$14&amp;Reference!$S$17&amp;Z773-1,'Pivot Tables'!$AB$5:$AC$1135,2,FALSE)),""))</f>
        <v/>
      </c>
      <c r="AB773" s="66"/>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62" t="str">
        <f>IF(BA772="","",IFERROR(VLOOKUP($BC$1&amp;BB773-1,'Pivot Tables'!$E$5:$F$1135,2,FALSE),""))</f>
        <v/>
      </c>
      <c r="BB773" s="63">
        <v>771</v>
      </c>
      <c r="BC773" s="62" t="str">
        <f>IF(BD773="","",BD773&amp;" ("&amp;COUNTIF('Pivot Tables'!$D$4:$D$1135,Reference!BD773)-1&amp;")")</f>
        <v/>
      </c>
      <c r="BD773" s="62" t="str">
        <f>IF(BD772="","",IFERROR(VLOOKUP(BB773,'Pivot Tables'!$AD$4:$AE$1135,2,FALSE),""))</f>
        <v/>
      </c>
    </row>
    <row r="774" spans="19:59" s="7" customFormat="1">
      <c r="S774" s="94"/>
      <c r="T774" s="94"/>
      <c r="U774" s="94"/>
      <c r="V774" s="70"/>
      <c r="W774" s="65"/>
      <c r="X774" s="65"/>
      <c r="Y774" s="65"/>
      <c r="Z774" s="65">
        <f t="shared" si="71"/>
        <v>769</v>
      </c>
      <c r="AA774" s="81" t="str">
        <f>IF(AA773="","",IFERROR(IF($S$17="All",VLOOKUP($S$14&amp;Z774-1,'Pivot Tables'!$T$5:$U$1135,2,FALSE),VLOOKUP($S$14&amp;Reference!$S$17&amp;Z774-1,'Pivot Tables'!$AB$5:$AC$1135,2,FALSE)),""))</f>
        <v/>
      </c>
      <c r="AB774" s="66"/>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62" t="str">
        <f>IF(BA773="","",IFERROR(VLOOKUP($BC$1&amp;BB774-1,'Pivot Tables'!$E$5:$F$1135,2,FALSE),""))</f>
        <v/>
      </c>
      <c r="BB774" s="63">
        <v>772</v>
      </c>
      <c r="BC774" s="62" t="str">
        <f>IF(BD774="","",BD774&amp;" ("&amp;COUNTIF('Pivot Tables'!$D$4:$D$1135,Reference!BD774)-1&amp;")")</f>
        <v/>
      </c>
      <c r="BD774" s="62" t="str">
        <f>IF(BD773="","",IFERROR(VLOOKUP(BB774,'Pivot Tables'!$AD$4:$AE$1135,2,FALSE),""))</f>
        <v/>
      </c>
    </row>
    <row r="775" spans="19:59" s="7" customFormat="1">
      <c r="S775" s="94"/>
      <c r="T775" s="94"/>
      <c r="U775" s="94"/>
      <c r="V775" s="70"/>
      <c r="W775" s="65"/>
      <c r="X775" s="65"/>
      <c r="Y775" s="65"/>
      <c r="Z775" s="65">
        <f t="shared" si="71"/>
        <v>770</v>
      </c>
      <c r="AA775" s="81" t="str">
        <f>IF(AA774="","",IFERROR(IF($S$17="All",VLOOKUP($S$14&amp;Z775-1,'Pivot Tables'!$T$5:$U$1135,2,FALSE),VLOOKUP($S$14&amp;Reference!$S$17&amp;Z775-1,'Pivot Tables'!$AB$5:$AC$1135,2,FALSE)),""))</f>
        <v/>
      </c>
      <c r="AB775" s="66"/>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62" t="str">
        <f>IF(BA774="","",IFERROR(VLOOKUP($BC$1&amp;BB775-1,'Pivot Tables'!$E$5:$F$1135,2,FALSE),""))</f>
        <v/>
      </c>
      <c r="BB775" s="63">
        <v>773</v>
      </c>
      <c r="BC775" s="62" t="str">
        <f>IF(BD775="","",BD775&amp;" ("&amp;COUNTIF('Pivot Tables'!$D$4:$D$1135,Reference!BD775)-1&amp;")")</f>
        <v/>
      </c>
      <c r="BD775" s="62" t="str">
        <f>IF(BD774="","",IFERROR(VLOOKUP(BB775,'Pivot Tables'!$AD$4:$AE$1135,2,FALSE),""))</f>
        <v/>
      </c>
    </row>
    <row r="776" spans="19:59" s="7" customFormat="1">
      <c r="S776" s="94"/>
      <c r="T776" s="94"/>
      <c r="U776" s="94"/>
      <c r="V776" s="70"/>
      <c r="W776" s="65"/>
      <c r="X776" s="65"/>
      <c r="Y776" s="65"/>
      <c r="Z776" s="65">
        <f t="shared" si="71"/>
        <v>771</v>
      </c>
      <c r="AA776" s="81" t="str">
        <f>IF(AA775="","",IFERROR(IF($S$17="All",VLOOKUP($S$14&amp;Z776-1,'Pivot Tables'!$T$5:$U$1135,2,FALSE),VLOOKUP($S$14&amp;Reference!$S$17&amp;Z776-1,'Pivot Tables'!$AB$5:$AC$1135,2,FALSE)),""))</f>
        <v/>
      </c>
      <c r="AB776" s="66"/>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62" t="str">
        <f>IF(BA775="","",IFERROR(VLOOKUP($BC$1&amp;BB776-1,'Pivot Tables'!$E$5:$F$1135,2,FALSE),""))</f>
        <v/>
      </c>
      <c r="BB776" s="63">
        <v>774</v>
      </c>
      <c r="BC776" s="62" t="str">
        <f>IF(BD776="","",BD776&amp;" ("&amp;COUNTIF('Pivot Tables'!$D$4:$D$1135,Reference!BD776)-1&amp;")")</f>
        <v/>
      </c>
      <c r="BD776" s="62" t="str">
        <f>IF(BD775="","",IFERROR(VLOOKUP(BB776,'Pivot Tables'!$AD$4:$AE$1135,2,FALSE),""))</f>
        <v/>
      </c>
    </row>
    <row r="777" spans="19:59" s="7" customFormat="1">
      <c r="S777" s="94"/>
      <c r="T777" s="94"/>
      <c r="U777" s="94"/>
      <c r="V777" s="70"/>
      <c r="W777" s="65"/>
      <c r="X777" s="65"/>
      <c r="Y777" s="65"/>
      <c r="Z777" s="65">
        <f t="shared" si="71"/>
        <v>772</v>
      </c>
      <c r="AA777" s="81" t="str">
        <f>IF(AA776="","",IFERROR(IF($S$17="All",VLOOKUP($S$14&amp;Z777-1,'Pivot Tables'!$T$5:$U$1135,2,FALSE),VLOOKUP($S$14&amp;Reference!$S$17&amp;Z777-1,'Pivot Tables'!$AB$5:$AC$1135,2,FALSE)),""))</f>
        <v/>
      </c>
      <c r="AB777" s="66"/>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62" t="str">
        <f>IF(BA776="","",IFERROR(VLOOKUP($BC$1&amp;BB777-1,'Pivot Tables'!$E$5:$F$1135,2,FALSE),""))</f>
        <v/>
      </c>
      <c r="BB777" s="63">
        <v>775</v>
      </c>
      <c r="BC777" s="62" t="str">
        <f>IF(BD777="","",BD777&amp;" ("&amp;COUNTIF('Pivot Tables'!$D$4:$D$1135,Reference!BD777)-1&amp;")")</f>
        <v/>
      </c>
      <c r="BD777" s="62" t="str">
        <f>IF(BD776="","",IFERROR(VLOOKUP(BB777,'Pivot Tables'!$AD$4:$AE$1135,2,FALSE),""))</f>
        <v/>
      </c>
      <c r="BE777" s="94"/>
      <c r="BF777" s="94"/>
    </row>
    <row r="778" spans="19:59" s="7" customFormat="1">
      <c r="S778" s="94"/>
      <c r="T778" s="94"/>
      <c r="U778" s="94"/>
      <c r="V778" s="70"/>
      <c r="W778" s="65"/>
      <c r="X778" s="65"/>
      <c r="Y778" s="65"/>
      <c r="Z778" s="65">
        <f t="shared" si="71"/>
        <v>773</v>
      </c>
      <c r="AA778" s="81" t="str">
        <f>IF(AA777="","",IFERROR(IF($S$17="All",VLOOKUP($S$14&amp;Z778-1,'Pivot Tables'!$T$5:$U$1135,2,FALSE),VLOOKUP($S$14&amp;Reference!$S$17&amp;Z778-1,'Pivot Tables'!$AB$5:$AC$1135,2,FALSE)),""))</f>
        <v/>
      </c>
      <c r="AB778" s="66"/>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62" t="str">
        <f>IF(BA777="","",IFERROR(VLOOKUP($BC$1&amp;BB778-1,'Pivot Tables'!$E$5:$F$1135,2,FALSE),""))</f>
        <v/>
      </c>
      <c r="BB778" s="63">
        <v>776</v>
      </c>
      <c r="BC778" s="62" t="str">
        <f>IF(BD778="","",BD778&amp;" ("&amp;COUNTIF('Pivot Tables'!$D$4:$D$1135,Reference!BD778)-1&amp;")")</f>
        <v/>
      </c>
      <c r="BD778" s="62" t="str">
        <f>IF(BD777="","",IFERROR(VLOOKUP(BB778,'Pivot Tables'!$AD$4:$AE$1135,2,FALSE),""))</f>
        <v/>
      </c>
      <c r="BE778" s="94"/>
      <c r="BF778" s="94"/>
    </row>
    <row r="779" spans="19:59" s="7" customFormat="1">
      <c r="S779" s="94"/>
      <c r="T779" s="94"/>
      <c r="U779" s="94"/>
      <c r="V779" s="70"/>
      <c r="W779" s="65"/>
      <c r="X779" s="65"/>
      <c r="Y779" s="65"/>
      <c r="Z779" s="65">
        <f t="shared" si="71"/>
        <v>774</v>
      </c>
      <c r="AA779" s="81" t="str">
        <f>IF(AA778="","",IFERROR(IF($S$17="All",VLOOKUP($S$14&amp;Z779-1,'Pivot Tables'!$T$5:$U$1135,2,FALSE),VLOOKUP($S$14&amp;Reference!$S$17&amp;Z779-1,'Pivot Tables'!$AB$5:$AC$1135,2,FALSE)),""))</f>
        <v/>
      </c>
      <c r="AB779" s="66"/>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62" t="str">
        <f>IF(BA778="","",IFERROR(VLOOKUP($BC$1&amp;BB779-1,'Pivot Tables'!$E$5:$F$1135,2,FALSE),""))</f>
        <v/>
      </c>
      <c r="BB779" s="63">
        <v>777</v>
      </c>
      <c r="BC779" s="62" t="str">
        <f>IF(BD779="","",BD779&amp;" ("&amp;COUNTIF('Pivot Tables'!$D$4:$D$1135,Reference!BD779)-1&amp;")")</f>
        <v/>
      </c>
      <c r="BD779" s="62" t="str">
        <f>IF(BD778="","",IFERROR(VLOOKUP(BB779,'Pivot Tables'!$AD$4:$AE$1135,2,FALSE),""))</f>
        <v/>
      </c>
      <c r="BE779" s="94"/>
      <c r="BF779" s="94"/>
    </row>
    <row r="780" spans="19:59" s="7" customFormat="1">
      <c r="S780" s="94"/>
      <c r="T780" s="94"/>
      <c r="U780" s="94"/>
      <c r="V780" s="70"/>
      <c r="W780" s="65"/>
      <c r="X780" s="65"/>
      <c r="Y780" s="65"/>
      <c r="Z780" s="65">
        <f t="shared" si="71"/>
        <v>775</v>
      </c>
      <c r="AA780" s="81" t="str">
        <f>IF(AA779="","",IFERROR(IF($S$17="All",VLOOKUP($S$14&amp;Z780-1,'Pivot Tables'!$T$5:$U$1135,2,FALSE),VLOOKUP($S$14&amp;Reference!$S$17&amp;Z780-1,'Pivot Tables'!$AB$5:$AC$1135,2,FALSE)),""))</f>
        <v/>
      </c>
      <c r="AB780" s="66"/>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62" t="str">
        <f>IF(BA779="","",IFERROR(VLOOKUP($BC$1&amp;BB780-1,'Pivot Tables'!$E$5:$F$1135,2,FALSE),""))</f>
        <v/>
      </c>
      <c r="BB780" s="63">
        <v>778</v>
      </c>
      <c r="BC780" s="62" t="str">
        <f>IF(BD780="","",BD780&amp;" ("&amp;COUNTIF('Pivot Tables'!$D$4:$D$1135,Reference!BD780)-1&amp;")")</f>
        <v/>
      </c>
      <c r="BD780" s="62" t="str">
        <f>IF(BD779="","",IFERROR(VLOOKUP(BB780,'Pivot Tables'!$AD$4:$AE$1135,2,FALSE),""))</f>
        <v/>
      </c>
      <c r="BE780" s="94"/>
      <c r="BF780" s="94"/>
    </row>
    <row r="781" spans="19:59" s="7" customFormat="1">
      <c r="S781" s="94"/>
      <c r="T781" s="94"/>
      <c r="U781" s="94"/>
      <c r="V781" s="70"/>
      <c r="W781" s="65"/>
      <c r="X781" s="65"/>
      <c r="Y781" s="65"/>
      <c r="Z781" s="65">
        <f t="shared" si="71"/>
        <v>776</v>
      </c>
      <c r="AA781" s="81" t="str">
        <f>IF(AA780="","",IFERROR(IF($S$17="All",VLOOKUP($S$14&amp;Z781-1,'Pivot Tables'!$T$5:$U$1135,2,FALSE),VLOOKUP($S$14&amp;Reference!$S$17&amp;Z781-1,'Pivot Tables'!$AB$5:$AC$1135,2,FALSE)),""))</f>
        <v/>
      </c>
      <c r="AB781" s="66"/>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62" t="str">
        <f>IF(BA780="","",IFERROR(VLOOKUP($BC$1&amp;BB781-1,'Pivot Tables'!$E$5:$F$1135,2,FALSE),""))</f>
        <v/>
      </c>
      <c r="BB781" s="63">
        <v>779</v>
      </c>
      <c r="BC781" s="62" t="str">
        <f>IF(BD781="","",BD781&amp;" ("&amp;COUNTIF('Pivot Tables'!$D$4:$D$1135,Reference!BD781)-1&amp;")")</f>
        <v/>
      </c>
      <c r="BD781" s="62" t="str">
        <f>IF(BD780="","",IFERROR(VLOOKUP(BB781,'Pivot Tables'!$AD$4:$AE$1135,2,FALSE),""))</f>
        <v/>
      </c>
      <c r="BE781" s="94"/>
      <c r="BF781" s="94"/>
    </row>
    <row r="782" spans="19:59" s="7" customFormat="1">
      <c r="S782" s="94"/>
      <c r="T782" s="94"/>
      <c r="U782" s="94"/>
      <c r="V782" s="70"/>
      <c r="W782" s="65"/>
      <c r="X782" s="65"/>
      <c r="Y782" s="65"/>
      <c r="Z782" s="65">
        <f t="shared" si="71"/>
        <v>777</v>
      </c>
      <c r="AA782" s="81" t="str">
        <f>IF(AA781="","",IFERROR(IF($S$17="All",VLOOKUP($S$14&amp;Z782-1,'Pivot Tables'!$T$5:$U$1135,2,FALSE),VLOOKUP($S$14&amp;Reference!$S$17&amp;Z782-1,'Pivot Tables'!$AB$5:$AC$1135,2,FALSE)),""))</f>
        <v/>
      </c>
      <c r="AB782" s="66"/>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62" t="str">
        <f>IF(BA781="","",IFERROR(VLOOKUP($BC$1&amp;BB782-1,'Pivot Tables'!$E$5:$F$1135,2,FALSE),""))</f>
        <v/>
      </c>
      <c r="BB782" s="63">
        <v>780</v>
      </c>
      <c r="BC782" s="62" t="str">
        <f>IF(BD782="","",BD782&amp;" ("&amp;COUNTIF('Pivot Tables'!$D$4:$D$1135,Reference!BD782)-1&amp;")")</f>
        <v/>
      </c>
      <c r="BD782" s="62" t="str">
        <f>IF(BD781="","",IFERROR(VLOOKUP(BB782,'Pivot Tables'!$AD$4:$AE$1135,2,FALSE),""))</f>
        <v/>
      </c>
      <c r="BE782" s="94"/>
      <c r="BF782" s="94"/>
    </row>
    <row r="783" spans="19:59" s="7" customFormat="1">
      <c r="S783" s="94"/>
      <c r="T783" s="94"/>
      <c r="U783" s="94"/>
      <c r="V783" s="70"/>
      <c r="W783" s="65"/>
      <c r="X783" s="65"/>
      <c r="Y783" s="65"/>
      <c r="Z783" s="65">
        <f t="shared" ref="Z783:Z846" si="72">+Z782+1</f>
        <v>778</v>
      </c>
      <c r="AA783" s="81" t="str">
        <f>IF(AA782="","",IFERROR(IF($S$17="All",VLOOKUP($S$14&amp;Z783-1,'Pivot Tables'!$T$5:$U$1135,2,FALSE),VLOOKUP($S$14&amp;Reference!$S$17&amp;Z783-1,'Pivot Tables'!$AB$5:$AC$1135,2,FALSE)),""))</f>
        <v/>
      </c>
      <c r="AB783" s="66"/>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62" t="str">
        <f>IF(BA782="","",IFERROR(VLOOKUP($BC$1&amp;BB783-1,'Pivot Tables'!$E$5:$F$1135,2,FALSE),""))</f>
        <v/>
      </c>
      <c r="BB783" s="63">
        <v>781</v>
      </c>
      <c r="BC783" s="62" t="str">
        <f>IF(BD783="","",BD783&amp;" ("&amp;COUNTIF('Pivot Tables'!$D$4:$D$1135,Reference!BD783)-1&amp;")")</f>
        <v/>
      </c>
      <c r="BD783" s="62" t="str">
        <f>IF(BD782="","",IFERROR(VLOOKUP(BB783,'Pivot Tables'!$AD$4:$AE$1135,2,FALSE),""))</f>
        <v/>
      </c>
      <c r="BE783" s="94"/>
      <c r="BF783" s="94"/>
    </row>
    <row r="784" spans="19:59" s="7" customFormat="1">
      <c r="S784" s="94"/>
      <c r="T784" s="94"/>
      <c r="U784" s="94"/>
      <c r="V784" s="70"/>
      <c r="W784" s="65"/>
      <c r="X784" s="65"/>
      <c r="Y784" s="65"/>
      <c r="Z784" s="65">
        <f t="shared" si="72"/>
        <v>779</v>
      </c>
      <c r="AA784" s="81" t="str">
        <f>IF(AA783="","",IFERROR(IF($S$17="All",VLOOKUP($S$14&amp;Z784-1,'Pivot Tables'!$T$5:$U$1135,2,FALSE),VLOOKUP($S$14&amp;Reference!$S$17&amp;Z784-1,'Pivot Tables'!$AB$5:$AC$1135,2,FALSE)),""))</f>
        <v/>
      </c>
      <c r="AB784" s="66"/>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62" t="str">
        <f>IF(BA783="","",IFERROR(VLOOKUP($BC$1&amp;BB784-1,'Pivot Tables'!$E$5:$F$1135,2,FALSE),""))</f>
        <v/>
      </c>
      <c r="BB784" s="63">
        <v>782</v>
      </c>
      <c r="BC784" s="62" t="str">
        <f>IF(BD784="","",BD784&amp;" ("&amp;COUNTIF('Pivot Tables'!$D$4:$D$1135,Reference!BD784)-1&amp;")")</f>
        <v/>
      </c>
      <c r="BD784" s="62" t="str">
        <f>IF(BD783="","",IFERROR(VLOOKUP(BB784,'Pivot Tables'!$AD$4:$AE$1135,2,FALSE),""))</f>
        <v/>
      </c>
      <c r="BE784" s="94"/>
      <c r="BF784" s="94"/>
      <c r="BG784" s="94"/>
    </row>
    <row r="785" spans="3:61" s="7" customFormat="1">
      <c r="S785" s="94"/>
      <c r="T785" s="94"/>
      <c r="U785" s="94"/>
      <c r="V785" s="70"/>
      <c r="W785" s="65"/>
      <c r="X785" s="65"/>
      <c r="Y785" s="65"/>
      <c r="Z785" s="65">
        <f t="shared" si="72"/>
        <v>780</v>
      </c>
      <c r="AA785" s="81" t="str">
        <f>IF(AA784="","",IFERROR(IF($S$17="All",VLOOKUP($S$14&amp;Z785-1,'Pivot Tables'!$T$5:$U$1135,2,FALSE),VLOOKUP($S$14&amp;Reference!$S$17&amp;Z785-1,'Pivot Tables'!$AB$5:$AC$1135,2,FALSE)),""))</f>
        <v/>
      </c>
      <c r="AB785" s="66"/>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62" t="str">
        <f>IF(BA784="","",IFERROR(VLOOKUP($BC$1&amp;BB785-1,'Pivot Tables'!$E$5:$F$1135,2,FALSE),""))</f>
        <v/>
      </c>
      <c r="BB785" s="63">
        <v>783</v>
      </c>
      <c r="BC785" s="62" t="str">
        <f>IF(BD785="","",BD785&amp;" ("&amp;COUNTIF('Pivot Tables'!$D$4:$D$1135,Reference!BD785)-1&amp;")")</f>
        <v/>
      </c>
      <c r="BD785" s="62" t="str">
        <f>IF(BD784="","",IFERROR(VLOOKUP(BB785,'Pivot Tables'!$AD$4:$AE$1135,2,FALSE),""))</f>
        <v/>
      </c>
      <c r="BE785" s="94"/>
      <c r="BF785" s="94"/>
      <c r="BG785" s="94"/>
    </row>
    <row r="786" spans="3:61" s="7" customFormat="1">
      <c r="C786" s="94"/>
      <c r="D786" s="94"/>
      <c r="E786" s="94"/>
      <c r="F786" s="94"/>
      <c r="G786" s="94"/>
      <c r="H786" s="94"/>
      <c r="I786" s="94"/>
      <c r="J786" s="94"/>
      <c r="K786" s="94"/>
      <c r="S786" s="94"/>
      <c r="T786" s="94"/>
      <c r="U786" s="94"/>
      <c r="V786" s="70"/>
      <c r="W786" s="65"/>
      <c r="X786" s="65"/>
      <c r="Y786" s="65"/>
      <c r="Z786" s="65">
        <f t="shared" si="72"/>
        <v>781</v>
      </c>
      <c r="AA786" s="81" t="str">
        <f>IF(AA785="","",IFERROR(IF($S$17="All",VLOOKUP($S$14&amp;Z786-1,'Pivot Tables'!$T$5:$U$1135,2,FALSE),VLOOKUP($S$14&amp;Reference!$S$17&amp;Z786-1,'Pivot Tables'!$AB$5:$AC$1135,2,FALSE)),""))</f>
        <v/>
      </c>
      <c r="AB786" s="66"/>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62" t="str">
        <f>IF(BA785="","",IFERROR(VLOOKUP($BC$1&amp;BB786-1,'Pivot Tables'!$E$5:$F$1135,2,FALSE),""))</f>
        <v/>
      </c>
      <c r="BB786" s="63">
        <v>784</v>
      </c>
      <c r="BC786" s="62" t="str">
        <f>IF(BD786="","",BD786&amp;" ("&amp;COUNTIF('Pivot Tables'!$D$4:$D$1135,Reference!BD786)-1&amp;")")</f>
        <v/>
      </c>
      <c r="BD786" s="62" t="str">
        <f>IF(BD785="","",IFERROR(VLOOKUP(BB786,'Pivot Tables'!$AD$4:$AE$1135,2,FALSE),""))</f>
        <v/>
      </c>
      <c r="BE786" s="94"/>
      <c r="BF786" s="94"/>
      <c r="BG786" s="94"/>
    </row>
    <row r="787" spans="3:61" s="7" customFormat="1">
      <c r="C787" s="94"/>
      <c r="D787" s="94"/>
      <c r="E787" s="94"/>
      <c r="F787" s="94"/>
      <c r="G787" s="94"/>
      <c r="H787" s="94"/>
      <c r="I787" s="94"/>
      <c r="J787" s="94"/>
      <c r="K787" s="94"/>
      <c r="S787" s="94"/>
      <c r="T787" s="94"/>
      <c r="U787" s="94"/>
      <c r="V787" s="70"/>
      <c r="W787" s="65"/>
      <c r="X787" s="65"/>
      <c r="Y787" s="65"/>
      <c r="Z787" s="65">
        <f t="shared" si="72"/>
        <v>782</v>
      </c>
      <c r="AA787" s="81" t="str">
        <f>IF(AA786="","",IFERROR(IF($S$17="All",VLOOKUP($S$14&amp;Z787-1,'Pivot Tables'!$T$5:$U$1135,2,FALSE),VLOOKUP($S$14&amp;Reference!$S$17&amp;Z787-1,'Pivot Tables'!$AB$5:$AC$1135,2,FALSE)),""))</f>
        <v/>
      </c>
      <c r="AB787" s="66"/>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62" t="str">
        <f>IF(BA786="","",IFERROR(VLOOKUP($BC$1&amp;BB787-1,'Pivot Tables'!$E$5:$F$1135,2,FALSE),""))</f>
        <v/>
      </c>
      <c r="BB787" s="63">
        <v>785</v>
      </c>
      <c r="BC787" s="62" t="str">
        <f>IF(BD787="","",BD787&amp;" ("&amp;COUNTIF('Pivot Tables'!$D$4:$D$1135,Reference!BD787)-1&amp;")")</f>
        <v/>
      </c>
      <c r="BD787" s="62" t="str">
        <f>IF(BD786="","",IFERROR(VLOOKUP(BB787,'Pivot Tables'!$AD$4:$AE$1135,2,FALSE),""))</f>
        <v/>
      </c>
      <c r="BE787" s="94"/>
      <c r="BF787" s="94"/>
      <c r="BG787" s="94"/>
    </row>
    <row r="788" spans="3:61" s="7" customFormat="1">
      <c r="C788" s="94"/>
      <c r="D788" s="94"/>
      <c r="E788" s="94"/>
      <c r="F788" s="94"/>
      <c r="G788" s="94"/>
      <c r="H788" s="94"/>
      <c r="I788" s="94"/>
      <c r="J788" s="94"/>
      <c r="K788" s="94"/>
      <c r="S788" s="94"/>
      <c r="T788" s="94"/>
      <c r="U788" s="94"/>
      <c r="V788" s="70"/>
      <c r="W788" s="65"/>
      <c r="X788" s="65"/>
      <c r="Y788" s="65"/>
      <c r="Z788" s="65">
        <f t="shared" si="72"/>
        <v>783</v>
      </c>
      <c r="AA788" s="81" t="str">
        <f>IF(AA787="","",IFERROR(IF($S$17="All",VLOOKUP($S$14&amp;Z788-1,'Pivot Tables'!$T$5:$U$1135,2,FALSE),VLOOKUP($S$14&amp;Reference!$S$17&amp;Z788-1,'Pivot Tables'!$AB$5:$AC$1135,2,FALSE)),""))</f>
        <v/>
      </c>
      <c r="AB788" s="66"/>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62" t="str">
        <f>IF(BA787="","",IFERROR(VLOOKUP($BC$1&amp;BB788-1,'Pivot Tables'!$E$5:$F$1135,2,FALSE),""))</f>
        <v/>
      </c>
      <c r="BB788" s="63">
        <v>786</v>
      </c>
      <c r="BC788" s="62" t="str">
        <f>IF(BD788="","",BD788&amp;" ("&amp;COUNTIF('Pivot Tables'!$D$4:$D$1135,Reference!BD788)-1&amp;")")</f>
        <v/>
      </c>
      <c r="BD788" s="62" t="str">
        <f>IF(BD787="","",IFERROR(VLOOKUP(BB788,'Pivot Tables'!$AD$4:$AE$1135,2,FALSE),""))</f>
        <v/>
      </c>
      <c r="BE788" s="94"/>
      <c r="BF788" s="94"/>
      <c r="BG788" s="94"/>
    </row>
    <row r="789" spans="3:61" s="7" customFormat="1">
      <c r="C789" s="94"/>
      <c r="D789" s="94"/>
      <c r="E789" s="94"/>
      <c r="F789" s="94"/>
      <c r="G789" s="94"/>
      <c r="H789" s="94"/>
      <c r="I789" s="94"/>
      <c r="J789" s="94"/>
      <c r="K789" s="94"/>
      <c r="S789" s="94"/>
      <c r="T789" s="94"/>
      <c r="U789" s="94"/>
      <c r="V789" s="70"/>
      <c r="W789" s="65"/>
      <c r="X789" s="65"/>
      <c r="Y789" s="65"/>
      <c r="Z789" s="65">
        <f t="shared" si="72"/>
        <v>784</v>
      </c>
      <c r="AA789" s="81" t="str">
        <f>IF(AA788="","",IFERROR(IF($S$17="All",VLOOKUP($S$14&amp;Z789-1,'Pivot Tables'!$T$5:$U$1135,2,FALSE),VLOOKUP($S$14&amp;Reference!$S$17&amp;Z789-1,'Pivot Tables'!$AB$5:$AC$1135,2,FALSE)),""))</f>
        <v/>
      </c>
      <c r="AB789" s="66"/>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62" t="str">
        <f>IF(BA788="","",IFERROR(VLOOKUP($BC$1&amp;BB789-1,'Pivot Tables'!$E$5:$F$1135,2,FALSE),""))</f>
        <v/>
      </c>
      <c r="BB789" s="63">
        <v>787</v>
      </c>
      <c r="BC789" s="62" t="str">
        <f>IF(BD789="","",BD789&amp;" ("&amp;COUNTIF('Pivot Tables'!$D$4:$D$1135,Reference!BD789)-1&amp;")")</f>
        <v/>
      </c>
      <c r="BD789" s="62" t="str">
        <f>IF(BD788="","",IFERROR(VLOOKUP(BB789,'Pivot Tables'!$AD$4:$AE$1135,2,FALSE),""))</f>
        <v/>
      </c>
      <c r="BE789" s="94"/>
      <c r="BF789" s="94"/>
      <c r="BG789" s="94"/>
    </row>
    <row r="790" spans="3:61" s="7" customFormat="1">
      <c r="C790" s="94"/>
      <c r="D790" s="94"/>
      <c r="E790" s="94"/>
      <c r="F790" s="94"/>
      <c r="G790" s="94"/>
      <c r="H790" s="94"/>
      <c r="I790" s="94"/>
      <c r="J790" s="94"/>
      <c r="K790" s="94"/>
      <c r="S790" s="94"/>
      <c r="T790" s="94"/>
      <c r="U790" s="94"/>
      <c r="V790" s="70"/>
      <c r="W790" s="65"/>
      <c r="X790" s="65"/>
      <c r="Y790" s="65"/>
      <c r="Z790" s="65">
        <f t="shared" si="72"/>
        <v>785</v>
      </c>
      <c r="AA790" s="81" t="str">
        <f>IF(AA789="","",IFERROR(IF($S$17="All",VLOOKUP($S$14&amp;Z790-1,'Pivot Tables'!$T$5:$U$1135,2,FALSE),VLOOKUP($S$14&amp;Reference!$S$17&amp;Z790-1,'Pivot Tables'!$AB$5:$AC$1135,2,FALSE)),""))</f>
        <v/>
      </c>
      <c r="AB790" s="66"/>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62" t="str">
        <f>IF(BA789="","",IFERROR(VLOOKUP($BC$1&amp;BB790-1,'Pivot Tables'!$E$5:$F$1135,2,FALSE),""))</f>
        <v/>
      </c>
      <c r="BB790" s="63">
        <v>788</v>
      </c>
      <c r="BC790" s="62" t="str">
        <f>IF(BD790="","",BD790&amp;" ("&amp;COUNTIF('Pivot Tables'!$D$4:$D$1135,Reference!BD790)-1&amp;")")</f>
        <v/>
      </c>
      <c r="BD790" s="62" t="str">
        <f>IF(BD789="","",IFERROR(VLOOKUP(BB790,'Pivot Tables'!$AD$4:$AE$1135,2,FALSE),""))</f>
        <v/>
      </c>
      <c r="BE790" s="94"/>
      <c r="BF790" s="94"/>
      <c r="BG790" s="94"/>
    </row>
    <row r="791" spans="3:61" s="7" customFormat="1">
      <c r="C791" s="94"/>
      <c r="D791" s="94"/>
      <c r="E791" s="94"/>
      <c r="F791" s="94"/>
      <c r="G791" s="94"/>
      <c r="H791" s="94"/>
      <c r="I791" s="94"/>
      <c r="J791" s="94"/>
      <c r="K791" s="94"/>
      <c r="S791" s="94"/>
      <c r="T791" s="94"/>
      <c r="U791" s="94"/>
      <c r="V791" s="70"/>
      <c r="W791" s="65"/>
      <c r="X791" s="65"/>
      <c r="Y791" s="65"/>
      <c r="Z791" s="65">
        <f t="shared" si="72"/>
        <v>786</v>
      </c>
      <c r="AA791" s="81" t="str">
        <f>IF(AA790="","",IFERROR(IF($S$17="All",VLOOKUP($S$14&amp;Z791-1,'Pivot Tables'!$T$5:$U$1135,2,FALSE),VLOOKUP($S$14&amp;Reference!$S$17&amp;Z791-1,'Pivot Tables'!$AB$5:$AC$1135,2,FALSE)),""))</f>
        <v/>
      </c>
      <c r="AB791" s="66"/>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62" t="str">
        <f>IF(BA790="","",IFERROR(VLOOKUP($BC$1&amp;BB791-1,'Pivot Tables'!$E$5:$F$1135,2,FALSE),""))</f>
        <v/>
      </c>
      <c r="BB791" s="63">
        <v>789</v>
      </c>
      <c r="BC791" s="62" t="str">
        <f>IF(BD791="","",BD791&amp;" ("&amp;COUNTIF('Pivot Tables'!$D$4:$D$1135,Reference!BD791)-1&amp;")")</f>
        <v/>
      </c>
      <c r="BD791" s="62" t="str">
        <f>IF(BD790="","",IFERROR(VLOOKUP(BB791,'Pivot Tables'!$AD$4:$AE$1135,2,FALSE),""))</f>
        <v/>
      </c>
      <c r="BE791" s="94"/>
      <c r="BF791" s="94"/>
      <c r="BG791" s="94"/>
    </row>
    <row r="792" spans="3:61" s="7" customFormat="1">
      <c r="C792" s="94"/>
      <c r="D792" s="94"/>
      <c r="E792" s="94"/>
      <c r="F792" s="94"/>
      <c r="G792" s="94"/>
      <c r="H792" s="94"/>
      <c r="I792" s="94"/>
      <c r="J792" s="94"/>
      <c r="K792" s="94"/>
      <c r="S792" s="94"/>
      <c r="T792" s="94"/>
      <c r="U792" s="94"/>
      <c r="V792" s="70"/>
      <c r="W792" s="65"/>
      <c r="X792" s="65"/>
      <c r="Y792" s="65"/>
      <c r="Z792" s="65">
        <f t="shared" si="72"/>
        <v>787</v>
      </c>
      <c r="AA792" s="81" t="str">
        <f>IF(AA791="","",IFERROR(IF($S$17="All",VLOOKUP($S$14&amp;Z792-1,'Pivot Tables'!$T$5:$U$1135,2,FALSE),VLOOKUP($S$14&amp;Reference!$S$17&amp;Z792-1,'Pivot Tables'!$AB$5:$AC$1135,2,FALSE)),""))</f>
        <v/>
      </c>
      <c r="AB792" s="66"/>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62" t="str">
        <f>IF(BA791="","",IFERROR(VLOOKUP($BC$1&amp;BB792-1,'Pivot Tables'!$E$5:$F$1135,2,FALSE),""))</f>
        <v/>
      </c>
      <c r="BB792" s="63">
        <v>790</v>
      </c>
      <c r="BC792" s="62" t="str">
        <f>IF(BD792="","",BD792&amp;" ("&amp;COUNTIF('Pivot Tables'!$D$4:$D$1135,Reference!BD792)-1&amp;")")</f>
        <v/>
      </c>
      <c r="BD792" s="62" t="str">
        <f>IF(BD791="","",IFERROR(VLOOKUP(BB792,'Pivot Tables'!$AD$4:$AE$1135,2,FALSE),""))</f>
        <v/>
      </c>
      <c r="BE792" s="94"/>
      <c r="BF792" s="94"/>
      <c r="BG792" s="94"/>
    </row>
    <row r="793" spans="3:61" s="7" customFormat="1">
      <c r="C793" s="94"/>
      <c r="D793" s="94"/>
      <c r="E793" s="94"/>
      <c r="F793" s="94"/>
      <c r="G793" s="94"/>
      <c r="H793" s="94"/>
      <c r="I793" s="94"/>
      <c r="J793" s="94"/>
      <c r="K793" s="94"/>
      <c r="S793" s="94"/>
      <c r="T793" s="94"/>
      <c r="U793" s="94"/>
      <c r="V793" s="70"/>
      <c r="W793" s="65"/>
      <c r="X793" s="65"/>
      <c r="Y793" s="65"/>
      <c r="Z793" s="65">
        <f t="shared" si="72"/>
        <v>788</v>
      </c>
      <c r="AA793" s="81" t="str">
        <f>IF(AA792="","",IFERROR(IF($S$17="All",VLOOKUP($S$14&amp;Z793-1,'Pivot Tables'!$T$5:$U$1135,2,FALSE),VLOOKUP($S$14&amp;Reference!$S$17&amp;Z793-1,'Pivot Tables'!$AB$5:$AC$1135,2,FALSE)),""))</f>
        <v/>
      </c>
      <c r="AB793" s="66"/>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62" t="str">
        <f>IF(BA792="","",IFERROR(VLOOKUP($BC$1&amp;BB793-1,'Pivot Tables'!$E$5:$F$1135,2,FALSE),""))</f>
        <v/>
      </c>
      <c r="BB793" s="63">
        <v>791</v>
      </c>
      <c r="BC793" s="62" t="str">
        <f>IF(BD793="","",BD793&amp;" ("&amp;COUNTIF('Pivot Tables'!$D$4:$D$1135,Reference!BD793)-1&amp;")")</f>
        <v/>
      </c>
      <c r="BD793" s="62" t="str">
        <f>IF(BD792="","",IFERROR(VLOOKUP(BB793,'Pivot Tables'!$AD$4:$AE$1135,2,FALSE),""))</f>
        <v/>
      </c>
      <c r="BE793" s="94"/>
      <c r="BF793" s="94"/>
      <c r="BG793" s="94"/>
      <c r="BH793" s="94"/>
      <c r="BI793" s="94"/>
    </row>
    <row r="794" spans="3:61" s="7" customFormat="1">
      <c r="C794" s="94"/>
      <c r="D794" s="94"/>
      <c r="E794" s="94"/>
      <c r="F794" s="94"/>
      <c r="G794" s="94"/>
      <c r="H794" s="94"/>
      <c r="I794" s="94"/>
      <c r="J794" s="94"/>
      <c r="K794" s="94"/>
      <c r="O794" s="94"/>
      <c r="P794" s="94"/>
      <c r="Q794" s="94"/>
      <c r="R794" s="94"/>
      <c r="S794" s="94"/>
      <c r="T794" s="94"/>
      <c r="U794" s="94"/>
      <c r="V794" s="70"/>
      <c r="W794" s="65"/>
      <c r="X794" s="65"/>
      <c r="Y794" s="65"/>
      <c r="Z794" s="65">
        <f t="shared" si="72"/>
        <v>789</v>
      </c>
      <c r="AA794" s="81" t="str">
        <f>IF(AA793="","",IFERROR(IF($S$17="All",VLOOKUP($S$14&amp;Z794-1,'Pivot Tables'!$T$5:$U$1135,2,FALSE),VLOOKUP($S$14&amp;Reference!$S$17&amp;Z794-1,'Pivot Tables'!$AB$5:$AC$1135,2,FALSE)),""))</f>
        <v/>
      </c>
      <c r="AB794" s="66"/>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62" t="str">
        <f>IF(BA793="","",IFERROR(VLOOKUP($BC$1&amp;BB794-1,'Pivot Tables'!$E$5:$F$1135,2,FALSE),""))</f>
        <v/>
      </c>
      <c r="BB794" s="63">
        <v>792</v>
      </c>
      <c r="BC794" s="62" t="str">
        <f>IF(BD794="","",BD794&amp;" ("&amp;COUNTIF('Pivot Tables'!$D$4:$D$1135,Reference!BD794)-1&amp;")")</f>
        <v/>
      </c>
      <c r="BD794" s="62" t="str">
        <f>IF(BD793="","",IFERROR(VLOOKUP(BB794,'Pivot Tables'!$AD$4:$AE$1135,2,FALSE),""))</f>
        <v/>
      </c>
      <c r="BE794" s="94"/>
      <c r="BF794" s="94"/>
      <c r="BG794" s="94"/>
      <c r="BH794" s="94"/>
      <c r="BI794" s="94"/>
    </row>
    <row r="795" spans="3:61" s="7" customFormat="1">
      <c r="C795" s="94"/>
      <c r="D795" s="94"/>
      <c r="E795" s="94"/>
      <c r="F795" s="94"/>
      <c r="G795" s="94"/>
      <c r="H795" s="94"/>
      <c r="I795" s="94"/>
      <c r="J795" s="94"/>
      <c r="K795" s="94"/>
      <c r="O795" s="94"/>
      <c r="P795" s="94"/>
      <c r="Q795" s="94"/>
      <c r="R795" s="94"/>
      <c r="S795" s="94"/>
      <c r="T795" s="94"/>
      <c r="U795" s="94"/>
      <c r="V795" s="70"/>
      <c r="W795" s="65"/>
      <c r="X795" s="65"/>
      <c r="Y795" s="65"/>
      <c r="Z795" s="65">
        <f t="shared" si="72"/>
        <v>790</v>
      </c>
      <c r="AA795" s="81" t="str">
        <f>IF(AA794="","",IFERROR(IF($S$17="All",VLOOKUP($S$14&amp;Z795-1,'Pivot Tables'!$T$5:$U$1135,2,FALSE),VLOOKUP($S$14&amp;Reference!$S$17&amp;Z795-1,'Pivot Tables'!$AB$5:$AC$1135,2,FALSE)),""))</f>
        <v/>
      </c>
      <c r="AB795" s="66"/>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62" t="str">
        <f>IF(BA794="","",IFERROR(VLOOKUP($BC$1&amp;BB795-1,'Pivot Tables'!$E$5:$F$1135,2,FALSE),""))</f>
        <v/>
      </c>
      <c r="BB795" s="63">
        <v>793</v>
      </c>
      <c r="BC795" s="62" t="str">
        <f>IF(BD795="","",BD795&amp;" ("&amp;COUNTIF('Pivot Tables'!$D$4:$D$1135,Reference!BD795)-1&amp;")")</f>
        <v/>
      </c>
      <c r="BD795" s="62" t="str">
        <f>IF(BD794="","",IFERROR(VLOOKUP(BB795,'Pivot Tables'!$AD$4:$AE$1135,2,FALSE),""))</f>
        <v/>
      </c>
      <c r="BE795" s="94"/>
      <c r="BF795" s="94"/>
      <c r="BG795" s="94"/>
      <c r="BH795" s="94"/>
      <c r="BI795" s="94"/>
    </row>
    <row r="796" spans="3:61" s="7" customFormat="1">
      <c r="C796" s="94"/>
      <c r="D796" s="94"/>
      <c r="E796" s="94"/>
      <c r="F796" s="94"/>
      <c r="G796" s="94"/>
      <c r="H796" s="94"/>
      <c r="I796" s="94"/>
      <c r="J796" s="94"/>
      <c r="K796" s="94"/>
      <c r="O796" s="94"/>
      <c r="P796" s="94"/>
      <c r="Q796" s="94"/>
      <c r="R796" s="94"/>
      <c r="S796" s="94"/>
      <c r="T796" s="94"/>
      <c r="U796" s="94"/>
      <c r="V796" s="70"/>
      <c r="W796" s="65"/>
      <c r="X796" s="65"/>
      <c r="Y796" s="65"/>
      <c r="Z796" s="65">
        <f t="shared" si="72"/>
        <v>791</v>
      </c>
      <c r="AA796" s="81" t="str">
        <f>IF(AA795="","",IFERROR(IF($S$17="All",VLOOKUP($S$14&amp;Z796-1,'Pivot Tables'!$T$5:$U$1135,2,FALSE),VLOOKUP($S$14&amp;Reference!$S$17&amp;Z796-1,'Pivot Tables'!$AB$5:$AC$1135,2,FALSE)),""))</f>
        <v/>
      </c>
      <c r="AB796" s="66"/>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62" t="str">
        <f>IF(BA795="","",IFERROR(VLOOKUP($BC$1&amp;BB796-1,'Pivot Tables'!$E$5:$F$1135,2,FALSE),""))</f>
        <v/>
      </c>
      <c r="BB796" s="63">
        <v>794</v>
      </c>
      <c r="BC796" s="62" t="str">
        <f>IF(BD796="","",BD796&amp;" ("&amp;COUNTIF('Pivot Tables'!$D$4:$D$1135,Reference!BD796)-1&amp;")")</f>
        <v/>
      </c>
      <c r="BD796" s="62" t="str">
        <f>IF(BD795="","",IFERROR(VLOOKUP(BB796,'Pivot Tables'!$AD$4:$AE$1135,2,FALSE),""))</f>
        <v/>
      </c>
      <c r="BE796" s="94"/>
      <c r="BF796" s="94"/>
      <c r="BG796" s="94"/>
      <c r="BH796" s="94"/>
      <c r="BI796" s="94"/>
    </row>
    <row r="797" spans="3:61">
      <c r="V797" s="70"/>
      <c r="W797" s="65"/>
      <c r="X797" s="65"/>
      <c r="Y797" s="65"/>
      <c r="Z797" s="65">
        <f t="shared" si="72"/>
        <v>792</v>
      </c>
      <c r="AA797" s="81" t="str">
        <f>IF(AA796="","",IFERROR(IF($S$17="All",VLOOKUP($S$14&amp;Z797-1,'Pivot Tables'!$T$5:$U$1135,2,FALSE),VLOOKUP($S$14&amp;Reference!$S$17&amp;Z797-1,'Pivot Tables'!$AB$5:$AC$1135,2,FALSE)),""))</f>
        <v/>
      </c>
      <c r="AB797" s="66"/>
      <c r="BA797" s="62" t="str">
        <f>IF(BA796="","",IFERROR(VLOOKUP($BC$1&amp;BB797-1,'Pivot Tables'!$E$5:$F$1135,2,FALSE),""))</f>
        <v/>
      </c>
      <c r="BB797" s="63">
        <v>795</v>
      </c>
      <c r="BC797" s="62" t="str">
        <f>IF(BD797="","",BD797&amp;" ("&amp;COUNTIF('Pivot Tables'!$D$4:$D$1135,Reference!BD797)-1&amp;")")</f>
        <v/>
      </c>
      <c r="BD797" s="62" t="str">
        <f>IF(BD796="","",IFERROR(VLOOKUP(BB797,'Pivot Tables'!$AD$4:$AE$1135,2,FALSE),""))</f>
        <v/>
      </c>
    </row>
    <row r="798" spans="3:61">
      <c r="V798" s="70"/>
      <c r="W798" s="65"/>
      <c r="X798" s="65"/>
      <c r="Y798" s="65"/>
      <c r="Z798" s="65">
        <f t="shared" si="72"/>
        <v>793</v>
      </c>
      <c r="AA798" s="81" t="str">
        <f>IF(AA797="","",IFERROR(IF($S$17="All",VLOOKUP($S$14&amp;Z798-1,'Pivot Tables'!$T$5:$U$1135,2,FALSE),VLOOKUP($S$14&amp;Reference!$S$17&amp;Z798-1,'Pivot Tables'!$AB$5:$AC$1135,2,FALSE)),""))</f>
        <v/>
      </c>
      <c r="AB798" s="66"/>
      <c r="BA798" s="62" t="str">
        <f>IF(BA797="","",IFERROR(VLOOKUP($BC$1&amp;BB798-1,'Pivot Tables'!$E$5:$F$1135,2,FALSE),""))</f>
        <v/>
      </c>
      <c r="BB798" s="63">
        <v>796</v>
      </c>
      <c r="BC798" s="62" t="str">
        <f>IF(BD798="","",BD798&amp;" ("&amp;COUNTIF('Pivot Tables'!$D$4:$D$1135,Reference!BD798)-1&amp;")")</f>
        <v/>
      </c>
      <c r="BD798" s="62" t="str">
        <f>IF(BD797="","",IFERROR(VLOOKUP(BB798,'Pivot Tables'!$AD$4:$AE$1135,2,FALSE),""))</f>
        <v/>
      </c>
    </row>
    <row r="799" spans="3:61">
      <c r="V799" s="70"/>
      <c r="W799" s="65"/>
      <c r="X799" s="65"/>
      <c r="Y799" s="65"/>
      <c r="Z799" s="65">
        <f t="shared" si="72"/>
        <v>794</v>
      </c>
      <c r="AA799" s="81" t="str">
        <f>IF(AA798="","",IFERROR(IF($S$17="All",VLOOKUP($S$14&amp;Z799-1,'Pivot Tables'!$T$5:$U$1135,2,FALSE),VLOOKUP($S$14&amp;Reference!$S$17&amp;Z799-1,'Pivot Tables'!$AB$5:$AC$1135,2,FALSE)),""))</f>
        <v/>
      </c>
      <c r="AB799" s="66"/>
      <c r="BA799" s="62" t="str">
        <f>IF(BA798="","",IFERROR(VLOOKUP($BC$1&amp;BB799-1,'Pivot Tables'!$E$5:$F$1135,2,FALSE),""))</f>
        <v/>
      </c>
      <c r="BB799" s="63">
        <v>797</v>
      </c>
      <c r="BC799" s="62" t="str">
        <f>IF(BD799="","",BD799&amp;" ("&amp;COUNTIF('Pivot Tables'!$D$4:$D$1135,Reference!BD799)-1&amp;")")</f>
        <v/>
      </c>
      <c r="BD799" s="62" t="str">
        <f>IF(BD798="","",IFERROR(VLOOKUP(BB799,'Pivot Tables'!$AD$4:$AE$1135,2,FALSE),""))</f>
        <v/>
      </c>
    </row>
    <row r="800" spans="3:61">
      <c r="V800" s="70"/>
      <c r="W800" s="65"/>
      <c r="X800" s="65"/>
      <c r="Y800" s="65"/>
      <c r="Z800" s="65">
        <f t="shared" si="72"/>
        <v>795</v>
      </c>
      <c r="AA800" s="81" t="str">
        <f>IF(AA799="","",IFERROR(IF($S$17="All",VLOOKUP($S$14&amp;Z800-1,'Pivot Tables'!$T$5:$U$1135,2,FALSE),VLOOKUP($S$14&amp;Reference!$S$17&amp;Z800-1,'Pivot Tables'!$AB$5:$AC$1135,2,FALSE)),""))</f>
        <v/>
      </c>
      <c r="AB800" s="66"/>
      <c r="BA800" s="62" t="str">
        <f>IF(BA799="","",IFERROR(VLOOKUP($BC$1&amp;BB800-1,'Pivot Tables'!$E$5:$F$1135,2,FALSE),""))</f>
        <v/>
      </c>
      <c r="BB800" s="63">
        <v>798</v>
      </c>
      <c r="BC800" s="62" t="str">
        <f>IF(BD800="","",BD800&amp;" ("&amp;COUNTIF('Pivot Tables'!$D$4:$D$1135,Reference!BD800)-1&amp;")")</f>
        <v/>
      </c>
      <c r="BD800" s="62" t="str">
        <f>IF(BD799="","",IFERROR(VLOOKUP(BB800,'Pivot Tables'!$AD$4:$AE$1135,2,FALSE),""))</f>
        <v/>
      </c>
    </row>
    <row r="801" spans="22:56">
      <c r="V801" s="70"/>
      <c r="W801" s="65"/>
      <c r="X801" s="65"/>
      <c r="Y801" s="65"/>
      <c r="Z801" s="65">
        <f t="shared" si="72"/>
        <v>796</v>
      </c>
      <c r="AA801" s="81" t="str">
        <f>IF(AA800="","",IFERROR(IF($S$17="All",VLOOKUP($S$14&amp;Z801-1,'Pivot Tables'!$T$5:$U$1135,2,FALSE),VLOOKUP($S$14&amp;Reference!$S$17&amp;Z801-1,'Pivot Tables'!$AB$5:$AC$1135,2,FALSE)),""))</f>
        <v/>
      </c>
      <c r="AB801" s="66"/>
      <c r="BA801" s="62" t="str">
        <f>IF(BA800="","",IFERROR(VLOOKUP($BC$1&amp;BB801-1,'Pivot Tables'!$E$5:$F$1135,2,FALSE),""))</f>
        <v/>
      </c>
      <c r="BB801" s="63">
        <v>799</v>
      </c>
      <c r="BC801" s="62" t="str">
        <f>IF(BD801="","",BD801&amp;" ("&amp;COUNTIF('Pivot Tables'!$D$4:$D$1135,Reference!BD801)-1&amp;")")</f>
        <v/>
      </c>
      <c r="BD801" s="62" t="str">
        <f>IF(BD800="","",IFERROR(VLOOKUP(BB801,'Pivot Tables'!$AD$4:$AE$1135,2,FALSE),""))</f>
        <v/>
      </c>
    </row>
    <row r="802" spans="22:56">
      <c r="V802" s="70"/>
      <c r="W802" s="65"/>
      <c r="X802" s="65"/>
      <c r="Y802" s="65"/>
      <c r="Z802" s="65">
        <f t="shared" si="72"/>
        <v>797</v>
      </c>
      <c r="AA802" s="81" t="str">
        <f>IF(AA801="","",IFERROR(IF($S$17="All",VLOOKUP($S$14&amp;Z802-1,'Pivot Tables'!$T$5:$U$1135,2,FALSE),VLOOKUP($S$14&amp;Reference!$S$17&amp;Z802-1,'Pivot Tables'!$AB$5:$AC$1135,2,FALSE)),""))</f>
        <v/>
      </c>
      <c r="AB802" s="66"/>
      <c r="BA802" s="62" t="str">
        <f>IF(BA801="","",IFERROR(VLOOKUP($BC$1&amp;BB802-1,'Pivot Tables'!$E$5:$F$1135,2,FALSE),""))</f>
        <v/>
      </c>
      <c r="BB802" s="63">
        <v>800</v>
      </c>
      <c r="BC802" s="62" t="str">
        <f>IF(BD802="","",BD802&amp;" ("&amp;COUNTIF('Pivot Tables'!$D$4:$D$1135,Reference!BD802)-1&amp;")")</f>
        <v/>
      </c>
      <c r="BD802" s="62" t="str">
        <f>IF(BD801="","",IFERROR(VLOOKUP(BB802,'Pivot Tables'!$AD$4:$AE$1135,2,FALSE),""))</f>
        <v/>
      </c>
    </row>
    <row r="803" spans="22:56">
      <c r="V803" s="70"/>
      <c r="W803" s="65"/>
      <c r="X803" s="65"/>
      <c r="Y803" s="65"/>
      <c r="Z803" s="65">
        <f t="shared" si="72"/>
        <v>798</v>
      </c>
      <c r="AA803" s="81" t="str">
        <f>IF(AA802="","",IFERROR(IF($S$17="All",VLOOKUP($S$14&amp;Z803-1,'Pivot Tables'!$T$5:$U$1135,2,FALSE),VLOOKUP($S$14&amp;Reference!$S$17&amp;Z803-1,'Pivot Tables'!$AB$5:$AC$1135,2,FALSE)),""))</f>
        <v/>
      </c>
      <c r="AB803" s="66"/>
      <c r="BA803" s="62" t="str">
        <f>IF(BA802="","",IFERROR(VLOOKUP($BC$1&amp;BB803-1,'Pivot Tables'!$E$5:$F$1135,2,FALSE),""))</f>
        <v/>
      </c>
      <c r="BB803" s="63">
        <v>801</v>
      </c>
      <c r="BC803" s="62" t="str">
        <f>IF(BD803="","",BD803&amp;" ("&amp;COUNTIF('Pivot Tables'!$D$4:$D$1135,Reference!BD803)-1&amp;")")</f>
        <v/>
      </c>
      <c r="BD803" s="62" t="str">
        <f>IF(BD802="","",IFERROR(VLOOKUP(BB803,'Pivot Tables'!$AD$4:$AE$1135,2,FALSE),""))</f>
        <v/>
      </c>
    </row>
    <row r="804" spans="22:56">
      <c r="V804" s="70"/>
      <c r="W804" s="65"/>
      <c r="X804" s="65"/>
      <c r="Y804" s="65"/>
      <c r="Z804" s="65">
        <f t="shared" si="72"/>
        <v>799</v>
      </c>
      <c r="AA804" s="81" t="str">
        <f>IF(AA803="","",IFERROR(IF($S$17="All",VLOOKUP($S$14&amp;Z804-1,'Pivot Tables'!$T$5:$U$1135,2,FALSE),VLOOKUP($S$14&amp;Reference!$S$17&amp;Z804-1,'Pivot Tables'!$AB$5:$AC$1135,2,FALSE)),""))</f>
        <v/>
      </c>
      <c r="AB804" s="66"/>
      <c r="BA804" s="62" t="str">
        <f>IF(BA803="","",IFERROR(VLOOKUP($BC$1&amp;BB804-1,'Pivot Tables'!$E$5:$F$1135,2,FALSE),""))</f>
        <v/>
      </c>
      <c r="BB804" s="63">
        <v>802</v>
      </c>
      <c r="BC804" s="62" t="str">
        <f>IF(BD804="","",BD804&amp;" ("&amp;COUNTIF('Pivot Tables'!$D$4:$D$1135,Reference!BD804)-1&amp;")")</f>
        <v/>
      </c>
      <c r="BD804" s="62" t="str">
        <f>IF(BD803="","",IFERROR(VLOOKUP(BB804,'Pivot Tables'!$AD$4:$AE$1135,2,FALSE),""))</f>
        <v/>
      </c>
    </row>
    <row r="805" spans="22:56">
      <c r="V805" s="70"/>
      <c r="W805" s="65"/>
      <c r="X805" s="65"/>
      <c r="Y805" s="65"/>
      <c r="Z805" s="65">
        <f t="shared" si="72"/>
        <v>800</v>
      </c>
      <c r="AA805" s="81" t="str">
        <f>IF(AA804="","",IFERROR(IF($S$17="All",VLOOKUP($S$14&amp;Z805-1,'Pivot Tables'!$T$5:$U$1135,2,FALSE),VLOOKUP($S$14&amp;Reference!$S$17&amp;Z805-1,'Pivot Tables'!$AB$5:$AC$1135,2,FALSE)),""))</f>
        <v/>
      </c>
      <c r="AB805" s="66"/>
      <c r="BA805" s="62" t="str">
        <f>IF(BA804="","",IFERROR(VLOOKUP($BC$1&amp;BB805-1,'Pivot Tables'!$E$5:$F$1135,2,FALSE),""))</f>
        <v/>
      </c>
      <c r="BB805" s="63">
        <v>803</v>
      </c>
      <c r="BC805" s="62" t="str">
        <f>IF(BD805="","",BD805&amp;" ("&amp;COUNTIF('Pivot Tables'!$D$4:$D$1135,Reference!BD805)-1&amp;")")</f>
        <v/>
      </c>
      <c r="BD805" s="62" t="str">
        <f>IF(BD804="","",IFERROR(VLOOKUP(BB805,'Pivot Tables'!$AD$4:$AE$1135,2,FALSE),""))</f>
        <v/>
      </c>
    </row>
    <row r="806" spans="22:56">
      <c r="V806" s="70"/>
      <c r="W806" s="65"/>
      <c r="X806" s="65"/>
      <c r="Y806" s="65"/>
      <c r="Z806" s="65">
        <f t="shared" si="72"/>
        <v>801</v>
      </c>
      <c r="AA806" s="81" t="str">
        <f>IF(AA805="","",IFERROR(IF($S$17="All",VLOOKUP($S$14&amp;Z806-1,'Pivot Tables'!$T$5:$U$1135,2,FALSE),VLOOKUP($S$14&amp;Reference!$S$17&amp;Z806-1,'Pivot Tables'!$AB$5:$AC$1135,2,FALSE)),""))</f>
        <v/>
      </c>
      <c r="AB806" s="66"/>
      <c r="BA806" s="62" t="str">
        <f>IF(BA805="","",IFERROR(VLOOKUP($BC$1&amp;BB806-1,'Pivot Tables'!$E$5:$F$1135,2,FALSE),""))</f>
        <v/>
      </c>
      <c r="BB806" s="63">
        <v>804</v>
      </c>
      <c r="BC806" s="62" t="str">
        <f>IF(BD806="","",BD806&amp;" ("&amp;COUNTIF('Pivot Tables'!$D$4:$D$1135,Reference!BD806)-1&amp;")")</f>
        <v/>
      </c>
      <c r="BD806" s="62" t="str">
        <f>IF(BD805="","",IFERROR(VLOOKUP(BB806,'Pivot Tables'!$AD$4:$AE$1135,2,FALSE),""))</f>
        <v/>
      </c>
    </row>
    <row r="807" spans="22:56">
      <c r="V807" s="70"/>
      <c r="W807" s="65"/>
      <c r="X807" s="65"/>
      <c r="Y807" s="65"/>
      <c r="Z807" s="65">
        <f t="shared" si="72"/>
        <v>802</v>
      </c>
      <c r="AA807" s="81" t="str">
        <f>IF(AA806="","",IFERROR(IF($S$17="All",VLOOKUP($S$14&amp;Z807-1,'Pivot Tables'!$T$5:$U$1135,2,FALSE),VLOOKUP($S$14&amp;Reference!$S$17&amp;Z807-1,'Pivot Tables'!$AB$5:$AC$1135,2,FALSE)),""))</f>
        <v/>
      </c>
      <c r="AB807" s="66"/>
      <c r="BA807" s="62" t="str">
        <f>IF(BA806="","",IFERROR(VLOOKUP($BC$1&amp;BB807-1,'Pivot Tables'!$E$5:$F$1135,2,FALSE),""))</f>
        <v/>
      </c>
      <c r="BB807" s="63">
        <v>805</v>
      </c>
      <c r="BC807" s="62" t="str">
        <f>IF(BD807="","",BD807&amp;" ("&amp;COUNTIF('Pivot Tables'!$D$4:$D$1135,Reference!BD807)-1&amp;")")</f>
        <v/>
      </c>
      <c r="BD807" s="62" t="str">
        <f>IF(BD806="","",IFERROR(VLOOKUP(BB807,'Pivot Tables'!$AD$4:$AE$1135,2,FALSE),""))</f>
        <v/>
      </c>
    </row>
    <row r="808" spans="22:56">
      <c r="V808" s="70"/>
      <c r="W808" s="65"/>
      <c r="X808" s="65"/>
      <c r="Y808" s="65"/>
      <c r="Z808" s="65">
        <f t="shared" si="72"/>
        <v>803</v>
      </c>
      <c r="AA808" s="81" t="str">
        <f>IF(AA807="","",IFERROR(IF($S$17="All",VLOOKUP($S$14&amp;Z808-1,'Pivot Tables'!$T$5:$U$1135,2,FALSE),VLOOKUP($S$14&amp;Reference!$S$17&amp;Z808-1,'Pivot Tables'!$AB$5:$AC$1135,2,FALSE)),""))</f>
        <v/>
      </c>
      <c r="AB808" s="66"/>
      <c r="BA808" s="62" t="str">
        <f>IF(BA807="","",IFERROR(VLOOKUP($BC$1&amp;BB808-1,'Pivot Tables'!$E$5:$F$1135,2,FALSE),""))</f>
        <v/>
      </c>
      <c r="BB808" s="63">
        <v>806</v>
      </c>
      <c r="BC808" s="62" t="str">
        <f>IF(BD808="","",BD808&amp;" ("&amp;COUNTIF('Pivot Tables'!$D$4:$D$1135,Reference!BD808)-1&amp;")")</f>
        <v/>
      </c>
      <c r="BD808" s="62" t="str">
        <f>IF(BD807="","",IFERROR(VLOOKUP(BB808,'Pivot Tables'!$AD$4:$AE$1135,2,FALSE),""))</f>
        <v/>
      </c>
    </row>
    <row r="809" spans="22:56">
      <c r="V809" s="70"/>
      <c r="W809" s="65"/>
      <c r="X809" s="65"/>
      <c r="Y809" s="65"/>
      <c r="Z809" s="65">
        <f t="shared" si="72"/>
        <v>804</v>
      </c>
      <c r="AA809" s="81" t="str">
        <f>IF(AA808="","",IFERROR(IF($S$17="All",VLOOKUP($S$14&amp;Z809-1,'Pivot Tables'!$T$5:$U$1135,2,FALSE),VLOOKUP($S$14&amp;Reference!$S$17&amp;Z809-1,'Pivot Tables'!$AB$5:$AC$1135,2,FALSE)),""))</f>
        <v/>
      </c>
      <c r="AB809" s="66"/>
      <c r="BA809" s="62" t="str">
        <f>IF(BA808="","",IFERROR(VLOOKUP($BC$1&amp;BB809-1,'Pivot Tables'!$E$5:$F$1135,2,FALSE),""))</f>
        <v/>
      </c>
      <c r="BB809" s="63">
        <v>807</v>
      </c>
      <c r="BC809" s="62" t="str">
        <f>IF(BD809="","",BD809&amp;" ("&amp;COUNTIF('Pivot Tables'!$D$4:$D$1135,Reference!BD809)-1&amp;")")</f>
        <v/>
      </c>
      <c r="BD809" s="62" t="str">
        <f>IF(BD808="","",IFERROR(VLOOKUP(BB809,'Pivot Tables'!$AD$4:$AE$1135,2,FALSE),""))</f>
        <v/>
      </c>
    </row>
    <row r="810" spans="22:56">
      <c r="V810" s="70"/>
      <c r="W810" s="65"/>
      <c r="X810" s="65"/>
      <c r="Y810" s="65"/>
      <c r="Z810" s="65">
        <f t="shared" si="72"/>
        <v>805</v>
      </c>
      <c r="AA810" s="81" t="str">
        <f>IF(AA809="","",IFERROR(IF($S$17="All",VLOOKUP($S$14&amp;Z810-1,'Pivot Tables'!$T$5:$U$1135,2,FALSE),VLOOKUP($S$14&amp;Reference!$S$17&amp;Z810-1,'Pivot Tables'!$AB$5:$AC$1135,2,FALSE)),""))</f>
        <v/>
      </c>
      <c r="AB810" s="66"/>
      <c r="BA810" s="62" t="str">
        <f>IF(BA809="","",IFERROR(VLOOKUP($BC$1&amp;BB810-1,'Pivot Tables'!$E$5:$F$1135,2,FALSE),""))</f>
        <v/>
      </c>
      <c r="BB810" s="63">
        <v>808</v>
      </c>
      <c r="BC810" s="62" t="str">
        <f>IF(BD810="","",BD810&amp;" ("&amp;COUNTIF('Pivot Tables'!$D$4:$D$1135,Reference!BD810)-1&amp;")")</f>
        <v/>
      </c>
      <c r="BD810" s="62" t="str">
        <f>IF(BD809="","",IFERROR(VLOOKUP(BB810,'Pivot Tables'!$AD$4:$AE$1135,2,FALSE),""))</f>
        <v/>
      </c>
    </row>
    <row r="811" spans="22:56">
      <c r="V811" s="70"/>
      <c r="W811" s="65"/>
      <c r="X811" s="65"/>
      <c r="Y811" s="65"/>
      <c r="Z811" s="65">
        <f t="shared" si="72"/>
        <v>806</v>
      </c>
      <c r="AA811" s="81" t="str">
        <f>IF(AA810="","",IFERROR(IF($S$17="All",VLOOKUP($S$14&amp;Z811-1,'Pivot Tables'!$T$5:$U$1135,2,FALSE),VLOOKUP($S$14&amp;Reference!$S$17&amp;Z811-1,'Pivot Tables'!$AB$5:$AC$1135,2,FALSE)),""))</f>
        <v/>
      </c>
      <c r="AB811" s="66"/>
      <c r="BA811" s="62" t="str">
        <f>IF(BA810="","",IFERROR(VLOOKUP($BC$1&amp;BB811-1,'Pivot Tables'!$E$5:$F$1135,2,FALSE),""))</f>
        <v/>
      </c>
      <c r="BB811" s="63">
        <v>809</v>
      </c>
      <c r="BC811" s="62" t="str">
        <f>IF(BD811="","",BD811&amp;" ("&amp;COUNTIF('Pivot Tables'!$D$4:$D$1135,Reference!BD811)-1&amp;")")</f>
        <v/>
      </c>
      <c r="BD811" s="62" t="str">
        <f>IF(BD810="","",IFERROR(VLOOKUP(BB811,'Pivot Tables'!$AD$4:$AE$1135,2,FALSE),""))</f>
        <v/>
      </c>
    </row>
    <row r="812" spans="22:56">
      <c r="V812" s="70"/>
      <c r="W812" s="65"/>
      <c r="X812" s="65"/>
      <c r="Y812" s="65"/>
      <c r="Z812" s="65">
        <f t="shared" si="72"/>
        <v>807</v>
      </c>
      <c r="AA812" s="81" t="str">
        <f>IF(AA811="","",IFERROR(IF($S$17="All",VLOOKUP($S$14&amp;Z812-1,'Pivot Tables'!$T$5:$U$1135,2,FALSE),VLOOKUP($S$14&amp;Reference!$S$17&amp;Z812-1,'Pivot Tables'!$AB$5:$AC$1135,2,FALSE)),""))</f>
        <v/>
      </c>
      <c r="AB812" s="66"/>
      <c r="BA812" s="62" t="str">
        <f>IF(BA811="","",IFERROR(VLOOKUP($BC$1&amp;BB812-1,'Pivot Tables'!$E$5:$F$1135,2,FALSE),""))</f>
        <v/>
      </c>
      <c r="BB812" s="63">
        <v>810</v>
      </c>
      <c r="BC812" s="62" t="str">
        <f>IF(BD812="","",BD812&amp;" ("&amp;COUNTIF('Pivot Tables'!$D$4:$D$1135,Reference!BD812)-1&amp;")")</f>
        <v/>
      </c>
      <c r="BD812" s="62" t="str">
        <f>IF(BD811="","",IFERROR(VLOOKUP(BB812,'Pivot Tables'!$AD$4:$AE$1135,2,FALSE),""))</f>
        <v/>
      </c>
    </row>
    <row r="813" spans="22:56">
      <c r="V813" s="70"/>
      <c r="W813" s="65"/>
      <c r="X813" s="65"/>
      <c r="Y813" s="65"/>
      <c r="Z813" s="65">
        <f t="shared" si="72"/>
        <v>808</v>
      </c>
      <c r="AA813" s="81" t="str">
        <f>IF(AA812="","",IFERROR(IF($S$17="All",VLOOKUP($S$14&amp;Z813-1,'Pivot Tables'!$T$5:$U$1135,2,FALSE),VLOOKUP($S$14&amp;Reference!$S$17&amp;Z813-1,'Pivot Tables'!$AB$5:$AC$1135,2,FALSE)),""))</f>
        <v/>
      </c>
      <c r="AB813" s="66"/>
      <c r="BA813" s="62" t="str">
        <f>IF(BA812="","",IFERROR(VLOOKUP($BC$1&amp;BB813-1,'Pivot Tables'!$E$5:$F$1135,2,FALSE),""))</f>
        <v/>
      </c>
      <c r="BB813" s="63">
        <v>811</v>
      </c>
      <c r="BC813" s="62" t="str">
        <f>IF(BD813="","",BD813&amp;" ("&amp;COUNTIF('Pivot Tables'!$D$4:$D$1135,Reference!BD813)-1&amp;")")</f>
        <v/>
      </c>
      <c r="BD813" s="62" t="str">
        <f>IF(BD812="","",IFERROR(VLOOKUP(BB813,'Pivot Tables'!$AD$4:$AE$1135,2,FALSE),""))</f>
        <v/>
      </c>
    </row>
    <row r="814" spans="22:56">
      <c r="V814" s="70"/>
      <c r="W814" s="65"/>
      <c r="X814" s="65"/>
      <c r="Y814" s="65"/>
      <c r="Z814" s="65">
        <f t="shared" si="72"/>
        <v>809</v>
      </c>
      <c r="AA814" s="81" t="str">
        <f>IF(AA813="","",IFERROR(IF($S$17="All",VLOOKUP($S$14&amp;Z814-1,'Pivot Tables'!$T$5:$U$1135,2,FALSE),VLOOKUP($S$14&amp;Reference!$S$17&amp;Z814-1,'Pivot Tables'!$AB$5:$AC$1135,2,FALSE)),""))</f>
        <v/>
      </c>
      <c r="AB814" s="66"/>
      <c r="BA814" s="62" t="str">
        <f>IF(BA813="","",IFERROR(VLOOKUP($BC$1&amp;BB814-1,'Pivot Tables'!$E$5:$F$1135,2,FALSE),""))</f>
        <v/>
      </c>
      <c r="BB814" s="63">
        <v>812</v>
      </c>
      <c r="BC814" s="62" t="str">
        <f>IF(BD814="","",BD814&amp;" ("&amp;COUNTIF('Pivot Tables'!$D$4:$D$1135,Reference!BD814)-1&amp;")")</f>
        <v/>
      </c>
      <c r="BD814" s="62" t="str">
        <f>IF(BD813="","",IFERROR(VLOOKUP(BB814,'Pivot Tables'!$AD$4:$AE$1135,2,FALSE),""))</f>
        <v/>
      </c>
    </row>
    <row r="815" spans="22:56">
      <c r="V815" s="70"/>
      <c r="W815" s="65"/>
      <c r="X815" s="65"/>
      <c r="Y815" s="65"/>
      <c r="Z815" s="65">
        <f t="shared" si="72"/>
        <v>810</v>
      </c>
      <c r="AA815" s="81" t="str">
        <f>IF(AA814="","",IFERROR(IF($S$17="All",VLOOKUP($S$14&amp;Z815-1,'Pivot Tables'!$T$5:$U$1135,2,FALSE),VLOOKUP($S$14&amp;Reference!$S$17&amp;Z815-1,'Pivot Tables'!$AB$5:$AC$1135,2,FALSE)),""))</f>
        <v/>
      </c>
      <c r="AB815" s="66"/>
      <c r="BA815" s="62" t="str">
        <f>IF(BA814="","",IFERROR(VLOOKUP($BC$1&amp;BB815-1,'Pivot Tables'!$E$5:$F$1135,2,FALSE),""))</f>
        <v/>
      </c>
      <c r="BB815" s="63">
        <v>813</v>
      </c>
      <c r="BC815" s="62" t="str">
        <f>IF(BD815="","",BD815&amp;" ("&amp;COUNTIF('Pivot Tables'!$D$4:$D$1135,Reference!BD815)-1&amp;")")</f>
        <v/>
      </c>
      <c r="BD815" s="62" t="str">
        <f>IF(BD814="","",IFERROR(VLOOKUP(BB815,'Pivot Tables'!$AD$4:$AE$1135,2,FALSE),""))</f>
        <v/>
      </c>
    </row>
    <row r="816" spans="22:56">
      <c r="V816" s="70"/>
      <c r="W816" s="65"/>
      <c r="X816" s="65"/>
      <c r="Y816" s="65"/>
      <c r="Z816" s="65">
        <f t="shared" si="72"/>
        <v>811</v>
      </c>
      <c r="AA816" s="81" t="str">
        <f>IF(AA815="","",IFERROR(IF($S$17="All",VLOOKUP($S$14&amp;Z816-1,'Pivot Tables'!$T$5:$U$1135,2,FALSE),VLOOKUP($S$14&amp;Reference!$S$17&amp;Z816-1,'Pivot Tables'!$AB$5:$AC$1135,2,FALSE)),""))</f>
        <v/>
      </c>
      <c r="AB816" s="66"/>
      <c r="BA816" s="62" t="str">
        <f>IF(BA815="","",IFERROR(VLOOKUP($BC$1&amp;BB816-1,'Pivot Tables'!$E$5:$F$1135,2,FALSE),""))</f>
        <v/>
      </c>
      <c r="BB816" s="63">
        <v>814</v>
      </c>
      <c r="BC816" s="62" t="str">
        <f>IF(BD816="","",BD816&amp;" ("&amp;COUNTIF('Pivot Tables'!$D$4:$D$1135,Reference!BD816)-1&amp;")")</f>
        <v/>
      </c>
      <c r="BD816" s="62" t="str">
        <f>IF(BD815="","",IFERROR(VLOOKUP(BB816,'Pivot Tables'!$AD$4:$AE$1135,2,FALSE),""))</f>
        <v/>
      </c>
    </row>
    <row r="817" spans="22:56">
      <c r="V817" s="70"/>
      <c r="W817" s="65"/>
      <c r="X817" s="65"/>
      <c r="Y817" s="65"/>
      <c r="Z817" s="65">
        <f t="shared" si="72"/>
        <v>812</v>
      </c>
      <c r="AA817" s="81" t="str">
        <f>IF(AA816="","",IFERROR(IF($S$17="All",VLOOKUP($S$14&amp;Z817-1,'Pivot Tables'!$T$5:$U$1135,2,FALSE),VLOOKUP($S$14&amp;Reference!$S$17&amp;Z817-1,'Pivot Tables'!$AB$5:$AC$1135,2,FALSE)),""))</f>
        <v/>
      </c>
      <c r="AB817" s="66"/>
      <c r="BA817" s="62" t="str">
        <f>IF(BA816="","",IFERROR(VLOOKUP($BC$1&amp;BB817-1,'Pivot Tables'!$E$5:$F$1135,2,FALSE),""))</f>
        <v/>
      </c>
      <c r="BB817" s="63">
        <v>815</v>
      </c>
      <c r="BC817" s="62" t="str">
        <f>IF(BD817="","",BD817&amp;" ("&amp;COUNTIF('Pivot Tables'!$D$4:$D$1135,Reference!BD817)-1&amp;")")</f>
        <v/>
      </c>
      <c r="BD817" s="62" t="str">
        <f>IF(BD816="","",IFERROR(VLOOKUP(BB817,'Pivot Tables'!$AD$4:$AE$1135,2,FALSE),""))</f>
        <v/>
      </c>
    </row>
    <row r="818" spans="22:56">
      <c r="V818" s="70"/>
      <c r="W818" s="65"/>
      <c r="X818" s="65"/>
      <c r="Y818" s="65"/>
      <c r="Z818" s="65">
        <f t="shared" si="72"/>
        <v>813</v>
      </c>
      <c r="AA818" s="81" t="str">
        <f>IF(AA817="","",IFERROR(IF($S$17="All",VLOOKUP($S$14&amp;Z818-1,'Pivot Tables'!$T$5:$U$1135,2,FALSE),VLOOKUP($S$14&amp;Reference!$S$17&amp;Z818-1,'Pivot Tables'!$AB$5:$AC$1135,2,FALSE)),""))</f>
        <v/>
      </c>
      <c r="AB818" s="66"/>
      <c r="BA818" s="62" t="str">
        <f>IF(BA817="","",IFERROR(VLOOKUP($BC$1&amp;BB818-1,'Pivot Tables'!$E$5:$F$1135,2,FALSE),""))</f>
        <v/>
      </c>
      <c r="BB818" s="63">
        <v>816</v>
      </c>
      <c r="BC818" s="62" t="str">
        <f>IF(BD818="","",BD818&amp;" ("&amp;COUNTIF('Pivot Tables'!$D$4:$D$1135,Reference!BD818)-1&amp;")")</f>
        <v/>
      </c>
      <c r="BD818" s="62" t="str">
        <f>IF(BD817="","",IFERROR(VLOOKUP(BB818,'Pivot Tables'!$AD$4:$AE$1135,2,FALSE),""))</f>
        <v/>
      </c>
    </row>
    <row r="819" spans="22:56">
      <c r="V819" s="70"/>
      <c r="W819" s="65"/>
      <c r="X819" s="65"/>
      <c r="Y819" s="65"/>
      <c r="Z819" s="65">
        <f t="shared" si="72"/>
        <v>814</v>
      </c>
      <c r="AA819" s="81" t="str">
        <f>IF(AA818="","",IFERROR(IF($S$17="All",VLOOKUP($S$14&amp;Z819-1,'Pivot Tables'!$T$5:$U$1135,2,FALSE),VLOOKUP($S$14&amp;Reference!$S$17&amp;Z819-1,'Pivot Tables'!$AB$5:$AC$1135,2,FALSE)),""))</f>
        <v/>
      </c>
      <c r="AB819" s="66"/>
      <c r="BA819" s="62" t="str">
        <f>IF(BA818="","",IFERROR(VLOOKUP($BC$1&amp;BB819-1,'Pivot Tables'!$E$5:$F$1135,2,FALSE),""))</f>
        <v/>
      </c>
      <c r="BB819" s="63">
        <v>817</v>
      </c>
      <c r="BC819" s="62" t="str">
        <f>IF(BD819="","",BD819&amp;" ("&amp;COUNTIF('Pivot Tables'!$D$4:$D$1135,Reference!BD819)-1&amp;")")</f>
        <v/>
      </c>
      <c r="BD819" s="62" t="str">
        <f>IF(BD818="","",IFERROR(VLOOKUP(BB819,'Pivot Tables'!$AD$4:$AE$1135,2,FALSE),""))</f>
        <v/>
      </c>
    </row>
    <row r="820" spans="22:56">
      <c r="V820" s="70"/>
      <c r="W820" s="65"/>
      <c r="X820" s="65"/>
      <c r="Y820" s="65"/>
      <c r="Z820" s="65">
        <f t="shared" si="72"/>
        <v>815</v>
      </c>
      <c r="AA820" s="81" t="str">
        <f>IF(AA819="","",IFERROR(IF($S$17="All",VLOOKUP($S$14&amp;Z820-1,'Pivot Tables'!$T$5:$U$1135,2,FALSE),VLOOKUP($S$14&amp;Reference!$S$17&amp;Z820-1,'Pivot Tables'!$AB$5:$AC$1135,2,FALSE)),""))</f>
        <v/>
      </c>
      <c r="AB820" s="66"/>
      <c r="BA820" s="62" t="str">
        <f>IF(BA819="","",IFERROR(VLOOKUP($BC$1&amp;BB820-1,'Pivot Tables'!$E$5:$F$1135,2,FALSE),""))</f>
        <v/>
      </c>
      <c r="BB820" s="63">
        <v>818</v>
      </c>
      <c r="BC820" s="62" t="str">
        <f>IF(BD820="","",BD820&amp;" ("&amp;COUNTIF('Pivot Tables'!$D$4:$D$1135,Reference!BD820)-1&amp;")")</f>
        <v/>
      </c>
      <c r="BD820" s="62" t="str">
        <f>IF(BD819="","",IFERROR(VLOOKUP(BB820,'Pivot Tables'!$AD$4:$AE$1135,2,FALSE),""))</f>
        <v/>
      </c>
    </row>
    <row r="821" spans="22:56">
      <c r="V821" s="70"/>
      <c r="W821" s="65"/>
      <c r="X821" s="65"/>
      <c r="Y821" s="65"/>
      <c r="Z821" s="65">
        <f t="shared" si="72"/>
        <v>816</v>
      </c>
      <c r="AA821" s="81" t="str">
        <f>IF(AA820="","",IFERROR(IF($S$17="All",VLOOKUP($S$14&amp;Z821-1,'Pivot Tables'!$T$5:$U$1135,2,FALSE),VLOOKUP($S$14&amp;Reference!$S$17&amp;Z821-1,'Pivot Tables'!$AB$5:$AC$1135,2,FALSE)),""))</f>
        <v/>
      </c>
      <c r="AB821" s="66"/>
      <c r="BA821" s="62" t="str">
        <f>IF(BA820="","",IFERROR(VLOOKUP($BC$1&amp;BB821-1,'Pivot Tables'!$E$5:$F$1135,2,FALSE),""))</f>
        <v/>
      </c>
      <c r="BB821" s="63">
        <v>819</v>
      </c>
      <c r="BC821" s="62" t="str">
        <f>IF(BD821="","",BD821&amp;" ("&amp;COUNTIF('Pivot Tables'!$D$4:$D$1135,Reference!BD821)-1&amp;")")</f>
        <v/>
      </c>
      <c r="BD821" s="62" t="str">
        <f>IF(BD820="","",IFERROR(VLOOKUP(BB821,'Pivot Tables'!$AD$4:$AE$1135,2,FALSE),""))</f>
        <v/>
      </c>
    </row>
    <row r="822" spans="22:56">
      <c r="V822" s="70"/>
      <c r="W822" s="65"/>
      <c r="X822" s="65"/>
      <c r="Y822" s="65"/>
      <c r="Z822" s="65">
        <f t="shared" si="72"/>
        <v>817</v>
      </c>
      <c r="AA822" s="81" t="str">
        <f>IF(AA821="","",IFERROR(IF($S$17="All",VLOOKUP($S$14&amp;Z822-1,'Pivot Tables'!$T$5:$U$1135,2,FALSE),VLOOKUP($S$14&amp;Reference!$S$17&amp;Z822-1,'Pivot Tables'!$AB$5:$AC$1135,2,FALSE)),""))</f>
        <v/>
      </c>
      <c r="AB822" s="66"/>
      <c r="BA822" s="62" t="str">
        <f>IF(BA821="","",IFERROR(VLOOKUP($BC$1&amp;BB822-1,'Pivot Tables'!$E$5:$F$1135,2,FALSE),""))</f>
        <v/>
      </c>
      <c r="BB822" s="63">
        <v>820</v>
      </c>
      <c r="BC822" s="62" t="str">
        <f>IF(BD822="","",BD822&amp;" ("&amp;COUNTIF('Pivot Tables'!$D$4:$D$1135,Reference!BD822)-1&amp;")")</f>
        <v/>
      </c>
      <c r="BD822" s="62" t="str">
        <f>IF(BD821="","",IFERROR(VLOOKUP(BB822,'Pivot Tables'!$AD$4:$AE$1135,2,FALSE),""))</f>
        <v/>
      </c>
    </row>
    <row r="823" spans="22:56">
      <c r="V823" s="70"/>
      <c r="W823" s="65"/>
      <c r="X823" s="65"/>
      <c r="Y823" s="65"/>
      <c r="Z823" s="65">
        <f t="shared" si="72"/>
        <v>818</v>
      </c>
      <c r="AA823" s="81" t="str">
        <f>IF(AA822="","",IFERROR(IF($S$17="All",VLOOKUP($S$14&amp;Z823-1,'Pivot Tables'!$T$5:$U$1135,2,FALSE),VLOOKUP($S$14&amp;Reference!$S$17&amp;Z823-1,'Pivot Tables'!$AB$5:$AC$1135,2,FALSE)),""))</f>
        <v/>
      </c>
      <c r="AB823" s="66"/>
      <c r="BA823" s="62" t="str">
        <f>IF(BA822="","",IFERROR(VLOOKUP($BC$1&amp;BB823-1,'Pivot Tables'!$E$5:$F$1135,2,FALSE),""))</f>
        <v/>
      </c>
      <c r="BB823" s="63">
        <v>821</v>
      </c>
      <c r="BC823" s="62" t="str">
        <f>IF(BD823="","",BD823&amp;" ("&amp;COUNTIF('Pivot Tables'!$D$4:$D$1135,Reference!BD823)-1&amp;")")</f>
        <v/>
      </c>
      <c r="BD823" s="62" t="str">
        <f>IF(BD822="","",IFERROR(VLOOKUP(BB823,'Pivot Tables'!$AD$4:$AE$1135,2,FALSE),""))</f>
        <v/>
      </c>
    </row>
    <row r="824" spans="22:56">
      <c r="V824" s="70"/>
      <c r="W824" s="65"/>
      <c r="X824" s="65"/>
      <c r="Y824" s="65"/>
      <c r="Z824" s="65">
        <f t="shared" si="72"/>
        <v>819</v>
      </c>
      <c r="AA824" s="81" t="str">
        <f>IF(AA823="","",IFERROR(IF($S$17="All",VLOOKUP($S$14&amp;Z824-1,'Pivot Tables'!$T$5:$U$1135,2,FALSE),VLOOKUP($S$14&amp;Reference!$S$17&amp;Z824-1,'Pivot Tables'!$AB$5:$AC$1135,2,FALSE)),""))</f>
        <v/>
      </c>
      <c r="AB824" s="66"/>
      <c r="BA824" s="62" t="str">
        <f>IF(BA823="","",IFERROR(VLOOKUP($BC$1&amp;BB824-1,'Pivot Tables'!$E$5:$F$1135,2,FALSE),""))</f>
        <v/>
      </c>
      <c r="BB824" s="63">
        <v>822</v>
      </c>
      <c r="BC824" s="62" t="str">
        <f>IF(BD824="","",BD824&amp;" ("&amp;COUNTIF('Pivot Tables'!$D$4:$D$1135,Reference!BD824)-1&amp;")")</f>
        <v/>
      </c>
      <c r="BD824" s="62" t="str">
        <f>IF(BD823="","",IFERROR(VLOOKUP(BB824,'Pivot Tables'!$AD$4:$AE$1135,2,FALSE),""))</f>
        <v/>
      </c>
    </row>
    <row r="825" spans="22:56">
      <c r="V825" s="70"/>
      <c r="W825" s="65"/>
      <c r="X825" s="65"/>
      <c r="Y825" s="65"/>
      <c r="Z825" s="65">
        <f t="shared" si="72"/>
        <v>820</v>
      </c>
      <c r="AA825" s="81" t="str">
        <f>IF(AA824="","",IFERROR(IF($S$17="All",VLOOKUP($S$14&amp;Z825-1,'Pivot Tables'!$T$5:$U$1135,2,FALSE),VLOOKUP($S$14&amp;Reference!$S$17&amp;Z825-1,'Pivot Tables'!$AB$5:$AC$1135,2,FALSE)),""))</f>
        <v/>
      </c>
      <c r="AB825" s="66"/>
      <c r="BA825" s="62" t="str">
        <f>IF(BA824="","",IFERROR(VLOOKUP($BC$1&amp;BB825-1,'Pivot Tables'!$E$5:$F$1135,2,FALSE),""))</f>
        <v/>
      </c>
      <c r="BB825" s="63">
        <v>823</v>
      </c>
      <c r="BC825" s="62" t="str">
        <f>IF(BD825="","",BD825&amp;" ("&amp;COUNTIF('Pivot Tables'!$D$4:$D$1135,Reference!BD825)-1&amp;")")</f>
        <v/>
      </c>
      <c r="BD825" s="62" t="str">
        <f>IF(BD824="","",IFERROR(VLOOKUP(BB825,'Pivot Tables'!$AD$4:$AE$1135,2,FALSE),""))</f>
        <v/>
      </c>
    </row>
    <row r="826" spans="22:56">
      <c r="V826" s="70"/>
      <c r="W826" s="65"/>
      <c r="X826" s="65"/>
      <c r="Y826" s="65"/>
      <c r="Z826" s="65">
        <f t="shared" si="72"/>
        <v>821</v>
      </c>
      <c r="AA826" s="81" t="str">
        <f>IF(AA825="","",IFERROR(IF($S$17="All",VLOOKUP($S$14&amp;Z826-1,'Pivot Tables'!$T$5:$U$1135,2,FALSE),VLOOKUP($S$14&amp;Reference!$S$17&amp;Z826-1,'Pivot Tables'!$AB$5:$AC$1135,2,FALSE)),""))</f>
        <v/>
      </c>
      <c r="AB826" s="66"/>
      <c r="BA826" s="62" t="str">
        <f>IF(BA825="","",IFERROR(VLOOKUP($BC$1&amp;BB826-1,'Pivot Tables'!$E$5:$F$1135,2,FALSE),""))</f>
        <v/>
      </c>
      <c r="BB826" s="63">
        <v>824</v>
      </c>
      <c r="BC826" s="62" t="str">
        <f>IF(BD826="","",BD826&amp;" ("&amp;COUNTIF('Pivot Tables'!$D$4:$D$1135,Reference!BD826)-1&amp;")")</f>
        <v/>
      </c>
      <c r="BD826" s="62" t="str">
        <f>IF(BD825="","",IFERROR(VLOOKUP(BB826,'Pivot Tables'!$AD$4:$AE$1135,2,FALSE),""))</f>
        <v/>
      </c>
    </row>
    <row r="827" spans="22:56">
      <c r="V827" s="70"/>
      <c r="W827" s="65"/>
      <c r="X827" s="65"/>
      <c r="Y827" s="65"/>
      <c r="Z827" s="65">
        <f t="shared" si="72"/>
        <v>822</v>
      </c>
      <c r="AA827" s="81" t="str">
        <f>IF(AA826="","",IFERROR(IF($S$17="All",VLOOKUP($S$14&amp;Z827-1,'Pivot Tables'!$T$5:$U$1135,2,FALSE),VLOOKUP($S$14&amp;Reference!$S$17&amp;Z827-1,'Pivot Tables'!$AB$5:$AC$1135,2,FALSE)),""))</f>
        <v/>
      </c>
      <c r="AB827" s="66"/>
      <c r="BA827" s="62" t="str">
        <f>IF(BA826="","",IFERROR(VLOOKUP($BC$1&amp;BB827-1,'Pivot Tables'!$E$5:$F$1135,2,FALSE),""))</f>
        <v/>
      </c>
      <c r="BB827" s="63">
        <v>825</v>
      </c>
      <c r="BC827" s="62" t="str">
        <f>IF(BD827="","",BD827&amp;" ("&amp;COUNTIF('Pivot Tables'!$D$4:$D$1135,Reference!BD827)-1&amp;")")</f>
        <v/>
      </c>
      <c r="BD827" s="62" t="str">
        <f>IF(BD826="","",IFERROR(VLOOKUP(BB827,'Pivot Tables'!$AD$4:$AE$1135,2,FALSE),""))</f>
        <v/>
      </c>
    </row>
    <row r="828" spans="22:56">
      <c r="V828" s="70"/>
      <c r="W828" s="65"/>
      <c r="X828" s="65"/>
      <c r="Y828" s="65"/>
      <c r="Z828" s="65">
        <f t="shared" si="72"/>
        <v>823</v>
      </c>
      <c r="AA828" s="81" t="str">
        <f>IF(AA827="","",IFERROR(IF($S$17="All",VLOOKUP($S$14&amp;Z828-1,'Pivot Tables'!$T$5:$U$1135,2,FALSE),VLOOKUP($S$14&amp;Reference!$S$17&amp;Z828-1,'Pivot Tables'!$AB$5:$AC$1135,2,FALSE)),""))</f>
        <v/>
      </c>
      <c r="AB828" s="66"/>
      <c r="BA828" s="62" t="str">
        <f>IF(BA827="","",IFERROR(VLOOKUP($BC$1&amp;BB828-1,'Pivot Tables'!$E$5:$F$1135,2,FALSE),""))</f>
        <v/>
      </c>
      <c r="BB828" s="63">
        <v>826</v>
      </c>
      <c r="BC828" s="62" t="str">
        <f>IF(BD828="","",BD828&amp;" ("&amp;COUNTIF('Pivot Tables'!$D$4:$D$1135,Reference!BD828)-1&amp;")")</f>
        <v/>
      </c>
      <c r="BD828" s="62" t="str">
        <f>IF(BD827="","",IFERROR(VLOOKUP(BB828,'Pivot Tables'!$AD$4:$AE$1135,2,FALSE),""))</f>
        <v/>
      </c>
    </row>
    <row r="829" spans="22:56">
      <c r="V829" s="70"/>
      <c r="W829" s="65"/>
      <c r="X829" s="65"/>
      <c r="Y829" s="65"/>
      <c r="Z829" s="65">
        <f t="shared" si="72"/>
        <v>824</v>
      </c>
      <c r="AA829" s="81" t="str">
        <f>IF(AA828="","",IFERROR(IF($S$17="All",VLOOKUP($S$14&amp;Z829-1,'Pivot Tables'!$T$5:$U$1135,2,FALSE),VLOOKUP($S$14&amp;Reference!$S$17&amp;Z829-1,'Pivot Tables'!$AB$5:$AC$1135,2,FALSE)),""))</f>
        <v/>
      </c>
      <c r="AB829" s="66"/>
      <c r="BA829" s="62" t="str">
        <f>IF(BA828="","",IFERROR(VLOOKUP($BC$1&amp;BB829-1,'Pivot Tables'!$E$5:$F$1135,2,FALSE),""))</f>
        <v/>
      </c>
      <c r="BB829" s="63">
        <v>827</v>
      </c>
      <c r="BC829" s="62" t="str">
        <f>IF(BD829="","",BD829&amp;" ("&amp;COUNTIF('Pivot Tables'!$D$4:$D$1135,Reference!BD829)-1&amp;")")</f>
        <v/>
      </c>
      <c r="BD829" s="62" t="str">
        <f>IF(BD828="","",IFERROR(VLOOKUP(BB829,'Pivot Tables'!$AD$4:$AE$1135,2,FALSE),""))</f>
        <v/>
      </c>
    </row>
    <row r="830" spans="22:56">
      <c r="V830" s="70"/>
      <c r="W830" s="65"/>
      <c r="X830" s="65"/>
      <c r="Y830" s="65"/>
      <c r="Z830" s="65">
        <f t="shared" si="72"/>
        <v>825</v>
      </c>
      <c r="AA830" s="81" t="str">
        <f>IF(AA829="","",IFERROR(IF($S$17="All",VLOOKUP($S$14&amp;Z830-1,'Pivot Tables'!$T$5:$U$1135,2,FALSE),VLOOKUP($S$14&amp;Reference!$S$17&amp;Z830-1,'Pivot Tables'!$AB$5:$AC$1135,2,FALSE)),""))</f>
        <v/>
      </c>
      <c r="AB830" s="66"/>
      <c r="BA830" s="62" t="str">
        <f>IF(BA829="","",IFERROR(VLOOKUP($BC$1&amp;BB830-1,'Pivot Tables'!$E$5:$F$1135,2,FALSE),""))</f>
        <v/>
      </c>
      <c r="BB830" s="63">
        <v>828</v>
      </c>
      <c r="BC830" s="62" t="str">
        <f>IF(BD830="","",BD830&amp;" ("&amp;COUNTIF('Pivot Tables'!$D$4:$D$1135,Reference!BD830)-1&amp;")")</f>
        <v/>
      </c>
      <c r="BD830" s="62" t="str">
        <f>IF(BD829="","",IFERROR(VLOOKUP(BB830,'Pivot Tables'!$AD$4:$AE$1135,2,FALSE),""))</f>
        <v/>
      </c>
    </row>
    <row r="831" spans="22:56">
      <c r="V831" s="70"/>
      <c r="W831" s="65"/>
      <c r="X831" s="65"/>
      <c r="Y831" s="65"/>
      <c r="Z831" s="65">
        <f t="shared" si="72"/>
        <v>826</v>
      </c>
      <c r="AA831" s="81" t="str">
        <f>IF(AA830="","",IFERROR(IF($S$17="All",VLOOKUP($S$14&amp;Z831-1,'Pivot Tables'!$T$5:$U$1135,2,FALSE),VLOOKUP($S$14&amp;Reference!$S$17&amp;Z831-1,'Pivot Tables'!$AB$5:$AC$1135,2,FALSE)),""))</f>
        <v/>
      </c>
      <c r="AB831" s="66"/>
      <c r="BA831" s="62" t="str">
        <f>IF(BA830="","",IFERROR(VLOOKUP($BC$1&amp;BB831-1,'Pivot Tables'!$E$5:$F$1135,2,FALSE),""))</f>
        <v/>
      </c>
      <c r="BB831" s="63">
        <v>829</v>
      </c>
      <c r="BC831" s="62" t="str">
        <f>IF(BD831="","",BD831&amp;" ("&amp;COUNTIF('Pivot Tables'!$D$4:$D$1135,Reference!BD831)-1&amp;")")</f>
        <v/>
      </c>
      <c r="BD831" s="62" t="str">
        <f>IF(BD830="","",IFERROR(VLOOKUP(BB831,'Pivot Tables'!$AD$4:$AE$1135,2,FALSE),""))</f>
        <v/>
      </c>
    </row>
    <row r="832" spans="22:56">
      <c r="V832" s="70"/>
      <c r="W832" s="65"/>
      <c r="X832" s="65"/>
      <c r="Y832" s="65"/>
      <c r="Z832" s="65">
        <f t="shared" si="72"/>
        <v>827</v>
      </c>
      <c r="AA832" s="81" t="str">
        <f>IF(AA831="","",IFERROR(IF($S$17="All",VLOOKUP($S$14&amp;Z832-1,'Pivot Tables'!$T$5:$U$1135,2,FALSE),VLOOKUP($S$14&amp;Reference!$S$17&amp;Z832-1,'Pivot Tables'!$AB$5:$AC$1135,2,FALSE)),""))</f>
        <v/>
      </c>
      <c r="AB832" s="66"/>
      <c r="BA832" s="62" t="str">
        <f>IF(BA831="","",IFERROR(VLOOKUP($BC$1&amp;BB832-1,'Pivot Tables'!$E$5:$F$1135,2,FALSE),""))</f>
        <v/>
      </c>
      <c r="BB832" s="63">
        <v>830</v>
      </c>
      <c r="BC832" s="62" t="str">
        <f>IF(BD832="","",BD832&amp;" ("&amp;COUNTIF('Pivot Tables'!$D$4:$D$1135,Reference!BD832)-1&amp;")")</f>
        <v/>
      </c>
      <c r="BD832" s="62" t="str">
        <f>IF(BD831="","",IFERROR(VLOOKUP(BB832,'Pivot Tables'!$AD$4:$AE$1135,2,FALSE),""))</f>
        <v/>
      </c>
    </row>
    <row r="833" spans="22:56">
      <c r="V833" s="70"/>
      <c r="W833" s="65"/>
      <c r="X833" s="65"/>
      <c r="Y833" s="65"/>
      <c r="Z833" s="65">
        <f t="shared" si="72"/>
        <v>828</v>
      </c>
      <c r="AA833" s="81" t="str">
        <f>IF(AA832="","",IFERROR(IF($S$17="All",VLOOKUP($S$14&amp;Z833-1,'Pivot Tables'!$T$5:$U$1135,2,FALSE),VLOOKUP($S$14&amp;Reference!$S$17&amp;Z833-1,'Pivot Tables'!$AB$5:$AC$1135,2,FALSE)),""))</f>
        <v/>
      </c>
      <c r="AB833" s="66"/>
      <c r="BA833" s="62" t="str">
        <f>IF(BA832="","",IFERROR(VLOOKUP($BC$1&amp;BB833-1,'Pivot Tables'!$E$5:$F$1135,2,FALSE),""))</f>
        <v/>
      </c>
      <c r="BB833" s="63">
        <v>831</v>
      </c>
      <c r="BC833" s="62" t="str">
        <f>IF(BD833="","",BD833&amp;" ("&amp;COUNTIF('Pivot Tables'!$D$4:$D$1135,Reference!BD833)-1&amp;")")</f>
        <v/>
      </c>
      <c r="BD833" s="62" t="str">
        <f>IF(BD832="","",IFERROR(VLOOKUP(BB833,'Pivot Tables'!$AD$4:$AE$1135,2,FALSE),""))</f>
        <v/>
      </c>
    </row>
    <row r="834" spans="22:56">
      <c r="V834" s="70"/>
      <c r="W834" s="65"/>
      <c r="X834" s="65"/>
      <c r="Y834" s="65"/>
      <c r="Z834" s="65">
        <f t="shared" si="72"/>
        <v>829</v>
      </c>
      <c r="AA834" s="81" t="str">
        <f>IF(AA833="","",IFERROR(IF($S$17="All",VLOOKUP($S$14&amp;Z834-1,'Pivot Tables'!$T$5:$U$1135,2,FALSE),VLOOKUP($S$14&amp;Reference!$S$17&amp;Z834-1,'Pivot Tables'!$AB$5:$AC$1135,2,FALSE)),""))</f>
        <v/>
      </c>
      <c r="AB834" s="66"/>
      <c r="BA834" s="62" t="str">
        <f>IF(BA833="","",IFERROR(VLOOKUP($BC$1&amp;BB834-1,'Pivot Tables'!$E$5:$F$1135,2,FALSE),""))</f>
        <v/>
      </c>
      <c r="BB834" s="63">
        <v>832</v>
      </c>
      <c r="BC834" s="62" t="str">
        <f>IF(BD834="","",BD834&amp;" ("&amp;COUNTIF('Pivot Tables'!$D$4:$D$1135,Reference!BD834)-1&amp;")")</f>
        <v/>
      </c>
      <c r="BD834" s="62" t="str">
        <f>IF(BD833="","",IFERROR(VLOOKUP(BB834,'Pivot Tables'!$AD$4:$AE$1135,2,FALSE),""))</f>
        <v/>
      </c>
    </row>
    <row r="835" spans="22:56">
      <c r="V835" s="70"/>
      <c r="W835" s="65"/>
      <c r="X835" s="65"/>
      <c r="Y835" s="65"/>
      <c r="Z835" s="65">
        <f t="shared" si="72"/>
        <v>830</v>
      </c>
      <c r="AA835" s="81" t="str">
        <f>IF(AA834="","",IFERROR(IF($S$17="All",VLOOKUP($S$14&amp;Z835-1,'Pivot Tables'!$T$5:$U$1135,2,FALSE),VLOOKUP($S$14&amp;Reference!$S$17&amp;Z835-1,'Pivot Tables'!$AB$5:$AC$1135,2,FALSE)),""))</f>
        <v/>
      </c>
      <c r="AB835" s="66"/>
      <c r="BA835" s="62" t="str">
        <f>IF(BA834="","",IFERROR(VLOOKUP($BC$1&amp;BB835-1,'Pivot Tables'!$E$5:$F$1135,2,FALSE),""))</f>
        <v/>
      </c>
      <c r="BB835" s="63">
        <v>833</v>
      </c>
      <c r="BC835" s="62" t="str">
        <f>IF(BD835="","",BD835&amp;" ("&amp;COUNTIF('Pivot Tables'!$D$4:$D$1135,Reference!BD835)-1&amp;")")</f>
        <v/>
      </c>
      <c r="BD835" s="62" t="str">
        <f>IF(BD834="","",IFERROR(VLOOKUP(BB835,'Pivot Tables'!$AD$4:$AE$1135,2,FALSE),""))</f>
        <v/>
      </c>
    </row>
    <row r="836" spans="22:56">
      <c r="V836" s="70"/>
      <c r="W836" s="65"/>
      <c r="X836" s="65"/>
      <c r="Y836" s="65"/>
      <c r="Z836" s="65">
        <f t="shared" si="72"/>
        <v>831</v>
      </c>
      <c r="AA836" s="81" t="str">
        <f>IF(AA835="","",IFERROR(IF($S$17="All",VLOOKUP($S$14&amp;Z836-1,'Pivot Tables'!$T$5:$U$1135,2,FALSE),VLOOKUP($S$14&amp;Reference!$S$17&amp;Z836-1,'Pivot Tables'!$AB$5:$AC$1135,2,FALSE)),""))</f>
        <v/>
      </c>
      <c r="AB836" s="66"/>
      <c r="BA836" s="62" t="str">
        <f>IF(BA835="","",IFERROR(VLOOKUP($BC$1&amp;BB836-1,'Pivot Tables'!$E$5:$F$1135,2,FALSE),""))</f>
        <v/>
      </c>
      <c r="BB836" s="63">
        <v>834</v>
      </c>
      <c r="BC836" s="62" t="str">
        <f>IF(BD836="","",BD836&amp;" ("&amp;COUNTIF('Pivot Tables'!$D$4:$D$1135,Reference!BD836)-1&amp;")")</f>
        <v/>
      </c>
      <c r="BD836" s="62" t="str">
        <f>IF(BD835="","",IFERROR(VLOOKUP(BB836,'Pivot Tables'!$AD$4:$AE$1135,2,FALSE),""))</f>
        <v/>
      </c>
    </row>
    <row r="837" spans="22:56">
      <c r="V837" s="70"/>
      <c r="W837" s="65"/>
      <c r="X837" s="65"/>
      <c r="Y837" s="65"/>
      <c r="Z837" s="65">
        <f t="shared" si="72"/>
        <v>832</v>
      </c>
      <c r="AA837" s="81" t="str">
        <f>IF(AA836="","",IFERROR(IF($S$17="All",VLOOKUP($S$14&amp;Z837-1,'Pivot Tables'!$T$5:$U$1135,2,FALSE),VLOOKUP($S$14&amp;Reference!$S$17&amp;Z837-1,'Pivot Tables'!$AB$5:$AC$1135,2,FALSE)),""))</f>
        <v/>
      </c>
      <c r="AB837" s="66"/>
      <c r="BA837" s="62" t="str">
        <f>IF(BA836="","",IFERROR(VLOOKUP($BC$1&amp;BB837-1,'Pivot Tables'!$E$5:$F$1135,2,FALSE),""))</f>
        <v/>
      </c>
      <c r="BB837" s="63">
        <v>835</v>
      </c>
      <c r="BC837" s="62" t="str">
        <f>IF(BD837="","",BD837&amp;" ("&amp;COUNTIF('Pivot Tables'!$D$4:$D$1135,Reference!BD837)-1&amp;")")</f>
        <v/>
      </c>
      <c r="BD837" s="62" t="str">
        <f>IF(BD836="","",IFERROR(VLOOKUP(BB837,'Pivot Tables'!$AD$4:$AE$1135,2,FALSE),""))</f>
        <v/>
      </c>
    </row>
    <row r="838" spans="22:56">
      <c r="V838" s="70"/>
      <c r="W838" s="65"/>
      <c r="X838" s="65"/>
      <c r="Y838" s="65"/>
      <c r="Z838" s="65">
        <f t="shared" si="72"/>
        <v>833</v>
      </c>
      <c r="AA838" s="81" t="str">
        <f>IF(AA837="","",IFERROR(IF($S$17="All",VLOOKUP($S$14&amp;Z838-1,'Pivot Tables'!$T$5:$U$1135,2,FALSE),VLOOKUP($S$14&amp;Reference!$S$17&amp;Z838-1,'Pivot Tables'!$AB$5:$AC$1135,2,FALSE)),""))</f>
        <v/>
      </c>
      <c r="AB838" s="66"/>
      <c r="BA838" s="62" t="str">
        <f>IF(BA837="","",IFERROR(VLOOKUP($BC$1&amp;BB838-1,'Pivot Tables'!$E$5:$F$1135,2,FALSE),""))</f>
        <v/>
      </c>
      <c r="BB838" s="63">
        <v>836</v>
      </c>
      <c r="BC838" s="62" t="str">
        <f>IF(BD838="","",BD838&amp;" ("&amp;COUNTIF('Pivot Tables'!$D$4:$D$1135,Reference!BD838)-1&amp;")")</f>
        <v/>
      </c>
      <c r="BD838" s="62" t="str">
        <f>IF(BD837="","",IFERROR(VLOOKUP(BB838,'Pivot Tables'!$AD$4:$AE$1135,2,FALSE),""))</f>
        <v/>
      </c>
    </row>
    <row r="839" spans="22:56">
      <c r="V839" s="70"/>
      <c r="W839" s="65"/>
      <c r="X839" s="65"/>
      <c r="Y839" s="65"/>
      <c r="Z839" s="65">
        <f t="shared" si="72"/>
        <v>834</v>
      </c>
      <c r="AA839" s="81" t="str">
        <f>IF(AA838="","",IFERROR(IF($S$17="All",VLOOKUP($S$14&amp;Z839-1,'Pivot Tables'!$T$5:$U$1135,2,FALSE),VLOOKUP($S$14&amp;Reference!$S$17&amp;Z839-1,'Pivot Tables'!$AB$5:$AC$1135,2,FALSE)),""))</f>
        <v/>
      </c>
      <c r="AB839" s="66"/>
      <c r="BA839" s="62" t="str">
        <f>IF(BA838="","",IFERROR(VLOOKUP($BC$1&amp;BB839-1,'Pivot Tables'!$E$5:$F$1135,2,FALSE),""))</f>
        <v/>
      </c>
      <c r="BB839" s="63">
        <v>837</v>
      </c>
      <c r="BC839" s="62" t="str">
        <f>IF(BD839="","",BD839&amp;" ("&amp;COUNTIF('Pivot Tables'!$D$4:$D$1135,Reference!BD839)-1&amp;")")</f>
        <v/>
      </c>
      <c r="BD839" s="62" t="str">
        <f>IF(BD838="","",IFERROR(VLOOKUP(BB839,'Pivot Tables'!$AD$4:$AE$1135,2,FALSE),""))</f>
        <v/>
      </c>
    </row>
    <row r="840" spans="22:56">
      <c r="V840" s="70"/>
      <c r="W840" s="65"/>
      <c r="X840" s="65"/>
      <c r="Y840" s="65"/>
      <c r="Z840" s="65">
        <f t="shared" si="72"/>
        <v>835</v>
      </c>
      <c r="AA840" s="81" t="str">
        <f>IF(AA839="","",IFERROR(IF($S$17="All",VLOOKUP($S$14&amp;Z840-1,'Pivot Tables'!$T$5:$U$1135,2,FALSE),VLOOKUP($S$14&amp;Reference!$S$17&amp;Z840-1,'Pivot Tables'!$AB$5:$AC$1135,2,FALSE)),""))</f>
        <v/>
      </c>
      <c r="AB840" s="66"/>
      <c r="BA840" s="62" t="str">
        <f>IF(BA839="","",IFERROR(VLOOKUP($BC$1&amp;BB840-1,'Pivot Tables'!$E$5:$F$1135,2,FALSE),""))</f>
        <v/>
      </c>
      <c r="BB840" s="63">
        <v>838</v>
      </c>
      <c r="BC840" s="62" t="str">
        <f>IF(BD840="","",BD840&amp;" ("&amp;COUNTIF('Pivot Tables'!$D$4:$D$1135,Reference!BD840)-1&amp;")")</f>
        <v/>
      </c>
      <c r="BD840" s="62" t="str">
        <f>IF(BD839="","",IFERROR(VLOOKUP(BB840,'Pivot Tables'!$AD$4:$AE$1135,2,FALSE),""))</f>
        <v/>
      </c>
    </row>
    <row r="841" spans="22:56">
      <c r="V841" s="70"/>
      <c r="W841" s="65"/>
      <c r="X841" s="65"/>
      <c r="Y841" s="65"/>
      <c r="Z841" s="65">
        <f t="shared" si="72"/>
        <v>836</v>
      </c>
      <c r="AA841" s="81" t="str">
        <f>IF(AA840="","",IFERROR(IF($S$17="All",VLOOKUP($S$14&amp;Z841-1,'Pivot Tables'!$T$5:$U$1135,2,FALSE),VLOOKUP($S$14&amp;Reference!$S$17&amp;Z841-1,'Pivot Tables'!$AB$5:$AC$1135,2,FALSE)),""))</f>
        <v/>
      </c>
      <c r="AB841" s="66"/>
      <c r="BA841" s="62" t="str">
        <f>IF(BA840="","",IFERROR(VLOOKUP($BC$1&amp;BB841-1,'Pivot Tables'!$E$5:$F$1135,2,FALSE),""))</f>
        <v/>
      </c>
      <c r="BB841" s="63">
        <v>839</v>
      </c>
      <c r="BC841" s="62" t="str">
        <f>IF(BD841="","",BD841&amp;" ("&amp;COUNTIF('Pivot Tables'!$D$4:$D$1135,Reference!BD841)-1&amp;")")</f>
        <v/>
      </c>
      <c r="BD841" s="62" t="str">
        <f>IF(BD840="","",IFERROR(VLOOKUP(BB841,'Pivot Tables'!$AD$4:$AE$1135,2,FALSE),""))</f>
        <v/>
      </c>
    </row>
    <row r="842" spans="22:56">
      <c r="V842" s="70"/>
      <c r="W842" s="65"/>
      <c r="X842" s="65"/>
      <c r="Y842" s="65"/>
      <c r="Z842" s="65">
        <f t="shared" si="72"/>
        <v>837</v>
      </c>
      <c r="AA842" s="81" t="str">
        <f>IF(AA841="","",IFERROR(IF($S$17="All",VLOOKUP($S$14&amp;Z842-1,'Pivot Tables'!$T$5:$U$1135,2,FALSE),VLOOKUP($S$14&amp;Reference!$S$17&amp;Z842-1,'Pivot Tables'!$AB$5:$AC$1135,2,FALSE)),""))</f>
        <v/>
      </c>
      <c r="AB842" s="66"/>
      <c r="BA842" s="62" t="str">
        <f>IF(BA841="","",IFERROR(VLOOKUP($BC$1&amp;BB842-1,'Pivot Tables'!$E$5:$F$1135,2,FALSE),""))</f>
        <v/>
      </c>
      <c r="BB842" s="63">
        <v>840</v>
      </c>
      <c r="BC842" s="62" t="str">
        <f>IF(BD842="","",BD842&amp;" ("&amp;COUNTIF('Pivot Tables'!$D$4:$D$1135,Reference!BD842)-1&amp;")")</f>
        <v/>
      </c>
      <c r="BD842" s="62" t="str">
        <f>IF(BD841="","",IFERROR(VLOOKUP(BB842,'Pivot Tables'!$AD$4:$AE$1135,2,FALSE),""))</f>
        <v/>
      </c>
    </row>
    <row r="843" spans="22:56">
      <c r="V843" s="70"/>
      <c r="W843" s="65"/>
      <c r="X843" s="65"/>
      <c r="Y843" s="65"/>
      <c r="Z843" s="65">
        <f t="shared" si="72"/>
        <v>838</v>
      </c>
      <c r="AA843" s="81" t="str">
        <f>IF(AA842="","",IFERROR(IF($S$17="All",VLOOKUP($S$14&amp;Z843-1,'Pivot Tables'!$T$5:$U$1135,2,FALSE),VLOOKUP($S$14&amp;Reference!$S$17&amp;Z843-1,'Pivot Tables'!$AB$5:$AC$1135,2,FALSE)),""))</f>
        <v/>
      </c>
      <c r="AB843" s="66"/>
      <c r="BA843" s="62" t="str">
        <f>IF(BA842="","",IFERROR(VLOOKUP($BC$1&amp;BB843-1,'Pivot Tables'!$E$5:$F$1135,2,FALSE),""))</f>
        <v/>
      </c>
      <c r="BB843" s="63">
        <v>841</v>
      </c>
      <c r="BC843" s="62" t="str">
        <f>IF(BD843="","",BD843&amp;" ("&amp;COUNTIF('Pivot Tables'!$D$4:$D$1135,Reference!BD843)-1&amp;")")</f>
        <v/>
      </c>
      <c r="BD843" s="62" t="str">
        <f>IF(BD842="","",IFERROR(VLOOKUP(BB843,'Pivot Tables'!$AD$4:$AE$1135,2,FALSE),""))</f>
        <v/>
      </c>
    </row>
    <row r="844" spans="22:56">
      <c r="V844" s="70"/>
      <c r="W844" s="65"/>
      <c r="X844" s="65"/>
      <c r="Y844" s="65"/>
      <c r="Z844" s="65">
        <f t="shared" si="72"/>
        <v>839</v>
      </c>
      <c r="AA844" s="81" t="str">
        <f>IF(AA843="","",IFERROR(IF($S$17="All",VLOOKUP($S$14&amp;Z844-1,'Pivot Tables'!$T$5:$U$1135,2,FALSE),VLOOKUP($S$14&amp;Reference!$S$17&amp;Z844-1,'Pivot Tables'!$AB$5:$AC$1135,2,FALSE)),""))</f>
        <v/>
      </c>
      <c r="AB844" s="66"/>
      <c r="BA844" s="62" t="str">
        <f>IF(BA843="","",IFERROR(VLOOKUP($BC$1&amp;BB844-1,'Pivot Tables'!$E$5:$F$1135,2,FALSE),""))</f>
        <v/>
      </c>
      <c r="BB844" s="63">
        <v>842</v>
      </c>
      <c r="BC844" s="62" t="str">
        <f>IF(BD844="","",BD844&amp;" ("&amp;COUNTIF('Pivot Tables'!$D$4:$D$1135,Reference!BD844)-1&amp;")")</f>
        <v/>
      </c>
      <c r="BD844" s="62" t="str">
        <f>IF(BD843="","",IFERROR(VLOOKUP(BB844,'Pivot Tables'!$AD$4:$AE$1135,2,FALSE),""))</f>
        <v/>
      </c>
    </row>
    <row r="845" spans="22:56">
      <c r="V845" s="70"/>
      <c r="W845" s="65"/>
      <c r="X845" s="65"/>
      <c r="Y845" s="65"/>
      <c r="Z845" s="65">
        <f t="shared" si="72"/>
        <v>840</v>
      </c>
      <c r="AA845" s="81" t="str">
        <f>IF(AA844="","",IFERROR(IF($S$17="All",VLOOKUP($S$14&amp;Z845-1,'Pivot Tables'!$T$5:$U$1135,2,FALSE),VLOOKUP($S$14&amp;Reference!$S$17&amp;Z845-1,'Pivot Tables'!$AB$5:$AC$1135,2,FALSE)),""))</f>
        <v/>
      </c>
      <c r="AB845" s="66"/>
      <c r="BA845" s="62" t="str">
        <f>IF(BA844="","",IFERROR(VLOOKUP($BC$1&amp;BB845-1,'Pivot Tables'!$E$5:$F$1135,2,FALSE),""))</f>
        <v/>
      </c>
      <c r="BB845" s="63">
        <v>843</v>
      </c>
      <c r="BC845" s="62" t="str">
        <f>IF(BD845="","",BD845&amp;" ("&amp;COUNTIF('Pivot Tables'!$D$4:$D$1135,Reference!BD845)-1&amp;")")</f>
        <v/>
      </c>
      <c r="BD845" s="62" t="str">
        <f>IF(BD844="","",IFERROR(VLOOKUP(BB845,'Pivot Tables'!$AD$4:$AE$1135,2,FALSE),""))</f>
        <v/>
      </c>
    </row>
    <row r="846" spans="22:56">
      <c r="V846" s="70"/>
      <c r="W846" s="65"/>
      <c r="X846" s="65"/>
      <c r="Y846" s="65"/>
      <c r="Z846" s="65">
        <f t="shared" si="72"/>
        <v>841</v>
      </c>
      <c r="AA846" s="81" t="str">
        <f>IF(AA845="","",IFERROR(IF($S$17="All",VLOOKUP($S$14&amp;Z846-1,'Pivot Tables'!$T$5:$U$1135,2,FALSE),VLOOKUP($S$14&amp;Reference!$S$17&amp;Z846-1,'Pivot Tables'!$AB$5:$AC$1135,2,FALSE)),""))</f>
        <v/>
      </c>
      <c r="AB846" s="66"/>
      <c r="BA846" s="62" t="str">
        <f>IF(BA845="","",IFERROR(VLOOKUP($BC$1&amp;BB846-1,'Pivot Tables'!$E$5:$F$1135,2,FALSE),""))</f>
        <v/>
      </c>
      <c r="BB846" s="63">
        <v>844</v>
      </c>
      <c r="BC846" s="62" t="str">
        <f>IF(BD846="","",BD846&amp;" ("&amp;COUNTIF('Pivot Tables'!$D$4:$D$1135,Reference!BD846)-1&amp;")")</f>
        <v/>
      </c>
      <c r="BD846" s="62" t="str">
        <f>IF(BD845="","",IFERROR(VLOOKUP(BB846,'Pivot Tables'!$AD$4:$AE$1135,2,FALSE),""))</f>
        <v/>
      </c>
    </row>
    <row r="847" spans="22:56">
      <c r="V847" s="70"/>
      <c r="W847" s="65"/>
      <c r="X847" s="65"/>
      <c r="Y847" s="65"/>
      <c r="Z847" s="65">
        <f t="shared" ref="Z847:Z910" si="73">+Z846+1</f>
        <v>842</v>
      </c>
      <c r="AA847" s="81" t="str">
        <f>IF(AA846="","",IFERROR(IF($S$17="All",VLOOKUP($S$14&amp;Z847-1,'Pivot Tables'!$T$5:$U$1135,2,FALSE),VLOOKUP($S$14&amp;Reference!$S$17&amp;Z847-1,'Pivot Tables'!$AB$5:$AC$1135,2,FALSE)),""))</f>
        <v/>
      </c>
      <c r="AB847" s="66"/>
      <c r="BA847" s="62" t="str">
        <f>IF(BA846="","",IFERROR(VLOOKUP($BC$1&amp;BB847-1,'Pivot Tables'!$E$5:$F$1135,2,FALSE),""))</f>
        <v/>
      </c>
      <c r="BB847" s="63">
        <v>845</v>
      </c>
      <c r="BC847" s="62" t="str">
        <f>IF(BD847="","",BD847&amp;" ("&amp;COUNTIF('Pivot Tables'!$D$4:$D$1135,Reference!BD847)-1&amp;")")</f>
        <v/>
      </c>
      <c r="BD847" s="62" t="str">
        <f>IF(BD846="","",IFERROR(VLOOKUP(BB847,'Pivot Tables'!$AD$4:$AE$1135,2,FALSE),""))</f>
        <v/>
      </c>
    </row>
    <row r="848" spans="22:56">
      <c r="V848" s="70"/>
      <c r="W848" s="65"/>
      <c r="X848" s="65"/>
      <c r="Y848" s="65"/>
      <c r="Z848" s="65">
        <f t="shared" si="73"/>
        <v>843</v>
      </c>
      <c r="AA848" s="81" t="str">
        <f>IF(AA847="","",IFERROR(IF($S$17="All",VLOOKUP($S$14&amp;Z848-1,'Pivot Tables'!$T$5:$U$1135,2,FALSE),VLOOKUP($S$14&amp;Reference!$S$17&amp;Z848-1,'Pivot Tables'!$AB$5:$AC$1135,2,FALSE)),""))</f>
        <v/>
      </c>
      <c r="AB848" s="66"/>
      <c r="BA848" s="62" t="str">
        <f>IF(BA847="","",IFERROR(VLOOKUP($BC$1&amp;BB848-1,'Pivot Tables'!$E$5:$F$1135,2,FALSE),""))</f>
        <v/>
      </c>
      <c r="BB848" s="63">
        <v>846</v>
      </c>
      <c r="BC848" s="62" t="str">
        <f>IF(BD848="","",BD848&amp;" ("&amp;COUNTIF('Pivot Tables'!$D$4:$D$1135,Reference!BD848)-1&amp;")")</f>
        <v/>
      </c>
      <c r="BD848" s="62" t="str">
        <f>IF(BD847="","",IFERROR(VLOOKUP(BB848,'Pivot Tables'!$AD$4:$AE$1135,2,FALSE),""))</f>
        <v/>
      </c>
    </row>
    <row r="849" spans="22:56">
      <c r="V849" s="70"/>
      <c r="W849" s="65"/>
      <c r="X849" s="65"/>
      <c r="Y849" s="65"/>
      <c r="Z849" s="65">
        <f t="shared" si="73"/>
        <v>844</v>
      </c>
      <c r="AA849" s="81" t="str">
        <f>IF(AA848="","",IFERROR(IF($S$17="All",VLOOKUP($S$14&amp;Z849-1,'Pivot Tables'!$T$5:$U$1135,2,FALSE),VLOOKUP($S$14&amp;Reference!$S$17&amp;Z849-1,'Pivot Tables'!$AB$5:$AC$1135,2,FALSE)),""))</f>
        <v/>
      </c>
      <c r="AB849" s="66"/>
      <c r="BA849" s="62" t="str">
        <f>IF(BA848="","",IFERROR(VLOOKUP($BC$1&amp;BB849-1,'Pivot Tables'!$E$5:$F$1135,2,FALSE),""))</f>
        <v/>
      </c>
      <c r="BB849" s="63">
        <v>847</v>
      </c>
      <c r="BC849" s="62" t="str">
        <f>IF(BD849="","",BD849&amp;" ("&amp;COUNTIF('Pivot Tables'!$D$4:$D$1135,Reference!BD849)-1&amp;")")</f>
        <v/>
      </c>
      <c r="BD849" s="62" t="str">
        <f>IF(BD848="","",IFERROR(VLOOKUP(BB849,'Pivot Tables'!$AD$4:$AE$1135,2,FALSE),""))</f>
        <v/>
      </c>
    </row>
    <row r="850" spans="22:56">
      <c r="V850" s="70"/>
      <c r="W850" s="65"/>
      <c r="X850" s="65"/>
      <c r="Y850" s="65"/>
      <c r="Z850" s="65">
        <f t="shared" si="73"/>
        <v>845</v>
      </c>
      <c r="AA850" s="81" t="str">
        <f>IF(AA849="","",IFERROR(IF($S$17="All",VLOOKUP($S$14&amp;Z850-1,'Pivot Tables'!$T$5:$U$1135,2,FALSE),VLOOKUP($S$14&amp;Reference!$S$17&amp;Z850-1,'Pivot Tables'!$AB$5:$AC$1135,2,FALSE)),""))</f>
        <v/>
      </c>
      <c r="AB850" s="66"/>
      <c r="BA850" s="62" t="str">
        <f>IF(BA849="","",IFERROR(VLOOKUP($BC$1&amp;BB850-1,'Pivot Tables'!$E$5:$F$1135,2,FALSE),""))</f>
        <v/>
      </c>
      <c r="BB850" s="63">
        <v>848</v>
      </c>
      <c r="BC850" s="62" t="str">
        <f>IF(BD850="","",BD850&amp;" ("&amp;COUNTIF('Pivot Tables'!$D$4:$D$1135,Reference!BD850)-1&amp;")")</f>
        <v/>
      </c>
      <c r="BD850" s="62" t="str">
        <f>IF(BD849="","",IFERROR(VLOOKUP(BB850,'Pivot Tables'!$AD$4:$AE$1135,2,FALSE),""))</f>
        <v/>
      </c>
    </row>
    <row r="851" spans="22:56">
      <c r="V851" s="70"/>
      <c r="W851" s="65"/>
      <c r="X851" s="65"/>
      <c r="Y851" s="65"/>
      <c r="Z851" s="65">
        <f t="shared" si="73"/>
        <v>846</v>
      </c>
      <c r="AA851" s="81" t="str">
        <f>IF(AA850="","",IFERROR(IF($S$17="All",VLOOKUP($S$14&amp;Z851-1,'Pivot Tables'!$T$5:$U$1135,2,FALSE),VLOOKUP($S$14&amp;Reference!$S$17&amp;Z851-1,'Pivot Tables'!$AB$5:$AC$1135,2,FALSE)),""))</f>
        <v/>
      </c>
      <c r="AB851" s="66"/>
      <c r="BA851" s="62" t="str">
        <f>IF(BA850="","",IFERROR(VLOOKUP($BC$1&amp;BB851-1,'Pivot Tables'!$E$5:$F$1135,2,FALSE),""))</f>
        <v/>
      </c>
      <c r="BB851" s="63">
        <v>849</v>
      </c>
      <c r="BC851" s="62" t="str">
        <f>IF(BD851="","",BD851&amp;" ("&amp;COUNTIF('Pivot Tables'!$D$4:$D$1135,Reference!BD851)-1&amp;")")</f>
        <v/>
      </c>
      <c r="BD851" s="62" t="str">
        <f>IF(BD850="","",IFERROR(VLOOKUP(BB851,'Pivot Tables'!$AD$4:$AE$1135,2,FALSE),""))</f>
        <v/>
      </c>
    </row>
    <row r="852" spans="22:56">
      <c r="V852" s="70"/>
      <c r="W852" s="65"/>
      <c r="X852" s="65"/>
      <c r="Y852" s="65"/>
      <c r="Z852" s="65">
        <f t="shared" si="73"/>
        <v>847</v>
      </c>
      <c r="AA852" s="81" t="str">
        <f>IF(AA851="","",IFERROR(IF($S$17="All",VLOOKUP($S$14&amp;Z852-1,'Pivot Tables'!$T$5:$U$1135,2,FALSE),VLOOKUP($S$14&amp;Reference!$S$17&amp;Z852-1,'Pivot Tables'!$AB$5:$AC$1135,2,FALSE)),""))</f>
        <v/>
      </c>
      <c r="AB852" s="66"/>
      <c r="BA852" s="62" t="str">
        <f>IF(BA851="","",IFERROR(VLOOKUP($BC$1&amp;BB852-1,'Pivot Tables'!$E$5:$F$1135,2,FALSE),""))</f>
        <v/>
      </c>
      <c r="BB852" s="63">
        <v>850</v>
      </c>
      <c r="BC852" s="62" t="str">
        <f>IF(BD852="","",BD852&amp;" ("&amp;COUNTIF('Pivot Tables'!$D$4:$D$1135,Reference!BD852)-1&amp;")")</f>
        <v/>
      </c>
      <c r="BD852" s="62" t="str">
        <f>IF(BD851="","",IFERROR(VLOOKUP(BB852,'Pivot Tables'!$AD$4:$AE$1135,2,FALSE),""))</f>
        <v/>
      </c>
    </row>
    <row r="853" spans="22:56">
      <c r="V853" s="70"/>
      <c r="W853" s="65"/>
      <c r="X853" s="65"/>
      <c r="Y853" s="65"/>
      <c r="Z853" s="65">
        <f t="shared" si="73"/>
        <v>848</v>
      </c>
      <c r="AA853" s="81" t="str">
        <f>IF(AA852="","",IFERROR(IF($S$17="All",VLOOKUP($S$14&amp;Z853-1,'Pivot Tables'!$T$5:$U$1135,2,FALSE),VLOOKUP($S$14&amp;Reference!$S$17&amp;Z853-1,'Pivot Tables'!$AB$5:$AC$1135,2,FALSE)),""))</f>
        <v/>
      </c>
      <c r="AB853" s="66"/>
      <c r="BA853" s="62" t="str">
        <f>IF(BA852="","",IFERROR(VLOOKUP($BC$1&amp;BB853-1,'Pivot Tables'!$E$5:$F$1135,2,FALSE),""))</f>
        <v/>
      </c>
      <c r="BB853" s="63">
        <v>851</v>
      </c>
      <c r="BC853" s="62" t="str">
        <f>IF(BD853="","",BD853&amp;" ("&amp;COUNTIF('Pivot Tables'!$D$4:$D$1135,Reference!BD853)-1&amp;")")</f>
        <v/>
      </c>
      <c r="BD853" s="62" t="str">
        <f>IF(BD852="","",IFERROR(VLOOKUP(BB853,'Pivot Tables'!$AD$4:$AE$1135,2,FALSE),""))</f>
        <v/>
      </c>
    </row>
    <row r="854" spans="22:56">
      <c r="V854" s="70"/>
      <c r="W854" s="65"/>
      <c r="X854" s="65"/>
      <c r="Y854" s="65"/>
      <c r="Z854" s="65">
        <f t="shared" si="73"/>
        <v>849</v>
      </c>
      <c r="AA854" s="81" t="str">
        <f>IF(AA853="","",IFERROR(IF($S$17="All",VLOOKUP($S$14&amp;Z854-1,'Pivot Tables'!$T$5:$U$1135,2,FALSE),VLOOKUP($S$14&amp;Reference!$S$17&amp;Z854-1,'Pivot Tables'!$AB$5:$AC$1135,2,FALSE)),""))</f>
        <v/>
      </c>
      <c r="AB854" s="66"/>
      <c r="BA854" s="62" t="str">
        <f>IF(BA853="","",IFERROR(VLOOKUP($BC$1&amp;BB854-1,'Pivot Tables'!$E$5:$F$1135,2,FALSE),""))</f>
        <v/>
      </c>
      <c r="BB854" s="63">
        <v>852</v>
      </c>
      <c r="BC854" s="62" t="str">
        <f>IF(BD854="","",BD854&amp;" ("&amp;COUNTIF('Pivot Tables'!$D$4:$D$1135,Reference!BD854)-1&amp;")")</f>
        <v/>
      </c>
      <c r="BD854" s="62" t="str">
        <f>IF(BD853="","",IFERROR(VLOOKUP(BB854,'Pivot Tables'!$AD$4:$AE$1135,2,FALSE),""))</f>
        <v/>
      </c>
    </row>
    <row r="855" spans="22:56">
      <c r="V855" s="70"/>
      <c r="W855" s="65"/>
      <c r="X855" s="65"/>
      <c r="Y855" s="65"/>
      <c r="Z855" s="65">
        <f t="shared" si="73"/>
        <v>850</v>
      </c>
      <c r="AA855" s="81" t="str">
        <f>IF(AA854="","",IFERROR(IF($S$17="All",VLOOKUP($S$14&amp;Z855-1,'Pivot Tables'!$T$5:$U$1135,2,FALSE),VLOOKUP($S$14&amp;Reference!$S$17&amp;Z855-1,'Pivot Tables'!$AB$5:$AC$1135,2,FALSE)),""))</f>
        <v/>
      </c>
      <c r="AB855" s="66"/>
      <c r="BA855" s="62" t="str">
        <f>IF(BA854="","",IFERROR(VLOOKUP($BC$1&amp;BB855-1,'Pivot Tables'!$E$5:$F$1135,2,FALSE),""))</f>
        <v/>
      </c>
      <c r="BB855" s="63">
        <v>853</v>
      </c>
      <c r="BC855" s="62" t="str">
        <f>IF(BD855="","",BD855&amp;" ("&amp;COUNTIF('Pivot Tables'!$D$4:$D$1135,Reference!BD855)-1&amp;")")</f>
        <v/>
      </c>
      <c r="BD855" s="62" t="str">
        <f>IF(BD854="","",IFERROR(VLOOKUP(BB855,'Pivot Tables'!$AD$4:$AE$1135,2,FALSE),""))</f>
        <v/>
      </c>
    </row>
    <row r="856" spans="22:56">
      <c r="V856" s="70"/>
      <c r="W856" s="65"/>
      <c r="X856" s="65"/>
      <c r="Y856" s="65"/>
      <c r="Z856" s="65">
        <f t="shared" si="73"/>
        <v>851</v>
      </c>
      <c r="AA856" s="81" t="str">
        <f>IF(AA855="","",IFERROR(IF($S$17="All",VLOOKUP($S$14&amp;Z856-1,'Pivot Tables'!$T$5:$U$1135,2,FALSE),VLOOKUP($S$14&amp;Reference!$S$17&amp;Z856-1,'Pivot Tables'!$AB$5:$AC$1135,2,FALSE)),""))</f>
        <v/>
      </c>
      <c r="AB856" s="66"/>
      <c r="BA856" s="62" t="str">
        <f>IF(BA855="","",IFERROR(VLOOKUP($BC$1&amp;BB856-1,'Pivot Tables'!$E$5:$F$1135,2,FALSE),""))</f>
        <v/>
      </c>
      <c r="BB856" s="63">
        <v>854</v>
      </c>
      <c r="BC856" s="62" t="str">
        <f>IF(BD856="","",BD856&amp;" ("&amp;COUNTIF('Pivot Tables'!$D$4:$D$1135,Reference!BD856)-1&amp;")")</f>
        <v/>
      </c>
      <c r="BD856" s="62" t="str">
        <f>IF(BD855="","",IFERROR(VLOOKUP(BB856,'Pivot Tables'!$AD$4:$AE$1135,2,FALSE),""))</f>
        <v/>
      </c>
    </row>
    <row r="857" spans="22:56">
      <c r="V857" s="70"/>
      <c r="W857" s="65"/>
      <c r="X857" s="65"/>
      <c r="Y857" s="65"/>
      <c r="Z857" s="65">
        <f t="shared" si="73"/>
        <v>852</v>
      </c>
      <c r="AA857" s="81" t="str">
        <f>IF(AA856="","",IFERROR(IF($S$17="All",VLOOKUP($S$14&amp;Z857-1,'Pivot Tables'!$T$5:$U$1135,2,FALSE),VLOOKUP($S$14&amp;Reference!$S$17&amp;Z857-1,'Pivot Tables'!$AB$5:$AC$1135,2,FALSE)),""))</f>
        <v/>
      </c>
      <c r="AB857" s="66"/>
      <c r="BA857" s="62" t="str">
        <f>IF(BA856="","",IFERROR(VLOOKUP($BC$1&amp;BB857-1,'Pivot Tables'!$E$5:$F$1135,2,FALSE),""))</f>
        <v/>
      </c>
      <c r="BB857" s="63">
        <v>855</v>
      </c>
      <c r="BC857" s="62" t="str">
        <f>IF(BD857="","",BD857&amp;" ("&amp;COUNTIF('Pivot Tables'!$D$4:$D$1135,Reference!BD857)-1&amp;")")</f>
        <v/>
      </c>
      <c r="BD857" s="62" t="str">
        <f>IF(BD856="","",IFERROR(VLOOKUP(BB857,'Pivot Tables'!$AD$4:$AE$1135,2,FALSE),""))</f>
        <v/>
      </c>
    </row>
    <row r="858" spans="22:56">
      <c r="V858" s="70"/>
      <c r="W858" s="65"/>
      <c r="X858" s="65"/>
      <c r="Y858" s="65"/>
      <c r="Z858" s="65">
        <f t="shared" si="73"/>
        <v>853</v>
      </c>
      <c r="AA858" s="81" t="str">
        <f>IF(AA857="","",IFERROR(IF($S$17="All",VLOOKUP($S$14&amp;Z858-1,'Pivot Tables'!$T$5:$U$1135,2,FALSE),VLOOKUP($S$14&amp;Reference!$S$17&amp;Z858-1,'Pivot Tables'!$AB$5:$AC$1135,2,FALSE)),""))</f>
        <v/>
      </c>
      <c r="AB858" s="66"/>
      <c r="BA858" s="62" t="str">
        <f>IF(BA857="","",IFERROR(VLOOKUP($BC$1&amp;BB858-1,'Pivot Tables'!$E$5:$F$1135,2,FALSE),""))</f>
        <v/>
      </c>
      <c r="BB858" s="63">
        <v>856</v>
      </c>
      <c r="BC858" s="62" t="str">
        <f>IF(BD858="","",BD858&amp;" ("&amp;COUNTIF('Pivot Tables'!$D$4:$D$1135,Reference!BD858)-1&amp;")")</f>
        <v/>
      </c>
      <c r="BD858" s="62" t="str">
        <f>IF(BD857="","",IFERROR(VLOOKUP(BB858,'Pivot Tables'!$AD$4:$AE$1135,2,FALSE),""))</f>
        <v/>
      </c>
    </row>
    <row r="859" spans="22:56">
      <c r="V859" s="70"/>
      <c r="W859" s="65"/>
      <c r="X859" s="65"/>
      <c r="Y859" s="65"/>
      <c r="Z859" s="65">
        <f t="shared" si="73"/>
        <v>854</v>
      </c>
      <c r="AA859" s="81" t="str">
        <f>IF(AA858="","",IFERROR(IF($S$17="All",VLOOKUP($S$14&amp;Z859-1,'Pivot Tables'!$T$5:$U$1135,2,FALSE),VLOOKUP($S$14&amp;Reference!$S$17&amp;Z859-1,'Pivot Tables'!$AB$5:$AC$1135,2,FALSE)),""))</f>
        <v/>
      </c>
      <c r="AB859" s="66"/>
      <c r="BA859" s="62" t="str">
        <f>IF(BA858="","",IFERROR(VLOOKUP($BC$1&amp;BB859-1,'Pivot Tables'!$E$5:$F$1135,2,FALSE),""))</f>
        <v/>
      </c>
      <c r="BB859" s="63">
        <v>857</v>
      </c>
      <c r="BC859" s="62" t="str">
        <f>IF(BD859="","",BD859&amp;" ("&amp;COUNTIF('Pivot Tables'!$D$4:$D$1135,Reference!BD859)-1&amp;")")</f>
        <v/>
      </c>
      <c r="BD859" s="62" t="str">
        <f>IF(BD858="","",IFERROR(VLOOKUP(BB859,'Pivot Tables'!$AD$4:$AE$1135,2,FALSE),""))</f>
        <v/>
      </c>
    </row>
    <row r="860" spans="22:56">
      <c r="V860" s="70"/>
      <c r="W860" s="65"/>
      <c r="X860" s="65"/>
      <c r="Y860" s="65"/>
      <c r="Z860" s="65">
        <f t="shared" si="73"/>
        <v>855</v>
      </c>
      <c r="AA860" s="81" t="str">
        <f>IF(AA859="","",IFERROR(IF($S$17="All",VLOOKUP($S$14&amp;Z860-1,'Pivot Tables'!$T$5:$U$1135,2,FALSE),VLOOKUP($S$14&amp;Reference!$S$17&amp;Z860-1,'Pivot Tables'!$AB$5:$AC$1135,2,FALSE)),""))</f>
        <v/>
      </c>
      <c r="AB860" s="66"/>
      <c r="BA860" s="62" t="str">
        <f>IF(BA859="","",IFERROR(VLOOKUP($BC$1&amp;BB860-1,'Pivot Tables'!$E$5:$F$1135,2,FALSE),""))</f>
        <v/>
      </c>
      <c r="BB860" s="63">
        <v>858</v>
      </c>
      <c r="BC860" s="62" t="str">
        <f>IF(BD860="","",BD860&amp;" ("&amp;COUNTIF('Pivot Tables'!$D$4:$D$1135,Reference!BD860)-1&amp;")")</f>
        <v/>
      </c>
      <c r="BD860" s="62" t="str">
        <f>IF(BD859="","",IFERROR(VLOOKUP(BB860,'Pivot Tables'!$AD$4:$AE$1135,2,FALSE),""))</f>
        <v/>
      </c>
    </row>
    <row r="861" spans="22:56">
      <c r="V861" s="70"/>
      <c r="W861" s="65"/>
      <c r="X861" s="65"/>
      <c r="Y861" s="65"/>
      <c r="Z861" s="65">
        <f t="shared" si="73"/>
        <v>856</v>
      </c>
      <c r="AA861" s="81" t="str">
        <f>IF(AA860="","",IFERROR(IF($S$17="All",VLOOKUP($S$14&amp;Z861-1,'Pivot Tables'!$T$5:$U$1135,2,FALSE),VLOOKUP($S$14&amp;Reference!$S$17&amp;Z861-1,'Pivot Tables'!$AB$5:$AC$1135,2,FALSE)),""))</f>
        <v/>
      </c>
      <c r="AB861" s="66"/>
      <c r="BA861" s="62" t="str">
        <f>IF(BA860="","",IFERROR(VLOOKUP($BC$1&amp;BB861-1,'Pivot Tables'!$E$5:$F$1135,2,FALSE),""))</f>
        <v/>
      </c>
      <c r="BB861" s="63">
        <v>859</v>
      </c>
      <c r="BC861" s="62" t="str">
        <f>IF(BD861="","",BD861&amp;" ("&amp;COUNTIF('Pivot Tables'!$D$4:$D$1135,Reference!BD861)-1&amp;")")</f>
        <v/>
      </c>
      <c r="BD861" s="62" t="str">
        <f>IF(BD860="","",IFERROR(VLOOKUP(BB861,'Pivot Tables'!$AD$4:$AE$1135,2,FALSE),""))</f>
        <v/>
      </c>
    </row>
    <row r="862" spans="22:56">
      <c r="V862" s="70"/>
      <c r="W862" s="65"/>
      <c r="X862" s="65"/>
      <c r="Y862" s="65"/>
      <c r="Z862" s="65">
        <f t="shared" si="73"/>
        <v>857</v>
      </c>
      <c r="AA862" s="81" t="str">
        <f>IF(AA861="","",IFERROR(IF($S$17="All",VLOOKUP($S$14&amp;Z862-1,'Pivot Tables'!$T$5:$U$1135,2,FALSE),VLOOKUP($S$14&amp;Reference!$S$17&amp;Z862-1,'Pivot Tables'!$AB$5:$AC$1135,2,FALSE)),""))</f>
        <v/>
      </c>
      <c r="AB862" s="66"/>
      <c r="BA862" s="62" t="str">
        <f>IF(BA861="","",IFERROR(VLOOKUP($BC$1&amp;BB862-1,'Pivot Tables'!$E$5:$F$1135,2,FALSE),""))</f>
        <v/>
      </c>
      <c r="BB862" s="63">
        <v>860</v>
      </c>
      <c r="BC862" s="62" t="str">
        <f>IF(BD862="","",BD862&amp;" ("&amp;COUNTIF('Pivot Tables'!$D$4:$D$1135,Reference!BD862)-1&amp;")")</f>
        <v/>
      </c>
      <c r="BD862" s="62" t="str">
        <f>IF(BD861="","",IFERROR(VLOOKUP(BB862,'Pivot Tables'!$AD$4:$AE$1135,2,FALSE),""))</f>
        <v/>
      </c>
    </row>
    <row r="863" spans="22:56">
      <c r="V863" s="70"/>
      <c r="W863" s="65"/>
      <c r="X863" s="65"/>
      <c r="Y863" s="65"/>
      <c r="Z863" s="65">
        <f t="shared" si="73"/>
        <v>858</v>
      </c>
      <c r="AA863" s="81" t="str">
        <f>IF(AA862="","",IFERROR(IF($S$17="All",VLOOKUP($S$14&amp;Z863-1,'Pivot Tables'!$T$5:$U$1135,2,FALSE),VLOOKUP($S$14&amp;Reference!$S$17&amp;Z863-1,'Pivot Tables'!$AB$5:$AC$1135,2,FALSE)),""))</f>
        <v/>
      </c>
      <c r="AB863" s="66"/>
      <c r="BA863" s="62" t="str">
        <f>IF(BA862="","",IFERROR(VLOOKUP($BC$1&amp;BB863-1,'Pivot Tables'!$E$5:$F$1135,2,FALSE),""))</f>
        <v/>
      </c>
      <c r="BB863" s="63">
        <v>861</v>
      </c>
      <c r="BC863" s="62" t="str">
        <f>IF(BD863="","",BD863&amp;" ("&amp;COUNTIF('Pivot Tables'!$D$4:$D$1135,Reference!BD863)-1&amp;")")</f>
        <v/>
      </c>
      <c r="BD863" s="62" t="str">
        <f>IF(BD862="","",IFERROR(VLOOKUP(BB863,'Pivot Tables'!$AD$4:$AE$1135,2,FALSE),""))</f>
        <v/>
      </c>
    </row>
    <row r="864" spans="22:56">
      <c r="V864" s="70"/>
      <c r="W864" s="65"/>
      <c r="X864" s="65"/>
      <c r="Y864" s="65"/>
      <c r="Z864" s="65">
        <f t="shared" si="73"/>
        <v>859</v>
      </c>
      <c r="AA864" s="81" t="str">
        <f>IF(AA863="","",IFERROR(IF($S$17="All",VLOOKUP($S$14&amp;Z864-1,'Pivot Tables'!$T$5:$U$1135,2,FALSE),VLOOKUP($S$14&amp;Reference!$S$17&amp;Z864-1,'Pivot Tables'!$AB$5:$AC$1135,2,FALSE)),""))</f>
        <v/>
      </c>
      <c r="AB864" s="66"/>
      <c r="BA864" s="62" t="str">
        <f>IF(BA863="","",IFERROR(VLOOKUP($BC$1&amp;BB864-1,'Pivot Tables'!$E$5:$F$1135,2,FALSE),""))</f>
        <v/>
      </c>
      <c r="BB864" s="63">
        <v>862</v>
      </c>
      <c r="BC864" s="62" t="str">
        <f>IF(BD864="","",BD864&amp;" ("&amp;COUNTIF('Pivot Tables'!$D$4:$D$1135,Reference!BD864)-1&amp;")")</f>
        <v/>
      </c>
      <c r="BD864" s="62" t="str">
        <f>IF(BD863="","",IFERROR(VLOOKUP(BB864,'Pivot Tables'!$AD$4:$AE$1135,2,FALSE),""))</f>
        <v/>
      </c>
    </row>
    <row r="865" spans="22:56">
      <c r="V865" s="70"/>
      <c r="W865" s="65"/>
      <c r="X865" s="65"/>
      <c r="Y865" s="65"/>
      <c r="Z865" s="65">
        <f t="shared" si="73"/>
        <v>860</v>
      </c>
      <c r="AA865" s="81" t="str">
        <f>IF(AA864="","",IFERROR(IF($S$17="All",VLOOKUP($S$14&amp;Z865-1,'Pivot Tables'!$T$5:$U$1135,2,FALSE),VLOOKUP($S$14&amp;Reference!$S$17&amp;Z865-1,'Pivot Tables'!$AB$5:$AC$1135,2,FALSE)),""))</f>
        <v/>
      </c>
      <c r="AB865" s="66"/>
      <c r="BA865" s="62" t="str">
        <f>IF(BA864="","",IFERROR(VLOOKUP($BC$1&amp;BB865-1,'Pivot Tables'!$E$5:$F$1135,2,FALSE),""))</f>
        <v/>
      </c>
      <c r="BB865" s="63">
        <v>863</v>
      </c>
      <c r="BC865" s="62" t="str">
        <f>IF(BD865="","",BD865&amp;" ("&amp;COUNTIF('Pivot Tables'!$D$4:$D$1135,Reference!BD865)-1&amp;")")</f>
        <v/>
      </c>
      <c r="BD865" s="62" t="str">
        <f>IF(BD864="","",IFERROR(VLOOKUP(BB865,'Pivot Tables'!$AD$4:$AE$1135,2,FALSE),""))</f>
        <v/>
      </c>
    </row>
    <row r="866" spans="22:56">
      <c r="V866" s="70"/>
      <c r="W866" s="65"/>
      <c r="X866" s="65"/>
      <c r="Y866" s="65"/>
      <c r="Z866" s="65">
        <f t="shared" si="73"/>
        <v>861</v>
      </c>
      <c r="AA866" s="81" t="str">
        <f>IF(AA865="","",IFERROR(IF($S$17="All",VLOOKUP($S$14&amp;Z866-1,'Pivot Tables'!$T$5:$U$1135,2,FALSE),VLOOKUP($S$14&amp;Reference!$S$17&amp;Z866-1,'Pivot Tables'!$AB$5:$AC$1135,2,FALSE)),""))</f>
        <v/>
      </c>
      <c r="AB866" s="66"/>
      <c r="BA866" s="62" t="str">
        <f>IF(BA865="","",IFERROR(VLOOKUP($BC$1&amp;BB866-1,'Pivot Tables'!$E$5:$F$1135,2,FALSE),""))</f>
        <v/>
      </c>
      <c r="BB866" s="63">
        <v>864</v>
      </c>
      <c r="BC866" s="62" t="str">
        <f>IF(BD866="","",BD866&amp;" ("&amp;COUNTIF('Pivot Tables'!$D$4:$D$1135,Reference!BD866)-1&amp;")")</f>
        <v/>
      </c>
      <c r="BD866" s="62" t="str">
        <f>IF(BD865="","",IFERROR(VLOOKUP(BB866,'Pivot Tables'!$AD$4:$AE$1135,2,FALSE),""))</f>
        <v/>
      </c>
    </row>
    <row r="867" spans="22:56">
      <c r="V867" s="70"/>
      <c r="W867" s="65"/>
      <c r="X867" s="65"/>
      <c r="Y867" s="65"/>
      <c r="Z867" s="65">
        <f t="shared" si="73"/>
        <v>862</v>
      </c>
      <c r="AA867" s="81" t="str">
        <f>IF(AA866="","",IFERROR(IF($S$17="All",VLOOKUP($S$14&amp;Z867-1,'Pivot Tables'!$T$5:$U$1135,2,FALSE),VLOOKUP($S$14&amp;Reference!$S$17&amp;Z867-1,'Pivot Tables'!$AB$5:$AC$1135,2,FALSE)),""))</f>
        <v/>
      </c>
      <c r="AB867" s="66"/>
      <c r="BA867" s="62" t="str">
        <f>IF(BA866="","",IFERROR(VLOOKUP($BC$1&amp;BB867-1,'Pivot Tables'!$E$5:$F$1135,2,FALSE),""))</f>
        <v/>
      </c>
      <c r="BB867" s="63">
        <v>865</v>
      </c>
      <c r="BC867" s="62" t="str">
        <f>IF(BD867="","",BD867&amp;" ("&amp;COUNTIF('Pivot Tables'!$D$4:$D$1135,Reference!BD867)-1&amp;")")</f>
        <v/>
      </c>
      <c r="BD867" s="62" t="str">
        <f>IF(BD866="","",IFERROR(VLOOKUP(BB867,'Pivot Tables'!$AD$4:$AE$1135,2,FALSE),""))</f>
        <v/>
      </c>
    </row>
    <row r="868" spans="22:56">
      <c r="V868" s="70"/>
      <c r="W868" s="65"/>
      <c r="X868" s="65"/>
      <c r="Y868" s="65"/>
      <c r="Z868" s="65">
        <f t="shared" si="73"/>
        <v>863</v>
      </c>
      <c r="AA868" s="81" t="str">
        <f>IF(AA867="","",IFERROR(IF($S$17="All",VLOOKUP($S$14&amp;Z868-1,'Pivot Tables'!$T$5:$U$1135,2,FALSE),VLOOKUP($S$14&amp;Reference!$S$17&amp;Z868-1,'Pivot Tables'!$AB$5:$AC$1135,2,FALSE)),""))</f>
        <v/>
      </c>
      <c r="AB868" s="66"/>
      <c r="BA868" s="62" t="str">
        <f>IF(BA867="","",IFERROR(VLOOKUP($BC$1&amp;BB868-1,'Pivot Tables'!$E$5:$F$1135,2,FALSE),""))</f>
        <v/>
      </c>
      <c r="BB868" s="63">
        <v>866</v>
      </c>
      <c r="BC868" s="62" t="str">
        <f>IF(BD868="","",BD868&amp;" ("&amp;COUNTIF('Pivot Tables'!$D$4:$D$1135,Reference!BD868)-1&amp;")")</f>
        <v/>
      </c>
      <c r="BD868" s="62" t="str">
        <f>IF(BD867="","",IFERROR(VLOOKUP(BB868,'Pivot Tables'!$AD$4:$AE$1135,2,FALSE),""))</f>
        <v/>
      </c>
    </row>
    <row r="869" spans="22:56">
      <c r="V869" s="70"/>
      <c r="W869" s="65"/>
      <c r="X869" s="65"/>
      <c r="Y869" s="65"/>
      <c r="Z869" s="65">
        <f t="shared" si="73"/>
        <v>864</v>
      </c>
      <c r="AA869" s="81" t="str">
        <f>IF(AA868="","",IFERROR(IF($S$17="All",VLOOKUP($S$14&amp;Z869-1,'Pivot Tables'!$T$5:$U$1135,2,FALSE),VLOOKUP($S$14&amp;Reference!$S$17&amp;Z869-1,'Pivot Tables'!$AB$5:$AC$1135,2,FALSE)),""))</f>
        <v/>
      </c>
      <c r="AB869" s="66"/>
      <c r="BA869" s="62" t="str">
        <f>IF(BA868="","",IFERROR(VLOOKUP($BC$1&amp;BB869-1,'Pivot Tables'!$E$5:$F$1135,2,FALSE),""))</f>
        <v/>
      </c>
      <c r="BB869" s="63">
        <v>867</v>
      </c>
      <c r="BC869" s="62" t="str">
        <f>IF(BD869="","",BD869&amp;" ("&amp;COUNTIF('Pivot Tables'!$D$4:$D$1135,Reference!BD869)-1&amp;")")</f>
        <v/>
      </c>
      <c r="BD869" s="62" t="str">
        <f>IF(BD868="","",IFERROR(VLOOKUP(BB869,'Pivot Tables'!$AD$4:$AE$1135,2,FALSE),""))</f>
        <v/>
      </c>
    </row>
    <row r="870" spans="22:56">
      <c r="V870" s="70"/>
      <c r="W870" s="65"/>
      <c r="X870" s="65"/>
      <c r="Y870" s="65"/>
      <c r="Z870" s="65">
        <f t="shared" si="73"/>
        <v>865</v>
      </c>
      <c r="AA870" s="81" t="str">
        <f>IF(AA869="","",IFERROR(IF($S$17="All",VLOOKUP($S$14&amp;Z870-1,'Pivot Tables'!$T$5:$U$1135,2,FALSE),VLOOKUP($S$14&amp;Reference!$S$17&amp;Z870-1,'Pivot Tables'!$AB$5:$AC$1135,2,FALSE)),""))</f>
        <v/>
      </c>
      <c r="AB870" s="66"/>
      <c r="BA870" s="62" t="str">
        <f>IF(BA869="","",IFERROR(VLOOKUP($BC$1&amp;BB870-1,'Pivot Tables'!$E$5:$F$1135,2,FALSE),""))</f>
        <v/>
      </c>
      <c r="BB870" s="63">
        <v>868</v>
      </c>
      <c r="BC870" s="62" t="str">
        <f>IF(BD870="","",BD870&amp;" ("&amp;COUNTIF('Pivot Tables'!$D$4:$D$1135,Reference!BD870)-1&amp;")")</f>
        <v/>
      </c>
      <c r="BD870" s="62" t="str">
        <f>IF(BD869="","",IFERROR(VLOOKUP(BB870,'Pivot Tables'!$AD$4:$AE$1135,2,FALSE),""))</f>
        <v/>
      </c>
    </row>
    <row r="871" spans="22:56">
      <c r="V871" s="70"/>
      <c r="W871" s="65"/>
      <c r="X871" s="65"/>
      <c r="Y871" s="65"/>
      <c r="Z871" s="65">
        <f t="shared" si="73"/>
        <v>866</v>
      </c>
      <c r="AA871" s="81" t="str">
        <f>IF(AA870="","",IFERROR(IF($S$17="All",VLOOKUP($S$14&amp;Z871-1,'Pivot Tables'!$T$5:$U$1135,2,FALSE),VLOOKUP($S$14&amp;Reference!$S$17&amp;Z871-1,'Pivot Tables'!$AB$5:$AC$1135,2,FALSE)),""))</f>
        <v/>
      </c>
      <c r="AB871" s="66"/>
      <c r="BA871" s="62" t="str">
        <f>IF(BA870="","",IFERROR(VLOOKUP($BC$1&amp;BB871-1,'Pivot Tables'!$E$5:$F$1135,2,FALSE),""))</f>
        <v/>
      </c>
      <c r="BB871" s="63">
        <v>869</v>
      </c>
      <c r="BC871" s="62" t="str">
        <f>IF(BD871="","",BD871&amp;" ("&amp;COUNTIF('Pivot Tables'!$D$4:$D$1135,Reference!BD871)-1&amp;")")</f>
        <v/>
      </c>
      <c r="BD871" s="62" t="str">
        <f>IF(BD870="","",IFERROR(VLOOKUP(BB871,'Pivot Tables'!$AD$4:$AE$1135,2,FALSE),""))</f>
        <v/>
      </c>
    </row>
    <row r="872" spans="22:56">
      <c r="V872" s="70"/>
      <c r="W872" s="65"/>
      <c r="X872" s="65"/>
      <c r="Y872" s="65"/>
      <c r="Z872" s="65">
        <f t="shared" si="73"/>
        <v>867</v>
      </c>
      <c r="AA872" s="81" t="str">
        <f>IF(AA871="","",IFERROR(IF($S$17="All",VLOOKUP($S$14&amp;Z872-1,'Pivot Tables'!$T$5:$U$1135,2,FALSE),VLOOKUP($S$14&amp;Reference!$S$17&amp;Z872-1,'Pivot Tables'!$AB$5:$AC$1135,2,FALSE)),""))</f>
        <v/>
      </c>
      <c r="AB872" s="66"/>
      <c r="BA872" s="62" t="str">
        <f>IF(BA871="","",IFERROR(VLOOKUP($BC$1&amp;BB872-1,'Pivot Tables'!$E$5:$F$1135,2,FALSE),""))</f>
        <v/>
      </c>
      <c r="BB872" s="63">
        <v>870</v>
      </c>
      <c r="BC872" s="62" t="str">
        <f>IF(BD872="","",BD872&amp;" ("&amp;COUNTIF('Pivot Tables'!$D$4:$D$1135,Reference!BD872)-1&amp;")")</f>
        <v/>
      </c>
      <c r="BD872" s="62" t="str">
        <f>IF(BD871="","",IFERROR(VLOOKUP(BB872,'Pivot Tables'!$AD$4:$AE$1135,2,FALSE),""))</f>
        <v/>
      </c>
    </row>
    <row r="873" spans="22:56">
      <c r="V873" s="70"/>
      <c r="W873" s="65"/>
      <c r="X873" s="65"/>
      <c r="Y873" s="65"/>
      <c r="Z873" s="65">
        <f t="shared" si="73"/>
        <v>868</v>
      </c>
      <c r="AA873" s="81" t="str">
        <f>IF(AA872="","",IFERROR(IF($S$17="All",VLOOKUP($S$14&amp;Z873-1,'Pivot Tables'!$T$5:$U$1135,2,FALSE),VLOOKUP($S$14&amp;Reference!$S$17&amp;Z873-1,'Pivot Tables'!$AB$5:$AC$1135,2,FALSE)),""))</f>
        <v/>
      </c>
      <c r="AB873" s="66"/>
      <c r="BA873" s="62" t="str">
        <f>IF(BA872="","",IFERROR(VLOOKUP($BC$1&amp;BB873-1,'Pivot Tables'!$E$5:$F$1135,2,FALSE),""))</f>
        <v/>
      </c>
      <c r="BB873" s="63">
        <v>871</v>
      </c>
      <c r="BC873" s="62" t="str">
        <f>IF(BD873="","",BD873&amp;" ("&amp;COUNTIF('Pivot Tables'!$D$4:$D$1135,Reference!BD873)-1&amp;")")</f>
        <v/>
      </c>
      <c r="BD873" s="62" t="str">
        <f>IF(BD872="","",IFERROR(VLOOKUP(BB873,'Pivot Tables'!$AD$4:$AE$1135,2,FALSE),""))</f>
        <v/>
      </c>
    </row>
    <row r="874" spans="22:56">
      <c r="V874" s="70"/>
      <c r="W874" s="65"/>
      <c r="X874" s="65"/>
      <c r="Y874" s="65"/>
      <c r="Z874" s="65">
        <f t="shared" si="73"/>
        <v>869</v>
      </c>
      <c r="AA874" s="81" t="str">
        <f>IF(AA873="","",IFERROR(IF($S$17="All",VLOOKUP($S$14&amp;Z874-1,'Pivot Tables'!$T$5:$U$1135,2,FALSE),VLOOKUP($S$14&amp;Reference!$S$17&amp;Z874-1,'Pivot Tables'!$AB$5:$AC$1135,2,FALSE)),""))</f>
        <v/>
      </c>
      <c r="AB874" s="66"/>
      <c r="BA874" s="62" t="str">
        <f>IF(BA873="","",IFERROR(VLOOKUP($BC$1&amp;BB874-1,'Pivot Tables'!$E$5:$F$1135,2,FALSE),""))</f>
        <v/>
      </c>
      <c r="BB874" s="63">
        <v>872</v>
      </c>
      <c r="BC874" s="62" t="str">
        <f>IF(BD874="","",BD874&amp;" ("&amp;COUNTIF('Pivot Tables'!$D$4:$D$1135,Reference!BD874)-1&amp;")")</f>
        <v/>
      </c>
      <c r="BD874" s="62" t="str">
        <f>IF(BD873="","",IFERROR(VLOOKUP(BB874,'Pivot Tables'!$AD$4:$AE$1135,2,FALSE),""))</f>
        <v/>
      </c>
    </row>
    <row r="875" spans="22:56">
      <c r="V875" s="70"/>
      <c r="W875" s="65"/>
      <c r="X875" s="65"/>
      <c r="Y875" s="65"/>
      <c r="Z875" s="65">
        <f t="shared" si="73"/>
        <v>870</v>
      </c>
      <c r="AA875" s="81" t="str">
        <f>IF(AA874="","",IFERROR(IF($S$17="All",VLOOKUP($S$14&amp;Z875-1,'Pivot Tables'!$T$5:$U$1135,2,FALSE),VLOOKUP($S$14&amp;Reference!$S$17&amp;Z875-1,'Pivot Tables'!$AB$5:$AC$1135,2,FALSE)),""))</f>
        <v/>
      </c>
      <c r="AB875" s="66"/>
      <c r="BA875" s="62" t="str">
        <f>IF(BA874="","",IFERROR(VLOOKUP($BC$1&amp;BB875-1,'Pivot Tables'!$E$5:$F$1135,2,FALSE),""))</f>
        <v/>
      </c>
      <c r="BB875" s="63">
        <v>873</v>
      </c>
      <c r="BC875" s="62" t="str">
        <f>IF(BD875="","",BD875&amp;" ("&amp;COUNTIF('Pivot Tables'!$D$4:$D$1135,Reference!BD875)-1&amp;")")</f>
        <v/>
      </c>
      <c r="BD875" s="62" t="str">
        <f>IF(BD874="","",IFERROR(VLOOKUP(BB875,'Pivot Tables'!$AD$4:$AE$1135,2,FALSE),""))</f>
        <v/>
      </c>
    </row>
    <row r="876" spans="22:56">
      <c r="V876" s="70"/>
      <c r="W876" s="65"/>
      <c r="X876" s="65"/>
      <c r="Y876" s="65"/>
      <c r="Z876" s="65">
        <f t="shared" si="73"/>
        <v>871</v>
      </c>
      <c r="AA876" s="81" t="str">
        <f>IF(AA875="","",IFERROR(IF($S$17="All",VLOOKUP($S$14&amp;Z876-1,'Pivot Tables'!$T$5:$U$1135,2,FALSE),VLOOKUP($S$14&amp;Reference!$S$17&amp;Z876-1,'Pivot Tables'!$AB$5:$AC$1135,2,FALSE)),""))</f>
        <v/>
      </c>
      <c r="AB876" s="66"/>
      <c r="BA876" s="62" t="str">
        <f>IF(BA875="","",IFERROR(VLOOKUP($BC$1&amp;BB876-1,'Pivot Tables'!$E$5:$F$1135,2,FALSE),""))</f>
        <v/>
      </c>
      <c r="BB876" s="63">
        <v>874</v>
      </c>
      <c r="BC876" s="62" t="str">
        <f>IF(BD876="","",BD876&amp;" ("&amp;COUNTIF('Pivot Tables'!$D$4:$D$1135,Reference!BD876)-1&amp;")")</f>
        <v/>
      </c>
      <c r="BD876" s="62" t="str">
        <f>IF(BD875="","",IFERROR(VLOOKUP(BB876,'Pivot Tables'!$AD$4:$AE$1135,2,FALSE),""))</f>
        <v/>
      </c>
    </row>
    <row r="877" spans="22:56">
      <c r="V877" s="70"/>
      <c r="W877" s="65"/>
      <c r="X877" s="65"/>
      <c r="Y877" s="65"/>
      <c r="Z877" s="65">
        <f t="shared" si="73"/>
        <v>872</v>
      </c>
      <c r="AA877" s="81" t="str">
        <f>IF(AA876="","",IFERROR(IF($S$17="All",VLOOKUP($S$14&amp;Z877-1,'Pivot Tables'!$T$5:$U$1135,2,FALSE),VLOOKUP($S$14&amp;Reference!$S$17&amp;Z877-1,'Pivot Tables'!$AB$5:$AC$1135,2,FALSE)),""))</f>
        <v/>
      </c>
      <c r="AB877" s="66"/>
      <c r="BA877" s="62" t="str">
        <f>IF(BA876="","",IFERROR(VLOOKUP($BC$1&amp;BB877-1,'Pivot Tables'!$E$5:$F$1135,2,FALSE),""))</f>
        <v/>
      </c>
      <c r="BB877" s="63">
        <v>875</v>
      </c>
      <c r="BC877" s="62" t="str">
        <f>IF(BD877="","",BD877&amp;" ("&amp;COUNTIF('Pivot Tables'!$D$4:$D$1135,Reference!BD877)-1&amp;")")</f>
        <v/>
      </c>
      <c r="BD877" s="62" t="str">
        <f>IF(BD876="","",IFERROR(VLOOKUP(BB877,'Pivot Tables'!$AD$4:$AE$1135,2,FALSE),""))</f>
        <v/>
      </c>
    </row>
    <row r="878" spans="22:56">
      <c r="V878" s="70"/>
      <c r="W878" s="65"/>
      <c r="X878" s="65"/>
      <c r="Y878" s="65"/>
      <c r="Z878" s="65">
        <f t="shared" si="73"/>
        <v>873</v>
      </c>
      <c r="AA878" s="81" t="str">
        <f>IF(AA877="","",IFERROR(IF($S$17="All",VLOOKUP($S$14&amp;Z878-1,'Pivot Tables'!$T$5:$U$1135,2,FALSE),VLOOKUP($S$14&amp;Reference!$S$17&amp;Z878-1,'Pivot Tables'!$AB$5:$AC$1135,2,FALSE)),""))</f>
        <v/>
      </c>
      <c r="AB878" s="66"/>
      <c r="BA878" s="62" t="str">
        <f>IF(BA877="","",IFERROR(VLOOKUP($BC$1&amp;BB878-1,'Pivot Tables'!$E$5:$F$1135,2,FALSE),""))</f>
        <v/>
      </c>
      <c r="BB878" s="63">
        <v>876</v>
      </c>
      <c r="BC878" s="62" t="str">
        <f>IF(BD878="","",BD878&amp;" ("&amp;COUNTIF('Pivot Tables'!$D$4:$D$1135,Reference!BD878)-1&amp;")")</f>
        <v/>
      </c>
      <c r="BD878" s="62" t="str">
        <f>IF(BD877="","",IFERROR(VLOOKUP(BB878,'Pivot Tables'!$AD$4:$AE$1135,2,FALSE),""))</f>
        <v/>
      </c>
    </row>
    <row r="879" spans="22:56">
      <c r="V879" s="70"/>
      <c r="W879" s="65"/>
      <c r="X879" s="65"/>
      <c r="Y879" s="65"/>
      <c r="Z879" s="65">
        <f t="shared" si="73"/>
        <v>874</v>
      </c>
      <c r="AA879" s="81" t="str">
        <f>IF(AA878="","",IFERROR(IF($S$17="All",VLOOKUP($S$14&amp;Z879-1,'Pivot Tables'!$T$5:$U$1135,2,FALSE),VLOOKUP($S$14&amp;Reference!$S$17&amp;Z879-1,'Pivot Tables'!$AB$5:$AC$1135,2,FALSE)),""))</f>
        <v/>
      </c>
      <c r="AB879" s="66"/>
      <c r="BA879" s="62" t="str">
        <f>IF(BA878="","",IFERROR(VLOOKUP($BC$1&amp;BB879-1,'Pivot Tables'!$E$5:$F$1135,2,FALSE),""))</f>
        <v/>
      </c>
      <c r="BB879" s="63">
        <v>877</v>
      </c>
      <c r="BC879" s="62" t="str">
        <f>IF(BD879="","",BD879&amp;" ("&amp;COUNTIF('Pivot Tables'!$D$4:$D$1135,Reference!BD879)-1&amp;")")</f>
        <v/>
      </c>
      <c r="BD879" s="62" t="str">
        <f>IF(BD878="","",IFERROR(VLOOKUP(BB879,'Pivot Tables'!$AD$4:$AE$1135,2,FALSE),""))</f>
        <v/>
      </c>
    </row>
    <row r="880" spans="22:56">
      <c r="V880" s="70"/>
      <c r="W880" s="65"/>
      <c r="X880" s="65"/>
      <c r="Y880" s="65"/>
      <c r="Z880" s="65">
        <f t="shared" si="73"/>
        <v>875</v>
      </c>
      <c r="AA880" s="81" t="str">
        <f>IF(AA879="","",IFERROR(IF($S$17="All",VLOOKUP($S$14&amp;Z880-1,'Pivot Tables'!$T$5:$U$1135,2,FALSE),VLOOKUP($S$14&amp;Reference!$S$17&amp;Z880-1,'Pivot Tables'!$AB$5:$AC$1135,2,FALSE)),""))</f>
        <v/>
      </c>
      <c r="AB880" s="66"/>
      <c r="BA880" s="62" t="str">
        <f>IF(BA879="","",IFERROR(VLOOKUP($BC$1&amp;BB880-1,'Pivot Tables'!$E$5:$F$1135,2,FALSE),""))</f>
        <v/>
      </c>
      <c r="BB880" s="63">
        <v>878</v>
      </c>
      <c r="BC880" s="62" t="str">
        <f>IF(BD880="","",BD880&amp;" ("&amp;COUNTIF('Pivot Tables'!$D$4:$D$1135,Reference!BD880)-1&amp;")")</f>
        <v/>
      </c>
      <c r="BD880" s="62" t="str">
        <f>IF(BD879="","",IFERROR(VLOOKUP(BB880,'Pivot Tables'!$AD$4:$AE$1135,2,FALSE),""))</f>
        <v/>
      </c>
    </row>
    <row r="881" spans="22:56">
      <c r="V881" s="70"/>
      <c r="W881" s="65"/>
      <c r="X881" s="65"/>
      <c r="Y881" s="65"/>
      <c r="Z881" s="65">
        <f t="shared" si="73"/>
        <v>876</v>
      </c>
      <c r="AA881" s="81" t="str">
        <f>IF(AA880="","",IFERROR(IF($S$17="All",VLOOKUP($S$14&amp;Z881-1,'Pivot Tables'!$T$5:$U$1135,2,FALSE),VLOOKUP($S$14&amp;Reference!$S$17&amp;Z881-1,'Pivot Tables'!$AB$5:$AC$1135,2,FALSE)),""))</f>
        <v/>
      </c>
      <c r="AB881" s="66"/>
      <c r="BA881" s="62" t="str">
        <f>IF(BA880="","",IFERROR(VLOOKUP($BC$1&amp;BB881-1,'Pivot Tables'!$E$5:$F$1135,2,FALSE),""))</f>
        <v/>
      </c>
      <c r="BB881" s="63">
        <v>879</v>
      </c>
      <c r="BC881" s="62" t="str">
        <f>IF(BD881="","",BD881&amp;" ("&amp;COUNTIF('Pivot Tables'!$D$4:$D$1135,Reference!BD881)-1&amp;")")</f>
        <v/>
      </c>
      <c r="BD881" s="62" t="str">
        <f>IF(BD880="","",IFERROR(VLOOKUP(BB881,'Pivot Tables'!$AD$4:$AE$1135,2,FALSE),""))</f>
        <v/>
      </c>
    </row>
    <row r="882" spans="22:56">
      <c r="V882" s="70"/>
      <c r="W882" s="65"/>
      <c r="X882" s="65"/>
      <c r="Y882" s="65"/>
      <c r="Z882" s="65">
        <f t="shared" si="73"/>
        <v>877</v>
      </c>
      <c r="AA882" s="81" t="str">
        <f>IF(AA881="","",IFERROR(IF($S$17="All",VLOOKUP($S$14&amp;Z882-1,'Pivot Tables'!$T$5:$U$1135,2,FALSE),VLOOKUP($S$14&amp;Reference!$S$17&amp;Z882-1,'Pivot Tables'!$AB$5:$AC$1135,2,FALSE)),""))</f>
        <v/>
      </c>
      <c r="AB882" s="66"/>
      <c r="BA882" s="62" t="str">
        <f>IF(BA881="","",IFERROR(VLOOKUP($BC$1&amp;BB882-1,'Pivot Tables'!$E$5:$F$1135,2,FALSE),""))</f>
        <v/>
      </c>
      <c r="BB882" s="63">
        <v>880</v>
      </c>
      <c r="BC882" s="62" t="str">
        <f>IF(BD882="","",BD882&amp;" ("&amp;COUNTIF('Pivot Tables'!$D$4:$D$1135,Reference!BD882)-1&amp;")")</f>
        <v/>
      </c>
      <c r="BD882" s="62" t="str">
        <f>IF(BD881="","",IFERROR(VLOOKUP(BB882,'Pivot Tables'!$AD$4:$AE$1135,2,FALSE),""))</f>
        <v/>
      </c>
    </row>
    <row r="883" spans="22:56">
      <c r="V883" s="70"/>
      <c r="W883" s="65"/>
      <c r="X883" s="65"/>
      <c r="Y883" s="65"/>
      <c r="Z883" s="65">
        <f t="shared" si="73"/>
        <v>878</v>
      </c>
      <c r="AA883" s="81" t="str">
        <f>IF(AA882="","",IFERROR(IF($S$17="All",VLOOKUP($S$14&amp;Z883-1,'Pivot Tables'!$T$5:$U$1135,2,FALSE),VLOOKUP($S$14&amp;Reference!$S$17&amp;Z883-1,'Pivot Tables'!$AB$5:$AC$1135,2,FALSE)),""))</f>
        <v/>
      </c>
      <c r="AB883" s="66"/>
      <c r="BA883" s="62" t="str">
        <f>IF(BA882="","",IFERROR(VLOOKUP($BC$1&amp;BB883-1,'Pivot Tables'!$E$5:$F$1135,2,FALSE),""))</f>
        <v/>
      </c>
      <c r="BB883" s="63">
        <v>881</v>
      </c>
      <c r="BC883" s="62" t="str">
        <f>IF(BD883="","",BD883&amp;" ("&amp;COUNTIF('Pivot Tables'!$D$4:$D$1135,Reference!BD883)-1&amp;")")</f>
        <v/>
      </c>
      <c r="BD883" s="62" t="str">
        <f>IF(BD882="","",IFERROR(VLOOKUP(BB883,'Pivot Tables'!$AD$4:$AE$1135,2,FALSE),""))</f>
        <v/>
      </c>
    </row>
    <row r="884" spans="22:56">
      <c r="V884" s="70"/>
      <c r="W884" s="65"/>
      <c r="X884" s="65"/>
      <c r="Y884" s="65"/>
      <c r="Z884" s="65">
        <f t="shared" si="73"/>
        <v>879</v>
      </c>
      <c r="AA884" s="81" t="str">
        <f>IF(AA883="","",IFERROR(IF($S$17="All",VLOOKUP($S$14&amp;Z884-1,'Pivot Tables'!$T$5:$U$1135,2,FALSE),VLOOKUP($S$14&amp;Reference!$S$17&amp;Z884-1,'Pivot Tables'!$AB$5:$AC$1135,2,FALSE)),""))</f>
        <v/>
      </c>
      <c r="AB884" s="66"/>
      <c r="BA884" s="62" t="str">
        <f>IF(BA883="","",IFERROR(VLOOKUP($BC$1&amp;BB884-1,'Pivot Tables'!$E$5:$F$1135,2,FALSE),""))</f>
        <v/>
      </c>
      <c r="BB884" s="63">
        <v>882</v>
      </c>
      <c r="BC884" s="62" t="str">
        <f>IF(BD884="","",BD884&amp;" ("&amp;COUNTIF('Pivot Tables'!$D$4:$D$1135,Reference!BD884)-1&amp;")")</f>
        <v/>
      </c>
      <c r="BD884" s="62" t="str">
        <f>IF(BD883="","",IFERROR(VLOOKUP(BB884,'Pivot Tables'!$AD$4:$AE$1135,2,FALSE),""))</f>
        <v/>
      </c>
    </row>
    <row r="885" spans="22:56">
      <c r="V885" s="70"/>
      <c r="W885" s="65"/>
      <c r="X885" s="65"/>
      <c r="Y885" s="65"/>
      <c r="Z885" s="65">
        <f t="shared" si="73"/>
        <v>880</v>
      </c>
      <c r="AA885" s="81" t="str">
        <f>IF(AA884="","",IFERROR(IF($S$17="All",VLOOKUP($S$14&amp;Z885-1,'Pivot Tables'!$T$5:$U$1135,2,FALSE),VLOOKUP($S$14&amp;Reference!$S$17&amp;Z885-1,'Pivot Tables'!$AB$5:$AC$1135,2,FALSE)),""))</f>
        <v/>
      </c>
      <c r="AB885" s="66"/>
      <c r="BA885" s="62" t="str">
        <f>IF(BA884="","",IFERROR(VLOOKUP($BC$1&amp;BB885-1,'Pivot Tables'!$E$5:$F$1135,2,FALSE),""))</f>
        <v/>
      </c>
      <c r="BB885" s="63">
        <v>883</v>
      </c>
      <c r="BC885" s="62" t="str">
        <f>IF(BD885="","",BD885&amp;" ("&amp;COUNTIF('Pivot Tables'!$D$4:$D$1135,Reference!BD885)-1&amp;")")</f>
        <v/>
      </c>
      <c r="BD885" s="62" t="str">
        <f>IF(BD884="","",IFERROR(VLOOKUP(BB885,'Pivot Tables'!$AD$4:$AE$1135,2,FALSE),""))</f>
        <v/>
      </c>
    </row>
    <row r="886" spans="22:56">
      <c r="V886" s="70"/>
      <c r="W886" s="65"/>
      <c r="X886" s="65"/>
      <c r="Y886" s="65"/>
      <c r="Z886" s="65">
        <f t="shared" si="73"/>
        <v>881</v>
      </c>
      <c r="AA886" s="81" t="str">
        <f>IF(AA885="","",IFERROR(IF($S$17="All",VLOOKUP($S$14&amp;Z886-1,'Pivot Tables'!$T$5:$U$1135,2,FALSE),VLOOKUP($S$14&amp;Reference!$S$17&amp;Z886-1,'Pivot Tables'!$AB$5:$AC$1135,2,FALSE)),""))</f>
        <v/>
      </c>
      <c r="AB886" s="66"/>
      <c r="BA886" s="62" t="str">
        <f>IF(BA885="","",IFERROR(VLOOKUP($BC$1&amp;BB886-1,'Pivot Tables'!$E$5:$F$1135,2,FALSE),""))</f>
        <v/>
      </c>
      <c r="BB886" s="63">
        <v>884</v>
      </c>
      <c r="BC886" s="62" t="str">
        <f>IF(BD886="","",BD886&amp;" ("&amp;COUNTIF('Pivot Tables'!$D$4:$D$1135,Reference!BD886)-1&amp;")")</f>
        <v/>
      </c>
      <c r="BD886" s="62" t="str">
        <f>IF(BD885="","",IFERROR(VLOOKUP(BB886,'Pivot Tables'!$AD$4:$AE$1135,2,FALSE),""))</f>
        <v/>
      </c>
    </row>
    <row r="887" spans="22:56">
      <c r="V887" s="70"/>
      <c r="W887" s="65"/>
      <c r="X887" s="65"/>
      <c r="Y887" s="65"/>
      <c r="Z887" s="65">
        <f t="shared" si="73"/>
        <v>882</v>
      </c>
      <c r="AA887" s="81" t="str">
        <f>IF(AA886="","",IFERROR(IF($S$17="All",VLOOKUP($S$14&amp;Z887-1,'Pivot Tables'!$T$5:$U$1135,2,FALSE),VLOOKUP($S$14&amp;Reference!$S$17&amp;Z887-1,'Pivot Tables'!$AB$5:$AC$1135,2,FALSE)),""))</f>
        <v/>
      </c>
      <c r="AB887" s="66"/>
      <c r="BA887" s="62" t="str">
        <f>IF(BA886="","",IFERROR(VLOOKUP($BC$1&amp;BB887-1,'Pivot Tables'!$E$5:$F$1135,2,FALSE),""))</f>
        <v/>
      </c>
      <c r="BB887" s="63">
        <v>885</v>
      </c>
      <c r="BC887" s="62" t="str">
        <f>IF(BD887="","",BD887&amp;" ("&amp;COUNTIF('Pivot Tables'!$D$4:$D$1135,Reference!BD887)-1&amp;")")</f>
        <v/>
      </c>
      <c r="BD887" s="62" t="str">
        <f>IF(BD886="","",IFERROR(VLOOKUP(BB887,'Pivot Tables'!$AD$4:$AE$1135,2,FALSE),""))</f>
        <v/>
      </c>
    </row>
    <row r="888" spans="22:56">
      <c r="V888" s="70"/>
      <c r="W888" s="65"/>
      <c r="X888" s="65"/>
      <c r="Y888" s="65"/>
      <c r="Z888" s="65">
        <f t="shared" si="73"/>
        <v>883</v>
      </c>
      <c r="AA888" s="81" t="str">
        <f>IF(AA887="","",IFERROR(IF($S$17="All",VLOOKUP($S$14&amp;Z888-1,'Pivot Tables'!$T$5:$U$1135,2,FALSE),VLOOKUP($S$14&amp;Reference!$S$17&amp;Z888-1,'Pivot Tables'!$AB$5:$AC$1135,2,FALSE)),""))</f>
        <v/>
      </c>
      <c r="AB888" s="66"/>
      <c r="BA888" s="62" t="str">
        <f>IF(BA887="","",IFERROR(VLOOKUP($BC$1&amp;BB888-1,'Pivot Tables'!$E$5:$F$1135,2,FALSE),""))</f>
        <v/>
      </c>
      <c r="BB888" s="63">
        <v>886</v>
      </c>
      <c r="BC888" s="62" t="str">
        <f>IF(BD888="","",BD888&amp;" ("&amp;COUNTIF('Pivot Tables'!$D$4:$D$1135,Reference!BD888)-1&amp;")")</f>
        <v/>
      </c>
      <c r="BD888" s="62" t="str">
        <f>IF(BD887="","",IFERROR(VLOOKUP(BB888,'Pivot Tables'!$AD$4:$AE$1135,2,FALSE),""))</f>
        <v/>
      </c>
    </row>
    <row r="889" spans="22:56">
      <c r="V889" s="70"/>
      <c r="W889" s="65"/>
      <c r="X889" s="65"/>
      <c r="Y889" s="65"/>
      <c r="Z889" s="65">
        <f t="shared" si="73"/>
        <v>884</v>
      </c>
      <c r="AA889" s="81" t="str">
        <f>IF(AA888="","",IFERROR(IF($S$17="All",VLOOKUP($S$14&amp;Z889-1,'Pivot Tables'!$T$5:$U$1135,2,FALSE),VLOOKUP($S$14&amp;Reference!$S$17&amp;Z889-1,'Pivot Tables'!$AB$5:$AC$1135,2,FALSE)),""))</f>
        <v/>
      </c>
      <c r="AB889" s="66"/>
      <c r="BA889" s="62" t="str">
        <f>IF(BA888="","",IFERROR(VLOOKUP($BC$1&amp;BB889-1,'Pivot Tables'!$E$5:$F$1135,2,FALSE),""))</f>
        <v/>
      </c>
      <c r="BB889" s="63">
        <v>887</v>
      </c>
      <c r="BC889" s="62" t="str">
        <f>IF(BD889="","",BD889&amp;" ("&amp;COUNTIF('Pivot Tables'!$D$4:$D$1135,Reference!BD889)-1&amp;")")</f>
        <v/>
      </c>
      <c r="BD889" s="62" t="str">
        <f>IF(BD888="","",IFERROR(VLOOKUP(BB889,'Pivot Tables'!$AD$4:$AE$1135,2,FALSE),""))</f>
        <v/>
      </c>
    </row>
    <row r="890" spans="22:56">
      <c r="V890" s="70"/>
      <c r="W890" s="65"/>
      <c r="X890" s="65"/>
      <c r="Y890" s="65"/>
      <c r="Z890" s="65">
        <f t="shared" si="73"/>
        <v>885</v>
      </c>
      <c r="AA890" s="81" t="str">
        <f>IF(AA889="","",IFERROR(IF($S$17="All",VLOOKUP($S$14&amp;Z890-1,'Pivot Tables'!$T$5:$U$1135,2,FALSE),VLOOKUP($S$14&amp;Reference!$S$17&amp;Z890-1,'Pivot Tables'!$AB$5:$AC$1135,2,FALSE)),""))</f>
        <v/>
      </c>
      <c r="AB890" s="66"/>
      <c r="BA890" s="62" t="str">
        <f>IF(BA889="","",IFERROR(VLOOKUP($BC$1&amp;BB890-1,'Pivot Tables'!$E$5:$F$1135,2,FALSE),""))</f>
        <v/>
      </c>
      <c r="BB890" s="63">
        <v>888</v>
      </c>
      <c r="BC890" s="62" t="str">
        <f>IF(BD890="","",BD890&amp;" ("&amp;COUNTIF('Pivot Tables'!$D$4:$D$1135,Reference!BD890)-1&amp;")")</f>
        <v/>
      </c>
      <c r="BD890" s="62" t="str">
        <f>IF(BD889="","",IFERROR(VLOOKUP(BB890,'Pivot Tables'!$AD$4:$AE$1135,2,FALSE),""))</f>
        <v/>
      </c>
    </row>
    <row r="891" spans="22:56">
      <c r="V891" s="70"/>
      <c r="W891" s="65"/>
      <c r="X891" s="65"/>
      <c r="Y891" s="65"/>
      <c r="Z891" s="65">
        <f t="shared" si="73"/>
        <v>886</v>
      </c>
      <c r="AA891" s="81" t="str">
        <f>IF(AA890="","",IFERROR(IF($S$17="All",VLOOKUP($S$14&amp;Z891-1,'Pivot Tables'!$T$5:$U$1135,2,FALSE),VLOOKUP($S$14&amp;Reference!$S$17&amp;Z891-1,'Pivot Tables'!$AB$5:$AC$1135,2,FALSE)),""))</f>
        <v/>
      </c>
      <c r="AB891" s="66"/>
      <c r="BA891" s="62" t="str">
        <f>IF(BA890="","",IFERROR(VLOOKUP($BC$1&amp;BB891-1,'Pivot Tables'!$E$5:$F$1135,2,FALSE),""))</f>
        <v/>
      </c>
      <c r="BB891" s="63">
        <v>889</v>
      </c>
      <c r="BC891" s="62" t="str">
        <f>IF(BD891="","",BD891&amp;" ("&amp;COUNTIF('Pivot Tables'!$D$4:$D$1135,Reference!BD891)-1&amp;")")</f>
        <v/>
      </c>
      <c r="BD891" s="62" t="str">
        <f>IF(BD890="","",IFERROR(VLOOKUP(BB891,'Pivot Tables'!$AD$4:$AE$1135,2,FALSE),""))</f>
        <v/>
      </c>
    </row>
    <row r="892" spans="22:56">
      <c r="V892" s="70"/>
      <c r="W892" s="65"/>
      <c r="X892" s="65"/>
      <c r="Y892" s="65"/>
      <c r="Z892" s="65">
        <f t="shared" si="73"/>
        <v>887</v>
      </c>
      <c r="AA892" s="81" t="str">
        <f>IF(AA891="","",IFERROR(IF($S$17="All",VLOOKUP($S$14&amp;Z892-1,'Pivot Tables'!$T$5:$U$1135,2,FALSE),VLOOKUP($S$14&amp;Reference!$S$17&amp;Z892-1,'Pivot Tables'!$AB$5:$AC$1135,2,FALSE)),""))</f>
        <v/>
      </c>
      <c r="AB892" s="66"/>
      <c r="BA892" s="62" t="str">
        <f>IF(BA891="","",IFERROR(VLOOKUP($BC$1&amp;BB892-1,'Pivot Tables'!$E$5:$F$1135,2,FALSE),""))</f>
        <v/>
      </c>
      <c r="BB892" s="63">
        <v>890</v>
      </c>
      <c r="BC892" s="62" t="str">
        <f>IF(BD892="","",BD892&amp;" ("&amp;COUNTIF('Pivot Tables'!$D$4:$D$1135,Reference!BD892)-1&amp;")")</f>
        <v/>
      </c>
      <c r="BD892" s="62" t="str">
        <f>IF(BD891="","",IFERROR(VLOOKUP(BB892,'Pivot Tables'!$AD$4:$AE$1135,2,FALSE),""))</f>
        <v/>
      </c>
    </row>
    <row r="893" spans="22:56">
      <c r="V893" s="70"/>
      <c r="W893" s="65"/>
      <c r="X893" s="65"/>
      <c r="Y893" s="65"/>
      <c r="Z893" s="65">
        <f t="shared" si="73"/>
        <v>888</v>
      </c>
      <c r="AA893" s="81" t="str">
        <f>IF(AA892="","",IFERROR(IF($S$17="All",VLOOKUP($S$14&amp;Z893-1,'Pivot Tables'!$T$5:$U$1135,2,FALSE),VLOOKUP($S$14&amp;Reference!$S$17&amp;Z893-1,'Pivot Tables'!$AB$5:$AC$1135,2,FALSE)),""))</f>
        <v/>
      </c>
      <c r="AB893" s="66"/>
      <c r="BA893" s="62" t="str">
        <f>IF(BA892="","",IFERROR(VLOOKUP($BC$1&amp;BB893-1,'Pivot Tables'!$E$5:$F$1135,2,FALSE),""))</f>
        <v/>
      </c>
      <c r="BB893" s="63">
        <v>891</v>
      </c>
      <c r="BC893" s="62" t="str">
        <f>IF(BD893="","",BD893&amp;" ("&amp;COUNTIF('Pivot Tables'!$D$4:$D$1135,Reference!BD893)-1&amp;")")</f>
        <v/>
      </c>
      <c r="BD893" s="62" t="str">
        <f>IF(BD892="","",IFERROR(VLOOKUP(BB893,'Pivot Tables'!$AD$4:$AE$1135,2,FALSE),""))</f>
        <v/>
      </c>
    </row>
    <row r="894" spans="22:56">
      <c r="V894" s="70"/>
      <c r="W894" s="65"/>
      <c r="X894" s="65"/>
      <c r="Y894" s="65"/>
      <c r="Z894" s="65">
        <f t="shared" si="73"/>
        <v>889</v>
      </c>
      <c r="AA894" s="81" t="str">
        <f>IF(AA893="","",IFERROR(IF($S$17="All",VLOOKUP($S$14&amp;Z894-1,'Pivot Tables'!$T$5:$U$1135,2,FALSE),VLOOKUP($S$14&amp;Reference!$S$17&amp;Z894-1,'Pivot Tables'!$AB$5:$AC$1135,2,FALSE)),""))</f>
        <v/>
      </c>
      <c r="AB894" s="66"/>
      <c r="BA894" s="62" t="str">
        <f>IF(BA893="","",IFERROR(VLOOKUP($BC$1&amp;BB894-1,'Pivot Tables'!$E$5:$F$1135,2,FALSE),""))</f>
        <v/>
      </c>
      <c r="BB894" s="63">
        <v>892</v>
      </c>
      <c r="BC894" s="62" t="str">
        <f>IF(BD894="","",BD894&amp;" ("&amp;COUNTIF('Pivot Tables'!$D$4:$D$1135,Reference!BD894)-1&amp;")")</f>
        <v/>
      </c>
      <c r="BD894" s="62" t="str">
        <f>IF(BD893="","",IFERROR(VLOOKUP(BB894,'Pivot Tables'!$AD$4:$AE$1135,2,FALSE),""))</f>
        <v/>
      </c>
    </row>
    <row r="895" spans="22:56">
      <c r="V895" s="70"/>
      <c r="W895" s="65"/>
      <c r="X895" s="65"/>
      <c r="Y895" s="65"/>
      <c r="Z895" s="65">
        <f t="shared" si="73"/>
        <v>890</v>
      </c>
      <c r="AA895" s="81" t="str">
        <f>IF(AA894="","",IFERROR(IF($S$17="All",VLOOKUP($S$14&amp;Z895-1,'Pivot Tables'!$T$5:$U$1135,2,FALSE),VLOOKUP($S$14&amp;Reference!$S$17&amp;Z895-1,'Pivot Tables'!$AB$5:$AC$1135,2,FALSE)),""))</f>
        <v/>
      </c>
      <c r="AB895" s="66"/>
      <c r="BA895" s="62" t="str">
        <f>IF(BA894="","",IFERROR(VLOOKUP($BC$1&amp;BB895-1,'Pivot Tables'!$E$5:$F$1135,2,FALSE),""))</f>
        <v/>
      </c>
      <c r="BB895" s="63">
        <v>893</v>
      </c>
      <c r="BC895" s="62" t="str">
        <f>IF(BD895="","",BD895&amp;" ("&amp;COUNTIF('Pivot Tables'!$D$4:$D$1135,Reference!BD895)-1&amp;")")</f>
        <v/>
      </c>
      <c r="BD895" s="62" t="str">
        <f>IF(BD894="","",IFERROR(VLOOKUP(BB895,'Pivot Tables'!$AD$4:$AE$1135,2,FALSE),""))</f>
        <v/>
      </c>
    </row>
    <row r="896" spans="22:56">
      <c r="V896" s="70"/>
      <c r="W896" s="65"/>
      <c r="X896" s="65"/>
      <c r="Y896" s="65"/>
      <c r="Z896" s="65">
        <f t="shared" si="73"/>
        <v>891</v>
      </c>
      <c r="AA896" s="81" t="str">
        <f>IF(AA895="","",IFERROR(IF($S$17="All",VLOOKUP($S$14&amp;Z896-1,'Pivot Tables'!$T$5:$U$1135,2,FALSE),VLOOKUP($S$14&amp;Reference!$S$17&amp;Z896-1,'Pivot Tables'!$AB$5:$AC$1135,2,FALSE)),""))</f>
        <v/>
      </c>
      <c r="AB896" s="66"/>
      <c r="BA896" s="62" t="str">
        <f>IF(BA895="","",IFERROR(VLOOKUP($BC$1&amp;BB896-1,'Pivot Tables'!$E$5:$F$1135,2,FALSE),""))</f>
        <v/>
      </c>
      <c r="BB896" s="63">
        <v>894</v>
      </c>
      <c r="BC896" s="62" t="str">
        <f>IF(BD896="","",BD896&amp;" ("&amp;COUNTIF('Pivot Tables'!$D$4:$D$1135,Reference!BD896)-1&amp;")")</f>
        <v/>
      </c>
      <c r="BD896" s="62" t="str">
        <f>IF(BD895="","",IFERROR(VLOOKUP(BB896,'Pivot Tables'!$AD$4:$AE$1135,2,FALSE),""))</f>
        <v/>
      </c>
    </row>
    <row r="897" spans="22:56">
      <c r="V897" s="70"/>
      <c r="W897" s="65"/>
      <c r="X897" s="65"/>
      <c r="Y897" s="65"/>
      <c r="Z897" s="65">
        <f t="shared" si="73"/>
        <v>892</v>
      </c>
      <c r="AA897" s="81" t="str">
        <f>IF(AA896="","",IFERROR(IF($S$17="All",VLOOKUP($S$14&amp;Z897-1,'Pivot Tables'!$T$5:$U$1135,2,FALSE),VLOOKUP($S$14&amp;Reference!$S$17&amp;Z897-1,'Pivot Tables'!$AB$5:$AC$1135,2,FALSE)),""))</f>
        <v/>
      </c>
      <c r="AB897" s="66"/>
      <c r="BA897" s="62" t="str">
        <f>IF(BA896="","",IFERROR(VLOOKUP($BC$1&amp;BB897-1,'Pivot Tables'!$E$5:$F$1135,2,FALSE),""))</f>
        <v/>
      </c>
      <c r="BB897" s="63">
        <v>895</v>
      </c>
      <c r="BC897" s="62" t="str">
        <f>IF(BD897="","",BD897&amp;" ("&amp;COUNTIF('Pivot Tables'!$D$4:$D$1135,Reference!BD897)-1&amp;")")</f>
        <v/>
      </c>
      <c r="BD897" s="62" t="str">
        <f>IF(BD896="","",IFERROR(VLOOKUP(BB897,'Pivot Tables'!$AD$4:$AE$1135,2,FALSE),""))</f>
        <v/>
      </c>
    </row>
    <row r="898" spans="22:56">
      <c r="V898" s="70"/>
      <c r="W898" s="65"/>
      <c r="X898" s="65"/>
      <c r="Y898" s="65"/>
      <c r="Z898" s="65">
        <f t="shared" si="73"/>
        <v>893</v>
      </c>
      <c r="AA898" s="81" t="str">
        <f>IF(AA897="","",IFERROR(IF($S$17="All",VLOOKUP($S$14&amp;Z898-1,'Pivot Tables'!$T$5:$U$1135,2,FALSE),VLOOKUP($S$14&amp;Reference!$S$17&amp;Z898-1,'Pivot Tables'!$AB$5:$AC$1135,2,FALSE)),""))</f>
        <v/>
      </c>
      <c r="AB898" s="66"/>
      <c r="BA898" s="62" t="str">
        <f>IF(BA897="","",IFERROR(VLOOKUP($BC$1&amp;BB898-1,'Pivot Tables'!$E$5:$F$1135,2,FALSE),""))</f>
        <v/>
      </c>
      <c r="BB898" s="63">
        <v>896</v>
      </c>
      <c r="BC898" s="62" t="str">
        <f>IF(BD898="","",BD898&amp;" ("&amp;COUNTIF('Pivot Tables'!$D$4:$D$1135,Reference!BD898)-1&amp;")")</f>
        <v/>
      </c>
      <c r="BD898" s="62" t="str">
        <f>IF(BD897="","",IFERROR(VLOOKUP(BB898,'Pivot Tables'!$AD$4:$AE$1135,2,FALSE),""))</f>
        <v/>
      </c>
    </row>
    <row r="899" spans="22:56">
      <c r="V899" s="70"/>
      <c r="W899" s="65"/>
      <c r="X899" s="65"/>
      <c r="Y899" s="65"/>
      <c r="Z899" s="65">
        <f t="shared" si="73"/>
        <v>894</v>
      </c>
      <c r="AA899" s="81" t="str">
        <f>IF(AA898="","",IFERROR(IF($S$17="All",VLOOKUP($S$14&amp;Z899-1,'Pivot Tables'!$T$5:$U$1135,2,FALSE),VLOOKUP($S$14&amp;Reference!$S$17&amp;Z899-1,'Pivot Tables'!$AB$5:$AC$1135,2,FALSE)),""))</f>
        <v/>
      </c>
      <c r="AB899" s="66"/>
      <c r="BA899" s="62" t="str">
        <f>IF(BA898="","",IFERROR(VLOOKUP($BC$1&amp;BB899-1,'Pivot Tables'!$E$5:$F$1135,2,FALSE),""))</f>
        <v/>
      </c>
      <c r="BB899" s="63">
        <v>897</v>
      </c>
      <c r="BC899" s="62" t="str">
        <f>IF(BD899="","",BD899&amp;" ("&amp;COUNTIF('Pivot Tables'!$D$4:$D$1135,Reference!BD899)-1&amp;")")</f>
        <v/>
      </c>
      <c r="BD899" s="62" t="str">
        <f>IF(BD898="","",IFERROR(VLOOKUP(BB899,'Pivot Tables'!$AD$4:$AE$1135,2,FALSE),""))</f>
        <v/>
      </c>
    </row>
    <row r="900" spans="22:56">
      <c r="V900" s="70"/>
      <c r="W900" s="65"/>
      <c r="X900" s="65"/>
      <c r="Y900" s="65"/>
      <c r="Z900" s="65">
        <f t="shared" si="73"/>
        <v>895</v>
      </c>
      <c r="AA900" s="81" t="str">
        <f>IF(AA899="","",IFERROR(IF($S$17="All",VLOOKUP($S$14&amp;Z900-1,'Pivot Tables'!$T$5:$U$1135,2,FALSE),VLOOKUP($S$14&amp;Reference!$S$17&amp;Z900-1,'Pivot Tables'!$AB$5:$AC$1135,2,FALSE)),""))</f>
        <v/>
      </c>
      <c r="AB900" s="66"/>
      <c r="BA900" s="62" t="str">
        <f>IF(BA899="","",IFERROR(VLOOKUP($BC$1&amp;BB900-1,'Pivot Tables'!$E$5:$F$1135,2,FALSE),""))</f>
        <v/>
      </c>
      <c r="BB900" s="63">
        <v>898</v>
      </c>
      <c r="BC900" s="62" t="str">
        <f>IF(BD900="","",BD900&amp;" ("&amp;COUNTIF('Pivot Tables'!$D$4:$D$1135,Reference!BD900)-1&amp;")")</f>
        <v/>
      </c>
      <c r="BD900" s="62" t="str">
        <f>IF(BD899="","",IFERROR(VLOOKUP(BB900,'Pivot Tables'!$AD$4:$AE$1135,2,FALSE),""))</f>
        <v/>
      </c>
    </row>
    <row r="901" spans="22:56">
      <c r="V901" s="70"/>
      <c r="W901" s="65"/>
      <c r="X901" s="65"/>
      <c r="Y901" s="65"/>
      <c r="Z901" s="65">
        <f t="shared" si="73"/>
        <v>896</v>
      </c>
      <c r="AA901" s="81" t="str">
        <f>IF(AA900="","",IFERROR(IF($S$17="All",VLOOKUP($S$14&amp;Z901-1,'Pivot Tables'!$T$5:$U$1135,2,FALSE),VLOOKUP($S$14&amp;Reference!$S$17&amp;Z901-1,'Pivot Tables'!$AB$5:$AC$1135,2,FALSE)),""))</f>
        <v/>
      </c>
      <c r="AB901" s="66"/>
      <c r="BA901" s="62" t="str">
        <f>IF(BA900="","",IFERROR(VLOOKUP($BC$1&amp;BB901-1,'Pivot Tables'!$E$5:$F$1135,2,FALSE),""))</f>
        <v/>
      </c>
      <c r="BB901" s="63">
        <v>899</v>
      </c>
      <c r="BC901" s="62" t="str">
        <f>IF(BD901="","",BD901&amp;" ("&amp;COUNTIF('Pivot Tables'!$D$4:$D$1135,Reference!BD901)-1&amp;")")</f>
        <v/>
      </c>
      <c r="BD901" s="62" t="str">
        <f>IF(BD900="","",IFERROR(VLOOKUP(BB901,'Pivot Tables'!$AD$4:$AE$1135,2,FALSE),""))</f>
        <v/>
      </c>
    </row>
    <row r="902" spans="22:56">
      <c r="V902" s="70"/>
      <c r="W902" s="65"/>
      <c r="X902" s="65"/>
      <c r="Y902" s="65"/>
      <c r="Z902" s="65">
        <f t="shared" si="73"/>
        <v>897</v>
      </c>
      <c r="AA902" s="81" t="str">
        <f>IF(AA901="","",IFERROR(IF($S$17="All",VLOOKUP($S$14&amp;Z902-1,'Pivot Tables'!$T$5:$U$1135,2,FALSE),VLOOKUP($S$14&amp;Reference!$S$17&amp;Z902-1,'Pivot Tables'!$AB$5:$AC$1135,2,FALSE)),""))</f>
        <v/>
      </c>
      <c r="AB902" s="66"/>
      <c r="BA902" s="62" t="str">
        <f>IF(BA901="","",IFERROR(VLOOKUP($BC$1&amp;BB902-1,'Pivot Tables'!$E$5:$F$1135,2,FALSE),""))</f>
        <v/>
      </c>
      <c r="BB902" s="63">
        <v>900</v>
      </c>
      <c r="BC902" s="62" t="str">
        <f>IF(BD902="","",BD902&amp;" ("&amp;COUNTIF('Pivot Tables'!$D$4:$D$1135,Reference!BD902)-1&amp;")")</f>
        <v/>
      </c>
      <c r="BD902" s="62" t="str">
        <f>IF(BD901="","",IFERROR(VLOOKUP(BB902,'Pivot Tables'!$AD$4:$AE$1135,2,FALSE),""))</f>
        <v/>
      </c>
    </row>
    <row r="903" spans="22:56">
      <c r="V903" s="70"/>
      <c r="W903" s="65"/>
      <c r="X903" s="65"/>
      <c r="Y903" s="65"/>
      <c r="Z903" s="65">
        <f t="shared" si="73"/>
        <v>898</v>
      </c>
      <c r="AA903" s="81" t="str">
        <f>IF(AA902="","",IFERROR(IF($S$17="All",VLOOKUP($S$14&amp;Z903-1,'Pivot Tables'!$T$5:$U$1135,2,FALSE),VLOOKUP($S$14&amp;Reference!$S$17&amp;Z903-1,'Pivot Tables'!$AB$5:$AC$1135,2,FALSE)),""))</f>
        <v/>
      </c>
      <c r="AB903" s="66"/>
      <c r="BA903" s="62" t="str">
        <f>IF(BA902="","",IFERROR(VLOOKUP($BC$1&amp;BB903-1,'Pivot Tables'!$E$5:$F$1135,2,FALSE),""))</f>
        <v/>
      </c>
      <c r="BB903" s="63">
        <v>901</v>
      </c>
      <c r="BC903" s="62" t="str">
        <f>IF(BD903="","",BD903&amp;" ("&amp;COUNTIF('Pivot Tables'!$D$4:$D$1135,Reference!BD903)-1&amp;")")</f>
        <v/>
      </c>
      <c r="BD903" s="62" t="str">
        <f>IF(BD902="","",IFERROR(VLOOKUP(BB903,'Pivot Tables'!$AD$4:$AE$1135,2,FALSE),""))</f>
        <v/>
      </c>
    </row>
    <row r="904" spans="22:56">
      <c r="V904" s="70"/>
      <c r="W904" s="65"/>
      <c r="X904" s="65"/>
      <c r="Y904" s="65"/>
      <c r="Z904" s="65">
        <f t="shared" si="73"/>
        <v>899</v>
      </c>
      <c r="AA904" s="81" t="str">
        <f>IF(AA903="","",IFERROR(IF($S$17="All",VLOOKUP($S$14&amp;Z904-1,'Pivot Tables'!$T$5:$U$1135,2,FALSE),VLOOKUP($S$14&amp;Reference!$S$17&amp;Z904-1,'Pivot Tables'!$AB$5:$AC$1135,2,FALSE)),""))</f>
        <v/>
      </c>
      <c r="AB904" s="66"/>
      <c r="BA904" s="62" t="str">
        <f>IF(BA903="","",IFERROR(VLOOKUP($BC$1&amp;BB904-1,'Pivot Tables'!$E$5:$F$1135,2,FALSE),""))</f>
        <v/>
      </c>
      <c r="BB904" s="63">
        <v>902</v>
      </c>
      <c r="BC904" s="62" t="str">
        <f>IF(BD904="","",BD904&amp;" ("&amp;COUNTIF('Pivot Tables'!$D$4:$D$1135,Reference!BD904)-1&amp;")")</f>
        <v/>
      </c>
      <c r="BD904" s="62" t="str">
        <f>IF(BD903="","",IFERROR(VLOOKUP(BB904,'Pivot Tables'!$AD$4:$AE$1135,2,FALSE),""))</f>
        <v/>
      </c>
    </row>
    <row r="905" spans="22:56">
      <c r="V905" s="70"/>
      <c r="W905" s="65"/>
      <c r="X905" s="65"/>
      <c r="Y905" s="65"/>
      <c r="Z905" s="65">
        <f t="shared" si="73"/>
        <v>900</v>
      </c>
      <c r="AA905" s="81" t="str">
        <f>IF(AA904="","",IFERROR(IF($S$17="All",VLOOKUP($S$14&amp;Z905-1,'Pivot Tables'!$T$5:$U$1135,2,FALSE),VLOOKUP($S$14&amp;Reference!$S$17&amp;Z905-1,'Pivot Tables'!$AB$5:$AC$1135,2,FALSE)),""))</f>
        <v/>
      </c>
      <c r="AB905" s="66"/>
      <c r="BA905" s="62" t="str">
        <f>IF(BA904="","",IFERROR(VLOOKUP($BC$1&amp;BB905-1,'Pivot Tables'!$E$5:$F$1135,2,FALSE),""))</f>
        <v/>
      </c>
      <c r="BB905" s="63">
        <v>903</v>
      </c>
      <c r="BC905" s="62" t="str">
        <f>IF(BD905="","",BD905&amp;" ("&amp;COUNTIF('Pivot Tables'!$D$4:$D$1135,Reference!BD905)-1&amp;")")</f>
        <v/>
      </c>
      <c r="BD905" s="62" t="str">
        <f>IF(BD904="","",IFERROR(VLOOKUP(BB905,'Pivot Tables'!$AD$4:$AE$1135,2,FALSE),""))</f>
        <v/>
      </c>
    </row>
    <row r="906" spans="22:56">
      <c r="V906" s="70"/>
      <c r="W906" s="65"/>
      <c r="X906" s="65"/>
      <c r="Y906" s="65"/>
      <c r="Z906" s="65">
        <f t="shared" si="73"/>
        <v>901</v>
      </c>
      <c r="AA906" s="81" t="str">
        <f>IF(AA905="","",IFERROR(IF($S$17="All",VLOOKUP($S$14&amp;Z906-1,'Pivot Tables'!$T$5:$U$1135,2,FALSE),VLOOKUP($S$14&amp;Reference!$S$17&amp;Z906-1,'Pivot Tables'!$AB$5:$AC$1135,2,FALSE)),""))</f>
        <v/>
      </c>
      <c r="AB906" s="66"/>
      <c r="BA906" s="62" t="str">
        <f>IF(BA905="","",IFERROR(VLOOKUP($BC$1&amp;BB906-1,'Pivot Tables'!$E$5:$F$1135,2,FALSE),""))</f>
        <v/>
      </c>
      <c r="BB906" s="63">
        <v>904</v>
      </c>
      <c r="BC906" s="62" t="str">
        <f>IF(BD906="","",BD906&amp;" ("&amp;COUNTIF('Pivot Tables'!$D$4:$D$1135,Reference!BD906)-1&amp;")")</f>
        <v/>
      </c>
      <c r="BD906" s="62" t="str">
        <f>IF(BD905="","",IFERROR(VLOOKUP(BB906,'Pivot Tables'!$AD$4:$AE$1135,2,FALSE),""))</f>
        <v/>
      </c>
    </row>
    <row r="907" spans="22:56">
      <c r="V907" s="70"/>
      <c r="W907" s="65"/>
      <c r="X907" s="65"/>
      <c r="Y907" s="65"/>
      <c r="Z907" s="65">
        <f t="shared" si="73"/>
        <v>902</v>
      </c>
      <c r="AA907" s="81" t="str">
        <f>IF(AA906="","",IFERROR(IF($S$17="All",VLOOKUP($S$14&amp;Z907-1,'Pivot Tables'!$T$5:$U$1135,2,FALSE),VLOOKUP($S$14&amp;Reference!$S$17&amp;Z907-1,'Pivot Tables'!$AB$5:$AC$1135,2,FALSE)),""))</f>
        <v/>
      </c>
      <c r="AB907" s="66"/>
      <c r="BA907" s="62" t="str">
        <f>IF(BA906="","",IFERROR(VLOOKUP($BC$1&amp;BB907-1,'Pivot Tables'!$E$5:$F$1135,2,FALSE),""))</f>
        <v/>
      </c>
      <c r="BB907" s="63">
        <v>905</v>
      </c>
      <c r="BC907" s="62" t="str">
        <f>IF(BD907="","",BD907&amp;" ("&amp;COUNTIF('Pivot Tables'!$D$4:$D$1135,Reference!BD907)-1&amp;")")</f>
        <v/>
      </c>
      <c r="BD907" s="62" t="str">
        <f>IF(BD906="","",IFERROR(VLOOKUP(BB907,'Pivot Tables'!$AD$4:$AE$1135,2,FALSE),""))</f>
        <v/>
      </c>
    </row>
    <row r="908" spans="22:56">
      <c r="V908" s="70"/>
      <c r="W908" s="65"/>
      <c r="X908" s="65"/>
      <c r="Y908" s="65"/>
      <c r="Z908" s="65">
        <f t="shared" si="73"/>
        <v>903</v>
      </c>
      <c r="AA908" s="81" t="str">
        <f>IF(AA907="","",IFERROR(IF($S$17="All",VLOOKUP($S$14&amp;Z908-1,'Pivot Tables'!$T$5:$U$1135,2,FALSE),VLOOKUP($S$14&amp;Reference!$S$17&amp;Z908-1,'Pivot Tables'!$AB$5:$AC$1135,2,FALSE)),""))</f>
        <v/>
      </c>
      <c r="AB908" s="66"/>
      <c r="BA908" s="62" t="str">
        <f>IF(BA907="","",IFERROR(VLOOKUP($BC$1&amp;BB908-1,'Pivot Tables'!$E$5:$F$1135,2,FALSE),""))</f>
        <v/>
      </c>
      <c r="BB908" s="63">
        <v>906</v>
      </c>
      <c r="BC908" s="62" t="str">
        <f>IF(BD908="","",BD908&amp;" ("&amp;COUNTIF('Pivot Tables'!$D$4:$D$1135,Reference!BD908)-1&amp;")")</f>
        <v/>
      </c>
      <c r="BD908" s="62" t="str">
        <f>IF(BD907="","",IFERROR(VLOOKUP(BB908,'Pivot Tables'!$AD$4:$AE$1135,2,FALSE),""))</f>
        <v/>
      </c>
    </row>
    <row r="909" spans="22:56">
      <c r="V909" s="70"/>
      <c r="W909" s="65"/>
      <c r="X909" s="65"/>
      <c r="Y909" s="65"/>
      <c r="Z909" s="65">
        <f t="shared" si="73"/>
        <v>904</v>
      </c>
      <c r="AA909" s="81" t="str">
        <f>IF(AA908="","",IFERROR(IF($S$17="All",VLOOKUP($S$14&amp;Z909-1,'Pivot Tables'!$T$5:$U$1135,2,FALSE),VLOOKUP($S$14&amp;Reference!$S$17&amp;Z909-1,'Pivot Tables'!$AB$5:$AC$1135,2,FALSE)),""))</f>
        <v/>
      </c>
      <c r="AB909" s="66"/>
      <c r="BA909" s="62" t="str">
        <f>IF(BA908="","",IFERROR(VLOOKUP($BC$1&amp;BB909-1,'Pivot Tables'!$E$5:$F$1135,2,FALSE),""))</f>
        <v/>
      </c>
      <c r="BB909" s="63">
        <v>907</v>
      </c>
      <c r="BC909" s="62" t="str">
        <f>IF(BD909="","",BD909&amp;" ("&amp;COUNTIF('Pivot Tables'!$D$4:$D$1135,Reference!BD909)-1&amp;")")</f>
        <v/>
      </c>
      <c r="BD909" s="62" t="str">
        <f>IF(BD908="","",IFERROR(VLOOKUP(BB909,'Pivot Tables'!$AD$4:$AE$1135,2,FALSE),""))</f>
        <v/>
      </c>
    </row>
    <row r="910" spans="22:56">
      <c r="V910" s="70"/>
      <c r="W910" s="65"/>
      <c r="X910" s="65"/>
      <c r="Y910" s="65"/>
      <c r="Z910" s="65">
        <f t="shared" si="73"/>
        <v>905</v>
      </c>
      <c r="AA910" s="81" t="str">
        <f>IF(AA909="","",IFERROR(IF($S$17="All",VLOOKUP($S$14&amp;Z910-1,'Pivot Tables'!$T$5:$U$1135,2,FALSE),VLOOKUP($S$14&amp;Reference!$S$17&amp;Z910-1,'Pivot Tables'!$AB$5:$AC$1135,2,FALSE)),""))</f>
        <v/>
      </c>
      <c r="AB910" s="66"/>
      <c r="BA910" s="62" t="str">
        <f>IF(BA909="","",IFERROR(VLOOKUP($BC$1&amp;BB910-1,'Pivot Tables'!$E$5:$F$1135,2,FALSE),""))</f>
        <v/>
      </c>
      <c r="BB910" s="63">
        <v>908</v>
      </c>
      <c r="BC910" s="62" t="str">
        <f>IF(BD910="","",BD910&amp;" ("&amp;COUNTIF('Pivot Tables'!$D$4:$D$1135,Reference!BD910)-1&amp;")")</f>
        <v/>
      </c>
      <c r="BD910" s="62" t="str">
        <f>IF(BD909="","",IFERROR(VLOOKUP(BB910,'Pivot Tables'!$AD$4:$AE$1135,2,FALSE),""))</f>
        <v/>
      </c>
    </row>
    <row r="911" spans="22:56">
      <c r="V911" s="70"/>
      <c r="W911" s="65"/>
      <c r="X911" s="65"/>
      <c r="Y911" s="65"/>
      <c r="Z911" s="65">
        <f t="shared" ref="Z911:Z974" si="74">+Z910+1</f>
        <v>906</v>
      </c>
      <c r="AA911" s="81" t="str">
        <f>IF(AA910="","",IFERROR(IF($S$17="All",VLOOKUP($S$14&amp;Z911-1,'Pivot Tables'!$T$5:$U$1135,2,FALSE),VLOOKUP($S$14&amp;Reference!$S$17&amp;Z911-1,'Pivot Tables'!$AB$5:$AC$1135,2,FALSE)),""))</f>
        <v/>
      </c>
      <c r="AB911" s="66"/>
      <c r="BA911" s="62" t="str">
        <f>IF(BA910="","",IFERROR(VLOOKUP($BC$1&amp;BB911-1,'Pivot Tables'!$E$5:$F$1135,2,FALSE),""))</f>
        <v/>
      </c>
      <c r="BB911" s="63">
        <v>909</v>
      </c>
      <c r="BC911" s="62" t="str">
        <f>IF(BD911="","",BD911&amp;" ("&amp;COUNTIF('Pivot Tables'!$D$4:$D$1135,Reference!BD911)-1&amp;")")</f>
        <v/>
      </c>
      <c r="BD911" s="62" t="str">
        <f>IF(BD910="","",IFERROR(VLOOKUP(BB911,'Pivot Tables'!$AD$4:$AE$1135,2,FALSE),""))</f>
        <v/>
      </c>
    </row>
    <row r="912" spans="22:56">
      <c r="V912" s="70"/>
      <c r="W912" s="65"/>
      <c r="X912" s="65"/>
      <c r="Y912" s="65"/>
      <c r="Z912" s="65">
        <f t="shared" si="74"/>
        <v>907</v>
      </c>
      <c r="AA912" s="81" t="str">
        <f>IF(AA911="","",IFERROR(IF($S$17="All",VLOOKUP($S$14&amp;Z912-1,'Pivot Tables'!$T$5:$U$1135,2,FALSE),VLOOKUP($S$14&amp;Reference!$S$17&amp;Z912-1,'Pivot Tables'!$AB$5:$AC$1135,2,FALSE)),""))</f>
        <v/>
      </c>
      <c r="AB912" s="66"/>
      <c r="BA912" s="62" t="str">
        <f>IF(BA911="","",IFERROR(VLOOKUP($BC$1&amp;BB912-1,'Pivot Tables'!$E$5:$F$1135,2,FALSE),""))</f>
        <v/>
      </c>
      <c r="BB912" s="63">
        <v>910</v>
      </c>
      <c r="BC912" s="62" t="str">
        <f>IF(BD912="","",BD912&amp;" ("&amp;COUNTIF('Pivot Tables'!$D$4:$D$1135,Reference!BD912)-1&amp;")")</f>
        <v/>
      </c>
      <c r="BD912" s="62" t="str">
        <f>IF(BD911="","",IFERROR(VLOOKUP(BB912,'Pivot Tables'!$AD$4:$AE$1135,2,FALSE),""))</f>
        <v/>
      </c>
    </row>
    <row r="913" spans="22:56">
      <c r="V913" s="70"/>
      <c r="W913" s="65"/>
      <c r="X913" s="65"/>
      <c r="Y913" s="65"/>
      <c r="Z913" s="65">
        <f t="shared" si="74"/>
        <v>908</v>
      </c>
      <c r="AA913" s="81" t="str">
        <f>IF(AA912="","",IFERROR(IF($S$17="All",VLOOKUP($S$14&amp;Z913-1,'Pivot Tables'!$T$5:$U$1135,2,FALSE),VLOOKUP($S$14&amp;Reference!$S$17&amp;Z913-1,'Pivot Tables'!$AB$5:$AC$1135,2,FALSE)),""))</f>
        <v/>
      </c>
      <c r="AB913" s="66"/>
      <c r="BA913" s="62" t="str">
        <f>IF(BA912="","",IFERROR(VLOOKUP($BC$1&amp;BB913-1,'Pivot Tables'!$E$5:$F$1135,2,FALSE),""))</f>
        <v/>
      </c>
      <c r="BB913" s="63">
        <v>911</v>
      </c>
      <c r="BC913" s="62" t="str">
        <f>IF(BD913="","",BD913&amp;" ("&amp;COUNTIF('Pivot Tables'!$D$4:$D$1135,Reference!BD913)-1&amp;")")</f>
        <v/>
      </c>
      <c r="BD913" s="62" t="str">
        <f>IF(BD912="","",IFERROR(VLOOKUP(BB913,'Pivot Tables'!$AD$4:$AE$1135,2,FALSE),""))</f>
        <v/>
      </c>
    </row>
    <row r="914" spans="22:56">
      <c r="V914" s="70"/>
      <c r="W914" s="65"/>
      <c r="X914" s="65"/>
      <c r="Y914" s="65"/>
      <c r="Z914" s="65">
        <f t="shared" si="74"/>
        <v>909</v>
      </c>
      <c r="AA914" s="81" t="str">
        <f>IF(AA913="","",IFERROR(IF($S$17="All",VLOOKUP($S$14&amp;Z914-1,'Pivot Tables'!$T$5:$U$1135,2,FALSE),VLOOKUP($S$14&amp;Reference!$S$17&amp;Z914-1,'Pivot Tables'!$AB$5:$AC$1135,2,FALSE)),""))</f>
        <v/>
      </c>
      <c r="AB914" s="66"/>
      <c r="BA914" s="62" t="str">
        <f>IF(BA913="","",IFERROR(VLOOKUP($BC$1&amp;BB914-1,'Pivot Tables'!$E$5:$F$1135,2,FALSE),""))</f>
        <v/>
      </c>
      <c r="BB914" s="63">
        <v>912</v>
      </c>
      <c r="BC914" s="62" t="str">
        <f>IF(BD914="","",BD914&amp;" ("&amp;COUNTIF('Pivot Tables'!$D$4:$D$1135,Reference!BD914)-1&amp;")")</f>
        <v/>
      </c>
      <c r="BD914" s="62" t="str">
        <f>IF(BD913="","",IFERROR(VLOOKUP(BB914,'Pivot Tables'!$AD$4:$AE$1135,2,FALSE),""))</f>
        <v/>
      </c>
    </row>
    <row r="915" spans="22:56">
      <c r="V915" s="70"/>
      <c r="W915" s="65"/>
      <c r="X915" s="65"/>
      <c r="Y915" s="65"/>
      <c r="Z915" s="65">
        <f t="shared" si="74"/>
        <v>910</v>
      </c>
      <c r="AA915" s="81" t="str">
        <f>IF(AA914="","",IFERROR(IF($S$17="All",VLOOKUP($S$14&amp;Z915-1,'Pivot Tables'!$T$5:$U$1135,2,FALSE),VLOOKUP($S$14&amp;Reference!$S$17&amp;Z915-1,'Pivot Tables'!$AB$5:$AC$1135,2,FALSE)),""))</f>
        <v/>
      </c>
      <c r="AB915" s="66"/>
      <c r="BA915" s="62" t="str">
        <f>IF(BA914="","",IFERROR(VLOOKUP($BC$1&amp;BB915-1,'Pivot Tables'!$E$5:$F$1135,2,FALSE),""))</f>
        <v/>
      </c>
      <c r="BB915" s="63">
        <v>913</v>
      </c>
      <c r="BC915" s="62" t="str">
        <f>IF(BD915="","",BD915&amp;" ("&amp;COUNTIF('Pivot Tables'!$D$4:$D$1135,Reference!BD915)-1&amp;")")</f>
        <v/>
      </c>
      <c r="BD915" s="62" t="str">
        <f>IF(BD914="","",IFERROR(VLOOKUP(BB915,'Pivot Tables'!$AD$4:$AE$1135,2,FALSE),""))</f>
        <v/>
      </c>
    </row>
    <row r="916" spans="22:56">
      <c r="V916" s="70"/>
      <c r="W916" s="65"/>
      <c r="X916" s="65"/>
      <c r="Y916" s="65"/>
      <c r="Z916" s="65">
        <f t="shared" si="74"/>
        <v>911</v>
      </c>
      <c r="AA916" s="81" t="str">
        <f>IF(AA915="","",IFERROR(IF($S$17="All",VLOOKUP($S$14&amp;Z916-1,'Pivot Tables'!$T$5:$U$1135,2,FALSE),VLOOKUP($S$14&amp;Reference!$S$17&amp;Z916-1,'Pivot Tables'!$AB$5:$AC$1135,2,FALSE)),""))</f>
        <v/>
      </c>
      <c r="AB916" s="66"/>
      <c r="BA916" s="62" t="str">
        <f>IF(BA915="","",IFERROR(VLOOKUP($BC$1&amp;BB916-1,'Pivot Tables'!$E$5:$F$1135,2,FALSE),""))</f>
        <v/>
      </c>
      <c r="BB916" s="63">
        <v>914</v>
      </c>
      <c r="BC916" s="62" t="str">
        <f>IF(BD916="","",BD916&amp;" ("&amp;COUNTIF('Pivot Tables'!$D$4:$D$1135,Reference!BD916)-1&amp;")")</f>
        <v/>
      </c>
      <c r="BD916" s="62" t="str">
        <f>IF(BD915="","",IFERROR(VLOOKUP(BB916,'Pivot Tables'!$AD$4:$AE$1135,2,FALSE),""))</f>
        <v/>
      </c>
    </row>
    <row r="917" spans="22:56">
      <c r="V917" s="70"/>
      <c r="W917" s="65"/>
      <c r="X917" s="65"/>
      <c r="Y917" s="65"/>
      <c r="Z917" s="65">
        <f t="shared" si="74"/>
        <v>912</v>
      </c>
      <c r="AA917" s="81" t="str">
        <f>IF(AA916="","",IFERROR(IF($S$17="All",VLOOKUP($S$14&amp;Z917-1,'Pivot Tables'!$T$5:$U$1135,2,FALSE),VLOOKUP($S$14&amp;Reference!$S$17&amp;Z917-1,'Pivot Tables'!$AB$5:$AC$1135,2,FALSE)),""))</f>
        <v/>
      </c>
      <c r="AB917" s="66"/>
      <c r="BA917" s="62" t="str">
        <f>IF(BA916="","",IFERROR(VLOOKUP($BC$1&amp;BB917-1,'Pivot Tables'!$E$5:$F$1135,2,FALSE),""))</f>
        <v/>
      </c>
      <c r="BB917" s="63">
        <v>915</v>
      </c>
      <c r="BC917" s="62" t="str">
        <f>IF(BD917="","",BD917&amp;" ("&amp;COUNTIF('Pivot Tables'!$D$4:$D$1135,Reference!BD917)-1&amp;")")</f>
        <v/>
      </c>
      <c r="BD917" s="62" t="str">
        <f>IF(BD916="","",IFERROR(VLOOKUP(BB917,'Pivot Tables'!$AD$4:$AE$1135,2,FALSE),""))</f>
        <v/>
      </c>
    </row>
    <row r="918" spans="22:56">
      <c r="V918" s="70"/>
      <c r="W918" s="65"/>
      <c r="X918" s="65"/>
      <c r="Y918" s="65"/>
      <c r="Z918" s="65">
        <f t="shared" si="74"/>
        <v>913</v>
      </c>
      <c r="AA918" s="81" t="str">
        <f>IF(AA917="","",IFERROR(IF($S$17="All",VLOOKUP($S$14&amp;Z918-1,'Pivot Tables'!$T$5:$U$1135,2,FALSE),VLOOKUP($S$14&amp;Reference!$S$17&amp;Z918-1,'Pivot Tables'!$AB$5:$AC$1135,2,FALSE)),""))</f>
        <v/>
      </c>
      <c r="AB918" s="66"/>
      <c r="BA918" s="62" t="str">
        <f>IF(BA917="","",IFERROR(VLOOKUP($BC$1&amp;BB918-1,'Pivot Tables'!$E$5:$F$1135,2,FALSE),""))</f>
        <v/>
      </c>
      <c r="BB918" s="63">
        <v>916</v>
      </c>
      <c r="BC918" s="62" t="str">
        <f>IF(BD918="","",BD918&amp;" ("&amp;COUNTIF('Pivot Tables'!$D$4:$D$1135,Reference!BD918)-1&amp;")")</f>
        <v/>
      </c>
      <c r="BD918" s="62" t="str">
        <f>IF(BD917="","",IFERROR(VLOOKUP(BB918,'Pivot Tables'!$AD$4:$AE$1135,2,FALSE),""))</f>
        <v/>
      </c>
    </row>
    <row r="919" spans="22:56">
      <c r="V919" s="70"/>
      <c r="W919" s="65"/>
      <c r="X919" s="65"/>
      <c r="Y919" s="65"/>
      <c r="Z919" s="65">
        <f t="shared" si="74"/>
        <v>914</v>
      </c>
      <c r="AA919" s="81" t="str">
        <f>IF(AA918="","",IFERROR(IF($S$17="All",VLOOKUP($S$14&amp;Z919-1,'Pivot Tables'!$T$5:$U$1135,2,FALSE),VLOOKUP($S$14&amp;Reference!$S$17&amp;Z919-1,'Pivot Tables'!$AB$5:$AC$1135,2,FALSE)),""))</f>
        <v/>
      </c>
      <c r="AB919" s="66"/>
      <c r="BA919" s="62" t="str">
        <f>IF(BA918="","",IFERROR(VLOOKUP($BC$1&amp;BB919-1,'Pivot Tables'!$E$5:$F$1135,2,FALSE),""))</f>
        <v/>
      </c>
      <c r="BB919" s="63">
        <v>917</v>
      </c>
      <c r="BC919" s="62" t="str">
        <f>IF(BD919="","",BD919&amp;" ("&amp;COUNTIF('Pivot Tables'!$D$4:$D$1135,Reference!BD919)-1&amp;")")</f>
        <v/>
      </c>
      <c r="BD919" s="62" t="str">
        <f>IF(BD918="","",IFERROR(VLOOKUP(BB919,'Pivot Tables'!$AD$4:$AE$1135,2,FALSE),""))</f>
        <v/>
      </c>
    </row>
    <row r="920" spans="22:56">
      <c r="V920" s="70"/>
      <c r="W920" s="65"/>
      <c r="X920" s="65"/>
      <c r="Y920" s="65"/>
      <c r="Z920" s="65">
        <f t="shared" si="74"/>
        <v>915</v>
      </c>
      <c r="AA920" s="81" t="str">
        <f>IF(AA919="","",IFERROR(IF($S$17="All",VLOOKUP($S$14&amp;Z920-1,'Pivot Tables'!$T$5:$U$1135,2,FALSE),VLOOKUP($S$14&amp;Reference!$S$17&amp;Z920-1,'Pivot Tables'!$AB$5:$AC$1135,2,FALSE)),""))</f>
        <v/>
      </c>
      <c r="AB920" s="66"/>
      <c r="BA920" s="62" t="str">
        <f>IF(BA919="","",IFERROR(VLOOKUP($BC$1&amp;BB920-1,'Pivot Tables'!$E$5:$F$1135,2,FALSE),""))</f>
        <v/>
      </c>
      <c r="BB920" s="63">
        <v>918</v>
      </c>
      <c r="BC920" s="62" t="str">
        <f>IF(BD920="","",BD920&amp;" ("&amp;COUNTIF('Pivot Tables'!$D$4:$D$1135,Reference!BD920)-1&amp;")")</f>
        <v/>
      </c>
      <c r="BD920" s="62" t="str">
        <f>IF(BD919="","",IFERROR(VLOOKUP(BB920,'Pivot Tables'!$AD$4:$AE$1135,2,FALSE),""))</f>
        <v/>
      </c>
    </row>
    <row r="921" spans="22:56">
      <c r="V921" s="70"/>
      <c r="W921" s="65"/>
      <c r="X921" s="65"/>
      <c r="Y921" s="65"/>
      <c r="Z921" s="65">
        <f t="shared" si="74"/>
        <v>916</v>
      </c>
      <c r="AA921" s="81" t="str">
        <f>IF(AA920="","",IFERROR(IF($S$17="All",VLOOKUP($S$14&amp;Z921-1,'Pivot Tables'!$T$5:$U$1135,2,FALSE),VLOOKUP($S$14&amp;Reference!$S$17&amp;Z921-1,'Pivot Tables'!$AB$5:$AC$1135,2,FALSE)),""))</f>
        <v/>
      </c>
      <c r="AB921" s="66"/>
      <c r="BA921" s="62" t="str">
        <f>IF(BA920="","",IFERROR(VLOOKUP($BC$1&amp;BB921-1,'Pivot Tables'!$E$5:$F$1135,2,FALSE),""))</f>
        <v/>
      </c>
      <c r="BB921" s="63">
        <v>919</v>
      </c>
      <c r="BC921" s="62" t="str">
        <f>IF(BD921="","",BD921&amp;" ("&amp;COUNTIF('Pivot Tables'!$D$4:$D$1135,Reference!BD921)-1&amp;")")</f>
        <v/>
      </c>
      <c r="BD921" s="62" t="str">
        <f>IF(BD920="","",IFERROR(VLOOKUP(BB921,'Pivot Tables'!$AD$4:$AE$1135,2,FALSE),""))</f>
        <v/>
      </c>
    </row>
    <row r="922" spans="22:56">
      <c r="V922" s="70"/>
      <c r="W922" s="65"/>
      <c r="X922" s="65"/>
      <c r="Y922" s="65"/>
      <c r="Z922" s="65">
        <f t="shared" si="74"/>
        <v>917</v>
      </c>
      <c r="AA922" s="81" t="str">
        <f>IF(AA921="","",IFERROR(IF($S$17="All",VLOOKUP($S$14&amp;Z922-1,'Pivot Tables'!$T$5:$U$1135,2,FALSE),VLOOKUP($S$14&amp;Reference!$S$17&amp;Z922-1,'Pivot Tables'!$AB$5:$AC$1135,2,FALSE)),""))</f>
        <v/>
      </c>
      <c r="AB922" s="66"/>
      <c r="BA922" s="62" t="str">
        <f>IF(BA921="","",IFERROR(VLOOKUP($BC$1&amp;BB922-1,'Pivot Tables'!$E$5:$F$1135,2,FALSE),""))</f>
        <v/>
      </c>
      <c r="BB922" s="63">
        <v>920</v>
      </c>
      <c r="BC922" s="62" t="str">
        <f>IF(BD922="","",BD922&amp;" ("&amp;COUNTIF('Pivot Tables'!$D$4:$D$1135,Reference!BD922)-1&amp;")")</f>
        <v/>
      </c>
      <c r="BD922" s="62" t="str">
        <f>IF(BD921="","",IFERROR(VLOOKUP(BB922,'Pivot Tables'!$AD$4:$AE$1135,2,FALSE),""))</f>
        <v/>
      </c>
    </row>
    <row r="923" spans="22:56">
      <c r="V923" s="70"/>
      <c r="W923" s="65"/>
      <c r="X923" s="65"/>
      <c r="Y923" s="65"/>
      <c r="Z923" s="65">
        <f t="shared" si="74"/>
        <v>918</v>
      </c>
      <c r="AA923" s="81" t="str">
        <f>IF(AA922="","",IFERROR(IF($S$17="All",VLOOKUP($S$14&amp;Z923-1,'Pivot Tables'!$T$5:$U$1135,2,FALSE),VLOOKUP($S$14&amp;Reference!$S$17&amp;Z923-1,'Pivot Tables'!$AB$5:$AC$1135,2,FALSE)),""))</f>
        <v/>
      </c>
      <c r="AB923" s="66"/>
      <c r="BA923" s="62" t="str">
        <f>IF(BA922="","",IFERROR(VLOOKUP($BC$1&amp;BB923-1,'Pivot Tables'!$E$5:$F$1135,2,FALSE),""))</f>
        <v/>
      </c>
      <c r="BB923" s="63">
        <v>921</v>
      </c>
      <c r="BC923" s="62" t="str">
        <f>IF(BD923="","",BD923&amp;" ("&amp;COUNTIF('Pivot Tables'!$D$4:$D$1135,Reference!BD923)-1&amp;")")</f>
        <v/>
      </c>
      <c r="BD923" s="62" t="str">
        <f>IF(BD922="","",IFERROR(VLOOKUP(BB923,'Pivot Tables'!$AD$4:$AE$1135,2,FALSE),""))</f>
        <v/>
      </c>
    </row>
    <row r="924" spans="22:56">
      <c r="V924" s="70"/>
      <c r="W924" s="65"/>
      <c r="X924" s="65"/>
      <c r="Y924" s="65"/>
      <c r="Z924" s="65">
        <f t="shared" si="74"/>
        <v>919</v>
      </c>
      <c r="AA924" s="81" t="str">
        <f>IF(AA923="","",IFERROR(IF($S$17="All",VLOOKUP($S$14&amp;Z924-1,'Pivot Tables'!$T$5:$U$1135,2,FALSE),VLOOKUP($S$14&amp;Reference!$S$17&amp;Z924-1,'Pivot Tables'!$AB$5:$AC$1135,2,FALSE)),""))</f>
        <v/>
      </c>
      <c r="AB924" s="66"/>
      <c r="BA924" s="62" t="str">
        <f>IF(BA923="","",IFERROR(VLOOKUP($BC$1&amp;BB924-1,'Pivot Tables'!$E$5:$F$1135,2,FALSE),""))</f>
        <v/>
      </c>
      <c r="BB924" s="63">
        <v>922</v>
      </c>
      <c r="BC924" s="62" t="str">
        <f>IF(BD924="","",BD924&amp;" ("&amp;COUNTIF('Pivot Tables'!$D$4:$D$1135,Reference!BD924)-1&amp;")")</f>
        <v/>
      </c>
      <c r="BD924" s="62" t="str">
        <f>IF(BD923="","",IFERROR(VLOOKUP(BB924,'Pivot Tables'!$AD$4:$AE$1135,2,FALSE),""))</f>
        <v/>
      </c>
    </row>
    <row r="925" spans="22:56">
      <c r="V925" s="70"/>
      <c r="W925" s="65"/>
      <c r="X925" s="65"/>
      <c r="Y925" s="65"/>
      <c r="Z925" s="65">
        <f t="shared" si="74"/>
        <v>920</v>
      </c>
      <c r="AA925" s="81" t="str">
        <f>IF(AA924="","",IFERROR(IF($S$17="All",VLOOKUP($S$14&amp;Z925-1,'Pivot Tables'!$T$5:$U$1135,2,FALSE),VLOOKUP($S$14&amp;Reference!$S$17&amp;Z925-1,'Pivot Tables'!$AB$5:$AC$1135,2,FALSE)),""))</f>
        <v/>
      </c>
      <c r="AB925" s="66"/>
      <c r="BA925" s="62" t="str">
        <f>IF(BA924="","",IFERROR(VLOOKUP($BC$1&amp;BB925-1,'Pivot Tables'!$E$5:$F$1135,2,FALSE),""))</f>
        <v/>
      </c>
      <c r="BB925" s="63">
        <v>923</v>
      </c>
      <c r="BC925" s="62" t="str">
        <f>IF(BD925="","",BD925&amp;" ("&amp;COUNTIF('Pivot Tables'!$D$4:$D$1135,Reference!BD925)-1&amp;")")</f>
        <v/>
      </c>
      <c r="BD925" s="62" t="str">
        <f>IF(BD924="","",IFERROR(VLOOKUP(BB925,'Pivot Tables'!$AD$4:$AE$1135,2,FALSE),""))</f>
        <v/>
      </c>
    </row>
    <row r="926" spans="22:56">
      <c r="V926" s="70"/>
      <c r="W926" s="65"/>
      <c r="X926" s="65"/>
      <c r="Y926" s="65"/>
      <c r="Z926" s="65">
        <f t="shared" si="74"/>
        <v>921</v>
      </c>
      <c r="AA926" s="81" t="str">
        <f>IF(AA925="","",IFERROR(IF($S$17="All",VLOOKUP($S$14&amp;Z926-1,'Pivot Tables'!$T$5:$U$1135,2,FALSE),VLOOKUP($S$14&amp;Reference!$S$17&amp;Z926-1,'Pivot Tables'!$AB$5:$AC$1135,2,FALSE)),""))</f>
        <v/>
      </c>
      <c r="AB926" s="66"/>
      <c r="BA926" s="62" t="str">
        <f>IF(BA925="","",IFERROR(VLOOKUP($BC$1&amp;BB926-1,'Pivot Tables'!$E$5:$F$1135,2,FALSE),""))</f>
        <v/>
      </c>
      <c r="BB926" s="63">
        <v>924</v>
      </c>
      <c r="BC926" s="62" t="str">
        <f>IF(BD926="","",BD926&amp;" ("&amp;COUNTIF('Pivot Tables'!$D$4:$D$1135,Reference!BD926)-1&amp;")")</f>
        <v/>
      </c>
      <c r="BD926" s="62" t="str">
        <f>IF(BD925="","",IFERROR(VLOOKUP(BB926,'Pivot Tables'!$AD$4:$AE$1135,2,FALSE),""))</f>
        <v/>
      </c>
    </row>
    <row r="927" spans="22:56">
      <c r="V927" s="70"/>
      <c r="W927" s="65"/>
      <c r="X927" s="65"/>
      <c r="Y927" s="65"/>
      <c r="Z927" s="65">
        <f t="shared" si="74"/>
        <v>922</v>
      </c>
      <c r="AA927" s="81" t="str">
        <f>IF(AA926="","",IFERROR(IF($S$17="All",VLOOKUP($S$14&amp;Z927-1,'Pivot Tables'!$T$5:$U$1135,2,FALSE),VLOOKUP($S$14&amp;Reference!$S$17&amp;Z927-1,'Pivot Tables'!$AB$5:$AC$1135,2,FALSE)),""))</f>
        <v/>
      </c>
      <c r="AB927" s="66"/>
      <c r="BA927" s="62" t="str">
        <f>IF(BA926="","",IFERROR(VLOOKUP($BC$1&amp;BB927-1,'Pivot Tables'!$E$5:$F$1135,2,FALSE),""))</f>
        <v/>
      </c>
      <c r="BB927" s="63">
        <v>925</v>
      </c>
      <c r="BC927" s="62" t="str">
        <f>IF(BD927="","",BD927&amp;" ("&amp;COUNTIF('Pivot Tables'!$D$4:$D$1135,Reference!BD927)-1&amp;")")</f>
        <v/>
      </c>
      <c r="BD927" s="62" t="str">
        <f>IF(BD926="","",IFERROR(VLOOKUP(BB927,'Pivot Tables'!$AD$4:$AE$1135,2,FALSE),""))</f>
        <v/>
      </c>
    </row>
    <row r="928" spans="22:56">
      <c r="V928" s="70"/>
      <c r="W928" s="65"/>
      <c r="X928" s="65"/>
      <c r="Y928" s="65"/>
      <c r="Z928" s="65">
        <f t="shared" si="74"/>
        <v>923</v>
      </c>
      <c r="AA928" s="81" t="str">
        <f>IF(AA927="","",IFERROR(IF($S$17="All",VLOOKUP($S$14&amp;Z928-1,'Pivot Tables'!$T$5:$U$1135,2,FALSE),VLOOKUP($S$14&amp;Reference!$S$17&amp;Z928-1,'Pivot Tables'!$AB$5:$AC$1135,2,FALSE)),""))</f>
        <v/>
      </c>
      <c r="AB928" s="66"/>
      <c r="BA928" s="62" t="str">
        <f>IF(BA927="","",IFERROR(VLOOKUP($BC$1&amp;BB928-1,'Pivot Tables'!$E$5:$F$1135,2,FALSE),""))</f>
        <v/>
      </c>
      <c r="BB928" s="63">
        <v>926</v>
      </c>
      <c r="BC928" s="62" t="str">
        <f>IF(BD928="","",BD928&amp;" ("&amp;COUNTIF('Pivot Tables'!$D$4:$D$1135,Reference!BD928)-1&amp;")")</f>
        <v/>
      </c>
      <c r="BD928" s="62" t="str">
        <f>IF(BD927="","",IFERROR(VLOOKUP(BB928,'Pivot Tables'!$AD$4:$AE$1135,2,FALSE),""))</f>
        <v/>
      </c>
    </row>
    <row r="929" spans="22:56">
      <c r="V929" s="70"/>
      <c r="W929" s="65"/>
      <c r="X929" s="65"/>
      <c r="Y929" s="65"/>
      <c r="Z929" s="65">
        <f t="shared" si="74"/>
        <v>924</v>
      </c>
      <c r="AA929" s="81" t="str">
        <f>IF(AA928="","",IFERROR(IF($S$17="All",VLOOKUP($S$14&amp;Z929-1,'Pivot Tables'!$T$5:$U$1135,2,FALSE),VLOOKUP($S$14&amp;Reference!$S$17&amp;Z929-1,'Pivot Tables'!$AB$5:$AC$1135,2,FALSE)),""))</f>
        <v/>
      </c>
      <c r="AB929" s="66"/>
      <c r="BA929" s="62" t="str">
        <f>IF(BA928="","",IFERROR(VLOOKUP($BC$1&amp;BB929-1,'Pivot Tables'!$E$5:$F$1135,2,FALSE),""))</f>
        <v/>
      </c>
      <c r="BB929" s="63">
        <v>927</v>
      </c>
      <c r="BC929" s="62" t="str">
        <f>IF(BD929="","",BD929&amp;" ("&amp;COUNTIF('Pivot Tables'!$D$4:$D$1135,Reference!BD929)-1&amp;")")</f>
        <v/>
      </c>
      <c r="BD929" s="62" t="str">
        <f>IF(BD928="","",IFERROR(VLOOKUP(BB929,'Pivot Tables'!$AD$4:$AE$1135,2,FALSE),""))</f>
        <v/>
      </c>
    </row>
    <row r="930" spans="22:56">
      <c r="V930" s="70"/>
      <c r="W930" s="65"/>
      <c r="X930" s="65"/>
      <c r="Y930" s="65"/>
      <c r="Z930" s="65">
        <f t="shared" si="74"/>
        <v>925</v>
      </c>
      <c r="AA930" s="81" t="str">
        <f>IF(AA929="","",IFERROR(IF($S$17="All",VLOOKUP($S$14&amp;Z930-1,'Pivot Tables'!$T$5:$U$1135,2,FALSE),VLOOKUP($S$14&amp;Reference!$S$17&amp;Z930-1,'Pivot Tables'!$AB$5:$AC$1135,2,FALSE)),""))</f>
        <v/>
      </c>
      <c r="AB930" s="66"/>
      <c r="BA930" s="62" t="str">
        <f>IF(BA929="","",IFERROR(VLOOKUP($BC$1&amp;BB930-1,'Pivot Tables'!$E$5:$F$1135,2,FALSE),""))</f>
        <v/>
      </c>
      <c r="BB930" s="63">
        <v>928</v>
      </c>
      <c r="BC930" s="62" t="str">
        <f>IF(BD930="","",BD930&amp;" ("&amp;COUNTIF('Pivot Tables'!$D$4:$D$1135,Reference!BD930)-1&amp;")")</f>
        <v/>
      </c>
      <c r="BD930" s="62" t="str">
        <f>IF(BD929="","",IFERROR(VLOOKUP(BB930,'Pivot Tables'!$AD$4:$AE$1135,2,FALSE),""))</f>
        <v/>
      </c>
    </row>
    <row r="931" spans="22:56">
      <c r="V931" s="70"/>
      <c r="W931" s="65"/>
      <c r="X931" s="65"/>
      <c r="Y931" s="65"/>
      <c r="Z931" s="65">
        <f t="shared" si="74"/>
        <v>926</v>
      </c>
      <c r="AA931" s="81" t="str">
        <f>IF(AA930="","",IFERROR(IF($S$17="All",VLOOKUP($S$14&amp;Z931-1,'Pivot Tables'!$T$5:$U$1135,2,FALSE),VLOOKUP($S$14&amp;Reference!$S$17&amp;Z931-1,'Pivot Tables'!$AB$5:$AC$1135,2,FALSE)),""))</f>
        <v/>
      </c>
      <c r="AB931" s="66"/>
      <c r="BA931" s="62" t="str">
        <f>IF(BA930="","",IFERROR(VLOOKUP($BC$1&amp;BB931-1,'Pivot Tables'!$E$5:$F$1135,2,FALSE),""))</f>
        <v/>
      </c>
      <c r="BB931" s="63">
        <v>929</v>
      </c>
      <c r="BC931" s="62" t="str">
        <f>IF(BD931="","",BD931&amp;" ("&amp;COUNTIF('Pivot Tables'!$D$4:$D$1135,Reference!BD931)-1&amp;")")</f>
        <v/>
      </c>
      <c r="BD931" s="62" t="str">
        <f>IF(BD930="","",IFERROR(VLOOKUP(BB931,'Pivot Tables'!$AD$4:$AE$1135,2,FALSE),""))</f>
        <v/>
      </c>
    </row>
    <row r="932" spans="22:56">
      <c r="V932" s="70"/>
      <c r="W932" s="65"/>
      <c r="X932" s="65"/>
      <c r="Y932" s="65"/>
      <c r="Z932" s="65">
        <f t="shared" si="74"/>
        <v>927</v>
      </c>
      <c r="AA932" s="81" t="str">
        <f>IF(AA931="","",IFERROR(IF($S$17="All",VLOOKUP($S$14&amp;Z932-1,'Pivot Tables'!$T$5:$U$1135,2,FALSE),VLOOKUP($S$14&amp;Reference!$S$17&amp;Z932-1,'Pivot Tables'!$AB$5:$AC$1135,2,FALSE)),""))</f>
        <v/>
      </c>
      <c r="AB932" s="66"/>
      <c r="BA932" s="62" t="str">
        <f>IF(BA931="","",IFERROR(VLOOKUP($BC$1&amp;BB932-1,'Pivot Tables'!$E$5:$F$1135,2,FALSE),""))</f>
        <v/>
      </c>
      <c r="BB932" s="63">
        <v>930</v>
      </c>
      <c r="BC932" s="62" t="str">
        <f>IF(BD932="","",BD932&amp;" ("&amp;COUNTIF('Pivot Tables'!$D$4:$D$1135,Reference!BD932)-1&amp;")")</f>
        <v/>
      </c>
      <c r="BD932" s="62" t="str">
        <f>IF(BD931="","",IFERROR(VLOOKUP(BB932,'Pivot Tables'!$AD$4:$AE$1135,2,FALSE),""))</f>
        <v/>
      </c>
    </row>
    <row r="933" spans="22:56">
      <c r="V933" s="70"/>
      <c r="W933" s="65"/>
      <c r="X933" s="65"/>
      <c r="Y933" s="65"/>
      <c r="Z933" s="65">
        <f t="shared" si="74"/>
        <v>928</v>
      </c>
      <c r="AA933" s="81" t="str">
        <f>IF(AA932="","",IFERROR(IF($S$17="All",VLOOKUP($S$14&amp;Z933-1,'Pivot Tables'!$T$5:$U$1135,2,FALSE),VLOOKUP($S$14&amp;Reference!$S$17&amp;Z933-1,'Pivot Tables'!$AB$5:$AC$1135,2,FALSE)),""))</f>
        <v/>
      </c>
      <c r="AB933" s="66"/>
      <c r="BA933" s="62" t="str">
        <f>IF(BA932="","",IFERROR(VLOOKUP($BC$1&amp;BB933-1,'Pivot Tables'!$E$5:$F$1135,2,FALSE),""))</f>
        <v/>
      </c>
      <c r="BB933" s="63">
        <v>931</v>
      </c>
      <c r="BC933" s="62" t="str">
        <f>IF(BD933="","",BD933&amp;" ("&amp;COUNTIF('Pivot Tables'!$D$4:$D$1135,Reference!BD933)-1&amp;")")</f>
        <v/>
      </c>
      <c r="BD933" s="62" t="str">
        <f>IF(BD932="","",IFERROR(VLOOKUP(BB933,'Pivot Tables'!$AD$4:$AE$1135,2,FALSE),""))</f>
        <v/>
      </c>
    </row>
    <row r="934" spans="22:56">
      <c r="V934" s="70"/>
      <c r="W934" s="65"/>
      <c r="X934" s="65"/>
      <c r="Y934" s="65"/>
      <c r="Z934" s="65">
        <f t="shared" si="74"/>
        <v>929</v>
      </c>
      <c r="AA934" s="81" t="str">
        <f>IF(AA933="","",IFERROR(IF($S$17="All",VLOOKUP($S$14&amp;Z934-1,'Pivot Tables'!$T$5:$U$1135,2,FALSE),VLOOKUP($S$14&amp;Reference!$S$17&amp;Z934-1,'Pivot Tables'!$AB$5:$AC$1135,2,FALSE)),""))</f>
        <v/>
      </c>
      <c r="AB934" s="66"/>
      <c r="BA934" s="62" t="str">
        <f>IF(BA933="","",IFERROR(VLOOKUP($BC$1&amp;BB934-1,'Pivot Tables'!$E$5:$F$1135,2,FALSE),""))</f>
        <v/>
      </c>
      <c r="BB934" s="63">
        <v>932</v>
      </c>
      <c r="BC934" s="62" t="str">
        <f>IF(BD934="","",BD934&amp;" ("&amp;COUNTIF('Pivot Tables'!$D$4:$D$1135,Reference!BD934)-1&amp;")")</f>
        <v/>
      </c>
      <c r="BD934" s="62" t="str">
        <f>IF(BD933="","",IFERROR(VLOOKUP(BB934,'Pivot Tables'!$AD$4:$AE$1135,2,FALSE),""))</f>
        <v/>
      </c>
    </row>
    <row r="935" spans="22:56">
      <c r="V935" s="70"/>
      <c r="W935" s="65"/>
      <c r="X935" s="65"/>
      <c r="Y935" s="65"/>
      <c r="Z935" s="65">
        <f t="shared" si="74"/>
        <v>930</v>
      </c>
      <c r="AA935" s="81" t="str">
        <f>IF(AA934="","",IFERROR(IF($S$17="All",VLOOKUP($S$14&amp;Z935-1,'Pivot Tables'!$T$5:$U$1135,2,FALSE),VLOOKUP($S$14&amp;Reference!$S$17&amp;Z935-1,'Pivot Tables'!$AB$5:$AC$1135,2,FALSE)),""))</f>
        <v/>
      </c>
      <c r="AB935" s="66"/>
      <c r="BA935" s="62" t="str">
        <f>IF(BA934="","",IFERROR(VLOOKUP($BC$1&amp;BB935-1,'Pivot Tables'!$E$5:$F$1135,2,FALSE),""))</f>
        <v/>
      </c>
      <c r="BB935" s="63">
        <v>933</v>
      </c>
      <c r="BC935" s="62" t="str">
        <f>IF(BD935="","",BD935&amp;" ("&amp;COUNTIF('Pivot Tables'!$D$4:$D$1135,Reference!BD935)-1&amp;")")</f>
        <v/>
      </c>
      <c r="BD935" s="62" t="str">
        <f>IF(BD934="","",IFERROR(VLOOKUP(BB935,'Pivot Tables'!$AD$4:$AE$1135,2,FALSE),""))</f>
        <v/>
      </c>
    </row>
    <row r="936" spans="22:56">
      <c r="V936" s="70"/>
      <c r="W936" s="65"/>
      <c r="X936" s="65"/>
      <c r="Y936" s="65"/>
      <c r="Z936" s="65">
        <f t="shared" si="74"/>
        <v>931</v>
      </c>
      <c r="AA936" s="81" t="str">
        <f>IF(AA935="","",IFERROR(IF($S$17="All",VLOOKUP($S$14&amp;Z936-1,'Pivot Tables'!$T$5:$U$1135,2,FALSE),VLOOKUP($S$14&amp;Reference!$S$17&amp;Z936-1,'Pivot Tables'!$AB$5:$AC$1135,2,FALSE)),""))</f>
        <v/>
      </c>
      <c r="AB936" s="66"/>
      <c r="BA936" s="62" t="str">
        <f>IF(BA935="","",IFERROR(VLOOKUP($BC$1&amp;BB936-1,'Pivot Tables'!$E$5:$F$1135,2,FALSE),""))</f>
        <v/>
      </c>
      <c r="BB936" s="63">
        <v>934</v>
      </c>
      <c r="BC936" s="62" t="str">
        <f>IF(BD936="","",BD936&amp;" ("&amp;COUNTIF('Pivot Tables'!$D$4:$D$1135,Reference!BD936)-1&amp;")")</f>
        <v/>
      </c>
      <c r="BD936" s="62" t="str">
        <f>IF(BD935="","",IFERROR(VLOOKUP(BB936,'Pivot Tables'!$AD$4:$AE$1135,2,FALSE),""))</f>
        <v/>
      </c>
    </row>
    <row r="937" spans="22:56">
      <c r="V937" s="70"/>
      <c r="W937" s="65"/>
      <c r="X937" s="65"/>
      <c r="Y937" s="65"/>
      <c r="Z937" s="65">
        <f t="shared" si="74"/>
        <v>932</v>
      </c>
      <c r="AA937" s="81" t="str">
        <f>IF(AA936="","",IFERROR(IF($S$17="All",VLOOKUP($S$14&amp;Z937-1,'Pivot Tables'!$T$5:$U$1135,2,FALSE),VLOOKUP($S$14&amp;Reference!$S$17&amp;Z937-1,'Pivot Tables'!$AB$5:$AC$1135,2,FALSE)),""))</f>
        <v/>
      </c>
      <c r="AB937" s="66"/>
      <c r="BA937" s="62" t="str">
        <f>IF(BA936="","",IFERROR(VLOOKUP($BC$1&amp;BB937-1,'Pivot Tables'!$E$5:$F$1135,2,FALSE),""))</f>
        <v/>
      </c>
      <c r="BB937" s="63">
        <v>935</v>
      </c>
      <c r="BC937" s="62" t="str">
        <f>IF(BD937="","",BD937&amp;" ("&amp;COUNTIF('Pivot Tables'!$D$4:$D$1135,Reference!BD937)-1&amp;")")</f>
        <v/>
      </c>
      <c r="BD937" s="62" t="str">
        <f>IF(BD936="","",IFERROR(VLOOKUP(BB937,'Pivot Tables'!$AD$4:$AE$1135,2,FALSE),""))</f>
        <v/>
      </c>
    </row>
    <row r="938" spans="22:56">
      <c r="V938" s="70"/>
      <c r="W938" s="65"/>
      <c r="X938" s="65"/>
      <c r="Y938" s="65"/>
      <c r="Z938" s="65">
        <f t="shared" si="74"/>
        <v>933</v>
      </c>
      <c r="AA938" s="81" t="str">
        <f>IF(AA937="","",IFERROR(IF($S$17="All",VLOOKUP($S$14&amp;Z938-1,'Pivot Tables'!$T$5:$U$1135,2,FALSE),VLOOKUP($S$14&amp;Reference!$S$17&amp;Z938-1,'Pivot Tables'!$AB$5:$AC$1135,2,FALSE)),""))</f>
        <v/>
      </c>
      <c r="AB938" s="66"/>
      <c r="BA938" s="62" t="str">
        <f>IF(BA937="","",IFERROR(VLOOKUP($BC$1&amp;BB938-1,'Pivot Tables'!$E$5:$F$1135,2,FALSE),""))</f>
        <v/>
      </c>
      <c r="BB938" s="63">
        <v>936</v>
      </c>
      <c r="BC938" s="62" t="str">
        <f>IF(BD938="","",BD938&amp;" ("&amp;COUNTIF('Pivot Tables'!$D$4:$D$1135,Reference!BD938)-1&amp;")")</f>
        <v/>
      </c>
      <c r="BD938" s="62" t="str">
        <f>IF(BD937="","",IFERROR(VLOOKUP(BB938,'Pivot Tables'!$AD$4:$AE$1135,2,FALSE),""))</f>
        <v/>
      </c>
    </row>
    <row r="939" spans="22:56">
      <c r="V939" s="70"/>
      <c r="W939" s="65"/>
      <c r="X939" s="65"/>
      <c r="Y939" s="65"/>
      <c r="Z939" s="65">
        <f t="shared" si="74"/>
        <v>934</v>
      </c>
      <c r="AA939" s="81" t="str">
        <f>IF(AA938="","",IFERROR(IF($S$17="All",VLOOKUP($S$14&amp;Z939-1,'Pivot Tables'!$T$5:$U$1135,2,FALSE),VLOOKUP($S$14&amp;Reference!$S$17&amp;Z939-1,'Pivot Tables'!$AB$5:$AC$1135,2,FALSE)),""))</f>
        <v/>
      </c>
      <c r="AB939" s="66"/>
      <c r="BA939" s="62" t="str">
        <f>IF(BA938="","",IFERROR(VLOOKUP($BC$1&amp;BB939-1,'Pivot Tables'!$E$5:$F$1135,2,FALSE),""))</f>
        <v/>
      </c>
      <c r="BB939" s="63">
        <v>937</v>
      </c>
      <c r="BC939" s="62" t="str">
        <f>IF(BD939="","",BD939&amp;" ("&amp;COUNTIF('Pivot Tables'!$D$4:$D$1135,Reference!BD939)-1&amp;")")</f>
        <v/>
      </c>
      <c r="BD939" s="62" t="str">
        <f>IF(BD938="","",IFERROR(VLOOKUP(BB939,'Pivot Tables'!$AD$4:$AE$1135,2,FALSE),""))</f>
        <v/>
      </c>
    </row>
    <row r="940" spans="22:56">
      <c r="V940" s="70"/>
      <c r="W940" s="65"/>
      <c r="X940" s="65"/>
      <c r="Y940" s="65"/>
      <c r="Z940" s="65">
        <f t="shared" si="74"/>
        <v>935</v>
      </c>
      <c r="AA940" s="81" t="str">
        <f>IF(AA939="","",IFERROR(IF($S$17="All",VLOOKUP($S$14&amp;Z940-1,'Pivot Tables'!$T$5:$U$1135,2,FALSE),VLOOKUP($S$14&amp;Reference!$S$17&amp;Z940-1,'Pivot Tables'!$AB$5:$AC$1135,2,FALSE)),""))</f>
        <v/>
      </c>
      <c r="AB940" s="66"/>
      <c r="BA940" s="62" t="str">
        <f>IF(BA939="","",IFERROR(VLOOKUP($BC$1&amp;BB940-1,'Pivot Tables'!$E$5:$F$1135,2,FALSE),""))</f>
        <v/>
      </c>
      <c r="BB940" s="63">
        <v>938</v>
      </c>
      <c r="BC940" s="62" t="str">
        <f>IF(BD940="","",BD940&amp;" ("&amp;COUNTIF('Pivot Tables'!$D$4:$D$1135,Reference!BD940)-1&amp;")")</f>
        <v/>
      </c>
      <c r="BD940" s="62" t="str">
        <f>IF(BD939="","",IFERROR(VLOOKUP(BB940,'Pivot Tables'!$AD$4:$AE$1135,2,FALSE),""))</f>
        <v/>
      </c>
    </row>
    <row r="941" spans="22:56">
      <c r="V941" s="70"/>
      <c r="W941" s="65"/>
      <c r="X941" s="65"/>
      <c r="Y941" s="65"/>
      <c r="Z941" s="65">
        <f t="shared" si="74"/>
        <v>936</v>
      </c>
      <c r="AA941" s="81" t="str">
        <f>IF(AA940="","",IFERROR(IF($S$17="All",VLOOKUP($S$14&amp;Z941-1,'Pivot Tables'!$T$5:$U$1135,2,FALSE),VLOOKUP($S$14&amp;Reference!$S$17&amp;Z941-1,'Pivot Tables'!$AB$5:$AC$1135,2,FALSE)),""))</f>
        <v/>
      </c>
      <c r="AB941" s="66"/>
      <c r="BA941" s="62" t="str">
        <f>IF(BA940="","",IFERROR(VLOOKUP($BC$1&amp;BB941-1,'Pivot Tables'!$E$5:$F$1135,2,FALSE),""))</f>
        <v/>
      </c>
      <c r="BB941" s="63">
        <v>939</v>
      </c>
      <c r="BC941" s="62" t="str">
        <f>IF(BD941="","",BD941&amp;" ("&amp;COUNTIF('Pivot Tables'!$D$4:$D$1135,Reference!BD941)-1&amp;")")</f>
        <v/>
      </c>
      <c r="BD941" s="62" t="str">
        <f>IF(BD940="","",IFERROR(VLOOKUP(BB941,'Pivot Tables'!$AD$4:$AE$1135,2,FALSE),""))</f>
        <v/>
      </c>
    </row>
    <row r="942" spans="22:56">
      <c r="V942" s="70"/>
      <c r="W942" s="65"/>
      <c r="X942" s="65"/>
      <c r="Y942" s="65"/>
      <c r="Z942" s="65">
        <f t="shared" si="74"/>
        <v>937</v>
      </c>
      <c r="AA942" s="81" t="str">
        <f>IF(AA941="","",IFERROR(IF($S$17="All",VLOOKUP($S$14&amp;Z942-1,'Pivot Tables'!$T$5:$U$1135,2,FALSE),VLOOKUP($S$14&amp;Reference!$S$17&amp;Z942-1,'Pivot Tables'!$AB$5:$AC$1135,2,FALSE)),""))</f>
        <v/>
      </c>
      <c r="AB942" s="66"/>
      <c r="BA942" s="62" t="str">
        <f>IF(BA941="","",IFERROR(VLOOKUP($BC$1&amp;BB942-1,'Pivot Tables'!$E$5:$F$1135,2,FALSE),""))</f>
        <v/>
      </c>
      <c r="BB942" s="63">
        <v>940</v>
      </c>
      <c r="BC942" s="62" t="str">
        <f>IF(BD942="","",BD942&amp;" ("&amp;COUNTIF('Pivot Tables'!$D$4:$D$1135,Reference!BD942)-1&amp;")")</f>
        <v/>
      </c>
      <c r="BD942" s="62" t="str">
        <f>IF(BD941="","",IFERROR(VLOOKUP(BB942,'Pivot Tables'!$AD$4:$AE$1135,2,FALSE),""))</f>
        <v/>
      </c>
    </row>
    <row r="943" spans="22:56">
      <c r="V943" s="70"/>
      <c r="W943" s="65"/>
      <c r="X943" s="65"/>
      <c r="Y943" s="65"/>
      <c r="Z943" s="65">
        <f t="shared" si="74"/>
        <v>938</v>
      </c>
      <c r="AA943" s="81" t="str">
        <f>IF(AA942="","",IFERROR(IF($S$17="All",VLOOKUP($S$14&amp;Z943-1,'Pivot Tables'!$T$5:$U$1135,2,FALSE),VLOOKUP($S$14&amp;Reference!$S$17&amp;Z943-1,'Pivot Tables'!$AB$5:$AC$1135,2,FALSE)),""))</f>
        <v/>
      </c>
      <c r="AB943" s="66"/>
      <c r="BA943" s="62" t="str">
        <f>IF(BA942="","",IFERROR(VLOOKUP($BC$1&amp;BB943-1,'Pivot Tables'!$E$5:$F$1135,2,FALSE),""))</f>
        <v/>
      </c>
      <c r="BB943" s="63">
        <v>941</v>
      </c>
      <c r="BC943" s="62" t="str">
        <f>IF(BD943="","",BD943&amp;" ("&amp;COUNTIF('Pivot Tables'!$D$4:$D$1135,Reference!BD943)-1&amp;")")</f>
        <v/>
      </c>
      <c r="BD943" s="62" t="str">
        <f>IF(BD942="","",IFERROR(VLOOKUP(BB943,'Pivot Tables'!$AD$4:$AE$1135,2,FALSE),""))</f>
        <v/>
      </c>
    </row>
    <row r="944" spans="22:56">
      <c r="V944" s="70"/>
      <c r="W944" s="65"/>
      <c r="X944" s="65"/>
      <c r="Y944" s="65"/>
      <c r="Z944" s="65">
        <f t="shared" si="74"/>
        <v>939</v>
      </c>
      <c r="AA944" s="81" t="str">
        <f>IF(AA943="","",IFERROR(IF($S$17="All",VLOOKUP($S$14&amp;Z944-1,'Pivot Tables'!$T$5:$U$1135,2,FALSE),VLOOKUP($S$14&amp;Reference!$S$17&amp;Z944-1,'Pivot Tables'!$AB$5:$AC$1135,2,FALSE)),""))</f>
        <v/>
      </c>
      <c r="AB944" s="66"/>
      <c r="BA944" s="62" t="str">
        <f>IF(BA943="","",IFERROR(VLOOKUP($BC$1&amp;BB944-1,'Pivot Tables'!$E$5:$F$1135,2,FALSE),""))</f>
        <v/>
      </c>
      <c r="BB944" s="63">
        <v>942</v>
      </c>
      <c r="BC944" s="62" t="str">
        <f>IF(BD944="","",BD944&amp;" ("&amp;COUNTIF('Pivot Tables'!$D$4:$D$1135,Reference!BD944)-1&amp;")")</f>
        <v/>
      </c>
      <c r="BD944" s="62" t="str">
        <f>IF(BD943="","",IFERROR(VLOOKUP(BB944,'Pivot Tables'!$AD$4:$AE$1135,2,FALSE),""))</f>
        <v/>
      </c>
    </row>
    <row r="945" spans="22:56">
      <c r="V945" s="70"/>
      <c r="W945" s="65"/>
      <c r="X945" s="65"/>
      <c r="Y945" s="65"/>
      <c r="Z945" s="65">
        <f t="shared" si="74"/>
        <v>940</v>
      </c>
      <c r="AA945" s="81" t="str">
        <f>IF(AA944="","",IFERROR(IF($S$17="All",VLOOKUP($S$14&amp;Z945-1,'Pivot Tables'!$T$5:$U$1135,2,FALSE),VLOOKUP($S$14&amp;Reference!$S$17&amp;Z945-1,'Pivot Tables'!$AB$5:$AC$1135,2,FALSE)),""))</f>
        <v/>
      </c>
      <c r="AB945" s="66"/>
      <c r="BA945" s="62" t="str">
        <f>IF(BA944="","",IFERROR(VLOOKUP($BC$1&amp;BB945-1,'Pivot Tables'!$E$5:$F$1135,2,FALSE),""))</f>
        <v/>
      </c>
      <c r="BB945" s="63">
        <v>943</v>
      </c>
      <c r="BC945" s="62" t="str">
        <f>IF(BD945="","",BD945&amp;" ("&amp;COUNTIF('Pivot Tables'!$D$4:$D$1135,Reference!BD945)-1&amp;")")</f>
        <v/>
      </c>
      <c r="BD945" s="62" t="str">
        <f>IF(BD944="","",IFERROR(VLOOKUP(BB945,'Pivot Tables'!$AD$4:$AE$1135,2,FALSE),""))</f>
        <v/>
      </c>
    </row>
    <row r="946" spans="22:56">
      <c r="V946" s="70"/>
      <c r="W946" s="65"/>
      <c r="X946" s="65"/>
      <c r="Y946" s="65"/>
      <c r="Z946" s="65">
        <f t="shared" si="74"/>
        <v>941</v>
      </c>
      <c r="AA946" s="81" t="str">
        <f>IF(AA945="","",IFERROR(IF($S$17="All",VLOOKUP($S$14&amp;Z946-1,'Pivot Tables'!$T$5:$U$1135,2,FALSE),VLOOKUP($S$14&amp;Reference!$S$17&amp;Z946-1,'Pivot Tables'!$AB$5:$AC$1135,2,FALSE)),""))</f>
        <v/>
      </c>
      <c r="AB946" s="66"/>
      <c r="BA946" s="62" t="str">
        <f>IF(BA945="","",IFERROR(VLOOKUP($BC$1&amp;BB946-1,'Pivot Tables'!$E$5:$F$1135,2,FALSE),""))</f>
        <v/>
      </c>
      <c r="BB946" s="63">
        <v>944</v>
      </c>
      <c r="BC946" s="62" t="str">
        <f>IF(BD946="","",BD946&amp;" ("&amp;COUNTIF('Pivot Tables'!$D$4:$D$1135,Reference!BD946)-1&amp;")")</f>
        <v/>
      </c>
      <c r="BD946" s="62" t="str">
        <f>IF(BD945="","",IFERROR(VLOOKUP(BB946,'Pivot Tables'!$AD$4:$AE$1135,2,FALSE),""))</f>
        <v/>
      </c>
    </row>
    <row r="947" spans="22:56">
      <c r="V947" s="70"/>
      <c r="W947" s="65"/>
      <c r="X947" s="65"/>
      <c r="Y947" s="65"/>
      <c r="Z947" s="65">
        <f t="shared" si="74"/>
        <v>942</v>
      </c>
      <c r="AA947" s="81" t="str">
        <f>IF(AA946="","",IFERROR(IF($S$17="All",VLOOKUP($S$14&amp;Z947-1,'Pivot Tables'!$T$5:$U$1135,2,FALSE),VLOOKUP($S$14&amp;Reference!$S$17&amp;Z947-1,'Pivot Tables'!$AB$5:$AC$1135,2,FALSE)),""))</f>
        <v/>
      </c>
      <c r="AB947" s="66"/>
      <c r="BA947" s="62" t="str">
        <f>IF(BA946="","",IFERROR(VLOOKUP($BC$1&amp;BB947-1,'Pivot Tables'!$E$5:$F$1135,2,FALSE),""))</f>
        <v/>
      </c>
      <c r="BB947" s="63">
        <v>945</v>
      </c>
      <c r="BC947" s="62" t="str">
        <f>IF(BD947="","",BD947&amp;" ("&amp;COUNTIF('Pivot Tables'!$D$4:$D$1135,Reference!BD947)-1&amp;")")</f>
        <v/>
      </c>
      <c r="BD947" s="62" t="str">
        <f>IF(BD946="","",IFERROR(VLOOKUP(BB947,'Pivot Tables'!$AD$4:$AE$1135,2,FALSE),""))</f>
        <v/>
      </c>
    </row>
    <row r="948" spans="22:56">
      <c r="V948" s="70"/>
      <c r="W948" s="65"/>
      <c r="X948" s="65"/>
      <c r="Y948" s="65"/>
      <c r="Z948" s="65">
        <f t="shared" si="74"/>
        <v>943</v>
      </c>
      <c r="AA948" s="81" t="str">
        <f>IF(AA947="","",IFERROR(IF($S$17="All",VLOOKUP($S$14&amp;Z948-1,'Pivot Tables'!$T$5:$U$1135,2,FALSE),VLOOKUP($S$14&amp;Reference!$S$17&amp;Z948-1,'Pivot Tables'!$AB$5:$AC$1135,2,FALSE)),""))</f>
        <v/>
      </c>
      <c r="AB948" s="66"/>
      <c r="BA948" s="62" t="str">
        <f>IF(BA947="","",IFERROR(VLOOKUP($BC$1&amp;BB948-1,'Pivot Tables'!$E$5:$F$1135,2,FALSE),""))</f>
        <v/>
      </c>
      <c r="BB948" s="63">
        <v>946</v>
      </c>
      <c r="BC948" s="62" t="str">
        <f>IF(BD948="","",BD948&amp;" ("&amp;COUNTIF('Pivot Tables'!$D$4:$D$1135,Reference!BD948)-1&amp;")")</f>
        <v/>
      </c>
      <c r="BD948" s="62" t="str">
        <f>IF(BD947="","",IFERROR(VLOOKUP(BB948,'Pivot Tables'!$AD$4:$AE$1135,2,FALSE),""))</f>
        <v/>
      </c>
    </row>
    <row r="949" spans="22:56">
      <c r="V949" s="70"/>
      <c r="W949" s="65"/>
      <c r="X949" s="65"/>
      <c r="Y949" s="65"/>
      <c r="Z949" s="65">
        <f t="shared" si="74"/>
        <v>944</v>
      </c>
      <c r="AA949" s="81" t="str">
        <f>IF(AA948="","",IFERROR(IF($S$17="All",VLOOKUP($S$14&amp;Z949-1,'Pivot Tables'!$T$5:$U$1135,2,FALSE),VLOOKUP($S$14&amp;Reference!$S$17&amp;Z949-1,'Pivot Tables'!$AB$5:$AC$1135,2,FALSE)),""))</f>
        <v/>
      </c>
      <c r="AB949" s="66"/>
      <c r="BA949" s="62" t="str">
        <f>IF(BA948="","",IFERROR(VLOOKUP($BC$1&amp;BB949-1,'Pivot Tables'!$E$5:$F$1135,2,FALSE),""))</f>
        <v/>
      </c>
      <c r="BB949" s="63">
        <v>947</v>
      </c>
      <c r="BC949" s="62" t="str">
        <f>IF(BD949="","",BD949&amp;" ("&amp;COUNTIF('Pivot Tables'!$D$4:$D$1135,Reference!BD949)-1&amp;")")</f>
        <v/>
      </c>
      <c r="BD949" s="62" t="str">
        <f>IF(BD948="","",IFERROR(VLOOKUP(BB949,'Pivot Tables'!$AD$4:$AE$1135,2,FALSE),""))</f>
        <v/>
      </c>
    </row>
    <row r="950" spans="22:56">
      <c r="V950" s="70"/>
      <c r="W950" s="65"/>
      <c r="X950" s="65"/>
      <c r="Y950" s="65"/>
      <c r="Z950" s="65">
        <f t="shared" si="74"/>
        <v>945</v>
      </c>
      <c r="AA950" s="81" t="str">
        <f>IF(AA949="","",IFERROR(IF($S$17="All",VLOOKUP($S$14&amp;Z950-1,'Pivot Tables'!$T$5:$U$1135,2,FALSE),VLOOKUP($S$14&amp;Reference!$S$17&amp;Z950-1,'Pivot Tables'!$AB$5:$AC$1135,2,FALSE)),""))</f>
        <v/>
      </c>
      <c r="AB950" s="66"/>
      <c r="BA950" s="62" t="str">
        <f>IF(BA949="","",IFERROR(VLOOKUP($BC$1&amp;BB950-1,'Pivot Tables'!$E$5:$F$1135,2,FALSE),""))</f>
        <v/>
      </c>
      <c r="BB950" s="63">
        <v>948</v>
      </c>
      <c r="BC950" s="62" t="str">
        <f>IF(BD950="","",BD950&amp;" ("&amp;COUNTIF('Pivot Tables'!$D$4:$D$1135,Reference!BD950)-1&amp;")")</f>
        <v/>
      </c>
      <c r="BD950" s="62" t="str">
        <f>IF(BD949="","",IFERROR(VLOOKUP(BB950,'Pivot Tables'!$AD$4:$AE$1135,2,FALSE),""))</f>
        <v/>
      </c>
    </row>
    <row r="951" spans="22:56">
      <c r="V951" s="70"/>
      <c r="W951" s="65"/>
      <c r="X951" s="65"/>
      <c r="Y951" s="65"/>
      <c r="Z951" s="65">
        <f t="shared" si="74"/>
        <v>946</v>
      </c>
      <c r="AA951" s="81" t="str">
        <f>IF(AA950="","",IFERROR(IF($S$17="All",VLOOKUP($S$14&amp;Z951-1,'Pivot Tables'!$T$5:$U$1135,2,FALSE),VLOOKUP($S$14&amp;Reference!$S$17&amp;Z951-1,'Pivot Tables'!$AB$5:$AC$1135,2,FALSE)),""))</f>
        <v/>
      </c>
      <c r="AB951" s="66"/>
      <c r="BA951" s="62" t="str">
        <f>IF(BA950="","",IFERROR(VLOOKUP($BC$1&amp;BB951-1,'Pivot Tables'!$E$5:$F$1135,2,FALSE),""))</f>
        <v/>
      </c>
      <c r="BB951" s="63">
        <v>949</v>
      </c>
      <c r="BC951" s="62" t="str">
        <f>IF(BD951="","",BD951&amp;" ("&amp;COUNTIF('Pivot Tables'!$D$4:$D$1135,Reference!BD951)-1&amp;")")</f>
        <v/>
      </c>
      <c r="BD951" s="62" t="str">
        <f>IF(BD950="","",IFERROR(VLOOKUP(BB951,'Pivot Tables'!$AD$4:$AE$1135,2,FALSE),""))</f>
        <v/>
      </c>
    </row>
    <row r="952" spans="22:56">
      <c r="V952" s="70"/>
      <c r="W952" s="65"/>
      <c r="X952" s="65"/>
      <c r="Y952" s="65"/>
      <c r="Z952" s="65">
        <f t="shared" si="74"/>
        <v>947</v>
      </c>
      <c r="AA952" s="81" t="str">
        <f>IF(AA951="","",IFERROR(IF($S$17="All",VLOOKUP($S$14&amp;Z952-1,'Pivot Tables'!$T$5:$U$1135,2,FALSE),VLOOKUP($S$14&amp;Reference!$S$17&amp;Z952-1,'Pivot Tables'!$AB$5:$AC$1135,2,FALSE)),""))</f>
        <v/>
      </c>
      <c r="AB952" s="66"/>
      <c r="BA952" s="62" t="str">
        <f>IF(BA951="","",IFERROR(VLOOKUP($BC$1&amp;BB952-1,'Pivot Tables'!$E$5:$F$1135,2,FALSE),""))</f>
        <v/>
      </c>
      <c r="BB952" s="63">
        <v>950</v>
      </c>
      <c r="BC952" s="62" t="str">
        <f>IF(BD952="","",BD952&amp;" ("&amp;COUNTIF('Pivot Tables'!$D$4:$D$1135,Reference!BD952)-1&amp;")")</f>
        <v/>
      </c>
      <c r="BD952" s="62" t="str">
        <f>IF(BD951="","",IFERROR(VLOOKUP(BB952,'Pivot Tables'!$AD$4:$AE$1135,2,FALSE),""))</f>
        <v/>
      </c>
    </row>
    <row r="953" spans="22:56">
      <c r="V953" s="70"/>
      <c r="W953" s="65"/>
      <c r="X953" s="65"/>
      <c r="Y953" s="65"/>
      <c r="Z953" s="65">
        <f t="shared" si="74"/>
        <v>948</v>
      </c>
      <c r="AA953" s="81" t="str">
        <f>IF(AA952="","",IFERROR(IF($S$17="All",VLOOKUP($S$14&amp;Z953-1,'Pivot Tables'!$T$5:$U$1135,2,FALSE),VLOOKUP($S$14&amp;Reference!$S$17&amp;Z953-1,'Pivot Tables'!$AB$5:$AC$1135,2,FALSE)),""))</f>
        <v/>
      </c>
      <c r="AB953" s="66"/>
      <c r="BA953" s="62" t="str">
        <f>IF(BA952="","",IFERROR(VLOOKUP($BC$1&amp;BB953-1,'Pivot Tables'!$E$5:$F$1135,2,FALSE),""))</f>
        <v/>
      </c>
      <c r="BB953" s="63">
        <v>951</v>
      </c>
      <c r="BC953" s="62" t="str">
        <f>IF(BD953="","",BD953&amp;" ("&amp;COUNTIF('Pivot Tables'!$D$4:$D$1135,Reference!BD953)-1&amp;")")</f>
        <v/>
      </c>
      <c r="BD953" s="62" t="str">
        <f>IF(BD952="","",IFERROR(VLOOKUP(BB953,'Pivot Tables'!$AD$4:$AE$1135,2,FALSE),""))</f>
        <v/>
      </c>
    </row>
    <row r="954" spans="22:56">
      <c r="V954" s="70"/>
      <c r="W954" s="65"/>
      <c r="X954" s="65"/>
      <c r="Y954" s="65"/>
      <c r="Z954" s="65">
        <f t="shared" si="74"/>
        <v>949</v>
      </c>
      <c r="AA954" s="81" t="str">
        <f>IF(AA953="","",IFERROR(IF($S$17="All",VLOOKUP($S$14&amp;Z954-1,'Pivot Tables'!$T$5:$U$1135,2,FALSE),VLOOKUP($S$14&amp;Reference!$S$17&amp;Z954-1,'Pivot Tables'!$AB$5:$AC$1135,2,FALSE)),""))</f>
        <v/>
      </c>
      <c r="AB954" s="66"/>
      <c r="BA954" s="62" t="str">
        <f>IF(BA953="","",IFERROR(VLOOKUP($BC$1&amp;BB954-1,'Pivot Tables'!$E$5:$F$1135,2,FALSE),""))</f>
        <v/>
      </c>
      <c r="BB954" s="63">
        <v>952</v>
      </c>
      <c r="BC954" s="62" t="str">
        <f>IF(BD954="","",BD954&amp;" ("&amp;COUNTIF('Pivot Tables'!$D$4:$D$1135,Reference!BD954)-1&amp;")")</f>
        <v/>
      </c>
      <c r="BD954" s="62" t="str">
        <f>IF(BD953="","",IFERROR(VLOOKUP(BB954,'Pivot Tables'!$AD$4:$AE$1135,2,FALSE),""))</f>
        <v/>
      </c>
    </row>
    <row r="955" spans="22:56">
      <c r="V955" s="70"/>
      <c r="W955" s="65"/>
      <c r="X955" s="65"/>
      <c r="Y955" s="65"/>
      <c r="Z955" s="65">
        <f t="shared" si="74"/>
        <v>950</v>
      </c>
      <c r="AA955" s="81" t="str">
        <f>IF(AA954="","",IFERROR(IF($S$17="All",VLOOKUP($S$14&amp;Z955-1,'Pivot Tables'!$T$5:$U$1135,2,FALSE),VLOOKUP($S$14&amp;Reference!$S$17&amp;Z955-1,'Pivot Tables'!$AB$5:$AC$1135,2,FALSE)),""))</f>
        <v/>
      </c>
      <c r="AB955" s="66"/>
      <c r="BA955" s="62" t="str">
        <f>IF(BA954="","",IFERROR(VLOOKUP($BC$1&amp;BB955-1,'Pivot Tables'!$E$5:$F$1135,2,FALSE),""))</f>
        <v/>
      </c>
      <c r="BB955" s="63">
        <v>953</v>
      </c>
      <c r="BC955" s="62" t="str">
        <f>IF(BD955="","",BD955&amp;" ("&amp;COUNTIF('Pivot Tables'!$D$4:$D$1135,Reference!BD955)-1&amp;")")</f>
        <v/>
      </c>
      <c r="BD955" s="62" t="str">
        <f>IF(BD954="","",IFERROR(VLOOKUP(BB955,'Pivot Tables'!$AD$4:$AE$1135,2,FALSE),""))</f>
        <v/>
      </c>
    </row>
    <row r="956" spans="22:56">
      <c r="V956" s="70"/>
      <c r="W956" s="65"/>
      <c r="X956" s="65"/>
      <c r="Y956" s="65"/>
      <c r="Z956" s="65">
        <f t="shared" si="74"/>
        <v>951</v>
      </c>
      <c r="AA956" s="81" t="str">
        <f>IF(AA955="","",IFERROR(IF($S$17="All",VLOOKUP($S$14&amp;Z956-1,'Pivot Tables'!$T$5:$U$1135,2,FALSE),VLOOKUP($S$14&amp;Reference!$S$17&amp;Z956-1,'Pivot Tables'!$AB$5:$AC$1135,2,FALSE)),""))</f>
        <v/>
      </c>
      <c r="AB956" s="66"/>
      <c r="BA956" s="62" t="str">
        <f>IF(BA955="","",IFERROR(VLOOKUP($BC$1&amp;BB956-1,'Pivot Tables'!$E$5:$F$1135,2,FALSE),""))</f>
        <v/>
      </c>
      <c r="BB956" s="63">
        <v>954</v>
      </c>
      <c r="BC956" s="62" t="str">
        <f>IF(BD956="","",BD956&amp;" ("&amp;COUNTIF('Pivot Tables'!$D$4:$D$1135,Reference!BD956)-1&amp;")")</f>
        <v/>
      </c>
      <c r="BD956" s="62" t="str">
        <f>IF(BD955="","",IFERROR(VLOOKUP(BB956,'Pivot Tables'!$AD$4:$AE$1135,2,FALSE),""))</f>
        <v/>
      </c>
    </row>
    <row r="957" spans="22:56">
      <c r="V957" s="70"/>
      <c r="W957" s="65"/>
      <c r="X957" s="65"/>
      <c r="Y957" s="65"/>
      <c r="Z957" s="65">
        <f t="shared" si="74"/>
        <v>952</v>
      </c>
      <c r="AA957" s="81" t="str">
        <f>IF(AA956="","",IFERROR(IF($S$17="All",VLOOKUP($S$14&amp;Z957-1,'Pivot Tables'!$T$5:$U$1135,2,FALSE),VLOOKUP($S$14&amp;Reference!$S$17&amp;Z957-1,'Pivot Tables'!$AB$5:$AC$1135,2,FALSE)),""))</f>
        <v/>
      </c>
      <c r="AB957" s="66"/>
      <c r="BA957" s="62" t="str">
        <f>IF(BA956="","",IFERROR(VLOOKUP($BC$1&amp;BB957-1,'Pivot Tables'!$E$5:$F$1135,2,FALSE),""))</f>
        <v/>
      </c>
      <c r="BB957" s="63">
        <v>955</v>
      </c>
      <c r="BC957" s="62" t="str">
        <f>IF(BD957="","",BD957&amp;" ("&amp;COUNTIF('Pivot Tables'!$D$4:$D$1135,Reference!BD957)-1&amp;")")</f>
        <v/>
      </c>
      <c r="BD957" s="62" t="str">
        <f>IF(BD956="","",IFERROR(VLOOKUP(BB957,'Pivot Tables'!$AD$4:$AE$1135,2,FALSE),""))</f>
        <v/>
      </c>
    </row>
    <row r="958" spans="22:56">
      <c r="V958" s="70"/>
      <c r="W958" s="65"/>
      <c r="X958" s="65"/>
      <c r="Y958" s="65"/>
      <c r="Z958" s="65">
        <f t="shared" si="74"/>
        <v>953</v>
      </c>
      <c r="AA958" s="81" t="str">
        <f>IF(AA957="","",IFERROR(IF($S$17="All",VLOOKUP($S$14&amp;Z958-1,'Pivot Tables'!$T$5:$U$1135,2,FALSE),VLOOKUP($S$14&amp;Reference!$S$17&amp;Z958-1,'Pivot Tables'!$AB$5:$AC$1135,2,FALSE)),""))</f>
        <v/>
      </c>
      <c r="AB958" s="66"/>
      <c r="BA958" s="62" t="str">
        <f>IF(BA957="","",IFERROR(VLOOKUP($BC$1&amp;BB958-1,'Pivot Tables'!$E$5:$F$1135,2,FALSE),""))</f>
        <v/>
      </c>
      <c r="BB958" s="63">
        <v>956</v>
      </c>
      <c r="BC958" s="62" t="str">
        <f>IF(BD958="","",BD958&amp;" ("&amp;COUNTIF('Pivot Tables'!$D$4:$D$1135,Reference!BD958)-1&amp;")")</f>
        <v/>
      </c>
      <c r="BD958" s="62" t="str">
        <f>IF(BD957="","",IFERROR(VLOOKUP(BB958,'Pivot Tables'!$AD$4:$AE$1135,2,FALSE),""))</f>
        <v/>
      </c>
    </row>
    <row r="959" spans="22:56">
      <c r="V959" s="70"/>
      <c r="W959" s="65"/>
      <c r="X959" s="65"/>
      <c r="Y959" s="65"/>
      <c r="Z959" s="65">
        <f t="shared" si="74"/>
        <v>954</v>
      </c>
      <c r="AA959" s="81" t="str">
        <f>IF(AA958="","",IFERROR(IF($S$17="All",VLOOKUP($S$14&amp;Z959-1,'Pivot Tables'!$T$5:$U$1135,2,FALSE),VLOOKUP($S$14&amp;Reference!$S$17&amp;Z959-1,'Pivot Tables'!$AB$5:$AC$1135,2,FALSE)),""))</f>
        <v/>
      </c>
      <c r="AB959" s="66"/>
      <c r="BA959" s="62" t="str">
        <f>IF(BA958="","",IFERROR(VLOOKUP($BC$1&amp;BB959-1,'Pivot Tables'!$E$5:$F$1135,2,FALSE),""))</f>
        <v/>
      </c>
      <c r="BB959" s="63">
        <v>957</v>
      </c>
      <c r="BC959" s="62" t="str">
        <f>IF(BD959="","",BD959&amp;" ("&amp;COUNTIF('Pivot Tables'!$D$4:$D$1135,Reference!BD959)-1&amp;")")</f>
        <v/>
      </c>
      <c r="BD959" s="62" t="str">
        <f>IF(BD958="","",IFERROR(VLOOKUP(BB959,'Pivot Tables'!$AD$4:$AE$1135,2,FALSE),""))</f>
        <v/>
      </c>
    </row>
    <row r="960" spans="22:56">
      <c r="V960" s="70"/>
      <c r="W960" s="65"/>
      <c r="X960" s="65"/>
      <c r="Y960" s="65"/>
      <c r="Z960" s="65">
        <f t="shared" si="74"/>
        <v>955</v>
      </c>
      <c r="AA960" s="81" t="str">
        <f>IF(AA959="","",IFERROR(IF($S$17="All",VLOOKUP($S$14&amp;Z960-1,'Pivot Tables'!$T$5:$U$1135,2,FALSE),VLOOKUP($S$14&amp;Reference!$S$17&amp;Z960-1,'Pivot Tables'!$AB$5:$AC$1135,2,FALSE)),""))</f>
        <v/>
      </c>
      <c r="AB960" s="66"/>
      <c r="BA960" s="62" t="str">
        <f>IF(BA959="","",IFERROR(VLOOKUP($BC$1&amp;BB960-1,'Pivot Tables'!$E$5:$F$1135,2,FALSE),""))</f>
        <v/>
      </c>
      <c r="BB960" s="63">
        <v>958</v>
      </c>
      <c r="BC960" s="62" t="str">
        <f>IF(BD960="","",BD960&amp;" ("&amp;COUNTIF('Pivot Tables'!$D$4:$D$1135,Reference!BD960)-1&amp;")")</f>
        <v/>
      </c>
      <c r="BD960" s="62" t="str">
        <f>IF(BD959="","",IFERROR(VLOOKUP(BB960,'Pivot Tables'!$AD$4:$AE$1135,2,FALSE),""))</f>
        <v/>
      </c>
    </row>
    <row r="961" spans="22:56">
      <c r="V961" s="70"/>
      <c r="W961" s="65"/>
      <c r="X961" s="65"/>
      <c r="Y961" s="65"/>
      <c r="Z961" s="65">
        <f t="shared" si="74"/>
        <v>956</v>
      </c>
      <c r="AA961" s="81" t="str">
        <f>IF(AA960="","",IFERROR(IF($S$17="All",VLOOKUP($S$14&amp;Z961-1,'Pivot Tables'!$T$5:$U$1135,2,FALSE),VLOOKUP($S$14&amp;Reference!$S$17&amp;Z961-1,'Pivot Tables'!$AB$5:$AC$1135,2,FALSE)),""))</f>
        <v/>
      </c>
      <c r="AB961" s="66"/>
      <c r="BA961" s="62" t="str">
        <f>IF(BA960="","",IFERROR(VLOOKUP($BC$1&amp;BB961-1,'Pivot Tables'!$E$5:$F$1135,2,FALSE),""))</f>
        <v/>
      </c>
      <c r="BB961" s="63">
        <v>959</v>
      </c>
      <c r="BC961" s="62" t="str">
        <f>IF(BD961="","",BD961&amp;" ("&amp;COUNTIF('Pivot Tables'!$D$4:$D$1135,Reference!BD961)-1&amp;")")</f>
        <v/>
      </c>
      <c r="BD961" s="62" t="str">
        <f>IF(BD960="","",IFERROR(VLOOKUP(BB961,'Pivot Tables'!$AD$4:$AE$1135,2,FALSE),""))</f>
        <v/>
      </c>
    </row>
    <row r="962" spans="22:56">
      <c r="V962" s="70"/>
      <c r="W962" s="65"/>
      <c r="X962" s="65"/>
      <c r="Y962" s="65"/>
      <c r="Z962" s="65">
        <f t="shared" si="74"/>
        <v>957</v>
      </c>
      <c r="AA962" s="81" t="str">
        <f>IF(AA961="","",IFERROR(IF($S$17="All",VLOOKUP($S$14&amp;Z962-1,'Pivot Tables'!$T$5:$U$1135,2,FALSE),VLOOKUP($S$14&amp;Reference!$S$17&amp;Z962-1,'Pivot Tables'!$AB$5:$AC$1135,2,FALSE)),""))</f>
        <v/>
      </c>
      <c r="AB962" s="66"/>
      <c r="BA962" s="62" t="str">
        <f>IF(BA961="","",IFERROR(VLOOKUP($BC$1&amp;BB962-1,'Pivot Tables'!$E$5:$F$1135,2,FALSE),""))</f>
        <v/>
      </c>
      <c r="BB962" s="63">
        <v>960</v>
      </c>
      <c r="BC962" s="62" t="str">
        <f>IF(BD962="","",BD962&amp;" ("&amp;COUNTIF('Pivot Tables'!$D$4:$D$1135,Reference!BD962)-1&amp;")")</f>
        <v/>
      </c>
      <c r="BD962" s="62" t="str">
        <f>IF(BD961="","",IFERROR(VLOOKUP(BB962,'Pivot Tables'!$AD$4:$AE$1135,2,FALSE),""))</f>
        <v/>
      </c>
    </row>
    <row r="963" spans="22:56">
      <c r="V963" s="70"/>
      <c r="W963" s="65"/>
      <c r="X963" s="65"/>
      <c r="Y963" s="65"/>
      <c r="Z963" s="65">
        <f t="shared" si="74"/>
        <v>958</v>
      </c>
      <c r="AA963" s="81" t="str">
        <f>IF(AA962="","",IFERROR(IF($S$17="All",VLOOKUP($S$14&amp;Z963-1,'Pivot Tables'!$T$5:$U$1135,2,FALSE),VLOOKUP($S$14&amp;Reference!$S$17&amp;Z963-1,'Pivot Tables'!$AB$5:$AC$1135,2,FALSE)),""))</f>
        <v/>
      </c>
      <c r="AB963" s="66"/>
      <c r="BA963" s="62" t="str">
        <f>IF(BA962="","",IFERROR(VLOOKUP($BC$1&amp;BB963-1,'Pivot Tables'!$E$5:$F$1135,2,FALSE),""))</f>
        <v/>
      </c>
      <c r="BB963" s="63">
        <v>961</v>
      </c>
      <c r="BC963" s="62" t="str">
        <f>IF(BD963="","",BD963&amp;" ("&amp;COUNTIF('Pivot Tables'!$D$4:$D$1135,Reference!BD963)-1&amp;")")</f>
        <v/>
      </c>
      <c r="BD963" s="62" t="str">
        <f>IF(BD962="","",IFERROR(VLOOKUP(BB963,'Pivot Tables'!$AD$4:$AE$1135,2,FALSE),""))</f>
        <v/>
      </c>
    </row>
    <row r="964" spans="22:56">
      <c r="V964" s="70"/>
      <c r="W964" s="65"/>
      <c r="X964" s="65"/>
      <c r="Y964" s="65"/>
      <c r="Z964" s="65">
        <f t="shared" si="74"/>
        <v>959</v>
      </c>
      <c r="AA964" s="81" t="str">
        <f>IF(AA963="","",IFERROR(IF($S$17="All",VLOOKUP($S$14&amp;Z964-1,'Pivot Tables'!$T$5:$U$1135,2,FALSE),VLOOKUP($S$14&amp;Reference!$S$17&amp;Z964-1,'Pivot Tables'!$AB$5:$AC$1135,2,FALSE)),""))</f>
        <v/>
      </c>
      <c r="AB964" s="66"/>
      <c r="BA964" s="62" t="str">
        <f>IF(BA963="","",IFERROR(VLOOKUP($BC$1&amp;BB964-1,'Pivot Tables'!$E$5:$F$1135,2,FALSE),""))</f>
        <v/>
      </c>
      <c r="BB964" s="63">
        <v>962</v>
      </c>
      <c r="BC964" s="62" t="str">
        <f>IF(BD964="","",BD964&amp;" ("&amp;COUNTIF('Pivot Tables'!$D$4:$D$1135,Reference!BD964)-1&amp;")")</f>
        <v/>
      </c>
      <c r="BD964" s="62" t="str">
        <f>IF(BD963="","",IFERROR(VLOOKUP(BB964,'Pivot Tables'!$AD$4:$AE$1135,2,FALSE),""))</f>
        <v/>
      </c>
    </row>
    <row r="965" spans="22:56">
      <c r="V965" s="70"/>
      <c r="W965" s="65"/>
      <c r="X965" s="65"/>
      <c r="Y965" s="65"/>
      <c r="Z965" s="65">
        <f t="shared" si="74"/>
        <v>960</v>
      </c>
      <c r="AA965" s="81" t="str">
        <f>IF(AA964="","",IFERROR(IF($S$17="All",VLOOKUP($S$14&amp;Z965-1,'Pivot Tables'!$T$5:$U$1135,2,FALSE),VLOOKUP($S$14&amp;Reference!$S$17&amp;Z965-1,'Pivot Tables'!$AB$5:$AC$1135,2,FALSE)),""))</f>
        <v/>
      </c>
      <c r="AB965" s="66"/>
      <c r="BA965" s="62" t="str">
        <f>IF(BA964="","",IFERROR(VLOOKUP($BC$1&amp;BB965-1,'Pivot Tables'!$E$5:$F$1135,2,FALSE),""))</f>
        <v/>
      </c>
      <c r="BB965" s="63">
        <v>963</v>
      </c>
      <c r="BC965" s="62" t="str">
        <f>IF(BD965="","",BD965&amp;" ("&amp;COUNTIF('Pivot Tables'!$D$4:$D$1135,Reference!BD965)-1&amp;")")</f>
        <v/>
      </c>
      <c r="BD965" s="62" t="str">
        <f>IF(BD964="","",IFERROR(VLOOKUP(BB965,'Pivot Tables'!$AD$4:$AE$1135,2,FALSE),""))</f>
        <v/>
      </c>
    </row>
    <row r="966" spans="22:56">
      <c r="V966" s="70"/>
      <c r="W966" s="65"/>
      <c r="X966" s="65"/>
      <c r="Y966" s="65"/>
      <c r="Z966" s="65">
        <f t="shared" si="74"/>
        <v>961</v>
      </c>
      <c r="AA966" s="81" t="str">
        <f>IF(AA965="","",IFERROR(IF($S$17="All",VLOOKUP($S$14&amp;Z966-1,'Pivot Tables'!$T$5:$U$1135,2,FALSE),VLOOKUP($S$14&amp;Reference!$S$17&amp;Z966-1,'Pivot Tables'!$AB$5:$AC$1135,2,FALSE)),""))</f>
        <v/>
      </c>
      <c r="AB966" s="66"/>
      <c r="BA966" s="62" t="str">
        <f>IF(BA965="","",IFERROR(VLOOKUP($BC$1&amp;BB966-1,'Pivot Tables'!$E$5:$F$1135,2,FALSE),""))</f>
        <v/>
      </c>
      <c r="BB966" s="63">
        <v>964</v>
      </c>
      <c r="BC966" s="62" t="str">
        <f>IF(BD966="","",BD966&amp;" ("&amp;COUNTIF('Pivot Tables'!$D$4:$D$1135,Reference!BD966)-1&amp;")")</f>
        <v/>
      </c>
      <c r="BD966" s="62" t="str">
        <f>IF(BD965="","",IFERROR(VLOOKUP(BB966,'Pivot Tables'!$AD$4:$AE$1135,2,FALSE),""))</f>
        <v/>
      </c>
    </row>
    <row r="967" spans="22:56">
      <c r="V967" s="70"/>
      <c r="W967" s="65"/>
      <c r="X967" s="65"/>
      <c r="Y967" s="65"/>
      <c r="Z967" s="65">
        <f t="shared" si="74"/>
        <v>962</v>
      </c>
      <c r="AA967" s="81" t="str">
        <f>IF(AA966="","",IFERROR(IF($S$17="All",VLOOKUP($S$14&amp;Z967-1,'Pivot Tables'!$T$5:$U$1135,2,FALSE),VLOOKUP($S$14&amp;Reference!$S$17&amp;Z967-1,'Pivot Tables'!$AB$5:$AC$1135,2,FALSE)),""))</f>
        <v/>
      </c>
      <c r="AB967" s="66"/>
      <c r="BA967" s="62" t="str">
        <f>IF(BA966="","",IFERROR(VLOOKUP($BC$1&amp;BB967-1,'Pivot Tables'!$E$5:$F$1135,2,FALSE),""))</f>
        <v/>
      </c>
      <c r="BB967" s="63">
        <v>965</v>
      </c>
      <c r="BC967" s="62" t="str">
        <f>IF(BD967="","",BD967&amp;" ("&amp;COUNTIF('Pivot Tables'!$D$4:$D$1135,Reference!BD967)-1&amp;")")</f>
        <v/>
      </c>
      <c r="BD967" s="62" t="str">
        <f>IF(BD966="","",IFERROR(VLOOKUP(BB967,'Pivot Tables'!$AD$4:$AE$1135,2,FALSE),""))</f>
        <v/>
      </c>
    </row>
    <row r="968" spans="22:56">
      <c r="V968" s="70"/>
      <c r="W968" s="65"/>
      <c r="X968" s="65"/>
      <c r="Y968" s="65"/>
      <c r="Z968" s="65">
        <f t="shared" si="74"/>
        <v>963</v>
      </c>
      <c r="AA968" s="81" t="str">
        <f>IF(AA967="","",IFERROR(IF($S$17="All",VLOOKUP($S$14&amp;Z968-1,'Pivot Tables'!$T$5:$U$1135,2,FALSE),VLOOKUP($S$14&amp;Reference!$S$17&amp;Z968-1,'Pivot Tables'!$AB$5:$AC$1135,2,FALSE)),""))</f>
        <v/>
      </c>
      <c r="AB968" s="66"/>
      <c r="BA968" s="62" t="str">
        <f>IF(BA967="","",IFERROR(VLOOKUP($BC$1&amp;BB968-1,'Pivot Tables'!$E$5:$F$1135,2,FALSE),""))</f>
        <v/>
      </c>
      <c r="BB968" s="63">
        <v>966</v>
      </c>
      <c r="BC968" s="62" t="str">
        <f>IF(BD968="","",BD968&amp;" ("&amp;COUNTIF('Pivot Tables'!$D$4:$D$1135,Reference!BD968)-1&amp;")")</f>
        <v/>
      </c>
      <c r="BD968" s="62" t="str">
        <f>IF(BD967="","",IFERROR(VLOOKUP(BB968,'Pivot Tables'!$AD$4:$AE$1135,2,FALSE),""))</f>
        <v/>
      </c>
    </row>
    <row r="969" spans="22:56">
      <c r="V969" s="70"/>
      <c r="W969" s="65"/>
      <c r="X969" s="65"/>
      <c r="Y969" s="65"/>
      <c r="Z969" s="65">
        <f t="shared" si="74"/>
        <v>964</v>
      </c>
      <c r="AA969" s="81" t="str">
        <f>IF(AA968="","",IFERROR(IF($S$17="All",VLOOKUP($S$14&amp;Z969-1,'Pivot Tables'!$T$5:$U$1135,2,FALSE),VLOOKUP($S$14&amp;Reference!$S$17&amp;Z969-1,'Pivot Tables'!$AB$5:$AC$1135,2,FALSE)),""))</f>
        <v/>
      </c>
      <c r="AB969" s="66"/>
      <c r="BA969" s="62" t="str">
        <f>IF(BA968="","",IFERROR(VLOOKUP($BC$1&amp;BB969-1,'Pivot Tables'!$E$5:$F$1135,2,FALSE),""))</f>
        <v/>
      </c>
      <c r="BB969" s="63">
        <v>967</v>
      </c>
      <c r="BC969" s="62" t="str">
        <f>IF(BD969="","",BD969&amp;" ("&amp;COUNTIF('Pivot Tables'!$D$4:$D$1135,Reference!BD969)-1&amp;")")</f>
        <v/>
      </c>
      <c r="BD969" s="62" t="str">
        <f>IF(BD968="","",IFERROR(VLOOKUP(BB969,'Pivot Tables'!$AD$4:$AE$1135,2,FALSE),""))</f>
        <v/>
      </c>
    </row>
    <row r="970" spans="22:56">
      <c r="V970" s="70"/>
      <c r="W970" s="65"/>
      <c r="X970" s="65"/>
      <c r="Y970" s="65"/>
      <c r="Z970" s="65">
        <f t="shared" si="74"/>
        <v>965</v>
      </c>
      <c r="AA970" s="81" t="str">
        <f>IF(AA969="","",IFERROR(IF($S$17="All",VLOOKUP($S$14&amp;Z970-1,'Pivot Tables'!$T$5:$U$1135,2,FALSE),VLOOKUP($S$14&amp;Reference!$S$17&amp;Z970-1,'Pivot Tables'!$AB$5:$AC$1135,2,FALSE)),""))</f>
        <v/>
      </c>
      <c r="AB970" s="66"/>
      <c r="BA970" s="62" t="str">
        <f>IF(BA969="","",IFERROR(VLOOKUP($BC$1&amp;BB970-1,'Pivot Tables'!$E$5:$F$1135,2,FALSE),""))</f>
        <v/>
      </c>
      <c r="BB970" s="63">
        <v>968</v>
      </c>
      <c r="BC970" s="62" t="str">
        <f>IF(BD970="","",BD970&amp;" ("&amp;COUNTIF('Pivot Tables'!$D$4:$D$1135,Reference!BD970)-1&amp;")")</f>
        <v/>
      </c>
      <c r="BD970" s="62" t="str">
        <f>IF(BD969="","",IFERROR(VLOOKUP(BB970,'Pivot Tables'!$AD$4:$AE$1135,2,FALSE),""))</f>
        <v/>
      </c>
    </row>
    <row r="971" spans="22:56">
      <c r="V971" s="70"/>
      <c r="W971" s="65"/>
      <c r="X971" s="65"/>
      <c r="Y971" s="65"/>
      <c r="Z971" s="65">
        <f t="shared" si="74"/>
        <v>966</v>
      </c>
      <c r="AA971" s="81" t="str">
        <f>IF(AA970="","",IFERROR(IF($S$17="All",VLOOKUP($S$14&amp;Z971-1,'Pivot Tables'!$T$5:$U$1135,2,FALSE),VLOOKUP($S$14&amp;Reference!$S$17&amp;Z971-1,'Pivot Tables'!$AB$5:$AC$1135,2,FALSE)),""))</f>
        <v/>
      </c>
      <c r="AB971" s="66"/>
      <c r="BA971" s="62" t="str">
        <f>IF(BA970="","",IFERROR(VLOOKUP($BC$1&amp;BB971-1,'Pivot Tables'!$E$5:$F$1135,2,FALSE),""))</f>
        <v/>
      </c>
      <c r="BB971" s="63">
        <v>969</v>
      </c>
      <c r="BC971" s="62" t="str">
        <f>IF(BD971="","",BD971&amp;" ("&amp;COUNTIF('Pivot Tables'!$D$4:$D$1135,Reference!BD971)-1&amp;")")</f>
        <v/>
      </c>
      <c r="BD971" s="62" t="str">
        <f>IF(BD970="","",IFERROR(VLOOKUP(BB971,'Pivot Tables'!$AD$4:$AE$1135,2,FALSE),""))</f>
        <v/>
      </c>
    </row>
    <row r="972" spans="22:56">
      <c r="V972" s="70"/>
      <c r="W972" s="65"/>
      <c r="X972" s="65"/>
      <c r="Y972" s="65"/>
      <c r="Z972" s="65">
        <f t="shared" si="74"/>
        <v>967</v>
      </c>
      <c r="AA972" s="81" t="str">
        <f>IF(AA971="","",IFERROR(IF($S$17="All",VLOOKUP($S$14&amp;Z972-1,'Pivot Tables'!$T$5:$U$1135,2,FALSE),VLOOKUP($S$14&amp;Reference!$S$17&amp;Z972-1,'Pivot Tables'!$AB$5:$AC$1135,2,FALSE)),""))</f>
        <v/>
      </c>
      <c r="AB972" s="66"/>
      <c r="BA972" s="62" t="str">
        <f>IF(BA971="","",IFERROR(VLOOKUP($BC$1&amp;BB972-1,'Pivot Tables'!$E$5:$F$1135,2,FALSE),""))</f>
        <v/>
      </c>
      <c r="BB972" s="63">
        <v>970</v>
      </c>
      <c r="BC972" s="62" t="str">
        <f>IF(BD972="","",BD972&amp;" ("&amp;COUNTIF('Pivot Tables'!$D$4:$D$1135,Reference!BD972)-1&amp;")")</f>
        <v/>
      </c>
      <c r="BD972" s="62" t="str">
        <f>IF(BD971="","",IFERROR(VLOOKUP(BB972,'Pivot Tables'!$AD$4:$AE$1135,2,FALSE),""))</f>
        <v/>
      </c>
    </row>
    <row r="973" spans="22:56">
      <c r="V973" s="70"/>
      <c r="W973" s="65"/>
      <c r="X973" s="65"/>
      <c r="Y973" s="65"/>
      <c r="Z973" s="65">
        <f t="shared" si="74"/>
        <v>968</v>
      </c>
      <c r="AA973" s="81" t="str">
        <f>IF(AA972="","",IFERROR(IF($S$17="All",VLOOKUP($S$14&amp;Z973-1,'Pivot Tables'!$T$5:$U$1135,2,FALSE),VLOOKUP($S$14&amp;Reference!$S$17&amp;Z973-1,'Pivot Tables'!$AB$5:$AC$1135,2,FALSE)),""))</f>
        <v/>
      </c>
      <c r="AB973" s="66"/>
      <c r="BA973" s="62" t="str">
        <f>IF(BA972="","",IFERROR(VLOOKUP($BC$1&amp;BB973-1,'Pivot Tables'!$E$5:$F$1135,2,FALSE),""))</f>
        <v/>
      </c>
      <c r="BB973" s="63">
        <v>971</v>
      </c>
      <c r="BC973" s="62" t="str">
        <f>IF(BD973="","",BD973&amp;" ("&amp;COUNTIF('Pivot Tables'!$D$4:$D$1135,Reference!BD973)-1&amp;")")</f>
        <v/>
      </c>
      <c r="BD973" s="62" t="str">
        <f>IF(BD972="","",IFERROR(VLOOKUP(BB973,'Pivot Tables'!$AD$4:$AE$1135,2,FALSE),""))</f>
        <v/>
      </c>
    </row>
    <row r="974" spans="22:56">
      <c r="V974" s="70"/>
      <c r="W974" s="65"/>
      <c r="X974" s="65"/>
      <c r="Y974" s="65"/>
      <c r="Z974" s="65">
        <f t="shared" si="74"/>
        <v>969</v>
      </c>
      <c r="AA974" s="81" t="str">
        <f>IF(AA973="","",IFERROR(IF($S$17="All",VLOOKUP($S$14&amp;Z974-1,'Pivot Tables'!$T$5:$U$1135,2,FALSE),VLOOKUP($S$14&amp;Reference!$S$17&amp;Z974-1,'Pivot Tables'!$AB$5:$AC$1135,2,FALSE)),""))</f>
        <v/>
      </c>
      <c r="AB974" s="66"/>
      <c r="BA974" s="62" t="str">
        <f>IF(BA973="","",IFERROR(VLOOKUP($BC$1&amp;BB974-1,'Pivot Tables'!$E$5:$F$1135,2,FALSE),""))</f>
        <v/>
      </c>
      <c r="BB974" s="63">
        <v>972</v>
      </c>
      <c r="BC974" s="62" t="str">
        <f>IF(BD974="","",BD974&amp;" ("&amp;COUNTIF('Pivot Tables'!$D$4:$D$1135,Reference!BD974)-1&amp;")")</f>
        <v/>
      </c>
      <c r="BD974" s="62" t="str">
        <f>IF(BD973="","",IFERROR(VLOOKUP(BB974,'Pivot Tables'!$AD$4:$AE$1135,2,FALSE),""))</f>
        <v/>
      </c>
    </row>
    <row r="975" spans="22:56">
      <c r="V975" s="70"/>
      <c r="W975" s="65"/>
      <c r="X975" s="65"/>
      <c r="Y975" s="65"/>
      <c r="Z975" s="65">
        <f t="shared" ref="Z975:Z1038" si="75">+Z974+1</f>
        <v>970</v>
      </c>
      <c r="AA975" s="81" t="str">
        <f>IF(AA974="","",IFERROR(IF($S$17="All",VLOOKUP($S$14&amp;Z975-1,'Pivot Tables'!$T$5:$U$1135,2,FALSE),VLOOKUP($S$14&amp;Reference!$S$17&amp;Z975-1,'Pivot Tables'!$AB$5:$AC$1135,2,FALSE)),""))</f>
        <v/>
      </c>
      <c r="AB975" s="66"/>
      <c r="BA975" s="62" t="str">
        <f>IF(BA974="","",IFERROR(VLOOKUP($BC$1&amp;BB975-1,'Pivot Tables'!$E$5:$F$1135,2,FALSE),""))</f>
        <v/>
      </c>
      <c r="BB975" s="63">
        <v>973</v>
      </c>
      <c r="BC975" s="62" t="str">
        <f>IF(BD975="","",BD975&amp;" ("&amp;COUNTIF('Pivot Tables'!$D$4:$D$1135,Reference!BD975)-1&amp;")")</f>
        <v/>
      </c>
      <c r="BD975" s="62" t="str">
        <f>IF(BD974="","",IFERROR(VLOOKUP(BB975,'Pivot Tables'!$AD$4:$AE$1135,2,FALSE),""))</f>
        <v/>
      </c>
    </row>
    <row r="976" spans="22:56">
      <c r="V976" s="70"/>
      <c r="W976" s="65"/>
      <c r="X976" s="65"/>
      <c r="Y976" s="65"/>
      <c r="Z976" s="65">
        <f t="shared" si="75"/>
        <v>971</v>
      </c>
      <c r="AA976" s="81" t="str">
        <f>IF(AA975="","",IFERROR(IF($S$17="All",VLOOKUP($S$14&amp;Z976-1,'Pivot Tables'!$T$5:$U$1135,2,FALSE),VLOOKUP($S$14&amp;Reference!$S$17&amp;Z976-1,'Pivot Tables'!$AB$5:$AC$1135,2,FALSE)),""))</f>
        <v/>
      </c>
      <c r="AB976" s="66"/>
      <c r="BA976" s="62" t="str">
        <f>IF(BA975="","",IFERROR(VLOOKUP($BC$1&amp;BB976-1,'Pivot Tables'!$E$5:$F$1135,2,FALSE),""))</f>
        <v/>
      </c>
      <c r="BB976" s="63">
        <v>974</v>
      </c>
      <c r="BC976" s="62" t="str">
        <f>IF(BD976="","",BD976&amp;" ("&amp;COUNTIF('Pivot Tables'!$D$4:$D$1135,Reference!BD976)-1&amp;")")</f>
        <v/>
      </c>
      <c r="BD976" s="62" t="str">
        <f>IF(BD975="","",IFERROR(VLOOKUP(BB976,'Pivot Tables'!$AD$4:$AE$1135,2,FALSE),""))</f>
        <v/>
      </c>
    </row>
    <row r="977" spans="22:56">
      <c r="V977" s="70"/>
      <c r="W977" s="65"/>
      <c r="X977" s="65"/>
      <c r="Y977" s="65"/>
      <c r="Z977" s="65">
        <f t="shared" si="75"/>
        <v>972</v>
      </c>
      <c r="AA977" s="81" t="str">
        <f>IF(AA976="","",IFERROR(IF($S$17="All",VLOOKUP($S$14&amp;Z977-1,'Pivot Tables'!$T$5:$U$1135,2,FALSE),VLOOKUP($S$14&amp;Reference!$S$17&amp;Z977-1,'Pivot Tables'!$AB$5:$AC$1135,2,FALSE)),""))</f>
        <v/>
      </c>
      <c r="AB977" s="66"/>
      <c r="BA977" s="62" t="str">
        <f>IF(BA976="","",IFERROR(VLOOKUP($BC$1&amp;BB977-1,'Pivot Tables'!$E$5:$F$1135,2,FALSE),""))</f>
        <v/>
      </c>
      <c r="BB977" s="63">
        <v>975</v>
      </c>
      <c r="BC977" s="62" t="str">
        <f>IF(BD977="","",BD977&amp;" ("&amp;COUNTIF('Pivot Tables'!$D$4:$D$1135,Reference!BD977)-1&amp;")")</f>
        <v/>
      </c>
      <c r="BD977" s="62" t="str">
        <f>IF(BD976="","",IFERROR(VLOOKUP(BB977,'Pivot Tables'!$AD$4:$AE$1135,2,FALSE),""))</f>
        <v/>
      </c>
    </row>
    <row r="978" spans="22:56">
      <c r="V978" s="70"/>
      <c r="W978" s="65"/>
      <c r="X978" s="65"/>
      <c r="Y978" s="65"/>
      <c r="Z978" s="65">
        <f t="shared" si="75"/>
        <v>973</v>
      </c>
      <c r="AA978" s="81" t="str">
        <f>IF(AA977="","",IFERROR(IF($S$17="All",VLOOKUP($S$14&amp;Z978-1,'Pivot Tables'!$T$5:$U$1135,2,FALSE),VLOOKUP($S$14&amp;Reference!$S$17&amp;Z978-1,'Pivot Tables'!$AB$5:$AC$1135,2,FALSE)),""))</f>
        <v/>
      </c>
      <c r="AB978" s="66"/>
      <c r="BA978" s="62" t="str">
        <f>IF(BA977="","",IFERROR(VLOOKUP($BC$1&amp;BB978-1,'Pivot Tables'!$E$5:$F$1135,2,FALSE),""))</f>
        <v/>
      </c>
      <c r="BB978" s="63">
        <v>976</v>
      </c>
      <c r="BC978" s="62" t="str">
        <f>IF(BD978="","",BD978&amp;" ("&amp;COUNTIF('Pivot Tables'!$D$4:$D$1135,Reference!BD978)-1&amp;")")</f>
        <v/>
      </c>
      <c r="BD978" s="62" t="str">
        <f>IF(BD977="","",IFERROR(VLOOKUP(BB978,'Pivot Tables'!$AD$4:$AE$1135,2,FALSE),""))</f>
        <v/>
      </c>
    </row>
    <row r="979" spans="22:56">
      <c r="V979" s="70"/>
      <c r="W979" s="65"/>
      <c r="X979" s="65"/>
      <c r="Y979" s="65"/>
      <c r="Z979" s="65">
        <f t="shared" si="75"/>
        <v>974</v>
      </c>
      <c r="AA979" s="81" t="str">
        <f>IF(AA978="","",IFERROR(IF($S$17="All",VLOOKUP($S$14&amp;Z979-1,'Pivot Tables'!$T$5:$U$1135,2,FALSE),VLOOKUP($S$14&amp;Reference!$S$17&amp;Z979-1,'Pivot Tables'!$AB$5:$AC$1135,2,FALSE)),""))</f>
        <v/>
      </c>
      <c r="AB979" s="66"/>
      <c r="BA979" s="62" t="str">
        <f>IF(BA978="","",IFERROR(VLOOKUP($BC$1&amp;BB979-1,'Pivot Tables'!$E$5:$F$1135,2,FALSE),""))</f>
        <v/>
      </c>
      <c r="BB979" s="63">
        <v>977</v>
      </c>
      <c r="BC979" s="62" t="str">
        <f>IF(BD979="","",BD979&amp;" ("&amp;COUNTIF('Pivot Tables'!$D$4:$D$1135,Reference!BD979)-1&amp;")")</f>
        <v/>
      </c>
      <c r="BD979" s="62" t="str">
        <f>IF(BD978="","",IFERROR(VLOOKUP(BB979,'Pivot Tables'!$AD$4:$AE$1135,2,FALSE),""))</f>
        <v/>
      </c>
    </row>
    <row r="980" spans="22:56">
      <c r="V980" s="70"/>
      <c r="W980" s="65"/>
      <c r="X980" s="65"/>
      <c r="Y980" s="65"/>
      <c r="Z980" s="65">
        <f t="shared" si="75"/>
        <v>975</v>
      </c>
      <c r="AA980" s="81" t="str">
        <f>IF(AA979="","",IFERROR(IF($S$17="All",VLOOKUP($S$14&amp;Z980-1,'Pivot Tables'!$T$5:$U$1135,2,FALSE),VLOOKUP($S$14&amp;Reference!$S$17&amp;Z980-1,'Pivot Tables'!$AB$5:$AC$1135,2,FALSE)),""))</f>
        <v/>
      </c>
      <c r="AB980" s="66"/>
      <c r="BA980" s="62" t="str">
        <f>IF(BA979="","",IFERROR(VLOOKUP($BC$1&amp;BB980-1,'Pivot Tables'!$E$5:$F$1135,2,FALSE),""))</f>
        <v/>
      </c>
      <c r="BB980" s="63">
        <v>978</v>
      </c>
      <c r="BC980" s="62" t="str">
        <f>IF(BD980="","",BD980&amp;" ("&amp;COUNTIF('Pivot Tables'!$D$4:$D$1135,Reference!BD980)-1&amp;")")</f>
        <v/>
      </c>
      <c r="BD980" s="62" t="str">
        <f>IF(BD979="","",IFERROR(VLOOKUP(BB980,'Pivot Tables'!$AD$4:$AE$1135,2,FALSE),""))</f>
        <v/>
      </c>
    </row>
    <row r="981" spans="22:56">
      <c r="V981" s="70"/>
      <c r="W981" s="65"/>
      <c r="X981" s="65"/>
      <c r="Y981" s="65"/>
      <c r="Z981" s="65">
        <f t="shared" si="75"/>
        <v>976</v>
      </c>
      <c r="AA981" s="81" t="str">
        <f>IF(AA980="","",IFERROR(IF($S$17="All",VLOOKUP($S$14&amp;Z981-1,'Pivot Tables'!$T$5:$U$1135,2,FALSE),VLOOKUP($S$14&amp;Reference!$S$17&amp;Z981-1,'Pivot Tables'!$AB$5:$AC$1135,2,FALSE)),""))</f>
        <v/>
      </c>
      <c r="AB981" s="66"/>
      <c r="BA981" s="62" t="str">
        <f>IF(BA980="","",IFERROR(VLOOKUP($BC$1&amp;BB981-1,'Pivot Tables'!$E$5:$F$1135,2,FALSE),""))</f>
        <v/>
      </c>
      <c r="BB981" s="63">
        <v>979</v>
      </c>
      <c r="BC981" s="62" t="str">
        <f>IF(BD981="","",BD981&amp;" ("&amp;COUNTIF('Pivot Tables'!$D$4:$D$1135,Reference!BD981)-1&amp;")")</f>
        <v/>
      </c>
      <c r="BD981" s="62" t="str">
        <f>IF(BD980="","",IFERROR(VLOOKUP(BB981,'Pivot Tables'!$AD$4:$AE$1135,2,FALSE),""))</f>
        <v/>
      </c>
    </row>
    <row r="982" spans="22:56">
      <c r="V982" s="70"/>
      <c r="W982" s="65"/>
      <c r="X982" s="65"/>
      <c r="Y982" s="65"/>
      <c r="Z982" s="65">
        <f t="shared" si="75"/>
        <v>977</v>
      </c>
      <c r="AA982" s="81" t="str">
        <f>IF(AA981="","",IFERROR(IF($S$17="All",VLOOKUP($S$14&amp;Z982-1,'Pivot Tables'!$T$5:$U$1135,2,FALSE),VLOOKUP($S$14&amp;Reference!$S$17&amp;Z982-1,'Pivot Tables'!$AB$5:$AC$1135,2,FALSE)),""))</f>
        <v/>
      </c>
      <c r="AB982" s="66"/>
      <c r="BA982" s="62" t="str">
        <f>IF(BA981="","",IFERROR(VLOOKUP($BC$1&amp;BB982-1,'Pivot Tables'!$E$5:$F$1135,2,FALSE),""))</f>
        <v/>
      </c>
      <c r="BB982" s="63">
        <v>980</v>
      </c>
      <c r="BC982" s="62" t="str">
        <f>IF(BD982="","",BD982&amp;" ("&amp;COUNTIF('Pivot Tables'!$D$4:$D$1135,Reference!BD982)-1&amp;")")</f>
        <v/>
      </c>
      <c r="BD982" s="62" t="str">
        <f>IF(BD981="","",IFERROR(VLOOKUP(BB982,'Pivot Tables'!$AD$4:$AE$1135,2,FALSE),""))</f>
        <v/>
      </c>
    </row>
    <row r="983" spans="22:56">
      <c r="V983" s="70"/>
      <c r="W983" s="65"/>
      <c r="X983" s="65"/>
      <c r="Y983" s="65"/>
      <c r="Z983" s="65">
        <f t="shared" si="75"/>
        <v>978</v>
      </c>
      <c r="AA983" s="81" t="str">
        <f>IF(AA982="","",IFERROR(IF($S$17="All",VLOOKUP($S$14&amp;Z983-1,'Pivot Tables'!$T$5:$U$1135,2,FALSE),VLOOKUP($S$14&amp;Reference!$S$17&amp;Z983-1,'Pivot Tables'!$AB$5:$AC$1135,2,FALSE)),""))</f>
        <v/>
      </c>
      <c r="AB983" s="66"/>
      <c r="BA983" s="62" t="str">
        <f>IF(BA982="","",IFERROR(VLOOKUP($BC$1&amp;BB983-1,'Pivot Tables'!$E$5:$F$1135,2,FALSE),""))</f>
        <v/>
      </c>
      <c r="BB983" s="63">
        <v>981</v>
      </c>
      <c r="BC983" s="62" t="str">
        <f>IF(BD983="","",BD983&amp;" ("&amp;COUNTIF('Pivot Tables'!$D$4:$D$1135,Reference!BD983)-1&amp;")")</f>
        <v/>
      </c>
      <c r="BD983" s="62" t="str">
        <f>IF(BD982="","",IFERROR(VLOOKUP(BB983,'Pivot Tables'!$AD$4:$AE$1135,2,FALSE),""))</f>
        <v/>
      </c>
    </row>
    <row r="984" spans="22:56">
      <c r="V984" s="70"/>
      <c r="W984" s="65"/>
      <c r="X984" s="65"/>
      <c r="Y984" s="65"/>
      <c r="Z984" s="65">
        <f t="shared" si="75"/>
        <v>979</v>
      </c>
      <c r="AA984" s="81" t="str">
        <f>IF(AA983="","",IFERROR(IF($S$17="All",VLOOKUP($S$14&amp;Z984-1,'Pivot Tables'!$T$5:$U$1135,2,FALSE),VLOOKUP($S$14&amp;Reference!$S$17&amp;Z984-1,'Pivot Tables'!$AB$5:$AC$1135,2,FALSE)),""))</f>
        <v/>
      </c>
      <c r="AB984" s="66"/>
      <c r="BA984" s="62" t="str">
        <f>IF(BA983="","",IFERROR(VLOOKUP($BC$1&amp;BB984-1,'Pivot Tables'!$E$5:$F$1135,2,FALSE),""))</f>
        <v/>
      </c>
      <c r="BB984" s="63">
        <v>982</v>
      </c>
      <c r="BC984" s="62" t="str">
        <f>IF(BD984="","",BD984&amp;" ("&amp;COUNTIF('Pivot Tables'!$D$4:$D$1135,Reference!BD984)-1&amp;")")</f>
        <v/>
      </c>
      <c r="BD984" s="62" t="str">
        <f>IF(BD983="","",IFERROR(VLOOKUP(BB984,'Pivot Tables'!$AD$4:$AE$1135,2,FALSE),""))</f>
        <v/>
      </c>
    </row>
    <row r="985" spans="22:56">
      <c r="V985" s="70"/>
      <c r="W985" s="65"/>
      <c r="X985" s="65"/>
      <c r="Y985" s="65"/>
      <c r="Z985" s="65">
        <f t="shared" si="75"/>
        <v>980</v>
      </c>
      <c r="AA985" s="81" t="str">
        <f>IF(AA984="","",IFERROR(IF($S$17="All",VLOOKUP($S$14&amp;Z985-1,'Pivot Tables'!$T$5:$U$1135,2,FALSE),VLOOKUP($S$14&amp;Reference!$S$17&amp;Z985-1,'Pivot Tables'!$AB$5:$AC$1135,2,FALSE)),""))</f>
        <v/>
      </c>
      <c r="AB985" s="66"/>
      <c r="BA985" s="62" t="str">
        <f>IF(BA984="","",IFERROR(VLOOKUP($BC$1&amp;BB985-1,'Pivot Tables'!$E$5:$F$1135,2,FALSE),""))</f>
        <v/>
      </c>
      <c r="BB985" s="63">
        <v>983</v>
      </c>
      <c r="BC985" s="62" t="str">
        <f>IF(BD985="","",BD985&amp;" ("&amp;COUNTIF('Pivot Tables'!$D$4:$D$1135,Reference!BD985)-1&amp;")")</f>
        <v/>
      </c>
      <c r="BD985" s="62" t="str">
        <f>IF(BD984="","",IFERROR(VLOOKUP(BB985,'Pivot Tables'!$AD$4:$AE$1135,2,FALSE),""))</f>
        <v/>
      </c>
    </row>
    <row r="986" spans="22:56">
      <c r="V986" s="70"/>
      <c r="W986" s="65"/>
      <c r="X986" s="65"/>
      <c r="Y986" s="65"/>
      <c r="Z986" s="65">
        <f t="shared" si="75"/>
        <v>981</v>
      </c>
      <c r="AA986" s="81" t="str">
        <f>IF(AA985="","",IFERROR(IF($S$17="All",VLOOKUP($S$14&amp;Z986-1,'Pivot Tables'!$T$5:$U$1135,2,FALSE),VLOOKUP($S$14&amp;Reference!$S$17&amp;Z986-1,'Pivot Tables'!$AB$5:$AC$1135,2,FALSE)),""))</f>
        <v/>
      </c>
      <c r="AB986" s="66"/>
      <c r="BA986" s="62" t="str">
        <f>IF(BA985="","",IFERROR(VLOOKUP($BC$1&amp;BB986-1,'Pivot Tables'!$E$5:$F$1135,2,FALSE),""))</f>
        <v/>
      </c>
      <c r="BB986" s="63">
        <v>984</v>
      </c>
      <c r="BC986" s="62" t="str">
        <f>IF(BD986="","",BD986&amp;" ("&amp;COUNTIF('Pivot Tables'!$D$4:$D$1135,Reference!BD986)-1&amp;")")</f>
        <v/>
      </c>
      <c r="BD986" s="62" t="str">
        <f>IF(BD985="","",IFERROR(VLOOKUP(BB986,'Pivot Tables'!$AD$4:$AE$1135,2,FALSE),""))</f>
        <v/>
      </c>
    </row>
    <row r="987" spans="22:56">
      <c r="V987" s="70"/>
      <c r="W987" s="65"/>
      <c r="X987" s="65"/>
      <c r="Y987" s="65"/>
      <c r="Z987" s="65">
        <f t="shared" si="75"/>
        <v>982</v>
      </c>
      <c r="AA987" s="81" t="str">
        <f>IF(AA986="","",IFERROR(IF($S$17="All",VLOOKUP($S$14&amp;Z987-1,'Pivot Tables'!$T$5:$U$1135,2,FALSE),VLOOKUP($S$14&amp;Reference!$S$17&amp;Z987-1,'Pivot Tables'!$AB$5:$AC$1135,2,FALSE)),""))</f>
        <v/>
      </c>
      <c r="AB987" s="66"/>
      <c r="BA987" s="62" t="str">
        <f>IF(BA986="","",IFERROR(VLOOKUP($BC$1&amp;BB987-1,'Pivot Tables'!$E$5:$F$1135,2,FALSE),""))</f>
        <v/>
      </c>
      <c r="BB987" s="63">
        <v>985</v>
      </c>
      <c r="BC987" s="62" t="str">
        <f>IF(BD987="","",BD987&amp;" ("&amp;COUNTIF('Pivot Tables'!$D$4:$D$1135,Reference!BD987)-1&amp;")")</f>
        <v/>
      </c>
      <c r="BD987" s="62" t="str">
        <f>IF(BD986="","",IFERROR(VLOOKUP(BB987,'Pivot Tables'!$AD$4:$AE$1135,2,FALSE),""))</f>
        <v/>
      </c>
    </row>
    <row r="988" spans="22:56">
      <c r="V988" s="70"/>
      <c r="W988" s="65"/>
      <c r="X988" s="65"/>
      <c r="Y988" s="65"/>
      <c r="Z988" s="65">
        <f t="shared" si="75"/>
        <v>983</v>
      </c>
      <c r="AA988" s="81" t="str">
        <f>IF(AA987="","",IFERROR(IF($S$17="All",VLOOKUP($S$14&amp;Z988-1,'Pivot Tables'!$T$5:$U$1135,2,FALSE),VLOOKUP($S$14&amp;Reference!$S$17&amp;Z988-1,'Pivot Tables'!$AB$5:$AC$1135,2,FALSE)),""))</f>
        <v/>
      </c>
      <c r="AB988" s="66"/>
      <c r="BA988" s="62" t="str">
        <f>IF(BA987="","",IFERROR(VLOOKUP($BC$1&amp;BB988-1,'Pivot Tables'!$E$5:$F$1135,2,FALSE),""))</f>
        <v/>
      </c>
      <c r="BB988" s="63">
        <v>986</v>
      </c>
      <c r="BC988" s="62" t="str">
        <f>IF(BD988="","",BD988&amp;" ("&amp;COUNTIF('Pivot Tables'!$D$4:$D$1135,Reference!BD988)-1&amp;")")</f>
        <v/>
      </c>
      <c r="BD988" s="62" t="str">
        <f>IF(BD987="","",IFERROR(VLOOKUP(BB988,'Pivot Tables'!$AD$4:$AE$1135,2,FALSE),""))</f>
        <v/>
      </c>
    </row>
    <row r="989" spans="22:56">
      <c r="V989" s="70"/>
      <c r="W989" s="65"/>
      <c r="X989" s="65"/>
      <c r="Y989" s="65"/>
      <c r="Z989" s="65">
        <f t="shared" si="75"/>
        <v>984</v>
      </c>
      <c r="AA989" s="81" t="str">
        <f>IF(AA988="","",IFERROR(IF($S$17="All",VLOOKUP($S$14&amp;Z989-1,'Pivot Tables'!$T$5:$U$1135,2,FALSE),VLOOKUP($S$14&amp;Reference!$S$17&amp;Z989-1,'Pivot Tables'!$AB$5:$AC$1135,2,FALSE)),""))</f>
        <v/>
      </c>
      <c r="AB989" s="66"/>
      <c r="BA989" s="62" t="str">
        <f>IF(BA988="","",IFERROR(VLOOKUP($BC$1&amp;BB989-1,'Pivot Tables'!$E$5:$F$1135,2,FALSE),""))</f>
        <v/>
      </c>
      <c r="BB989" s="63">
        <v>987</v>
      </c>
      <c r="BC989" s="62" t="str">
        <f>IF(BD989="","",BD989&amp;" ("&amp;COUNTIF('Pivot Tables'!$D$4:$D$1135,Reference!BD989)-1&amp;")")</f>
        <v/>
      </c>
      <c r="BD989" s="62" t="str">
        <f>IF(BD988="","",IFERROR(VLOOKUP(BB989,'Pivot Tables'!$AD$4:$AE$1135,2,FALSE),""))</f>
        <v/>
      </c>
    </row>
    <row r="990" spans="22:56">
      <c r="V990" s="70"/>
      <c r="W990" s="65"/>
      <c r="X990" s="65"/>
      <c r="Y990" s="65"/>
      <c r="Z990" s="65">
        <f t="shared" si="75"/>
        <v>985</v>
      </c>
      <c r="AA990" s="81" t="str">
        <f>IF(AA989="","",IFERROR(IF($S$17="All",VLOOKUP($S$14&amp;Z990-1,'Pivot Tables'!$T$5:$U$1135,2,FALSE),VLOOKUP($S$14&amp;Reference!$S$17&amp;Z990-1,'Pivot Tables'!$AB$5:$AC$1135,2,FALSE)),""))</f>
        <v/>
      </c>
      <c r="AB990" s="66"/>
      <c r="BA990" s="62" t="str">
        <f>IF(BA989="","",IFERROR(VLOOKUP($BC$1&amp;BB990-1,'Pivot Tables'!$E$5:$F$1135,2,FALSE),""))</f>
        <v/>
      </c>
      <c r="BB990" s="63">
        <v>988</v>
      </c>
      <c r="BC990" s="62" t="str">
        <f>IF(BD990="","",BD990&amp;" ("&amp;COUNTIF('Pivot Tables'!$D$4:$D$1135,Reference!BD990)-1&amp;")")</f>
        <v/>
      </c>
      <c r="BD990" s="62" t="str">
        <f>IF(BD989="","",IFERROR(VLOOKUP(BB990,'Pivot Tables'!$AD$4:$AE$1135,2,FALSE),""))</f>
        <v/>
      </c>
    </row>
    <row r="991" spans="22:56">
      <c r="V991" s="70"/>
      <c r="W991" s="65"/>
      <c r="X991" s="65"/>
      <c r="Y991" s="65"/>
      <c r="Z991" s="65">
        <f t="shared" si="75"/>
        <v>986</v>
      </c>
      <c r="AA991" s="81" t="str">
        <f>IF(AA990="","",IFERROR(IF($S$17="All",VLOOKUP($S$14&amp;Z991-1,'Pivot Tables'!$T$5:$U$1135,2,FALSE),VLOOKUP($S$14&amp;Reference!$S$17&amp;Z991-1,'Pivot Tables'!$AB$5:$AC$1135,2,FALSE)),""))</f>
        <v/>
      </c>
      <c r="AB991" s="66"/>
      <c r="BA991" s="62" t="str">
        <f>IF(BA990="","",IFERROR(VLOOKUP($BC$1&amp;BB991-1,'Pivot Tables'!$E$5:$F$1135,2,FALSE),""))</f>
        <v/>
      </c>
      <c r="BB991" s="63">
        <v>989</v>
      </c>
      <c r="BC991" s="62" t="str">
        <f>IF(BD991="","",BD991&amp;" ("&amp;COUNTIF('Pivot Tables'!$D$4:$D$1135,Reference!BD991)-1&amp;")")</f>
        <v/>
      </c>
      <c r="BD991" s="62" t="str">
        <f>IF(BD990="","",IFERROR(VLOOKUP(BB991,'Pivot Tables'!$AD$4:$AE$1135,2,FALSE),""))</f>
        <v/>
      </c>
    </row>
    <row r="992" spans="22:56">
      <c r="V992" s="70"/>
      <c r="W992" s="65"/>
      <c r="X992" s="65"/>
      <c r="Y992" s="65"/>
      <c r="Z992" s="65">
        <f t="shared" si="75"/>
        <v>987</v>
      </c>
      <c r="AA992" s="81" t="str">
        <f>IF(AA991="","",IFERROR(IF($S$17="All",VLOOKUP($S$14&amp;Z992-1,'Pivot Tables'!$T$5:$U$1135,2,FALSE),VLOOKUP($S$14&amp;Reference!$S$17&amp;Z992-1,'Pivot Tables'!$AB$5:$AC$1135,2,FALSE)),""))</f>
        <v/>
      </c>
      <c r="AB992" s="66"/>
      <c r="BA992" s="62" t="str">
        <f>IF(BA991="","",IFERROR(VLOOKUP($BC$1&amp;BB992-1,'Pivot Tables'!$E$5:$F$1135,2,FALSE),""))</f>
        <v/>
      </c>
      <c r="BB992" s="63">
        <v>990</v>
      </c>
      <c r="BC992" s="62" t="str">
        <f>IF(BD992="","",BD992&amp;" ("&amp;COUNTIF('Pivot Tables'!$D$4:$D$1135,Reference!BD992)-1&amp;")")</f>
        <v/>
      </c>
      <c r="BD992" s="62" t="str">
        <f>IF(BD991="","",IFERROR(VLOOKUP(BB992,'Pivot Tables'!$AD$4:$AE$1135,2,FALSE),""))</f>
        <v/>
      </c>
    </row>
    <row r="993" spans="22:56">
      <c r="V993" s="70"/>
      <c r="W993" s="65"/>
      <c r="X993" s="65"/>
      <c r="Y993" s="65"/>
      <c r="Z993" s="65">
        <f t="shared" si="75"/>
        <v>988</v>
      </c>
      <c r="AA993" s="81" t="str">
        <f>IF(AA992="","",IFERROR(IF($S$17="All",VLOOKUP($S$14&amp;Z993-1,'Pivot Tables'!$T$5:$U$1135,2,FALSE),VLOOKUP($S$14&amp;Reference!$S$17&amp;Z993-1,'Pivot Tables'!$AB$5:$AC$1135,2,FALSE)),""))</f>
        <v/>
      </c>
      <c r="AB993" s="66"/>
      <c r="BA993" s="62" t="str">
        <f>IF(BA992="","",IFERROR(VLOOKUP($BC$1&amp;BB993-1,'Pivot Tables'!$E$5:$F$1135,2,FALSE),""))</f>
        <v/>
      </c>
      <c r="BB993" s="63">
        <v>991</v>
      </c>
      <c r="BC993" s="62" t="str">
        <f>IF(BD993="","",BD993&amp;" ("&amp;COUNTIF('Pivot Tables'!$D$4:$D$1135,Reference!BD993)-1&amp;")")</f>
        <v/>
      </c>
      <c r="BD993" s="62" t="str">
        <f>IF(BD992="","",IFERROR(VLOOKUP(BB993,'Pivot Tables'!$AD$4:$AE$1135,2,FALSE),""))</f>
        <v/>
      </c>
    </row>
    <row r="994" spans="22:56">
      <c r="V994" s="70"/>
      <c r="W994" s="65"/>
      <c r="X994" s="65"/>
      <c r="Y994" s="65"/>
      <c r="Z994" s="65">
        <f t="shared" si="75"/>
        <v>989</v>
      </c>
      <c r="AA994" s="81" t="str">
        <f>IF(AA993="","",IFERROR(IF($S$17="All",VLOOKUP($S$14&amp;Z994-1,'Pivot Tables'!$T$5:$U$1135,2,FALSE),VLOOKUP($S$14&amp;Reference!$S$17&amp;Z994-1,'Pivot Tables'!$AB$5:$AC$1135,2,FALSE)),""))</f>
        <v/>
      </c>
      <c r="AB994" s="66"/>
      <c r="BA994" s="62" t="str">
        <f>IF(BA993="","",IFERROR(VLOOKUP($BC$1&amp;BB994-1,'Pivot Tables'!$E$5:$F$1135,2,FALSE),""))</f>
        <v/>
      </c>
      <c r="BB994" s="63">
        <v>992</v>
      </c>
      <c r="BC994" s="62" t="str">
        <f>IF(BD994="","",BD994&amp;" ("&amp;COUNTIF('Pivot Tables'!$D$4:$D$1135,Reference!BD994)-1&amp;")")</f>
        <v/>
      </c>
      <c r="BD994" s="62" t="str">
        <f>IF(BD993="","",IFERROR(VLOOKUP(BB994,'Pivot Tables'!$AD$4:$AE$1135,2,FALSE),""))</f>
        <v/>
      </c>
    </row>
    <row r="995" spans="22:56">
      <c r="V995" s="70"/>
      <c r="W995" s="65"/>
      <c r="X995" s="65"/>
      <c r="Y995" s="65"/>
      <c r="Z995" s="65">
        <f t="shared" si="75"/>
        <v>990</v>
      </c>
      <c r="AA995" s="81" t="str">
        <f>IF(AA994="","",IFERROR(IF($S$17="All",VLOOKUP($S$14&amp;Z995-1,'Pivot Tables'!$T$5:$U$1135,2,FALSE),VLOOKUP($S$14&amp;Reference!$S$17&amp;Z995-1,'Pivot Tables'!$AB$5:$AC$1135,2,FALSE)),""))</f>
        <v/>
      </c>
      <c r="AB995" s="66"/>
      <c r="BA995" s="62" t="str">
        <f>IF(BA994="","",IFERROR(VLOOKUP($BC$1&amp;BB995-1,'Pivot Tables'!$E$5:$F$1135,2,FALSE),""))</f>
        <v/>
      </c>
      <c r="BB995" s="63">
        <v>993</v>
      </c>
      <c r="BC995" s="62" t="str">
        <f>IF(BD995="","",BD995&amp;" ("&amp;COUNTIF('Pivot Tables'!$D$4:$D$1135,Reference!BD995)-1&amp;")")</f>
        <v/>
      </c>
      <c r="BD995" s="62" t="str">
        <f>IF(BD994="","",IFERROR(VLOOKUP(BB995,'Pivot Tables'!$AD$4:$AE$1135,2,FALSE),""))</f>
        <v/>
      </c>
    </row>
    <row r="996" spans="22:56">
      <c r="V996" s="70"/>
      <c r="W996" s="65"/>
      <c r="X996" s="65"/>
      <c r="Y996" s="65"/>
      <c r="Z996" s="65">
        <f t="shared" si="75"/>
        <v>991</v>
      </c>
      <c r="AA996" s="81" t="str">
        <f>IF(AA995="","",IFERROR(IF($S$17="All",VLOOKUP($S$14&amp;Z996-1,'Pivot Tables'!$T$5:$U$1135,2,FALSE),VLOOKUP($S$14&amp;Reference!$S$17&amp;Z996-1,'Pivot Tables'!$AB$5:$AC$1135,2,FALSE)),""))</f>
        <v/>
      </c>
      <c r="AB996" s="66"/>
      <c r="BA996" s="62" t="str">
        <f>IF(BA995="","",IFERROR(VLOOKUP($BC$1&amp;BB996-1,'Pivot Tables'!$E$5:$F$1135,2,FALSE),""))</f>
        <v/>
      </c>
      <c r="BB996" s="63">
        <v>994</v>
      </c>
      <c r="BC996" s="62" t="str">
        <f>IF(BD996="","",BD996&amp;" ("&amp;COUNTIF('Pivot Tables'!$D$4:$D$1135,Reference!BD996)-1&amp;")")</f>
        <v/>
      </c>
      <c r="BD996" s="62" t="str">
        <f>IF(BD995="","",IFERROR(VLOOKUP(BB996,'Pivot Tables'!$AD$4:$AE$1135,2,FALSE),""))</f>
        <v/>
      </c>
    </row>
    <row r="997" spans="22:56">
      <c r="V997" s="70"/>
      <c r="W997" s="65"/>
      <c r="X997" s="65"/>
      <c r="Y997" s="65"/>
      <c r="Z997" s="65">
        <f t="shared" si="75"/>
        <v>992</v>
      </c>
      <c r="AA997" s="81" t="str">
        <f>IF(AA996="","",IFERROR(IF($S$17="All",VLOOKUP($S$14&amp;Z997-1,'Pivot Tables'!$T$5:$U$1135,2,FALSE),VLOOKUP($S$14&amp;Reference!$S$17&amp;Z997-1,'Pivot Tables'!$AB$5:$AC$1135,2,FALSE)),""))</f>
        <v/>
      </c>
      <c r="AB997" s="66"/>
      <c r="BA997" s="62" t="str">
        <f>IF(BA996="","",IFERROR(VLOOKUP($BC$1&amp;BB997-1,'Pivot Tables'!$E$5:$F$1135,2,FALSE),""))</f>
        <v/>
      </c>
      <c r="BB997" s="63">
        <v>995</v>
      </c>
      <c r="BC997" s="62" t="str">
        <f>IF(BD997="","",BD997&amp;" ("&amp;COUNTIF('Pivot Tables'!$D$4:$D$1135,Reference!BD997)-1&amp;")")</f>
        <v/>
      </c>
      <c r="BD997" s="62" t="str">
        <f>IF(BD996="","",IFERROR(VLOOKUP(BB997,'Pivot Tables'!$AD$4:$AE$1135,2,FALSE),""))</f>
        <v/>
      </c>
    </row>
    <row r="998" spans="22:56">
      <c r="V998" s="70"/>
      <c r="W998" s="65"/>
      <c r="X998" s="65"/>
      <c r="Y998" s="65"/>
      <c r="Z998" s="65">
        <f t="shared" si="75"/>
        <v>993</v>
      </c>
      <c r="AA998" s="81" t="str">
        <f>IF(AA997="","",IFERROR(IF($S$17="All",VLOOKUP($S$14&amp;Z998-1,'Pivot Tables'!$T$5:$U$1135,2,FALSE),VLOOKUP($S$14&amp;Reference!$S$17&amp;Z998-1,'Pivot Tables'!$AB$5:$AC$1135,2,FALSE)),""))</f>
        <v/>
      </c>
      <c r="AB998" s="66"/>
      <c r="BA998" s="62" t="str">
        <f>IF(BA997="","",IFERROR(VLOOKUP($BC$1&amp;BB998-1,'Pivot Tables'!$E$5:$F$1135,2,FALSE),""))</f>
        <v/>
      </c>
      <c r="BB998" s="63">
        <v>996</v>
      </c>
      <c r="BC998" s="62" t="str">
        <f>IF(BD998="","",BD998&amp;" ("&amp;COUNTIF('Pivot Tables'!$D$4:$D$1135,Reference!BD998)-1&amp;")")</f>
        <v/>
      </c>
      <c r="BD998" s="62" t="str">
        <f>IF(BD997="","",IFERROR(VLOOKUP(BB998,'Pivot Tables'!$AD$4:$AE$1135,2,FALSE),""))</f>
        <v/>
      </c>
    </row>
    <row r="999" spans="22:56">
      <c r="V999" s="70"/>
      <c r="W999" s="65"/>
      <c r="X999" s="65"/>
      <c r="Y999" s="65"/>
      <c r="Z999" s="65">
        <f t="shared" si="75"/>
        <v>994</v>
      </c>
      <c r="AA999" s="81" t="str">
        <f>IF(AA998="","",IFERROR(IF($S$17="All",VLOOKUP($S$14&amp;Z999-1,'Pivot Tables'!$T$5:$U$1135,2,FALSE),VLOOKUP($S$14&amp;Reference!$S$17&amp;Z999-1,'Pivot Tables'!$AB$5:$AC$1135,2,FALSE)),""))</f>
        <v/>
      </c>
      <c r="AB999" s="66"/>
      <c r="BA999" s="62" t="str">
        <f>IF(BA998="","",IFERROR(VLOOKUP($BC$1&amp;BB999-1,'Pivot Tables'!$E$5:$F$1135,2,FALSE),""))</f>
        <v/>
      </c>
      <c r="BB999" s="63">
        <v>997</v>
      </c>
      <c r="BC999" s="62" t="str">
        <f>IF(BD999="","",BD999&amp;" ("&amp;COUNTIF('Pivot Tables'!$D$4:$D$1135,Reference!BD999)-1&amp;")")</f>
        <v/>
      </c>
      <c r="BD999" s="62" t="str">
        <f>IF(BD998="","",IFERROR(VLOOKUP(BB999,'Pivot Tables'!$AD$4:$AE$1135,2,FALSE),""))</f>
        <v/>
      </c>
    </row>
    <row r="1000" spans="22:56">
      <c r="V1000" s="70"/>
      <c r="W1000" s="65"/>
      <c r="X1000" s="65"/>
      <c r="Y1000" s="65"/>
      <c r="Z1000" s="65">
        <f t="shared" si="75"/>
        <v>995</v>
      </c>
      <c r="AA1000" s="81" t="str">
        <f>IF(AA999="","",IFERROR(IF($S$17="All",VLOOKUP($S$14&amp;Z1000-1,'Pivot Tables'!$T$5:$U$1135,2,FALSE),VLOOKUP($S$14&amp;Reference!$S$17&amp;Z1000-1,'Pivot Tables'!$AB$5:$AC$1135,2,FALSE)),""))</f>
        <v/>
      </c>
      <c r="AB1000" s="66"/>
      <c r="BA1000" s="62" t="str">
        <f>IF(BA999="","",IFERROR(VLOOKUP($BC$1&amp;BB1000-1,'Pivot Tables'!$E$5:$F$1135,2,FALSE),""))</f>
        <v/>
      </c>
      <c r="BB1000" s="63">
        <v>998</v>
      </c>
      <c r="BC1000" s="62" t="str">
        <f>IF(BD1000="","",BD1000&amp;" ("&amp;COUNTIF('Pivot Tables'!$D$4:$D$1135,Reference!BD1000)-1&amp;")")</f>
        <v/>
      </c>
      <c r="BD1000" s="62" t="str">
        <f>IF(BD999="","",IFERROR(VLOOKUP(BB1000,'Pivot Tables'!$AD$4:$AE$1135,2,FALSE),""))</f>
        <v/>
      </c>
    </row>
    <row r="1001" spans="22:56">
      <c r="V1001" s="70"/>
      <c r="W1001" s="65"/>
      <c r="X1001" s="65"/>
      <c r="Y1001" s="65"/>
      <c r="Z1001" s="65">
        <f t="shared" si="75"/>
        <v>996</v>
      </c>
      <c r="AA1001" s="81" t="str">
        <f>IF(AA1000="","",IFERROR(IF($S$17="All",VLOOKUP($S$14&amp;Z1001-1,'Pivot Tables'!$T$5:$U$1135,2,FALSE),VLOOKUP($S$14&amp;Reference!$S$17&amp;Z1001-1,'Pivot Tables'!$AB$5:$AC$1135,2,FALSE)),""))</f>
        <v/>
      </c>
      <c r="AB1001" s="66"/>
      <c r="BA1001" s="62" t="str">
        <f>IF(BA1000="","",IFERROR(VLOOKUP($BC$1&amp;BB1001-1,'Pivot Tables'!$E$5:$F$1135,2,FALSE),""))</f>
        <v/>
      </c>
      <c r="BB1001" s="63">
        <v>999</v>
      </c>
      <c r="BC1001" s="62" t="str">
        <f>IF(BD1001="","",BD1001&amp;" ("&amp;COUNTIF('Pivot Tables'!$D$4:$D$1135,Reference!BD1001)-1&amp;")")</f>
        <v/>
      </c>
      <c r="BD1001" s="62" t="str">
        <f>IF(BD1000="","",IFERROR(VLOOKUP(BB1001,'Pivot Tables'!$AD$4:$AE$1135,2,FALSE),""))</f>
        <v/>
      </c>
    </row>
    <row r="1002" spans="22:56">
      <c r="V1002" s="70"/>
      <c r="W1002" s="65"/>
      <c r="X1002" s="65"/>
      <c r="Y1002" s="65"/>
      <c r="Z1002" s="65">
        <f t="shared" si="75"/>
        <v>997</v>
      </c>
      <c r="AA1002" s="81" t="str">
        <f>IF(AA1001="","",IFERROR(IF($S$17="All",VLOOKUP($S$14&amp;Z1002-1,'Pivot Tables'!$T$5:$U$1135,2,FALSE),VLOOKUP($S$14&amp;Reference!$S$17&amp;Z1002-1,'Pivot Tables'!$AB$5:$AC$1135,2,FALSE)),""))</f>
        <v/>
      </c>
      <c r="AB1002" s="66"/>
      <c r="BA1002" s="62" t="str">
        <f>IF(BA1001="","",IFERROR(VLOOKUP($BC$1&amp;BB1002-1,'Pivot Tables'!$E$5:$F$1135,2,FALSE),""))</f>
        <v/>
      </c>
      <c r="BB1002" s="63">
        <v>1000</v>
      </c>
      <c r="BC1002" s="62" t="str">
        <f>IF(BD1002="","",BD1002&amp;" ("&amp;COUNTIF('Pivot Tables'!$D$4:$D$1135,Reference!BD1002)-1&amp;")")</f>
        <v/>
      </c>
      <c r="BD1002" s="62" t="str">
        <f>IF(BD1001="","",IFERROR(VLOOKUP(BB1002,'Pivot Tables'!$AD$4:$AE$1135,2,FALSE),""))</f>
        <v/>
      </c>
    </row>
    <row r="1003" spans="22:56">
      <c r="V1003" s="70"/>
      <c r="W1003" s="65"/>
      <c r="X1003" s="65"/>
      <c r="Y1003" s="65"/>
      <c r="Z1003" s="65">
        <f t="shared" si="75"/>
        <v>998</v>
      </c>
      <c r="AA1003" s="81" t="str">
        <f>IF(AA1002="","",IFERROR(IF($S$17="All",VLOOKUP($S$14&amp;Z1003-1,'Pivot Tables'!$T$5:$U$1135,2,FALSE),VLOOKUP($S$14&amp;Reference!$S$17&amp;Z1003-1,'Pivot Tables'!$AB$5:$AC$1135,2,FALSE)),""))</f>
        <v/>
      </c>
      <c r="AB1003" s="66"/>
      <c r="BA1003" s="62" t="str">
        <f>IF(BA1002="","",IFERROR(VLOOKUP($BC$1&amp;BB1003-1,'Pivot Tables'!$E$5:$F$1135,2,FALSE),""))</f>
        <v/>
      </c>
      <c r="BB1003" s="63">
        <v>1001</v>
      </c>
      <c r="BC1003" s="62" t="str">
        <f>IF(BD1003="","",BD1003&amp;" ("&amp;COUNTIF('Pivot Tables'!$D$4:$D$1135,Reference!BD1003)-1&amp;")")</f>
        <v/>
      </c>
      <c r="BD1003" s="62" t="str">
        <f>IF(BD1002="","",IFERROR(VLOOKUP(BB1003,'Pivot Tables'!$AD$4:$AE$1135,2,FALSE),""))</f>
        <v/>
      </c>
    </row>
    <row r="1004" spans="22:56">
      <c r="V1004" s="70"/>
      <c r="W1004" s="65"/>
      <c r="X1004" s="65"/>
      <c r="Y1004" s="65"/>
      <c r="Z1004" s="65">
        <f t="shared" si="75"/>
        <v>999</v>
      </c>
      <c r="AA1004" s="81" t="str">
        <f>IF(AA1003="","",IFERROR(IF($S$17="All",VLOOKUP($S$14&amp;Z1004-1,'Pivot Tables'!$T$5:$U$1135,2,FALSE),VLOOKUP($S$14&amp;Reference!$S$17&amp;Z1004-1,'Pivot Tables'!$AB$5:$AC$1135,2,FALSE)),""))</f>
        <v/>
      </c>
      <c r="AB1004" s="66"/>
      <c r="BA1004" s="62" t="str">
        <f>IF(BA1003="","",IFERROR(VLOOKUP($BC$1&amp;BB1004-1,'Pivot Tables'!$E$5:$F$1135,2,FALSE),""))</f>
        <v/>
      </c>
      <c r="BB1004" s="63">
        <v>1002</v>
      </c>
      <c r="BC1004" s="62" t="str">
        <f>IF(BD1004="","",BD1004&amp;" ("&amp;COUNTIF('Pivot Tables'!$D$4:$D$1135,Reference!BD1004)-1&amp;")")</f>
        <v/>
      </c>
      <c r="BD1004" s="62" t="str">
        <f>IF(BD1003="","",IFERROR(VLOOKUP(BB1004,'Pivot Tables'!$AD$4:$AE$1135,2,FALSE),""))</f>
        <v/>
      </c>
    </row>
    <row r="1005" spans="22:56">
      <c r="V1005" s="70"/>
      <c r="W1005" s="65"/>
      <c r="X1005" s="65"/>
      <c r="Y1005" s="65"/>
      <c r="Z1005" s="65">
        <f t="shared" si="75"/>
        <v>1000</v>
      </c>
      <c r="AA1005" s="81" t="str">
        <f>IF(AA1004="","",IFERROR(IF($S$17="All",VLOOKUP($S$14&amp;Z1005-1,'Pivot Tables'!$T$5:$U$1135,2,FALSE),VLOOKUP($S$14&amp;Reference!$S$17&amp;Z1005-1,'Pivot Tables'!$AB$5:$AC$1135,2,FALSE)),""))</f>
        <v/>
      </c>
      <c r="AB1005" s="66"/>
      <c r="BA1005" s="62" t="str">
        <f>IF(BA1004="","",IFERROR(VLOOKUP($BC$1&amp;BB1005-1,'Pivot Tables'!$E$5:$F$1135,2,FALSE),""))</f>
        <v/>
      </c>
      <c r="BB1005" s="63">
        <v>1003</v>
      </c>
      <c r="BC1005" s="62" t="str">
        <f>IF(BD1005="","",BD1005&amp;" ("&amp;COUNTIF('Pivot Tables'!$D$4:$D$1135,Reference!BD1005)-1&amp;")")</f>
        <v/>
      </c>
      <c r="BD1005" s="62" t="str">
        <f>IF(BD1004="","",IFERROR(VLOOKUP(BB1005,'Pivot Tables'!$AD$4:$AE$1135,2,FALSE),""))</f>
        <v/>
      </c>
    </row>
    <row r="1006" spans="22:56">
      <c r="V1006" s="70"/>
      <c r="W1006" s="65"/>
      <c r="X1006" s="65"/>
      <c r="Y1006" s="65"/>
      <c r="Z1006" s="65">
        <f t="shared" si="75"/>
        <v>1001</v>
      </c>
      <c r="AA1006" s="81" t="str">
        <f>IF(AA1005="","",IFERROR(IF($S$17="All",VLOOKUP($S$14&amp;Z1006-1,'Pivot Tables'!$T$5:$U$1135,2,FALSE),VLOOKUP($S$14&amp;Reference!$S$17&amp;Z1006-1,'Pivot Tables'!$AB$5:$AC$1135,2,FALSE)),""))</f>
        <v/>
      </c>
      <c r="AB1006" s="66"/>
      <c r="BA1006" s="62" t="str">
        <f>IF(BA1005="","",IFERROR(VLOOKUP($BC$1&amp;BB1006-1,'Pivot Tables'!$E$5:$F$1135,2,FALSE),""))</f>
        <v/>
      </c>
      <c r="BB1006" s="63">
        <v>1004</v>
      </c>
      <c r="BC1006" s="62" t="str">
        <f>IF(BD1006="","",BD1006&amp;" ("&amp;COUNTIF('Pivot Tables'!$D$4:$D$1135,Reference!BD1006)-1&amp;")")</f>
        <v/>
      </c>
      <c r="BD1006" s="62" t="str">
        <f>IF(BD1005="","",IFERROR(VLOOKUP(BB1006,'Pivot Tables'!$AD$4:$AE$1135,2,FALSE),""))</f>
        <v/>
      </c>
    </row>
    <row r="1007" spans="22:56">
      <c r="V1007" s="70"/>
      <c r="W1007" s="65"/>
      <c r="X1007" s="65"/>
      <c r="Y1007" s="65"/>
      <c r="Z1007" s="65">
        <f t="shared" si="75"/>
        <v>1002</v>
      </c>
      <c r="AA1007" s="81" t="str">
        <f>IF(AA1006="","",IFERROR(IF($S$17="All",VLOOKUP($S$14&amp;Z1007-1,'Pivot Tables'!$T$5:$U$1135,2,FALSE),VLOOKUP($S$14&amp;Reference!$S$17&amp;Z1007-1,'Pivot Tables'!$AB$5:$AC$1135,2,FALSE)),""))</f>
        <v/>
      </c>
      <c r="AB1007" s="66"/>
      <c r="BA1007" s="62" t="str">
        <f>IF(BA1006="","",IFERROR(VLOOKUP($BC$1&amp;BB1007-1,'Pivot Tables'!$E$5:$F$1135,2,FALSE),""))</f>
        <v/>
      </c>
      <c r="BB1007" s="63">
        <v>1005</v>
      </c>
      <c r="BC1007" s="62" t="str">
        <f>IF(BD1007="","",BD1007&amp;" ("&amp;COUNTIF('Pivot Tables'!$D$4:$D$1135,Reference!BD1007)-1&amp;")")</f>
        <v/>
      </c>
      <c r="BD1007" s="62" t="str">
        <f>IF(BD1006="","",IFERROR(VLOOKUP(BB1007,'Pivot Tables'!$AD$4:$AE$1135,2,FALSE),""))</f>
        <v/>
      </c>
    </row>
    <row r="1008" spans="22:56">
      <c r="V1008" s="70"/>
      <c r="W1008" s="65"/>
      <c r="X1008" s="65"/>
      <c r="Y1008" s="65"/>
      <c r="Z1008" s="65">
        <f t="shared" si="75"/>
        <v>1003</v>
      </c>
      <c r="AA1008" s="81" t="str">
        <f>IF(AA1007="","",IFERROR(IF($S$17="All",VLOOKUP($S$14&amp;Z1008-1,'Pivot Tables'!$T$5:$U$1135,2,FALSE),VLOOKUP($S$14&amp;Reference!$S$17&amp;Z1008-1,'Pivot Tables'!$AB$5:$AC$1135,2,FALSE)),""))</f>
        <v/>
      </c>
      <c r="AB1008" s="66"/>
      <c r="BA1008" s="62" t="str">
        <f>IF(BA1007="","",IFERROR(VLOOKUP($BC$1&amp;BB1008-1,'Pivot Tables'!$E$5:$F$1135,2,FALSE),""))</f>
        <v/>
      </c>
      <c r="BB1008" s="63">
        <v>1006</v>
      </c>
      <c r="BC1008" s="62" t="str">
        <f>IF(BD1008="","",BD1008&amp;" ("&amp;COUNTIF('Pivot Tables'!$D$4:$D$1135,Reference!BD1008)-1&amp;")")</f>
        <v/>
      </c>
      <c r="BD1008" s="62" t="str">
        <f>IF(BD1007="","",IFERROR(VLOOKUP(BB1008,'Pivot Tables'!$AD$4:$AE$1135,2,FALSE),""))</f>
        <v/>
      </c>
    </row>
    <row r="1009" spans="22:56">
      <c r="V1009" s="70"/>
      <c r="W1009" s="65"/>
      <c r="X1009" s="65"/>
      <c r="Y1009" s="65"/>
      <c r="Z1009" s="65">
        <f t="shared" si="75"/>
        <v>1004</v>
      </c>
      <c r="AA1009" s="81" t="str">
        <f>IF(AA1008="","",IFERROR(IF($S$17="All",VLOOKUP($S$14&amp;Z1009-1,'Pivot Tables'!$T$5:$U$1135,2,FALSE),VLOOKUP($S$14&amp;Reference!$S$17&amp;Z1009-1,'Pivot Tables'!$AB$5:$AC$1135,2,FALSE)),""))</f>
        <v/>
      </c>
      <c r="AB1009" s="66"/>
      <c r="BA1009" s="62" t="str">
        <f>IF(BA1008="","",IFERROR(VLOOKUP($BC$1&amp;BB1009-1,'Pivot Tables'!$E$5:$F$1135,2,FALSE),""))</f>
        <v/>
      </c>
      <c r="BB1009" s="63">
        <v>1007</v>
      </c>
      <c r="BC1009" s="62" t="str">
        <f>IF(BD1009="","",BD1009&amp;" ("&amp;COUNTIF('Pivot Tables'!$D$4:$D$1135,Reference!BD1009)-1&amp;")")</f>
        <v/>
      </c>
      <c r="BD1009" s="62" t="str">
        <f>IF(BD1008="","",IFERROR(VLOOKUP(BB1009,'Pivot Tables'!$AD$4:$AE$1135,2,FALSE),""))</f>
        <v/>
      </c>
    </row>
    <row r="1010" spans="22:56">
      <c r="V1010" s="70"/>
      <c r="W1010" s="65"/>
      <c r="X1010" s="65"/>
      <c r="Y1010" s="65"/>
      <c r="Z1010" s="65">
        <f t="shared" si="75"/>
        <v>1005</v>
      </c>
      <c r="AA1010" s="81" t="str">
        <f>IF(AA1009="","",IFERROR(IF($S$17="All",VLOOKUP($S$14&amp;Z1010-1,'Pivot Tables'!$T$5:$U$1135,2,FALSE),VLOOKUP($S$14&amp;Reference!$S$17&amp;Z1010-1,'Pivot Tables'!$AB$5:$AC$1135,2,FALSE)),""))</f>
        <v/>
      </c>
      <c r="AB1010" s="66"/>
      <c r="BA1010" s="62" t="str">
        <f>IF(BA1009="","",IFERROR(VLOOKUP($BC$1&amp;BB1010-1,'Pivot Tables'!$E$5:$F$1135,2,FALSE),""))</f>
        <v/>
      </c>
      <c r="BB1010" s="63">
        <v>1008</v>
      </c>
      <c r="BC1010" s="62" t="str">
        <f>IF(BD1010="","",BD1010&amp;" ("&amp;COUNTIF('Pivot Tables'!$D$4:$D$1135,Reference!BD1010)-1&amp;")")</f>
        <v/>
      </c>
      <c r="BD1010" s="62" t="str">
        <f>IF(BD1009="","",IFERROR(VLOOKUP(BB1010,'Pivot Tables'!$AD$4:$AE$1135,2,FALSE),""))</f>
        <v/>
      </c>
    </row>
    <row r="1011" spans="22:56">
      <c r="V1011" s="70"/>
      <c r="W1011" s="65"/>
      <c r="X1011" s="65"/>
      <c r="Y1011" s="65"/>
      <c r="Z1011" s="65">
        <f t="shared" si="75"/>
        <v>1006</v>
      </c>
      <c r="AA1011" s="81" t="str">
        <f>IF(AA1010="","",IFERROR(IF($S$17="All",VLOOKUP($S$14&amp;Z1011-1,'Pivot Tables'!$T$5:$U$1135,2,FALSE),VLOOKUP($S$14&amp;Reference!$S$17&amp;Z1011-1,'Pivot Tables'!$AB$5:$AC$1135,2,FALSE)),""))</f>
        <v/>
      </c>
      <c r="AB1011" s="66"/>
      <c r="BA1011" s="62" t="str">
        <f>IF(BA1010="","",IFERROR(VLOOKUP($BC$1&amp;BB1011-1,'Pivot Tables'!$E$5:$F$1135,2,FALSE),""))</f>
        <v/>
      </c>
      <c r="BB1011" s="63">
        <v>1009</v>
      </c>
      <c r="BC1011" s="62" t="str">
        <f>IF(BD1011="","",BD1011&amp;" ("&amp;COUNTIF('Pivot Tables'!$D$4:$D$1135,Reference!BD1011)-1&amp;")")</f>
        <v/>
      </c>
      <c r="BD1011" s="62" t="str">
        <f>IF(BD1010="","",IFERROR(VLOOKUP(BB1011,'Pivot Tables'!$AD$4:$AE$1135,2,FALSE),""))</f>
        <v/>
      </c>
    </row>
    <row r="1012" spans="22:56">
      <c r="V1012" s="70"/>
      <c r="W1012" s="65"/>
      <c r="X1012" s="65"/>
      <c r="Y1012" s="65"/>
      <c r="Z1012" s="65">
        <f t="shared" si="75"/>
        <v>1007</v>
      </c>
      <c r="AA1012" s="81" t="str">
        <f>IF(AA1011="","",IFERROR(IF($S$17="All",VLOOKUP($S$14&amp;Z1012-1,'Pivot Tables'!$T$5:$U$1135,2,FALSE),VLOOKUP($S$14&amp;Reference!$S$17&amp;Z1012-1,'Pivot Tables'!$AB$5:$AC$1135,2,FALSE)),""))</f>
        <v/>
      </c>
      <c r="AB1012" s="66"/>
      <c r="BA1012" s="62" t="str">
        <f>IF(BA1011="","",IFERROR(VLOOKUP($BC$1&amp;BB1012-1,'Pivot Tables'!$E$5:$F$1135,2,FALSE),""))</f>
        <v/>
      </c>
      <c r="BB1012" s="63">
        <v>1010</v>
      </c>
      <c r="BC1012" s="62" t="str">
        <f>IF(BD1012="","",BD1012&amp;" ("&amp;COUNTIF('Pivot Tables'!$D$4:$D$1135,Reference!BD1012)-1&amp;")")</f>
        <v/>
      </c>
      <c r="BD1012" s="62" t="str">
        <f>IF(BD1011="","",IFERROR(VLOOKUP(BB1012,'Pivot Tables'!$AD$4:$AE$1135,2,FALSE),""))</f>
        <v/>
      </c>
    </row>
    <row r="1013" spans="22:56">
      <c r="V1013" s="70"/>
      <c r="W1013" s="65"/>
      <c r="X1013" s="65"/>
      <c r="Y1013" s="65"/>
      <c r="Z1013" s="65">
        <f t="shared" si="75"/>
        <v>1008</v>
      </c>
      <c r="AA1013" s="81" t="str">
        <f>IF(AA1012="","",IFERROR(IF($S$17="All",VLOOKUP($S$14&amp;Z1013-1,'Pivot Tables'!$T$5:$U$1135,2,FALSE),VLOOKUP($S$14&amp;Reference!$S$17&amp;Z1013-1,'Pivot Tables'!$AB$5:$AC$1135,2,FALSE)),""))</f>
        <v/>
      </c>
      <c r="AB1013" s="66"/>
      <c r="BA1013" s="62" t="str">
        <f>IF(BA1012="","",IFERROR(VLOOKUP($BC$1&amp;BB1013-1,'Pivot Tables'!$E$5:$F$1135,2,FALSE),""))</f>
        <v/>
      </c>
      <c r="BB1013" s="63">
        <v>1011</v>
      </c>
      <c r="BC1013" s="62" t="str">
        <f>IF(BD1013="","",BD1013&amp;" ("&amp;COUNTIF('Pivot Tables'!$D$4:$D$1135,Reference!BD1013)-1&amp;")")</f>
        <v/>
      </c>
      <c r="BD1013" s="62" t="str">
        <f>IF(BD1012="","",IFERROR(VLOOKUP(BB1013,'Pivot Tables'!$AD$4:$AE$1135,2,FALSE),""))</f>
        <v/>
      </c>
    </row>
    <row r="1014" spans="22:56">
      <c r="V1014" s="70"/>
      <c r="W1014" s="65"/>
      <c r="X1014" s="65"/>
      <c r="Y1014" s="65"/>
      <c r="Z1014" s="65">
        <f t="shared" si="75"/>
        <v>1009</v>
      </c>
      <c r="AA1014" s="81" t="str">
        <f>IF(AA1013="","",IFERROR(IF($S$17="All",VLOOKUP($S$14&amp;Z1014-1,'Pivot Tables'!$T$5:$U$1135,2,FALSE),VLOOKUP($S$14&amp;Reference!$S$17&amp;Z1014-1,'Pivot Tables'!$AB$5:$AC$1135,2,FALSE)),""))</f>
        <v/>
      </c>
      <c r="AB1014" s="66"/>
      <c r="BA1014" s="62" t="str">
        <f>IF(BA1013="","",IFERROR(VLOOKUP($BC$1&amp;BB1014-1,'Pivot Tables'!$E$5:$F$1135,2,FALSE),""))</f>
        <v/>
      </c>
      <c r="BB1014" s="63">
        <v>1012</v>
      </c>
      <c r="BC1014" s="62" t="str">
        <f>IF(BD1014="","",BD1014&amp;" ("&amp;COUNTIF('Pivot Tables'!$D$4:$D$1135,Reference!BD1014)-1&amp;")")</f>
        <v/>
      </c>
      <c r="BD1014" s="62" t="str">
        <f>IF(BD1013="","",IFERROR(VLOOKUP(BB1014,'Pivot Tables'!$AD$4:$AE$1135,2,FALSE),""))</f>
        <v/>
      </c>
    </row>
    <row r="1015" spans="22:56">
      <c r="V1015" s="70"/>
      <c r="W1015" s="65"/>
      <c r="X1015" s="65"/>
      <c r="Y1015" s="65"/>
      <c r="Z1015" s="65">
        <f t="shared" si="75"/>
        <v>1010</v>
      </c>
      <c r="AA1015" s="81" t="str">
        <f>IF(AA1014="","",IFERROR(IF($S$17="All",VLOOKUP($S$14&amp;Z1015-1,'Pivot Tables'!$T$5:$U$1135,2,FALSE),VLOOKUP($S$14&amp;Reference!$S$17&amp;Z1015-1,'Pivot Tables'!$AB$5:$AC$1135,2,FALSE)),""))</f>
        <v/>
      </c>
      <c r="AB1015" s="66"/>
      <c r="BA1015" s="62" t="str">
        <f>IF(BA1014="","",IFERROR(VLOOKUP($BC$1&amp;BB1015-1,'Pivot Tables'!$E$5:$F$1135,2,FALSE),""))</f>
        <v/>
      </c>
      <c r="BB1015" s="63">
        <v>1013</v>
      </c>
      <c r="BC1015" s="62" t="str">
        <f>IF(BD1015="","",BD1015&amp;" ("&amp;COUNTIF('Pivot Tables'!$D$4:$D$1135,Reference!BD1015)-1&amp;")")</f>
        <v/>
      </c>
      <c r="BD1015" s="62" t="str">
        <f>IF(BD1014="","",IFERROR(VLOOKUP(BB1015,'Pivot Tables'!$AD$4:$AE$1135,2,FALSE),""))</f>
        <v/>
      </c>
    </row>
    <row r="1016" spans="22:56">
      <c r="V1016" s="70"/>
      <c r="W1016" s="65"/>
      <c r="X1016" s="65"/>
      <c r="Y1016" s="65"/>
      <c r="Z1016" s="65">
        <f t="shared" si="75"/>
        <v>1011</v>
      </c>
      <c r="AA1016" s="81" t="str">
        <f>IF(AA1015="","",IFERROR(IF($S$17="All",VLOOKUP($S$14&amp;Z1016-1,'Pivot Tables'!$T$5:$U$1135,2,FALSE),VLOOKUP($S$14&amp;Reference!$S$17&amp;Z1016-1,'Pivot Tables'!$AB$5:$AC$1135,2,FALSE)),""))</f>
        <v/>
      </c>
      <c r="AB1016" s="66"/>
      <c r="BA1016" s="62" t="str">
        <f>IF(BA1015="","",IFERROR(VLOOKUP($BC$1&amp;BB1016-1,'Pivot Tables'!$E$5:$F$1135,2,FALSE),""))</f>
        <v/>
      </c>
      <c r="BB1016" s="63">
        <v>1014</v>
      </c>
      <c r="BC1016" s="62" t="str">
        <f>IF(BD1016="","",BD1016&amp;" ("&amp;COUNTIF('Pivot Tables'!$D$4:$D$1135,Reference!BD1016)-1&amp;")")</f>
        <v/>
      </c>
      <c r="BD1016" s="62" t="str">
        <f>IF(BD1015="","",IFERROR(VLOOKUP(BB1016,'Pivot Tables'!$AD$4:$AE$1135,2,FALSE),""))</f>
        <v/>
      </c>
    </row>
    <row r="1017" spans="22:56">
      <c r="V1017" s="70"/>
      <c r="W1017" s="65"/>
      <c r="X1017" s="65"/>
      <c r="Y1017" s="65"/>
      <c r="Z1017" s="65">
        <f t="shared" si="75"/>
        <v>1012</v>
      </c>
      <c r="AA1017" s="81" t="str">
        <f>IF(AA1016="","",IFERROR(IF($S$17="All",VLOOKUP($S$14&amp;Z1017-1,'Pivot Tables'!$T$5:$U$1135,2,FALSE),VLOOKUP($S$14&amp;Reference!$S$17&amp;Z1017-1,'Pivot Tables'!$AB$5:$AC$1135,2,FALSE)),""))</f>
        <v/>
      </c>
      <c r="AB1017" s="66"/>
      <c r="BA1017" s="62" t="str">
        <f>IF(BA1016="","",IFERROR(VLOOKUP($BC$1&amp;BB1017-1,'Pivot Tables'!$E$5:$F$1135,2,FALSE),""))</f>
        <v/>
      </c>
      <c r="BB1017" s="63">
        <v>1015</v>
      </c>
      <c r="BC1017" s="62" t="str">
        <f>IF(BD1017="","",BD1017&amp;" ("&amp;COUNTIF('Pivot Tables'!$D$4:$D$1135,Reference!BD1017)-1&amp;")")</f>
        <v/>
      </c>
      <c r="BD1017" s="62" t="str">
        <f>IF(BD1016="","",IFERROR(VLOOKUP(BB1017,'Pivot Tables'!$AD$4:$AE$1135,2,FALSE),""))</f>
        <v/>
      </c>
    </row>
    <row r="1018" spans="22:56">
      <c r="V1018" s="70"/>
      <c r="W1018" s="65"/>
      <c r="X1018" s="65"/>
      <c r="Y1018" s="65"/>
      <c r="Z1018" s="65">
        <f t="shared" si="75"/>
        <v>1013</v>
      </c>
      <c r="AA1018" s="81" t="str">
        <f>IF(AA1017="","",IFERROR(IF($S$17="All",VLOOKUP($S$14&amp;Z1018-1,'Pivot Tables'!$T$5:$U$1135,2,FALSE),VLOOKUP($S$14&amp;Reference!$S$17&amp;Z1018-1,'Pivot Tables'!$AB$5:$AC$1135,2,FALSE)),""))</f>
        <v/>
      </c>
      <c r="AB1018" s="66"/>
      <c r="BA1018" s="62" t="str">
        <f>IF(BA1017="","",IFERROR(VLOOKUP($BC$1&amp;BB1018-1,'Pivot Tables'!$E$5:$F$1135,2,FALSE),""))</f>
        <v/>
      </c>
      <c r="BB1018" s="63">
        <v>1016</v>
      </c>
      <c r="BC1018" s="62" t="str">
        <f>IF(BD1018="","",BD1018&amp;" ("&amp;COUNTIF('Pivot Tables'!$D$4:$D$1135,Reference!BD1018)-1&amp;")")</f>
        <v/>
      </c>
      <c r="BD1018" s="62" t="str">
        <f>IF(BD1017="","",IFERROR(VLOOKUP(BB1018,'Pivot Tables'!$AD$4:$AE$1135,2,FALSE),""))</f>
        <v/>
      </c>
    </row>
    <row r="1019" spans="22:56">
      <c r="V1019" s="70"/>
      <c r="W1019" s="65"/>
      <c r="X1019" s="65"/>
      <c r="Y1019" s="65"/>
      <c r="Z1019" s="65">
        <f t="shared" si="75"/>
        <v>1014</v>
      </c>
      <c r="AA1019" s="81" t="str">
        <f>IF(AA1018="","",IFERROR(IF($S$17="All",VLOOKUP($S$14&amp;Z1019-1,'Pivot Tables'!$T$5:$U$1135,2,FALSE),VLOOKUP($S$14&amp;Reference!$S$17&amp;Z1019-1,'Pivot Tables'!$AB$5:$AC$1135,2,FALSE)),""))</f>
        <v/>
      </c>
      <c r="AB1019" s="66"/>
      <c r="BA1019" s="62" t="str">
        <f>IF(BA1018="","",IFERROR(VLOOKUP($BC$1&amp;BB1019-1,'Pivot Tables'!$E$5:$F$1135,2,FALSE),""))</f>
        <v/>
      </c>
      <c r="BB1019" s="63">
        <v>1017</v>
      </c>
      <c r="BC1019" s="62" t="str">
        <f>IF(BD1019="","",BD1019&amp;" ("&amp;COUNTIF('Pivot Tables'!$D$4:$D$1135,Reference!BD1019)-1&amp;")")</f>
        <v/>
      </c>
      <c r="BD1019" s="62" t="str">
        <f>IF(BD1018="","",IFERROR(VLOOKUP(BB1019,'Pivot Tables'!$AD$4:$AE$1135,2,FALSE),""))</f>
        <v/>
      </c>
    </row>
    <row r="1020" spans="22:56">
      <c r="V1020" s="70"/>
      <c r="W1020" s="65"/>
      <c r="X1020" s="65"/>
      <c r="Y1020" s="65"/>
      <c r="Z1020" s="65">
        <f t="shared" si="75"/>
        <v>1015</v>
      </c>
      <c r="AA1020" s="81" t="str">
        <f>IF(AA1019="","",IFERROR(IF($S$17="All",VLOOKUP($S$14&amp;Z1020-1,'Pivot Tables'!$T$5:$U$1135,2,FALSE),VLOOKUP($S$14&amp;Reference!$S$17&amp;Z1020-1,'Pivot Tables'!$AB$5:$AC$1135,2,FALSE)),""))</f>
        <v/>
      </c>
      <c r="AB1020" s="66"/>
      <c r="BA1020" s="62" t="str">
        <f>IF(BA1019="","",IFERROR(VLOOKUP($BC$1&amp;BB1020-1,'Pivot Tables'!$E$5:$F$1135,2,FALSE),""))</f>
        <v/>
      </c>
      <c r="BB1020" s="63">
        <v>1018</v>
      </c>
      <c r="BC1020" s="62" t="str">
        <f>IF(BD1020="","",BD1020&amp;" ("&amp;COUNTIF('Pivot Tables'!$D$4:$D$1135,Reference!BD1020)-1&amp;")")</f>
        <v/>
      </c>
      <c r="BD1020" s="62" t="str">
        <f>IF(BD1019="","",IFERROR(VLOOKUP(BB1020,'Pivot Tables'!$AD$4:$AE$1135,2,FALSE),""))</f>
        <v/>
      </c>
    </row>
    <row r="1021" spans="22:56">
      <c r="V1021" s="70"/>
      <c r="W1021" s="65"/>
      <c r="X1021" s="65"/>
      <c r="Y1021" s="65"/>
      <c r="Z1021" s="65">
        <f t="shared" si="75"/>
        <v>1016</v>
      </c>
      <c r="AA1021" s="81" t="str">
        <f>IF(AA1020="","",IFERROR(IF($S$17="All",VLOOKUP($S$14&amp;Z1021-1,'Pivot Tables'!$T$5:$U$1135,2,FALSE),VLOOKUP($S$14&amp;Reference!$S$17&amp;Z1021-1,'Pivot Tables'!$AB$5:$AC$1135,2,FALSE)),""))</f>
        <v/>
      </c>
      <c r="AB1021" s="66"/>
      <c r="BA1021" s="62" t="str">
        <f>IF(BA1020="","",IFERROR(VLOOKUP($BC$1&amp;BB1021-1,'Pivot Tables'!$E$5:$F$1135,2,FALSE),""))</f>
        <v/>
      </c>
      <c r="BB1021" s="63">
        <v>1019</v>
      </c>
      <c r="BC1021" s="62" t="str">
        <f>IF(BD1021="","",BD1021&amp;" ("&amp;COUNTIF('Pivot Tables'!$D$4:$D$1135,Reference!BD1021)-1&amp;")")</f>
        <v/>
      </c>
      <c r="BD1021" s="62" t="str">
        <f>IF(BD1020="","",IFERROR(VLOOKUP(BB1021,'Pivot Tables'!$AD$4:$AE$1135,2,FALSE),""))</f>
        <v/>
      </c>
    </row>
    <row r="1022" spans="22:56">
      <c r="V1022" s="70"/>
      <c r="W1022" s="65"/>
      <c r="X1022" s="65"/>
      <c r="Y1022" s="65"/>
      <c r="Z1022" s="65">
        <f t="shared" si="75"/>
        <v>1017</v>
      </c>
      <c r="AA1022" s="81" t="str">
        <f>IF(AA1021="","",IFERROR(IF($S$17="All",VLOOKUP($S$14&amp;Z1022-1,'Pivot Tables'!$T$5:$U$1135,2,FALSE),VLOOKUP($S$14&amp;Reference!$S$17&amp;Z1022-1,'Pivot Tables'!$AB$5:$AC$1135,2,FALSE)),""))</f>
        <v/>
      </c>
      <c r="AB1022" s="66"/>
      <c r="BA1022" s="62" t="str">
        <f>IF(BA1021="","",IFERROR(VLOOKUP($BC$1&amp;BB1022-1,'Pivot Tables'!$E$5:$F$1135,2,FALSE),""))</f>
        <v/>
      </c>
      <c r="BB1022" s="63">
        <v>1020</v>
      </c>
      <c r="BC1022" s="62" t="str">
        <f>IF(BD1022="","",BD1022&amp;" ("&amp;COUNTIF('Pivot Tables'!$D$4:$D$1135,Reference!BD1022)-1&amp;")")</f>
        <v/>
      </c>
      <c r="BD1022" s="62" t="str">
        <f>IF(BD1021="","",IFERROR(VLOOKUP(BB1022,'Pivot Tables'!$AD$4:$AE$1135,2,FALSE),""))</f>
        <v/>
      </c>
    </row>
    <row r="1023" spans="22:56">
      <c r="V1023" s="70"/>
      <c r="W1023" s="65"/>
      <c r="X1023" s="65"/>
      <c r="Y1023" s="65"/>
      <c r="Z1023" s="65">
        <f t="shared" si="75"/>
        <v>1018</v>
      </c>
      <c r="AA1023" s="81" t="str">
        <f>IF(AA1022="","",IFERROR(IF($S$17="All",VLOOKUP($S$14&amp;Z1023-1,'Pivot Tables'!$T$5:$U$1135,2,FALSE),VLOOKUP($S$14&amp;Reference!$S$17&amp;Z1023-1,'Pivot Tables'!$AB$5:$AC$1135,2,FALSE)),""))</f>
        <v/>
      </c>
      <c r="AB1023" s="66"/>
      <c r="BA1023" s="62" t="str">
        <f>IF(BA1022="","",IFERROR(VLOOKUP($BC$1&amp;BB1023-1,'Pivot Tables'!$E$5:$F$1135,2,FALSE),""))</f>
        <v/>
      </c>
      <c r="BB1023" s="63">
        <v>1021</v>
      </c>
      <c r="BC1023" s="62" t="str">
        <f>IF(BD1023="","",BD1023&amp;" ("&amp;COUNTIF('Pivot Tables'!$D$4:$D$1135,Reference!BD1023)-1&amp;")")</f>
        <v/>
      </c>
      <c r="BD1023" s="62" t="str">
        <f>IF(BD1022="","",IFERROR(VLOOKUP(BB1023,'Pivot Tables'!$AD$4:$AE$1135,2,FALSE),""))</f>
        <v/>
      </c>
    </row>
    <row r="1024" spans="22:56">
      <c r="V1024" s="70"/>
      <c r="W1024" s="65"/>
      <c r="X1024" s="65"/>
      <c r="Y1024" s="65"/>
      <c r="Z1024" s="65">
        <f t="shared" si="75"/>
        <v>1019</v>
      </c>
      <c r="AA1024" s="81" t="str">
        <f>IF(AA1023="","",IFERROR(IF($S$17="All",VLOOKUP($S$14&amp;Z1024-1,'Pivot Tables'!$T$5:$U$1135,2,FALSE),VLOOKUP($S$14&amp;Reference!$S$17&amp;Z1024-1,'Pivot Tables'!$AB$5:$AC$1135,2,FALSE)),""))</f>
        <v/>
      </c>
      <c r="AB1024" s="66"/>
      <c r="BA1024" s="62" t="str">
        <f>IF(BA1023="","",IFERROR(VLOOKUP($BC$1&amp;BB1024-1,'Pivot Tables'!$E$5:$F$1135,2,FALSE),""))</f>
        <v/>
      </c>
      <c r="BB1024" s="63">
        <v>1022</v>
      </c>
      <c r="BC1024" s="62" t="str">
        <f>IF(BD1024="","",BD1024&amp;" ("&amp;COUNTIF('Pivot Tables'!$D$4:$D$1135,Reference!BD1024)-1&amp;")")</f>
        <v/>
      </c>
      <c r="BD1024" s="62" t="str">
        <f>IF(BD1023="","",IFERROR(VLOOKUP(BB1024,'Pivot Tables'!$AD$4:$AE$1135,2,FALSE),""))</f>
        <v/>
      </c>
    </row>
    <row r="1025" spans="22:56">
      <c r="V1025" s="70"/>
      <c r="W1025" s="65"/>
      <c r="X1025" s="65"/>
      <c r="Y1025" s="65"/>
      <c r="Z1025" s="65">
        <f t="shared" si="75"/>
        <v>1020</v>
      </c>
      <c r="AA1025" s="81" t="str">
        <f>IF(AA1024="","",IFERROR(IF($S$17="All",VLOOKUP($S$14&amp;Z1025-1,'Pivot Tables'!$T$5:$U$1135,2,FALSE),VLOOKUP($S$14&amp;Reference!$S$17&amp;Z1025-1,'Pivot Tables'!$AB$5:$AC$1135,2,FALSE)),""))</f>
        <v/>
      </c>
      <c r="AB1025" s="66"/>
      <c r="BA1025" s="62" t="str">
        <f>IF(BA1024="","",IFERROR(VLOOKUP($BC$1&amp;BB1025-1,'Pivot Tables'!$E$5:$F$1135,2,FALSE),""))</f>
        <v/>
      </c>
      <c r="BB1025" s="63">
        <v>1023</v>
      </c>
      <c r="BC1025" s="62" t="str">
        <f>IF(BD1025="","",BD1025&amp;" ("&amp;COUNTIF('Pivot Tables'!$D$4:$D$1135,Reference!BD1025)-1&amp;")")</f>
        <v/>
      </c>
      <c r="BD1025" s="62" t="str">
        <f>IF(BD1024="","",IFERROR(VLOOKUP(BB1025,'Pivot Tables'!$AD$4:$AE$1135,2,FALSE),""))</f>
        <v/>
      </c>
    </row>
    <row r="1026" spans="22:56">
      <c r="V1026" s="70"/>
      <c r="W1026" s="65"/>
      <c r="X1026" s="65"/>
      <c r="Y1026" s="65"/>
      <c r="Z1026" s="65">
        <f t="shared" si="75"/>
        <v>1021</v>
      </c>
      <c r="AA1026" s="81" t="str">
        <f>IF(AA1025="","",IFERROR(IF($S$17="All",VLOOKUP($S$14&amp;Z1026-1,'Pivot Tables'!$T$5:$U$1135,2,FALSE),VLOOKUP($S$14&amp;Reference!$S$17&amp;Z1026-1,'Pivot Tables'!$AB$5:$AC$1135,2,FALSE)),""))</f>
        <v/>
      </c>
      <c r="AB1026" s="66"/>
      <c r="BA1026" s="62" t="str">
        <f>IF(BA1025="","",IFERROR(VLOOKUP($BC$1&amp;BB1026-1,'Pivot Tables'!$E$5:$F$1135,2,FALSE),""))</f>
        <v/>
      </c>
      <c r="BB1026" s="63">
        <v>1024</v>
      </c>
      <c r="BC1026" s="62" t="str">
        <f>IF(BD1026="","",BD1026&amp;" ("&amp;COUNTIF('Pivot Tables'!$D$4:$D$1135,Reference!BD1026)-1&amp;")")</f>
        <v/>
      </c>
      <c r="BD1026" s="62" t="str">
        <f>IF(BD1025="","",IFERROR(VLOOKUP(BB1026,'Pivot Tables'!$AD$4:$AE$1135,2,FALSE),""))</f>
        <v/>
      </c>
    </row>
    <row r="1027" spans="22:56">
      <c r="V1027" s="70"/>
      <c r="W1027" s="65"/>
      <c r="X1027" s="65"/>
      <c r="Y1027" s="65"/>
      <c r="Z1027" s="65">
        <f t="shared" si="75"/>
        <v>1022</v>
      </c>
      <c r="AA1027" s="81" t="str">
        <f>IF(AA1026="","",IFERROR(IF($S$17="All",VLOOKUP($S$14&amp;Z1027-1,'Pivot Tables'!$T$5:$U$1135,2,FALSE),VLOOKUP($S$14&amp;Reference!$S$17&amp;Z1027-1,'Pivot Tables'!$AB$5:$AC$1135,2,FALSE)),""))</f>
        <v/>
      </c>
      <c r="AB1027" s="66"/>
      <c r="BA1027" s="62" t="str">
        <f>IF(BA1026="","",IFERROR(VLOOKUP($BC$1&amp;BB1027-1,'Pivot Tables'!$E$5:$F$1135,2,FALSE),""))</f>
        <v/>
      </c>
      <c r="BB1027" s="63">
        <v>1025</v>
      </c>
      <c r="BC1027" s="62" t="str">
        <f>IF(BD1027="","",BD1027&amp;" ("&amp;COUNTIF('Pivot Tables'!$D$4:$D$1135,Reference!BD1027)-1&amp;")")</f>
        <v/>
      </c>
      <c r="BD1027" s="62" t="str">
        <f>IF(BD1026="","",IFERROR(VLOOKUP(BB1027,'Pivot Tables'!$AD$4:$AE$1135,2,FALSE),""))</f>
        <v/>
      </c>
    </row>
    <row r="1028" spans="22:56">
      <c r="V1028" s="70"/>
      <c r="W1028" s="65"/>
      <c r="X1028" s="65"/>
      <c r="Y1028" s="65"/>
      <c r="Z1028" s="65">
        <f t="shared" si="75"/>
        <v>1023</v>
      </c>
      <c r="AA1028" s="81" t="str">
        <f>IF(AA1027="","",IFERROR(IF($S$17="All",VLOOKUP($S$14&amp;Z1028-1,'Pivot Tables'!$T$5:$U$1135,2,FALSE),VLOOKUP($S$14&amp;Reference!$S$17&amp;Z1028-1,'Pivot Tables'!$AB$5:$AC$1135,2,FALSE)),""))</f>
        <v/>
      </c>
      <c r="AB1028" s="66"/>
      <c r="BA1028" s="62" t="str">
        <f>IF(BA1027="","",IFERROR(VLOOKUP($BC$1&amp;BB1028-1,'Pivot Tables'!$E$5:$F$1135,2,FALSE),""))</f>
        <v/>
      </c>
      <c r="BB1028" s="63">
        <v>1026</v>
      </c>
      <c r="BC1028" s="62" t="str">
        <f>IF(BD1028="","",BD1028&amp;" ("&amp;COUNTIF('Pivot Tables'!$D$4:$D$1135,Reference!BD1028)-1&amp;")")</f>
        <v/>
      </c>
      <c r="BD1028" s="62" t="str">
        <f>IF(BD1027="","",IFERROR(VLOOKUP(BB1028,'Pivot Tables'!$AD$4:$AE$1135,2,FALSE),""))</f>
        <v/>
      </c>
    </row>
    <row r="1029" spans="22:56">
      <c r="V1029" s="70"/>
      <c r="W1029" s="65"/>
      <c r="X1029" s="65"/>
      <c r="Y1029" s="65"/>
      <c r="Z1029" s="65">
        <f t="shared" si="75"/>
        <v>1024</v>
      </c>
      <c r="AA1029" s="81" t="str">
        <f>IF(AA1028="","",IFERROR(IF($S$17="All",VLOOKUP($S$14&amp;Z1029-1,'Pivot Tables'!$T$5:$U$1135,2,FALSE),VLOOKUP($S$14&amp;Reference!$S$17&amp;Z1029-1,'Pivot Tables'!$AB$5:$AC$1135,2,FALSE)),""))</f>
        <v/>
      </c>
      <c r="AB1029" s="66"/>
      <c r="BA1029" s="62" t="str">
        <f>IF(BA1028="","",IFERROR(VLOOKUP($BC$1&amp;BB1029-1,'Pivot Tables'!$E$5:$F$1135,2,FALSE),""))</f>
        <v/>
      </c>
      <c r="BB1029" s="63">
        <v>1027</v>
      </c>
      <c r="BC1029" s="62" t="str">
        <f>IF(BD1029="","",BD1029&amp;" ("&amp;COUNTIF('Pivot Tables'!$D$4:$D$1135,Reference!BD1029)-1&amp;")")</f>
        <v/>
      </c>
      <c r="BD1029" s="62" t="str">
        <f>IF(BD1028="","",IFERROR(VLOOKUP(BB1029,'Pivot Tables'!$AD$4:$AE$1135,2,FALSE),""))</f>
        <v/>
      </c>
    </row>
    <row r="1030" spans="22:56">
      <c r="V1030" s="70"/>
      <c r="W1030" s="65"/>
      <c r="X1030" s="65"/>
      <c r="Y1030" s="65"/>
      <c r="Z1030" s="65">
        <f t="shared" si="75"/>
        <v>1025</v>
      </c>
      <c r="AA1030" s="81" t="str">
        <f>IF(AA1029="","",IFERROR(IF($S$17="All",VLOOKUP($S$14&amp;Z1030-1,'Pivot Tables'!$T$5:$U$1135,2,FALSE),VLOOKUP($S$14&amp;Reference!$S$17&amp;Z1030-1,'Pivot Tables'!$AB$5:$AC$1135,2,FALSE)),""))</f>
        <v/>
      </c>
      <c r="AB1030" s="66"/>
      <c r="BA1030" s="62" t="str">
        <f>IF(BA1029="","",IFERROR(VLOOKUP($BC$1&amp;BB1030-1,'Pivot Tables'!$E$5:$F$1135,2,FALSE),""))</f>
        <v/>
      </c>
      <c r="BB1030" s="63">
        <v>1028</v>
      </c>
      <c r="BC1030" s="62" t="str">
        <f>IF(BD1030="","",BD1030&amp;" ("&amp;COUNTIF('Pivot Tables'!$D$4:$D$1135,Reference!BD1030)-1&amp;")")</f>
        <v/>
      </c>
      <c r="BD1030" s="62" t="str">
        <f>IF(BD1029="","",IFERROR(VLOOKUP(BB1030,'Pivot Tables'!$AD$4:$AE$1135,2,FALSE),""))</f>
        <v/>
      </c>
    </row>
    <row r="1031" spans="22:56">
      <c r="V1031" s="70"/>
      <c r="W1031" s="65"/>
      <c r="X1031" s="65"/>
      <c r="Y1031" s="65"/>
      <c r="Z1031" s="65">
        <f t="shared" si="75"/>
        <v>1026</v>
      </c>
      <c r="AA1031" s="81" t="str">
        <f>IF(AA1030="","",IFERROR(IF($S$17="All",VLOOKUP($S$14&amp;Z1031-1,'Pivot Tables'!$T$5:$U$1135,2,FALSE),VLOOKUP($S$14&amp;Reference!$S$17&amp;Z1031-1,'Pivot Tables'!$AB$5:$AC$1135,2,FALSE)),""))</f>
        <v/>
      </c>
      <c r="AB1031" s="66"/>
      <c r="BA1031" s="62" t="str">
        <f>IF(BA1030="","",IFERROR(VLOOKUP($BC$1&amp;BB1031-1,'Pivot Tables'!$E$5:$F$1135,2,FALSE),""))</f>
        <v/>
      </c>
      <c r="BB1031" s="63">
        <v>1029</v>
      </c>
      <c r="BC1031" s="62" t="str">
        <f>IF(BD1031="","",BD1031&amp;" ("&amp;COUNTIF('Pivot Tables'!$D$4:$D$1135,Reference!BD1031)-1&amp;")")</f>
        <v/>
      </c>
      <c r="BD1031" s="62" t="str">
        <f>IF(BD1030="","",IFERROR(VLOOKUP(BB1031,'Pivot Tables'!$AD$4:$AE$1135,2,FALSE),""))</f>
        <v/>
      </c>
    </row>
    <row r="1032" spans="22:56">
      <c r="V1032" s="70"/>
      <c r="W1032" s="65"/>
      <c r="X1032" s="65"/>
      <c r="Y1032" s="65"/>
      <c r="Z1032" s="65">
        <f t="shared" si="75"/>
        <v>1027</v>
      </c>
      <c r="AA1032" s="81" t="str">
        <f>IF(AA1031="","",IFERROR(IF($S$17="All",VLOOKUP($S$14&amp;Z1032-1,'Pivot Tables'!$T$5:$U$1135,2,FALSE),VLOOKUP($S$14&amp;Reference!$S$17&amp;Z1032-1,'Pivot Tables'!$AB$5:$AC$1135,2,FALSE)),""))</f>
        <v/>
      </c>
      <c r="AB1032" s="66"/>
      <c r="BA1032" s="62" t="str">
        <f>IF(BA1031="","",IFERROR(VLOOKUP($BC$1&amp;BB1032-1,'Pivot Tables'!$E$5:$F$1135,2,FALSE),""))</f>
        <v/>
      </c>
      <c r="BB1032" s="63">
        <v>1030</v>
      </c>
      <c r="BC1032" s="62" t="str">
        <f>IF(BD1032="","",BD1032&amp;" ("&amp;COUNTIF('Pivot Tables'!$D$4:$D$1135,Reference!BD1032)-1&amp;")")</f>
        <v/>
      </c>
      <c r="BD1032" s="62" t="str">
        <f>IF(BD1031="","",IFERROR(VLOOKUP(BB1032,'Pivot Tables'!$AD$4:$AE$1135,2,FALSE),""))</f>
        <v/>
      </c>
    </row>
    <row r="1033" spans="22:56">
      <c r="V1033" s="70"/>
      <c r="W1033" s="65"/>
      <c r="X1033" s="65"/>
      <c r="Y1033" s="65"/>
      <c r="Z1033" s="65">
        <f t="shared" si="75"/>
        <v>1028</v>
      </c>
      <c r="AA1033" s="81" t="str">
        <f>IF(AA1032="","",IFERROR(IF($S$17="All",VLOOKUP($S$14&amp;Z1033-1,'Pivot Tables'!$T$5:$U$1135,2,FALSE),VLOOKUP($S$14&amp;Reference!$S$17&amp;Z1033-1,'Pivot Tables'!$AB$5:$AC$1135,2,FALSE)),""))</f>
        <v/>
      </c>
      <c r="AB1033" s="66"/>
      <c r="BA1033" s="62" t="str">
        <f>IF(BA1032="","",IFERROR(VLOOKUP($BC$1&amp;BB1033-1,'Pivot Tables'!$E$5:$F$1135,2,FALSE),""))</f>
        <v/>
      </c>
      <c r="BB1033" s="63">
        <v>1031</v>
      </c>
      <c r="BC1033" s="62" t="str">
        <f>IF(BD1033="","",BD1033&amp;" ("&amp;COUNTIF('Pivot Tables'!$D$4:$D$1135,Reference!BD1033)-1&amp;")")</f>
        <v/>
      </c>
      <c r="BD1033" s="62" t="str">
        <f>IF(BD1032="","",IFERROR(VLOOKUP(BB1033,'Pivot Tables'!$AD$4:$AE$1135,2,FALSE),""))</f>
        <v/>
      </c>
    </row>
    <row r="1034" spans="22:56">
      <c r="V1034" s="70"/>
      <c r="W1034" s="65"/>
      <c r="X1034" s="65"/>
      <c r="Y1034" s="65"/>
      <c r="Z1034" s="65">
        <f t="shared" si="75"/>
        <v>1029</v>
      </c>
      <c r="AA1034" s="81" t="str">
        <f>IF(AA1033="","",IFERROR(IF($S$17="All",VLOOKUP($S$14&amp;Z1034-1,'Pivot Tables'!$T$5:$U$1135,2,FALSE),VLOOKUP($S$14&amp;Reference!$S$17&amp;Z1034-1,'Pivot Tables'!$AB$5:$AC$1135,2,FALSE)),""))</f>
        <v/>
      </c>
      <c r="AB1034" s="66"/>
      <c r="BA1034" s="62" t="str">
        <f>IF(BA1033="","",IFERROR(VLOOKUP($BC$1&amp;BB1034-1,'Pivot Tables'!$E$5:$F$1135,2,FALSE),""))</f>
        <v/>
      </c>
      <c r="BB1034" s="63">
        <v>1032</v>
      </c>
      <c r="BC1034" s="62" t="str">
        <f>IF(BD1034="","",BD1034&amp;" ("&amp;COUNTIF('Pivot Tables'!$D$4:$D$1135,Reference!BD1034)-1&amp;")")</f>
        <v/>
      </c>
      <c r="BD1034" s="62" t="str">
        <f>IF(BD1033="","",IFERROR(VLOOKUP(BB1034,'Pivot Tables'!$AD$4:$AE$1135,2,FALSE),""))</f>
        <v/>
      </c>
    </row>
    <row r="1035" spans="22:56">
      <c r="V1035" s="70"/>
      <c r="W1035" s="65"/>
      <c r="X1035" s="65"/>
      <c r="Y1035" s="65"/>
      <c r="Z1035" s="65">
        <f t="shared" si="75"/>
        <v>1030</v>
      </c>
      <c r="AA1035" s="81" t="str">
        <f>IF(AA1034="","",IFERROR(IF($S$17="All",VLOOKUP($S$14&amp;Z1035-1,'Pivot Tables'!$T$5:$U$1135,2,FALSE),VLOOKUP($S$14&amp;Reference!$S$17&amp;Z1035-1,'Pivot Tables'!$AB$5:$AC$1135,2,FALSE)),""))</f>
        <v/>
      </c>
      <c r="AB1035" s="66"/>
      <c r="BA1035" s="62" t="str">
        <f>IF(BA1034="","",IFERROR(VLOOKUP($BC$1&amp;BB1035-1,'Pivot Tables'!$E$5:$F$1135,2,FALSE),""))</f>
        <v/>
      </c>
      <c r="BB1035" s="63">
        <v>1033</v>
      </c>
      <c r="BC1035" s="62" t="str">
        <f>IF(BD1035="","",BD1035&amp;" ("&amp;COUNTIF('Pivot Tables'!$D$4:$D$1135,Reference!BD1035)-1&amp;")")</f>
        <v/>
      </c>
      <c r="BD1035" s="62" t="str">
        <f>IF(BD1034="","",IFERROR(VLOOKUP(BB1035,'Pivot Tables'!$AD$4:$AE$1135,2,FALSE),""))</f>
        <v/>
      </c>
    </row>
    <row r="1036" spans="22:56">
      <c r="V1036" s="70"/>
      <c r="W1036" s="65"/>
      <c r="X1036" s="65"/>
      <c r="Y1036" s="65"/>
      <c r="Z1036" s="65">
        <f t="shared" si="75"/>
        <v>1031</v>
      </c>
      <c r="AA1036" s="81" t="str">
        <f>IF(AA1035="","",IFERROR(IF($S$17="All",VLOOKUP($S$14&amp;Z1036-1,'Pivot Tables'!$T$5:$U$1135,2,FALSE),VLOOKUP($S$14&amp;Reference!$S$17&amp;Z1036-1,'Pivot Tables'!$AB$5:$AC$1135,2,FALSE)),""))</f>
        <v/>
      </c>
      <c r="AB1036" s="66"/>
      <c r="BA1036" s="62" t="str">
        <f>IF(BA1035="","",IFERROR(VLOOKUP($BC$1&amp;BB1036-1,'Pivot Tables'!$E$5:$F$1135,2,FALSE),""))</f>
        <v/>
      </c>
      <c r="BB1036" s="63">
        <v>1034</v>
      </c>
      <c r="BC1036" s="62" t="str">
        <f>IF(BD1036="","",BD1036&amp;" ("&amp;COUNTIF('Pivot Tables'!$D$4:$D$1135,Reference!BD1036)-1&amp;")")</f>
        <v/>
      </c>
      <c r="BD1036" s="62" t="str">
        <f>IF(BD1035="","",IFERROR(VLOOKUP(BB1036,'Pivot Tables'!$AD$4:$AE$1135,2,FALSE),""))</f>
        <v/>
      </c>
    </row>
    <row r="1037" spans="22:56">
      <c r="V1037" s="70"/>
      <c r="W1037" s="65"/>
      <c r="X1037" s="65"/>
      <c r="Y1037" s="65"/>
      <c r="Z1037" s="65">
        <f t="shared" si="75"/>
        <v>1032</v>
      </c>
      <c r="AA1037" s="81" t="str">
        <f>IF(AA1036="","",IFERROR(IF($S$17="All",VLOOKUP($S$14&amp;Z1037-1,'Pivot Tables'!$T$5:$U$1135,2,FALSE),VLOOKUP($S$14&amp;Reference!$S$17&amp;Z1037-1,'Pivot Tables'!$AB$5:$AC$1135,2,FALSE)),""))</f>
        <v/>
      </c>
      <c r="AB1037" s="66"/>
      <c r="BA1037" s="62" t="str">
        <f>IF(BA1036="","",IFERROR(VLOOKUP($BC$1&amp;BB1037-1,'Pivot Tables'!$E$5:$F$1135,2,FALSE),""))</f>
        <v/>
      </c>
      <c r="BB1037" s="63">
        <v>1035</v>
      </c>
      <c r="BC1037" s="62" t="str">
        <f>IF(BD1037="","",BD1037&amp;" ("&amp;COUNTIF('Pivot Tables'!$D$4:$D$1135,Reference!BD1037)-1&amp;")")</f>
        <v/>
      </c>
      <c r="BD1037" s="62" t="str">
        <f>IF(BD1036="","",IFERROR(VLOOKUP(BB1037,'Pivot Tables'!$AD$4:$AE$1135,2,FALSE),""))</f>
        <v/>
      </c>
    </row>
    <row r="1038" spans="22:56">
      <c r="V1038" s="70"/>
      <c r="W1038" s="65"/>
      <c r="X1038" s="65"/>
      <c r="Y1038" s="65"/>
      <c r="Z1038" s="65">
        <f t="shared" si="75"/>
        <v>1033</v>
      </c>
      <c r="AA1038" s="81" t="str">
        <f>IF(AA1037="","",IFERROR(IF($S$17="All",VLOOKUP($S$14&amp;Z1038-1,'Pivot Tables'!$T$5:$U$1135,2,FALSE),VLOOKUP($S$14&amp;Reference!$S$17&amp;Z1038-1,'Pivot Tables'!$AB$5:$AC$1135,2,FALSE)),""))</f>
        <v/>
      </c>
      <c r="AB1038" s="66"/>
      <c r="BA1038" s="62" t="str">
        <f>IF(BA1037="","",IFERROR(VLOOKUP($BC$1&amp;BB1038-1,'Pivot Tables'!$E$5:$F$1135,2,FALSE),""))</f>
        <v/>
      </c>
      <c r="BB1038" s="63">
        <v>1036</v>
      </c>
      <c r="BC1038" s="62" t="str">
        <f>IF(BD1038="","",BD1038&amp;" ("&amp;COUNTIF('Pivot Tables'!$D$4:$D$1135,Reference!BD1038)-1&amp;")")</f>
        <v/>
      </c>
      <c r="BD1038" s="62" t="str">
        <f>IF(BD1037="","",IFERROR(VLOOKUP(BB1038,'Pivot Tables'!$AD$4:$AE$1135,2,FALSE),""))</f>
        <v/>
      </c>
    </row>
    <row r="1039" spans="22:56">
      <c r="V1039" s="70"/>
      <c r="W1039" s="65"/>
      <c r="X1039" s="65"/>
      <c r="Y1039" s="65"/>
      <c r="Z1039" s="65">
        <f t="shared" ref="Z1039:Z1102" si="76">+Z1038+1</f>
        <v>1034</v>
      </c>
      <c r="AA1039" s="81" t="str">
        <f>IF(AA1038="","",IFERROR(IF($S$17="All",VLOOKUP($S$14&amp;Z1039-1,'Pivot Tables'!$T$5:$U$1135,2,FALSE),VLOOKUP($S$14&amp;Reference!$S$17&amp;Z1039-1,'Pivot Tables'!$AB$5:$AC$1135,2,FALSE)),""))</f>
        <v/>
      </c>
      <c r="AB1039" s="66"/>
      <c r="BA1039" s="62" t="str">
        <f>IF(BA1038="","",IFERROR(VLOOKUP($BC$1&amp;BB1039-1,'Pivot Tables'!$E$5:$F$1135,2,FALSE),""))</f>
        <v/>
      </c>
      <c r="BB1039" s="63">
        <v>1037</v>
      </c>
      <c r="BC1039" s="62" t="str">
        <f>IF(BD1039="","",BD1039&amp;" ("&amp;COUNTIF('Pivot Tables'!$D$4:$D$1135,Reference!BD1039)-1&amp;")")</f>
        <v/>
      </c>
      <c r="BD1039" s="62" t="str">
        <f>IF(BD1038="","",IFERROR(VLOOKUP(BB1039,'Pivot Tables'!$AD$4:$AE$1135,2,FALSE),""))</f>
        <v/>
      </c>
    </row>
    <row r="1040" spans="22:56">
      <c r="V1040" s="70"/>
      <c r="W1040" s="65"/>
      <c r="X1040" s="65"/>
      <c r="Y1040" s="65"/>
      <c r="Z1040" s="65">
        <f t="shared" si="76"/>
        <v>1035</v>
      </c>
      <c r="AA1040" s="81" t="str">
        <f>IF(AA1039="","",IFERROR(IF($S$17="All",VLOOKUP($S$14&amp;Z1040-1,'Pivot Tables'!$T$5:$U$1135,2,FALSE),VLOOKUP($S$14&amp;Reference!$S$17&amp;Z1040-1,'Pivot Tables'!$AB$5:$AC$1135,2,FALSE)),""))</f>
        <v/>
      </c>
      <c r="AB1040" s="66"/>
      <c r="BA1040" s="62" t="str">
        <f>IF(BA1039="","",IFERROR(VLOOKUP($BC$1&amp;BB1040-1,'Pivot Tables'!$E$5:$F$1135,2,FALSE),""))</f>
        <v/>
      </c>
      <c r="BB1040" s="63">
        <v>1038</v>
      </c>
      <c r="BC1040" s="62" t="str">
        <f>IF(BD1040="","",BD1040&amp;" ("&amp;COUNTIF('Pivot Tables'!$D$4:$D$1135,Reference!BD1040)-1&amp;")")</f>
        <v/>
      </c>
      <c r="BD1040" s="62" t="str">
        <f>IF(BD1039="","",IFERROR(VLOOKUP(BB1040,'Pivot Tables'!$AD$4:$AE$1135,2,FALSE),""))</f>
        <v/>
      </c>
    </row>
    <row r="1041" spans="22:56">
      <c r="V1041" s="70"/>
      <c r="W1041" s="65"/>
      <c r="X1041" s="65"/>
      <c r="Y1041" s="65"/>
      <c r="Z1041" s="65">
        <f t="shared" si="76"/>
        <v>1036</v>
      </c>
      <c r="AA1041" s="81" t="str">
        <f>IF(AA1040="","",IFERROR(IF($S$17="All",VLOOKUP($S$14&amp;Z1041-1,'Pivot Tables'!$T$5:$U$1135,2,FALSE),VLOOKUP($S$14&amp;Reference!$S$17&amp;Z1041-1,'Pivot Tables'!$AB$5:$AC$1135,2,FALSE)),""))</f>
        <v/>
      </c>
      <c r="AB1041" s="66"/>
      <c r="BA1041" s="62" t="str">
        <f>IF(BA1040="","",IFERROR(VLOOKUP($BC$1&amp;BB1041-1,'Pivot Tables'!$E$5:$F$1135,2,FALSE),""))</f>
        <v/>
      </c>
      <c r="BB1041" s="63">
        <v>1039</v>
      </c>
      <c r="BC1041" s="62" t="str">
        <f>IF(BD1041="","",BD1041&amp;" ("&amp;COUNTIF('Pivot Tables'!$D$4:$D$1135,Reference!BD1041)-1&amp;")")</f>
        <v/>
      </c>
      <c r="BD1041" s="62" t="str">
        <f>IF(BD1040="","",IFERROR(VLOOKUP(BB1041,'Pivot Tables'!$AD$4:$AE$1135,2,FALSE),""))</f>
        <v/>
      </c>
    </row>
    <row r="1042" spans="22:56">
      <c r="V1042" s="70"/>
      <c r="W1042" s="65"/>
      <c r="X1042" s="65"/>
      <c r="Y1042" s="65"/>
      <c r="Z1042" s="65">
        <f t="shared" si="76"/>
        <v>1037</v>
      </c>
      <c r="AA1042" s="81" t="str">
        <f>IF(AA1041="","",IFERROR(IF($S$17="All",VLOOKUP($S$14&amp;Z1042-1,'Pivot Tables'!$T$5:$U$1135,2,FALSE),VLOOKUP($S$14&amp;Reference!$S$17&amp;Z1042-1,'Pivot Tables'!$AB$5:$AC$1135,2,FALSE)),""))</f>
        <v/>
      </c>
      <c r="AB1042" s="66"/>
      <c r="BA1042" s="62" t="str">
        <f>IF(BA1041="","",IFERROR(VLOOKUP($BC$1&amp;BB1042-1,'Pivot Tables'!$E$5:$F$1135,2,FALSE),""))</f>
        <v/>
      </c>
      <c r="BB1042" s="63">
        <v>1040</v>
      </c>
      <c r="BC1042" s="62" t="str">
        <f>IF(BD1042="","",BD1042&amp;" ("&amp;COUNTIF('Pivot Tables'!$D$4:$D$1135,Reference!BD1042)-1&amp;")")</f>
        <v/>
      </c>
      <c r="BD1042" s="62" t="str">
        <f>IF(BD1041="","",IFERROR(VLOOKUP(BB1042,'Pivot Tables'!$AD$4:$AE$1135,2,FALSE),""))</f>
        <v/>
      </c>
    </row>
    <row r="1043" spans="22:56">
      <c r="V1043" s="70"/>
      <c r="W1043" s="65"/>
      <c r="X1043" s="65"/>
      <c r="Y1043" s="65"/>
      <c r="Z1043" s="65">
        <f t="shared" si="76"/>
        <v>1038</v>
      </c>
      <c r="AA1043" s="81" t="str">
        <f>IF(AA1042="","",IFERROR(IF($S$17="All",VLOOKUP($S$14&amp;Z1043-1,'Pivot Tables'!$T$5:$U$1135,2,FALSE),VLOOKUP($S$14&amp;Reference!$S$17&amp;Z1043-1,'Pivot Tables'!$AB$5:$AC$1135,2,FALSE)),""))</f>
        <v/>
      </c>
      <c r="AB1043" s="66"/>
      <c r="BA1043" s="62" t="str">
        <f>IF(BA1042="","",IFERROR(VLOOKUP($BC$1&amp;BB1043-1,'Pivot Tables'!$E$5:$F$1135,2,FALSE),""))</f>
        <v/>
      </c>
      <c r="BB1043" s="63">
        <v>1041</v>
      </c>
      <c r="BC1043" s="62" t="str">
        <f>IF(BD1043="","",BD1043&amp;" ("&amp;COUNTIF('Pivot Tables'!$D$4:$D$1135,Reference!BD1043)-1&amp;")")</f>
        <v/>
      </c>
      <c r="BD1043" s="62" t="str">
        <f>IF(BD1042="","",IFERROR(VLOOKUP(BB1043,'Pivot Tables'!$AD$4:$AE$1135,2,FALSE),""))</f>
        <v/>
      </c>
    </row>
    <row r="1044" spans="22:56">
      <c r="V1044" s="70"/>
      <c r="W1044" s="65"/>
      <c r="X1044" s="65"/>
      <c r="Y1044" s="65"/>
      <c r="Z1044" s="65">
        <f t="shared" si="76"/>
        <v>1039</v>
      </c>
      <c r="AA1044" s="81" t="str">
        <f>IF(AA1043="","",IFERROR(IF($S$17="All",VLOOKUP($S$14&amp;Z1044-1,'Pivot Tables'!$T$5:$U$1135,2,FALSE),VLOOKUP($S$14&amp;Reference!$S$17&amp;Z1044-1,'Pivot Tables'!$AB$5:$AC$1135,2,FALSE)),""))</f>
        <v/>
      </c>
      <c r="AB1044" s="66"/>
      <c r="BA1044" s="62" t="str">
        <f>IF(BA1043="","",IFERROR(VLOOKUP($BC$1&amp;BB1044-1,'Pivot Tables'!$E$5:$F$1135,2,FALSE),""))</f>
        <v/>
      </c>
      <c r="BB1044" s="63">
        <v>1042</v>
      </c>
      <c r="BC1044" s="62" t="str">
        <f>IF(BD1044="","",BD1044&amp;" ("&amp;COUNTIF('Pivot Tables'!$D$4:$D$1135,Reference!BD1044)-1&amp;")")</f>
        <v/>
      </c>
      <c r="BD1044" s="62" t="str">
        <f>IF(BD1043="","",IFERROR(VLOOKUP(BB1044,'Pivot Tables'!$AD$4:$AE$1135,2,FALSE),""))</f>
        <v/>
      </c>
    </row>
    <row r="1045" spans="22:56">
      <c r="V1045" s="70"/>
      <c r="W1045" s="65"/>
      <c r="X1045" s="65"/>
      <c r="Y1045" s="65"/>
      <c r="Z1045" s="65">
        <f t="shared" si="76"/>
        <v>1040</v>
      </c>
      <c r="AA1045" s="81" t="str">
        <f>IF(AA1044="","",IFERROR(IF($S$17="All",VLOOKUP($S$14&amp;Z1045-1,'Pivot Tables'!$T$5:$U$1135,2,FALSE),VLOOKUP($S$14&amp;Reference!$S$17&amp;Z1045-1,'Pivot Tables'!$AB$5:$AC$1135,2,FALSE)),""))</f>
        <v/>
      </c>
      <c r="AB1045" s="66"/>
      <c r="BA1045" s="62" t="str">
        <f>IF(BA1044="","",IFERROR(VLOOKUP($BC$1&amp;BB1045-1,'Pivot Tables'!$E$5:$F$1135,2,FALSE),""))</f>
        <v/>
      </c>
      <c r="BB1045" s="63">
        <v>1043</v>
      </c>
      <c r="BC1045" s="62" t="str">
        <f>IF(BD1045="","",BD1045&amp;" ("&amp;COUNTIF('Pivot Tables'!$D$4:$D$1135,Reference!BD1045)-1&amp;")")</f>
        <v/>
      </c>
      <c r="BD1045" s="62" t="str">
        <f>IF(BD1044="","",IFERROR(VLOOKUP(BB1045,'Pivot Tables'!$AD$4:$AE$1135,2,FALSE),""))</f>
        <v/>
      </c>
    </row>
    <row r="1046" spans="22:56">
      <c r="V1046" s="70"/>
      <c r="W1046" s="65"/>
      <c r="X1046" s="65"/>
      <c r="Y1046" s="65"/>
      <c r="Z1046" s="65">
        <f t="shared" si="76"/>
        <v>1041</v>
      </c>
      <c r="AA1046" s="81" t="str">
        <f>IF(AA1045="","",IFERROR(IF($S$17="All",VLOOKUP($S$14&amp;Z1046-1,'Pivot Tables'!$T$5:$U$1135,2,FALSE),VLOOKUP($S$14&amp;Reference!$S$17&amp;Z1046-1,'Pivot Tables'!$AB$5:$AC$1135,2,FALSE)),""))</f>
        <v/>
      </c>
      <c r="AB1046" s="66"/>
      <c r="BA1046" s="62" t="str">
        <f>IF(BA1045="","",IFERROR(VLOOKUP($BC$1&amp;BB1046-1,'Pivot Tables'!$E$5:$F$1135,2,FALSE),""))</f>
        <v/>
      </c>
      <c r="BB1046" s="63">
        <v>1044</v>
      </c>
      <c r="BC1046" s="62" t="str">
        <f>IF(BD1046="","",BD1046&amp;" ("&amp;COUNTIF('Pivot Tables'!$D$4:$D$1135,Reference!BD1046)-1&amp;")")</f>
        <v/>
      </c>
      <c r="BD1046" s="62" t="str">
        <f>IF(BD1045="","",IFERROR(VLOOKUP(BB1046,'Pivot Tables'!$AD$4:$AE$1135,2,FALSE),""))</f>
        <v/>
      </c>
    </row>
    <row r="1047" spans="22:56">
      <c r="V1047" s="70"/>
      <c r="W1047" s="65"/>
      <c r="X1047" s="65"/>
      <c r="Y1047" s="65"/>
      <c r="Z1047" s="65">
        <f t="shared" si="76"/>
        <v>1042</v>
      </c>
      <c r="AA1047" s="81" t="str">
        <f>IF(AA1046="","",IFERROR(IF($S$17="All",VLOOKUP($S$14&amp;Z1047-1,'Pivot Tables'!$T$5:$U$1135,2,FALSE),VLOOKUP($S$14&amp;Reference!$S$17&amp;Z1047-1,'Pivot Tables'!$AB$5:$AC$1135,2,FALSE)),""))</f>
        <v/>
      </c>
      <c r="AB1047" s="66"/>
      <c r="BA1047" s="62" t="str">
        <f>IF(BA1046="","",IFERROR(VLOOKUP($BC$1&amp;BB1047-1,'Pivot Tables'!$E$5:$F$1135,2,FALSE),""))</f>
        <v/>
      </c>
      <c r="BB1047" s="63">
        <v>1045</v>
      </c>
      <c r="BC1047" s="62" t="str">
        <f>IF(BD1047="","",BD1047&amp;" ("&amp;COUNTIF('Pivot Tables'!$D$4:$D$1135,Reference!BD1047)-1&amp;")")</f>
        <v/>
      </c>
      <c r="BD1047" s="62" t="str">
        <f>IF(BD1046="","",IFERROR(VLOOKUP(BB1047,'Pivot Tables'!$AD$4:$AE$1135,2,FALSE),""))</f>
        <v/>
      </c>
    </row>
    <row r="1048" spans="22:56">
      <c r="V1048" s="70"/>
      <c r="W1048" s="65"/>
      <c r="X1048" s="65"/>
      <c r="Y1048" s="65"/>
      <c r="Z1048" s="65">
        <f t="shared" si="76"/>
        <v>1043</v>
      </c>
      <c r="AA1048" s="81" t="str">
        <f>IF(AA1047="","",IFERROR(IF($S$17="All",VLOOKUP($S$14&amp;Z1048-1,'Pivot Tables'!$T$5:$U$1135,2,FALSE),VLOOKUP($S$14&amp;Reference!$S$17&amp;Z1048-1,'Pivot Tables'!$AB$5:$AC$1135,2,FALSE)),""))</f>
        <v/>
      </c>
      <c r="AB1048" s="66"/>
      <c r="BA1048" s="62" t="str">
        <f>IF(BA1047="","",IFERROR(VLOOKUP($BC$1&amp;BB1048-1,'Pivot Tables'!$E$5:$F$1135,2,FALSE),""))</f>
        <v/>
      </c>
      <c r="BB1048" s="63">
        <v>1046</v>
      </c>
      <c r="BC1048" s="62" t="str">
        <f>IF(BD1048="","",BD1048&amp;" ("&amp;COUNTIF('Pivot Tables'!$D$4:$D$1135,Reference!BD1048)-1&amp;")")</f>
        <v/>
      </c>
      <c r="BD1048" s="62" t="str">
        <f>IF(BD1047="","",IFERROR(VLOOKUP(BB1048,'Pivot Tables'!$AD$4:$AE$1135,2,FALSE),""))</f>
        <v/>
      </c>
    </row>
    <row r="1049" spans="22:56">
      <c r="V1049" s="70"/>
      <c r="W1049" s="65"/>
      <c r="X1049" s="65"/>
      <c r="Y1049" s="65"/>
      <c r="Z1049" s="65">
        <f t="shared" si="76"/>
        <v>1044</v>
      </c>
      <c r="AA1049" s="81" t="str">
        <f>IF(AA1048="","",IFERROR(IF($S$17="All",VLOOKUP($S$14&amp;Z1049-1,'Pivot Tables'!$T$5:$U$1135,2,FALSE),VLOOKUP($S$14&amp;Reference!$S$17&amp;Z1049-1,'Pivot Tables'!$AB$5:$AC$1135,2,FALSE)),""))</f>
        <v/>
      </c>
      <c r="AB1049" s="66"/>
      <c r="BA1049" s="62" t="str">
        <f>IF(BA1048="","",IFERROR(VLOOKUP($BC$1&amp;BB1049-1,'Pivot Tables'!$E$5:$F$1135,2,FALSE),""))</f>
        <v/>
      </c>
      <c r="BB1049" s="63">
        <v>1047</v>
      </c>
      <c r="BC1049" s="62" t="str">
        <f>IF(BD1049="","",BD1049&amp;" ("&amp;COUNTIF('Pivot Tables'!$D$4:$D$1135,Reference!BD1049)-1&amp;")")</f>
        <v/>
      </c>
      <c r="BD1049" s="62" t="str">
        <f>IF(BD1048="","",IFERROR(VLOOKUP(BB1049,'Pivot Tables'!$AD$4:$AE$1135,2,FALSE),""))</f>
        <v/>
      </c>
    </row>
    <row r="1050" spans="22:56">
      <c r="V1050" s="70"/>
      <c r="W1050" s="65"/>
      <c r="X1050" s="65"/>
      <c r="Y1050" s="65"/>
      <c r="Z1050" s="65">
        <f t="shared" si="76"/>
        <v>1045</v>
      </c>
      <c r="AA1050" s="81" t="str">
        <f>IF(AA1049="","",IFERROR(IF($S$17="All",VLOOKUP($S$14&amp;Z1050-1,'Pivot Tables'!$T$5:$U$1135,2,FALSE),VLOOKUP($S$14&amp;Reference!$S$17&amp;Z1050-1,'Pivot Tables'!$AB$5:$AC$1135,2,FALSE)),""))</f>
        <v/>
      </c>
      <c r="AB1050" s="66"/>
      <c r="BA1050" s="62" t="str">
        <f>IF(BA1049="","",IFERROR(VLOOKUP($BC$1&amp;BB1050-1,'Pivot Tables'!$E$5:$F$1135,2,FALSE),""))</f>
        <v/>
      </c>
      <c r="BB1050" s="63">
        <v>1048</v>
      </c>
      <c r="BC1050" s="62" t="str">
        <f>IF(BD1050="","",BD1050&amp;" ("&amp;COUNTIF('Pivot Tables'!$D$4:$D$1135,Reference!BD1050)-1&amp;")")</f>
        <v/>
      </c>
      <c r="BD1050" s="62" t="str">
        <f>IF(BD1049="","",IFERROR(VLOOKUP(BB1050,'Pivot Tables'!$AD$4:$AE$1135,2,FALSE),""))</f>
        <v/>
      </c>
    </row>
    <row r="1051" spans="22:56">
      <c r="V1051" s="70"/>
      <c r="W1051" s="65"/>
      <c r="X1051" s="65"/>
      <c r="Y1051" s="65"/>
      <c r="Z1051" s="65">
        <f t="shared" si="76"/>
        <v>1046</v>
      </c>
      <c r="AA1051" s="81" t="str">
        <f>IF(AA1050="","",IFERROR(IF($S$17="All",VLOOKUP($S$14&amp;Z1051-1,'Pivot Tables'!$T$5:$U$1135,2,FALSE),VLOOKUP($S$14&amp;Reference!$S$17&amp;Z1051-1,'Pivot Tables'!$AB$5:$AC$1135,2,FALSE)),""))</f>
        <v/>
      </c>
      <c r="AB1051" s="66"/>
      <c r="BA1051" s="62" t="str">
        <f>IF(BA1050="","",IFERROR(VLOOKUP($BC$1&amp;BB1051-1,'Pivot Tables'!$E$5:$F$1135,2,FALSE),""))</f>
        <v/>
      </c>
      <c r="BB1051" s="63">
        <v>1049</v>
      </c>
      <c r="BC1051" s="62" t="str">
        <f>IF(BD1051="","",BD1051&amp;" ("&amp;COUNTIF('Pivot Tables'!$D$4:$D$1135,Reference!BD1051)-1&amp;")")</f>
        <v/>
      </c>
      <c r="BD1051" s="62" t="str">
        <f>IF(BD1050="","",IFERROR(VLOOKUP(BB1051,'Pivot Tables'!$AD$4:$AE$1135,2,FALSE),""))</f>
        <v/>
      </c>
    </row>
    <row r="1052" spans="22:56">
      <c r="V1052" s="70"/>
      <c r="W1052" s="65"/>
      <c r="X1052" s="65"/>
      <c r="Y1052" s="65"/>
      <c r="Z1052" s="65">
        <f t="shared" si="76"/>
        <v>1047</v>
      </c>
      <c r="AA1052" s="81" t="str">
        <f>IF(AA1051="","",IFERROR(IF($S$17="All",VLOOKUP($S$14&amp;Z1052-1,'Pivot Tables'!$T$5:$U$1135,2,FALSE),VLOOKUP($S$14&amp;Reference!$S$17&amp;Z1052-1,'Pivot Tables'!$AB$5:$AC$1135,2,FALSE)),""))</f>
        <v/>
      </c>
      <c r="AB1052" s="66"/>
      <c r="BA1052" s="62" t="str">
        <f>IF(BA1051="","",IFERROR(VLOOKUP($BC$1&amp;BB1052-1,'Pivot Tables'!$E$5:$F$1135,2,FALSE),""))</f>
        <v/>
      </c>
      <c r="BB1052" s="63">
        <v>1050</v>
      </c>
      <c r="BC1052" s="62" t="str">
        <f>IF(BD1052="","",BD1052&amp;" ("&amp;COUNTIF('Pivot Tables'!$D$4:$D$1135,Reference!BD1052)-1&amp;")")</f>
        <v/>
      </c>
      <c r="BD1052" s="62" t="str">
        <f>IF(BD1051="","",IFERROR(VLOOKUP(BB1052,'Pivot Tables'!$AD$4:$AE$1135,2,FALSE),""))</f>
        <v/>
      </c>
    </row>
    <row r="1053" spans="22:56">
      <c r="V1053" s="70"/>
      <c r="W1053" s="65"/>
      <c r="X1053" s="65"/>
      <c r="Y1053" s="65"/>
      <c r="Z1053" s="65">
        <f t="shared" si="76"/>
        <v>1048</v>
      </c>
      <c r="AA1053" s="81" t="str">
        <f>IF(AA1052="","",IFERROR(IF($S$17="All",VLOOKUP($S$14&amp;Z1053-1,'Pivot Tables'!$T$5:$U$1135,2,FALSE),VLOOKUP($S$14&amp;Reference!$S$17&amp;Z1053-1,'Pivot Tables'!$AB$5:$AC$1135,2,FALSE)),""))</f>
        <v/>
      </c>
      <c r="AB1053" s="66"/>
      <c r="BA1053" s="62" t="str">
        <f>IF(BA1052="","",IFERROR(VLOOKUP($BC$1&amp;BB1053-1,'Pivot Tables'!$E$5:$F$1135,2,FALSE),""))</f>
        <v/>
      </c>
      <c r="BB1053" s="63">
        <v>1051</v>
      </c>
      <c r="BC1053" s="62" t="str">
        <f>IF(BD1053="","",BD1053&amp;" ("&amp;COUNTIF('Pivot Tables'!$D$4:$D$1135,Reference!BD1053)-1&amp;")")</f>
        <v/>
      </c>
      <c r="BD1053" s="62" t="str">
        <f>IF(BD1052="","",IFERROR(VLOOKUP(BB1053,'Pivot Tables'!$AD$4:$AE$1135,2,FALSE),""))</f>
        <v/>
      </c>
    </row>
    <row r="1054" spans="22:56">
      <c r="V1054" s="70"/>
      <c r="W1054" s="65"/>
      <c r="X1054" s="65"/>
      <c r="Y1054" s="65"/>
      <c r="Z1054" s="65">
        <f t="shared" si="76"/>
        <v>1049</v>
      </c>
      <c r="AA1054" s="81" t="str">
        <f>IF(AA1053="","",IFERROR(IF($S$17="All",VLOOKUP($S$14&amp;Z1054-1,'Pivot Tables'!$T$5:$U$1135,2,FALSE),VLOOKUP($S$14&amp;Reference!$S$17&amp;Z1054-1,'Pivot Tables'!$AB$5:$AC$1135,2,FALSE)),""))</f>
        <v/>
      </c>
      <c r="AB1054" s="66"/>
      <c r="BA1054" s="62" t="str">
        <f>IF(BA1053="","",IFERROR(VLOOKUP($BC$1&amp;BB1054-1,'Pivot Tables'!$E$5:$F$1135,2,FALSE),""))</f>
        <v/>
      </c>
      <c r="BB1054" s="63">
        <v>1052</v>
      </c>
      <c r="BC1054" s="62" t="str">
        <f>IF(BD1054="","",BD1054&amp;" ("&amp;COUNTIF('Pivot Tables'!$D$4:$D$1135,Reference!BD1054)-1&amp;")")</f>
        <v/>
      </c>
      <c r="BD1054" s="62" t="str">
        <f>IF(BD1053="","",IFERROR(VLOOKUP(BB1054,'Pivot Tables'!$AD$4:$AE$1135,2,FALSE),""))</f>
        <v/>
      </c>
    </row>
    <row r="1055" spans="22:56">
      <c r="V1055" s="70"/>
      <c r="W1055" s="65"/>
      <c r="X1055" s="65"/>
      <c r="Y1055" s="65"/>
      <c r="Z1055" s="65">
        <f t="shared" si="76"/>
        <v>1050</v>
      </c>
      <c r="AA1055" s="81" t="str">
        <f>IF(AA1054="","",IFERROR(IF($S$17="All",VLOOKUP($S$14&amp;Z1055-1,'Pivot Tables'!$T$5:$U$1135,2,FALSE),VLOOKUP($S$14&amp;Reference!$S$17&amp;Z1055-1,'Pivot Tables'!$AB$5:$AC$1135,2,FALSE)),""))</f>
        <v/>
      </c>
      <c r="AB1055" s="66"/>
      <c r="BA1055" s="62" t="str">
        <f>IF(BA1054="","",IFERROR(VLOOKUP($BC$1&amp;BB1055-1,'Pivot Tables'!$E$5:$F$1135,2,FALSE),""))</f>
        <v/>
      </c>
      <c r="BB1055" s="63">
        <v>1053</v>
      </c>
      <c r="BC1055" s="62" t="str">
        <f>IF(BD1055="","",BD1055&amp;" ("&amp;COUNTIF('Pivot Tables'!$D$4:$D$1135,Reference!BD1055)-1&amp;")")</f>
        <v/>
      </c>
      <c r="BD1055" s="62" t="str">
        <f>IF(BD1054="","",IFERROR(VLOOKUP(BB1055,'Pivot Tables'!$AD$4:$AE$1135,2,FALSE),""))</f>
        <v/>
      </c>
    </row>
    <row r="1056" spans="22:56">
      <c r="V1056" s="70"/>
      <c r="W1056" s="65"/>
      <c r="X1056" s="65"/>
      <c r="Y1056" s="65"/>
      <c r="Z1056" s="65">
        <f t="shared" si="76"/>
        <v>1051</v>
      </c>
      <c r="AA1056" s="81" t="str">
        <f>IF(AA1055="","",IFERROR(IF($S$17="All",VLOOKUP($S$14&amp;Z1056-1,'Pivot Tables'!$T$5:$U$1135,2,FALSE),VLOOKUP($S$14&amp;Reference!$S$17&amp;Z1056-1,'Pivot Tables'!$AB$5:$AC$1135,2,FALSE)),""))</f>
        <v/>
      </c>
      <c r="AB1056" s="66"/>
      <c r="BA1056" s="62" t="str">
        <f>IF(BA1055="","",IFERROR(VLOOKUP($BC$1&amp;BB1056-1,'Pivot Tables'!$E$5:$F$1135,2,FALSE),""))</f>
        <v/>
      </c>
      <c r="BB1056" s="63">
        <v>1054</v>
      </c>
      <c r="BC1056" s="62" t="str">
        <f>IF(BD1056="","",BD1056&amp;" ("&amp;COUNTIF('Pivot Tables'!$D$4:$D$1135,Reference!BD1056)-1&amp;")")</f>
        <v/>
      </c>
      <c r="BD1056" s="62" t="str">
        <f>IF(BD1055="","",IFERROR(VLOOKUP(BB1056,'Pivot Tables'!$AD$4:$AE$1135,2,FALSE),""))</f>
        <v/>
      </c>
    </row>
    <row r="1057" spans="22:56">
      <c r="V1057" s="70"/>
      <c r="W1057" s="65"/>
      <c r="X1057" s="65"/>
      <c r="Y1057" s="65"/>
      <c r="Z1057" s="65">
        <f t="shared" si="76"/>
        <v>1052</v>
      </c>
      <c r="AA1057" s="81" t="str">
        <f>IF(AA1056="","",IFERROR(IF($S$17="All",VLOOKUP($S$14&amp;Z1057-1,'Pivot Tables'!$T$5:$U$1135,2,FALSE),VLOOKUP($S$14&amp;Reference!$S$17&amp;Z1057-1,'Pivot Tables'!$AB$5:$AC$1135,2,FALSE)),""))</f>
        <v/>
      </c>
      <c r="AB1057" s="66"/>
      <c r="BA1057" s="62" t="str">
        <f>IF(BA1056="","",IFERROR(VLOOKUP($BC$1&amp;BB1057-1,'Pivot Tables'!$E$5:$F$1135,2,FALSE),""))</f>
        <v/>
      </c>
      <c r="BB1057" s="63">
        <v>1055</v>
      </c>
      <c r="BC1057" s="62" t="str">
        <f>IF(BD1057="","",BD1057&amp;" ("&amp;COUNTIF('Pivot Tables'!$D$4:$D$1135,Reference!BD1057)-1&amp;")")</f>
        <v/>
      </c>
      <c r="BD1057" s="62" t="str">
        <f>IF(BD1056="","",IFERROR(VLOOKUP(BB1057,'Pivot Tables'!$AD$4:$AE$1135,2,FALSE),""))</f>
        <v/>
      </c>
    </row>
    <row r="1058" spans="22:56">
      <c r="V1058" s="70"/>
      <c r="W1058" s="65"/>
      <c r="X1058" s="65"/>
      <c r="Y1058" s="65"/>
      <c r="Z1058" s="65">
        <f t="shared" si="76"/>
        <v>1053</v>
      </c>
      <c r="AA1058" s="81" t="str">
        <f>IF(AA1057="","",IFERROR(IF($S$17="All",VLOOKUP($S$14&amp;Z1058-1,'Pivot Tables'!$T$5:$U$1135,2,FALSE),VLOOKUP($S$14&amp;Reference!$S$17&amp;Z1058-1,'Pivot Tables'!$AB$5:$AC$1135,2,FALSE)),""))</f>
        <v/>
      </c>
      <c r="AB1058" s="66"/>
      <c r="BA1058" s="62" t="str">
        <f>IF(BA1057="","",IFERROR(VLOOKUP($BC$1&amp;BB1058-1,'Pivot Tables'!$E$5:$F$1135,2,FALSE),""))</f>
        <v/>
      </c>
      <c r="BB1058" s="63">
        <v>1056</v>
      </c>
      <c r="BC1058" s="62" t="str">
        <f>IF(BD1058="","",BD1058&amp;" ("&amp;COUNTIF('Pivot Tables'!$D$4:$D$1135,Reference!BD1058)-1&amp;")")</f>
        <v/>
      </c>
      <c r="BD1058" s="62" t="str">
        <f>IF(BD1057="","",IFERROR(VLOOKUP(BB1058,'Pivot Tables'!$AD$4:$AE$1135,2,FALSE),""))</f>
        <v/>
      </c>
    </row>
    <row r="1059" spans="22:56">
      <c r="V1059" s="70"/>
      <c r="W1059" s="65"/>
      <c r="X1059" s="65"/>
      <c r="Y1059" s="65"/>
      <c r="Z1059" s="65">
        <f t="shared" si="76"/>
        <v>1054</v>
      </c>
      <c r="AA1059" s="81" t="str">
        <f>IF(AA1058="","",IFERROR(IF($S$17="All",VLOOKUP($S$14&amp;Z1059-1,'Pivot Tables'!$T$5:$U$1135,2,FALSE),VLOOKUP($S$14&amp;Reference!$S$17&amp;Z1059-1,'Pivot Tables'!$AB$5:$AC$1135,2,FALSE)),""))</f>
        <v/>
      </c>
      <c r="AB1059" s="66"/>
      <c r="BA1059" s="62" t="str">
        <f>IF(BA1058="","",IFERROR(VLOOKUP($BC$1&amp;BB1059-1,'Pivot Tables'!$E$5:$F$1135,2,FALSE),""))</f>
        <v/>
      </c>
      <c r="BB1059" s="63">
        <v>1057</v>
      </c>
      <c r="BC1059" s="62" t="str">
        <f>IF(BD1059="","",BD1059&amp;" ("&amp;COUNTIF('Pivot Tables'!$D$4:$D$1135,Reference!BD1059)-1&amp;")")</f>
        <v/>
      </c>
      <c r="BD1059" s="62" t="str">
        <f>IF(BD1058="","",IFERROR(VLOOKUP(BB1059,'Pivot Tables'!$AD$4:$AE$1135,2,FALSE),""))</f>
        <v/>
      </c>
    </row>
    <row r="1060" spans="22:56">
      <c r="V1060" s="70"/>
      <c r="W1060" s="65"/>
      <c r="X1060" s="65"/>
      <c r="Y1060" s="65"/>
      <c r="Z1060" s="65">
        <f t="shared" si="76"/>
        <v>1055</v>
      </c>
      <c r="AA1060" s="81" t="str">
        <f>IF(AA1059="","",IFERROR(IF($S$17="All",VLOOKUP($S$14&amp;Z1060-1,'Pivot Tables'!$T$5:$U$1135,2,FALSE),VLOOKUP($S$14&amp;Reference!$S$17&amp;Z1060-1,'Pivot Tables'!$AB$5:$AC$1135,2,FALSE)),""))</f>
        <v/>
      </c>
      <c r="AB1060" s="66"/>
      <c r="BA1060" s="62" t="str">
        <f>IF(BA1059="","",IFERROR(VLOOKUP($BC$1&amp;BB1060-1,'Pivot Tables'!$E$5:$F$1135,2,FALSE),""))</f>
        <v/>
      </c>
      <c r="BB1060" s="63">
        <v>1058</v>
      </c>
      <c r="BC1060" s="62" t="str">
        <f>IF(BD1060="","",BD1060&amp;" ("&amp;COUNTIF('Pivot Tables'!$D$4:$D$1135,Reference!BD1060)-1&amp;")")</f>
        <v/>
      </c>
      <c r="BD1060" s="62" t="str">
        <f>IF(BD1059="","",IFERROR(VLOOKUP(BB1060,'Pivot Tables'!$AD$4:$AE$1135,2,FALSE),""))</f>
        <v/>
      </c>
    </row>
    <row r="1061" spans="22:56">
      <c r="V1061" s="70"/>
      <c r="W1061" s="65"/>
      <c r="X1061" s="65"/>
      <c r="Y1061" s="65"/>
      <c r="Z1061" s="65">
        <f t="shared" si="76"/>
        <v>1056</v>
      </c>
      <c r="AA1061" s="81" t="str">
        <f>IF(AA1060="","",IFERROR(IF($S$17="All",VLOOKUP($S$14&amp;Z1061-1,'Pivot Tables'!$T$5:$U$1135,2,FALSE),VLOOKUP($S$14&amp;Reference!$S$17&amp;Z1061-1,'Pivot Tables'!$AB$5:$AC$1135,2,FALSE)),""))</f>
        <v/>
      </c>
      <c r="AB1061" s="66"/>
      <c r="BA1061" s="62" t="str">
        <f>IF(BA1060="","",IFERROR(VLOOKUP($BC$1&amp;BB1061-1,'Pivot Tables'!$E$5:$F$1135,2,FALSE),""))</f>
        <v/>
      </c>
      <c r="BB1061" s="63">
        <v>1059</v>
      </c>
      <c r="BC1061" s="62" t="str">
        <f>IF(BD1061="","",BD1061&amp;" ("&amp;COUNTIF('Pivot Tables'!$D$4:$D$1135,Reference!BD1061)-1&amp;")")</f>
        <v/>
      </c>
      <c r="BD1061" s="62" t="str">
        <f>IF(BD1060="","",IFERROR(VLOOKUP(BB1061,'Pivot Tables'!$AD$4:$AE$1135,2,FALSE),""))</f>
        <v/>
      </c>
    </row>
    <row r="1062" spans="22:56">
      <c r="V1062" s="70"/>
      <c r="W1062" s="65"/>
      <c r="X1062" s="65"/>
      <c r="Y1062" s="65"/>
      <c r="Z1062" s="65">
        <f t="shared" si="76"/>
        <v>1057</v>
      </c>
      <c r="AA1062" s="81" t="str">
        <f>IF(AA1061="","",IFERROR(IF($S$17="All",VLOOKUP($S$14&amp;Z1062-1,'Pivot Tables'!$T$5:$U$1135,2,FALSE),VLOOKUP($S$14&amp;Reference!$S$17&amp;Z1062-1,'Pivot Tables'!$AB$5:$AC$1135,2,FALSE)),""))</f>
        <v/>
      </c>
      <c r="AB1062" s="66"/>
      <c r="BA1062" s="62" t="str">
        <f>IF(BA1061="","",IFERROR(VLOOKUP($BC$1&amp;BB1062-1,'Pivot Tables'!$E$5:$F$1135,2,FALSE),""))</f>
        <v/>
      </c>
      <c r="BB1062" s="63">
        <v>1060</v>
      </c>
      <c r="BC1062" s="62" t="str">
        <f>IF(BD1062="","",BD1062&amp;" ("&amp;COUNTIF('Pivot Tables'!$D$4:$D$1135,Reference!BD1062)-1&amp;")")</f>
        <v/>
      </c>
      <c r="BD1062" s="62" t="str">
        <f>IF(BD1061="","",IFERROR(VLOOKUP(BB1062,'Pivot Tables'!$AD$4:$AE$1135,2,FALSE),""))</f>
        <v/>
      </c>
    </row>
    <row r="1063" spans="22:56">
      <c r="V1063" s="70"/>
      <c r="W1063" s="65"/>
      <c r="X1063" s="65"/>
      <c r="Y1063" s="65"/>
      <c r="Z1063" s="65">
        <f t="shared" si="76"/>
        <v>1058</v>
      </c>
      <c r="AA1063" s="81" t="str">
        <f>IF(AA1062="","",IFERROR(IF($S$17="All",VLOOKUP($S$14&amp;Z1063-1,'Pivot Tables'!$T$5:$U$1135,2,FALSE),VLOOKUP($S$14&amp;Reference!$S$17&amp;Z1063-1,'Pivot Tables'!$AB$5:$AC$1135,2,FALSE)),""))</f>
        <v/>
      </c>
      <c r="AB1063" s="66"/>
      <c r="BA1063" s="62" t="str">
        <f>IF(BA1062="","",IFERROR(VLOOKUP($BC$1&amp;BB1063-1,'Pivot Tables'!$E$5:$F$1135,2,FALSE),""))</f>
        <v/>
      </c>
      <c r="BB1063" s="63">
        <v>1061</v>
      </c>
      <c r="BC1063" s="62" t="str">
        <f>IF(BD1063="","",BD1063&amp;" ("&amp;COUNTIF('Pivot Tables'!$D$4:$D$1135,Reference!BD1063)-1&amp;")")</f>
        <v/>
      </c>
      <c r="BD1063" s="62" t="str">
        <f>IF(BD1062="","",IFERROR(VLOOKUP(BB1063,'Pivot Tables'!$AD$4:$AE$1135,2,FALSE),""))</f>
        <v/>
      </c>
    </row>
    <row r="1064" spans="22:56">
      <c r="V1064" s="70"/>
      <c r="W1064" s="65"/>
      <c r="X1064" s="65"/>
      <c r="Y1064" s="65"/>
      <c r="Z1064" s="65">
        <f t="shared" si="76"/>
        <v>1059</v>
      </c>
      <c r="AA1064" s="81" t="str">
        <f>IF(AA1063="","",IFERROR(IF($S$17="All",VLOOKUP($S$14&amp;Z1064-1,'Pivot Tables'!$T$5:$U$1135,2,FALSE),VLOOKUP($S$14&amp;Reference!$S$17&amp;Z1064-1,'Pivot Tables'!$AB$5:$AC$1135,2,FALSE)),""))</f>
        <v/>
      </c>
      <c r="AB1064" s="66"/>
      <c r="BA1064" s="62" t="str">
        <f>IF(BA1063="","",IFERROR(VLOOKUP($BC$1&amp;BB1064-1,'Pivot Tables'!$E$5:$F$1135,2,FALSE),""))</f>
        <v/>
      </c>
      <c r="BB1064" s="63">
        <v>1062</v>
      </c>
      <c r="BC1064" s="62" t="str">
        <f>IF(BD1064="","",BD1064&amp;" ("&amp;COUNTIF('Pivot Tables'!$D$4:$D$1135,Reference!BD1064)-1&amp;")")</f>
        <v/>
      </c>
      <c r="BD1064" s="62" t="str">
        <f>IF(BD1063="","",IFERROR(VLOOKUP(BB1064,'Pivot Tables'!$AD$4:$AE$1135,2,FALSE),""))</f>
        <v/>
      </c>
    </row>
    <row r="1065" spans="22:56">
      <c r="V1065" s="70"/>
      <c r="W1065" s="65"/>
      <c r="X1065" s="65"/>
      <c r="Y1065" s="65"/>
      <c r="Z1065" s="65">
        <f t="shared" si="76"/>
        <v>1060</v>
      </c>
      <c r="AA1065" s="81" t="str">
        <f>IF(AA1064="","",IFERROR(IF($S$17="All",VLOOKUP($S$14&amp;Z1065-1,'Pivot Tables'!$T$5:$U$1135,2,FALSE),VLOOKUP($S$14&amp;Reference!$S$17&amp;Z1065-1,'Pivot Tables'!$AB$5:$AC$1135,2,FALSE)),""))</f>
        <v/>
      </c>
      <c r="AB1065" s="66"/>
      <c r="BA1065" s="62" t="str">
        <f>IF(BA1064="","",IFERROR(VLOOKUP($BC$1&amp;BB1065-1,'Pivot Tables'!$E$5:$F$1135,2,FALSE),""))</f>
        <v/>
      </c>
      <c r="BB1065" s="63">
        <v>1063</v>
      </c>
      <c r="BC1065" s="62" t="str">
        <f>IF(BD1065="","",BD1065&amp;" ("&amp;COUNTIF('Pivot Tables'!$D$4:$D$1135,Reference!BD1065)-1&amp;")")</f>
        <v/>
      </c>
      <c r="BD1065" s="62" t="str">
        <f>IF(BD1064="","",IFERROR(VLOOKUP(BB1065,'Pivot Tables'!$AD$4:$AE$1135,2,FALSE),""))</f>
        <v/>
      </c>
    </row>
    <row r="1066" spans="22:56">
      <c r="V1066" s="70"/>
      <c r="W1066" s="65"/>
      <c r="X1066" s="65"/>
      <c r="Y1066" s="65"/>
      <c r="Z1066" s="65">
        <f t="shared" si="76"/>
        <v>1061</v>
      </c>
      <c r="AA1066" s="81" t="str">
        <f>IF(AA1065="","",IFERROR(IF($S$17="All",VLOOKUP($S$14&amp;Z1066-1,'Pivot Tables'!$T$5:$U$1135,2,FALSE),VLOOKUP($S$14&amp;Reference!$S$17&amp;Z1066-1,'Pivot Tables'!$AB$5:$AC$1135,2,FALSE)),""))</f>
        <v/>
      </c>
      <c r="AB1066" s="66"/>
      <c r="BA1066" s="62" t="str">
        <f>IF(BA1065="","",IFERROR(VLOOKUP($BC$1&amp;BB1066-1,'Pivot Tables'!$E$5:$F$1135,2,FALSE),""))</f>
        <v/>
      </c>
      <c r="BB1066" s="63">
        <v>1064</v>
      </c>
      <c r="BC1066" s="62" t="str">
        <f>IF(BD1066="","",BD1066&amp;" ("&amp;COUNTIF('Pivot Tables'!$D$4:$D$1135,Reference!BD1066)-1&amp;")")</f>
        <v/>
      </c>
      <c r="BD1066" s="62" t="str">
        <f>IF(BD1065="","",IFERROR(VLOOKUP(BB1066,'Pivot Tables'!$AD$4:$AE$1135,2,FALSE),""))</f>
        <v/>
      </c>
    </row>
    <row r="1067" spans="22:56">
      <c r="V1067" s="70"/>
      <c r="W1067" s="65"/>
      <c r="X1067" s="65"/>
      <c r="Y1067" s="65"/>
      <c r="Z1067" s="65">
        <f t="shared" si="76"/>
        <v>1062</v>
      </c>
      <c r="AA1067" s="81" t="str">
        <f>IF(AA1066="","",IFERROR(IF($S$17="All",VLOOKUP($S$14&amp;Z1067-1,'Pivot Tables'!$T$5:$U$1135,2,FALSE),VLOOKUP($S$14&amp;Reference!$S$17&amp;Z1067-1,'Pivot Tables'!$AB$5:$AC$1135,2,FALSE)),""))</f>
        <v/>
      </c>
      <c r="AB1067" s="66"/>
      <c r="BA1067" s="62" t="str">
        <f>IF(BA1066="","",IFERROR(VLOOKUP($BC$1&amp;BB1067-1,'Pivot Tables'!$E$5:$F$1135,2,FALSE),""))</f>
        <v/>
      </c>
      <c r="BB1067" s="63">
        <v>1065</v>
      </c>
      <c r="BC1067" s="62" t="str">
        <f>IF(BD1067="","",BD1067&amp;" ("&amp;COUNTIF('Pivot Tables'!$D$4:$D$1135,Reference!BD1067)-1&amp;")")</f>
        <v/>
      </c>
      <c r="BD1067" s="62" t="str">
        <f>IF(BD1066="","",IFERROR(VLOOKUP(BB1067,'Pivot Tables'!$AD$4:$AE$1135,2,FALSE),""))</f>
        <v/>
      </c>
    </row>
    <row r="1068" spans="22:56">
      <c r="V1068" s="70"/>
      <c r="W1068" s="65"/>
      <c r="X1068" s="65"/>
      <c r="Y1068" s="65"/>
      <c r="Z1068" s="65">
        <f t="shared" si="76"/>
        <v>1063</v>
      </c>
      <c r="AA1068" s="81" t="str">
        <f>IF(AA1067="","",IFERROR(IF($S$17="All",VLOOKUP($S$14&amp;Z1068-1,'Pivot Tables'!$T$5:$U$1135,2,FALSE),VLOOKUP($S$14&amp;Reference!$S$17&amp;Z1068-1,'Pivot Tables'!$AB$5:$AC$1135,2,FALSE)),""))</f>
        <v/>
      </c>
      <c r="AB1068" s="66"/>
      <c r="BA1068" s="62" t="str">
        <f>IF(BA1067="","",IFERROR(VLOOKUP($BC$1&amp;BB1068-1,'Pivot Tables'!$E$5:$F$1135,2,FALSE),""))</f>
        <v/>
      </c>
      <c r="BB1068" s="63">
        <v>1066</v>
      </c>
      <c r="BC1068" s="62" t="str">
        <f>IF(BD1068="","",BD1068&amp;" ("&amp;COUNTIF('Pivot Tables'!$D$4:$D$1135,Reference!BD1068)-1&amp;")")</f>
        <v/>
      </c>
      <c r="BD1068" s="62" t="str">
        <f>IF(BD1067="","",IFERROR(VLOOKUP(BB1068,'Pivot Tables'!$AD$4:$AE$1135,2,FALSE),""))</f>
        <v/>
      </c>
    </row>
    <row r="1069" spans="22:56">
      <c r="V1069" s="70"/>
      <c r="W1069" s="65"/>
      <c r="X1069" s="65"/>
      <c r="Y1069" s="65"/>
      <c r="Z1069" s="65">
        <f t="shared" si="76"/>
        <v>1064</v>
      </c>
      <c r="AA1069" s="81" t="str">
        <f>IF(AA1068="","",IFERROR(IF($S$17="All",VLOOKUP($S$14&amp;Z1069-1,'Pivot Tables'!$T$5:$U$1135,2,FALSE),VLOOKUP($S$14&amp;Reference!$S$17&amp;Z1069-1,'Pivot Tables'!$AB$5:$AC$1135,2,FALSE)),""))</f>
        <v/>
      </c>
      <c r="AB1069" s="66"/>
      <c r="BA1069" s="62" t="str">
        <f>IF(BA1068="","",IFERROR(VLOOKUP($BC$1&amp;BB1069-1,'Pivot Tables'!$E$5:$F$1135,2,FALSE),""))</f>
        <v/>
      </c>
      <c r="BB1069" s="63">
        <v>1067</v>
      </c>
      <c r="BC1069" s="62" t="str">
        <f>IF(BD1069="","",BD1069&amp;" ("&amp;COUNTIF('Pivot Tables'!$D$4:$D$1135,Reference!BD1069)-1&amp;")")</f>
        <v/>
      </c>
      <c r="BD1069" s="62" t="str">
        <f>IF(BD1068="","",IFERROR(VLOOKUP(BB1069,'Pivot Tables'!$AD$4:$AE$1135,2,FALSE),""))</f>
        <v/>
      </c>
    </row>
    <row r="1070" spans="22:56">
      <c r="V1070" s="70"/>
      <c r="W1070" s="65"/>
      <c r="X1070" s="65"/>
      <c r="Y1070" s="65"/>
      <c r="Z1070" s="65">
        <f t="shared" si="76"/>
        <v>1065</v>
      </c>
      <c r="AA1070" s="81" t="str">
        <f>IF(AA1069="","",IFERROR(IF($S$17="All",VLOOKUP($S$14&amp;Z1070-1,'Pivot Tables'!$T$5:$U$1135,2,FALSE),VLOOKUP($S$14&amp;Reference!$S$17&amp;Z1070-1,'Pivot Tables'!$AB$5:$AC$1135,2,FALSE)),""))</f>
        <v/>
      </c>
      <c r="AB1070" s="66"/>
      <c r="BA1070" s="62" t="str">
        <f>IF(BA1069="","",IFERROR(VLOOKUP($BC$1&amp;BB1070-1,'Pivot Tables'!$E$5:$F$1135,2,FALSE),""))</f>
        <v/>
      </c>
      <c r="BB1070" s="63">
        <v>1068</v>
      </c>
      <c r="BC1070" s="62" t="str">
        <f>IF(BD1070="","",BD1070&amp;" ("&amp;COUNTIF('Pivot Tables'!$D$4:$D$1135,Reference!BD1070)-1&amp;")")</f>
        <v/>
      </c>
      <c r="BD1070" s="62" t="str">
        <f>IF(BD1069="","",IFERROR(VLOOKUP(BB1070,'Pivot Tables'!$AD$4:$AE$1135,2,FALSE),""))</f>
        <v/>
      </c>
    </row>
    <row r="1071" spans="22:56">
      <c r="V1071" s="70"/>
      <c r="W1071" s="65"/>
      <c r="X1071" s="65"/>
      <c r="Y1071" s="65"/>
      <c r="Z1071" s="65">
        <f t="shared" si="76"/>
        <v>1066</v>
      </c>
      <c r="AA1071" s="81" t="str">
        <f>IF(AA1070="","",IFERROR(IF($S$17="All",VLOOKUP($S$14&amp;Z1071-1,'Pivot Tables'!$T$5:$U$1135,2,FALSE),VLOOKUP($S$14&amp;Reference!$S$17&amp;Z1071-1,'Pivot Tables'!$AB$5:$AC$1135,2,FALSE)),""))</f>
        <v/>
      </c>
      <c r="AB1071" s="66"/>
      <c r="BA1071" s="62" t="str">
        <f>IF(BA1070="","",IFERROR(VLOOKUP($BC$1&amp;BB1071-1,'Pivot Tables'!$E$5:$F$1135,2,FALSE),""))</f>
        <v/>
      </c>
      <c r="BB1071" s="63">
        <v>1069</v>
      </c>
      <c r="BC1071" s="62" t="str">
        <f>IF(BD1071="","",BD1071&amp;" ("&amp;COUNTIF('Pivot Tables'!$D$4:$D$1135,Reference!BD1071)-1&amp;")")</f>
        <v/>
      </c>
      <c r="BD1071" s="62" t="str">
        <f>IF(BD1070="","",IFERROR(VLOOKUP(BB1071,'Pivot Tables'!$AD$4:$AE$1135,2,FALSE),""))</f>
        <v/>
      </c>
    </row>
    <row r="1072" spans="22:56">
      <c r="V1072" s="70"/>
      <c r="W1072" s="65"/>
      <c r="X1072" s="65"/>
      <c r="Y1072" s="65"/>
      <c r="Z1072" s="65">
        <f t="shared" si="76"/>
        <v>1067</v>
      </c>
      <c r="AA1072" s="81" t="str">
        <f>IF(AA1071="","",IFERROR(IF($S$17="All",VLOOKUP($S$14&amp;Z1072-1,'Pivot Tables'!$T$5:$U$1135,2,FALSE),VLOOKUP($S$14&amp;Reference!$S$17&amp;Z1072-1,'Pivot Tables'!$AB$5:$AC$1135,2,FALSE)),""))</f>
        <v/>
      </c>
      <c r="AB1072" s="66"/>
      <c r="BA1072" s="62" t="str">
        <f>IF(BA1071="","",IFERROR(VLOOKUP($BC$1&amp;BB1072-1,'Pivot Tables'!$E$5:$F$1135,2,FALSE),""))</f>
        <v/>
      </c>
      <c r="BB1072" s="63">
        <v>1070</v>
      </c>
      <c r="BC1072" s="62" t="str">
        <f>IF(BD1072="","",BD1072&amp;" ("&amp;COUNTIF('Pivot Tables'!$D$4:$D$1135,Reference!BD1072)-1&amp;")")</f>
        <v/>
      </c>
      <c r="BD1072" s="62" t="str">
        <f>IF(BD1071="","",IFERROR(VLOOKUP(BB1072,'Pivot Tables'!$AD$4:$AE$1135,2,FALSE),""))</f>
        <v/>
      </c>
    </row>
    <row r="1073" spans="22:56">
      <c r="V1073" s="70"/>
      <c r="W1073" s="65"/>
      <c r="X1073" s="65"/>
      <c r="Y1073" s="65"/>
      <c r="Z1073" s="65">
        <f t="shared" si="76"/>
        <v>1068</v>
      </c>
      <c r="AA1073" s="81" t="str">
        <f>IF(AA1072="","",IFERROR(IF($S$17="All",VLOOKUP($S$14&amp;Z1073-1,'Pivot Tables'!$T$5:$U$1135,2,FALSE),VLOOKUP($S$14&amp;Reference!$S$17&amp;Z1073-1,'Pivot Tables'!$AB$5:$AC$1135,2,FALSE)),""))</f>
        <v/>
      </c>
      <c r="AB1073" s="66"/>
      <c r="BA1073" s="62" t="str">
        <f>IF(BA1072="","",IFERROR(VLOOKUP($BC$1&amp;BB1073-1,'Pivot Tables'!$E$5:$F$1135,2,FALSE),""))</f>
        <v/>
      </c>
      <c r="BB1073" s="63">
        <v>1071</v>
      </c>
      <c r="BC1073" s="62" t="str">
        <f>IF(BD1073="","",BD1073&amp;" ("&amp;COUNTIF('Pivot Tables'!$D$4:$D$1135,Reference!BD1073)-1&amp;")")</f>
        <v/>
      </c>
      <c r="BD1073" s="62" t="str">
        <f>IF(BD1072="","",IFERROR(VLOOKUP(BB1073,'Pivot Tables'!$AD$4:$AE$1135,2,FALSE),""))</f>
        <v/>
      </c>
    </row>
    <row r="1074" spans="22:56">
      <c r="V1074" s="70"/>
      <c r="W1074" s="65"/>
      <c r="X1074" s="65"/>
      <c r="Y1074" s="65"/>
      <c r="Z1074" s="65">
        <f t="shared" si="76"/>
        <v>1069</v>
      </c>
      <c r="AA1074" s="81" t="str">
        <f>IF(AA1073="","",IFERROR(IF($S$17="All",VLOOKUP($S$14&amp;Z1074-1,'Pivot Tables'!$T$5:$U$1135,2,FALSE),VLOOKUP($S$14&amp;Reference!$S$17&amp;Z1074-1,'Pivot Tables'!$AB$5:$AC$1135,2,FALSE)),""))</f>
        <v/>
      </c>
      <c r="AB1074" s="66"/>
      <c r="BA1074" s="62" t="str">
        <f>IF(BA1073="","",IFERROR(VLOOKUP($BC$1&amp;BB1074-1,'Pivot Tables'!$E$5:$F$1135,2,FALSE),""))</f>
        <v/>
      </c>
      <c r="BB1074" s="63">
        <v>1072</v>
      </c>
      <c r="BC1074" s="62" t="str">
        <f>IF(BD1074="","",BD1074&amp;" ("&amp;COUNTIF('Pivot Tables'!$D$4:$D$1135,Reference!BD1074)-1&amp;")")</f>
        <v/>
      </c>
      <c r="BD1074" s="62" t="str">
        <f>IF(BD1073="","",IFERROR(VLOOKUP(BB1074,'Pivot Tables'!$AD$4:$AE$1135,2,FALSE),""))</f>
        <v/>
      </c>
    </row>
    <row r="1075" spans="22:56">
      <c r="V1075" s="70"/>
      <c r="W1075" s="65"/>
      <c r="X1075" s="65"/>
      <c r="Y1075" s="65"/>
      <c r="Z1075" s="65">
        <f t="shared" si="76"/>
        <v>1070</v>
      </c>
      <c r="AA1075" s="81" t="str">
        <f>IF(AA1074="","",IFERROR(IF($S$17="All",VLOOKUP($S$14&amp;Z1075-1,'Pivot Tables'!$T$5:$U$1135,2,FALSE),VLOOKUP($S$14&amp;Reference!$S$17&amp;Z1075-1,'Pivot Tables'!$AB$5:$AC$1135,2,FALSE)),""))</f>
        <v/>
      </c>
      <c r="AB1075" s="66"/>
      <c r="BA1075" s="62" t="str">
        <f>IF(BA1074="","",IFERROR(VLOOKUP($BC$1&amp;BB1075-1,'Pivot Tables'!$E$5:$F$1135,2,FALSE),""))</f>
        <v/>
      </c>
      <c r="BB1075" s="63">
        <v>1073</v>
      </c>
      <c r="BC1075" s="62" t="str">
        <f>IF(BD1075="","",BD1075&amp;" ("&amp;COUNTIF('Pivot Tables'!$D$4:$D$1135,Reference!BD1075)-1&amp;")")</f>
        <v/>
      </c>
      <c r="BD1075" s="62" t="str">
        <f>IF(BD1074="","",IFERROR(VLOOKUP(BB1075,'Pivot Tables'!$AD$4:$AE$1135,2,FALSE),""))</f>
        <v/>
      </c>
    </row>
    <row r="1076" spans="22:56">
      <c r="V1076" s="70"/>
      <c r="W1076" s="65"/>
      <c r="X1076" s="65"/>
      <c r="Y1076" s="65"/>
      <c r="Z1076" s="65">
        <f t="shared" si="76"/>
        <v>1071</v>
      </c>
      <c r="AA1076" s="81" t="str">
        <f>IF(AA1075="","",IFERROR(IF($S$17="All",VLOOKUP($S$14&amp;Z1076-1,'Pivot Tables'!$T$5:$U$1135,2,FALSE),VLOOKUP($S$14&amp;Reference!$S$17&amp;Z1076-1,'Pivot Tables'!$AB$5:$AC$1135,2,FALSE)),""))</f>
        <v/>
      </c>
      <c r="AB1076" s="66"/>
      <c r="BA1076" s="62" t="str">
        <f>IF(BA1075="","",IFERROR(VLOOKUP($BC$1&amp;BB1076-1,'Pivot Tables'!$E$5:$F$1135,2,FALSE),""))</f>
        <v/>
      </c>
      <c r="BB1076" s="63">
        <v>1074</v>
      </c>
      <c r="BC1076" s="62" t="str">
        <f>IF(BD1076="","",BD1076&amp;" ("&amp;COUNTIF('Pivot Tables'!$D$4:$D$1135,Reference!BD1076)-1&amp;")")</f>
        <v/>
      </c>
      <c r="BD1076" s="62" t="str">
        <f>IF(BD1075="","",IFERROR(VLOOKUP(BB1076,'Pivot Tables'!$AD$4:$AE$1135,2,FALSE),""))</f>
        <v/>
      </c>
    </row>
    <row r="1077" spans="22:56">
      <c r="V1077" s="70"/>
      <c r="W1077" s="65"/>
      <c r="X1077" s="65"/>
      <c r="Y1077" s="65"/>
      <c r="Z1077" s="65">
        <f t="shared" si="76"/>
        <v>1072</v>
      </c>
      <c r="AA1077" s="81" t="str">
        <f>IF(AA1076="","",IFERROR(IF($S$17="All",VLOOKUP($S$14&amp;Z1077-1,'Pivot Tables'!$T$5:$U$1135,2,FALSE),VLOOKUP($S$14&amp;Reference!$S$17&amp;Z1077-1,'Pivot Tables'!$AB$5:$AC$1135,2,FALSE)),""))</f>
        <v/>
      </c>
      <c r="AB1077" s="66"/>
      <c r="BA1077" s="62" t="str">
        <f>IF(BA1076="","",IFERROR(VLOOKUP($BC$1&amp;BB1077-1,'Pivot Tables'!$E$5:$F$1135,2,FALSE),""))</f>
        <v/>
      </c>
      <c r="BB1077" s="63">
        <v>1075</v>
      </c>
      <c r="BC1077" s="62" t="str">
        <f>IF(BD1077="","",BD1077&amp;" ("&amp;COUNTIF('Pivot Tables'!$D$4:$D$1135,Reference!BD1077)-1&amp;")")</f>
        <v/>
      </c>
      <c r="BD1077" s="62" t="str">
        <f>IF(BD1076="","",IFERROR(VLOOKUP(BB1077,'Pivot Tables'!$AD$4:$AE$1135,2,FALSE),""))</f>
        <v/>
      </c>
    </row>
    <row r="1078" spans="22:56">
      <c r="V1078" s="70"/>
      <c r="W1078" s="65"/>
      <c r="X1078" s="65"/>
      <c r="Y1078" s="65"/>
      <c r="Z1078" s="65">
        <f t="shared" si="76"/>
        <v>1073</v>
      </c>
      <c r="AA1078" s="81" t="str">
        <f>IF(AA1077="","",IFERROR(IF($S$17="All",VLOOKUP($S$14&amp;Z1078-1,'Pivot Tables'!$T$5:$U$1135,2,FALSE),VLOOKUP($S$14&amp;Reference!$S$17&amp;Z1078-1,'Pivot Tables'!$AB$5:$AC$1135,2,FALSE)),""))</f>
        <v/>
      </c>
      <c r="AB1078" s="66"/>
      <c r="BA1078" s="62" t="str">
        <f>IF(BA1077="","",IFERROR(VLOOKUP($BC$1&amp;BB1078-1,'Pivot Tables'!$E$5:$F$1135,2,FALSE),""))</f>
        <v/>
      </c>
      <c r="BB1078" s="63">
        <v>1076</v>
      </c>
      <c r="BC1078" s="62" t="str">
        <f>IF(BD1078="","",BD1078&amp;" ("&amp;COUNTIF('Pivot Tables'!$D$4:$D$1135,Reference!BD1078)-1&amp;")")</f>
        <v/>
      </c>
      <c r="BD1078" s="62" t="str">
        <f>IF(BD1077="","",IFERROR(VLOOKUP(BB1078,'Pivot Tables'!$AD$4:$AE$1135,2,FALSE),""))</f>
        <v/>
      </c>
    </row>
    <row r="1079" spans="22:56">
      <c r="V1079" s="70"/>
      <c r="W1079" s="65"/>
      <c r="X1079" s="65"/>
      <c r="Y1079" s="65"/>
      <c r="Z1079" s="65">
        <f t="shared" si="76"/>
        <v>1074</v>
      </c>
      <c r="AA1079" s="81" t="str">
        <f>IF(AA1078="","",IFERROR(IF($S$17="All",VLOOKUP($S$14&amp;Z1079-1,'Pivot Tables'!$T$5:$U$1135,2,FALSE),VLOOKUP($S$14&amp;Reference!$S$17&amp;Z1079-1,'Pivot Tables'!$AB$5:$AC$1135,2,FALSE)),""))</f>
        <v/>
      </c>
      <c r="AB1079" s="66"/>
      <c r="BA1079" s="62" t="str">
        <f>IF(BA1078="","",IFERROR(VLOOKUP($BC$1&amp;BB1079-1,'Pivot Tables'!$E$5:$F$1135,2,FALSE),""))</f>
        <v/>
      </c>
      <c r="BB1079" s="63">
        <v>1077</v>
      </c>
      <c r="BC1079" s="62" t="str">
        <f>IF(BD1079="","",BD1079&amp;" ("&amp;COUNTIF('Pivot Tables'!$D$4:$D$1135,Reference!BD1079)-1&amp;")")</f>
        <v/>
      </c>
      <c r="BD1079" s="62" t="str">
        <f>IF(BD1078="","",IFERROR(VLOOKUP(BB1079,'Pivot Tables'!$AD$4:$AE$1135,2,FALSE),""))</f>
        <v/>
      </c>
    </row>
    <row r="1080" spans="22:56">
      <c r="V1080" s="70"/>
      <c r="W1080" s="65"/>
      <c r="X1080" s="65"/>
      <c r="Y1080" s="65"/>
      <c r="Z1080" s="65">
        <f t="shared" si="76"/>
        <v>1075</v>
      </c>
      <c r="AA1080" s="81" t="str">
        <f>IF(AA1079="","",IFERROR(IF($S$17="All",VLOOKUP($S$14&amp;Z1080-1,'Pivot Tables'!$T$5:$U$1135,2,FALSE),VLOOKUP($S$14&amp;Reference!$S$17&amp;Z1080-1,'Pivot Tables'!$AB$5:$AC$1135,2,FALSE)),""))</f>
        <v/>
      </c>
      <c r="AB1080" s="66"/>
      <c r="BA1080" s="62" t="str">
        <f>IF(BA1079="","",IFERROR(VLOOKUP($BC$1&amp;BB1080-1,'Pivot Tables'!$E$5:$F$1135,2,FALSE),""))</f>
        <v/>
      </c>
      <c r="BB1080" s="63">
        <v>1078</v>
      </c>
      <c r="BC1080" s="62" t="str">
        <f>IF(BD1080="","",BD1080&amp;" ("&amp;COUNTIF('Pivot Tables'!$D$4:$D$1135,Reference!BD1080)-1&amp;")")</f>
        <v/>
      </c>
      <c r="BD1080" s="62" t="str">
        <f>IF(BD1079="","",IFERROR(VLOOKUP(BB1080,'Pivot Tables'!$AD$4:$AE$1135,2,FALSE),""))</f>
        <v/>
      </c>
    </row>
    <row r="1081" spans="22:56">
      <c r="V1081" s="70"/>
      <c r="W1081" s="65"/>
      <c r="X1081" s="65"/>
      <c r="Y1081" s="65"/>
      <c r="Z1081" s="65">
        <f t="shared" si="76"/>
        <v>1076</v>
      </c>
      <c r="AA1081" s="81" t="str">
        <f>IF(AA1080="","",IFERROR(IF($S$17="All",VLOOKUP($S$14&amp;Z1081-1,'Pivot Tables'!$T$5:$U$1135,2,FALSE),VLOOKUP($S$14&amp;Reference!$S$17&amp;Z1081-1,'Pivot Tables'!$AB$5:$AC$1135,2,FALSE)),""))</f>
        <v/>
      </c>
      <c r="AB1081" s="66"/>
      <c r="BA1081" s="62" t="str">
        <f>IF(BA1080="","",IFERROR(VLOOKUP($BC$1&amp;BB1081-1,'Pivot Tables'!$E$5:$F$1135,2,FALSE),""))</f>
        <v/>
      </c>
      <c r="BB1081" s="63">
        <v>1079</v>
      </c>
      <c r="BC1081" s="62" t="str">
        <f>IF(BD1081="","",BD1081&amp;" ("&amp;COUNTIF('Pivot Tables'!$D$4:$D$1135,Reference!BD1081)-1&amp;")")</f>
        <v/>
      </c>
      <c r="BD1081" s="62" t="str">
        <f>IF(BD1080="","",IFERROR(VLOOKUP(BB1081,'Pivot Tables'!$AD$4:$AE$1135,2,FALSE),""))</f>
        <v/>
      </c>
    </row>
    <row r="1082" spans="22:56">
      <c r="V1082" s="70"/>
      <c r="W1082" s="65"/>
      <c r="X1082" s="65"/>
      <c r="Y1082" s="65"/>
      <c r="Z1082" s="65">
        <f t="shared" si="76"/>
        <v>1077</v>
      </c>
      <c r="AA1082" s="81" t="str">
        <f>IF(AA1081="","",IFERROR(IF($S$17="All",VLOOKUP($S$14&amp;Z1082-1,'Pivot Tables'!$T$5:$U$1135,2,FALSE),VLOOKUP($S$14&amp;Reference!$S$17&amp;Z1082-1,'Pivot Tables'!$AB$5:$AC$1135,2,FALSE)),""))</f>
        <v/>
      </c>
      <c r="AB1082" s="66"/>
      <c r="BA1082" s="62" t="str">
        <f>IF(BA1081="","",IFERROR(VLOOKUP($BC$1&amp;BB1082-1,'Pivot Tables'!$E$5:$F$1135,2,FALSE),""))</f>
        <v/>
      </c>
      <c r="BB1082" s="63">
        <v>1080</v>
      </c>
      <c r="BC1082" s="62" t="str">
        <f>IF(BD1082="","",BD1082&amp;" ("&amp;COUNTIF('Pivot Tables'!$D$4:$D$1135,Reference!BD1082)-1&amp;")")</f>
        <v/>
      </c>
      <c r="BD1082" s="62" t="str">
        <f>IF(BD1081="","",IFERROR(VLOOKUP(BB1082,'Pivot Tables'!$AD$4:$AE$1135,2,FALSE),""))</f>
        <v/>
      </c>
    </row>
    <row r="1083" spans="22:56">
      <c r="V1083" s="70"/>
      <c r="W1083" s="65"/>
      <c r="X1083" s="65"/>
      <c r="Y1083" s="65"/>
      <c r="Z1083" s="65">
        <f t="shared" si="76"/>
        <v>1078</v>
      </c>
      <c r="AA1083" s="81" t="str">
        <f>IF(AA1082="","",IFERROR(IF($S$17="All",VLOOKUP($S$14&amp;Z1083-1,'Pivot Tables'!$T$5:$U$1135,2,FALSE),VLOOKUP($S$14&amp;Reference!$S$17&amp;Z1083-1,'Pivot Tables'!$AB$5:$AC$1135,2,FALSE)),""))</f>
        <v/>
      </c>
      <c r="AB1083" s="66"/>
      <c r="BA1083" s="62" t="str">
        <f>IF(BA1082="","",IFERROR(VLOOKUP($BC$1&amp;BB1083-1,'Pivot Tables'!$E$5:$F$1135,2,FALSE),""))</f>
        <v/>
      </c>
      <c r="BB1083" s="63">
        <v>1081</v>
      </c>
      <c r="BC1083" s="62" t="str">
        <f>IF(BD1083="","",BD1083&amp;" ("&amp;COUNTIF('Pivot Tables'!$D$4:$D$1135,Reference!BD1083)-1&amp;")")</f>
        <v/>
      </c>
      <c r="BD1083" s="62" t="str">
        <f>IF(BD1082="","",IFERROR(VLOOKUP(BB1083,'Pivot Tables'!$AD$4:$AE$1135,2,FALSE),""))</f>
        <v/>
      </c>
    </row>
    <row r="1084" spans="22:56">
      <c r="V1084" s="70"/>
      <c r="W1084" s="65"/>
      <c r="X1084" s="65"/>
      <c r="Y1084" s="65"/>
      <c r="Z1084" s="65">
        <f t="shared" si="76"/>
        <v>1079</v>
      </c>
      <c r="AA1084" s="81" t="str">
        <f>IF(AA1083="","",IFERROR(IF($S$17="All",VLOOKUP($S$14&amp;Z1084-1,'Pivot Tables'!$T$5:$U$1135,2,FALSE),VLOOKUP($S$14&amp;Reference!$S$17&amp;Z1084-1,'Pivot Tables'!$AB$5:$AC$1135,2,FALSE)),""))</f>
        <v/>
      </c>
      <c r="AB1084" s="66"/>
      <c r="BA1084" s="62" t="str">
        <f>IF(BA1083="","",IFERROR(VLOOKUP($BC$1&amp;BB1084-1,'Pivot Tables'!$E$5:$F$1135,2,FALSE),""))</f>
        <v/>
      </c>
      <c r="BB1084" s="63">
        <v>1082</v>
      </c>
      <c r="BC1084" s="62" t="str">
        <f>IF(BD1084="","",BD1084&amp;" ("&amp;COUNTIF('Pivot Tables'!$D$4:$D$1135,Reference!BD1084)-1&amp;")")</f>
        <v/>
      </c>
      <c r="BD1084" s="62" t="str">
        <f>IF(BD1083="","",IFERROR(VLOOKUP(BB1084,'Pivot Tables'!$AD$4:$AE$1135,2,FALSE),""))</f>
        <v/>
      </c>
    </row>
    <row r="1085" spans="22:56">
      <c r="V1085" s="70"/>
      <c r="W1085" s="65"/>
      <c r="X1085" s="65"/>
      <c r="Y1085" s="65"/>
      <c r="Z1085" s="65">
        <f t="shared" si="76"/>
        <v>1080</v>
      </c>
      <c r="AA1085" s="81" t="str">
        <f>IF(AA1084="","",IFERROR(IF($S$17="All",VLOOKUP($S$14&amp;Z1085-1,'Pivot Tables'!$T$5:$U$1135,2,FALSE),VLOOKUP($S$14&amp;Reference!$S$17&amp;Z1085-1,'Pivot Tables'!$AB$5:$AC$1135,2,FALSE)),""))</f>
        <v/>
      </c>
      <c r="AB1085" s="66"/>
      <c r="BA1085" s="62" t="str">
        <f>IF(BA1084="","",IFERROR(VLOOKUP($BC$1&amp;BB1085-1,'Pivot Tables'!$E$5:$F$1135,2,FALSE),""))</f>
        <v/>
      </c>
      <c r="BB1085" s="63">
        <v>1083</v>
      </c>
      <c r="BC1085" s="62" t="str">
        <f>IF(BD1085="","",BD1085&amp;" ("&amp;COUNTIF('Pivot Tables'!$D$4:$D$1135,Reference!BD1085)-1&amp;")")</f>
        <v/>
      </c>
      <c r="BD1085" s="62" t="str">
        <f>IF(BD1084="","",IFERROR(VLOOKUP(BB1085,'Pivot Tables'!$AD$4:$AE$1135,2,FALSE),""))</f>
        <v/>
      </c>
    </row>
    <row r="1086" spans="22:56">
      <c r="V1086" s="70"/>
      <c r="W1086" s="65"/>
      <c r="X1086" s="65"/>
      <c r="Y1086" s="65"/>
      <c r="Z1086" s="65">
        <f t="shared" si="76"/>
        <v>1081</v>
      </c>
      <c r="AA1086" s="81" t="str">
        <f>IF(AA1085="","",IFERROR(IF($S$17="All",VLOOKUP($S$14&amp;Z1086-1,'Pivot Tables'!$T$5:$U$1135,2,FALSE),VLOOKUP($S$14&amp;Reference!$S$17&amp;Z1086-1,'Pivot Tables'!$AB$5:$AC$1135,2,FALSE)),""))</f>
        <v/>
      </c>
      <c r="AB1086" s="66"/>
      <c r="BA1086" s="62" t="str">
        <f>IF(BA1085="","",IFERROR(VLOOKUP($BC$1&amp;BB1086-1,'Pivot Tables'!$E$5:$F$1135,2,FALSE),""))</f>
        <v/>
      </c>
      <c r="BB1086" s="63">
        <v>1084</v>
      </c>
      <c r="BC1086" s="62" t="str">
        <f>IF(BD1086="","",BD1086&amp;" ("&amp;COUNTIF('Pivot Tables'!$D$4:$D$1135,Reference!BD1086)-1&amp;")")</f>
        <v/>
      </c>
      <c r="BD1086" s="62" t="str">
        <f>IF(BD1085="","",IFERROR(VLOOKUP(BB1086,'Pivot Tables'!$AD$4:$AE$1135,2,FALSE),""))</f>
        <v/>
      </c>
    </row>
    <row r="1087" spans="22:56">
      <c r="V1087" s="70"/>
      <c r="W1087" s="65"/>
      <c r="X1087" s="65"/>
      <c r="Y1087" s="65"/>
      <c r="Z1087" s="65">
        <f t="shared" si="76"/>
        <v>1082</v>
      </c>
      <c r="AA1087" s="81" t="str">
        <f>IF(AA1086="","",IFERROR(IF($S$17="All",VLOOKUP($S$14&amp;Z1087-1,'Pivot Tables'!$T$5:$U$1135,2,FALSE),VLOOKUP($S$14&amp;Reference!$S$17&amp;Z1087-1,'Pivot Tables'!$AB$5:$AC$1135,2,FALSE)),""))</f>
        <v/>
      </c>
      <c r="AB1087" s="66"/>
      <c r="BA1087" s="62" t="str">
        <f>IF(BA1086="","",IFERROR(VLOOKUP($BC$1&amp;BB1087-1,'Pivot Tables'!$E$5:$F$1135,2,FALSE),""))</f>
        <v/>
      </c>
      <c r="BB1087" s="63">
        <v>1085</v>
      </c>
      <c r="BC1087" s="62" t="str">
        <f>IF(BD1087="","",BD1087&amp;" ("&amp;COUNTIF('Pivot Tables'!$D$4:$D$1135,Reference!BD1087)-1&amp;")")</f>
        <v/>
      </c>
      <c r="BD1087" s="62" t="str">
        <f>IF(BD1086="","",IFERROR(VLOOKUP(BB1087,'Pivot Tables'!$AD$4:$AE$1135,2,FALSE),""))</f>
        <v/>
      </c>
    </row>
    <row r="1088" spans="22:56">
      <c r="V1088" s="70"/>
      <c r="W1088" s="65"/>
      <c r="X1088" s="65"/>
      <c r="Y1088" s="65"/>
      <c r="Z1088" s="65">
        <f t="shared" si="76"/>
        <v>1083</v>
      </c>
      <c r="AA1088" s="81" t="str">
        <f>IF(AA1087="","",IFERROR(IF($S$17="All",VLOOKUP($S$14&amp;Z1088-1,'Pivot Tables'!$T$5:$U$1135,2,FALSE),VLOOKUP($S$14&amp;Reference!$S$17&amp;Z1088-1,'Pivot Tables'!$AB$5:$AC$1135,2,FALSE)),""))</f>
        <v/>
      </c>
      <c r="AB1088" s="66"/>
      <c r="BA1088" s="62" t="str">
        <f>IF(BA1087="","",IFERROR(VLOOKUP($BC$1&amp;BB1088-1,'Pivot Tables'!$E$5:$F$1135,2,FALSE),""))</f>
        <v/>
      </c>
      <c r="BB1088" s="63">
        <v>1086</v>
      </c>
      <c r="BC1088" s="62" t="str">
        <f>IF(BD1088="","",BD1088&amp;" ("&amp;COUNTIF('Pivot Tables'!$D$4:$D$1135,Reference!BD1088)-1&amp;")")</f>
        <v/>
      </c>
      <c r="BD1088" s="62" t="str">
        <f>IF(BD1087="","",IFERROR(VLOOKUP(BB1088,'Pivot Tables'!$AD$4:$AE$1135,2,FALSE),""))</f>
        <v/>
      </c>
    </row>
    <row r="1089" spans="22:56">
      <c r="V1089" s="70"/>
      <c r="W1089" s="65"/>
      <c r="X1089" s="65"/>
      <c r="Y1089" s="65"/>
      <c r="Z1089" s="65">
        <f t="shared" si="76"/>
        <v>1084</v>
      </c>
      <c r="AA1089" s="81" t="str">
        <f>IF(AA1088="","",IFERROR(IF($S$17="All",VLOOKUP($S$14&amp;Z1089-1,'Pivot Tables'!$T$5:$U$1135,2,FALSE),VLOOKUP($S$14&amp;Reference!$S$17&amp;Z1089-1,'Pivot Tables'!$AB$5:$AC$1135,2,FALSE)),""))</f>
        <v/>
      </c>
      <c r="AB1089" s="66"/>
      <c r="BA1089" s="62" t="str">
        <f>IF(BA1088="","",IFERROR(VLOOKUP($BC$1&amp;BB1089-1,'Pivot Tables'!$E$5:$F$1135,2,FALSE),""))</f>
        <v/>
      </c>
      <c r="BB1089" s="63">
        <v>1087</v>
      </c>
      <c r="BC1089" s="62" t="str">
        <f>IF(BD1089="","",BD1089&amp;" ("&amp;COUNTIF('Pivot Tables'!$D$4:$D$1135,Reference!BD1089)-1&amp;")")</f>
        <v/>
      </c>
      <c r="BD1089" s="62" t="str">
        <f>IF(BD1088="","",IFERROR(VLOOKUP(BB1089,'Pivot Tables'!$AD$4:$AE$1135,2,FALSE),""))</f>
        <v/>
      </c>
    </row>
    <row r="1090" spans="22:56">
      <c r="V1090" s="70"/>
      <c r="W1090" s="65"/>
      <c r="X1090" s="65"/>
      <c r="Y1090" s="65"/>
      <c r="Z1090" s="65">
        <f t="shared" si="76"/>
        <v>1085</v>
      </c>
      <c r="AA1090" s="81" t="str">
        <f>IF(AA1089="","",IFERROR(IF($S$17="All",VLOOKUP($S$14&amp;Z1090-1,'Pivot Tables'!$T$5:$U$1135,2,FALSE),VLOOKUP($S$14&amp;Reference!$S$17&amp;Z1090-1,'Pivot Tables'!$AB$5:$AC$1135,2,FALSE)),""))</f>
        <v/>
      </c>
      <c r="AB1090" s="66"/>
      <c r="BA1090" s="62" t="str">
        <f>IF(BA1089="","",IFERROR(VLOOKUP($BC$1&amp;BB1090-1,'Pivot Tables'!$E$5:$F$1135,2,FALSE),""))</f>
        <v/>
      </c>
      <c r="BB1090" s="63">
        <v>1088</v>
      </c>
      <c r="BC1090" s="62" t="str">
        <f>IF(BD1090="","",BD1090&amp;" ("&amp;COUNTIF('Pivot Tables'!$D$4:$D$1135,Reference!BD1090)-1&amp;")")</f>
        <v/>
      </c>
      <c r="BD1090" s="62" t="str">
        <f>IF(BD1089="","",IFERROR(VLOOKUP(BB1090,'Pivot Tables'!$AD$4:$AE$1135,2,FALSE),""))</f>
        <v/>
      </c>
    </row>
    <row r="1091" spans="22:56">
      <c r="V1091" s="70"/>
      <c r="W1091" s="65"/>
      <c r="X1091" s="65"/>
      <c r="Y1091" s="65"/>
      <c r="Z1091" s="65">
        <f t="shared" si="76"/>
        <v>1086</v>
      </c>
      <c r="AA1091" s="81" t="str">
        <f>IF(AA1090="","",IFERROR(IF($S$17="All",VLOOKUP($S$14&amp;Z1091-1,'Pivot Tables'!$T$5:$U$1135,2,FALSE),VLOOKUP($S$14&amp;Reference!$S$17&amp;Z1091-1,'Pivot Tables'!$AB$5:$AC$1135,2,FALSE)),""))</f>
        <v/>
      </c>
      <c r="AB1091" s="66"/>
      <c r="BA1091" s="62" t="str">
        <f>IF(BA1090="","",IFERROR(VLOOKUP($BC$1&amp;BB1091-1,'Pivot Tables'!$E$5:$F$1135,2,FALSE),""))</f>
        <v/>
      </c>
      <c r="BB1091" s="63">
        <v>1089</v>
      </c>
      <c r="BC1091" s="62" t="str">
        <f>IF(BD1091="","",BD1091&amp;" ("&amp;COUNTIF('Pivot Tables'!$D$4:$D$1135,Reference!BD1091)-1&amp;")")</f>
        <v/>
      </c>
      <c r="BD1091" s="62" t="str">
        <f>IF(BD1090="","",IFERROR(VLOOKUP(BB1091,'Pivot Tables'!$AD$4:$AE$1135,2,FALSE),""))</f>
        <v/>
      </c>
    </row>
    <row r="1092" spans="22:56">
      <c r="V1092" s="70"/>
      <c r="W1092" s="65"/>
      <c r="X1092" s="65"/>
      <c r="Y1092" s="65"/>
      <c r="Z1092" s="65">
        <f t="shared" si="76"/>
        <v>1087</v>
      </c>
      <c r="AA1092" s="81" t="str">
        <f>IF(AA1091="","",IFERROR(IF($S$17="All",VLOOKUP($S$14&amp;Z1092-1,'Pivot Tables'!$T$5:$U$1135,2,FALSE),VLOOKUP($S$14&amp;Reference!$S$17&amp;Z1092-1,'Pivot Tables'!$AB$5:$AC$1135,2,FALSE)),""))</f>
        <v/>
      </c>
      <c r="AB1092" s="66"/>
      <c r="BA1092" s="62" t="str">
        <f>IF(BA1091="","",IFERROR(VLOOKUP($BC$1&amp;BB1092-1,'Pivot Tables'!$E$5:$F$1135,2,FALSE),""))</f>
        <v/>
      </c>
      <c r="BB1092" s="63">
        <v>1090</v>
      </c>
      <c r="BC1092" s="62" t="str">
        <f>IF(BD1092="","",BD1092&amp;" ("&amp;COUNTIF('Pivot Tables'!$D$4:$D$1135,Reference!BD1092)-1&amp;")")</f>
        <v/>
      </c>
      <c r="BD1092" s="62" t="str">
        <f>IF(BD1091="","",IFERROR(VLOOKUP(BB1092,'Pivot Tables'!$AD$4:$AE$1135,2,FALSE),""))</f>
        <v/>
      </c>
    </row>
    <row r="1093" spans="22:56">
      <c r="V1093" s="70"/>
      <c r="W1093" s="65"/>
      <c r="X1093" s="65"/>
      <c r="Y1093" s="65"/>
      <c r="Z1093" s="65">
        <f t="shared" si="76"/>
        <v>1088</v>
      </c>
      <c r="AA1093" s="81" t="str">
        <f>IF(AA1092="","",IFERROR(IF($S$17="All",VLOOKUP($S$14&amp;Z1093-1,'Pivot Tables'!$T$5:$U$1135,2,FALSE),VLOOKUP($S$14&amp;Reference!$S$17&amp;Z1093-1,'Pivot Tables'!$AB$5:$AC$1135,2,FALSE)),""))</f>
        <v/>
      </c>
      <c r="AB1093" s="66"/>
      <c r="BA1093" s="62" t="str">
        <f>IF(BA1092="","",IFERROR(VLOOKUP($BC$1&amp;BB1093-1,'Pivot Tables'!$E$5:$F$1135,2,FALSE),""))</f>
        <v/>
      </c>
      <c r="BB1093" s="63">
        <v>1091</v>
      </c>
      <c r="BC1093" s="62" t="str">
        <f>IF(BD1093="","",BD1093&amp;" ("&amp;COUNTIF('Pivot Tables'!$D$4:$D$1135,Reference!BD1093)-1&amp;")")</f>
        <v/>
      </c>
      <c r="BD1093" s="62" t="str">
        <f>IF(BD1092="","",IFERROR(VLOOKUP(BB1093,'Pivot Tables'!$AD$4:$AE$1135,2,FALSE),""))</f>
        <v/>
      </c>
    </row>
    <row r="1094" spans="22:56">
      <c r="V1094" s="70"/>
      <c r="W1094" s="65"/>
      <c r="X1094" s="65"/>
      <c r="Y1094" s="65"/>
      <c r="Z1094" s="65">
        <f t="shared" si="76"/>
        <v>1089</v>
      </c>
      <c r="AA1094" s="81" t="str">
        <f>IF(AA1093="","",IFERROR(IF($S$17="All",VLOOKUP($S$14&amp;Z1094-1,'Pivot Tables'!$T$5:$U$1135,2,FALSE),VLOOKUP($S$14&amp;Reference!$S$17&amp;Z1094-1,'Pivot Tables'!$AB$5:$AC$1135,2,FALSE)),""))</f>
        <v/>
      </c>
      <c r="AB1094" s="66"/>
      <c r="BA1094" s="62" t="str">
        <f>IF(BA1093="","",IFERROR(VLOOKUP($BC$1&amp;BB1094-1,'Pivot Tables'!$E$5:$F$1135,2,FALSE),""))</f>
        <v/>
      </c>
      <c r="BB1094" s="63">
        <v>1092</v>
      </c>
      <c r="BC1094" s="62" t="str">
        <f>IF(BD1094="","",BD1094&amp;" ("&amp;COUNTIF('Pivot Tables'!$D$4:$D$1135,Reference!BD1094)-1&amp;")")</f>
        <v/>
      </c>
      <c r="BD1094" s="62" t="str">
        <f>IF(BD1093="","",IFERROR(VLOOKUP(BB1094,'Pivot Tables'!$AD$4:$AE$1135,2,FALSE),""))</f>
        <v/>
      </c>
    </row>
    <row r="1095" spans="22:56">
      <c r="V1095" s="70"/>
      <c r="W1095" s="65"/>
      <c r="X1095" s="65"/>
      <c r="Y1095" s="65"/>
      <c r="Z1095" s="65">
        <f t="shared" si="76"/>
        <v>1090</v>
      </c>
      <c r="AA1095" s="81" t="str">
        <f>IF(AA1094="","",IFERROR(IF($S$17="All",VLOOKUP($S$14&amp;Z1095-1,'Pivot Tables'!$T$5:$U$1135,2,FALSE),VLOOKUP($S$14&amp;Reference!$S$17&amp;Z1095-1,'Pivot Tables'!$AB$5:$AC$1135,2,FALSE)),""))</f>
        <v/>
      </c>
      <c r="AB1095" s="66"/>
      <c r="BA1095" s="62" t="str">
        <f>IF(BA1094="","",IFERROR(VLOOKUP($BC$1&amp;BB1095-1,'Pivot Tables'!$E$5:$F$1135,2,FALSE),""))</f>
        <v/>
      </c>
      <c r="BB1095" s="63">
        <v>1093</v>
      </c>
      <c r="BC1095" s="62" t="str">
        <f>IF(BD1095="","",BD1095&amp;" ("&amp;COUNTIF('Pivot Tables'!$D$4:$D$1135,Reference!BD1095)-1&amp;")")</f>
        <v/>
      </c>
      <c r="BD1095" s="62" t="str">
        <f>IF(BD1094="","",IFERROR(VLOOKUP(BB1095,'Pivot Tables'!$AD$4:$AE$1135,2,FALSE),""))</f>
        <v/>
      </c>
    </row>
    <row r="1096" spans="22:56">
      <c r="V1096" s="70"/>
      <c r="W1096" s="65"/>
      <c r="X1096" s="65"/>
      <c r="Y1096" s="65"/>
      <c r="Z1096" s="65">
        <f t="shared" si="76"/>
        <v>1091</v>
      </c>
      <c r="AA1096" s="81" t="str">
        <f>IF(AA1095="","",IFERROR(IF($S$17="All",VLOOKUP($S$14&amp;Z1096-1,'Pivot Tables'!$T$5:$U$1135,2,FALSE),VLOOKUP($S$14&amp;Reference!$S$17&amp;Z1096-1,'Pivot Tables'!$AB$5:$AC$1135,2,FALSE)),""))</f>
        <v/>
      </c>
      <c r="AB1096" s="66"/>
      <c r="BA1096" s="62" t="str">
        <f>IF(BA1095="","",IFERROR(VLOOKUP($BC$1&amp;BB1096-1,'Pivot Tables'!$E$5:$F$1135,2,FALSE),""))</f>
        <v/>
      </c>
      <c r="BB1096" s="63">
        <v>1094</v>
      </c>
      <c r="BC1096" s="62" t="str">
        <f>IF(BD1096="","",BD1096&amp;" ("&amp;COUNTIF('Pivot Tables'!$D$4:$D$1135,Reference!BD1096)-1&amp;")")</f>
        <v/>
      </c>
      <c r="BD1096" s="62" t="str">
        <f>IF(BD1095="","",IFERROR(VLOOKUP(BB1096,'Pivot Tables'!$AD$4:$AE$1135,2,FALSE),""))</f>
        <v/>
      </c>
    </row>
    <row r="1097" spans="22:56">
      <c r="V1097" s="70"/>
      <c r="W1097" s="65"/>
      <c r="X1097" s="65"/>
      <c r="Y1097" s="65"/>
      <c r="Z1097" s="65">
        <f t="shared" si="76"/>
        <v>1092</v>
      </c>
      <c r="AA1097" s="81" t="str">
        <f>IF(AA1096="","",IFERROR(IF($S$17="All",VLOOKUP($S$14&amp;Z1097-1,'Pivot Tables'!$T$5:$U$1135,2,FALSE),VLOOKUP($S$14&amp;Reference!$S$17&amp;Z1097-1,'Pivot Tables'!$AB$5:$AC$1135,2,FALSE)),""))</f>
        <v/>
      </c>
      <c r="AB1097" s="66"/>
      <c r="BA1097" s="62" t="str">
        <f>IF(BA1096="","",IFERROR(VLOOKUP($BC$1&amp;BB1097-1,'Pivot Tables'!$E$5:$F$1135,2,FALSE),""))</f>
        <v/>
      </c>
      <c r="BB1097" s="63">
        <v>1095</v>
      </c>
      <c r="BC1097" s="62" t="str">
        <f>IF(BD1097="","",BD1097&amp;" ("&amp;COUNTIF('Pivot Tables'!$D$4:$D$1135,Reference!BD1097)-1&amp;")")</f>
        <v/>
      </c>
      <c r="BD1097" s="62" t="str">
        <f>IF(BD1096="","",IFERROR(VLOOKUP(BB1097,'Pivot Tables'!$AD$4:$AE$1135,2,FALSE),""))</f>
        <v/>
      </c>
    </row>
    <row r="1098" spans="22:56">
      <c r="V1098" s="70"/>
      <c r="W1098" s="65"/>
      <c r="X1098" s="65"/>
      <c r="Y1098" s="65"/>
      <c r="Z1098" s="65">
        <f t="shared" si="76"/>
        <v>1093</v>
      </c>
      <c r="AA1098" s="81" t="str">
        <f>IF(AA1097="","",IFERROR(IF($S$17="All",VLOOKUP($S$14&amp;Z1098-1,'Pivot Tables'!$T$5:$U$1135,2,FALSE),VLOOKUP($S$14&amp;Reference!$S$17&amp;Z1098-1,'Pivot Tables'!$AB$5:$AC$1135,2,FALSE)),""))</f>
        <v/>
      </c>
      <c r="AB1098" s="66"/>
      <c r="BA1098" s="62" t="str">
        <f>IF(BA1097="","",IFERROR(VLOOKUP($BC$1&amp;BB1098-1,'Pivot Tables'!$E$5:$F$1135,2,FALSE),""))</f>
        <v/>
      </c>
      <c r="BB1098" s="63">
        <v>1096</v>
      </c>
      <c r="BC1098" s="62" t="str">
        <f>IF(BD1098="","",BD1098&amp;" ("&amp;COUNTIF('Pivot Tables'!$D$4:$D$1135,Reference!BD1098)-1&amp;")")</f>
        <v/>
      </c>
      <c r="BD1098" s="62" t="str">
        <f>IF(BD1097="","",IFERROR(VLOOKUP(BB1098,'Pivot Tables'!$AD$4:$AE$1135,2,FALSE),""))</f>
        <v/>
      </c>
    </row>
    <row r="1099" spans="22:56">
      <c r="V1099" s="70"/>
      <c r="W1099" s="65"/>
      <c r="X1099" s="65"/>
      <c r="Y1099" s="65"/>
      <c r="Z1099" s="65">
        <f t="shared" si="76"/>
        <v>1094</v>
      </c>
      <c r="AA1099" s="81" t="str">
        <f>IF(AA1098="","",IFERROR(IF($S$17="All",VLOOKUP($S$14&amp;Z1099-1,'Pivot Tables'!$T$5:$U$1135,2,FALSE),VLOOKUP($S$14&amp;Reference!$S$17&amp;Z1099-1,'Pivot Tables'!$AB$5:$AC$1135,2,FALSE)),""))</f>
        <v/>
      </c>
      <c r="AB1099" s="66"/>
      <c r="BA1099" s="62" t="str">
        <f>IF(BA1098="","",IFERROR(VLOOKUP($BC$1&amp;BB1099-1,'Pivot Tables'!$E$5:$F$1135,2,FALSE),""))</f>
        <v/>
      </c>
      <c r="BB1099" s="63">
        <v>1097</v>
      </c>
      <c r="BC1099" s="62" t="str">
        <f>IF(BD1099="","",BD1099&amp;" ("&amp;COUNTIF('Pivot Tables'!$D$4:$D$1135,Reference!BD1099)-1&amp;")")</f>
        <v/>
      </c>
      <c r="BD1099" s="62" t="str">
        <f>IF(BD1098="","",IFERROR(VLOOKUP(BB1099,'Pivot Tables'!$AD$4:$AE$1135,2,FALSE),""))</f>
        <v/>
      </c>
    </row>
    <row r="1100" spans="22:56">
      <c r="V1100" s="70"/>
      <c r="W1100" s="65"/>
      <c r="X1100" s="65"/>
      <c r="Y1100" s="65"/>
      <c r="Z1100" s="65">
        <f t="shared" si="76"/>
        <v>1095</v>
      </c>
      <c r="AA1100" s="81" t="str">
        <f>IF(AA1099="","",IFERROR(IF($S$17="All",VLOOKUP($S$14&amp;Z1100-1,'Pivot Tables'!$T$5:$U$1135,2,FALSE),VLOOKUP($S$14&amp;Reference!$S$17&amp;Z1100-1,'Pivot Tables'!$AB$5:$AC$1135,2,FALSE)),""))</f>
        <v/>
      </c>
      <c r="AB1100" s="66"/>
      <c r="BA1100" s="62" t="str">
        <f>IF(BA1099="","",IFERROR(VLOOKUP($BC$1&amp;BB1100-1,'Pivot Tables'!$E$5:$F$1135,2,FALSE),""))</f>
        <v/>
      </c>
      <c r="BB1100" s="63">
        <v>1098</v>
      </c>
      <c r="BC1100" s="62" t="str">
        <f>IF(BD1100="","",BD1100&amp;" ("&amp;COUNTIF('Pivot Tables'!$D$4:$D$1135,Reference!BD1100)-1&amp;")")</f>
        <v/>
      </c>
      <c r="BD1100" s="62" t="str">
        <f>IF(BD1099="","",IFERROR(VLOOKUP(BB1100,'Pivot Tables'!$AD$4:$AE$1135,2,FALSE),""))</f>
        <v/>
      </c>
    </row>
    <row r="1101" spans="22:56">
      <c r="V1101" s="70"/>
      <c r="W1101" s="65"/>
      <c r="X1101" s="65"/>
      <c r="Y1101" s="65"/>
      <c r="Z1101" s="65">
        <f t="shared" si="76"/>
        <v>1096</v>
      </c>
      <c r="AA1101" s="81" t="str">
        <f>IF(AA1100="","",IFERROR(IF($S$17="All",VLOOKUP($S$14&amp;Z1101-1,'Pivot Tables'!$T$5:$U$1135,2,FALSE),VLOOKUP($S$14&amp;Reference!$S$17&amp;Z1101-1,'Pivot Tables'!$AB$5:$AC$1135,2,FALSE)),""))</f>
        <v/>
      </c>
      <c r="AB1101" s="66"/>
      <c r="BA1101" s="62" t="str">
        <f>IF(BA1100="","",IFERROR(VLOOKUP($BC$1&amp;BB1101-1,'Pivot Tables'!$E$5:$F$1135,2,FALSE),""))</f>
        <v/>
      </c>
      <c r="BB1101" s="63">
        <v>1099</v>
      </c>
      <c r="BC1101" s="62" t="str">
        <f>IF(BD1101="","",BD1101&amp;" ("&amp;COUNTIF('Pivot Tables'!$D$4:$D$1135,Reference!BD1101)-1&amp;")")</f>
        <v/>
      </c>
      <c r="BD1101" s="62" t="str">
        <f>IF(BD1100="","",IFERROR(VLOOKUP(BB1101,'Pivot Tables'!$AD$4:$AE$1135,2,FALSE),""))</f>
        <v/>
      </c>
    </row>
    <row r="1102" spans="22:56">
      <c r="V1102" s="70"/>
      <c r="W1102" s="65"/>
      <c r="X1102" s="65"/>
      <c r="Y1102" s="65"/>
      <c r="Z1102" s="65">
        <f t="shared" si="76"/>
        <v>1097</v>
      </c>
      <c r="AA1102" s="81" t="str">
        <f>IF(AA1101="","",IFERROR(IF($S$17="All",VLOOKUP($S$14&amp;Z1102-1,'Pivot Tables'!$T$5:$U$1135,2,FALSE),VLOOKUP($S$14&amp;Reference!$S$17&amp;Z1102-1,'Pivot Tables'!$AB$5:$AC$1135,2,FALSE)),""))</f>
        <v/>
      </c>
      <c r="AB1102" s="66"/>
      <c r="BA1102" s="62" t="str">
        <f>IF(BA1101="","",IFERROR(VLOOKUP($BC$1&amp;BB1102-1,'Pivot Tables'!$E$5:$F$1135,2,FALSE),""))</f>
        <v/>
      </c>
      <c r="BB1102" s="63">
        <v>1100</v>
      </c>
      <c r="BC1102" s="62" t="str">
        <f>IF(BD1102="","",BD1102&amp;" ("&amp;COUNTIF('Pivot Tables'!$D$4:$D$1135,Reference!BD1102)-1&amp;")")</f>
        <v/>
      </c>
      <c r="BD1102" s="62" t="str">
        <f>IF(BD1101="","",IFERROR(VLOOKUP(BB1102,'Pivot Tables'!$AD$4:$AE$1135,2,FALSE),""))</f>
        <v/>
      </c>
    </row>
    <row r="1103" spans="22:56">
      <c r="V1103" s="70"/>
      <c r="W1103" s="65"/>
      <c r="X1103" s="65"/>
      <c r="Y1103" s="65"/>
      <c r="Z1103" s="65">
        <f t="shared" ref="Z1103:Z1166" si="77">+Z1102+1</f>
        <v>1098</v>
      </c>
      <c r="AA1103" s="81" t="str">
        <f>IF(AA1102="","",IFERROR(IF($S$17="All",VLOOKUP($S$14&amp;Z1103-1,'Pivot Tables'!$T$5:$U$1135,2,FALSE),VLOOKUP($S$14&amp;Reference!$S$17&amp;Z1103-1,'Pivot Tables'!$AB$5:$AC$1135,2,FALSE)),""))</f>
        <v/>
      </c>
      <c r="AB1103" s="66"/>
      <c r="BA1103" s="62" t="str">
        <f>IF(BA1102="","",IFERROR(VLOOKUP($BC$1&amp;BB1103-1,'Pivot Tables'!$E$5:$F$1135,2,FALSE),""))</f>
        <v/>
      </c>
      <c r="BB1103" s="63">
        <v>1101</v>
      </c>
      <c r="BC1103" s="62" t="str">
        <f>IF(BD1103="","",BD1103&amp;" ("&amp;COUNTIF('Pivot Tables'!$D$4:$D$1135,Reference!BD1103)-1&amp;")")</f>
        <v/>
      </c>
      <c r="BD1103" s="62" t="str">
        <f>IF(BD1102="","",IFERROR(VLOOKUP(BB1103,'Pivot Tables'!$AD$4:$AE$1135,2,FALSE),""))</f>
        <v/>
      </c>
    </row>
    <row r="1104" spans="22:56">
      <c r="V1104" s="70"/>
      <c r="W1104" s="65"/>
      <c r="X1104" s="65"/>
      <c r="Y1104" s="65"/>
      <c r="Z1104" s="65">
        <f t="shared" si="77"/>
        <v>1099</v>
      </c>
      <c r="AA1104" s="81" t="str">
        <f>IF(AA1103="","",IFERROR(IF($S$17="All",VLOOKUP($S$14&amp;Z1104-1,'Pivot Tables'!$T$5:$U$1135,2,FALSE),VLOOKUP($S$14&amp;Reference!$S$17&amp;Z1104-1,'Pivot Tables'!$AB$5:$AC$1135,2,FALSE)),""))</f>
        <v/>
      </c>
      <c r="AB1104" s="66"/>
      <c r="BA1104" s="62" t="str">
        <f>IF(BA1103="","",IFERROR(VLOOKUP($BC$1&amp;BB1104-1,'Pivot Tables'!$E$5:$F$1135,2,FALSE),""))</f>
        <v/>
      </c>
      <c r="BB1104" s="63">
        <v>1102</v>
      </c>
      <c r="BC1104" s="62" t="str">
        <f>IF(BD1104="","",BD1104&amp;" ("&amp;COUNTIF('Pivot Tables'!$D$4:$D$1135,Reference!BD1104)-1&amp;")")</f>
        <v/>
      </c>
      <c r="BD1104" s="62" t="str">
        <f>IF(BD1103="","",IFERROR(VLOOKUP(BB1104,'Pivot Tables'!$AD$4:$AE$1135,2,FALSE),""))</f>
        <v/>
      </c>
    </row>
    <row r="1105" spans="22:56">
      <c r="V1105" s="70"/>
      <c r="W1105" s="65"/>
      <c r="X1105" s="65"/>
      <c r="Y1105" s="65"/>
      <c r="Z1105" s="65">
        <f t="shared" si="77"/>
        <v>1100</v>
      </c>
      <c r="AA1105" s="81" t="str">
        <f>IF(AA1104="","",IFERROR(IF($S$17="All",VLOOKUP($S$14&amp;Z1105-1,'Pivot Tables'!$T$5:$U$1135,2,FALSE),VLOOKUP($S$14&amp;Reference!$S$17&amp;Z1105-1,'Pivot Tables'!$AB$5:$AC$1135,2,FALSE)),""))</f>
        <v/>
      </c>
      <c r="AB1105" s="66"/>
      <c r="BA1105" s="62" t="str">
        <f>IF(BA1104="","",IFERROR(VLOOKUP($BC$1&amp;BB1105-1,'Pivot Tables'!$E$5:$F$1135,2,FALSE),""))</f>
        <v/>
      </c>
      <c r="BB1105" s="63">
        <v>1103</v>
      </c>
      <c r="BC1105" s="62" t="str">
        <f>IF(BD1105="","",BD1105&amp;" ("&amp;COUNTIF('Pivot Tables'!$D$4:$D$1135,Reference!BD1105)-1&amp;")")</f>
        <v/>
      </c>
      <c r="BD1105" s="62" t="str">
        <f>IF(BD1104="","",IFERROR(VLOOKUP(BB1105,'Pivot Tables'!$AD$4:$AE$1135,2,FALSE),""))</f>
        <v/>
      </c>
    </row>
    <row r="1106" spans="22:56">
      <c r="V1106" s="70"/>
      <c r="W1106" s="65"/>
      <c r="X1106" s="65"/>
      <c r="Y1106" s="65"/>
      <c r="Z1106" s="65">
        <f t="shared" si="77"/>
        <v>1101</v>
      </c>
      <c r="AA1106" s="81" t="str">
        <f>IF(AA1105="","",IFERROR(IF($S$17="All",VLOOKUP($S$14&amp;Z1106-1,'Pivot Tables'!$T$5:$U$1135,2,FALSE),VLOOKUP($S$14&amp;Reference!$S$17&amp;Z1106-1,'Pivot Tables'!$AB$5:$AC$1135,2,FALSE)),""))</f>
        <v/>
      </c>
      <c r="AB1106" s="66"/>
      <c r="BA1106" s="62" t="str">
        <f>IF(BA1105="","",IFERROR(VLOOKUP($BC$1&amp;BB1106-1,'Pivot Tables'!$E$5:$F$1135,2,FALSE),""))</f>
        <v/>
      </c>
      <c r="BB1106" s="63">
        <v>1104</v>
      </c>
      <c r="BC1106" s="62" t="str">
        <f>IF(BD1106="","",BD1106&amp;" ("&amp;COUNTIF('Pivot Tables'!$D$4:$D$1135,Reference!BD1106)-1&amp;")")</f>
        <v/>
      </c>
      <c r="BD1106" s="62" t="str">
        <f>IF(BD1105="","",IFERROR(VLOOKUP(BB1106,'Pivot Tables'!$AD$4:$AE$1135,2,FALSE),""))</f>
        <v/>
      </c>
    </row>
    <row r="1107" spans="22:56">
      <c r="V1107" s="70"/>
      <c r="W1107" s="65"/>
      <c r="X1107" s="65"/>
      <c r="Y1107" s="65"/>
      <c r="Z1107" s="65">
        <f t="shared" si="77"/>
        <v>1102</v>
      </c>
      <c r="AA1107" s="81" t="str">
        <f>IF(AA1106="","",IFERROR(IF($S$17="All",VLOOKUP($S$14&amp;Z1107-1,'Pivot Tables'!$T$5:$U$1135,2,FALSE),VLOOKUP($S$14&amp;Reference!$S$17&amp;Z1107-1,'Pivot Tables'!$AB$5:$AC$1135,2,FALSE)),""))</f>
        <v/>
      </c>
      <c r="AB1107" s="66"/>
      <c r="BA1107" s="62" t="str">
        <f>IF(BA1106="","",IFERROR(VLOOKUP($BC$1&amp;BB1107-1,'Pivot Tables'!$E$5:$F$1135,2,FALSE),""))</f>
        <v/>
      </c>
      <c r="BB1107" s="63">
        <v>1105</v>
      </c>
      <c r="BC1107" s="62" t="str">
        <f>IF(BD1107="","",BD1107&amp;" ("&amp;COUNTIF('Pivot Tables'!$D$4:$D$1135,Reference!BD1107)-1&amp;")")</f>
        <v/>
      </c>
      <c r="BD1107" s="62" t="str">
        <f>IF(BD1106="","",IFERROR(VLOOKUP(BB1107,'Pivot Tables'!$AD$4:$AE$1135,2,FALSE),""))</f>
        <v/>
      </c>
    </row>
    <row r="1108" spans="22:56">
      <c r="V1108" s="70"/>
      <c r="W1108" s="65"/>
      <c r="X1108" s="65"/>
      <c r="Y1108" s="65"/>
      <c r="Z1108" s="65">
        <f t="shared" si="77"/>
        <v>1103</v>
      </c>
      <c r="AA1108" s="81" t="str">
        <f>IF(AA1107="","",IFERROR(IF($S$17="All",VLOOKUP($S$14&amp;Z1108-1,'Pivot Tables'!$T$5:$U$1135,2,FALSE),VLOOKUP($S$14&amp;Reference!$S$17&amp;Z1108-1,'Pivot Tables'!$AB$5:$AC$1135,2,FALSE)),""))</f>
        <v/>
      </c>
      <c r="AB1108" s="66"/>
      <c r="BA1108" s="62" t="str">
        <f>IF(BA1107="","",IFERROR(VLOOKUP($BC$1&amp;BB1108-1,'Pivot Tables'!$E$5:$F$1135,2,FALSE),""))</f>
        <v/>
      </c>
      <c r="BB1108" s="63">
        <v>1106</v>
      </c>
      <c r="BC1108" s="62" t="str">
        <f>IF(BD1108="","",BD1108&amp;" ("&amp;COUNTIF('Pivot Tables'!$D$4:$D$1135,Reference!BD1108)-1&amp;")")</f>
        <v/>
      </c>
      <c r="BD1108" s="62" t="str">
        <f>IF(BD1107="","",IFERROR(VLOOKUP(BB1108,'Pivot Tables'!$AD$4:$AE$1135,2,FALSE),""))</f>
        <v/>
      </c>
    </row>
    <row r="1109" spans="22:56">
      <c r="V1109" s="70"/>
      <c r="W1109" s="65"/>
      <c r="X1109" s="65"/>
      <c r="Y1109" s="65"/>
      <c r="Z1109" s="65">
        <f t="shared" si="77"/>
        <v>1104</v>
      </c>
      <c r="AA1109" s="81" t="str">
        <f>IF(AA1108="","",IFERROR(IF($S$17="All",VLOOKUP($S$14&amp;Z1109-1,'Pivot Tables'!$T$5:$U$1135,2,FALSE),VLOOKUP($S$14&amp;Reference!$S$17&amp;Z1109-1,'Pivot Tables'!$AB$5:$AC$1135,2,FALSE)),""))</f>
        <v/>
      </c>
      <c r="AB1109" s="66"/>
      <c r="BA1109" s="62" t="str">
        <f>IF(BA1108="","",IFERROR(VLOOKUP($BC$1&amp;BB1109-1,'Pivot Tables'!$E$5:$F$1135,2,FALSE),""))</f>
        <v/>
      </c>
      <c r="BB1109" s="63">
        <v>1107</v>
      </c>
      <c r="BC1109" s="62" t="str">
        <f>IF(BD1109="","",BD1109&amp;" ("&amp;COUNTIF('Pivot Tables'!$D$4:$D$1135,Reference!BD1109)-1&amp;")")</f>
        <v/>
      </c>
      <c r="BD1109" s="62" t="str">
        <f>IF(BD1108="","",IFERROR(VLOOKUP(BB1109,'Pivot Tables'!$AD$4:$AE$1135,2,FALSE),""))</f>
        <v/>
      </c>
    </row>
    <row r="1110" spans="22:56">
      <c r="V1110" s="70"/>
      <c r="W1110" s="65"/>
      <c r="X1110" s="65"/>
      <c r="Y1110" s="65"/>
      <c r="Z1110" s="65">
        <f t="shared" si="77"/>
        <v>1105</v>
      </c>
      <c r="AA1110" s="81" t="str">
        <f>IF(AA1109="","",IFERROR(IF($S$17="All",VLOOKUP($S$14&amp;Z1110-1,'Pivot Tables'!$T$5:$U$1135,2,FALSE),VLOOKUP($S$14&amp;Reference!$S$17&amp;Z1110-1,'Pivot Tables'!$AB$5:$AC$1135,2,FALSE)),""))</f>
        <v/>
      </c>
      <c r="AB1110" s="66"/>
      <c r="BA1110" s="62" t="str">
        <f>IF(BA1109="","",IFERROR(VLOOKUP($BC$1&amp;BB1110-1,'Pivot Tables'!$E$5:$F$1135,2,FALSE),""))</f>
        <v/>
      </c>
      <c r="BB1110" s="63">
        <v>1108</v>
      </c>
      <c r="BC1110" s="62" t="str">
        <f>IF(BD1110="","",BD1110&amp;" ("&amp;COUNTIF('Pivot Tables'!$D$4:$D$1135,Reference!BD1110)-1&amp;")")</f>
        <v/>
      </c>
      <c r="BD1110" s="62" t="str">
        <f>IF(BD1109="","",IFERROR(VLOOKUP(BB1110,'Pivot Tables'!$AD$4:$AE$1135,2,FALSE),""))</f>
        <v/>
      </c>
    </row>
    <row r="1111" spans="22:56">
      <c r="V1111" s="70"/>
      <c r="W1111" s="65"/>
      <c r="X1111" s="65"/>
      <c r="Y1111" s="65"/>
      <c r="Z1111" s="65">
        <f t="shared" si="77"/>
        <v>1106</v>
      </c>
      <c r="AA1111" s="81" t="str">
        <f>IF(AA1110="","",IFERROR(IF($S$17="All",VLOOKUP($S$14&amp;Z1111-1,'Pivot Tables'!$T$5:$U$1135,2,FALSE),VLOOKUP($S$14&amp;Reference!$S$17&amp;Z1111-1,'Pivot Tables'!$AB$5:$AC$1135,2,FALSE)),""))</f>
        <v/>
      </c>
      <c r="AB1111" s="66"/>
      <c r="BA1111" s="62" t="str">
        <f>IF(BA1110="","",IFERROR(VLOOKUP($BC$1&amp;BB1111-1,'Pivot Tables'!$E$5:$F$1135,2,FALSE),""))</f>
        <v/>
      </c>
      <c r="BB1111" s="63">
        <v>1109</v>
      </c>
      <c r="BC1111" s="62" t="str">
        <f>IF(BD1111="","",BD1111&amp;" ("&amp;COUNTIF('Pivot Tables'!$D$4:$D$1135,Reference!BD1111)-1&amp;")")</f>
        <v/>
      </c>
      <c r="BD1111" s="62" t="str">
        <f>IF(BD1110="","",IFERROR(VLOOKUP(BB1111,'Pivot Tables'!$AD$4:$AE$1135,2,FALSE),""))</f>
        <v/>
      </c>
    </row>
    <row r="1112" spans="22:56">
      <c r="V1112" s="70"/>
      <c r="W1112" s="65"/>
      <c r="X1112" s="65"/>
      <c r="Y1112" s="65"/>
      <c r="Z1112" s="65">
        <f t="shared" si="77"/>
        <v>1107</v>
      </c>
      <c r="AA1112" s="81" t="str">
        <f>IF(AA1111="","",IFERROR(IF($S$17="All",VLOOKUP($S$14&amp;Z1112-1,'Pivot Tables'!$T$5:$U$1135,2,FALSE),VLOOKUP($S$14&amp;Reference!$S$17&amp;Z1112-1,'Pivot Tables'!$AB$5:$AC$1135,2,FALSE)),""))</f>
        <v/>
      </c>
      <c r="AB1112" s="66"/>
      <c r="BA1112" s="62" t="str">
        <f>IF(BA1111="","",IFERROR(VLOOKUP($BC$1&amp;BB1112-1,'Pivot Tables'!$E$5:$F$1135,2,FALSE),""))</f>
        <v/>
      </c>
      <c r="BB1112" s="63">
        <v>1110</v>
      </c>
      <c r="BC1112" s="62" t="str">
        <f>IF(BD1112="","",BD1112&amp;" ("&amp;COUNTIF('Pivot Tables'!$D$4:$D$1135,Reference!BD1112)-1&amp;")")</f>
        <v/>
      </c>
      <c r="BD1112" s="62" t="str">
        <f>IF(BD1111="","",IFERROR(VLOOKUP(BB1112,'Pivot Tables'!$AD$4:$AE$1135,2,FALSE),""))</f>
        <v/>
      </c>
    </row>
    <row r="1113" spans="22:56">
      <c r="V1113" s="70"/>
      <c r="W1113" s="65"/>
      <c r="X1113" s="65"/>
      <c r="Y1113" s="65"/>
      <c r="Z1113" s="65">
        <f t="shared" si="77"/>
        <v>1108</v>
      </c>
      <c r="AA1113" s="81" t="str">
        <f>IF(AA1112="","",IFERROR(IF($S$17="All",VLOOKUP($S$14&amp;Z1113-1,'Pivot Tables'!$T$5:$U$1135,2,FALSE),VLOOKUP($S$14&amp;Reference!$S$17&amp;Z1113-1,'Pivot Tables'!$AB$5:$AC$1135,2,FALSE)),""))</f>
        <v/>
      </c>
      <c r="AB1113" s="66"/>
      <c r="BA1113" s="62" t="str">
        <f>IF(BA1112="","",IFERROR(VLOOKUP($BC$1&amp;BB1113-1,'Pivot Tables'!$E$5:$F$1135,2,FALSE),""))</f>
        <v/>
      </c>
      <c r="BB1113" s="63">
        <v>1111</v>
      </c>
      <c r="BC1113" s="62" t="str">
        <f>IF(BD1113="","",BD1113&amp;" ("&amp;COUNTIF('Pivot Tables'!$D$4:$D$1135,Reference!BD1113)-1&amp;")")</f>
        <v/>
      </c>
      <c r="BD1113" s="62" t="str">
        <f>IF(BD1112="","",IFERROR(VLOOKUP(BB1113,'Pivot Tables'!$AD$4:$AE$1135,2,FALSE),""))</f>
        <v/>
      </c>
    </row>
    <row r="1114" spans="22:56">
      <c r="V1114" s="70"/>
      <c r="W1114" s="65"/>
      <c r="X1114" s="65"/>
      <c r="Y1114" s="65"/>
      <c r="Z1114" s="65">
        <f t="shared" si="77"/>
        <v>1109</v>
      </c>
      <c r="AA1114" s="81" t="str">
        <f>IF(AA1113="","",IFERROR(IF($S$17="All",VLOOKUP($S$14&amp;Z1114-1,'Pivot Tables'!$T$5:$U$1135,2,FALSE),VLOOKUP($S$14&amp;Reference!$S$17&amp;Z1114-1,'Pivot Tables'!$AB$5:$AC$1135,2,FALSE)),""))</f>
        <v/>
      </c>
      <c r="AB1114" s="66"/>
      <c r="BA1114" s="62" t="str">
        <f>IF(BA1113="","",IFERROR(VLOOKUP($BC$1&amp;BB1114-1,'Pivot Tables'!$E$5:$F$1135,2,FALSE),""))</f>
        <v/>
      </c>
      <c r="BB1114" s="63">
        <v>1112</v>
      </c>
      <c r="BC1114" s="62" t="str">
        <f>IF(BD1114="","",BD1114&amp;" ("&amp;COUNTIF('Pivot Tables'!$D$4:$D$1135,Reference!BD1114)-1&amp;")")</f>
        <v/>
      </c>
      <c r="BD1114" s="62" t="str">
        <f>IF(BD1113="","",IFERROR(VLOOKUP(BB1114,'Pivot Tables'!$AD$4:$AE$1135,2,FALSE),""))</f>
        <v/>
      </c>
    </row>
    <row r="1115" spans="22:56">
      <c r="V1115" s="70"/>
      <c r="W1115" s="65"/>
      <c r="X1115" s="65"/>
      <c r="Y1115" s="65"/>
      <c r="Z1115" s="65">
        <f t="shared" si="77"/>
        <v>1110</v>
      </c>
      <c r="AA1115" s="81" t="str">
        <f>IF(AA1114="","",IFERROR(IF($S$17="All",VLOOKUP($S$14&amp;Z1115-1,'Pivot Tables'!$T$5:$U$1135,2,FALSE),VLOOKUP($S$14&amp;Reference!$S$17&amp;Z1115-1,'Pivot Tables'!$AB$5:$AC$1135,2,FALSE)),""))</f>
        <v/>
      </c>
      <c r="AB1115" s="66"/>
      <c r="BA1115" s="62" t="str">
        <f>IF(BA1114="","",IFERROR(VLOOKUP($BC$1&amp;BB1115-1,'Pivot Tables'!$E$5:$F$1135,2,FALSE),""))</f>
        <v/>
      </c>
      <c r="BB1115" s="63">
        <v>1113</v>
      </c>
      <c r="BC1115" s="62" t="str">
        <f>IF(BD1115="","",BD1115&amp;" ("&amp;COUNTIF('Pivot Tables'!$D$4:$D$1135,Reference!BD1115)-1&amp;")")</f>
        <v/>
      </c>
      <c r="BD1115" s="62" t="str">
        <f>IF(BD1114="","",IFERROR(VLOOKUP(BB1115,'Pivot Tables'!$AD$4:$AE$1135,2,FALSE),""))</f>
        <v/>
      </c>
    </row>
    <row r="1116" spans="22:56">
      <c r="V1116" s="70"/>
      <c r="W1116" s="65"/>
      <c r="X1116" s="65"/>
      <c r="Y1116" s="65"/>
      <c r="Z1116" s="65">
        <f t="shared" si="77"/>
        <v>1111</v>
      </c>
      <c r="AA1116" s="81" t="str">
        <f>IF(AA1115="","",IFERROR(IF($S$17="All",VLOOKUP($S$14&amp;Z1116-1,'Pivot Tables'!$T$5:$U$1135,2,FALSE),VLOOKUP($S$14&amp;Reference!$S$17&amp;Z1116-1,'Pivot Tables'!$AB$5:$AC$1135,2,FALSE)),""))</f>
        <v/>
      </c>
      <c r="AB1116" s="66"/>
      <c r="BA1116" s="62" t="str">
        <f>IF(BA1115="","",IFERROR(VLOOKUP($BC$1&amp;BB1116-1,'Pivot Tables'!$E$5:$F$1135,2,FALSE),""))</f>
        <v/>
      </c>
      <c r="BB1116" s="63">
        <v>1114</v>
      </c>
      <c r="BC1116" s="62" t="str">
        <f>IF(BD1116="","",BD1116&amp;" ("&amp;COUNTIF('Pivot Tables'!$D$4:$D$1135,Reference!BD1116)-1&amp;")")</f>
        <v/>
      </c>
      <c r="BD1116" s="62" t="str">
        <f>IF(BD1115="","",IFERROR(VLOOKUP(BB1116,'Pivot Tables'!$AD$4:$AE$1135,2,FALSE),""))</f>
        <v/>
      </c>
    </row>
    <row r="1117" spans="22:56">
      <c r="V1117" s="70"/>
      <c r="W1117" s="65"/>
      <c r="X1117" s="65"/>
      <c r="Y1117" s="65"/>
      <c r="Z1117" s="65">
        <f t="shared" si="77"/>
        <v>1112</v>
      </c>
      <c r="AA1117" s="81" t="str">
        <f>IF(AA1116="","",IFERROR(IF($S$17="All",VLOOKUP($S$14&amp;Z1117-1,'Pivot Tables'!$T$5:$U$1135,2,FALSE),VLOOKUP($S$14&amp;Reference!$S$17&amp;Z1117-1,'Pivot Tables'!$AB$5:$AC$1135,2,FALSE)),""))</f>
        <v/>
      </c>
      <c r="AB1117" s="66"/>
      <c r="BA1117" s="62" t="str">
        <f>IF(BA1116="","",IFERROR(VLOOKUP($BC$1&amp;BB1117-1,'Pivot Tables'!$E$5:$F$1135,2,FALSE),""))</f>
        <v/>
      </c>
      <c r="BB1117" s="63">
        <v>1115</v>
      </c>
      <c r="BC1117" s="62" t="str">
        <f>IF(BD1117="","",BD1117&amp;" ("&amp;COUNTIF('Pivot Tables'!$D$4:$D$1135,Reference!BD1117)-1&amp;")")</f>
        <v/>
      </c>
      <c r="BD1117" s="62" t="str">
        <f>IF(BD1116="","",IFERROR(VLOOKUP(BB1117,'Pivot Tables'!$AD$4:$AE$1135,2,FALSE),""))</f>
        <v/>
      </c>
    </row>
    <row r="1118" spans="22:56">
      <c r="V1118" s="70"/>
      <c r="W1118" s="65"/>
      <c r="X1118" s="65"/>
      <c r="Y1118" s="65"/>
      <c r="Z1118" s="65">
        <f t="shared" si="77"/>
        <v>1113</v>
      </c>
      <c r="AA1118" s="81" t="str">
        <f>IF(AA1117="","",IFERROR(IF($S$17="All",VLOOKUP($S$14&amp;Z1118-1,'Pivot Tables'!$T$5:$U$1135,2,FALSE),VLOOKUP($S$14&amp;Reference!$S$17&amp;Z1118-1,'Pivot Tables'!$AB$5:$AC$1135,2,FALSE)),""))</f>
        <v/>
      </c>
      <c r="AB1118" s="66"/>
      <c r="BA1118" s="62" t="str">
        <f>IF(BA1117="","",IFERROR(VLOOKUP($BC$1&amp;BB1118-1,'Pivot Tables'!$E$5:$F$1135,2,FALSE),""))</f>
        <v/>
      </c>
      <c r="BB1118" s="63">
        <v>1116</v>
      </c>
      <c r="BC1118" s="62" t="str">
        <f>IF(BD1118="","",BD1118&amp;" ("&amp;COUNTIF('Pivot Tables'!$D$4:$D$1135,Reference!BD1118)-1&amp;")")</f>
        <v/>
      </c>
      <c r="BD1118" s="62" t="str">
        <f>IF(BD1117="","",IFERROR(VLOOKUP(BB1118,'Pivot Tables'!$AD$4:$AE$1135,2,FALSE),""))</f>
        <v/>
      </c>
    </row>
    <row r="1119" spans="22:56">
      <c r="V1119" s="70"/>
      <c r="W1119" s="65"/>
      <c r="X1119" s="65"/>
      <c r="Y1119" s="65"/>
      <c r="Z1119" s="65">
        <f t="shared" si="77"/>
        <v>1114</v>
      </c>
      <c r="AA1119" s="81" t="str">
        <f>IF(AA1118="","",IFERROR(IF($S$17="All",VLOOKUP($S$14&amp;Z1119-1,'Pivot Tables'!$T$5:$U$1135,2,FALSE),VLOOKUP($S$14&amp;Reference!$S$17&amp;Z1119-1,'Pivot Tables'!$AB$5:$AC$1135,2,FALSE)),""))</f>
        <v/>
      </c>
      <c r="AB1119" s="66"/>
      <c r="BA1119" s="62" t="str">
        <f>IF(BA1118="","",IFERROR(VLOOKUP($BC$1&amp;BB1119-1,'Pivot Tables'!$E$5:$F$1135,2,FALSE),""))</f>
        <v/>
      </c>
      <c r="BB1119" s="63">
        <v>1117</v>
      </c>
      <c r="BC1119" s="62" t="str">
        <f>IF(BD1119="","",BD1119&amp;" ("&amp;COUNTIF('Pivot Tables'!$D$4:$D$1135,Reference!BD1119)-1&amp;")")</f>
        <v/>
      </c>
      <c r="BD1119" s="62" t="str">
        <f>IF(BD1118="","",IFERROR(VLOOKUP(BB1119,'Pivot Tables'!$AD$4:$AE$1135,2,FALSE),""))</f>
        <v/>
      </c>
    </row>
    <row r="1120" spans="22:56">
      <c r="V1120" s="70"/>
      <c r="W1120" s="65"/>
      <c r="X1120" s="65"/>
      <c r="Y1120" s="65"/>
      <c r="Z1120" s="65">
        <f t="shared" si="77"/>
        <v>1115</v>
      </c>
      <c r="AA1120" s="81" t="str">
        <f>IF(AA1119="","",IFERROR(IF($S$17="All",VLOOKUP($S$14&amp;Z1120-1,'Pivot Tables'!$T$5:$U$1135,2,FALSE),VLOOKUP($S$14&amp;Reference!$S$17&amp;Z1120-1,'Pivot Tables'!$AB$5:$AC$1135,2,FALSE)),""))</f>
        <v/>
      </c>
      <c r="AB1120" s="66"/>
      <c r="BA1120" s="62" t="str">
        <f>IF(BA1119="","",IFERROR(VLOOKUP($BC$1&amp;BB1120-1,'Pivot Tables'!$E$5:$F$1135,2,FALSE),""))</f>
        <v/>
      </c>
      <c r="BB1120" s="63">
        <v>1118</v>
      </c>
      <c r="BC1120" s="62" t="str">
        <f>IF(BD1120="","",BD1120&amp;" ("&amp;COUNTIF('Pivot Tables'!$D$4:$D$1135,Reference!BD1120)-1&amp;")")</f>
        <v/>
      </c>
      <c r="BD1120" s="62" t="str">
        <f>IF(BD1119="","",IFERROR(VLOOKUP(BB1120,'Pivot Tables'!$AD$4:$AE$1135,2,FALSE),""))</f>
        <v/>
      </c>
    </row>
    <row r="1121" spans="22:56">
      <c r="V1121" s="70"/>
      <c r="W1121" s="65"/>
      <c r="X1121" s="65"/>
      <c r="Y1121" s="65"/>
      <c r="Z1121" s="65">
        <f t="shared" si="77"/>
        <v>1116</v>
      </c>
      <c r="AA1121" s="81" t="str">
        <f>IF(AA1120="","",IFERROR(IF($S$17="All",VLOOKUP($S$14&amp;Z1121-1,'Pivot Tables'!$T$5:$U$1135,2,FALSE),VLOOKUP($S$14&amp;Reference!$S$17&amp;Z1121-1,'Pivot Tables'!$AB$5:$AC$1135,2,FALSE)),""))</f>
        <v/>
      </c>
      <c r="AB1121" s="66"/>
      <c r="BA1121" s="62" t="str">
        <f>IF(BA1120="","",IFERROR(VLOOKUP($BC$1&amp;BB1121-1,'Pivot Tables'!$E$5:$F$1135,2,FALSE),""))</f>
        <v/>
      </c>
      <c r="BB1121" s="63">
        <v>1119</v>
      </c>
      <c r="BC1121" s="62" t="str">
        <f>IF(BD1121="","",BD1121&amp;" ("&amp;COUNTIF('Pivot Tables'!$D$4:$D$1135,Reference!BD1121)-1&amp;")")</f>
        <v/>
      </c>
      <c r="BD1121" s="62" t="str">
        <f>IF(BD1120="","",IFERROR(VLOOKUP(BB1121,'Pivot Tables'!$AD$4:$AE$1135,2,FALSE),""))</f>
        <v/>
      </c>
    </row>
    <row r="1122" spans="22:56">
      <c r="V1122" s="70"/>
      <c r="W1122" s="65"/>
      <c r="X1122" s="65"/>
      <c r="Y1122" s="65"/>
      <c r="Z1122" s="65">
        <f t="shared" si="77"/>
        <v>1117</v>
      </c>
      <c r="AA1122" s="81" t="str">
        <f>IF(AA1121="","",IFERROR(IF($S$17="All",VLOOKUP($S$14&amp;Z1122-1,'Pivot Tables'!$T$5:$U$1135,2,FALSE),VLOOKUP($S$14&amp;Reference!$S$17&amp;Z1122-1,'Pivot Tables'!$AB$5:$AC$1135,2,FALSE)),""))</f>
        <v/>
      </c>
      <c r="AB1122" s="66"/>
      <c r="BA1122" s="62" t="str">
        <f>IF(BA1121="","",IFERROR(VLOOKUP($BC$1&amp;BB1122-1,'Pivot Tables'!$E$5:$F$1135,2,FALSE),""))</f>
        <v/>
      </c>
      <c r="BB1122" s="63">
        <v>1120</v>
      </c>
      <c r="BC1122" s="62" t="str">
        <f>IF(BD1122="","",BD1122&amp;" ("&amp;COUNTIF('Pivot Tables'!$D$4:$D$1135,Reference!BD1122)-1&amp;")")</f>
        <v/>
      </c>
      <c r="BD1122" s="62" t="str">
        <f>IF(BD1121="","",IFERROR(VLOOKUP(BB1122,'Pivot Tables'!$AD$4:$AE$1135,2,FALSE),""))</f>
        <v/>
      </c>
    </row>
    <row r="1123" spans="22:56">
      <c r="V1123" s="70"/>
      <c r="W1123" s="65"/>
      <c r="X1123" s="65"/>
      <c r="Y1123" s="65"/>
      <c r="Z1123" s="65">
        <f t="shared" si="77"/>
        <v>1118</v>
      </c>
      <c r="AA1123" s="81" t="str">
        <f>IF(AA1122="","",IFERROR(IF($S$17="All",VLOOKUP($S$14&amp;Z1123-1,'Pivot Tables'!$T$5:$U$1135,2,FALSE),VLOOKUP($S$14&amp;Reference!$S$17&amp;Z1123-1,'Pivot Tables'!$AB$5:$AC$1135,2,FALSE)),""))</f>
        <v/>
      </c>
      <c r="AB1123" s="66"/>
      <c r="BA1123" s="62" t="str">
        <f>IF(BA1122="","",IFERROR(VLOOKUP($BC$1&amp;BB1123-1,'Pivot Tables'!$E$5:$F$1135,2,FALSE),""))</f>
        <v/>
      </c>
      <c r="BB1123" s="63">
        <v>1121</v>
      </c>
      <c r="BC1123" s="62" t="str">
        <f>IF(BD1123="","",BD1123&amp;" ("&amp;COUNTIF('Pivot Tables'!$D$4:$D$1135,Reference!BD1123)-1&amp;")")</f>
        <v/>
      </c>
      <c r="BD1123" s="62" t="str">
        <f>IF(BD1122="","",IFERROR(VLOOKUP(BB1123,'Pivot Tables'!$AD$4:$AE$1135,2,FALSE),""))</f>
        <v/>
      </c>
    </row>
    <row r="1124" spans="22:56">
      <c r="V1124" s="70"/>
      <c r="W1124" s="65"/>
      <c r="X1124" s="65"/>
      <c r="Y1124" s="65"/>
      <c r="Z1124" s="65">
        <f t="shared" si="77"/>
        <v>1119</v>
      </c>
      <c r="AA1124" s="81" t="str">
        <f>IF(AA1123="","",IFERROR(IF($S$17="All",VLOOKUP($S$14&amp;Z1124-1,'Pivot Tables'!$T$5:$U$1135,2,FALSE),VLOOKUP($S$14&amp;Reference!$S$17&amp;Z1124-1,'Pivot Tables'!$AB$5:$AC$1135,2,FALSE)),""))</f>
        <v/>
      </c>
      <c r="AB1124" s="66"/>
      <c r="BA1124" s="62" t="str">
        <f>IF(BA1123="","",IFERROR(VLOOKUP($BC$1&amp;BB1124-1,'Pivot Tables'!$E$5:$F$1135,2,FALSE),""))</f>
        <v/>
      </c>
      <c r="BB1124" s="63">
        <v>1122</v>
      </c>
      <c r="BC1124" s="62" t="str">
        <f>IF(BD1124="","",BD1124&amp;" ("&amp;COUNTIF('Pivot Tables'!$D$4:$D$1135,Reference!BD1124)-1&amp;")")</f>
        <v/>
      </c>
      <c r="BD1124" s="62" t="str">
        <f>IF(BD1123="","",IFERROR(VLOOKUP(BB1124,'Pivot Tables'!$AD$4:$AE$1135,2,FALSE),""))</f>
        <v/>
      </c>
    </row>
    <row r="1125" spans="22:56">
      <c r="V1125" s="70"/>
      <c r="W1125" s="65"/>
      <c r="X1125" s="65"/>
      <c r="Y1125" s="65"/>
      <c r="Z1125" s="65">
        <f t="shared" si="77"/>
        <v>1120</v>
      </c>
      <c r="AA1125" s="81" t="str">
        <f>IF(AA1124="","",IFERROR(IF($S$17="All",VLOOKUP($S$14&amp;Z1125-1,'Pivot Tables'!$T$5:$U$1135,2,FALSE),VLOOKUP($S$14&amp;Reference!$S$17&amp;Z1125-1,'Pivot Tables'!$AB$5:$AC$1135,2,FALSE)),""))</f>
        <v/>
      </c>
      <c r="AB1125" s="66"/>
      <c r="BA1125" s="62" t="str">
        <f>IF(BA1124="","",IFERROR(VLOOKUP($BC$1&amp;BB1125-1,'Pivot Tables'!$E$5:$F$1135,2,FALSE),""))</f>
        <v/>
      </c>
      <c r="BB1125" s="63">
        <v>1123</v>
      </c>
      <c r="BC1125" s="62" t="str">
        <f>IF(BD1125="","",BD1125&amp;" ("&amp;COUNTIF('Pivot Tables'!$D$4:$D$1135,Reference!BD1125)-1&amp;")")</f>
        <v/>
      </c>
      <c r="BD1125" s="62" t="str">
        <f>IF(BD1124="","",IFERROR(VLOOKUP(BB1125,'Pivot Tables'!$AD$4:$AE$1135,2,FALSE),""))</f>
        <v/>
      </c>
    </row>
    <row r="1126" spans="22:56">
      <c r="V1126" s="70"/>
      <c r="W1126" s="65"/>
      <c r="X1126" s="65"/>
      <c r="Y1126" s="65"/>
      <c r="Z1126" s="65">
        <f t="shared" si="77"/>
        <v>1121</v>
      </c>
      <c r="AA1126" s="81" t="str">
        <f>IF(AA1125="","",IFERROR(IF($S$17="All",VLOOKUP($S$14&amp;Z1126-1,'Pivot Tables'!$T$5:$U$1135,2,FALSE),VLOOKUP($S$14&amp;Reference!$S$17&amp;Z1126-1,'Pivot Tables'!$AB$5:$AC$1135,2,FALSE)),""))</f>
        <v/>
      </c>
      <c r="AB1126" s="66"/>
      <c r="BA1126" s="62" t="str">
        <f>IF(BA1125="","",IFERROR(VLOOKUP($BC$1&amp;BB1126-1,'Pivot Tables'!$E$5:$F$1135,2,FALSE),""))</f>
        <v/>
      </c>
      <c r="BB1126" s="63">
        <v>1124</v>
      </c>
      <c r="BC1126" s="62" t="str">
        <f>IF(BD1126="","",BD1126&amp;" ("&amp;COUNTIF('Pivot Tables'!$D$4:$D$1135,Reference!BD1126)-1&amp;")")</f>
        <v/>
      </c>
      <c r="BD1126" s="62" t="str">
        <f>IF(BD1125="","",IFERROR(VLOOKUP(BB1126,'Pivot Tables'!$AD$4:$AE$1135,2,FALSE),""))</f>
        <v/>
      </c>
    </row>
    <row r="1127" spans="22:56">
      <c r="V1127" s="70"/>
      <c r="W1127" s="65"/>
      <c r="X1127" s="65"/>
      <c r="Y1127" s="65"/>
      <c r="Z1127" s="65">
        <f t="shared" si="77"/>
        <v>1122</v>
      </c>
      <c r="AA1127" s="81" t="str">
        <f>IF(AA1126="","",IFERROR(IF($S$17="All",VLOOKUP($S$14&amp;Z1127-1,'Pivot Tables'!$T$5:$U$1135,2,FALSE),VLOOKUP($S$14&amp;Reference!$S$17&amp;Z1127-1,'Pivot Tables'!$AB$5:$AC$1135,2,FALSE)),""))</f>
        <v/>
      </c>
      <c r="AB1127" s="66"/>
      <c r="BA1127" s="62" t="str">
        <f>IF(BA1126="","",IFERROR(VLOOKUP($BC$1&amp;BB1127-1,'Pivot Tables'!$E$5:$F$1135,2,FALSE),""))</f>
        <v/>
      </c>
      <c r="BB1127" s="63">
        <v>1125</v>
      </c>
      <c r="BC1127" s="62" t="str">
        <f>IF(BD1127="","",BD1127&amp;" ("&amp;COUNTIF('Pivot Tables'!$D$4:$D$1135,Reference!BD1127)-1&amp;")")</f>
        <v/>
      </c>
      <c r="BD1127" s="62" t="str">
        <f>IF(BD1126="","",IFERROR(VLOOKUP(BB1127,'Pivot Tables'!$AD$4:$AE$1135,2,FALSE),""))</f>
        <v/>
      </c>
    </row>
    <row r="1128" spans="22:56">
      <c r="V1128" s="70"/>
      <c r="W1128" s="65"/>
      <c r="X1128" s="65"/>
      <c r="Y1128" s="65"/>
      <c r="Z1128" s="65">
        <f t="shared" si="77"/>
        <v>1123</v>
      </c>
      <c r="AA1128" s="81" t="str">
        <f>IF(AA1127="","",IFERROR(IF($S$17="All",VLOOKUP($S$14&amp;Z1128-1,'Pivot Tables'!$T$5:$U$1135,2,FALSE),VLOOKUP($S$14&amp;Reference!$S$17&amp;Z1128-1,'Pivot Tables'!$AB$5:$AC$1135,2,FALSE)),""))</f>
        <v/>
      </c>
      <c r="AB1128" s="66"/>
      <c r="BA1128" s="62" t="str">
        <f>IF(BA1127="","",IFERROR(VLOOKUP($BC$1&amp;BB1128-1,'Pivot Tables'!$E$5:$F$1135,2,FALSE),""))</f>
        <v/>
      </c>
      <c r="BB1128" s="63">
        <v>1126</v>
      </c>
      <c r="BC1128" s="62" t="str">
        <f>IF(BD1128="","",BD1128&amp;" ("&amp;COUNTIF('Pivot Tables'!$D$4:$D$1135,Reference!BD1128)-1&amp;")")</f>
        <v/>
      </c>
      <c r="BD1128" s="62" t="str">
        <f>IF(BD1127="","",IFERROR(VLOOKUP(BB1128,'Pivot Tables'!$AD$4:$AE$1135,2,FALSE),""))</f>
        <v/>
      </c>
    </row>
    <row r="1129" spans="22:56">
      <c r="V1129" s="70"/>
      <c r="W1129" s="65"/>
      <c r="X1129" s="65"/>
      <c r="Y1129" s="65"/>
      <c r="Z1129" s="65">
        <f t="shared" si="77"/>
        <v>1124</v>
      </c>
      <c r="AA1129" s="81" t="str">
        <f>IF(AA1128="","",IFERROR(IF($S$17="All",VLOOKUP($S$14&amp;Z1129-1,'Pivot Tables'!$T$5:$U$1135,2,FALSE),VLOOKUP($S$14&amp;Reference!$S$17&amp;Z1129-1,'Pivot Tables'!$AB$5:$AC$1135,2,FALSE)),""))</f>
        <v/>
      </c>
      <c r="AB1129" s="66"/>
      <c r="BA1129" s="62" t="str">
        <f>IF(BA1128="","",IFERROR(VLOOKUP($BC$1&amp;BB1129-1,'Pivot Tables'!$E$5:$F$1135,2,FALSE),""))</f>
        <v/>
      </c>
      <c r="BB1129" s="63">
        <v>1127</v>
      </c>
      <c r="BC1129" s="62" t="str">
        <f>IF(BD1129="","",BD1129&amp;" ("&amp;COUNTIF('Pivot Tables'!$D$4:$D$1135,Reference!BD1129)-1&amp;")")</f>
        <v/>
      </c>
      <c r="BD1129" s="62" t="str">
        <f>IF(BD1128="","",IFERROR(VLOOKUP(BB1129,'Pivot Tables'!$AD$4:$AE$1135,2,FALSE),""))</f>
        <v/>
      </c>
    </row>
    <row r="1130" spans="22:56">
      <c r="V1130" s="70"/>
      <c r="W1130" s="65"/>
      <c r="X1130" s="65"/>
      <c r="Y1130" s="65"/>
      <c r="Z1130" s="65">
        <f t="shared" si="77"/>
        <v>1125</v>
      </c>
      <c r="AA1130" s="81" t="str">
        <f>IF(AA1129="","",IFERROR(IF($S$17="All",VLOOKUP($S$14&amp;Z1130-1,'Pivot Tables'!$T$5:$U$1135,2,FALSE),VLOOKUP($S$14&amp;Reference!$S$17&amp;Z1130-1,'Pivot Tables'!$AB$5:$AC$1135,2,FALSE)),""))</f>
        <v/>
      </c>
      <c r="AB1130" s="66"/>
      <c r="BA1130" s="62" t="str">
        <f>IF(BA1129="","",IFERROR(VLOOKUP($BC$1&amp;BB1130-1,'Pivot Tables'!$E$5:$F$1135,2,FALSE),""))</f>
        <v/>
      </c>
      <c r="BB1130" s="63">
        <v>1128</v>
      </c>
      <c r="BC1130" s="62" t="str">
        <f>IF(BD1130="","",BD1130&amp;" ("&amp;COUNTIF('Pivot Tables'!$D$4:$D$1135,Reference!BD1130)-1&amp;")")</f>
        <v/>
      </c>
      <c r="BD1130" s="62" t="str">
        <f>IF(BD1129="","",IFERROR(VLOOKUP(BB1130,'Pivot Tables'!$AD$4:$AE$1135,2,FALSE),""))</f>
        <v/>
      </c>
    </row>
    <row r="1131" spans="22:56">
      <c r="V1131" s="70"/>
      <c r="W1131" s="65"/>
      <c r="X1131" s="65"/>
      <c r="Y1131" s="65"/>
      <c r="Z1131" s="65">
        <f t="shared" si="77"/>
        <v>1126</v>
      </c>
      <c r="AA1131" s="81" t="str">
        <f>IF(AA1130="","",IFERROR(IF($S$17="All",VLOOKUP($S$14&amp;Z1131-1,'Pivot Tables'!$T$5:$U$1135,2,FALSE),VLOOKUP($S$14&amp;Reference!$S$17&amp;Z1131-1,'Pivot Tables'!$AB$5:$AC$1135,2,FALSE)),""))</f>
        <v/>
      </c>
      <c r="AB1131" s="66"/>
      <c r="BA1131" s="62" t="str">
        <f>IF(BA1130="","",IFERROR(VLOOKUP($BC$1&amp;BB1131-1,'Pivot Tables'!$E$5:$F$1135,2,FALSE),""))</f>
        <v/>
      </c>
      <c r="BB1131" s="63">
        <v>1129</v>
      </c>
      <c r="BC1131" s="62" t="str">
        <f>IF(BD1131="","",BD1131&amp;" ("&amp;COUNTIF('Pivot Tables'!$D$4:$D$1135,Reference!BD1131)-1&amp;")")</f>
        <v/>
      </c>
      <c r="BD1131" s="62" t="str">
        <f>IF(BD1130="","",IFERROR(VLOOKUP(BB1131,'Pivot Tables'!$AD$4:$AE$1135,2,FALSE),""))</f>
        <v/>
      </c>
    </row>
    <row r="1132" spans="22:56">
      <c r="V1132" s="70"/>
      <c r="W1132" s="65"/>
      <c r="X1132" s="65"/>
      <c r="Y1132" s="65"/>
      <c r="Z1132" s="65">
        <f t="shared" si="77"/>
        <v>1127</v>
      </c>
      <c r="AA1132" s="81" t="str">
        <f>IF(AA1131="","",IFERROR(IF($S$17="All",VLOOKUP($S$14&amp;Z1132-1,'Pivot Tables'!$T$5:$U$1135,2,FALSE),VLOOKUP($S$14&amp;Reference!$S$17&amp;Z1132-1,'Pivot Tables'!$AB$5:$AC$1135,2,FALSE)),""))</f>
        <v/>
      </c>
      <c r="AB1132" s="66"/>
      <c r="BA1132" s="62" t="str">
        <f>IF(BA1131="","",IFERROR(VLOOKUP($BC$1&amp;BB1132-1,'Pivot Tables'!$E$5:$F$1135,2,FALSE),""))</f>
        <v/>
      </c>
      <c r="BB1132" s="63">
        <v>1130</v>
      </c>
      <c r="BC1132" s="62" t="str">
        <f>IF(BD1132="","",BD1132&amp;" ("&amp;COUNTIF('Pivot Tables'!$D$4:$D$1135,Reference!BD1132)-1&amp;")")</f>
        <v/>
      </c>
      <c r="BD1132" s="62" t="str">
        <f>IF(BD1131="","",IFERROR(VLOOKUP(BB1132,'Pivot Tables'!$AD$4:$AE$1135,2,FALSE),""))</f>
        <v/>
      </c>
    </row>
    <row r="1133" spans="22:56">
      <c r="V1133" s="70"/>
      <c r="W1133" s="65"/>
      <c r="X1133" s="65"/>
      <c r="Y1133" s="65"/>
      <c r="Z1133" s="65">
        <f t="shared" si="77"/>
        <v>1128</v>
      </c>
      <c r="AA1133" s="81" t="str">
        <f>IF(AA1132="","",IFERROR(IF($S$17="All",VLOOKUP($S$14&amp;Z1133-1,'Pivot Tables'!$T$5:$U$1135,2,FALSE),VLOOKUP($S$14&amp;Reference!$S$17&amp;Z1133-1,'Pivot Tables'!$AB$5:$AC$1135,2,FALSE)),""))</f>
        <v/>
      </c>
      <c r="AB1133" s="66"/>
      <c r="BA1133" s="62" t="str">
        <f>IF(BA1132="","",IFERROR(VLOOKUP($BC$1&amp;BB1133-1,'Pivot Tables'!$E$5:$F$1135,2,FALSE),""))</f>
        <v/>
      </c>
      <c r="BB1133" s="63">
        <v>1131</v>
      </c>
      <c r="BC1133" s="62" t="str">
        <f>IF(BD1133="","",BD1133&amp;" ("&amp;COUNTIF('Pivot Tables'!$D$4:$D$1135,Reference!BD1133)-1&amp;")")</f>
        <v/>
      </c>
      <c r="BD1133" s="62" t="str">
        <f>IF(BD1132="","",IFERROR(VLOOKUP(BB1133,'Pivot Tables'!$AD$4:$AE$1135,2,FALSE),""))</f>
        <v/>
      </c>
    </row>
    <row r="1134" spans="22:56">
      <c r="V1134" s="70"/>
      <c r="W1134" s="65"/>
      <c r="X1134" s="65"/>
      <c r="Y1134" s="65"/>
      <c r="Z1134" s="65">
        <f t="shared" si="77"/>
        <v>1129</v>
      </c>
      <c r="AA1134" s="81" t="str">
        <f>IF(AA1133="","",IFERROR(IF($S$17="All",VLOOKUP($S$14&amp;Z1134-1,'Pivot Tables'!$T$5:$U$1135,2,FALSE),VLOOKUP($S$14&amp;Reference!$S$17&amp;Z1134-1,'Pivot Tables'!$AB$5:$AC$1135,2,FALSE)),""))</f>
        <v/>
      </c>
      <c r="AB1134" s="66"/>
      <c r="BA1134" s="62" t="str">
        <f>IF(BA1133="","",IFERROR(VLOOKUP($BC$1&amp;BB1134-1,'Pivot Tables'!$E$5:$F$1135,2,FALSE),""))</f>
        <v/>
      </c>
      <c r="BB1134" s="63">
        <v>1132</v>
      </c>
      <c r="BC1134" s="62" t="str">
        <f>IF(BD1134="","",BD1134&amp;" ("&amp;COUNTIF('Pivot Tables'!$D$4:$D$1135,Reference!BD1134)-1&amp;")")</f>
        <v/>
      </c>
      <c r="BD1134" s="62" t="str">
        <f>IF(BD1133="","",IFERROR(VLOOKUP(BB1134,'Pivot Tables'!$AD$4:$AE$1135,2,FALSE),""))</f>
        <v/>
      </c>
    </row>
    <row r="1135" spans="22:56">
      <c r="V1135" s="70"/>
      <c r="W1135" s="65"/>
      <c r="X1135" s="65"/>
      <c r="Y1135" s="65"/>
      <c r="Z1135" s="65">
        <f t="shared" si="77"/>
        <v>1130</v>
      </c>
      <c r="AA1135" s="81" t="str">
        <f>IF(AA1134="","",IFERROR(IF($S$17="All",VLOOKUP($S$14&amp;Z1135-1,'Pivot Tables'!$T$5:$U$1135,2,FALSE),VLOOKUP($S$14&amp;Reference!$S$17&amp;Z1135-1,'Pivot Tables'!$AB$5:$AC$1135,2,FALSE)),""))</f>
        <v/>
      </c>
      <c r="AB1135" s="66"/>
      <c r="BA1135" s="62" t="str">
        <f>IF(BA1134="","",IFERROR(VLOOKUP($BC$1&amp;BB1135-1,'Pivot Tables'!$E$5:$F$1135,2,FALSE),""))</f>
        <v/>
      </c>
      <c r="BB1135" s="63">
        <v>1133</v>
      </c>
      <c r="BC1135" s="62" t="str">
        <f>IF(BD1135="","",BD1135&amp;" ("&amp;COUNTIF('Pivot Tables'!$D$4:$D$1135,Reference!BD1135)-1&amp;")")</f>
        <v/>
      </c>
      <c r="BD1135" s="62" t="str">
        <f>IF(BD1134="","",IFERROR(VLOOKUP(BB1135,'Pivot Tables'!$AD$4:$AE$1135,2,FALSE),""))</f>
        <v/>
      </c>
    </row>
    <row r="1136" spans="22:56">
      <c r="V1136" s="70"/>
      <c r="W1136" s="65"/>
      <c r="X1136" s="65"/>
      <c r="Y1136" s="65"/>
      <c r="Z1136" s="65">
        <f t="shared" si="77"/>
        <v>1131</v>
      </c>
      <c r="AA1136" s="81" t="str">
        <f>IF(AA1135="","",IFERROR(IF($S$17="All",VLOOKUP($S$14&amp;Z1136-1,'Pivot Tables'!$T$5:$U$1135,2,FALSE),VLOOKUP($S$14&amp;Reference!$S$17&amp;Z1136-1,'Pivot Tables'!$AB$5:$AC$1135,2,FALSE)),""))</f>
        <v/>
      </c>
      <c r="AB1136" s="66"/>
      <c r="BA1136" s="62" t="str">
        <f>IF(BA1135="","",IFERROR(VLOOKUP($BC$1&amp;BB1136-1,'Pivot Tables'!$E$5:$F$1135,2,FALSE),""))</f>
        <v/>
      </c>
      <c r="BB1136" s="63">
        <v>1134</v>
      </c>
      <c r="BC1136" s="62" t="str">
        <f>IF(BD1136="","",BD1136&amp;" ("&amp;COUNTIF('Pivot Tables'!$D$4:$D$1135,Reference!BD1136)-1&amp;")")</f>
        <v/>
      </c>
      <c r="BD1136" s="62" t="str">
        <f>IF(BD1135="","",IFERROR(VLOOKUP(BB1136,'Pivot Tables'!$AD$4:$AE$1135,2,FALSE),""))</f>
        <v/>
      </c>
    </row>
    <row r="1137" spans="22:56">
      <c r="V1137" s="70"/>
      <c r="W1137" s="65"/>
      <c r="X1137" s="65"/>
      <c r="Y1137" s="65"/>
      <c r="Z1137" s="65">
        <f t="shared" si="77"/>
        <v>1132</v>
      </c>
      <c r="AA1137" s="81" t="str">
        <f>IF(AA1136="","",IFERROR(IF($S$17="All",VLOOKUP($S$14&amp;Z1137-1,'Pivot Tables'!$T$5:$U$1135,2,FALSE),VLOOKUP($S$14&amp;Reference!$S$17&amp;Z1137-1,'Pivot Tables'!$AB$5:$AC$1135,2,FALSE)),""))</f>
        <v/>
      </c>
      <c r="AB1137" s="66"/>
      <c r="BA1137" s="62" t="str">
        <f>IF(BA1136="","",IFERROR(VLOOKUP($BC$1&amp;BB1137-1,'Pivot Tables'!$E$5:$F$1135,2,FALSE),""))</f>
        <v/>
      </c>
      <c r="BB1137" s="63">
        <v>1135</v>
      </c>
      <c r="BC1137" s="62" t="str">
        <f>IF(BD1137="","",BD1137&amp;" ("&amp;COUNTIF('Pivot Tables'!$D$4:$D$1135,Reference!BD1137)-1&amp;")")</f>
        <v/>
      </c>
      <c r="BD1137" s="62" t="str">
        <f>IF(BD1136="","",IFERROR(VLOOKUP(BB1137,'Pivot Tables'!$AD$4:$AE$1135,2,FALSE),""))</f>
        <v/>
      </c>
    </row>
    <row r="1138" spans="22:56">
      <c r="V1138" s="70"/>
      <c r="W1138" s="65"/>
      <c r="X1138" s="65"/>
      <c r="Y1138" s="65"/>
      <c r="Z1138" s="65">
        <f t="shared" si="77"/>
        <v>1133</v>
      </c>
      <c r="AA1138" s="81" t="str">
        <f>IF(AA1137="","",IFERROR(IF($S$17="All",VLOOKUP($S$14&amp;Z1138-1,'Pivot Tables'!$T$5:$U$1135,2,FALSE),VLOOKUP($S$14&amp;Reference!$S$17&amp;Z1138-1,'Pivot Tables'!$AB$5:$AC$1135,2,FALSE)),""))</f>
        <v/>
      </c>
      <c r="AB1138" s="66"/>
      <c r="BA1138" s="62" t="str">
        <f>IF(BA1137="","",IFERROR(VLOOKUP($BC$1&amp;BB1138-1,'Pivot Tables'!$E$5:$F$1135,2,FALSE),""))</f>
        <v/>
      </c>
      <c r="BB1138" s="63">
        <v>1136</v>
      </c>
      <c r="BC1138" s="62" t="str">
        <f>IF(BD1138="","",BD1138&amp;" ("&amp;COUNTIF('Pivot Tables'!$D$4:$D$1135,Reference!BD1138)-1&amp;")")</f>
        <v/>
      </c>
      <c r="BD1138" s="62" t="str">
        <f>IF(BD1137="","",IFERROR(VLOOKUP(BB1138,'Pivot Tables'!$AD$4:$AE$1135,2,FALSE),""))</f>
        <v/>
      </c>
    </row>
    <row r="1139" spans="22:56">
      <c r="V1139" s="70"/>
      <c r="W1139" s="65"/>
      <c r="X1139" s="65"/>
      <c r="Y1139" s="65"/>
      <c r="Z1139" s="65">
        <f t="shared" si="77"/>
        <v>1134</v>
      </c>
      <c r="AA1139" s="81" t="str">
        <f>IF(AA1138="","",IFERROR(IF($S$17="All",VLOOKUP($S$14&amp;Z1139-1,'Pivot Tables'!$T$5:$U$1135,2,FALSE),VLOOKUP($S$14&amp;Reference!$S$17&amp;Z1139-1,'Pivot Tables'!$AB$5:$AC$1135,2,FALSE)),""))</f>
        <v/>
      </c>
      <c r="AB1139" s="66"/>
      <c r="BA1139" s="62" t="str">
        <f>IF(BA1138="","",IFERROR(VLOOKUP($BC$1&amp;BB1139-1,'Pivot Tables'!$E$5:$F$1135,2,FALSE),""))</f>
        <v/>
      </c>
      <c r="BB1139" s="63">
        <v>1137</v>
      </c>
      <c r="BC1139" s="62" t="str">
        <f>IF(BD1139="","",BD1139&amp;" ("&amp;COUNTIF('Pivot Tables'!$D$4:$D$1135,Reference!BD1139)-1&amp;")")</f>
        <v/>
      </c>
      <c r="BD1139" s="62" t="str">
        <f>IF(BD1138="","",IFERROR(VLOOKUP(BB1139,'Pivot Tables'!$AD$4:$AE$1135,2,FALSE),""))</f>
        <v/>
      </c>
    </row>
    <row r="1140" spans="22:56">
      <c r="V1140" s="70"/>
      <c r="W1140" s="65"/>
      <c r="X1140" s="65"/>
      <c r="Y1140" s="65"/>
      <c r="Z1140" s="65">
        <f t="shared" si="77"/>
        <v>1135</v>
      </c>
      <c r="AA1140" s="81" t="str">
        <f>IF(AA1139="","",IFERROR(IF($S$17="All",VLOOKUP($S$14&amp;Z1140-1,'Pivot Tables'!$T$5:$U$1135,2,FALSE),VLOOKUP($S$14&amp;Reference!$S$17&amp;Z1140-1,'Pivot Tables'!$AB$5:$AC$1135,2,FALSE)),""))</f>
        <v/>
      </c>
      <c r="AB1140" s="66"/>
      <c r="BA1140" s="62" t="str">
        <f>IF(BA1139="","",IFERROR(VLOOKUP($BC$1&amp;BB1140-1,'Pivot Tables'!$E$5:$F$1135,2,FALSE),""))</f>
        <v/>
      </c>
      <c r="BB1140" s="63">
        <v>1138</v>
      </c>
      <c r="BC1140" s="62" t="str">
        <f>IF(BD1140="","",BD1140&amp;" ("&amp;COUNTIF('Pivot Tables'!$D$4:$D$1135,Reference!BD1140)-1&amp;")")</f>
        <v/>
      </c>
      <c r="BD1140" s="62" t="str">
        <f>IF(BD1139="","",IFERROR(VLOOKUP(BB1140,'Pivot Tables'!$AD$4:$AE$1135,2,FALSE),""))</f>
        <v/>
      </c>
    </row>
    <row r="1141" spans="22:56">
      <c r="V1141" s="70"/>
      <c r="W1141" s="65"/>
      <c r="X1141" s="65"/>
      <c r="Y1141" s="65"/>
      <c r="Z1141" s="65">
        <f t="shared" si="77"/>
        <v>1136</v>
      </c>
      <c r="AA1141" s="81" t="str">
        <f>IF(AA1140="","",IFERROR(IF($S$17="All",VLOOKUP($S$14&amp;Z1141-1,'Pivot Tables'!$T$5:$U$1135,2,FALSE),VLOOKUP($S$14&amp;Reference!$S$17&amp;Z1141-1,'Pivot Tables'!$AB$5:$AC$1135,2,FALSE)),""))</f>
        <v/>
      </c>
      <c r="AB1141" s="66"/>
      <c r="BA1141" s="62" t="str">
        <f>IF(BA1140="","",IFERROR(VLOOKUP($BC$1&amp;BB1141-1,'Pivot Tables'!$E$5:$F$1135,2,FALSE),""))</f>
        <v/>
      </c>
      <c r="BB1141" s="63">
        <v>1139</v>
      </c>
      <c r="BC1141" s="62" t="str">
        <f>IF(BD1141="","",BD1141&amp;" ("&amp;COUNTIF('Pivot Tables'!$D$4:$D$1135,Reference!BD1141)-1&amp;")")</f>
        <v/>
      </c>
      <c r="BD1141" s="62" t="str">
        <f>IF(BD1140="","",IFERROR(VLOOKUP(BB1141,'Pivot Tables'!$AD$4:$AE$1135,2,FALSE),""))</f>
        <v/>
      </c>
    </row>
    <row r="1142" spans="22:56">
      <c r="V1142" s="70"/>
      <c r="W1142" s="65"/>
      <c r="X1142" s="65"/>
      <c r="Y1142" s="65"/>
      <c r="Z1142" s="65">
        <f t="shared" si="77"/>
        <v>1137</v>
      </c>
      <c r="AA1142" s="81" t="str">
        <f>IF(AA1141="","",IFERROR(IF($S$17="All",VLOOKUP($S$14&amp;Z1142-1,'Pivot Tables'!$T$5:$U$1135,2,FALSE),VLOOKUP($S$14&amp;Reference!$S$17&amp;Z1142-1,'Pivot Tables'!$AB$5:$AC$1135,2,FALSE)),""))</f>
        <v/>
      </c>
      <c r="AB1142" s="66"/>
      <c r="BA1142" s="62" t="str">
        <f>IF(BA1141="","",IFERROR(VLOOKUP($BC$1&amp;BB1142-1,'Pivot Tables'!$E$5:$F$1135,2,FALSE),""))</f>
        <v/>
      </c>
      <c r="BB1142" s="63">
        <v>1140</v>
      </c>
      <c r="BC1142" s="62" t="str">
        <f>IF(BD1142="","",BD1142&amp;" ("&amp;COUNTIF('Pivot Tables'!$D$4:$D$1135,Reference!BD1142)-1&amp;")")</f>
        <v/>
      </c>
      <c r="BD1142" s="62" t="str">
        <f>IF(BD1141="","",IFERROR(VLOOKUP(BB1142,'Pivot Tables'!$AD$4:$AE$1135,2,FALSE),""))</f>
        <v/>
      </c>
    </row>
    <row r="1143" spans="22:56">
      <c r="V1143" s="70"/>
      <c r="W1143" s="65"/>
      <c r="X1143" s="65"/>
      <c r="Y1143" s="65"/>
      <c r="Z1143" s="65">
        <f t="shared" si="77"/>
        <v>1138</v>
      </c>
      <c r="AA1143" s="81" t="str">
        <f>IF(AA1142="","",IFERROR(IF($S$17="All",VLOOKUP($S$14&amp;Z1143-1,'Pivot Tables'!$T$5:$U$1135,2,FALSE),VLOOKUP($S$14&amp;Reference!$S$17&amp;Z1143-1,'Pivot Tables'!$AB$5:$AC$1135,2,FALSE)),""))</f>
        <v/>
      </c>
      <c r="AB1143" s="66"/>
      <c r="BA1143" s="62" t="str">
        <f>IF(BA1142="","",IFERROR(VLOOKUP($BC$1&amp;BB1143-1,'Pivot Tables'!$E$5:$F$1135,2,FALSE),""))</f>
        <v/>
      </c>
      <c r="BB1143" s="63">
        <v>1141</v>
      </c>
      <c r="BC1143" s="62" t="str">
        <f>IF(BD1143="","",BD1143&amp;" ("&amp;COUNTIF('Pivot Tables'!$D$4:$D$1135,Reference!BD1143)-1&amp;")")</f>
        <v/>
      </c>
      <c r="BD1143" s="62" t="str">
        <f>IF(BD1142="","",IFERROR(VLOOKUP(BB1143,'Pivot Tables'!$AD$4:$AE$1135,2,FALSE),""))</f>
        <v/>
      </c>
    </row>
    <row r="1144" spans="22:56">
      <c r="V1144" s="70"/>
      <c r="W1144" s="65"/>
      <c r="X1144" s="65"/>
      <c r="Y1144" s="65"/>
      <c r="Z1144" s="65">
        <f t="shared" si="77"/>
        <v>1139</v>
      </c>
      <c r="AA1144" s="81" t="str">
        <f>IF(AA1143="","",IFERROR(IF($S$17="All",VLOOKUP($S$14&amp;Z1144-1,'Pivot Tables'!$T$5:$U$1135,2,FALSE),VLOOKUP($S$14&amp;Reference!$S$17&amp;Z1144-1,'Pivot Tables'!$AB$5:$AC$1135,2,FALSE)),""))</f>
        <v/>
      </c>
      <c r="AB1144" s="66"/>
      <c r="BA1144" s="62" t="str">
        <f>IF(BA1143="","",IFERROR(VLOOKUP($BC$1&amp;BB1144-1,'Pivot Tables'!$E$5:$F$1135,2,FALSE),""))</f>
        <v/>
      </c>
      <c r="BB1144" s="63">
        <v>1142</v>
      </c>
      <c r="BC1144" s="62" t="str">
        <f>IF(BD1144="","",BD1144&amp;" ("&amp;COUNTIF('Pivot Tables'!$D$4:$D$1135,Reference!BD1144)-1&amp;")")</f>
        <v/>
      </c>
      <c r="BD1144" s="62" t="str">
        <f>IF(BD1143="","",IFERROR(VLOOKUP(BB1144,'Pivot Tables'!$AD$4:$AE$1135,2,FALSE),""))</f>
        <v/>
      </c>
    </row>
    <row r="1145" spans="22:56">
      <c r="V1145" s="70"/>
      <c r="W1145" s="65"/>
      <c r="X1145" s="65"/>
      <c r="Y1145" s="65"/>
      <c r="Z1145" s="65">
        <f t="shared" si="77"/>
        <v>1140</v>
      </c>
      <c r="AA1145" s="81" t="str">
        <f>IF(AA1144="","",IFERROR(IF($S$17="All",VLOOKUP($S$14&amp;Z1145-1,'Pivot Tables'!$T$5:$U$1135,2,FALSE),VLOOKUP($S$14&amp;Reference!$S$17&amp;Z1145-1,'Pivot Tables'!$AB$5:$AC$1135,2,FALSE)),""))</f>
        <v/>
      </c>
      <c r="AB1145" s="66"/>
      <c r="BA1145" s="62" t="str">
        <f>IF(BA1144="","",IFERROR(VLOOKUP($BC$1&amp;BB1145-1,'Pivot Tables'!$E$5:$F$1135,2,FALSE),""))</f>
        <v/>
      </c>
      <c r="BB1145" s="63">
        <v>1143</v>
      </c>
      <c r="BC1145" s="62" t="str">
        <f>IF(BD1145="","",BD1145&amp;" ("&amp;COUNTIF('Pivot Tables'!$D$4:$D$1135,Reference!BD1145)-1&amp;")")</f>
        <v/>
      </c>
      <c r="BD1145" s="62" t="str">
        <f>IF(BD1144="","",IFERROR(VLOOKUP(BB1145,'Pivot Tables'!$AD$4:$AE$1135,2,FALSE),""))</f>
        <v/>
      </c>
    </row>
    <row r="1146" spans="22:56">
      <c r="V1146" s="70"/>
      <c r="W1146" s="65"/>
      <c r="X1146" s="65"/>
      <c r="Y1146" s="65"/>
      <c r="Z1146" s="65">
        <f t="shared" si="77"/>
        <v>1141</v>
      </c>
      <c r="AA1146" s="81" t="str">
        <f>IF(AA1145="","",IFERROR(IF($S$17="All",VLOOKUP($S$14&amp;Z1146-1,'Pivot Tables'!$T$5:$U$1135,2,FALSE),VLOOKUP($S$14&amp;Reference!$S$17&amp;Z1146-1,'Pivot Tables'!$AB$5:$AC$1135,2,FALSE)),""))</f>
        <v/>
      </c>
      <c r="AB1146" s="66"/>
      <c r="BA1146" s="62" t="str">
        <f>IF(BA1145="","",IFERROR(VLOOKUP($BC$1&amp;BB1146-1,'Pivot Tables'!$E$5:$F$1135,2,FALSE),""))</f>
        <v/>
      </c>
      <c r="BB1146" s="63">
        <v>1144</v>
      </c>
      <c r="BC1146" s="62" t="str">
        <f>IF(BD1146="","",BD1146&amp;" ("&amp;COUNTIF('Pivot Tables'!$D$4:$D$1135,Reference!BD1146)-1&amp;")")</f>
        <v/>
      </c>
      <c r="BD1146" s="62" t="str">
        <f>IF(BD1145="","",IFERROR(VLOOKUP(BB1146,'Pivot Tables'!$AD$4:$AE$1135,2,FALSE),""))</f>
        <v/>
      </c>
    </row>
    <row r="1147" spans="22:56">
      <c r="V1147" s="70"/>
      <c r="W1147" s="65"/>
      <c r="X1147" s="65"/>
      <c r="Y1147" s="65"/>
      <c r="Z1147" s="65">
        <f t="shared" si="77"/>
        <v>1142</v>
      </c>
      <c r="AA1147" s="81" t="str">
        <f>IF(AA1146="","",IFERROR(IF($S$17="All",VLOOKUP($S$14&amp;Z1147-1,'Pivot Tables'!$T$5:$U$1135,2,FALSE),VLOOKUP($S$14&amp;Reference!$S$17&amp;Z1147-1,'Pivot Tables'!$AB$5:$AC$1135,2,FALSE)),""))</f>
        <v/>
      </c>
      <c r="AB1147" s="66"/>
      <c r="BA1147" s="62" t="str">
        <f>IF(BA1146="","",IFERROR(VLOOKUP($BC$1&amp;BB1147-1,'Pivot Tables'!$E$5:$F$1135,2,FALSE),""))</f>
        <v/>
      </c>
      <c r="BB1147" s="63">
        <v>1145</v>
      </c>
      <c r="BC1147" s="62" t="str">
        <f>IF(BD1147="","",BD1147&amp;" ("&amp;COUNTIF('Pivot Tables'!$D$4:$D$1135,Reference!BD1147)-1&amp;")")</f>
        <v/>
      </c>
      <c r="BD1147" s="62" t="str">
        <f>IF(BD1146="","",IFERROR(VLOOKUP(BB1147,'Pivot Tables'!$AD$4:$AE$1135,2,FALSE),""))</f>
        <v/>
      </c>
    </row>
    <row r="1148" spans="22:56">
      <c r="V1148" s="70"/>
      <c r="W1148" s="65"/>
      <c r="X1148" s="65"/>
      <c r="Y1148" s="65"/>
      <c r="Z1148" s="65">
        <f t="shared" si="77"/>
        <v>1143</v>
      </c>
      <c r="AA1148" s="81" t="str">
        <f>IF(AA1147="","",IFERROR(IF($S$17="All",VLOOKUP($S$14&amp;Z1148-1,'Pivot Tables'!$T$5:$U$1135,2,FALSE),VLOOKUP($S$14&amp;Reference!$S$17&amp;Z1148-1,'Pivot Tables'!$AB$5:$AC$1135,2,FALSE)),""))</f>
        <v/>
      </c>
      <c r="AB1148" s="66"/>
      <c r="BA1148" s="62" t="str">
        <f>IF(BA1147="","",IFERROR(VLOOKUP($BC$1&amp;BB1148-1,'Pivot Tables'!$E$5:$F$1135,2,FALSE),""))</f>
        <v/>
      </c>
      <c r="BB1148" s="63">
        <v>1146</v>
      </c>
      <c r="BC1148" s="62" t="str">
        <f>IF(BD1148="","",BD1148&amp;" ("&amp;COUNTIF('Pivot Tables'!$D$4:$D$1135,Reference!BD1148)-1&amp;")")</f>
        <v/>
      </c>
      <c r="BD1148" s="62" t="str">
        <f>IF(BD1147="","",IFERROR(VLOOKUP(BB1148,'Pivot Tables'!$AD$4:$AE$1135,2,FALSE),""))</f>
        <v/>
      </c>
    </row>
    <row r="1149" spans="22:56">
      <c r="V1149" s="70"/>
      <c r="W1149" s="65"/>
      <c r="X1149" s="65"/>
      <c r="Y1149" s="65"/>
      <c r="Z1149" s="65">
        <f t="shared" si="77"/>
        <v>1144</v>
      </c>
      <c r="AA1149" s="81" t="str">
        <f>IF(AA1148="","",IFERROR(IF($S$17="All",VLOOKUP($S$14&amp;Z1149-1,'Pivot Tables'!$T$5:$U$1135,2,FALSE),VLOOKUP($S$14&amp;Reference!$S$17&amp;Z1149-1,'Pivot Tables'!$AB$5:$AC$1135,2,FALSE)),""))</f>
        <v/>
      </c>
      <c r="AB1149" s="66"/>
      <c r="BA1149" s="62" t="str">
        <f>IF(BA1148="","",IFERROR(VLOOKUP($BC$1&amp;BB1149-1,'Pivot Tables'!$E$5:$F$1135,2,FALSE),""))</f>
        <v/>
      </c>
      <c r="BB1149" s="63">
        <v>1147</v>
      </c>
      <c r="BC1149" s="62" t="str">
        <f>IF(BD1149="","",BD1149&amp;" ("&amp;COUNTIF('Pivot Tables'!$D$4:$D$1135,Reference!BD1149)-1&amp;")")</f>
        <v/>
      </c>
      <c r="BD1149" s="62" t="str">
        <f>IF(BD1148="","",IFERROR(VLOOKUP(BB1149,'Pivot Tables'!$AD$4:$AE$1135,2,FALSE),""))</f>
        <v/>
      </c>
    </row>
    <row r="1150" spans="22:56">
      <c r="V1150" s="70"/>
      <c r="W1150" s="65"/>
      <c r="X1150" s="65"/>
      <c r="Y1150" s="65"/>
      <c r="Z1150" s="65">
        <f t="shared" si="77"/>
        <v>1145</v>
      </c>
      <c r="AA1150" s="81" t="str">
        <f>IF(AA1149="","",IFERROR(IF($S$17="All",VLOOKUP($S$14&amp;Z1150-1,'Pivot Tables'!$T$5:$U$1135,2,FALSE),VLOOKUP($S$14&amp;Reference!$S$17&amp;Z1150-1,'Pivot Tables'!$AB$5:$AC$1135,2,FALSE)),""))</f>
        <v/>
      </c>
      <c r="AB1150" s="66"/>
      <c r="BA1150" s="62" t="str">
        <f>IF(BA1149="","",IFERROR(VLOOKUP($BC$1&amp;BB1150-1,'Pivot Tables'!$E$5:$F$1135,2,FALSE),""))</f>
        <v/>
      </c>
      <c r="BB1150" s="63">
        <v>1148</v>
      </c>
      <c r="BC1150" s="62" t="str">
        <f>IF(BD1150="","",BD1150&amp;" ("&amp;COUNTIF('Pivot Tables'!$D$4:$D$1135,Reference!BD1150)-1&amp;")")</f>
        <v/>
      </c>
      <c r="BD1150" s="62" t="str">
        <f>IF(BD1149="","",IFERROR(VLOOKUP(BB1150,'Pivot Tables'!$AD$4:$AE$1135,2,FALSE),""))</f>
        <v/>
      </c>
    </row>
    <row r="1151" spans="22:56">
      <c r="V1151" s="70"/>
      <c r="W1151" s="65"/>
      <c r="X1151" s="65"/>
      <c r="Y1151" s="65"/>
      <c r="Z1151" s="65">
        <f t="shared" si="77"/>
        <v>1146</v>
      </c>
      <c r="AA1151" s="81" t="str">
        <f>IF(AA1150="","",IFERROR(IF($S$17="All",VLOOKUP($S$14&amp;Z1151-1,'Pivot Tables'!$T$5:$U$1135,2,FALSE),VLOOKUP($S$14&amp;Reference!$S$17&amp;Z1151-1,'Pivot Tables'!$AB$5:$AC$1135,2,FALSE)),""))</f>
        <v/>
      </c>
      <c r="AB1151" s="66"/>
      <c r="BA1151" s="62" t="str">
        <f>IF(BA1150="","",IFERROR(VLOOKUP($BC$1&amp;BB1151-1,'Pivot Tables'!$E$5:$F$1135,2,FALSE),""))</f>
        <v/>
      </c>
      <c r="BB1151" s="63">
        <v>1149</v>
      </c>
      <c r="BC1151" s="62" t="str">
        <f>IF(BD1151="","",BD1151&amp;" ("&amp;COUNTIF('Pivot Tables'!$D$4:$D$1135,Reference!BD1151)-1&amp;")")</f>
        <v/>
      </c>
      <c r="BD1151" s="62" t="str">
        <f>IF(BD1150="","",IFERROR(VLOOKUP(BB1151,'Pivot Tables'!$AD$4:$AE$1135,2,FALSE),""))</f>
        <v/>
      </c>
    </row>
    <row r="1152" spans="22:56">
      <c r="V1152" s="70"/>
      <c r="W1152" s="65"/>
      <c r="X1152" s="65"/>
      <c r="Y1152" s="65"/>
      <c r="Z1152" s="65">
        <f t="shared" si="77"/>
        <v>1147</v>
      </c>
      <c r="AA1152" s="81" t="str">
        <f>IF(AA1151="","",IFERROR(IF($S$17="All",VLOOKUP($S$14&amp;Z1152-1,'Pivot Tables'!$T$5:$U$1135,2,FALSE),VLOOKUP($S$14&amp;Reference!$S$17&amp;Z1152-1,'Pivot Tables'!$AB$5:$AC$1135,2,FALSE)),""))</f>
        <v/>
      </c>
      <c r="AB1152" s="66"/>
      <c r="BA1152" s="62" t="str">
        <f>IF(BA1151="","",IFERROR(VLOOKUP($BC$1&amp;BB1152-1,'Pivot Tables'!$E$5:$F$1135,2,FALSE),""))</f>
        <v/>
      </c>
      <c r="BB1152" s="63">
        <v>1150</v>
      </c>
      <c r="BC1152" s="62" t="str">
        <f>IF(BD1152="","",BD1152&amp;" ("&amp;COUNTIF('Pivot Tables'!$D$4:$D$1135,Reference!BD1152)-1&amp;")")</f>
        <v/>
      </c>
      <c r="BD1152" s="62" t="str">
        <f>IF(BD1151="","",IFERROR(VLOOKUP(BB1152,'Pivot Tables'!$AD$4:$AE$1135,2,FALSE),""))</f>
        <v/>
      </c>
    </row>
    <row r="1153" spans="22:56">
      <c r="V1153" s="70"/>
      <c r="W1153" s="65"/>
      <c r="X1153" s="65"/>
      <c r="Y1153" s="65"/>
      <c r="Z1153" s="65">
        <f t="shared" si="77"/>
        <v>1148</v>
      </c>
      <c r="AA1153" s="81" t="str">
        <f>IF(AA1152="","",IFERROR(IF($S$17="All",VLOOKUP($S$14&amp;Z1153-1,'Pivot Tables'!$T$5:$U$1135,2,FALSE),VLOOKUP($S$14&amp;Reference!$S$17&amp;Z1153-1,'Pivot Tables'!$AB$5:$AC$1135,2,FALSE)),""))</f>
        <v/>
      </c>
      <c r="AB1153" s="66"/>
      <c r="BA1153" s="62" t="str">
        <f>IF(BA1152="","",IFERROR(VLOOKUP($BC$1&amp;BB1153-1,'Pivot Tables'!$E$5:$F$1135,2,FALSE),""))</f>
        <v/>
      </c>
      <c r="BB1153" s="63">
        <v>1151</v>
      </c>
      <c r="BC1153" s="62" t="str">
        <f>IF(BD1153="","",BD1153&amp;" ("&amp;COUNTIF('Pivot Tables'!$D$4:$D$1135,Reference!BD1153)-1&amp;")")</f>
        <v/>
      </c>
      <c r="BD1153" s="62" t="str">
        <f>IF(BD1152="","",IFERROR(VLOOKUP(BB1153,'Pivot Tables'!$AD$4:$AE$1135,2,FALSE),""))</f>
        <v/>
      </c>
    </row>
    <row r="1154" spans="22:56">
      <c r="V1154" s="70"/>
      <c r="W1154" s="65"/>
      <c r="X1154" s="65"/>
      <c r="Y1154" s="65"/>
      <c r="Z1154" s="65">
        <f t="shared" si="77"/>
        <v>1149</v>
      </c>
      <c r="AA1154" s="81" t="str">
        <f>IF(AA1153="","",IFERROR(IF($S$17="All",VLOOKUP($S$14&amp;Z1154-1,'Pivot Tables'!$T$5:$U$1135,2,FALSE),VLOOKUP($S$14&amp;Reference!$S$17&amp;Z1154-1,'Pivot Tables'!$AB$5:$AC$1135,2,FALSE)),""))</f>
        <v/>
      </c>
      <c r="AB1154" s="66"/>
      <c r="BA1154" s="62" t="str">
        <f>IF(BA1153="","",IFERROR(VLOOKUP($BC$1&amp;BB1154-1,'Pivot Tables'!$E$5:$F$1135,2,FALSE),""))</f>
        <v/>
      </c>
      <c r="BB1154" s="63">
        <v>1152</v>
      </c>
      <c r="BC1154" s="62" t="str">
        <f>IF(BD1154="","",BD1154&amp;" ("&amp;COUNTIF('Pivot Tables'!$D$4:$D$1135,Reference!BD1154)-1&amp;")")</f>
        <v/>
      </c>
      <c r="BD1154" s="62" t="str">
        <f>IF(BD1153="","",IFERROR(VLOOKUP(BB1154,'Pivot Tables'!$AD$4:$AE$1135,2,FALSE),""))</f>
        <v/>
      </c>
    </row>
    <row r="1155" spans="22:56">
      <c r="V1155" s="70"/>
      <c r="W1155" s="65"/>
      <c r="X1155" s="65"/>
      <c r="Y1155" s="65"/>
      <c r="Z1155" s="65">
        <f t="shared" si="77"/>
        <v>1150</v>
      </c>
      <c r="AA1155" s="81" t="str">
        <f>IF(AA1154="","",IFERROR(IF($S$17="All",VLOOKUP($S$14&amp;Z1155-1,'Pivot Tables'!$T$5:$U$1135,2,FALSE),VLOOKUP($S$14&amp;Reference!$S$17&amp;Z1155-1,'Pivot Tables'!$AB$5:$AC$1135,2,FALSE)),""))</f>
        <v/>
      </c>
      <c r="AB1155" s="66"/>
      <c r="BA1155" s="62" t="str">
        <f>IF(BA1154="","",IFERROR(VLOOKUP($BC$1&amp;BB1155-1,'Pivot Tables'!$E$5:$F$1135,2,FALSE),""))</f>
        <v/>
      </c>
      <c r="BB1155" s="63">
        <v>1153</v>
      </c>
      <c r="BC1155" s="62" t="str">
        <f>IF(BD1155="","",BD1155&amp;" ("&amp;COUNTIF('Pivot Tables'!$D$4:$D$1135,Reference!BD1155)-1&amp;")")</f>
        <v/>
      </c>
      <c r="BD1155" s="62" t="str">
        <f>IF(BD1154="","",IFERROR(VLOOKUP(BB1155,'Pivot Tables'!$AD$4:$AE$1135,2,FALSE),""))</f>
        <v/>
      </c>
    </row>
    <row r="1156" spans="22:56">
      <c r="V1156" s="70"/>
      <c r="W1156" s="65"/>
      <c r="X1156" s="65"/>
      <c r="Y1156" s="65"/>
      <c r="Z1156" s="65">
        <f t="shared" si="77"/>
        <v>1151</v>
      </c>
      <c r="AA1156" s="81" t="str">
        <f>IF(AA1155="","",IFERROR(IF($S$17="All",VLOOKUP($S$14&amp;Z1156-1,'Pivot Tables'!$T$5:$U$1135,2,FALSE),VLOOKUP($S$14&amp;Reference!$S$17&amp;Z1156-1,'Pivot Tables'!$AB$5:$AC$1135,2,FALSE)),""))</f>
        <v/>
      </c>
      <c r="AB1156" s="66"/>
      <c r="BA1156" s="62" t="str">
        <f>IF(BA1155="","",IFERROR(VLOOKUP($BC$1&amp;BB1156-1,'Pivot Tables'!$E$5:$F$1135,2,FALSE),""))</f>
        <v/>
      </c>
      <c r="BB1156" s="63">
        <v>1154</v>
      </c>
      <c r="BC1156" s="62" t="str">
        <f>IF(BD1156="","",BD1156&amp;" ("&amp;COUNTIF('Pivot Tables'!$D$4:$D$1135,Reference!BD1156)-1&amp;")")</f>
        <v/>
      </c>
      <c r="BD1156" s="62" t="str">
        <f>IF(BD1155="","",IFERROR(VLOOKUP(BB1156,'Pivot Tables'!$AD$4:$AE$1135,2,FALSE),""))</f>
        <v/>
      </c>
    </row>
    <row r="1157" spans="22:56">
      <c r="V1157" s="70"/>
      <c r="W1157" s="65"/>
      <c r="X1157" s="65"/>
      <c r="Y1157" s="65"/>
      <c r="Z1157" s="65">
        <f t="shared" si="77"/>
        <v>1152</v>
      </c>
      <c r="AA1157" s="81" t="str">
        <f>IF(AA1156="","",IFERROR(IF($S$17="All",VLOOKUP($S$14&amp;Z1157-1,'Pivot Tables'!$T$5:$U$1135,2,FALSE),VLOOKUP($S$14&amp;Reference!$S$17&amp;Z1157-1,'Pivot Tables'!$AB$5:$AC$1135,2,FALSE)),""))</f>
        <v/>
      </c>
      <c r="AB1157" s="66"/>
      <c r="BA1157" s="62" t="str">
        <f>IF(BA1156="","",IFERROR(VLOOKUP($BC$1&amp;BB1157-1,'Pivot Tables'!$E$5:$F$1135,2,FALSE),""))</f>
        <v/>
      </c>
      <c r="BB1157" s="63">
        <v>1155</v>
      </c>
      <c r="BC1157" s="62" t="str">
        <f>IF(BD1157="","",BD1157&amp;" ("&amp;COUNTIF('Pivot Tables'!$D$4:$D$1135,Reference!BD1157)-1&amp;")")</f>
        <v/>
      </c>
      <c r="BD1157" s="62" t="str">
        <f>IF(BD1156="","",IFERROR(VLOOKUP(BB1157,'Pivot Tables'!$AD$4:$AE$1135,2,FALSE),""))</f>
        <v/>
      </c>
    </row>
    <row r="1158" spans="22:56">
      <c r="V1158" s="70"/>
      <c r="W1158" s="65"/>
      <c r="X1158" s="65"/>
      <c r="Y1158" s="65"/>
      <c r="Z1158" s="65">
        <f t="shared" si="77"/>
        <v>1153</v>
      </c>
      <c r="AA1158" s="81" t="str">
        <f>IF(AA1157="","",IFERROR(IF($S$17="All",VLOOKUP($S$14&amp;Z1158-1,'Pivot Tables'!$T$5:$U$1135,2,FALSE),VLOOKUP($S$14&amp;Reference!$S$17&amp;Z1158-1,'Pivot Tables'!$AB$5:$AC$1135,2,FALSE)),""))</f>
        <v/>
      </c>
      <c r="AB1158" s="66"/>
      <c r="BA1158" s="62" t="str">
        <f>IF(BA1157="","",IFERROR(VLOOKUP($BC$1&amp;BB1158-1,'Pivot Tables'!$E$5:$F$1135,2,FALSE),""))</f>
        <v/>
      </c>
      <c r="BB1158" s="63">
        <v>1156</v>
      </c>
      <c r="BC1158" s="62" t="str">
        <f>IF(BD1158="","",BD1158&amp;" ("&amp;COUNTIF('Pivot Tables'!$D$4:$D$1135,Reference!BD1158)-1&amp;")")</f>
        <v/>
      </c>
      <c r="BD1158" s="62" t="str">
        <f>IF(BD1157="","",IFERROR(VLOOKUP(BB1158,'Pivot Tables'!$AD$4:$AE$1135,2,FALSE),""))</f>
        <v/>
      </c>
    </row>
    <row r="1159" spans="22:56">
      <c r="V1159" s="70"/>
      <c r="W1159" s="65"/>
      <c r="X1159" s="65"/>
      <c r="Y1159" s="65"/>
      <c r="Z1159" s="65">
        <f t="shared" si="77"/>
        <v>1154</v>
      </c>
      <c r="AA1159" s="81" t="str">
        <f>IF(AA1158="","",IFERROR(IF($S$17="All",VLOOKUP($S$14&amp;Z1159-1,'Pivot Tables'!$T$5:$U$1135,2,FALSE),VLOOKUP($S$14&amp;Reference!$S$17&amp;Z1159-1,'Pivot Tables'!$AB$5:$AC$1135,2,FALSE)),""))</f>
        <v/>
      </c>
      <c r="AB1159" s="66"/>
      <c r="BA1159" s="62" t="str">
        <f>IF(BA1158="","",IFERROR(VLOOKUP($BC$1&amp;BB1159-1,'Pivot Tables'!$E$5:$F$1135,2,FALSE),""))</f>
        <v/>
      </c>
      <c r="BB1159" s="63">
        <v>1157</v>
      </c>
      <c r="BC1159" s="62" t="str">
        <f>IF(BD1159="","",BD1159&amp;" ("&amp;COUNTIF('Pivot Tables'!$D$4:$D$1135,Reference!BD1159)-1&amp;")")</f>
        <v/>
      </c>
      <c r="BD1159" s="62" t="str">
        <f>IF(BD1158="","",IFERROR(VLOOKUP(BB1159,'Pivot Tables'!$AD$4:$AE$1135,2,FALSE),""))</f>
        <v/>
      </c>
    </row>
    <row r="1160" spans="22:56">
      <c r="V1160" s="70"/>
      <c r="W1160" s="65"/>
      <c r="X1160" s="65"/>
      <c r="Y1160" s="65"/>
      <c r="Z1160" s="65">
        <f t="shared" si="77"/>
        <v>1155</v>
      </c>
      <c r="AA1160" s="81" t="str">
        <f>IF(AA1159="","",IFERROR(IF($S$17="All",VLOOKUP($S$14&amp;Z1160-1,'Pivot Tables'!$T$5:$U$1135,2,FALSE),VLOOKUP($S$14&amp;Reference!$S$17&amp;Z1160-1,'Pivot Tables'!$AB$5:$AC$1135,2,FALSE)),""))</f>
        <v/>
      </c>
      <c r="AB1160" s="66"/>
      <c r="BA1160" s="62" t="str">
        <f>IF(BA1159="","",IFERROR(VLOOKUP($BC$1&amp;BB1160-1,'Pivot Tables'!$E$5:$F$1135,2,FALSE),""))</f>
        <v/>
      </c>
      <c r="BB1160" s="63">
        <v>1158</v>
      </c>
      <c r="BC1160" s="62" t="str">
        <f>IF(BD1160="","",BD1160&amp;" ("&amp;COUNTIF('Pivot Tables'!$D$4:$D$1135,Reference!BD1160)-1&amp;")")</f>
        <v/>
      </c>
      <c r="BD1160" s="62" t="str">
        <f>IF(BD1159="","",IFERROR(VLOOKUP(BB1160,'Pivot Tables'!$AD$4:$AE$1135,2,FALSE),""))</f>
        <v/>
      </c>
    </row>
    <row r="1161" spans="22:56">
      <c r="V1161" s="70"/>
      <c r="W1161" s="65"/>
      <c r="X1161" s="65"/>
      <c r="Y1161" s="65"/>
      <c r="Z1161" s="65">
        <f t="shared" si="77"/>
        <v>1156</v>
      </c>
      <c r="AA1161" s="81" t="str">
        <f>IF(AA1160="","",IFERROR(IF($S$17="All",VLOOKUP($S$14&amp;Z1161-1,'Pivot Tables'!$T$5:$U$1135,2,FALSE),VLOOKUP($S$14&amp;Reference!$S$17&amp;Z1161-1,'Pivot Tables'!$AB$5:$AC$1135,2,FALSE)),""))</f>
        <v/>
      </c>
      <c r="AB1161" s="66"/>
      <c r="BA1161" s="62" t="str">
        <f>IF(BA1160="","",IFERROR(VLOOKUP($BC$1&amp;BB1161-1,'Pivot Tables'!$E$5:$F$1135,2,FALSE),""))</f>
        <v/>
      </c>
      <c r="BB1161" s="63">
        <v>1159</v>
      </c>
      <c r="BC1161" s="62" t="str">
        <f>IF(BD1161="","",BD1161&amp;" ("&amp;COUNTIF('Pivot Tables'!$D$4:$D$1135,Reference!BD1161)-1&amp;")")</f>
        <v/>
      </c>
      <c r="BD1161" s="62" t="str">
        <f>IF(BD1160="","",IFERROR(VLOOKUP(BB1161,'Pivot Tables'!$AD$4:$AE$1135,2,FALSE),""))</f>
        <v/>
      </c>
    </row>
    <row r="1162" spans="22:56">
      <c r="V1162" s="70"/>
      <c r="W1162" s="65"/>
      <c r="X1162" s="65"/>
      <c r="Y1162" s="65"/>
      <c r="Z1162" s="65">
        <f t="shared" si="77"/>
        <v>1157</v>
      </c>
      <c r="AA1162" s="81" t="str">
        <f>IF(AA1161="","",IFERROR(IF($S$17="All",VLOOKUP($S$14&amp;Z1162-1,'Pivot Tables'!$T$5:$U$1135,2,FALSE),VLOOKUP($S$14&amp;Reference!$S$17&amp;Z1162-1,'Pivot Tables'!$AB$5:$AC$1135,2,FALSE)),""))</f>
        <v/>
      </c>
      <c r="AB1162" s="66"/>
      <c r="BA1162" s="62" t="str">
        <f>IF(BA1161="","",IFERROR(VLOOKUP($BC$1&amp;BB1162-1,'Pivot Tables'!$E$5:$F$1135,2,FALSE),""))</f>
        <v/>
      </c>
      <c r="BB1162" s="63">
        <v>1160</v>
      </c>
      <c r="BC1162" s="62" t="str">
        <f>IF(BD1162="","",BD1162&amp;" ("&amp;COUNTIF('Pivot Tables'!$D$4:$D$1135,Reference!BD1162)-1&amp;")")</f>
        <v/>
      </c>
      <c r="BD1162" s="62" t="str">
        <f>IF(BD1161="","",IFERROR(VLOOKUP(BB1162,'Pivot Tables'!$AD$4:$AE$1135,2,FALSE),""))</f>
        <v/>
      </c>
    </row>
    <row r="1163" spans="22:56">
      <c r="V1163" s="70"/>
      <c r="W1163" s="65"/>
      <c r="X1163" s="65"/>
      <c r="Y1163" s="65"/>
      <c r="Z1163" s="65">
        <f t="shared" si="77"/>
        <v>1158</v>
      </c>
      <c r="AA1163" s="81" t="str">
        <f>IF(AA1162="","",IFERROR(IF($S$17="All",VLOOKUP($S$14&amp;Z1163-1,'Pivot Tables'!$T$5:$U$1135,2,FALSE),VLOOKUP($S$14&amp;Reference!$S$17&amp;Z1163-1,'Pivot Tables'!$AB$5:$AC$1135,2,FALSE)),""))</f>
        <v/>
      </c>
      <c r="AB1163" s="66"/>
      <c r="BA1163" s="62" t="str">
        <f>IF(BA1162="","",IFERROR(VLOOKUP($BC$1&amp;BB1163-1,'Pivot Tables'!$E$5:$F$1135,2,FALSE),""))</f>
        <v/>
      </c>
      <c r="BB1163" s="63">
        <v>1161</v>
      </c>
      <c r="BC1163" s="62" t="str">
        <f>IF(BD1163="","",BD1163&amp;" ("&amp;COUNTIF('Pivot Tables'!$D$4:$D$1135,Reference!BD1163)-1&amp;")")</f>
        <v/>
      </c>
      <c r="BD1163" s="62" t="str">
        <f>IF(BD1162="","",IFERROR(VLOOKUP(BB1163,'Pivot Tables'!$AD$4:$AE$1135,2,FALSE),""))</f>
        <v/>
      </c>
    </row>
    <row r="1164" spans="22:56">
      <c r="V1164" s="70"/>
      <c r="W1164" s="65"/>
      <c r="X1164" s="65"/>
      <c r="Y1164" s="65"/>
      <c r="Z1164" s="65">
        <f t="shared" si="77"/>
        <v>1159</v>
      </c>
      <c r="AA1164" s="81" t="str">
        <f>IF(AA1163="","",IFERROR(IF($S$17="All",VLOOKUP($S$14&amp;Z1164-1,'Pivot Tables'!$T$5:$U$1135,2,FALSE),VLOOKUP($S$14&amp;Reference!$S$17&amp;Z1164-1,'Pivot Tables'!$AB$5:$AC$1135,2,FALSE)),""))</f>
        <v/>
      </c>
      <c r="AB1164" s="66"/>
      <c r="BA1164" s="62" t="str">
        <f>IF(BA1163="","",IFERROR(VLOOKUP($BC$1&amp;BB1164-1,'Pivot Tables'!$E$5:$F$1135,2,FALSE),""))</f>
        <v/>
      </c>
      <c r="BB1164" s="63">
        <v>1162</v>
      </c>
      <c r="BC1164" s="62" t="str">
        <f>IF(BD1164="","",BD1164&amp;" ("&amp;COUNTIF('Pivot Tables'!$D$4:$D$1135,Reference!BD1164)-1&amp;")")</f>
        <v/>
      </c>
      <c r="BD1164" s="62" t="str">
        <f>IF(BD1163="","",IFERROR(VLOOKUP(BB1164,'Pivot Tables'!$AD$4:$AE$1135,2,FALSE),""))</f>
        <v/>
      </c>
    </row>
    <row r="1165" spans="22:56">
      <c r="V1165" s="70"/>
      <c r="W1165" s="65"/>
      <c r="X1165" s="65"/>
      <c r="Y1165" s="65"/>
      <c r="Z1165" s="65">
        <f t="shared" si="77"/>
        <v>1160</v>
      </c>
      <c r="AA1165" s="81" t="str">
        <f>IF(AA1164="","",IFERROR(IF($S$17="All",VLOOKUP($S$14&amp;Z1165-1,'Pivot Tables'!$T$5:$U$1135,2,FALSE),VLOOKUP($S$14&amp;Reference!$S$17&amp;Z1165-1,'Pivot Tables'!$AB$5:$AC$1135,2,FALSE)),""))</f>
        <v/>
      </c>
      <c r="AB1165" s="66"/>
      <c r="BA1165" s="62" t="str">
        <f>IF(BA1164="","",IFERROR(VLOOKUP($BC$1&amp;BB1165-1,'Pivot Tables'!$E$5:$F$1135,2,FALSE),""))</f>
        <v/>
      </c>
      <c r="BB1165" s="63">
        <v>1163</v>
      </c>
      <c r="BC1165" s="62" t="str">
        <f>IF(BD1165="","",BD1165&amp;" ("&amp;COUNTIF('Pivot Tables'!$D$4:$D$1135,Reference!BD1165)-1&amp;")")</f>
        <v/>
      </c>
      <c r="BD1165" s="62" t="str">
        <f>IF(BD1164="","",IFERROR(VLOOKUP(BB1165,'Pivot Tables'!$AD$4:$AE$1135,2,FALSE),""))</f>
        <v/>
      </c>
    </row>
    <row r="1166" spans="22:56">
      <c r="V1166" s="70"/>
      <c r="W1166" s="65"/>
      <c r="X1166" s="65"/>
      <c r="Y1166" s="65"/>
      <c r="Z1166" s="65">
        <f t="shared" si="77"/>
        <v>1161</v>
      </c>
      <c r="AA1166" s="81" t="str">
        <f>IF(AA1165="","",IFERROR(IF($S$17="All",VLOOKUP($S$14&amp;Z1166-1,'Pivot Tables'!$T$5:$U$1135,2,FALSE),VLOOKUP($S$14&amp;Reference!$S$17&amp;Z1166-1,'Pivot Tables'!$AB$5:$AC$1135,2,FALSE)),""))</f>
        <v/>
      </c>
      <c r="AB1166" s="66"/>
      <c r="BA1166" s="62" t="str">
        <f>IF(BA1165="","",IFERROR(VLOOKUP($BC$1&amp;BB1166-1,'Pivot Tables'!$E$5:$F$1135,2,FALSE),""))</f>
        <v/>
      </c>
      <c r="BB1166" s="63">
        <v>1164</v>
      </c>
      <c r="BC1166" s="62" t="str">
        <f>IF(BD1166="","",BD1166&amp;" ("&amp;COUNTIF('Pivot Tables'!$D$4:$D$1135,Reference!BD1166)-1&amp;")")</f>
        <v/>
      </c>
      <c r="BD1166" s="62" t="str">
        <f>IF(BD1165="","",IFERROR(VLOOKUP(BB1166,'Pivot Tables'!$AD$4:$AE$1135,2,FALSE),""))</f>
        <v/>
      </c>
    </row>
    <row r="1167" spans="22:56">
      <c r="V1167" s="70"/>
      <c r="W1167" s="65"/>
      <c r="X1167" s="65"/>
      <c r="Y1167" s="65"/>
      <c r="Z1167" s="65">
        <f t="shared" ref="Z1167:Z1230" si="78">+Z1166+1</f>
        <v>1162</v>
      </c>
      <c r="AA1167" s="81" t="str">
        <f>IF(AA1166="","",IFERROR(IF($S$17="All",VLOOKUP($S$14&amp;Z1167-1,'Pivot Tables'!$T$5:$U$1135,2,FALSE),VLOOKUP($S$14&amp;Reference!$S$17&amp;Z1167-1,'Pivot Tables'!$AB$5:$AC$1135,2,FALSE)),""))</f>
        <v/>
      </c>
      <c r="AB1167" s="66"/>
      <c r="BA1167" s="62" t="str">
        <f>IF(BA1166="","",IFERROR(VLOOKUP($BC$1&amp;BB1167-1,'Pivot Tables'!$E$5:$F$1135,2,FALSE),""))</f>
        <v/>
      </c>
      <c r="BB1167" s="63">
        <v>1165</v>
      </c>
      <c r="BC1167" s="62" t="str">
        <f>IF(BD1167="","",BD1167&amp;" ("&amp;COUNTIF('Pivot Tables'!$D$4:$D$1135,Reference!BD1167)-1&amp;")")</f>
        <v/>
      </c>
      <c r="BD1167" s="62" t="str">
        <f>IF(BD1166="","",IFERROR(VLOOKUP(BB1167,'Pivot Tables'!$AD$4:$AE$1135,2,FALSE),""))</f>
        <v/>
      </c>
    </row>
    <row r="1168" spans="22:56">
      <c r="V1168" s="70"/>
      <c r="W1168" s="65"/>
      <c r="X1168" s="65"/>
      <c r="Y1168" s="65"/>
      <c r="Z1168" s="65">
        <f t="shared" si="78"/>
        <v>1163</v>
      </c>
      <c r="AA1168" s="81" t="str">
        <f>IF(AA1167="","",IFERROR(IF($S$17="All",VLOOKUP($S$14&amp;Z1168-1,'Pivot Tables'!$T$5:$U$1135,2,FALSE),VLOOKUP($S$14&amp;Reference!$S$17&amp;Z1168-1,'Pivot Tables'!$AB$5:$AC$1135,2,FALSE)),""))</f>
        <v/>
      </c>
      <c r="AB1168" s="66"/>
      <c r="BA1168" s="62" t="str">
        <f>IF(BA1167="","",IFERROR(VLOOKUP($BC$1&amp;BB1168-1,'Pivot Tables'!$E$5:$F$1135,2,FALSE),""))</f>
        <v/>
      </c>
      <c r="BB1168" s="63">
        <v>1166</v>
      </c>
      <c r="BC1168" s="62" t="str">
        <f>IF(BD1168="","",BD1168&amp;" ("&amp;COUNTIF('Pivot Tables'!$D$4:$D$1135,Reference!BD1168)-1&amp;")")</f>
        <v/>
      </c>
      <c r="BD1168" s="62" t="str">
        <f>IF(BD1167="","",IFERROR(VLOOKUP(BB1168,'Pivot Tables'!$AD$4:$AE$1135,2,FALSE),""))</f>
        <v/>
      </c>
    </row>
    <row r="1169" spans="22:56">
      <c r="V1169" s="70"/>
      <c r="W1169" s="65"/>
      <c r="X1169" s="65"/>
      <c r="Y1169" s="65"/>
      <c r="Z1169" s="65">
        <f t="shared" si="78"/>
        <v>1164</v>
      </c>
      <c r="AA1169" s="81" t="str">
        <f>IF(AA1168="","",IFERROR(IF($S$17="All",VLOOKUP($S$14&amp;Z1169-1,'Pivot Tables'!$T$5:$U$1135,2,FALSE),VLOOKUP($S$14&amp;Reference!$S$17&amp;Z1169-1,'Pivot Tables'!$AB$5:$AC$1135,2,FALSE)),""))</f>
        <v/>
      </c>
      <c r="AB1169" s="66"/>
      <c r="BA1169" s="62" t="str">
        <f>IF(BA1168="","",IFERROR(VLOOKUP($BC$1&amp;BB1169-1,'Pivot Tables'!$E$5:$F$1135,2,FALSE),""))</f>
        <v/>
      </c>
      <c r="BB1169" s="63">
        <v>1167</v>
      </c>
      <c r="BC1169" s="62" t="str">
        <f>IF(BD1169="","",BD1169&amp;" ("&amp;COUNTIF('Pivot Tables'!$D$4:$D$1135,Reference!BD1169)-1&amp;")")</f>
        <v/>
      </c>
      <c r="BD1169" s="62" t="str">
        <f>IF(BD1168="","",IFERROR(VLOOKUP(BB1169,'Pivot Tables'!$AD$4:$AE$1135,2,FALSE),""))</f>
        <v/>
      </c>
    </row>
    <row r="1170" spans="22:56">
      <c r="V1170" s="70"/>
      <c r="W1170" s="65"/>
      <c r="X1170" s="65"/>
      <c r="Y1170" s="65"/>
      <c r="Z1170" s="65">
        <f t="shared" si="78"/>
        <v>1165</v>
      </c>
      <c r="AA1170" s="81" t="str">
        <f>IF(AA1169="","",IFERROR(IF($S$17="All",VLOOKUP($S$14&amp;Z1170-1,'Pivot Tables'!$T$5:$U$1135,2,FALSE),VLOOKUP($S$14&amp;Reference!$S$17&amp;Z1170-1,'Pivot Tables'!$AB$5:$AC$1135,2,FALSE)),""))</f>
        <v/>
      </c>
      <c r="AB1170" s="66"/>
      <c r="BA1170" s="62" t="str">
        <f>IF(BA1169="","",IFERROR(VLOOKUP($BC$1&amp;BB1170-1,'Pivot Tables'!$E$5:$F$1135,2,FALSE),""))</f>
        <v/>
      </c>
      <c r="BB1170" s="63">
        <v>1168</v>
      </c>
      <c r="BC1170" s="62" t="str">
        <f>IF(BD1170="","",BD1170&amp;" ("&amp;COUNTIF('Pivot Tables'!$D$4:$D$1135,Reference!BD1170)-1&amp;")")</f>
        <v/>
      </c>
      <c r="BD1170" s="62" t="str">
        <f>IF(BD1169="","",IFERROR(VLOOKUP(BB1170,'Pivot Tables'!$AD$4:$AE$1135,2,FALSE),""))</f>
        <v/>
      </c>
    </row>
    <row r="1171" spans="22:56">
      <c r="V1171" s="70"/>
      <c r="W1171" s="65"/>
      <c r="X1171" s="65"/>
      <c r="Y1171" s="65"/>
      <c r="Z1171" s="65">
        <f t="shared" si="78"/>
        <v>1166</v>
      </c>
      <c r="AA1171" s="81" t="str">
        <f>IF(AA1170="","",IFERROR(IF($S$17="All",VLOOKUP($S$14&amp;Z1171-1,'Pivot Tables'!$T$5:$U$1135,2,FALSE),VLOOKUP($S$14&amp;Reference!$S$17&amp;Z1171-1,'Pivot Tables'!$AB$5:$AC$1135,2,FALSE)),""))</f>
        <v/>
      </c>
      <c r="AB1171" s="66"/>
      <c r="BA1171" s="62" t="str">
        <f>IF(BA1170="","",IFERROR(VLOOKUP($BC$1&amp;BB1171-1,'Pivot Tables'!$E$5:$F$1135,2,FALSE),""))</f>
        <v/>
      </c>
      <c r="BB1171" s="63">
        <v>1169</v>
      </c>
      <c r="BC1171" s="62" t="str">
        <f>IF(BD1171="","",BD1171&amp;" ("&amp;COUNTIF('Pivot Tables'!$D$4:$D$1135,Reference!BD1171)-1&amp;")")</f>
        <v/>
      </c>
      <c r="BD1171" s="62" t="str">
        <f>IF(BD1170="","",IFERROR(VLOOKUP(BB1171,'Pivot Tables'!$AD$4:$AE$1135,2,FALSE),""))</f>
        <v/>
      </c>
    </row>
    <row r="1172" spans="22:56">
      <c r="V1172" s="70"/>
      <c r="W1172" s="65"/>
      <c r="X1172" s="65"/>
      <c r="Y1172" s="65"/>
      <c r="Z1172" s="65">
        <f t="shared" si="78"/>
        <v>1167</v>
      </c>
      <c r="AA1172" s="81" t="str">
        <f>IF(AA1171="","",IFERROR(IF($S$17="All",VLOOKUP($S$14&amp;Z1172-1,'Pivot Tables'!$T$5:$U$1135,2,FALSE),VLOOKUP($S$14&amp;Reference!$S$17&amp;Z1172-1,'Pivot Tables'!$AB$5:$AC$1135,2,FALSE)),""))</f>
        <v/>
      </c>
      <c r="AB1172" s="66"/>
      <c r="BA1172" s="62" t="str">
        <f>IF(BA1171="","",IFERROR(VLOOKUP($BC$1&amp;BB1172-1,'Pivot Tables'!$E$5:$F$1135,2,FALSE),""))</f>
        <v/>
      </c>
      <c r="BB1172" s="63">
        <v>1170</v>
      </c>
      <c r="BC1172" s="62" t="str">
        <f>IF(BD1172="","",BD1172&amp;" ("&amp;COUNTIF('Pivot Tables'!$D$4:$D$1135,Reference!BD1172)-1&amp;")")</f>
        <v/>
      </c>
      <c r="BD1172" s="62" t="str">
        <f>IF(BD1171="","",IFERROR(VLOOKUP(BB1172,'Pivot Tables'!$AD$4:$AE$1135,2,FALSE),""))</f>
        <v/>
      </c>
    </row>
    <row r="1173" spans="22:56">
      <c r="V1173" s="70"/>
      <c r="W1173" s="65"/>
      <c r="X1173" s="65"/>
      <c r="Y1173" s="65"/>
      <c r="Z1173" s="65">
        <f t="shared" si="78"/>
        <v>1168</v>
      </c>
      <c r="AA1173" s="81" t="str">
        <f>IF(AA1172="","",IFERROR(IF($S$17="All",VLOOKUP($S$14&amp;Z1173-1,'Pivot Tables'!$T$5:$U$1135,2,FALSE),VLOOKUP($S$14&amp;Reference!$S$17&amp;Z1173-1,'Pivot Tables'!$AB$5:$AC$1135,2,FALSE)),""))</f>
        <v/>
      </c>
      <c r="AB1173" s="66"/>
      <c r="BA1173" s="62" t="str">
        <f>IF(BA1172="","",IFERROR(VLOOKUP($BC$1&amp;BB1173-1,'Pivot Tables'!$E$5:$F$1135,2,FALSE),""))</f>
        <v/>
      </c>
      <c r="BB1173" s="63">
        <v>1171</v>
      </c>
      <c r="BC1173" s="62" t="str">
        <f>IF(BD1173="","",BD1173&amp;" ("&amp;COUNTIF('Pivot Tables'!$D$4:$D$1135,Reference!BD1173)-1&amp;")")</f>
        <v/>
      </c>
      <c r="BD1173" s="62" t="str">
        <f>IF(BD1172="","",IFERROR(VLOOKUP(BB1173,'Pivot Tables'!$AD$4:$AE$1135,2,FALSE),""))</f>
        <v/>
      </c>
    </row>
    <row r="1174" spans="22:56">
      <c r="V1174" s="70"/>
      <c r="W1174" s="65"/>
      <c r="X1174" s="65"/>
      <c r="Y1174" s="65"/>
      <c r="Z1174" s="65">
        <f t="shared" si="78"/>
        <v>1169</v>
      </c>
      <c r="AA1174" s="81" t="str">
        <f>IF(AA1173="","",IFERROR(IF($S$17="All",VLOOKUP($S$14&amp;Z1174-1,'Pivot Tables'!$T$5:$U$1135,2,FALSE),VLOOKUP($S$14&amp;Reference!$S$17&amp;Z1174-1,'Pivot Tables'!$AB$5:$AC$1135,2,FALSE)),""))</f>
        <v/>
      </c>
      <c r="AB1174" s="66"/>
      <c r="BA1174" s="62" t="str">
        <f>IF(BA1173="","",IFERROR(VLOOKUP($BC$1&amp;BB1174-1,'Pivot Tables'!$E$5:$F$1135,2,FALSE),""))</f>
        <v/>
      </c>
      <c r="BB1174" s="63">
        <v>1172</v>
      </c>
      <c r="BC1174" s="62" t="str">
        <f>IF(BD1174="","",BD1174&amp;" ("&amp;COUNTIF('Pivot Tables'!$D$4:$D$1135,Reference!BD1174)-1&amp;")")</f>
        <v/>
      </c>
      <c r="BD1174" s="62" t="str">
        <f>IF(BD1173="","",IFERROR(VLOOKUP(BB1174,'Pivot Tables'!$AD$4:$AE$1135,2,FALSE),""))</f>
        <v/>
      </c>
    </row>
    <row r="1175" spans="22:56">
      <c r="V1175" s="70"/>
      <c r="W1175" s="65"/>
      <c r="X1175" s="65"/>
      <c r="Y1175" s="65"/>
      <c r="Z1175" s="65">
        <f t="shared" si="78"/>
        <v>1170</v>
      </c>
      <c r="AA1175" s="81" t="str">
        <f>IF(AA1174="","",IFERROR(IF($S$17="All",VLOOKUP($S$14&amp;Z1175-1,'Pivot Tables'!$T$5:$U$1135,2,FALSE),VLOOKUP($S$14&amp;Reference!$S$17&amp;Z1175-1,'Pivot Tables'!$AB$5:$AC$1135,2,FALSE)),""))</f>
        <v/>
      </c>
      <c r="AB1175" s="66"/>
      <c r="BA1175" s="62" t="str">
        <f>IF(BA1174="","",IFERROR(VLOOKUP($BC$1&amp;BB1175-1,'Pivot Tables'!$E$5:$F$1135,2,FALSE),""))</f>
        <v/>
      </c>
      <c r="BB1175" s="63">
        <v>1173</v>
      </c>
      <c r="BC1175" s="62" t="str">
        <f>IF(BD1175="","",BD1175&amp;" ("&amp;COUNTIF('Pivot Tables'!$D$4:$D$1135,Reference!BD1175)-1&amp;")")</f>
        <v/>
      </c>
      <c r="BD1175" s="62" t="str">
        <f>IF(BD1174="","",IFERROR(VLOOKUP(BB1175,'Pivot Tables'!$AD$4:$AE$1135,2,FALSE),""))</f>
        <v/>
      </c>
    </row>
    <row r="1176" spans="22:56">
      <c r="V1176" s="70"/>
      <c r="W1176" s="65"/>
      <c r="X1176" s="65"/>
      <c r="Y1176" s="65"/>
      <c r="Z1176" s="65">
        <f t="shared" si="78"/>
        <v>1171</v>
      </c>
      <c r="AA1176" s="81" t="str">
        <f>IF(AA1175="","",IFERROR(IF($S$17="All",VLOOKUP($S$14&amp;Z1176-1,'Pivot Tables'!$T$5:$U$1135,2,FALSE),VLOOKUP($S$14&amp;Reference!$S$17&amp;Z1176-1,'Pivot Tables'!$AB$5:$AC$1135,2,FALSE)),""))</f>
        <v/>
      </c>
      <c r="AB1176" s="66"/>
      <c r="BA1176" s="62" t="str">
        <f>IF(BA1175="","",IFERROR(VLOOKUP($BC$1&amp;BB1176-1,'Pivot Tables'!$E$5:$F$1135,2,FALSE),""))</f>
        <v/>
      </c>
      <c r="BB1176" s="63">
        <v>1174</v>
      </c>
      <c r="BC1176" s="62" t="str">
        <f>IF(BD1176="","",BD1176&amp;" ("&amp;COUNTIF('Pivot Tables'!$D$4:$D$1135,Reference!BD1176)-1&amp;")")</f>
        <v/>
      </c>
      <c r="BD1176" s="62" t="str">
        <f>IF(BD1175="","",IFERROR(VLOOKUP(BB1176,'Pivot Tables'!$AD$4:$AE$1135,2,FALSE),""))</f>
        <v/>
      </c>
    </row>
    <row r="1177" spans="22:56">
      <c r="V1177" s="70"/>
      <c r="W1177" s="65"/>
      <c r="X1177" s="65"/>
      <c r="Y1177" s="65"/>
      <c r="Z1177" s="65">
        <f t="shared" si="78"/>
        <v>1172</v>
      </c>
      <c r="AA1177" s="81" t="str">
        <f>IF(AA1176="","",IFERROR(IF($S$17="All",VLOOKUP($S$14&amp;Z1177-1,'Pivot Tables'!$T$5:$U$1135,2,FALSE),VLOOKUP($S$14&amp;Reference!$S$17&amp;Z1177-1,'Pivot Tables'!$AB$5:$AC$1135,2,FALSE)),""))</f>
        <v/>
      </c>
      <c r="AB1177" s="66"/>
      <c r="BA1177" s="62" t="str">
        <f>IF(BA1176="","",IFERROR(VLOOKUP($BC$1&amp;BB1177-1,'Pivot Tables'!$E$5:$F$1135,2,FALSE),""))</f>
        <v/>
      </c>
      <c r="BB1177" s="63">
        <v>1175</v>
      </c>
      <c r="BC1177" s="62" t="str">
        <f>IF(BD1177="","",BD1177&amp;" ("&amp;COUNTIF('Pivot Tables'!$D$4:$D$1135,Reference!BD1177)-1&amp;")")</f>
        <v/>
      </c>
      <c r="BD1177" s="62" t="str">
        <f>IF(BD1176="","",IFERROR(VLOOKUP(BB1177,'Pivot Tables'!$AD$4:$AE$1135,2,FALSE),""))</f>
        <v/>
      </c>
    </row>
    <row r="1178" spans="22:56">
      <c r="V1178" s="70"/>
      <c r="W1178" s="65"/>
      <c r="X1178" s="65"/>
      <c r="Y1178" s="65"/>
      <c r="Z1178" s="65">
        <f t="shared" si="78"/>
        <v>1173</v>
      </c>
      <c r="AA1178" s="81" t="str">
        <f>IF(AA1177="","",IFERROR(IF($S$17="All",VLOOKUP($S$14&amp;Z1178-1,'Pivot Tables'!$T$5:$U$1135,2,FALSE),VLOOKUP($S$14&amp;Reference!$S$17&amp;Z1178-1,'Pivot Tables'!$AB$5:$AC$1135,2,FALSE)),""))</f>
        <v/>
      </c>
      <c r="AB1178" s="66"/>
      <c r="BA1178" s="62" t="str">
        <f>IF(BA1177="","",IFERROR(VLOOKUP($BC$1&amp;BB1178-1,'Pivot Tables'!$E$5:$F$1135,2,FALSE),""))</f>
        <v/>
      </c>
      <c r="BB1178" s="63">
        <v>1176</v>
      </c>
      <c r="BC1178" s="62" t="str">
        <f>IF(BD1178="","",BD1178&amp;" ("&amp;COUNTIF('Pivot Tables'!$D$4:$D$1135,Reference!BD1178)-1&amp;")")</f>
        <v/>
      </c>
      <c r="BD1178" s="62" t="str">
        <f>IF(BD1177="","",IFERROR(VLOOKUP(BB1178,'Pivot Tables'!$AD$4:$AE$1135,2,FALSE),""))</f>
        <v/>
      </c>
    </row>
    <row r="1179" spans="22:56">
      <c r="V1179" s="70"/>
      <c r="W1179" s="65"/>
      <c r="X1179" s="65"/>
      <c r="Y1179" s="65"/>
      <c r="Z1179" s="65">
        <f t="shared" si="78"/>
        <v>1174</v>
      </c>
      <c r="AA1179" s="81" t="str">
        <f>IF(AA1178="","",IFERROR(IF($S$17="All",VLOOKUP($S$14&amp;Z1179-1,'Pivot Tables'!$T$5:$U$1135,2,FALSE),VLOOKUP($S$14&amp;Reference!$S$17&amp;Z1179-1,'Pivot Tables'!$AB$5:$AC$1135,2,FALSE)),""))</f>
        <v/>
      </c>
      <c r="AB1179" s="66"/>
      <c r="BA1179" s="62" t="str">
        <f>IF(BA1178="","",IFERROR(VLOOKUP($BC$1&amp;BB1179-1,'Pivot Tables'!$E$5:$F$1135,2,FALSE),""))</f>
        <v/>
      </c>
      <c r="BB1179" s="63">
        <v>1177</v>
      </c>
      <c r="BC1179" s="62" t="str">
        <f>IF(BD1179="","",BD1179&amp;" ("&amp;COUNTIF('Pivot Tables'!$D$4:$D$1135,Reference!BD1179)-1&amp;")")</f>
        <v/>
      </c>
      <c r="BD1179" s="62" t="str">
        <f>IF(BD1178="","",IFERROR(VLOOKUP(BB1179,'Pivot Tables'!$AD$4:$AE$1135,2,FALSE),""))</f>
        <v/>
      </c>
    </row>
    <row r="1180" spans="22:56">
      <c r="V1180" s="70"/>
      <c r="W1180" s="65"/>
      <c r="X1180" s="65"/>
      <c r="Y1180" s="65"/>
      <c r="Z1180" s="65">
        <f t="shared" si="78"/>
        <v>1175</v>
      </c>
      <c r="AA1180" s="81" t="str">
        <f>IF(AA1179="","",IFERROR(IF($S$17="All",VLOOKUP($S$14&amp;Z1180-1,'Pivot Tables'!$T$5:$U$1135,2,FALSE),VLOOKUP($S$14&amp;Reference!$S$17&amp;Z1180-1,'Pivot Tables'!$AB$5:$AC$1135,2,FALSE)),""))</f>
        <v/>
      </c>
      <c r="AB1180" s="66"/>
      <c r="BA1180" s="62" t="str">
        <f>IF(BA1179="","",IFERROR(VLOOKUP($BC$1&amp;BB1180-1,'Pivot Tables'!$E$5:$F$1135,2,FALSE),""))</f>
        <v/>
      </c>
      <c r="BB1180" s="63">
        <v>1178</v>
      </c>
      <c r="BC1180" s="62" t="str">
        <f>IF(BD1180="","",BD1180&amp;" ("&amp;COUNTIF('Pivot Tables'!$D$4:$D$1135,Reference!BD1180)-1&amp;")")</f>
        <v/>
      </c>
      <c r="BD1180" s="62" t="str">
        <f>IF(BD1179="","",IFERROR(VLOOKUP(BB1180,'Pivot Tables'!$AD$4:$AE$1135,2,FALSE),""))</f>
        <v/>
      </c>
    </row>
    <row r="1181" spans="22:56">
      <c r="V1181" s="70"/>
      <c r="W1181" s="65"/>
      <c r="X1181" s="65"/>
      <c r="Y1181" s="65"/>
      <c r="Z1181" s="65">
        <f t="shared" si="78"/>
        <v>1176</v>
      </c>
      <c r="AA1181" s="81" t="str">
        <f>IF(AA1180="","",IFERROR(IF($S$17="All",VLOOKUP($S$14&amp;Z1181-1,'Pivot Tables'!$T$5:$U$1135,2,FALSE),VLOOKUP($S$14&amp;Reference!$S$17&amp;Z1181-1,'Pivot Tables'!$AB$5:$AC$1135,2,FALSE)),""))</f>
        <v/>
      </c>
      <c r="AB1181" s="66"/>
      <c r="BA1181" s="62" t="str">
        <f>IF(BA1180="","",IFERROR(VLOOKUP($BC$1&amp;BB1181-1,'Pivot Tables'!$E$5:$F$1135,2,FALSE),""))</f>
        <v/>
      </c>
      <c r="BB1181" s="63">
        <v>1179</v>
      </c>
      <c r="BC1181" s="62" t="str">
        <f>IF(BD1181="","",BD1181&amp;" ("&amp;COUNTIF('Pivot Tables'!$D$4:$D$1135,Reference!BD1181)-1&amp;")")</f>
        <v/>
      </c>
      <c r="BD1181" s="62" t="str">
        <f>IF(BD1180="","",IFERROR(VLOOKUP(BB1181,'Pivot Tables'!$AD$4:$AE$1135,2,FALSE),""))</f>
        <v/>
      </c>
    </row>
    <row r="1182" spans="22:56">
      <c r="V1182" s="70"/>
      <c r="W1182" s="65"/>
      <c r="X1182" s="65"/>
      <c r="Y1182" s="65"/>
      <c r="Z1182" s="65">
        <f t="shared" si="78"/>
        <v>1177</v>
      </c>
      <c r="AA1182" s="81" t="str">
        <f>IF(AA1181="","",IFERROR(IF($S$17="All",VLOOKUP($S$14&amp;Z1182-1,'Pivot Tables'!$T$5:$U$1135,2,FALSE),VLOOKUP($S$14&amp;Reference!$S$17&amp;Z1182-1,'Pivot Tables'!$AB$5:$AC$1135,2,FALSE)),""))</f>
        <v/>
      </c>
      <c r="AB1182" s="66"/>
      <c r="BA1182" s="62" t="str">
        <f>IF(BA1181="","",IFERROR(VLOOKUP($BC$1&amp;BB1182-1,'Pivot Tables'!$E$5:$F$1135,2,FALSE),""))</f>
        <v/>
      </c>
      <c r="BB1182" s="63">
        <v>1180</v>
      </c>
      <c r="BC1182" s="62" t="str">
        <f>IF(BD1182="","",BD1182&amp;" ("&amp;COUNTIF('Pivot Tables'!$D$4:$D$1135,Reference!BD1182)-1&amp;")")</f>
        <v/>
      </c>
      <c r="BD1182" s="62" t="str">
        <f>IF(BD1181="","",IFERROR(VLOOKUP(BB1182,'Pivot Tables'!$AD$4:$AE$1135,2,FALSE),""))</f>
        <v/>
      </c>
    </row>
    <row r="1183" spans="22:56">
      <c r="V1183" s="70"/>
      <c r="W1183" s="65"/>
      <c r="X1183" s="65"/>
      <c r="Y1183" s="65"/>
      <c r="Z1183" s="65">
        <f t="shared" si="78"/>
        <v>1178</v>
      </c>
      <c r="AA1183" s="81" t="str">
        <f>IF(AA1182="","",IFERROR(IF($S$17="All",VLOOKUP($S$14&amp;Z1183-1,'Pivot Tables'!$T$5:$U$1135,2,FALSE),VLOOKUP($S$14&amp;Reference!$S$17&amp;Z1183-1,'Pivot Tables'!$AB$5:$AC$1135,2,FALSE)),""))</f>
        <v/>
      </c>
      <c r="AB1183" s="66"/>
      <c r="BA1183" s="62" t="str">
        <f>IF(BA1182="","",IFERROR(VLOOKUP($BC$1&amp;BB1183-1,'Pivot Tables'!$E$5:$F$1135,2,FALSE),""))</f>
        <v/>
      </c>
      <c r="BB1183" s="63">
        <v>1181</v>
      </c>
      <c r="BC1183" s="62" t="str">
        <f>IF(BD1183="","",BD1183&amp;" ("&amp;COUNTIF('Pivot Tables'!$D$4:$D$1135,Reference!BD1183)-1&amp;")")</f>
        <v/>
      </c>
      <c r="BD1183" s="62" t="str">
        <f>IF(BD1182="","",IFERROR(VLOOKUP(BB1183,'Pivot Tables'!$AD$4:$AE$1135,2,FALSE),""))</f>
        <v/>
      </c>
    </row>
    <row r="1184" spans="22:56">
      <c r="V1184" s="70"/>
      <c r="W1184" s="65"/>
      <c r="X1184" s="65"/>
      <c r="Y1184" s="65"/>
      <c r="Z1184" s="65">
        <f t="shared" si="78"/>
        <v>1179</v>
      </c>
      <c r="AA1184" s="81" t="str">
        <f>IF(AA1183="","",IFERROR(IF($S$17="All",VLOOKUP($S$14&amp;Z1184-1,'Pivot Tables'!$T$5:$U$1135,2,FALSE),VLOOKUP($S$14&amp;Reference!$S$17&amp;Z1184-1,'Pivot Tables'!$AB$5:$AC$1135,2,FALSE)),""))</f>
        <v/>
      </c>
      <c r="AB1184" s="66"/>
      <c r="BA1184" s="62" t="str">
        <f>IF(BA1183="","",IFERROR(VLOOKUP($BC$1&amp;BB1184-1,'Pivot Tables'!$E$5:$F$1135,2,FALSE),""))</f>
        <v/>
      </c>
      <c r="BB1184" s="63">
        <v>1182</v>
      </c>
      <c r="BC1184" s="62" t="str">
        <f>IF(BD1184="","",BD1184&amp;" ("&amp;COUNTIF('Pivot Tables'!$D$4:$D$1135,Reference!BD1184)-1&amp;")")</f>
        <v/>
      </c>
      <c r="BD1184" s="62" t="str">
        <f>IF(BD1183="","",IFERROR(VLOOKUP(BB1184,'Pivot Tables'!$AD$4:$AE$1135,2,FALSE),""))</f>
        <v/>
      </c>
    </row>
    <row r="1185" spans="22:56">
      <c r="V1185" s="70"/>
      <c r="W1185" s="65"/>
      <c r="X1185" s="65"/>
      <c r="Y1185" s="65"/>
      <c r="Z1185" s="65">
        <f t="shared" si="78"/>
        <v>1180</v>
      </c>
      <c r="AA1185" s="81" t="str">
        <f>IF(AA1184="","",IFERROR(IF($S$17="All",VLOOKUP($S$14&amp;Z1185-1,'Pivot Tables'!$T$5:$U$1135,2,FALSE),VLOOKUP($S$14&amp;Reference!$S$17&amp;Z1185-1,'Pivot Tables'!$AB$5:$AC$1135,2,FALSE)),""))</f>
        <v/>
      </c>
      <c r="AB1185" s="66"/>
      <c r="BA1185" s="62" t="str">
        <f>IF(BA1184="","",IFERROR(VLOOKUP($BC$1&amp;BB1185-1,'Pivot Tables'!$E$5:$F$1135,2,FALSE),""))</f>
        <v/>
      </c>
      <c r="BB1185" s="63">
        <v>1183</v>
      </c>
      <c r="BC1185" s="62" t="str">
        <f>IF(BD1185="","",BD1185&amp;" ("&amp;COUNTIF('Pivot Tables'!$D$4:$D$1135,Reference!BD1185)-1&amp;")")</f>
        <v/>
      </c>
      <c r="BD1185" s="62" t="str">
        <f>IF(BD1184="","",IFERROR(VLOOKUP(BB1185,'Pivot Tables'!$AD$4:$AE$1135,2,FALSE),""))</f>
        <v/>
      </c>
    </row>
    <row r="1186" spans="22:56">
      <c r="V1186" s="70"/>
      <c r="W1186" s="65"/>
      <c r="X1186" s="65"/>
      <c r="Y1186" s="65"/>
      <c r="Z1186" s="65">
        <f t="shared" si="78"/>
        <v>1181</v>
      </c>
      <c r="AA1186" s="81" t="str">
        <f>IF(AA1185="","",IFERROR(IF($S$17="All",VLOOKUP($S$14&amp;Z1186-1,'Pivot Tables'!$T$5:$U$1135,2,FALSE),VLOOKUP($S$14&amp;Reference!$S$17&amp;Z1186-1,'Pivot Tables'!$AB$5:$AC$1135,2,FALSE)),""))</f>
        <v/>
      </c>
      <c r="AB1186" s="66"/>
      <c r="BA1186" s="62" t="str">
        <f>IF(BA1185="","",IFERROR(VLOOKUP($BC$1&amp;BB1186-1,'Pivot Tables'!$E$5:$F$1135,2,FALSE),""))</f>
        <v/>
      </c>
      <c r="BB1186" s="63">
        <v>1184</v>
      </c>
      <c r="BC1186" s="62" t="str">
        <f>IF(BD1186="","",BD1186&amp;" ("&amp;COUNTIF('Pivot Tables'!$D$4:$D$1135,Reference!BD1186)-1&amp;")")</f>
        <v/>
      </c>
      <c r="BD1186" s="62" t="str">
        <f>IF(BD1185="","",IFERROR(VLOOKUP(BB1186,'Pivot Tables'!$AD$4:$AE$1135,2,FALSE),""))</f>
        <v/>
      </c>
    </row>
    <row r="1187" spans="22:56">
      <c r="V1187" s="70"/>
      <c r="W1187" s="65"/>
      <c r="X1187" s="65"/>
      <c r="Y1187" s="65"/>
      <c r="Z1187" s="65">
        <f t="shared" si="78"/>
        <v>1182</v>
      </c>
      <c r="AA1187" s="81" t="str">
        <f>IF(AA1186="","",IFERROR(IF($S$17="All",VLOOKUP($S$14&amp;Z1187-1,'Pivot Tables'!$T$5:$U$1135,2,FALSE),VLOOKUP($S$14&amp;Reference!$S$17&amp;Z1187-1,'Pivot Tables'!$AB$5:$AC$1135,2,FALSE)),""))</f>
        <v/>
      </c>
      <c r="AB1187" s="66"/>
      <c r="BA1187" s="62" t="str">
        <f>IF(BA1186="","",IFERROR(VLOOKUP($BC$1&amp;BB1187-1,'Pivot Tables'!$E$5:$F$1135,2,FALSE),""))</f>
        <v/>
      </c>
      <c r="BB1187" s="63">
        <v>1185</v>
      </c>
      <c r="BC1187" s="62" t="str">
        <f>IF(BD1187="","",BD1187&amp;" ("&amp;COUNTIF('Pivot Tables'!$D$4:$D$1135,Reference!BD1187)-1&amp;")")</f>
        <v/>
      </c>
      <c r="BD1187" s="62" t="str">
        <f>IF(BD1186="","",IFERROR(VLOOKUP(BB1187,'Pivot Tables'!$AD$4:$AE$1135,2,FALSE),""))</f>
        <v/>
      </c>
    </row>
    <row r="1188" spans="22:56">
      <c r="V1188" s="70"/>
      <c r="W1188" s="65"/>
      <c r="X1188" s="65"/>
      <c r="Y1188" s="65"/>
      <c r="Z1188" s="65">
        <f t="shared" si="78"/>
        <v>1183</v>
      </c>
      <c r="AA1188" s="81" t="str">
        <f>IF(AA1187="","",IFERROR(IF($S$17="All",VLOOKUP($S$14&amp;Z1188-1,'Pivot Tables'!$T$5:$U$1135,2,FALSE),VLOOKUP($S$14&amp;Reference!$S$17&amp;Z1188-1,'Pivot Tables'!$AB$5:$AC$1135,2,FALSE)),""))</f>
        <v/>
      </c>
      <c r="AB1188" s="66"/>
      <c r="BA1188" s="62" t="str">
        <f>IF(BA1187="","",IFERROR(VLOOKUP($BC$1&amp;BB1188-1,'Pivot Tables'!$E$5:$F$1135,2,FALSE),""))</f>
        <v/>
      </c>
      <c r="BB1188" s="63">
        <v>1186</v>
      </c>
      <c r="BC1188" s="62" t="str">
        <f>IF(BD1188="","",BD1188&amp;" ("&amp;COUNTIF('Pivot Tables'!$D$4:$D$1135,Reference!BD1188)-1&amp;")")</f>
        <v/>
      </c>
      <c r="BD1188" s="62" t="str">
        <f>IF(BD1187="","",IFERROR(VLOOKUP(BB1188,'Pivot Tables'!$AD$4:$AE$1135,2,FALSE),""))</f>
        <v/>
      </c>
    </row>
    <row r="1189" spans="22:56">
      <c r="V1189" s="70"/>
      <c r="W1189" s="65"/>
      <c r="X1189" s="65"/>
      <c r="Y1189" s="65"/>
      <c r="Z1189" s="65">
        <f t="shared" si="78"/>
        <v>1184</v>
      </c>
      <c r="AA1189" s="81" t="str">
        <f>IF(AA1188="","",IFERROR(IF($S$17="All",VLOOKUP($S$14&amp;Z1189-1,'Pivot Tables'!$T$5:$U$1135,2,FALSE),VLOOKUP($S$14&amp;Reference!$S$17&amp;Z1189-1,'Pivot Tables'!$AB$5:$AC$1135,2,FALSE)),""))</f>
        <v/>
      </c>
      <c r="AB1189" s="66"/>
      <c r="BA1189" s="62" t="str">
        <f>IF(BA1188="","",IFERROR(VLOOKUP($BC$1&amp;BB1189-1,'Pivot Tables'!$E$5:$F$1135,2,FALSE),""))</f>
        <v/>
      </c>
      <c r="BB1189" s="63">
        <v>1187</v>
      </c>
      <c r="BC1189" s="62" t="str">
        <f>IF(BD1189="","",BD1189&amp;" ("&amp;COUNTIF('Pivot Tables'!$D$4:$D$1135,Reference!BD1189)-1&amp;")")</f>
        <v/>
      </c>
      <c r="BD1189" s="62" t="str">
        <f>IF(BD1188="","",IFERROR(VLOOKUP(BB1189,'Pivot Tables'!$AD$4:$AE$1135,2,FALSE),""))</f>
        <v/>
      </c>
    </row>
    <row r="1190" spans="22:56">
      <c r="V1190" s="70"/>
      <c r="W1190" s="65"/>
      <c r="X1190" s="65"/>
      <c r="Y1190" s="65"/>
      <c r="Z1190" s="65">
        <f t="shared" si="78"/>
        <v>1185</v>
      </c>
      <c r="AA1190" s="81" t="str">
        <f>IF(AA1189="","",IFERROR(IF($S$17="All",VLOOKUP($S$14&amp;Z1190-1,'Pivot Tables'!$T$5:$U$1135,2,FALSE),VLOOKUP($S$14&amp;Reference!$S$17&amp;Z1190-1,'Pivot Tables'!$AB$5:$AC$1135,2,FALSE)),""))</f>
        <v/>
      </c>
      <c r="AB1190" s="66"/>
      <c r="BA1190" s="62" t="str">
        <f>IF(BA1189="","",IFERROR(VLOOKUP($BC$1&amp;BB1190-1,'Pivot Tables'!$E$5:$F$1135,2,FALSE),""))</f>
        <v/>
      </c>
      <c r="BB1190" s="63">
        <v>1188</v>
      </c>
      <c r="BC1190" s="62" t="str">
        <f>IF(BD1190="","",BD1190&amp;" ("&amp;COUNTIF('Pivot Tables'!$D$4:$D$1135,Reference!BD1190)-1&amp;")")</f>
        <v/>
      </c>
      <c r="BD1190" s="62" t="str">
        <f>IF(BD1189="","",IFERROR(VLOOKUP(BB1190,'Pivot Tables'!$AD$4:$AE$1135,2,FALSE),""))</f>
        <v/>
      </c>
    </row>
    <row r="1191" spans="22:56">
      <c r="V1191" s="70"/>
      <c r="W1191" s="65"/>
      <c r="X1191" s="65"/>
      <c r="Y1191" s="65"/>
      <c r="Z1191" s="65">
        <f t="shared" si="78"/>
        <v>1186</v>
      </c>
      <c r="AA1191" s="81" t="str">
        <f>IF(AA1190="","",IFERROR(IF($S$17="All",VLOOKUP($S$14&amp;Z1191-1,'Pivot Tables'!$T$5:$U$1135,2,FALSE),VLOOKUP($S$14&amp;Reference!$S$17&amp;Z1191-1,'Pivot Tables'!$AB$5:$AC$1135,2,FALSE)),""))</f>
        <v/>
      </c>
      <c r="AB1191" s="66"/>
      <c r="BA1191" s="62" t="str">
        <f>IF(BA1190="","",IFERROR(VLOOKUP($BC$1&amp;BB1191-1,'Pivot Tables'!$E$5:$F$1135,2,FALSE),""))</f>
        <v/>
      </c>
      <c r="BB1191" s="63">
        <v>1189</v>
      </c>
      <c r="BC1191" s="62" t="str">
        <f>IF(BD1191="","",BD1191&amp;" ("&amp;COUNTIF('Pivot Tables'!$D$4:$D$1135,Reference!BD1191)-1&amp;")")</f>
        <v/>
      </c>
      <c r="BD1191" s="62" t="str">
        <f>IF(BD1190="","",IFERROR(VLOOKUP(BB1191,'Pivot Tables'!$AD$4:$AE$1135,2,FALSE),""))</f>
        <v/>
      </c>
    </row>
    <row r="1192" spans="22:56">
      <c r="V1192" s="70"/>
      <c r="W1192" s="65"/>
      <c r="X1192" s="65"/>
      <c r="Y1192" s="65"/>
      <c r="Z1192" s="65">
        <f t="shared" si="78"/>
        <v>1187</v>
      </c>
      <c r="AA1192" s="81" t="str">
        <f>IF(AA1191="","",IFERROR(IF($S$17="All",VLOOKUP($S$14&amp;Z1192-1,'Pivot Tables'!$T$5:$U$1135,2,FALSE),VLOOKUP($S$14&amp;Reference!$S$17&amp;Z1192-1,'Pivot Tables'!$AB$5:$AC$1135,2,FALSE)),""))</f>
        <v/>
      </c>
      <c r="AB1192" s="66"/>
      <c r="BA1192" s="62" t="str">
        <f>IF(BA1191="","",IFERROR(VLOOKUP($BC$1&amp;BB1192-1,'Pivot Tables'!$E$5:$F$1135,2,FALSE),""))</f>
        <v/>
      </c>
      <c r="BB1192" s="63">
        <v>1190</v>
      </c>
      <c r="BC1192" s="62" t="str">
        <f>IF(BD1192="","",BD1192&amp;" ("&amp;COUNTIF('Pivot Tables'!$D$4:$D$1135,Reference!BD1192)-1&amp;")")</f>
        <v/>
      </c>
      <c r="BD1192" s="62" t="str">
        <f>IF(BD1191="","",IFERROR(VLOOKUP(BB1192,'Pivot Tables'!$AD$4:$AE$1135,2,FALSE),""))</f>
        <v/>
      </c>
    </row>
    <row r="1193" spans="22:56">
      <c r="V1193" s="70"/>
      <c r="W1193" s="65"/>
      <c r="X1193" s="65"/>
      <c r="Y1193" s="65"/>
      <c r="Z1193" s="65">
        <f t="shared" si="78"/>
        <v>1188</v>
      </c>
      <c r="AA1193" s="81" t="str">
        <f>IF(AA1192="","",IFERROR(IF($S$17="All",VLOOKUP($S$14&amp;Z1193-1,'Pivot Tables'!$T$5:$U$1135,2,FALSE),VLOOKUP($S$14&amp;Reference!$S$17&amp;Z1193-1,'Pivot Tables'!$AB$5:$AC$1135,2,FALSE)),""))</f>
        <v/>
      </c>
      <c r="AB1193" s="66"/>
      <c r="BA1193" s="62" t="str">
        <f>IF(BA1192="","",IFERROR(VLOOKUP($BC$1&amp;BB1193-1,'Pivot Tables'!$E$5:$F$1135,2,FALSE),""))</f>
        <v/>
      </c>
      <c r="BB1193" s="63">
        <v>1191</v>
      </c>
      <c r="BC1193" s="62" t="str">
        <f>IF(BD1193="","",BD1193&amp;" ("&amp;COUNTIF('Pivot Tables'!$D$4:$D$1135,Reference!BD1193)-1&amp;")")</f>
        <v/>
      </c>
      <c r="BD1193" s="62" t="str">
        <f>IF(BD1192="","",IFERROR(VLOOKUP(BB1193,'Pivot Tables'!$AD$4:$AE$1135,2,FALSE),""))</f>
        <v/>
      </c>
    </row>
    <row r="1194" spans="22:56">
      <c r="V1194" s="70"/>
      <c r="W1194" s="65"/>
      <c r="X1194" s="65"/>
      <c r="Y1194" s="65"/>
      <c r="Z1194" s="65">
        <f t="shared" si="78"/>
        <v>1189</v>
      </c>
      <c r="AA1194" s="81" t="str">
        <f>IF(AA1193="","",IFERROR(IF($S$17="All",VLOOKUP($S$14&amp;Z1194-1,'Pivot Tables'!$T$5:$U$1135,2,FALSE),VLOOKUP($S$14&amp;Reference!$S$17&amp;Z1194-1,'Pivot Tables'!$AB$5:$AC$1135,2,FALSE)),""))</f>
        <v/>
      </c>
      <c r="AB1194" s="66"/>
      <c r="BA1194" s="62" t="str">
        <f>IF(BA1193="","",IFERROR(VLOOKUP($BC$1&amp;BB1194-1,'Pivot Tables'!$E$5:$F$1135,2,FALSE),""))</f>
        <v/>
      </c>
      <c r="BB1194" s="63">
        <v>1192</v>
      </c>
      <c r="BC1194" s="62" t="str">
        <f>IF(BD1194="","",BD1194&amp;" ("&amp;COUNTIF('Pivot Tables'!$D$4:$D$1135,Reference!BD1194)-1&amp;")")</f>
        <v/>
      </c>
      <c r="BD1194" s="62" t="str">
        <f>IF(BD1193="","",IFERROR(VLOOKUP(BB1194,'Pivot Tables'!$AD$4:$AE$1135,2,FALSE),""))</f>
        <v/>
      </c>
    </row>
    <row r="1195" spans="22:56">
      <c r="V1195" s="70"/>
      <c r="W1195" s="65"/>
      <c r="X1195" s="65"/>
      <c r="Y1195" s="65"/>
      <c r="Z1195" s="65">
        <f t="shared" si="78"/>
        <v>1190</v>
      </c>
      <c r="AA1195" s="81" t="str">
        <f>IF(AA1194="","",IFERROR(IF($S$17="All",VLOOKUP($S$14&amp;Z1195-1,'Pivot Tables'!$T$5:$U$1135,2,FALSE),VLOOKUP($S$14&amp;Reference!$S$17&amp;Z1195-1,'Pivot Tables'!$AB$5:$AC$1135,2,FALSE)),""))</f>
        <v/>
      </c>
      <c r="AB1195" s="66"/>
      <c r="BA1195" s="62" t="str">
        <f>IF(BA1194="","",IFERROR(VLOOKUP($BC$1&amp;BB1195-1,'Pivot Tables'!$E$5:$F$1135,2,FALSE),""))</f>
        <v/>
      </c>
      <c r="BB1195" s="63">
        <v>1193</v>
      </c>
      <c r="BC1195" s="62" t="str">
        <f>IF(BD1195="","",BD1195&amp;" ("&amp;COUNTIF('Pivot Tables'!$D$4:$D$1135,Reference!BD1195)-1&amp;")")</f>
        <v/>
      </c>
      <c r="BD1195" s="62" t="str">
        <f>IF(BD1194="","",IFERROR(VLOOKUP(BB1195,'Pivot Tables'!$AD$4:$AE$1135,2,FALSE),""))</f>
        <v/>
      </c>
    </row>
    <row r="1196" spans="22:56">
      <c r="V1196" s="70"/>
      <c r="W1196" s="65"/>
      <c r="X1196" s="65"/>
      <c r="Y1196" s="65"/>
      <c r="Z1196" s="65">
        <f t="shared" si="78"/>
        <v>1191</v>
      </c>
      <c r="AA1196" s="81" t="str">
        <f>IF(AA1195="","",IFERROR(IF($S$17="All",VLOOKUP($S$14&amp;Z1196-1,'Pivot Tables'!$T$5:$U$1135,2,FALSE),VLOOKUP($S$14&amp;Reference!$S$17&amp;Z1196-1,'Pivot Tables'!$AB$5:$AC$1135,2,FALSE)),""))</f>
        <v/>
      </c>
      <c r="AB1196" s="66"/>
      <c r="BA1196" s="62" t="str">
        <f>IF(BA1195="","",IFERROR(VLOOKUP($BC$1&amp;BB1196-1,'Pivot Tables'!$E$5:$F$1135,2,FALSE),""))</f>
        <v/>
      </c>
      <c r="BB1196" s="63">
        <v>1194</v>
      </c>
      <c r="BC1196" s="62" t="str">
        <f>IF(BD1196="","",BD1196&amp;" ("&amp;COUNTIF('Pivot Tables'!$D$4:$D$1135,Reference!BD1196)-1&amp;")")</f>
        <v/>
      </c>
      <c r="BD1196" s="62" t="str">
        <f>IF(BD1195="","",IFERROR(VLOOKUP(BB1196,'Pivot Tables'!$AD$4:$AE$1135,2,FALSE),""))</f>
        <v/>
      </c>
    </row>
    <row r="1197" spans="22:56">
      <c r="V1197" s="70"/>
      <c r="W1197" s="65"/>
      <c r="X1197" s="65"/>
      <c r="Y1197" s="65"/>
      <c r="Z1197" s="65">
        <f t="shared" si="78"/>
        <v>1192</v>
      </c>
      <c r="AA1197" s="81" t="str">
        <f>IF(AA1196="","",IFERROR(IF($S$17="All",VLOOKUP($S$14&amp;Z1197-1,'Pivot Tables'!$T$5:$U$1135,2,FALSE),VLOOKUP($S$14&amp;Reference!$S$17&amp;Z1197-1,'Pivot Tables'!$AB$5:$AC$1135,2,FALSE)),""))</f>
        <v/>
      </c>
      <c r="AB1197" s="66"/>
      <c r="BA1197" s="62" t="str">
        <f>IF(BA1196="","",IFERROR(VLOOKUP($BC$1&amp;BB1197-1,'Pivot Tables'!$E$5:$F$1135,2,FALSE),""))</f>
        <v/>
      </c>
      <c r="BB1197" s="63">
        <v>1195</v>
      </c>
      <c r="BC1197" s="62" t="str">
        <f>IF(BD1197="","",BD1197&amp;" ("&amp;COUNTIF('Pivot Tables'!$D$4:$D$1135,Reference!BD1197)-1&amp;")")</f>
        <v/>
      </c>
      <c r="BD1197" s="62" t="str">
        <f>IF(BD1196="","",IFERROR(VLOOKUP(BB1197,'Pivot Tables'!$AD$4:$AE$1135,2,FALSE),""))</f>
        <v/>
      </c>
    </row>
    <row r="1198" spans="22:56">
      <c r="V1198" s="70"/>
      <c r="W1198" s="65"/>
      <c r="X1198" s="65"/>
      <c r="Y1198" s="65"/>
      <c r="Z1198" s="65">
        <f t="shared" si="78"/>
        <v>1193</v>
      </c>
      <c r="AA1198" s="81" t="str">
        <f>IF(AA1197="","",IFERROR(IF($S$17="All",VLOOKUP($S$14&amp;Z1198-1,'Pivot Tables'!$T$5:$U$1135,2,FALSE),VLOOKUP($S$14&amp;Reference!$S$17&amp;Z1198-1,'Pivot Tables'!$AB$5:$AC$1135,2,FALSE)),""))</f>
        <v/>
      </c>
      <c r="AB1198" s="66"/>
      <c r="BA1198" s="62" t="str">
        <f>IF(BA1197="","",IFERROR(VLOOKUP($BC$1&amp;BB1198-1,'Pivot Tables'!$E$5:$F$1135,2,FALSE),""))</f>
        <v/>
      </c>
      <c r="BB1198" s="63">
        <v>1196</v>
      </c>
      <c r="BC1198" s="62" t="str">
        <f>IF(BD1198="","",BD1198&amp;" ("&amp;COUNTIF('Pivot Tables'!$D$4:$D$1135,Reference!BD1198)-1&amp;")")</f>
        <v/>
      </c>
      <c r="BD1198" s="62" t="str">
        <f>IF(BD1197="","",IFERROR(VLOOKUP(BB1198,'Pivot Tables'!$AD$4:$AE$1135,2,FALSE),""))</f>
        <v/>
      </c>
    </row>
    <row r="1199" spans="22:56">
      <c r="V1199" s="70"/>
      <c r="W1199" s="65"/>
      <c r="X1199" s="65"/>
      <c r="Y1199" s="65"/>
      <c r="Z1199" s="65">
        <f t="shared" si="78"/>
        <v>1194</v>
      </c>
      <c r="AA1199" s="81" t="str">
        <f>IF(AA1198="","",IFERROR(IF($S$17="All",VLOOKUP($S$14&amp;Z1199-1,'Pivot Tables'!$T$5:$U$1135,2,FALSE),VLOOKUP($S$14&amp;Reference!$S$17&amp;Z1199-1,'Pivot Tables'!$AB$5:$AC$1135,2,FALSE)),""))</f>
        <v/>
      </c>
      <c r="AB1199" s="66"/>
      <c r="BA1199" s="62" t="str">
        <f>IF(BA1198="","",IFERROR(VLOOKUP($BC$1&amp;BB1199-1,'Pivot Tables'!$E$5:$F$1135,2,FALSE),""))</f>
        <v/>
      </c>
      <c r="BB1199" s="63">
        <v>1197</v>
      </c>
      <c r="BC1199" s="62" t="str">
        <f>IF(BD1199="","",BD1199&amp;" ("&amp;COUNTIF('Pivot Tables'!$D$4:$D$1135,Reference!BD1199)-1&amp;")")</f>
        <v/>
      </c>
      <c r="BD1199" s="62" t="str">
        <f>IF(BD1198="","",IFERROR(VLOOKUP(BB1199,'Pivot Tables'!$AD$4:$AE$1135,2,FALSE),""))</f>
        <v/>
      </c>
    </row>
    <row r="1200" spans="22:56">
      <c r="V1200" s="70"/>
      <c r="W1200" s="65"/>
      <c r="X1200" s="65"/>
      <c r="Y1200" s="65"/>
      <c r="Z1200" s="65">
        <f t="shared" si="78"/>
        <v>1195</v>
      </c>
      <c r="AA1200" s="81" t="str">
        <f>IF(AA1199="","",IFERROR(IF($S$17="All",VLOOKUP($S$14&amp;Z1200-1,'Pivot Tables'!$T$5:$U$1135,2,FALSE),VLOOKUP($S$14&amp;Reference!$S$17&amp;Z1200-1,'Pivot Tables'!$AB$5:$AC$1135,2,FALSE)),""))</f>
        <v/>
      </c>
      <c r="AB1200" s="66"/>
      <c r="BA1200" s="62" t="str">
        <f>IF(BA1199="","",IFERROR(VLOOKUP($BC$1&amp;BB1200-1,'Pivot Tables'!$E$5:$F$1135,2,FALSE),""))</f>
        <v/>
      </c>
      <c r="BB1200" s="63">
        <v>1198</v>
      </c>
      <c r="BC1200" s="62" t="str">
        <f>IF(BD1200="","",BD1200&amp;" ("&amp;COUNTIF('Pivot Tables'!$D$4:$D$1135,Reference!BD1200)-1&amp;")")</f>
        <v/>
      </c>
      <c r="BD1200" s="62" t="str">
        <f>IF(BD1199="","",IFERROR(VLOOKUP(BB1200,'Pivot Tables'!$AD$4:$AE$1135,2,FALSE),""))</f>
        <v/>
      </c>
    </row>
    <row r="1201" spans="22:56">
      <c r="V1201" s="70"/>
      <c r="W1201" s="65"/>
      <c r="X1201" s="65"/>
      <c r="Y1201" s="65"/>
      <c r="Z1201" s="65">
        <f t="shared" si="78"/>
        <v>1196</v>
      </c>
      <c r="AA1201" s="81" t="str">
        <f>IF(AA1200="","",IFERROR(IF($S$17="All",VLOOKUP($S$14&amp;Z1201-1,'Pivot Tables'!$T$5:$U$1135,2,FALSE),VLOOKUP($S$14&amp;Reference!$S$17&amp;Z1201-1,'Pivot Tables'!$AB$5:$AC$1135,2,FALSE)),""))</f>
        <v/>
      </c>
      <c r="AB1201" s="66"/>
      <c r="BA1201" s="62" t="str">
        <f>IF(BA1200="","",IFERROR(VLOOKUP($BC$1&amp;BB1201-1,'Pivot Tables'!$E$5:$F$1135,2,FALSE),""))</f>
        <v/>
      </c>
      <c r="BB1201" s="63">
        <v>1199</v>
      </c>
      <c r="BC1201" s="62" t="str">
        <f>IF(BD1201="","",BD1201&amp;" ("&amp;COUNTIF('Pivot Tables'!$D$4:$D$1135,Reference!BD1201)-1&amp;")")</f>
        <v/>
      </c>
      <c r="BD1201" s="62" t="str">
        <f>IF(BD1200="","",IFERROR(VLOOKUP(BB1201,'Pivot Tables'!$AD$4:$AE$1135,2,FALSE),""))</f>
        <v/>
      </c>
    </row>
    <row r="1202" spans="22:56">
      <c r="V1202" s="70"/>
      <c r="W1202" s="65"/>
      <c r="X1202" s="65"/>
      <c r="Y1202" s="65"/>
      <c r="Z1202" s="65">
        <f t="shared" si="78"/>
        <v>1197</v>
      </c>
      <c r="AA1202" s="81" t="str">
        <f>IF(AA1201="","",IFERROR(IF($S$17="All",VLOOKUP($S$14&amp;Z1202-1,'Pivot Tables'!$T$5:$U$1135,2,FALSE),VLOOKUP($S$14&amp;Reference!$S$17&amp;Z1202-1,'Pivot Tables'!$AB$5:$AC$1135,2,FALSE)),""))</f>
        <v/>
      </c>
      <c r="AB1202" s="66"/>
      <c r="BA1202" s="62" t="str">
        <f>IF(BA1201="","",IFERROR(VLOOKUP($BC$1&amp;BB1202-1,'Pivot Tables'!$E$5:$F$1135,2,FALSE),""))</f>
        <v/>
      </c>
      <c r="BB1202" s="63">
        <v>1200</v>
      </c>
      <c r="BC1202" s="62" t="str">
        <f>IF(BD1202="","",BD1202&amp;" ("&amp;COUNTIF('Pivot Tables'!$D$4:$D$1135,Reference!BD1202)-1&amp;")")</f>
        <v/>
      </c>
      <c r="BD1202" s="62" t="str">
        <f>IF(BD1201="","",IFERROR(VLOOKUP(BB1202,'Pivot Tables'!$AD$4:$AE$1135,2,FALSE),""))</f>
        <v/>
      </c>
    </row>
    <row r="1203" spans="22:56">
      <c r="V1203" s="70"/>
      <c r="W1203" s="65"/>
      <c r="X1203" s="65"/>
      <c r="Y1203" s="65"/>
      <c r="Z1203" s="65">
        <f t="shared" si="78"/>
        <v>1198</v>
      </c>
      <c r="AA1203" s="81" t="str">
        <f>IF(AA1202="","",IFERROR(IF($S$17="All",VLOOKUP($S$14&amp;Z1203-1,'Pivot Tables'!$T$5:$U$1135,2,FALSE),VLOOKUP($S$14&amp;Reference!$S$17&amp;Z1203-1,'Pivot Tables'!$AB$5:$AC$1135,2,FALSE)),""))</f>
        <v/>
      </c>
      <c r="AB1203" s="66"/>
      <c r="BA1203" s="62" t="str">
        <f>IF(BA1202="","",IFERROR(VLOOKUP($BC$1&amp;BB1203-1,'Pivot Tables'!$E$5:$F$1135,2,FALSE),""))</f>
        <v/>
      </c>
      <c r="BB1203" s="63">
        <v>1201</v>
      </c>
      <c r="BC1203" s="62" t="str">
        <f>IF(BD1203="","",BD1203&amp;" ("&amp;COUNTIF('Pivot Tables'!$D$4:$D$1135,Reference!BD1203)-1&amp;")")</f>
        <v/>
      </c>
      <c r="BD1203" s="62" t="str">
        <f>IF(BD1202="","",IFERROR(VLOOKUP(BB1203,'Pivot Tables'!$AD$4:$AE$1135,2,FALSE),""))</f>
        <v/>
      </c>
    </row>
    <row r="1204" spans="22:56">
      <c r="V1204" s="70"/>
      <c r="W1204" s="65"/>
      <c r="X1204" s="65"/>
      <c r="Y1204" s="65"/>
      <c r="Z1204" s="65">
        <f t="shared" si="78"/>
        <v>1199</v>
      </c>
      <c r="AA1204" s="81" t="str">
        <f>IF(AA1203="","",IFERROR(IF($S$17="All",VLOOKUP($S$14&amp;Z1204-1,'Pivot Tables'!$T$5:$U$1135,2,FALSE),VLOOKUP($S$14&amp;Reference!$S$17&amp;Z1204-1,'Pivot Tables'!$AB$5:$AC$1135,2,FALSE)),""))</f>
        <v/>
      </c>
      <c r="AB1204" s="66"/>
      <c r="BA1204" s="62" t="str">
        <f>IF(BA1203="","",IFERROR(VLOOKUP($BC$1&amp;BB1204-1,'Pivot Tables'!$E$5:$F$1135,2,FALSE),""))</f>
        <v/>
      </c>
      <c r="BB1204" s="63">
        <v>1202</v>
      </c>
      <c r="BC1204" s="62" t="str">
        <f>IF(BD1204="","",BD1204&amp;" ("&amp;COUNTIF('Pivot Tables'!$D$4:$D$1135,Reference!BD1204)-1&amp;")")</f>
        <v/>
      </c>
      <c r="BD1204" s="62" t="str">
        <f>IF(BD1203="","",IFERROR(VLOOKUP(BB1204,'Pivot Tables'!$AD$4:$AE$1135,2,FALSE),""))</f>
        <v/>
      </c>
    </row>
    <row r="1205" spans="22:56">
      <c r="V1205" s="70"/>
      <c r="W1205" s="65"/>
      <c r="X1205" s="65"/>
      <c r="Y1205" s="65"/>
      <c r="Z1205" s="65">
        <f t="shared" si="78"/>
        <v>1200</v>
      </c>
      <c r="AA1205" s="81" t="str">
        <f>IF(AA1204="","",IFERROR(IF($S$17="All",VLOOKUP($S$14&amp;Z1205-1,'Pivot Tables'!$T$5:$U$1135,2,FALSE),VLOOKUP($S$14&amp;Reference!$S$17&amp;Z1205-1,'Pivot Tables'!$AB$5:$AC$1135,2,FALSE)),""))</f>
        <v/>
      </c>
      <c r="AB1205" s="66"/>
      <c r="BA1205" s="62" t="str">
        <f>IF(BA1204="","",IFERROR(VLOOKUP($BC$1&amp;BB1205-1,'Pivot Tables'!$E$5:$F$1135,2,FALSE),""))</f>
        <v/>
      </c>
      <c r="BB1205" s="63">
        <v>1203</v>
      </c>
      <c r="BC1205" s="62" t="str">
        <f>IF(BD1205="","",BD1205&amp;" ("&amp;COUNTIF('Pivot Tables'!$D$4:$D$1135,Reference!BD1205)-1&amp;")")</f>
        <v/>
      </c>
      <c r="BD1205" s="62" t="str">
        <f>IF(BD1204="","",IFERROR(VLOOKUP(BB1205,'Pivot Tables'!$AD$4:$AE$1135,2,FALSE),""))</f>
        <v/>
      </c>
    </row>
    <row r="1206" spans="22:56">
      <c r="V1206" s="70"/>
      <c r="W1206" s="65"/>
      <c r="X1206" s="65"/>
      <c r="Y1206" s="65"/>
      <c r="Z1206" s="65">
        <f t="shared" si="78"/>
        <v>1201</v>
      </c>
      <c r="AA1206" s="81" t="str">
        <f>IF(AA1205="","",IFERROR(IF($S$17="All",VLOOKUP($S$14&amp;Z1206-1,'Pivot Tables'!$T$5:$U$1135,2,FALSE),VLOOKUP($S$14&amp;Reference!$S$17&amp;Z1206-1,'Pivot Tables'!$AB$5:$AC$1135,2,FALSE)),""))</f>
        <v/>
      </c>
      <c r="AB1206" s="66"/>
      <c r="BA1206" s="62" t="str">
        <f>IF(BA1205="","",IFERROR(VLOOKUP($BC$1&amp;BB1206-1,'Pivot Tables'!$E$5:$F$1135,2,FALSE),""))</f>
        <v/>
      </c>
      <c r="BB1206" s="63">
        <v>1204</v>
      </c>
      <c r="BC1206" s="62" t="str">
        <f>IF(BD1206="","",BD1206&amp;" ("&amp;COUNTIF('Pivot Tables'!$D$4:$D$1135,Reference!BD1206)-1&amp;")")</f>
        <v/>
      </c>
      <c r="BD1206" s="62" t="str">
        <f>IF(BD1205="","",IFERROR(VLOOKUP(BB1206,'Pivot Tables'!$AD$4:$AE$1135,2,FALSE),""))</f>
        <v/>
      </c>
    </row>
    <row r="1207" spans="22:56">
      <c r="V1207" s="70"/>
      <c r="W1207" s="65"/>
      <c r="X1207" s="65"/>
      <c r="Y1207" s="65"/>
      <c r="Z1207" s="65">
        <f t="shared" si="78"/>
        <v>1202</v>
      </c>
      <c r="AA1207" s="81" t="str">
        <f>IF(AA1206="","",IFERROR(IF($S$17="All",VLOOKUP($S$14&amp;Z1207-1,'Pivot Tables'!$T$5:$U$1135,2,FALSE),VLOOKUP($S$14&amp;Reference!$S$17&amp;Z1207-1,'Pivot Tables'!$AB$5:$AC$1135,2,FALSE)),""))</f>
        <v/>
      </c>
      <c r="AB1207" s="66"/>
      <c r="BA1207" s="62" t="str">
        <f>IF(BA1206="","",IFERROR(VLOOKUP($BC$1&amp;BB1207-1,'Pivot Tables'!$E$5:$F$1135,2,FALSE),""))</f>
        <v/>
      </c>
      <c r="BB1207" s="63">
        <v>1205</v>
      </c>
      <c r="BC1207" s="62" t="str">
        <f>IF(BD1207="","",BD1207&amp;" ("&amp;COUNTIF('Pivot Tables'!$D$4:$D$1135,Reference!BD1207)-1&amp;")")</f>
        <v/>
      </c>
      <c r="BD1207" s="62" t="str">
        <f>IF(BD1206="","",IFERROR(VLOOKUP(BB1207,'Pivot Tables'!$AD$4:$AE$1135,2,FALSE),""))</f>
        <v/>
      </c>
    </row>
    <row r="1208" spans="22:56">
      <c r="V1208" s="70"/>
      <c r="W1208" s="65"/>
      <c r="X1208" s="65"/>
      <c r="Y1208" s="65"/>
      <c r="Z1208" s="65">
        <f t="shared" si="78"/>
        <v>1203</v>
      </c>
      <c r="AA1208" s="81" t="str">
        <f>IF(AA1207="","",IFERROR(IF($S$17="All",VLOOKUP($S$14&amp;Z1208-1,'Pivot Tables'!$T$5:$U$1135,2,FALSE),VLOOKUP($S$14&amp;Reference!$S$17&amp;Z1208-1,'Pivot Tables'!$AB$5:$AC$1135,2,FALSE)),""))</f>
        <v/>
      </c>
      <c r="AB1208" s="66"/>
      <c r="BA1208" s="62" t="str">
        <f>IF(BA1207="","",IFERROR(VLOOKUP($BC$1&amp;BB1208-1,'Pivot Tables'!$E$5:$F$1135,2,FALSE),""))</f>
        <v/>
      </c>
      <c r="BB1208" s="63">
        <v>1206</v>
      </c>
      <c r="BC1208" s="62" t="str">
        <f>IF(BD1208="","",BD1208&amp;" ("&amp;COUNTIF('Pivot Tables'!$D$4:$D$1135,Reference!BD1208)-1&amp;")")</f>
        <v/>
      </c>
      <c r="BD1208" s="62" t="str">
        <f>IF(BD1207="","",IFERROR(VLOOKUP(BB1208,'Pivot Tables'!$AD$4:$AE$1135,2,FALSE),""))</f>
        <v/>
      </c>
    </row>
    <row r="1209" spans="22:56">
      <c r="V1209" s="70"/>
      <c r="W1209" s="65"/>
      <c r="X1209" s="65"/>
      <c r="Y1209" s="65"/>
      <c r="Z1209" s="65">
        <f t="shared" si="78"/>
        <v>1204</v>
      </c>
      <c r="AA1209" s="81" t="str">
        <f>IF(AA1208="","",IFERROR(IF($S$17="All",VLOOKUP($S$14&amp;Z1209-1,'Pivot Tables'!$T$5:$U$1135,2,FALSE),VLOOKUP($S$14&amp;Reference!$S$17&amp;Z1209-1,'Pivot Tables'!$AB$5:$AC$1135,2,FALSE)),""))</f>
        <v/>
      </c>
      <c r="AB1209" s="66"/>
      <c r="BA1209" s="62" t="str">
        <f>IF(BA1208="","",IFERROR(VLOOKUP($BC$1&amp;BB1209-1,'Pivot Tables'!$E$5:$F$1135,2,FALSE),""))</f>
        <v/>
      </c>
      <c r="BB1209" s="63">
        <v>1207</v>
      </c>
      <c r="BC1209" s="62" t="str">
        <f>IF(BD1209="","",BD1209&amp;" ("&amp;COUNTIF('Pivot Tables'!$D$4:$D$1135,Reference!BD1209)-1&amp;")")</f>
        <v/>
      </c>
      <c r="BD1209" s="62" t="str">
        <f>IF(BD1208="","",IFERROR(VLOOKUP(BB1209,'Pivot Tables'!$AD$4:$AE$1135,2,FALSE),""))</f>
        <v/>
      </c>
    </row>
    <row r="1210" spans="22:56">
      <c r="V1210" s="70"/>
      <c r="W1210" s="65"/>
      <c r="X1210" s="65"/>
      <c r="Y1210" s="65"/>
      <c r="Z1210" s="65">
        <f t="shared" si="78"/>
        <v>1205</v>
      </c>
      <c r="AA1210" s="81" t="str">
        <f>IF(AA1209="","",IFERROR(IF($S$17="All",VLOOKUP($S$14&amp;Z1210-1,'Pivot Tables'!$T$5:$U$1135,2,FALSE),VLOOKUP($S$14&amp;Reference!$S$17&amp;Z1210-1,'Pivot Tables'!$AB$5:$AC$1135,2,FALSE)),""))</f>
        <v/>
      </c>
      <c r="AB1210" s="66"/>
      <c r="BA1210" s="62" t="str">
        <f>IF(BA1209="","",IFERROR(VLOOKUP($BC$1&amp;BB1210-1,'Pivot Tables'!$E$5:$F$1135,2,FALSE),""))</f>
        <v/>
      </c>
      <c r="BB1210" s="63">
        <v>1208</v>
      </c>
      <c r="BC1210" s="62" t="str">
        <f>IF(BD1210="","",BD1210&amp;" ("&amp;COUNTIF('Pivot Tables'!$D$4:$D$1135,Reference!BD1210)-1&amp;")")</f>
        <v/>
      </c>
      <c r="BD1210" s="62" t="str">
        <f>IF(BD1209="","",IFERROR(VLOOKUP(BB1210,'Pivot Tables'!$AD$4:$AE$1135,2,FALSE),""))</f>
        <v/>
      </c>
    </row>
    <row r="1211" spans="22:56">
      <c r="V1211" s="70"/>
      <c r="W1211" s="65"/>
      <c r="X1211" s="65"/>
      <c r="Y1211" s="65"/>
      <c r="Z1211" s="65">
        <f t="shared" si="78"/>
        <v>1206</v>
      </c>
      <c r="AA1211" s="81" t="str">
        <f>IF(AA1210="","",IFERROR(IF($S$17="All",VLOOKUP($S$14&amp;Z1211-1,'Pivot Tables'!$T$5:$U$1135,2,FALSE),VLOOKUP($S$14&amp;Reference!$S$17&amp;Z1211-1,'Pivot Tables'!$AB$5:$AC$1135,2,FALSE)),""))</f>
        <v/>
      </c>
      <c r="AB1211" s="66"/>
      <c r="BA1211" s="62" t="str">
        <f>IF(BA1210="","",IFERROR(VLOOKUP($BC$1&amp;BB1211-1,'Pivot Tables'!$E$5:$F$1135,2,FALSE),""))</f>
        <v/>
      </c>
      <c r="BB1211" s="63">
        <v>1209</v>
      </c>
      <c r="BC1211" s="62" t="str">
        <f>IF(BD1211="","",BD1211&amp;" ("&amp;COUNTIF('Pivot Tables'!$D$4:$D$1135,Reference!BD1211)-1&amp;")")</f>
        <v/>
      </c>
      <c r="BD1211" s="62" t="str">
        <f>IF(BD1210="","",IFERROR(VLOOKUP(BB1211,'Pivot Tables'!$AD$4:$AE$1135,2,FALSE),""))</f>
        <v/>
      </c>
    </row>
    <row r="1212" spans="22:56">
      <c r="V1212" s="70"/>
      <c r="W1212" s="65"/>
      <c r="X1212" s="65"/>
      <c r="Y1212" s="65"/>
      <c r="Z1212" s="65">
        <f t="shared" si="78"/>
        <v>1207</v>
      </c>
      <c r="AA1212" s="81" t="str">
        <f>IF(AA1211="","",IFERROR(IF($S$17="All",VLOOKUP($S$14&amp;Z1212-1,'Pivot Tables'!$T$5:$U$1135,2,FALSE),VLOOKUP($S$14&amp;Reference!$S$17&amp;Z1212-1,'Pivot Tables'!$AB$5:$AC$1135,2,FALSE)),""))</f>
        <v/>
      </c>
      <c r="AB1212" s="66"/>
      <c r="BA1212" s="62" t="str">
        <f>IF(BA1211="","",IFERROR(VLOOKUP($BC$1&amp;BB1212-1,'Pivot Tables'!$E$5:$F$1135,2,FALSE),""))</f>
        <v/>
      </c>
      <c r="BB1212" s="63">
        <v>1210</v>
      </c>
      <c r="BC1212" s="62" t="str">
        <f>IF(BD1212="","",BD1212&amp;" ("&amp;COUNTIF('Pivot Tables'!$D$4:$D$1135,Reference!BD1212)-1&amp;")")</f>
        <v/>
      </c>
      <c r="BD1212" s="62" t="str">
        <f>IF(BD1211="","",IFERROR(VLOOKUP(BB1212,'Pivot Tables'!$AD$4:$AE$1135,2,FALSE),""))</f>
        <v/>
      </c>
    </row>
    <row r="1213" spans="22:56">
      <c r="V1213" s="70"/>
      <c r="W1213" s="65"/>
      <c r="X1213" s="65"/>
      <c r="Y1213" s="65"/>
      <c r="Z1213" s="65">
        <f t="shared" si="78"/>
        <v>1208</v>
      </c>
      <c r="AA1213" s="81" t="str">
        <f>IF(AA1212="","",IFERROR(IF($S$17="All",VLOOKUP($S$14&amp;Z1213-1,'Pivot Tables'!$T$5:$U$1135,2,FALSE),VLOOKUP($S$14&amp;Reference!$S$17&amp;Z1213-1,'Pivot Tables'!$AB$5:$AC$1135,2,FALSE)),""))</f>
        <v/>
      </c>
      <c r="AB1213" s="66"/>
      <c r="BA1213" s="62" t="str">
        <f>IF(BA1212="","",IFERROR(VLOOKUP($BC$1&amp;BB1213-1,'Pivot Tables'!$E$5:$F$1135,2,FALSE),""))</f>
        <v/>
      </c>
      <c r="BB1213" s="63">
        <v>1211</v>
      </c>
      <c r="BC1213" s="62" t="str">
        <f>IF(BD1213="","",BD1213&amp;" ("&amp;COUNTIF('Pivot Tables'!$D$4:$D$1135,Reference!BD1213)-1&amp;")")</f>
        <v/>
      </c>
      <c r="BD1213" s="62" t="str">
        <f>IF(BD1212="","",IFERROR(VLOOKUP(BB1213,'Pivot Tables'!$AD$4:$AE$1135,2,FALSE),""))</f>
        <v/>
      </c>
    </row>
    <row r="1214" spans="22:56">
      <c r="V1214" s="70"/>
      <c r="W1214" s="65"/>
      <c r="X1214" s="65"/>
      <c r="Y1214" s="65"/>
      <c r="Z1214" s="65">
        <f t="shared" si="78"/>
        <v>1209</v>
      </c>
      <c r="AA1214" s="81" t="str">
        <f>IF(AA1213="","",IFERROR(IF($S$17="All",VLOOKUP($S$14&amp;Z1214-1,'Pivot Tables'!$T$5:$U$1135,2,FALSE),VLOOKUP($S$14&amp;Reference!$S$17&amp;Z1214-1,'Pivot Tables'!$AB$5:$AC$1135,2,FALSE)),""))</f>
        <v/>
      </c>
      <c r="AB1214" s="66"/>
      <c r="BA1214" s="62" t="str">
        <f>IF(BA1213="","",IFERROR(VLOOKUP($BC$1&amp;BB1214-1,'Pivot Tables'!$E$5:$F$1135,2,FALSE),""))</f>
        <v/>
      </c>
      <c r="BB1214" s="63">
        <v>1212</v>
      </c>
      <c r="BC1214" s="62" t="str">
        <f>IF(BD1214="","",BD1214&amp;" ("&amp;COUNTIF('Pivot Tables'!$D$4:$D$1135,Reference!BD1214)-1&amp;")")</f>
        <v/>
      </c>
      <c r="BD1214" s="62" t="str">
        <f>IF(BD1213="","",IFERROR(VLOOKUP(BB1214,'Pivot Tables'!$AD$4:$AE$1135,2,FALSE),""))</f>
        <v/>
      </c>
    </row>
    <row r="1215" spans="22:56">
      <c r="V1215" s="70"/>
      <c r="W1215" s="65"/>
      <c r="X1215" s="65"/>
      <c r="Y1215" s="65"/>
      <c r="Z1215" s="65">
        <f t="shared" si="78"/>
        <v>1210</v>
      </c>
      <c r="AA1215" s="81" t="str">
        <f>IF(AA1214="","",IFERROR(IF($S$17="All",VLOOKUP($S$14&amp;Z1215-1,'Pivot Tables'!$T$5:$U$1135,2,FALSE),VLOOKUP($S$14&amp;Reference!$S$17&amp;Z1215-1,'Pivot Tables'!$AB$5:$AC$1135,2,FALSE)),""))</f>
        <v/>
      </c>
      <c r="AB1215" s="66"/>
      <c r="BA1215" s="62" t="str">
        <f>IF(BA1214="","",IFERROR(VLOOKUP($BC$1&amp;BB1215-1,'Pivot Tables'!$E$5:$F$1135,2,FALSE),""))</f>
        <v/>
      </c>
      <c r="BB1215" s="63">
        <v>1213</v>
      </c>
      <c r="BC1215" s="62" t="str">
        <f>IF(BD1215="","",BD1215&amp;" ("&amp;COUNTIF('Pivot Tables'!$D$4:$D$1135,Reference!BD1215)-1&amp;")")</f>
        <v/>
      </c>
      <c r="BD1215" s="62" t="str">
        <f>IF(BD1214="","",IFERROR(VLOOKUP(BB1215,'Pivot Tables'!$AD$4:$AE$1135,2,FALSE),""))</f>
        <v/>
      </c>
    </row>
    <row r="1216" spans="22:56">
      <c r="V1216" s="70"/>
      <c r="W1216" s="65"/>
      <c r="X1216" s="65"/>
      <c r="Y1216" s="65"/>
      <c r="Z1216" s="65">
        <f t="shared" si="78"/>
        <v>1211</v>
      </c>
      <c r="AA1216" s="81" t="str">
        <f>IF(AA1215="","",IFERROR(IF($S$17="All",VLOOKUP($S$14&amp;Z1216-1,'Pivot Tables'!$T$5:$U$1135,2,FALSE),VLOOKUP($S$14&amp;Reference!$S$17&amp;Z1216-1,'Pivot Tables'!$AB$5:$AC$1135,2,FALSE)),""))</f>
        <v/>
      </c>
      <c r="AB1216" s="66"/>
      <c r="BA1216" s="62" t="str">
        <f>IF(BA1215="","",IFERROR(VLOOKUP($BC$1&amp;BB1216-1,'Pivot Tables'!$E$5:$F$1135,2,FALSE),""))</f>
        <v/>
      </c>
      <c r="BB1216" s="63">
        <v>1214</v>
      </c>
      <c r="BC1216" s="62" t="str">
        <f>IF(BD1216="","",BD1216&amp;" ("&amp;COUNTIF('Pivot Tables'!$D$4:$D$1135,Reference!BD1216)-1&amp;")")</f>
        <v/>
      </c>
      <c r="BD1216" s="62" t="str">
        <f>IF(BD1215="","",IFERROR(VLOOKUP(BB1216,'Pivot Tables'!$AD$4:$AE$1135,2,FALSE),""))</f>
        <v/>
      </c>
    </row>
    <row r="1217" spans="22:56">
      <c r="V1217" s="70"/>
      <c r="W1217" s="65"/>
      <c r="X1217" s="65"/>
      <c r="Y1217" s="65"/>
      <c r="Z1217" s="65">
        <f t="shared" si="78"/>
        <v>1212</v>
      </c>
      <c r="AA1217" s="81" t="str">
        <f>IF(AA1216="","",IFERROR(IF($S$17="All",VLOOKUP($S$14&amp;Z1217-1,'Pivot Tables'!$T$5:$U$1135,2,FALSE),VLOOKUP($S$14&amp;Reference!$S$17&amp;Z1217-1,'Pivot Tables'!$AB$5:$AC$1135,2,FALSE)),""))</f>
        <v/>
      </c>
      <c r="AB1217" s="66"/>
      <c r="BA1217" s="62" t="str">
        <f>IF(BA1216="","",IFERROR(VLOOKUP($BC$1&amp;BB1217-1,'Pivot Tables'!$E$5:$F$1135,2,FALSE),""))</f>
        <v/>
      </c>
      <c r="BB1217" s="63">
        <v>1215</v>
      </c>
      <c r="BC1217" s="62" t="str">
        <f>IF(BD1217="","",BD1217&amp;" ("&amp;COUNTIF('Pivot Tables'!$D$4:$D$1135,Reference!BD1217)-1&amp;")")</f>
        <v/>
      </c>
      <c r="BD1217" s="62" t="str">
        <f>IF(BD1216="","",IFERROR(VLOOKUP(BB1217,'Pivot Tables'!$AD$4:$AE$1135,2,FALSE),""))</f>
        <v/>
      </c>
    </row>
    <row r="1218" spans="22:56">
      <c r="V1218" s="70"/>
      <c r="W1218" s="65"/>
      <c r="X1218" s="65"/>
      <c r="Y1218" s="65"/>
      <c r="Z1218" s="65">
        <f t="shared" si="78"/>
        <v>1213</v>
      </c>
      <c r="AA1218" s="81" t="str">
        <f>IF(AA1217="","",IFERROR(IF($S$17="All",VLOOKUP($S$14&amp;Z1218-1,'Pivot Tables'!$T$5:$U$1135,2,FALSE),VLOOKUP($S$14&amp;Reference!$S$17&amp;Z1218-1,'Pivot Tables'!$AB$5:$AC$1135,2,FALSE)),""))</f>
        <v/>
      </c>
      <c r="AB1218" s="66"/>
      <c r="BA1218" s="62" t="str">
        <f>IF(BA1217="","",IFERROR(VLOOKUP($BC$1&amp;BB1218-1,'Pivot Tables'!$E$5:$F$1135,2,FALSE),""))</f>
        <v/>
      </c>
      <c r="BB1218" s="63">
        <v>1216</v>
      </c>
      <c r="BC1218" s="62" t="str">
        <f>IF(BD1218="","",BD1218&amp;" ("&amp;COUNTIF('Pivot Tables'!$D$4:$D$1135,Reference!BD1218)-1&amp;")")</f>
        <v/>
      </c>
      <c r="BD1218" s="62" t="str">
        <f>IF(BD1217="","",IFERROR(VLOOKUP(BB1218,'Pivot Tables'!$AD$4:$AE$1135,2,FALSE),""))</f>
        <v/>
      </c>
    </row>
    <row r="1219" spans="22:56">
      <c r="V1219" s="70"/>
      <c r="W1219" s="65"/>
      <c r="X1219" s="65"/>
      <c r="Y1219" s="65"/>
      <c r="Z1219" s="65">
        <f t="shared" si="78"/>
        <v>1214</v>
      </c>
      <c r="AA1219" s="81" t="str">
        <f>IF(AA1218="","",IFERROR(IF($S$17="All",VLOOKUP($S$14&amp;Z1219-1,'Pivot Tables'!$T$5:$U$1135,2,FALSE),VLOOKUP($S$14&amp;Reference!$S$17&amp;Z1219-1,'Pivot Tables'!$AB$5:$AC$1135,2,FALSE)),""))</f>
        <v/>
      </c>
      <c r="AB1219" s="66"/>
      <c r="BA1219" s="62" t="str">
        <f>IF(BA1218="","",IFERROR(VLOOKUP($BC$1&amp;BB1219-1,'Pivot Tables'!$E$5:$F$1135,2,FALSE),""))</f>
        <v/>
      </c>
      <c r="BB1219" s="63">
        <v>1217</v>
      </c>
      <c r="BC1219" s="62" t="str">
        <f>IF(BD1219="","",BD1219&amp;" ("&amp;COUNTIF('Pivot Tables'!$D$4:$D$1135,Reference!BD1219)-1&amp;")")</f>
        <v/>
      </c>
      <c r="BD1219" s="62" t="str">
        <f>IF(BD1218="","",IFERROR(VLOOKUP(BB1219,'Pivot Tables'!$AD$4:$AE$1135,2,FALSE),""))</f>
        <v/>
      </c>
    </row>
    <row r="1220" spans="22:56">
      <c r="V1220" s="70"/>
      <c r="W1220" s="65"/>
      <c r="X1220" s="65"/>
      <c r="Y1220" s="65"/>
      <c r="Z1220" s="65">
        <f t="shared" si="78"/>
        <v>1215</v>
      </c>
      <c r="AA1220" s="81" t="str">
        <f>IF(AA1219="","",IFERROR(IF($S$17="All",VLOOKUP($S$14&amp;Z1220-1,'Pivot Tables'!$T$5:$U$1135,2,FALSE),VLOOKUP($S$14&amp;Reference!$S$17&amp;Z1220-1,'Pivot Tables'!$AB$5:$AC$1135,2,FALSE)),""))</f>
        <v/>
      </c>
      <c r="AB1220" s="66"/>
      <c r="BA1220" s="62" t="str">
        <f>IF(BA1219="","",IFERROR(VLOOKUP($BC$1&amp;BB1220-1,'Pivot Tables'!$E$5:$F$1135,2,FALSE),""))</f>
        <v/>
      </c>
      <c r="BB1220" s="63">
        <v>1218</v>
      </c>
      <c r="BC1220" s="62" t="str">
        <f>IF(BD1220="","",BD1220&amp;" ("&amp;COUNTIF('Pivot Tables'!$D$4:$D$1135,Reference!BD1220)-1&amp;")")</f>
        <v/>
      </c>
      <c r="BD1220" s="62" t="str">
        <f>IF(BD1219="","",IFERROR(VLOOKUP(BB1220,'Pivot Tables'!$AD$4:$AE$1135,2,FALSE),""))</f>
        <v/>
      </c>
    </row>
    <row r="1221" spans="22:56">
      <c r="V1221" s="70"/>
      <c r="W1221" s="65"/>
      <c r="X1221" s="65"/>
      <c r="Y1221" s="65"/>
      <c r="Z1221" s="65">
        <f t="shared" si="78"/>
        <v>1216</v>
      </c>
      <c r="AA1221" s="81" t="str">
        <f>IF(AA1220="","",IFERROR(IF($S$17="All",VLOOKUP($S$14&amp;Z1221-1,'Pivot Tables'!$T$5:$U$1135,2,FALSE),VLOOKUP($S$14&amp;Reference!$S$17&amp;Z1221-1,'Pivot Tables'!$AB$5:$AC$1135,2,FALSE)),""))</f>
        <v/>
      </c>
      <c r="AB1221" s="66"/>
      <c r="BA1221" s="62" t="str">
        <f>IF(BA1220="","",IFERROR(VLOOKUP($BC$1&amp;BB1221-1,'Pivot Tables'!$E$5:$F$1135,2,FALSE),""))</f>
        <v/>
      </c>
      <c r="BB1221" s="63">
        <v>1219</v>
      </c>
      <c r="BC1221" s="62" t="str">
        <f>IF(BD1221="","",BD1221&amp;" ("&amp;COUNTIF('Pivot Tables'!$D$4:$D$1135,Reference!BD1221)-1&amp;")")</f>
        <v/>
      </c>
      <c r="BD1221" s="62" t="str">
        <f>IF(BD1220="","",IFERROR(VLOOKUP(BB1221,'Pivot Tables'!$AD$4:$AE$1135,2,FALSE),""))</f>
        <v/>
      </c>
    </row>
    <row r="1222" spans="22:56">
      <c r="V1222" s="70"/>
      <c r="W1222" s="65"/>
      <c r="X1222" s="65"/>
      <c r="Y1222" s="65"/>
      <c r="Z1222" s="65">
        <f t="shared" si="78"/>
        <v>1217</v>
      </c>
      <c r="AA1222" s="81" t="str">
        <f>IF(AA1221="","",IFERROR(IF($S$17="All",VLOOKUP($S$14&amp;Z1222-1,'Pivot Tables'!$T$5:$U$1135,2,FALSE),VLOOKUP($S$14&amp;Reference!$S$17&amp;Z1222-1,'Pivot Tables'!$AB$5:$AC$1135,2,FALSE)),""))</f>
        <v/>
      </c>
      <c r="AB1222" s="66"/>
      <c r="BA1222" s="62" t="str">
        <f>IF(BA1221="","",IFERROR(VLOOKUP($BC$1&amp;BB1222-1,'Pivot Tables'!$E$5:$F$1135,2,FALSE),""))</f>
        <v/>
      </c>
      <c r="BB1222" s="63">
        <v>1220</v>
      </c>
      <c r="BC1222" s="62" t="str">
        <f>IF(BD1222="","",BD1222&amp;" ("&amp;COUNTIF('Pivot Tables'!$D$4:$D$1135,Reference!BD1222)-1&amp;")")</f>
        <v/>
      </c>
      <c r="BD1222" s="62" t="str">
        <f>IF(BD1221="","",IFERROR(VLOOKUP(BB1222,'Pivot Tables'!$AD$4:$AE$1135,2,FALSE),""))</f>
        <v/>
      </c>
    </row>
    <row r="1223" spans="22:56">
      <c r="V1223" s="70"/>
      <c r="W1223" s="65"/>
      <c r="X1223" s="65"/>
      <c r="Y1223" s="65"/>
      <c r="Z1223" s="65">
        <f t="shared" si="78"/>
        <v>1218</v>
      </c>
      <c r="AA1223" s="81" t="str">
        <f>IF(AA1222="","",IFERROR(IF($S$17="All",VLOOKUP($S$14&amp;Z1223-1,'Pivot Tables'!$T$5:$U$1135,2,FALSE),VLOOKUP($S$14&amp;Reference!$S$17&amp;Z1223-1,'Pivot Tables'!$AB$5:$AC$1135,2,FALSE)),""))</f>
        <v/>
      </c>
      <c r="AB1223" s="66"/>
      <c r="BA1223" s="62" t="str">
        <f>IF(BA1222="","",IFERROR(VLOOKUP($BC$1&amp;BB1223-1,'Pivot Tables'!$E$5:$F$1135,2,FALSE),""))</f>
        <v/>
      </c>
      <c r="BB1223" s="63">
        <v>1221</v>
      </c>
      <c r="BC1223" s="62" t="str">
        <f>IF(BD1223="","",BD1223&amp;" ("&amp;COUNTIF('Pivot Tables'!$D$4:$D$1135,Reference!BD1223)-1&amp;")")</f>
        <v/>
      </c>
      <c r="BD1223" s="62" t="str">
        <f>IF(BD1222="","",IFERROR(VLOOKUP(BB1223,'Pivot Tables'!$AD$4:$AE$1135,2,FALSE),""))</f>
        <v/>
      </c>
    </row>
    <row r="1224" spans="22:56">
      <c r="V1224" s="70"/>
      <c r="W1224" s="65"/>
      <c r="X1224" s="65"/>
      <c r="Y1224" s="65"/>
      <c r="Z1224" s="65">
        <f t="shared" si="78"/>
        <v>1219</v>
      </c>
      <c r="AA1224" s="81" t="str">
        <f>IF(AA1223="","",IFERROR(IF($S$17="All",VLOOKUP($S$14&amp;Z1224-1,'Pivot Tables'!$T$5:$U$1135,2,FALSE),VLOOKUP($S$14&amp;Reference!$S$17&amp;Z1224-1,'Pivot Tables'!$AB$5:$AC$1135,2,FALSE)),""))</f>
        <v/>
      </c>
      <c r="AB1224" s="66"/>
      <c r="BA1224" s="62" t="str">
        <f>IF(BA1223="","",IFERROR(VLOOKUP($BC$1&amp;BB1224-1,'Pivot Tables'!$E$5:$F$1135,2,FALSE),""))</f>
        <v/>
      </c>
      <c r="BB1224" s="63">
        <v>1222</v>
      </c>
      <c r="BC1224" s="62" t="str">
        <f>IF(BD1224="","",BD1224&amp;" ("&amp;COUNTIF('Pivot Tables'!$D$4:$D$1135,Reference!BD1224)-1&amp;")")</f>
        <v/>
      </c>
      <c r="BD1224" s="62" t="str">
        <f>IF(BD1223="","",IFERROR(VLOOKUP(BB1224,'Pivot Tables'!$AD$4:$AE$1135,2,FALSE),""))</f>
        <v/>
      </c>
    </row>
    <row r="1225" spans="22:56">
      <c r="V1225" s="70"/>
      <c r="W1225" s="65"/>
      <c r="X1225" s="65"/>
      <c r="Y1225" s="65"/>
      <c r="Z1225" s="65">
        <f t="shared" si="78"/>
        <v>1220</v>
      </c>
      <c r="AA1225" s="81" t="str">
        <f>IF(AA1224="","",IFERROR(IF($S$17="All",VLOOKUP($S$14&amp;Z1225-1,'Pivot Tables'!$T$5:$U$1135,2,FALSE),VLOOKUP($S$14&amp;Reference!$S$17&amp;Z1225-1,'Pivot Tables'!$AB$5:$AC$1135,2,FALSE)),""))</f>
        <v/>
      </c>
      <c r="AB1225" s="66"/>
      <c r="BA1225" s="62" t="str">
        <f>IF(BA1224="","",IFERROR(VLOOKUP($BC$1&amp;BB1225-1,'Pivot Tables'!$E$5:$F$1135,2,FALSE),""))</f>
        <v/>
      </c>
      <c r="BB1225" s="63">
        <v>1223</v>
      </c>
      <c r="BC1225" s="62" t="str">
        <f>IF(BD1225="","",BD1225&amp;" ("&amp;COUNTIF('Pivot Tables'!$D$4:$D$1135,Reference!BD1225)-1&amp;")")</f>
        <v/>
      </c>
      <c r="BD1225" s="62" t="str">
        <f>IF(BD1224="","",IFERROR(VLOOKUP(BB1225,'Pivot Tables'!$AD$4:$AE$1135,2,FALSE),""))</f>
        <v/>
      </c>
    </row>
    <row r="1226" spans="22:56">
      <c r="V1226" s="70"/>
      <c r="W1226" s="65"/>
      <c r="X1226" s="65"/>
      <c r="Y1226" s="65"/>
      <c r="Z1226" s="65">
        <f t="shared" si="78"/>
        <v>1221</v>
      </c>
      <c r="AA1226" s="81" t="str">
        <f>IF(AA1225="","",IFERROR(IF($S$17="All",VLOOKUP($S$14&amp;Z1226-1,'Pivot Tables'!$T$5:$U$1135,2,FALSE),VLOOKUP($S$14&amp;Reference!$S$17&amp;Z1226-1,'Pivot Tables'!$AB$5:$AC$1135,2,FALSE)),""))</f>
        <v/>
      </c>
      <c r="AB1226" s="66"/>
      <c r="BA1226" s="62" t="str">
        <f>IF(BA1225="","",IFERROR(VLOOKUP($BC$1&amp;BB1226-1,'Pivot Tables'!$E$5:$F$1135,2,FALSE),""))</f>
        <v/>
      </c>
      <c r="BB1226" s="63">
        <v>1224</v>
      </c>
      <c r="BC1226" s="62" t="str">
        <f>IF(BD1226="","",BD1226&amp;" ("&amp;COUNTIF('Pivot Tables'!$D$4:$D$1135,Reference!BD1226)-1&amp;")")</f>
        <v/>
      </c>
      <c r="BD1226" s="62" t="str">
        <f>IF(BD1225="","",IFERROR(VLOOKUP(BB1226,'Pivot Tables'!$AD$4:$AE$1135,2,FALSE),""))</f>
        <v/>
      </c>
    </row>
    <row r="1227" spans="22:56">
      <c r="V1227" s="70"/>
      <c r="W1227" s="65"/>
      <c r="X1227" s="65"/>
      <c r="Y1227" s="65"/>
      <c r="Z1227" s="65">
        <f t="shared" si="78"/>
        <v>1222</v>
      </c>
      <c r="AA1227" s="81" t="str">
        <f>IF(AA1226="","",IFERROR(IF($S$17="All",VLOOKUP($S$14&amp;Z1227-1,'Pivot Tables'!$T$5:$U$1135,2,FALSE),VLOOKUP($S$14&amp;Reference!$S$17&amp;Z1227-1,'Pivot Tables'!$AB$5:$AC$1135,2,FALSE)),""))</f>
        <v/>
      </c>
      <c r="AB1227" s="66"/>
      <c r="BA1227" s="62" t="str">
        <f>IF(BA1226="","",IFERROR(VLOOKUP($BC$1&amp;BB1227-1,'Pivot Tables'!$E$5:$F$1135,2,FALSE),""))</f>
        <v/>
      </c>
      <c r="BB1227" s="63">
        <v>1225</v>
      </c>
      <c r="BC1227" s="62" t="str">
        <f>IF(BD1227="","",BD1227&amp;" ("&amp;COUNTIF('Pivot Tables'!$D$4:$D$1135,Reference!BD1227)-1&amp;")")</f>
        <v/>
      </c>
      <c r="BD1227" s="62" t="str">
        <f>IF(BD1226="","",IFERROR(VLOOKUP(BB1227,'Pivot Tables'!$AD$4:$AE$1135,2,FALSE),""))</f>
        <v/>
      </c>
    </row>
    <row r="1228" spans="22:56">
      <c r="V1228" s="70"/>
      <c r="W1228" s="65"/>
      <c r="X1228" s="65"/>
      <c r="Y1228" s="65"/>
      <c r="Z1228" s="65">
        <f t="shared" si="78"/>
        <v>1223</v>
      </c>
      <c r="AA1228" s="81" t="str">
        <f>IF(AA1227="","",IFERROR(IF($S$17="All",VLOOKUP($S$14&amp;Z1228-1,'Pivot Tables'!$T$5:$U$1135,2,FALSE),VLOOKUP($S$14&amp;Reference!$S$17&amp;Z1228-1,'Pivot Tables'!$AB$5:$AC$1135,2,FALSE)),""))</f>
        <v/>
      </c>
      <c r="AB1228" s="66"/>
      <c r="BA1228" s="62" t="str">
        <f>IF(BA1227="","",IFERROR(VLOOKUP($BC$1&amp;BB1228-1,'Pivot Tables'!$E$5:$F$1135,2,FALSE),""))</f>
        <v/>
      </c>
      <c r="BB1228" s="63">
        <v>1226</v>
      </c>
      <c r="BC1228" s="62" t="str">
        <f>IF(BD1228="","",BD1228&amp;" ("&amp;COUNTIF('Pivot Tables'!$D$4:$D$1135,Reference!BD1228)-1&amp;")")</f>
        <v/>
      </c>
      <c r="BD1228" s="62" t="str">
        <f>IF(BD1227="","",IFERROR(VLOOKUP(BB1228,'Pivot Tables'!$AD$4:$AE$1135,2,FALSE),""))</f>
        <v/>
      </c>
    </row>
    <row r="1229" spans="22:56">
      <c r="V1229" s="70"/>
      <c r="W1229" s="65"/>
      <c r="X1229" s="65"/>
      <c r="Y1229" s="65"/>
      <c r="Z1229" s="65">
        <f t="shared" si="78"/>
        <v>1224</v>
      </c>
      <c r="AA1229" s="81" t="str">
        <f>IF(AA1228="","",IFERROR(IF($S$17="All",VLOOKUP($S$14&amp;Z1229-1,'Pivot Tables'!$T$5:$U$1135,2,FALSE),VLOOKUP($S$14&amp;Reference!$S$17&amp;Z1229-1,'Pivot Tables'!$AB$5:$AC$1135,2,FALSE)),""))</f>
        <v/>
      </c>
      <c r="AB1229" s="66"/>
      <c r="BA1229" s="62" t="str">
        <f>IF(BA1228="","",IFERROR(VLOOKUP($BC$1&amp;BB1229-1,'Pivot Tables'!$E$5:$F$1135,2,FALSE),""))</f>
        <v/>
      </c>
      <c r="BB1229" s="63">
        <v>1227</v>
      </c>
      <c r="BC1229" s="62" t="str">
        <f>IF(BD1229="","",BD1229&amp;" ("&amp;COUNTIF('Pivot Tables'!$D$4:$D$1135,Reference!BD1229)-1&amp;")")</f>
        <v/>
      </c>
      <c r="BD1229" s="62" t="str">
        <f>IF(BD1228="","",IFERROR(VLOOKUP(BB1229,'Pivot Tables'!$AD$4:$AE$1135,2,FALSE),""))</f>
        <v/>
      </c>
    </row>
    <row r="1230" spans="22:56">
      <c r="V1230" s="70"/>
      <c r="W1230" s="65"/>
      <c r="X1230" s="65"/>
      <c r="Y1230" s="65"/>
      <c r="Z1230" s="65">
        <f t="shared" si="78"/>
        <v>1225</v>
      </c>
      <c r="AA1230" s="81" t="str">
        <f>IF(AA1229="","",IFERROR(IF($S$17="All",VLOOKUP($S$14&amp;Z1230-1,'Pivot Tables'!$T$5:$U$1135,2,FALSE),VLOOKUP($S$14&amp;Reference!$S$17&amp;Z1230-1,'Pivot Tables'!$AB$5:$AC$1135,2,FALSE)),""))</f>
        <v/>
      </c>
      <c r="AB1230" s="66"/>
      <c r="BA1230" s="62" t="str">
        <f>IF(BA1229="","",IFERROR(VLOOKUP($BC$1&amp;BB1230-1,'Pivot Tables'!$E$5:$F$1135,2,FALSE),""))</f>
        <v/>
      </c>
      <c r="BB1230" s="63">
        <v>1228</v>
      </c>
      <c r="BC1230" s="62" t="str">
        <f>IF(BD1230="","",BD1230&amp;" ("&amp;COUNTIF('Pivot Tables'!$D$4:$D$1135,Reference!BD1230)-1&amp;")")</f>
        <v/>
      </c>
      <c r="BD1230" s="62" t="str">
        <f>IF(BD1229="","",IFERROR(VLOOKUP(BB1230,'Pivot Tables'!$AD$4:$AE$1135,2,FALSE),""))</f>
        <v/>
      </c>
    </row>
    <row r="1231" spans="22:56">
      <c r="V1231" s="70"/>
      <c r="W1231" s="65"/>
      <c r="X1231" s="65"/>
      <c r="Y1231" s="65"/>
      <c r="Z1231" s="65">
        <f t="shared" ref="Z1231:Z1294" si="79">+Z1230+1</f>
        <v>1226</v>
      </c>
      <c r="AA1231" s="81" t="str">
        <f>IF(AA1230="","",IFERROR(IF($S$17="All",VLOOKUP($S$14&amp;Z1231-1,'Pivot Tables'!$T$5:$U$1135,2,FALSE),VLOOKUP($S$14&amp;Reference!$S$17&amp;Z1231-1,'Pivot Tables'!$AB$5:$AC$1135,2,FALSE)),""))</f>
        <v/>
      </c>
      <c r="AB1231" s="66"/>
      <c r="BA1231" s="62" t="str">
        <f>IF(BA1230="","",IFERROR(VLOOKUP($BC$1&amp;BB1231-1,'Pivot Tables'!$E$5:$F$1135,2,FALSE),""))</f>
        <v/>
      </c>
      <c r="BB1231" s="63">
        <v>1229</v>
      </c>
      <c r="BC1231" s="62" t="str">
        <f>IF(BD1231="","",BD1231&amp;" ("&amp;COUNTIF('Pivot Tables'!$D$4:$D$1135,Reference!BD1231)-1&amp;")")</f>
        <v/>
      </c>
      <c r="BD1231" s="62" t="str">
        <f>IF(BD1230="","",IFERROR(VLOOKUP(BB1231,'Pivot Tables'!$AD$4:$AE$1135,2,FALSE),""))</f>
        <v/>
      </c>
    </row>
    <row r="1232" spans="22:56">
      <c r="V1232" s="70"/>
      <c r="W1232" s="65"/>
      <c r="X1232" s="65"/>
      <c r="Y1232" s="65"/>
      <c r="Z1232" s="65">
        <f t="shared" si="79"/>
        <v>1227</v>
      </c>
      <c r="AA1232" s="81" t="str">
        <f>IF(AA1231="","",IFERROR(IF($S$17="All",VLOOKUP($S$14&amp;Z1232-1,'Pivot Tables'!$T$5:$U$1135,2,FALSE),VLOOKUP($S$14&amp;Reference!$S$17&amp;Z1232-1,'Pivot Tables'!$AB$5:$AC$1135,2,FALSE)),""))</f>
        <v/>
      </c>
      <c r="AB1232" s="66"/>
      <c r="BA1232" s="62" t="str">
        <f>IF(BA1231="","",IFERROR(VLOOKUP($BC$1&amp;BB1232-1,'Pivot Tables'!$E$5:$F$1135,2,FALSE),""))</f>
        <v/>
      </c>
      <c r="BB1232" s="63">
        <v>1230</v>
      </c>
      <c r="BC1232" s="62" t="str">
        <f>IF(BD1232="","",BD1232&amp;" ("&amp;COUNTIF('Pivot Tables'!$D$4:$D$1135,Reference!BD1232)-1&amp;")")</f>
        <v/>
      </c>
      <c r="BD1232" s="62" t="str">
        <f>IF(BD1231="","",IFERROR(VLOOKUP(BB1232,'Pivot Tables'!$AD$4:$AE$1135,2,FALSE),""))</f>
        <v/>
      </c>
    </row>
    <row r="1233" spans="22:56">
      <c r="V1233" s="70"/>
      <c r="W1233" s="65"/>
      <c r="X1233" s="65"/>
      <c r="Y1233" s="65"/>
      <c r="Z1233" s="65">
        <f t="shared" si="79"/>
        <v>1228</v>
      </c>
      <c r="AA1233" s="81" t="str">
        <f>IF(AA1232="","",IFERROR(IF($S$17="All",VLOOKUP($S$14&amp;Z1233-1,'Pivot Tables'!$T$5:$U$1135,2,FALSE),VLOOKUP($S$14&amp;Reference!$S$17&amp;Z1233-1,'Pivot Tables'!$AB$5:$AC$1135,2,FALSE)),""))</f>
        <v/>
      </c>
      <c r="AB1233" s="66"/>
      <c r="BA1233" s="62" t="str">
        <f>IF(BA1232="","",IFERROR(VLOOKUP($BC$1&amp;BB1233-1,'Pivot Tables'!$E$5:$F$1135,2,FALSE),""))</f>
        <v/>
      </c>
      <c r="BB1233" s="63">
        <v>1231</v>
      </c>
      <c r="BC1233" s="62" t="str">
        <f>IF(BD1233="","",BD1233&amp;" ("&amp;COUNTIF('Pivot Tables'!$D$4:$D$1135,Reference!BD1233)-1&amp;")")</f>
        <v/>
      </c>
      <c r="BD1233" s="62" t="str">
        <f>IF(BD1232="","",IFERROR(VLOOKUP(BB1233,'Pivot Tables'!$AD$4:$AE$1135,2,FALSE),""))</f>
        <v/>
      </c>
    </row>
    <row r="1234" spans="22:56">
      <c r="V1234" s="70"/>
      <c r="W1234" s="65"/>
      <c r="X1234" s="65"/>
      <c r="Y1234" s="65"/>
      <c r="Z1234" s="65">
        <f t="shared" si="79"/>
        <v>1229</v>
      </c>
      <c r="AA1234" s="81" t="str">
        <f>IF(AA1233="","",IFERROR(IF($S$17="All",VLOOKUP($S$14&amp;Z1234-1,'Pivot Tables'!$T$5:$U$1135,2,FALSE),VLOOKUP($S$14&amp;Reference!$S$17&amp;Z1234-1,'Pivot Tables'!$AB$5:$AC$1135,2,FALSE)),""))</f>
        <v/>
      </c>
      <c r="AB1234" s="66"/>
      <c r="BA1234" s="62" t="str">
        <f>IF(BA1233="","",IFERROR(VLOOKUP($BC$1&amp;BB1234-1,'Pivot Tables'!$E$5:$F$1135,2,FALSE),""))</f>
        <v/>
      </c>
      <c r="BB1234" s="63">
        <v>1232</v>
      </c>
      <c r="BC1234" s="62" t="str">
        <f>IF(BD1234="","",BD1234&amp;" ("&amp;COUNTIF('Pivot Tables'!$D$4:$D$1135,Reference!BD1234)-1&amp;")")</f>
        <v/>
      </c>
      <c r="BD1234" s="62" t="str">
        <f>IF(BD1233="","",IFERROR(VLOOKUP(BB1234,'Pivot Tables'!$AD$4:$AE$1135,2,FALSE),""))</f>
        <v/>
      </c>
    </row>
    <row r="1235" spans="22:56">
      <c r="V1235" s="70"/>
      <c r="W1235" s="65"/>
      <c r="X1235" s="65"/>
      <c r="Y1235" s="65"/>
      <c r="Z1235" s="65">
        <f t="shared" si="79"/>
        <v>1230</v>
      </c>
      <c r="AA1235" s="81" t="str">
        <f>IF(AA1234="","",IFERROR(IF($S$17="All",VLOOKUP($S$14&amp;Z1235-1,'Pivot Tables'!$T$5:$U$1135,2,FALSE),VLOOKUP($S$14&amp;Reference!$S$17&amp;Z1235-1,'Pivot Tables'!$AB$5:$AC$1135,2,FALSE)),""))</f>
        <v/>
      </c>
      <c r="AB1235" s="66"/>
      <c r="BA1235" s="62" t="str">
        <f>IF(BA1234="","",IFERROR(VLOOKUP($BC$1&amp;BB1235-1,'Pivot Tables'!$E$5:$F$1135,2,FALSE),""))</f>
        <v/>
      </c>
      <c r="BB1235" s="63">
        <v>1233</v>
      </c>
      <c r="BC1235" s="62" t="str">
        <f>IF(BD1235="","",BD1235&amp;" ("&amp;COUNTIF('Pivot Tables'!$D$4:$D$1135,Reference!BD1235)-1&amp;")")</f>
        <v/>
      </c>
      <c r="BD1235" s="62" t="str">
        <f>IF(BD1234="","",IFERROR(VLOOKUP(BB1235,'Pivot Tables'!$AD$4:$AE$1135,2,FALSE),""))</f>
        <v/>
      </c>
    </row>
    <row r="1236" spans="22:56">
      <c r="V1236" s="70"/>
      <c r="W1236" s="65"/>
      <c r="X1236" s="65"/>
      <c r="Y1236" s="65"/>
      <c r="Z1236" s="65">
        <f t="shared" si="79"/>
        <v>1231</v>
      </c>
      <c r="AA1236" s="81" t="str">
        <f>IF(AA1235="","",IFERROR(IF($S$17="All",VLOOKUP($S$14&amp;Z1236-1,'Pivot Tables'!$T$5:$U$1135,2,FALSE),VLOOKUP($S$14&amp;Reference!$S$17&amp;Z1236-1,'Pivot Tables'!$AB$5:$AC$1135,2,FALSE)),""))</f>
        <v/>
      </c>
      <c r="AB1236" s="66"/>
      <c r="BA1236" s="62" t="str">
        <f>IF(BA1235="","",IFERROR(VLOOKUP($BC$1&amp;BB1236-1,'Pivot Tables'!$E$5:$F$1135,2,FALSE),""))</f>
        <v/>
      </c>
      <c r="BB1236" s="63">
        <v>1234</v>
      </c>
      <c r="BC1236" s="62" t="str">
        <f>IF(BD1236="","",BD1236&amp;" ("&amp;COUNTIF('Pivot Tables'!$D$4:$D$1135,Reference!BD1236)-1&amp;")")</f>
        <v/>
      </c>
      <c r="BD1236" s="62" t="str">
        <f>IF(BD1235="","",IFERROR(VLOOKUP(BB1236,'Pivot Tables'!$AD$4:$AE$1135,2,FALSE),""))</f>
        <v/>
      </c>
    </row>
    <row r="1237" spans="22:56">
      <c r="V1237" s="70"/>
      <c r="W1237" s="65"/>
      <c r="X1237" s="65"/>
      <c r="Y1237" s="65"/>
      <c r="Z1237" s="65">
        <f t="shared" si="79"/>
        <v>1232</v>
      </c>
      <c r="AA1237" s="81" t="str">
        <f>IF(AA1236="","",IFERROR(IF($S$17="All",VLOOKUP($S$14&amp;Z1237-1,'Pivot Tables'!$T$5:$U$1135,2,FALSE),VLOOKUP($S$14&amp;Reference!$S$17&amp;Z1237-1,'Pivot Tables'!$AB$5:$AC$1135,2,FALSE)),""))</f>
        <v/>
      </c>
      <c r="AB1237" s="66"/>
      <c r="BA1237" s="62" t="str">
        <f>IF(BA1236="","",IFERROR(VLOOKUP($BC$1&amp;BB1237-1,'Pivot Tables'!$E$5:$F$1135,2,FALSE),""))</f>
        <v/>
      </c>
      <c r="BB1237" s="63">
        <v>1235</v>
      </c>
      <c r="BC1237" s="62" t="str">
        <f>IF(BD1237="","",BD1237&amp;" ("&amp;COUNTIF('Pivot Tables'!$D$4:$D$1135,Reference!BD1237)-1&amp;")")</f>
        <v/>
      </c>
      <c r="BD1237" s="62" t="str">
        <f>IF(BD1236="","",IFERROR(VLOOKUP(BB1237,'Pivot Tables'!$AD$4:$AE$1135,2,FALSE),""))</f>
        <v/>
      </c>
    </row>
    <row r="1238" spans="22:56">
      <c r="V1238" s="70"/>
      <c r="W1238" s="65"/>
      <c r="X1238" s="65"/>
      <c r="Y1238" s="65"/>
      <c r="Z1238" s="65">
        <f t="shared" si="79"/>
        <v>1233</v>
      </c>
      <c r="AA1238" s="81" t="str">
        <f>IF(AA1237="","",IFERROR(IF($S$17="All",VLOOKUP($S$14&amp;Z1238-1,'Pivot Tables'!$T$5:$U$1135,2,FALSE),VLOOKUP($S$14&amp;Reference!$S$17&amp;Z1238-1,'Pivot Tables'!$AB$5:$AC$1135,2,FALSE)),""))</f>
        <v/>
      </c>
      <c r="AB1238" s="66"/>
      <c r="BA1238" s="62" t="str">
        <f>IF(BA1237="","",IFERROR(VLOOKUP($BC$1&amp;BB1238-1,'Pivot Tables'!$E$5:$F$1135,2,FALSE),""))</f>
        <v/>
      </c>
      <c r="BB1238" s="63">
        <v>1236</v>
      </c>
      <c r="BC1238" s="62" t="str">
        <f>IF(BD1238="","",BD1238&amp;" ("&amp;COUNTIF('Pivot Tables'!$D$4:$D$1135,Reference!BD1238)-1&amp;")")</f>
        <v/>
      </c>
      <c r="BD1238" s="62" t="str">
        <f>IF(BD1237="","",IFERROR(VLOOKUP(BB1238,'Pivot Tables'!$AD$4:$AE$1135,2,FALSE),""))</f>
        <v/>
      </c>
    </row>
    <row r="1239" spans="22:56">
      <c r="V1239" s="70"/>
      <c r="W1239" s="65"/>
      <c r="X1239" s="65"/>
      <c r="Y1239" s="65"/>
      <c r="Z1239" s="65">
        <f t="shared" si="79"/>
        <v>1234</v>
      </c>
      <c r="AA1239" s="81" t="str">
        <f>IF(AA1238="","",IFERROR(IF($S$17="All",VLOOKUP($S$14&amp;Z1239-1,'Pivot Tables'!$T$5:$U$1135,2,FALSE),VLOOKUP($S$14&amp;Reference!$S$17&amp;Z1239-1,'Pivot Tables'!$AB$5:$AC$1135,2,FALSE)),""))</f>
        <v/>
      </c>
      <c r="AB1239" s="66"/>
      <c r="BA1239" s="62" t="str">
        <f>IF(BA1238="","",IFERROR(VLOOKUP($BC$1&amp;BB1239-1,'Pivot Tables'!$E$5:$F$1135,2,FALSE),""))</f>
        <v/>
      </c>
      <c r="BB1239" s="63">
        <v>1237</v>
      </c>
      <c r="BC1239" s="62" t="str">
        <f>IF(BD1239="","",BD1239&amp;" ("&amp;COUNTIF('Pivot Tables'!$D$4:$D$1135,Reference!BD1239)-1&amp;")")</f>
        <v/>
      </c>
      <c r="BD1239" s="62" t="str">
        <f>IF(BD1238="","",IFERROR(VLOOKUP(BB1239,'Pivot Tables'!$AD$4:$AE$1135,2,FALSE),""))</f>
        <v/>
      </c>
    </row>
    <row r="1240" spans="22:56">
      <c r="V1240" s="70"/>
      <c r="W1240" s="65"/>
      <c r="X1240" s="65"/>
      <c r="Y1240" s="65"/>
      <c r="Z1240" s="65">
        <f t="shared" si="79"/>
        <v>1235</v>
      </c>
      <c r="AA1240" s="81" t="str">
        <f>IF(AA1239="","",IFERROR(IF($S$17="All",VLOOKUP($S$14&amp;Z1240-1,'Pivot Tables'!$T$5:$U$1135,2,FALSE),VLOOKUP($S$14&amp;Reference!$S$17&amp;Z1240-1,'Pivot Tables'!$AB$5:$AC$1135,2,FALSE)),""))</f>
        <v/>
      </c>
      <c r="AB1240" s="66"/>
      <c r="BA1240" s="62" t="str">
        <f>IF(BA1239="","",IFERROR(VLOOKUP($BC$1&amp;BB1240-1,'Pivot Tables'!$E$5:$F$1135,2,FALSE),""))</f>
        <v/>
      </c>
      <c r="BB1240" s="63">
        <v>1238</v>
      </c>
      <c r="BC1240" s="62" t="str">
        <f>IF(BD1240="","",BD1240&amp;" ("&amp;COUNTIF('Pivot Tables'!$D$4:$D$1135,Reference!BD1240)-1&amp;")")</f>
        <v/>
      </c>
      <c r="BD1240" s="62" t="str">
        <f>IF(BD1239="","",IFERROR(VLOOKUP(BB1240,'Pivot Tables'!$AD$4:$AE$1135,2,FALSE),""))</f>
        <v/>
      </c>
    </row>
    <row r="1241" spans="22:56">
      <c r="V1241" s="70"/>
      <c r="W1241" s="65"/>
      <c r="X1241" s="65"/>
      <c r="Y1241" s="65"/>
      <c r="Z1241" s="65">
        <f t="shared" si="79"/>
        <v>1236</v>
      </c>
      <c r="AA1241" s="81" t="str">
        <f>IF(AA1240="","",IFERROR(IF($S$17="All",VLOOKUP($S$14&amp;Z1241-1,'Pivot Tables'!$T$5:$U$1135,2,FALSE),VLOOKUP($S$14&amp;Reference!$S$17&amp;Z1241-1,'Pivot Tables'!$AB$5:$AC$1135,2,FALSE)),""))</f>
        <v/>
      </c>
      <c r="AB1241" s="66"/>
      <c r="BA1241" s="62" t="str">
        <f>IF(BA1240="","",IFERROR(VLOOKUP($BC$1&amp;BB1241-1,'Pivot Tables'!$E$5:$F$1135,2,FALSE),""))</f>
        <v/>
      </c>
      <c r="BB1241" s="63">
        <v>1239</v>
      </c>
      <c r="BC1241" s="62" t="str">
        <f>IF(BD1241="","",BD1241&amp;" ("&amp;COUNTIF('Pivot Tables'!$D$4:$D$1135,Reference!BD1241)-1&amp;")")</f>
        <v/>
      </c>
      <c r="BD1241" s="62" t="str">
        <f>IF(BD1240="","",IFERROR(VLOOKUP(BB1241,'Pivot Tables'!$AD$4:$AE$1135,2,FALSE),""))</f>
        <v/>
      </c>
    </row>
    <row r="1242" spans="22:56">
      <c r="V1242" s="70"/>
      <c r="W1242" s="65"/>
      <c r="X1242" s="65"/>
      <c r="Y1242" s="65"/>
      <c r="Z1242" s="65">
        <f t="shared" si="79"/>
        <v>1237</v>
      </c>
      <c r="AA1242" s="81" t="str">
        <f>IF(AA1241="","",IFERROR(IF($S$17="All",VLOOKUP($S$14&amp;Z1242-1,'Pivot Tables'!$T$5:$U$1135,2,FALSE),VLOOKUP($S$14&amp;Reference!$S$17&amp;Z1242-1,'Pivot Tables'!$AB$5:$AC$1135,2,FALSE)),""))</f>
        <v/>
      </c>
      <c r="AB1242" s="66"/>
      <c r="BA1242" s="62" t="str">
        <f>IF(BA1241="","",IFERROR(VLOOKUP($BC$1&amp;BB1242-1,'Pivot Tables'!$E$5:$F$1135,2,FALSE),""))</f>
        <v/>
      </c>
      <c r="BB1242" s="63">
        <v>1240</v>
      </c>
      <c r="BC1242" s="62" t="str">
        <f>IF(BD1242="","",BD1242&amp;" ("&amp;COUNTIF('Pivot Tables'!$D$4:$D$1135,Reference!BD1242)-1&amp;")")</f>
        <v/>
      </c>
      <c r="BD1242" s="62" t="str">
        <f>IF(BD1241="","",IFERROR(VLOOKUP(BB1242,'Pivot Tables'!$AD$4:$AE$1135,2,FALSE),""))</f>
        <v/>
      </c>
    </row>
    <row r="1243" spans="22:56">
      <c r="V1243" s="70"/>
      <c r="W1243" s="65"/>
      <c r="X1243" s="65"/>
      <c r="Y1243" s="65"/>
      <c r="Z1243" s="65">
        <f t="shared" si="79"/>
        <v>1238</v>
      </c>
      <c r="AA1243" s="81" t="str">
        <f>IF(AA1242="","",IFERROR(IF($S$17="All",VLOOKUP($S$14&amp;Z1243-1,'Pivot Tables'!$T$5:$U$1135,2,FALSE),VLOOKUP($S$14&amp;Reference!$S$17&amp;Z1243-1,'Pivot Tables'!$AB$5:$AC$1135,2,FALSE)),""))</f>
        <v/>
      </c>
      <c r="AB1243" s="66"/>
      <c r="BA1243" s="62" t="str">
        <f>IF(BA1242="","",IFERROR(VLOOKUP($BC$1&amp;BB1243-1,'Pivot Tables'!$E$5:$F$1135,2,FALSE),""))</f>
        <v/>
      </c>
      <c r="BB1243" s="63">
        <v>1241</v>
      </c>
      <c r="BC1243" s="62" t="str">
        <f>IF(BD1243="","",BD1243&amp;" ("&amp;COUNTIF('Pivot Tables'!$D$4:$D$1135,Reference!BD1243)-1&amp;")")</f>
        <v/>
      </c>
      <c r="BD1243" s="62" t="str">
        <f>IF(BD1242="","",IFERROR(VLOOKUP(BB1243,'Pivot Tables'!$AD$4:$AE$1135,2,FALSE),""))</f>
        <v/>
      </c>
    </row>
    <row r="1244" spans="22:56">
      <c r="V1244" s="70"/>
      <c r="W1244" s="65"/>
      <c r="X1244" s="65"/>
      <c r="Y1244" s="65"/>
      <c r="Z1244" s="65">
        <f t="shared" si="79"/>
        <v>1239</v>
      </c>
      <c r="AA1244" s="81" t="str">
        <f>IF(AA1243="","",IFERROR(IF($S$17="All",VLOOKUP($S$14&amp;Z1244-1,'Pivot Tables'!$T$5:$U$1135,2,FALSE),VLOOKUP($S$14&amp;Reference!$S$17&amp;Z1244-1,'Pivot Tables'!$AB$5:$AC$1135,2,FALSE)),""))</f>
        <v/>
      </c>
      <c r="AB1244" s="66"/>
      <c r="BA1244" s="62" t="str">
        <f>IF(BA1243="","",IFERROR(VLOOKUP($BC$1&amp;BB1244-1,'Pivot Tables'!$E$5:$F$1135,2,FALSE),""))</f>
        <v/>
      </c>
      <c r="BB1244" s="63">
        <v>1242</v>
      </c>
      <c r="BC1244" s="62" t="str">
        <f>IF(BD1244="","",BD1244&amp;" ("&amp;COUNTIF('Pivot Tables'!$D$4:$D$1135,Reference!BD1244)-1&amp;")")</f>
        <v/>
      </c>
      <c r="BD1244" s="62" t="str">
        <f>IF(BD1243="","",IFERROR(VLOOKUP(BB1244,'Pivot Tables'!$AD$4:$AE$1135,2,FALSE),""))</f>
        <v/>
      </c>
    </row>
    <row r="1245" spans="22:56">
      <c r="V1245" s="70"/>
      <c r="W1245" s="65"/>
      <c r="X1245" s="65"/>
      <c r="Y1245" s="65"/>
      <c r="Z1245" s="65">
        <f t="shared" si="79"/>
        <v>1240</v>
      </c>
      <c r="AA1245" s="81" t="str">
        <f>IF(AA1244="","",IFERROR(IF($S$17="All",VLOOKUP($S$14&amp;Z1245-1,'Pivot Tables'!$T$5:$U$1135,2,FALSE),VLOOKUP($S$14&amp;Reference!$S$17&amp;Z1245-1,'Pivot Tables'!$AB$5:$AC$1135,2,FALSE)),""))</f>
        <v/>
      </c>
      <c r="AB1245" s="66"/>
      <c r="BA1245" s="62" t="str">
        <f>IF(BA1244="","",IFERROR(VLOOKUP($BC$1&amp;BB1245-1,'Pivot Tables'!$E$5:$F$1135,2,FALSE),""))</f>
        <v/>
      </c>
      <c r="BB1245" s="63">
        <v>1243</v>
      </c>
      <c r="BC1245" s="62" t="str">
        <f>IF(BD1245="","",BD1245&amp;" ("&amp;COUNTIF('Pivot Tables'!$D$4:$D$1135,Reference!BD1245)-1&amp;")")</f>
        <v/>
      </c>
      <c r="BD1245" s="62" t="str">
        <f>IF(BD1244="","",IFERROR(VLOOKUP(BB1245,'Pivot Tables'!$AD$4:$AE$1135,2,FALSE),""))</f>
        <v/>
      </c>
    </row>
    <row r="1246" spans="22:56">
      <c r="V1246" s="70"/>
      <c r="W1246" s="65"/>
      <c r="X1246" s="65"/>
      <c r="Y1246" s="65"/>
      <c r="Z1246" s="65">
        <f t="shared" si="79"/>
        <v>1241</v>
      </c>
      <c r="AA1246" s="81" t="str">
        <f>IF(AA1245="","",IFERROR(IF($S$17="All",VLOOKUP($S$14&amp;Z1246-1,'Pivot Tables'!$T$5:$U$1135,2,FALSE),VLOOKUP($S$14&amp;Reference!$S$17&amp;Z1246-1,'Pivot Tables'!$AB$5:$AC$1135,2,FALSE)),""))</f>
        <v/>
      </c>
      <c r="AB1246" s="66"/>
      <c r="BA1246" s="62" t="str">
        <f>IF(BA1245="","",IFERROR(VLOOKUP($BC$1&amp;BB1246-1,'Pivot Tables'!$E$5:$F$1135,2,FALSE),""))</f>
        <v/>
      </c>
      <c r="BB1246" s="63">
        <v>1244</v>
      </c>
      <c r="BC1246" s="62" t="str">
        <f>IF(BD1246="","",BD1246&amp;" ("&amp;COUNTIF('Pivot Tables'!$D$4:$D$1135,Reference!BD1246)-1&amp;")")</f>
        <v/>
      </c>
      <c r="BD1246" s="62" t="str">
        <f>IF(BD1245="","",IFERROR(VLOOKUP(BB1246,'Pivot Tables'!$AD$4:$AE$1135,2,FALSE),""))</f>
        <v/>
      </c>
    </row>
    <row r="1247" spans="22:56">
      <c r="V1247" s="70"/>
      <c r="W1247" s="65"/>
      <c r="X1247" s="65"/>
      <c r="Y1247" s="65"/>
      <c r="Z1247" s="65">
        <f t="shared" si="79"/>
        <v>1242</v>
      </c>
      <c r="AA1247" s="81" t="str">
        <f>IF(AA1246="","",IFERROR(IF($S$17="All",VLOOKUP($S$14&amp;Z1247-1,'Pivot Tables'!$T$5:$U$1135,2,FALSE),VLOOKUP($S$14&amp;Reference!$S$17&amp;Z1247-1,'Pivot Tables'!$AB$5:$AC$1135,2,FALSE)),""))</f>
        <v/>
      </c>
      <c r="AB1247" s="66"/>
      <c r="BA1247" s="62" t="str">
        <f>IF(BA1246="","",IFERROR(VLOOKUP($BC$1&amp;BB1247-1,'Pivot Tables'!$E$5:$F$1135,2,FALSE),""))</f>
        <v/>
      </c>
      <c r="BB1247" s="63">
        <v>1245</v>
      </c>
      <c r="BC1247" s="62" t="str">
        <f>IF(BD1247="","",BD1247&amp;" ("&amp;COUNTIF('Pivot Tables'!$D$4:$D$1135,Reference!BD1247)-1&amp;")")</f>
        <v/>
      </c>
      <c r="BD1247" s="62" t="str">
        <f>IF(BD1246="","",IFERROR(VLOOKUP(BB1247,'Pivot Tables'!$AD$4:$AE$1135,2,FALSE),""))</f>
        <v/>
      </c>
    </row>
    <row r="1248" spans="22:56">
      <c r="V1248" s="70"/>
      <c r="W1248" s="65"/>
      <c r="X1248" s="65"/>
      <c r="Y1248" s="65"/>
      <c r="Z1248" s="65">
        <f t="shared" si="79"/>
        <v>1243</v>
      </c>
      <c r="AA1248" s="81" t="str">
        <f>IF(AA1247="","",IFERROR(IF($S$17="All",VLOOKUP($S$14&amp;Z1248-1,'Pivot Tables'!$T$5:$U$1135,2,FALSE),VLOOKUP($S$14&amp;Reference!$S$17&amp;Z1248-1,'Pivot Tables'!$AB$5:$AC$1135,2,FALSE)),""))</f>
        <v/>
      </c>
      <c r="AB1248" s="66"/>
      <c r="BA1248" s="62" t="str">
        <f>IF(BA1247="","",IFERROR(VLOOKUP($BC$1&amp;BB1248-1,'Pivot Tables'!$E$5:$F$1135,2,FALSE),""))</f>
        <v/>
      </c>
      <c r="BB1248" s="63">
        <v>1246</v>
      </c>
      <c r="BC1248" s="62" t="str">
        <f>IF(BD1248="","",BD1248&amp;" ("&amp;COUNTIF('Pivot Tables'!$D$4:$D$1135,Reference!BD1248)-1&amp;")")</f>
        <v/>
      </c>
      <c r="BD1248" s="62" t="str">
        <f>IF(BD1247="","",IFERROR(VLOOKUP(BB1248,'Pivot Tables'!$AD$4:$AE$1135,2,FALSE),""))</f>
        <v/>
      </c>
    </row>
    <row r="1249" spans="22:56">
      <c r="V1249" s="70"/>
      <c r="W1249" s="65"/>
      <c r="X1249" s="65"/>
      <c r="Y1249" s="65"/>
      <c r="Z1249" s="65">
        <f t="shared" si="79"/>
        <v>1244</v>
      </c>
      <c r="AA1249" s="81" t="str">
        <f>IF(AA1248="","",IFERROR(IF($S$17="All",VLOOKUP($S$14&amp;Z1249-1,'Pivot Tables'!$T$5:$U$1135,2,FALSE),VLOOKUP($S$14&amp;Reference!$S$17&amp;Z1249-1,'Pivot Tables'!$AB$5:$AC$1135,2,FALSE)),""))</f>
        <v/>
      </c>
      <c r="AB1249" s="66"/>
      <c r="BA1249" s="62" t="str">
        <f>IF(BA1248="","",IFERROR(VLOOKUP($BC$1&amp;BB1249-1,'Pivot Tables'!$E$5:$F$1135,2,FALSE),""))</f>
        <v/>
      </c>
      <c r="BB1249" s="63">
        <v>1247</v>
      </c>
      <c r="BC1249" s="62" t="str">
        <f>IF(BD1249="","",BD1249&amp;" ("&amp;COUNTIF('Pivot Tables'!$D$4:$D$1135,Reference!BD1249)-1&amp;")")</f>
        <v/>
      </c>
      <c r="BD1249" s="62" t="str">
        <f>IF(BD1248="","",IFERROR(VLOOKUP(BB1249,'Pivot Tables'!$AD$4:$AE$1135,2,FALSE),""))</f>
        <v/>
      </c>
    </row>
    <row r="1250" spans="22:56">
      <c r="V1250" s="70"/>
      <c r="W1250" s="65"/>
      <c r="X1250" s="65"/>
      <c r="Y1250" s="65"/>
      <c r="Z1250" s="65">
        <f t="shared" si="79"/>
        <v>1245</v>
      </c>
      <c r="AA1250" s="81" t="str">
        <f>IF(AA1249="","",IFERROR(IF($S$17="All",VLOOKUP($S$14&amp;Z1250-1,'Pivot Tables'!$T$5:$U$1135,2,FALSE),VLOOKUP($S$14&amp;Reference!$S$17&amp;Z1250-1,'Pivot Tables'!$AB$5:$AC$1135,2,FALSE)),""))</f>
        <v/>
      </c>
      <c r="AB1250" s="66"/>
      <c r="BA1250" s="62" t="str">
        <f>IF(BA1249="","",IFERROR(VLOOKUP($BC$1&amp;BB1250-1,'Pivot Tables'!$E$5:$F$1135,2,FALSE),""))</f>
        <v/>
      </c>
      <c r="BB1250" s="63">
        <v>1248</v>
      </c>
      <c r="BC1250" s="62" t="str">
        <f>IF(BD1250="","",BD1250&amp;" ("&amp;COUNTIF('Pivot Tables'!$D$4:$D$1135,Reference!BD1250)-1&amp;")")</f>
        <v/>
      </c>
      <c r="BD1250" s="62" t="str">
        <f>IF(BD1249="","",IFERROR(VLOOKUP(BB1250,'Pivot Tables'!$AD$4:$AE$1135,2,FALSE),""))</f>
        <v/>
      </c>
    </row>
    <row r="1251" spans="22:56">
      <c r="V1251" s="70"/>
      <c r="W1251" s="65"/>
      <c r="X1251" s="65"/>
      <c r="Y1251" s="65"/>
      <c r="Z1251" s="65">
        <f t="shared" si="79"/>
        <v>1246</v>
      </c>
      <c r="AA1251" s="81" t="str">
        <f>IF(AA1250="","",IFERROR(IF($S$17="All",VLOOKUP($S$14&amp;Z1251-1,'Pivot Tables'!$T$5:$U$1135,2,FALSE),VLOOKUP($S$14&amp;Reference!$S$17&amp;Z1251-1,'Pivot Tables'!$AB$5:$AC$1135,2,FALSE)),""))</f>
        <v/>
      </c>
      <c r="AB1251" s="66"/>
      <c r="BA1251" s="62" t="str">
        <f>IF(BA1250="","",IFERROR(VLOOKUP($BC$1&amp;BB1251-1,'Pivot Tables'!$E$5:$F$1135,2,FALSE),""))</f>
        <v/>
      </c>
      <c r="BB1251" s="63">
        <v>1249</v>
      </c>
      <c r="BC1251" s="62" t="str">
        <f>IF(BD1251="","",BD1251&amp;" ("&amp;COUNTIF('Pivot Tables'!$D$4:$D$1135,Reference!BD1251)-1&amp;")")</f>
        <v/>
      </c>
      <c r="BD1251" s="62" t="str">
        <f>IF(BD1250="","",IFERROR(VLOOKUP(BB1251,'Pivot Tables'!$AD$4:$AE$1135,2,FALSE),""))</f>
        <v/>
      </c>
    </row>
    <row r="1252" spans="22:56">
      <c r="V1252" s="70"/>
      <c r="W1252" s="65"/>
      <c r="X1252" s="65"/>
      <c r="Y1252" s="65"/>
      <c r="Z1252" s="65">
        <f t="shared" si="79"/>
        <v>1247</v>
      </c>
      <c r="AA1252" s="81" t="str">
        <f>IF(AA1251="","",IFERROR(IF($S$17="All",VLOOKUP($S$14&amp;Z1252-1,'Pivot Tables'!$T$5:$U$1135,2,FALSE),VLOOKUP($S$14&amp;Reference!$S$17&amp;Z1252-1,'Pivot Tables'!$AB$5:$AC$1135,2,FALSE)),""))</f>
        <v/>
      </c>
      <c r="AB1252" s="66"/>
      <c r="BA1252" s="62" t="str">
        <f>IF(BA1251="","",IFERROR(VLOOKUP($BC$1&amp;BB1252-1,'Pivot Tables'!$E$5:$F$1135,2,FALSE),""))</f>
        <v/>
      </c>
      <c r="BB1252" s="63">
        <v>1250</v>
      </c>
      <c r="BC1252" s="62" t="str">
        <f>IF(BD1252="","",BD1252&amp;" ("&amp;COUNTIF('Pivot Tables'!$D$4:$D$1135,Reference!BD1252)-1&amp;")")</f>
        <v/>
      </c>
      <c r="BD1252" s="62" t="str">
        <f>IF(BD1251="","",IFERROR(VLOOKUP(BB1252,'Pivot Tables'!$AD$4:$AE$1135,2,FALSE),""))</f>
        <v/>
      </c>
    </row>
    <row r="1253" spans="22:56">
      <c r="V1253" s="70"/>
      <c r="W1253" s="65"/>
      <c r="X1253" s="65"/>
      <c r="Y1253" s="65"/>
      <c r="Z1253" s="65">
        <f t="shared" si="79"/>
        <v>1248</v>
      </c>
      <c r="AA1253" s="81" t="str">
        <f>IF(AA1252="","",IFERROR(IF($S$17="All",VLOOKUP($S$14&amp;Z1253-1,'Pivot Tables'!$T$5:$U$1135,2,FALSE),VLOOKUP($S$14&amp;Reference!$S$17&amp;Z1253-1,'Pivot Tables'!$AB$5:$AC$1135,2,FALSE)),""))</f>
        <v/>
      </c>
      <c r="AB1253" s="66"/>
      <c r="BA1253" s="62" t="str">
        <f>IF(BA1252="","",IFERROR(VLOOKUP($BC$1&amp;BB1253-1,'Pivot Tables'!$E$5:$F$1135,2,FALSE),""))</f>
        <v/>
      </c>
      <c r="BB1253" s="63">
        <v>1251</v>
      </c>
      <c r="BC1253" s="62" t="str">
        <f>IF(BD1253="","",BD1253&amp;" ("&amp;COUNTIF('Pivot Tables'!$D$4:$D$1135,Reference!BD1253)-1&amp;")")</f>
        <v/>
      </c>
      <c r="BD1253" s="62" t="str">
        <f>IF(BD1252="","",IFERROR(VLOOKUP(BB1253,'Pivot Tables'!$AD$4:$AE$1135,2,FALSE),""))</f>
        <v/>
      </c>
    </row>
    <row r="1254" spans="22:56">
      <c r="V1254" s="70"/>
      <c r="W1254" s="65"/>
      <c r="X1254" s="65"/>
      <c r="Y1254" s="65"/>
      <c r="Z1254" s="65">
        <f t="shared" si="79"/>
        <v>1249</v>
      </c>
      <c r="AA1254" s="81" t="str">
        <f>IF(AA1253="","",IFERROR(IF($S$17="All",VLOOKUP($S$14&amp;Z1254-1,'Pivot Tables'!$T$5:$U$1135,2,FALSE),VLOOKUP($S$14&amp;Reference!$S$17&amp;Z1254-1,'Pivot Tables'!$AB$5:$AC$1135,2,FALSE)),""))</f>
        <v/>
      </c>
      <c r="AB1254" s="66"/>
      <c r="BA1254" s="62" t="str">
        <f>IF(BA1253="","",IFERROR(VLOOKUP($BC$1&amp;BB1254-1,'Pivot Tables'!$E$5:$F$1135,2,FALSE),""))</f>
        <v/>
      </c>
      <c r="BB1254" s="63">
        <v>1252</v>
      </c>
      <c r="BC1254" s="62" t="str">
        <f>IF(BD1254="","",BD1254&amp;" ("&amp;COUNTIF('Pivot Tables'!$D$4:$D$1135,Reference!BD1254)-1&amp;")")</f>
        <v/>
      </c>
      <c r="BD1254" s="62" t="str">
        <f>IF(BD1253="","",IFERROR(VLOOKUP(BB1254,'Pivot Tables'!$AD$4:$AE$1135,2,FALSE),""))</f>
        <v/>
      </c>
    </row>
    <row r="1255" spans="22:56">
      <c r="V1255" s="70"/>
      <c r="W1255" s="65"/>
      <c r="X1255" s="65"/>
      <c r="Y1255" s="65"/>
      <c r="Z1255" s="65">
        <f t="shared" si="79"/>
        <v>1250</v>
      </c>
      <c r="AA1255" s="81" t="str">
        <f>IF(AA1254="","",IFERROR(IF($S$17="All",VLOOKUP($S$14&amp;Z1255-1,'Pivot Tables'!$T$5:$U$1135,2,FALSE),VLOOKUP($S$14&amp;Reference!$S$17&amp;Z1255-1,'Pivot Tables'!$AB$5:$AC$1135,2,FALSE)),""))</f>
        <v/>
      </c>
      <c r="AB1255" s="66"/>
      <c r="BA1255" s="62" t="str">
        <f>IF(BA1254="","",IFERROR(VLOOKUP($BC$1&amp;BB1255-1,'Pivot Tables'!$E$5:$F$1135,2,FALSE),""))</f>
        <v/>
      </c>
      <c r="BB1255" s="63">
        <v>1253</v>
      </c>
      <c r="BC1255" s="62" t="str">
        <f>IF(BD1255="","",BD1255&amp;" ("&amp;COUNTIF('Pivot Tables'!$D$4:$D$1135,Reference!BD1255)-1&amp;")")</f>
        <v/>
      </c>
      <c r="BD1255" s="62" t="str">
        <f>IF(BD1254="","",IFERROR(VLOOKUP(BB1255,'Pivot Tables'!$AD$4:$AE$1135,2,FALSE),""))</f>
        <v/>
      </c>
    </row>
    <row r="1256" spans="22:56">
      <c r="V1256" s="70"/>
      <c r="W1256" s="65"/>
      <c r="X1256" s="65"/>
      <c r="Y1256" s="65"/>
      <c r="Z1256" s="65">
        <f t="shared" si="79"/>
        <v>1251</v>
      </c>
      <c r="AA1256" s="81" t="str">
        <f>IF(AA1255="","",IFERROR(IF($S$17="All",VLOOKUP($S$14&amp;Z1256-1,'Pivot Tables'!$T$5:$U$1135,2,FALSE),VLOOKUP($S$14&amp;Reference!$S$17&amp;Z1256-1,'Pivot Tables'!$AB$5:$AC$1135,2,FALSE)),""))</f>
        <v/>
      </c>
      <c r="AB1256" s="66"/>
      <c r="BA1256" s="62" t="str">
        <f>IF(BA1255="","",IFERROR(VLOOKUP($BC$1&amp;BB1256-1,'Pivot Tables'!$E$5:$F$1135,2,FALSE),""))</f>
        <v/>
      </c>
      <c r="BB1256" s="63">
        <v>1254</v>
      </c>
      <c r="BC1256" s="62" t="str">
        <f>IF(BD1256="","",BD1256&amp;" ("&amp;COUNTIF('Pivot Tables'!$D$4:$D$1135,Reference!BD1256)-1&amp;")")</f>
        <v/>
      </c>
      <c r="BD1256" s="62" t="str">
        <f>IF(BD1255="","",IFERROR(VLOOKUP(BB1256,'Pivot Tables'!$AD$4:$AE$1135,2,FALSE),""))</f>
        <v/>
      </c>
    </row>
    <row r="1257" spans="22:56">
      <c r="V1257" s="70"/>
      <c r="W1257" s="65"/>
      <c r="X1257" s="65"/>
      <c r="Y1257" s="65"/>
      <c r="Z1257" s="65">
        <f t="shared" si="79"/>
        <v>1252</v>
      </c>
      <c r="AA1257" s="81" t="str">
        <f>IF(AA1256="","",IFERROR(IF($S$17="All",VLOOKUP($S$14&amp;Z1257-1,'Pivot Tables'!$T$5:$U$1135,2,FALSE),VLOOKUP($S$14&amp;Reference!$S$17&amp;Z1257-1,'Pivot Tables'!$AB$5:$AC$1135,2,FALSE)),""))</f>
        <v/>
      </c>
      <c r="AB1257" s="66"/>
      <c r="BA1257" s="62" t="str">
        <f>IF(BA1256="","",IFERROR(VLOOKUP($BC$1&amp;BB1257-1,'Pivot Tables'!$E$5:$F$1135,2,FALSE),""))</f>
        <v/>
      </c>
      <c r="BB1257" s="63">
        <v>1255</v>
      </c>
      <c r="BC1257" s="62" t="str">
        <f>IF(BD1257="","",BD1257&amp;" ("&amp;COUNTIF('Pivot Tables'!$D$4:$D$1135,Reference!BD1257)-1&amp;")")</f>
        <v/>
      </c>
      <c r="BD1257" s="62" t="str">
        <f>IF(BD1256="","",IFERROR(VLOOKUP(BB1257,'Pivot Tables'!$AD$4:$AE$1135,2,FALSE),""))</f>
        <v/>
      </c>
    </row>
    <row r="1258" spans="22:56">
      <c r="V1258" s="70"/>
      <c r="W1258" s="65"/>
      <c r="X1258" s="65"/>
      <c r="Y1258" s="65"/>
      <c r="Z1258" s="65">
        <f t="shared" si="79"/>
        <v>1253</v>
      </c>
      <c r="AA1258" s="81" t="str">
        <f>IF(AA1257="","",IFERROR(IF($S$17="All",VLOOKUP($S$14&amp;Z1258-1,'Pivot Tables'!$T$5:$U$1135,2,FALSE),VLOOKUP($S$14&amp;Reference!$S$17&amp;Z1258-1,'Pivot Tables'!$AB$5:$AC$1135,2,FALSE)),""))</f>
        <v/>
      </c>
      <c r="AB1258" s="66"/>
      <c r="BA1258" s="62" t="str">
        <f>IF(BA1257="","",IFERROR(VLOOKUP($BC$1&amp;BB1258-1,'Pivot Tables'!$E$5:$F$1135,2,FALSE),""))</f>
        <v/>
      </c>
      <c r="BB1258" s="63">
        <v>1256</v>
      </c>
      <c r="BC1258" s="62" t="str">
        <f>IF(BD1258="","",BD1258&amp;" ("&amp;COUNTIF('Pivot Tables'!$D$4:$D$1135,Reference!BD1258)-1&amp;")")</f>
        <v/>
      </c>
      <c r="BD1258" s="62" t="str">
        <f>IF(BD1257="","",IFERROR(VLOOKUP(BB1258,'Pivot Tables'!$AD$4:$AE$1135,2,FALSE),""))</f>
        <v/>
      </c>
    </row>
    <row r="1259" spans="22:56">
      <c r="V1259" s="70"/>
      <c r="W1259" s="65"/>
      <c r="X1259" s="65"/>
      <c r="Y1259" s="65"/>
      <c r="Z1259" s="65">
        <f t="shared" si="79"/>
        <v>1254</v>
      </c>
      <c r="AA1259" s="81" t="str">
        <f>IF(AA1258="","",IFERROR(IF($S$17="All",VLOOKUP($S$14&amp;Z1259-1,'Pivot Tables'!$T$5:$U$1135,2,FALSE),VLOOKUP($S$14&amp;Reference!$S$17&amp;Z1259-1,'Pivot Tables'!$AB$5:$AC$1135,2,FALSE)),""))</f>
        <v/>
      </c>
      <c r="AB1259" s="66"/>
      <c r="BA1259" s="62" t="str">
        <f>IF(BA1258="","",IFERROR(VLOOKUP($BC$1&amp;BB1259-1,'Pivot Tables'!$E$5:$F$1135,2,FALSE),""))</f>
        <v/>
      </c>
      <c r="BB1259" s="63">
        <v>1257</v>
      </c>
      <c r="BC1259" s="62" t="str">
        <f>IF(BD1259="","",BD1259&amp;" ("&amp;COUNTIF('Pivot Tables'!$D$4:$D$1135,Reference!BD1259)-1&amp;")")</f>
        <v/>
      </c>
      <c r="BD1259" s="62" t="str">
        <f>IF(BD1258="","",IFERROR(VLOOKUP(BB1259,'Pivot Tables'!$AD$4:$AE$1135,2,FALSE),""))</f>
        <v/>
      </c>
    </row>
    <row r="1260" spans="22:56">
      <c r="V1260" s="70"/>
      <c r="W1260" s="65"/>
      <c r="X1260" s="65"/>
      <c r="Y1260" s="65"/>
      <c r="Z1260" s="65">
        <f t="shared" si="79"/>
        <v>1255</v>
      </c>
      <c r="AA1260" s="81" t="str">
        <f>IF(AA1259="","",IFERROR(IF($S$17="All",VLOOKUP($S$14&amp;Z1260-1,'Pivot Tables'!$T$5:$U$1135,2,FALSE),VLOOKUP($S$14&amp;Reference!$S$17&amp;Z1260-1,'Pivot Tables'!$AB$5:$AC$1135,2,FALSE)),""))</f>
        <v/>
      </c>
      <c r="AB1260" s="66"/>
      <c r="BA1260" s="62" t="str">
        <f>IF(BA1259="","",IFERROR(VLOOKUP($BC$1&amp;BB1260-1,'Pivot Tables'!$E$5:$F$1135,2,FALSE),""))</f>
        <v/>
      </c>
      <c r="BB1260" s="63">
        <v>1258</v>
      </c>
      <c r="BC1260" s="62" t="str">
        <f>IF(BD1260="","",BD1260&amp;" ("&amp;COUNTIF('Pivot Tables'!$D$4:$D$1135,Reference!BD1260)-1&amp;")")</f>
        <v/>
      </c>
      <c r="BD1260" s="62" t="str">
        <f>IF(BD1259="","",IFERROR(VLOOKUP(BB1260,'Pivot Tables'!$AD$4:$AE$1135,2,FALSE),""))</f>
        <v/>
      </c>
    </row>
    <row r="1261" spans="22:56">
      <c r="V1261" s="70"/>
      <c r="W1261" s="65"/>
      <c r="X1261" s="65"/>
      <c r="Y1261" s="65"/>
      <c r="Z1261" s="65">
        <f t="shared" si="79"/>
        <v>1256</v>
      </c>
      <c r="AA1261" s="81" t="str">
        <f>IF(AA1260="","",IFERROR(IF($S$17="All",VLOOKUP($S$14&amp;Z1261-1,'Pivot Tables'!$T$5:$U$1135,2,FALSE),VLOOKUP($S$14&amp;Reference!$S$17&amp;Z1261-1,'Pivot Tables'!$AB$5:$AC$1135,2,FALSE)),""))</f>
        <v/>
      </c>
      <c r="AB1261" s="66"/>
      <c r="BA1261" s="62" t="str">
        <f>IF(BA1260="","",IFERROR(VLOOKUP($BC$1&amp;BB1261-1,'Pivot Tables'!$E$5:$F$1135,2,FALSE),""))</f>
        <v/>
      </c>
      <c r="BB1261" s="63">
        <v>1259</v>
      </c>
      <c r="BC1261" s="62" t="str">
        <f>IF(BD1261="","",BD1261&amp;" ("&amp;COUNTIF('Pivot Tables'!$D$4:$D$1135,Reference!BD1261)-1&amp;")")</f>
        <v/>
      </c>
      <c r="BD1261" s="62" t="str">
        <f>IF(BD1260="","",IFERROR(VLOOKUP(BB1261,'Pivot Tables'!$AD$4:$AE$1135,2,FALSE),""))</f>
        <v/>
      </c>
    </row>
    <row r="1262" spans="22:56">
      <c r="V1262" s="70"/>
      <c r="W1262" s="65"/>
      <c r="X1262" s="65"/>
      <c r="Y1262" s="65"/>
      <c r="Z1262" s="65">
        <f t="shared" si="79"/>
        <v>1257</v>
      </c>
      <c r="AA1262" s="81" t="str">
        <f>IF(AA1261="","",IFERROR(IF($S$17="All",VLOOKUP($S$14&amp;Z1262-1,'Pivot Tables'!$T$5:$U$1135,2,FALSE),VLOOKUP($S$14&amp;Reference!$S$17&amp;Z1262-1,'Pivot Tables'!$AB$5:$AC$1135,2,FALSE)),""))</f>
        <v/>
      </c>
      <c r="AB1262" s="66"/>
      <c r="BA1262" s="62" t="str">
        <f>IF(BA1261="","",IFERROR(VLOOKUP($BC$1&amp;BB1262-1,'Pivot Tables'!$E$5:$F$1135,2,FALSE),""))</f>
        <v/>
      </c>
      <c r="BB1262" s="63">
        <v>1260</v>
      </c>
      <c r="BC1262" s="62" t="str">
        <f>IF(BD1262="","",BD1262&amp;" ("&amp;COUNTIF('Pivot Tables'!$D$4:$D$1135,Reference!BD1262)-1&amp;")")</f>
        <v/>
      </c>
      <c r="BD1262" s="62" t="str">
        <f>IF(BD1261="","",IFERROR(VLOOKUP(BB1262,'Pivot Tables'!$AD$4:$AE$1135,2,FALSE),""))</f>
        <v/>
      </c>
    </row>
    <row r="1263" spans="22:56">
      <c r="V1263" s="70"/>
      <c r="W1263" s="65"/>
      <c r="X1263" s="65"/>
      <c r="Y1263" s="65"/>
      <c r="Z1263" s="65">
        <f t="shared" si="79"/>
        <v>1258</v>
      </c>
      <c r="AA1263" s="81" t="str">
        <f>IF(AA1262="","",IFERROR(IF($S$17="All",VLOOKUP($S$14&amp;Z1263-1,'Pivot Tables'!$T$5:$U$1135,2,FALSE),VLOOKUP($S$14&amp;Reference!$S$17&amp;Z1263-1,'Pivot Tables'!$AB$5:$AC$1135,2,FALSE)),""))</f>
        <v/>
      </c>
      <c r="AB1263" s="66"/>
      <c r="BA1263" s="62" t="str">
        <f>IF(BA1262="","",IFERROR(VLOOKUP($BC$1&amp;BB1263-1,'Pivot Tables'!$E$5:$F$1135,2,FALSE),""))</f>
        <v/>
      </c>
      <c r="BB1263" s="63">
        <v>1261</v>
      </c>
      <c r="BC1263" s="62" t="str">
        <f>IF(BD1263="","",BD1263&amp;" ("&amp;COUNTIF('Pivot Tables'!$D$4:$D$1135,Reference!BD1263)-1&amp;")")</f>
        <v/>
      </c>
      <c r="BD1263" s="62" t="str">
        <f>IF(BD1262="","",IFERROR(VLOOKUP(BB1263,'Pivot Tables'!$AD$4:$AE$1135,2,FALSE),""))</f>
        <v/>
      </c>
    </row>
    <row r="1264" spans="22:56">
      <c r="V1264" s="70"/>
      <c r="W1264" s="65"/>
      <c r="X1264" s="65"/>
      <c r="Y1264" s="65"/>
      <c r="Z1264" s="65">
        <f t="shared" si="79"/>
        <v>1259</v>
      </c>
      <c r="AA1264" s="81" t="str">
        <f>IF(AA1263="","",IFERROR(IF($S$17="All",VLOOKUP($S$14&amp;Z1264-1,'Pivot Tables'!$T$5:$U$1135,2,FALSE),VLOOKUP($S$14&amp;Reference!$S$17&amp;Z1264-1,'Pivot Tables'!$AB$5:$AC$1135,2,FALSE)),""))</f>
        <v/>
      </c>
      <c r="AB1264" s="66"/>
      <c r="BA1264" s="62" t="str">
        <f>IF(BA1263="","",IFERROR(VLOOKUP($BC$1&amp;BB1264-1,'Pivot Tables'!$E$5:$F$1135,2,FALSE),""))</f>
        <v/>
      </c>
      <c r="BB1264" s="63">
        <v>1262</v>
      </c>
      <c r="BC1264" s="62" t="str">
        <f>IF(BD1264="","",BD1264&amp;" ("&amp;COUNTIF('Pivot Tables'!$D$4:$D$1135,Reference!BD1264)-1&amp;")")</f>
        <v/>
      </c>
      <c r="BD1264" s="62" t="str">
        <f>IF(BD1263="","",IFERROR(VLOOKUP(BB1264,'Pivot Tables'!$AD$4:$AE$1135,2,FALSE),""))</f>
        <v/>
      </c>
    </row>
    <row r="1265" spans="22:56">
      <c r="V1265" s="70"/>
      <c r="W1265" s="65"/>
      <c r="X1265" s="65"/>
      <c r="Y1265" s="65"/>
      <c r="Z1265" s="65">
        <f t="shared" si="79"/>
        <v>1260</v>
      </c>
      <c r="AA1265" s="81" t="str">
        <f>IF(AA1264="","",IFERROR(IF($S$17="All",VLOOKUP($S$14&amp;Z1265-1,'Pivot Tables'!$T$5:$U$1135,2,FALSE),VLOOKUP($S$14&amp;Reference!$S$17&amp;Z1265-1,'Pivot Tables'!$AB$5:$AC$1135,2,FALSE)),""))</f>
        <v/>
      </c>
      <c r="AB1265" s="66"/>
      <c r="BA1265" s="62" t="str">
        <f>IF(BA1264="","",IFERROR(VLOOKUP($BC$1&amp;BB1265-1,'Pivot Tables'!$E$5:$F$1135,2,FALSE),""))</f>
        <v/>
      </c>
      <c r="BB1265" s="63">
        <v>1263</v>
      </c>
      <c r="BC1265" s="62" t="str">
        <f>IF(BD1265="","",BD1265&amp;" ("&amp;COUNTIF('Pivot Tables'!$D$4:$D$1135,Reference!BD1265)-1&amp;")")</f>
        <v/>
      </c>
      <c r="BD1265" s="62" t="str">
        <f>IF(BD1264="","",IFERROR(VLOOKUP(BB1265,'Pivot Tables'!$AD$4:$AE$1135,2,FALSE),""))</f>
        <v/>
      </c>
    </row>
    <row r="1266" spans="22:56">
      <c r="V1266" s="70"/>
      <c r="W1266" s="65"/>
      <c r="X1266" s="65"/>
      <c r="Y1266" s="65"/>
      <c r="Z1266" s="65">
        <f t="shared" si="79"/>
        <v>1261</v>
      </c>
      <c r="AA1266" s="81" t="str">
        <f>IF(AA1265="","",IFERROR(IF($S$17="All",VLOOKUP($S$14&amp;Z1266-1,'Pivot Tables'!$T$5:$U$1135,2,FALSE),VLOOKUP($S$14&amp;Reference!$S$17&amp;Z1266-1,'Pivot Tables'!$AB$5:$AC$1135,2,FALSE)),""))</f>
        <v/>
      </c>
      <c r="AB1266" s="66"/>
      <c r="BA1266" s="62" t="str">
        <f>IF(BA1265="","",IFERROR(VLOOKUP($BC$1&amp;BB1266-1,'Pivot Tables'!$E$5:$F$1135,2,FALSE),""))</f>
        <v/>
      </c>
      <c r="BB1266" s="63">
        <v>1264</v>
      </c>
      <c r="BC1266" s="62" t="str">
        <f>IF(BD1266="","",BD1266&amp;" ("&amp;COUNTIF('Pivot Tables'!$D$4:$D$1135,Reference!BD1266)-1&amp;")")</f>
        <v/>
      </c>
      <c r="BD1266" s="62" t="str">
        <f>IF(BD1265="","",IFERROR(VLOOKUP(BB1266,'Pivot Tables'!$AD$4:$AE$1135,2,FALSE),""))</f>
        <v/>
      </c>
    </row>
    <row r="1267" spans="22:56">
      <c r="V1267" s="70"/>
      <c r="W1267" s="65"/>
      <c r="X1267" s="65"/>
      <c r="Y1267" s="65"/>
      <c r="Z1267" s="65">
        <f t="shared" si="79"/>
        <v>1262</v>
      </c>
      <c r="AA1267" s="81" t="str">
        <f>IF(AA1266="","",IFERROR(IF($S$17="All",VLOOKUP($S$14&amp;Z1267-1,'Pivot Tables'!$T$5:$U$1135,2,FALSE),VLOOKUP($S$14&amp;Reference!$S$17&amp;Z1267-1,'Pivot Tables'!$AB$5:$AC$1135,2,FALSE)),""))</f>
        <v/>
      </c>
      <c r="AB1267" s="66"/>
      <c r="BA1267" s="62" t="str">
        <f>IF(BA1266="","",IFERROR(VLOOKUP($BC$1&amp;BB1267-1,'Pivot Tables'!$E$5:$F$1135,2,FALSE),""))</f>
        <v/>
      </c>
      <c r="BB1267" s="63">
        <v>1265</v>
      </c>
      <c r="BC1267" s="62" t="str">
        <f>IF(BD1267="","",BD1267&amp;" ("&amp;COUNTIF('Pivot Tables'!$D$4:$D$1135,Reference!BD1267)-1&amp;")")</f>
        <v/>
      </c>
      <c r="BD1267" s="62" t="str">
        <f>IF(BD1266="","",IFERROR(VLOOKUP(BB1267,'Pivot Tables'!$AD$4:$AE$1135,2,FALSE),""))</f>
        <v/>
      </c>
    </row>
    <row r="1268" spans="22:56">
      <c r="V1268" s="70"/>
      <c r="W1268" s="65"/>
      <c r="X1268" s="65"/>
      <c r="Y1268" s="65"/>
      <c r="Z1268" s="65">
        <f t="shared" si="79"/>
        <v>1263</v>
      </c>
      <c r="AA1268" s="81" t="str">
        <f>IF(AA1267="","",IFERROR(IF($S$17="All",VLOOKUP($S$14&amp;Z1268-1,'Pivot Tables'!$T$5:$U$1135,2,FALSE),VLOOKUP($S$14&amp;Reference!$S$17&amp;Z1268-1,'Pivot Tables'!$AB$5:$AC$1135,2,FALSE)),""))</f>
        <v/>
      </c>
      <c r="AB1268" s="66"/>
      <c r="BA1268" s="62" t="str">
        <f>IF(BA1267="","",IFERROR(VLOOKUP($BC$1&amp;BB1268-1,'Pivot Tables'!$E$5:$F$1135,2,FALSE),""))</f>
        <v/>
      </c>
      <c r="BB1268" s="63">
        <v>1266</v>
      </c>
      <c r="BC1268" s="62" t="str">
        <f>IF(BD1268="","",BD1268&amp;" ("&amp;COUNTIF('Pivot Tables'!$D$4:$D$1135,Reference!BD1268)-1&amp;")")</f>
        <v/>
      </c>
      <c r="BD1268" s="62" t="str">
        <f>IF(BD1267="","",IFERROR(VLOOKUP(BB1268,'Pivot Tables'!$AD$4:$AE$1135,2,FALSE),""))</f>
        <v/>
      </c>
    </row>
    <row r="1269" spans="22:56">
      <c r="V1269" s="70"/>
      <c r="W1269" s="65"/>
      <c r="X1269" s="65"/>
      <c r="Y1269" s="65"/>
      <c r="Z1269" s="65">
        <f t="shared" si="79"/>
        <v>1264</v>
      </c>
      <c r="AA1269" s="81" t="str">
        <f>IF(AA1268="","",IFERROR(IF($S$17="All",VLOOKUP($S$14&amp;Z1269-1,'Pivot Tables'!$T$5:$U$1135,2,FALSE),VLOOKUP($S$14&amp;Reference!$S$17&amp;Z1269-1,'Pivot Tables'!$AB$5:$AC$1135,2,FALSE)),""))</f>
        <v/>
      </c>
      <c r="AB1269" s="66"/>
      <c r="BA1269" s="62" t="str">
        <f>IF(BA1268="","",IFERROR(VLOOKUP($BC$1&amp;BB1269-1,'Pivot Tables'!$E$5:$F$1135,2,FALSE),""))</f>
        <v/>
      </c>
      <c r="BB1269" s="63">
        <v>1267</v>
      </c>
      <c r="BC1269" s="62" t="str">
        <f>IF(BD1269="","",BD1269&amp;" ("&amp;COUNTIF('Pivot Tables'!$D$4:$D$1135,Reference!BD1269)-1&amp;")")</f>
        <v/>
      </c>
      <c r="BD1269" s="62" t="str">
        <f>IF(BD1268="","",IFERROR(VLOOKUP(BB1269,'Pivot Tables'!$AD$4:$AE$1135,2,FALSE),""))</f>
        <v/>
      </c>
    </row>
    <row r="1270" spans="22:56">
      <c r="V1270" s="70"/>
      <c r="W1270" s="65"/>
      <c r="X1270" s="65"/>
      <c r="Y1270" s="65"/>
      <c r="Z1270" s="65">
        <f t="shared" si="79"/>
        <v>1265</v>
      </c>
      <c r="AA1270" s="81" t="str">
        <f>IF(AA1269="","",IFERROR(IF($S$17="All",VLOOKUP($S$14&amp;Z1270-1,'Pivot Tables'!$T$5:$U$1135,2,FALSE),VLOOKUP($S$14&amp;Reference!$S$17&amp;Z1270-1,'Pivot Tables'!$AB$5:$AC$1135,2,FALSE)),""))</f>
        <v/>
      </c>
      <c r="AB1270" s="66"/>
      <c r="BA1270" s="62" t="str">
        <f>IF(BA1269="","",IFERROR(VLOOKUP($BC$1&amp;BB1270-1,'Pivot Tables'!$E$5:$F$1135,2,FALSE),""))</f>
        <v/>
      </c>
      <c r="BB1270" s="63">
        <v>1268</v>
      </c>
      <c r="BC1270" s="62" t="str">
        <f>IF(BD1270="","",BD1270&amp;" ("&amp;COUNTIF('Pivot Tables'!$D$4:$D$1135,Reference!BD1270)-1&amp;")")</f>
        <v/>
      </c>
      <c r="BD1270" s="62" t="str">
        <f>IF(BD1269="","",IFERROR(VLOOKUP(BB1270,'Pivot Tables'!$AD$4:$AE$1135,2,FALSE),""))</f>
        <v/>
      </c>
    </row>
    <row r="1271" spans="22:56">
      <c r="V1271" s="70"/>
      <c r="W1271" s="65"/>
      <c r="X1271" s="65"/>
      <c r="Y1271" s="65"/>
      <c r="Z1271" s="65">
        <f t="shared" si="79"/>
        <v>1266</v>
      </c>
      <c r="AA1271" s="81" t="str">
        <f>IF(AA1270="","",IFERROR(IF($S$17="All",VLOOKUP($S$14&amp;Z1271-1,'Pivot Tables'!$T$5:$U$1135,2,FALSE),VLOOKUP($S$14&amp;Reference!$S$17&amp;Z1271-1,'Pivot Tables'!$AB$5:$AC$1135,2,FALSE)),""))</f>
        <v/>
      </c>
      <c r="AB1271" s="66"/>
      <c r="BA1271" s="62" t="str">
        <f>IF(BA1270="","",IFERROR(VLOOKUP($BC$1&amp;BB1271-1,'Pivot Tables'!$E$5:$F$1135,2,FALSE),""))</f>
        <v/>
      </c>
      <c r="BB1271" s="63">
        <v>1269</v>
      </c>
      <c r="BC1271" s="62" t="str">
        <f>IF(BD1271="","",BD1271&amp;" ("&amp;COUNTIF('Pivot Tables'!$D$4:$D$1135,Reference!BD1271)-1&amp;")")</f>
        <v/>
      </c>
      <c r="BD1271" s="62" t="str">
        <f>IF(BD1270="","",IFERROR(VLOOKUP(BB1271,'Pivot Tables'!$AD$4:$AE$1135,2,FALSE),""))</f>
        <v/>
      </c>
    </row>
    <row r="1272" spans="22:56">
      <c r="V1272" s="70"/>
      <c r="W1272" s="65"/>
      <c r="X1272" s="65"/>
      <c r="Y1272" s="65"/>
      <c r="Z1272" s="65">
        <f t="shared" si="79"/>
        <v>1267</v>
      </c>
      <c r="AA1272" s="81" t="str">
        <f>IF(AA1271="","",IFERROR(IF($S$17="All",VLOOKUP($S$14&amp;Z1272-1,'Pivot Tables'!$T$5:$U$1135,2,FALSE),VLOOKUP($S$14&amp;Reference!$S$17&amp;Z1272-1,'Pivot Tables'!$AB$5:$AC$1135,2,FALSE)),""))</f>
        <v/>
      </c>
      <c r="AB1272" s="66"/>
      <c r="BA1272" s="62" t="str">
        <f>IF(BA1271="","",IFERROR(VLOOKUP($BC$1&amp;BB1272-1,'Pivot Tables'!$E$5:$F$1135,2,FALSE),""))</f>
        <v/>
      </c>
      <c r="BB1272" s="63">
        <v>1270</v>
      </c>
      <c r="BC1272" s="62" t="str">
        <f>IF(BD1272="","",BD1272&amp;" ("&amp;COUNTIF('Pivot Tables'!$D$4:$D$1135,Reference!BD1272)-1&amp;")")</f>
        <v/>
      </c>
      <c r="BD1272" s="62" t="str">
        <f>IF(BD1271="","",IFERROR(VLOOKUP(BB1272,'Pivot Tables'!$AD$4:$AE$1135,2,FALSE),""))</f>
        <v/>
      </c>
    </row>
    <row r="1273" spans="22:56">
      <c r="V1273" s="70"/>
      <c r="W1273" s="65"/>
      <c r="X1273" s="65"/>
      <c r="Y1273" s="65"/>
      <c r="Z1273" s="65">
        <f t="shared" si="79"/>
        <v>1268</v>
      </c>
      <c r="AA1273" s="81" t="str">
        <f>IF(AA1272="","",IFERROR(IF($S$17="All",VLOOKUP($S$14&amp;Z1273-1,'Pivot Tables'!$T$5:$U$1135,2,FALSE),VLOOKUP($S$14&amp;Reference!$S$17&amp;Z1273-1,'Pivot Tables'!$AB$5:$AC$1135,2,FALSE)),""))</f>
        <v/>
      </c>
      <c r="AB1273" s="66"/>
      <c r="BA1273" s="62" t="str">
        <f>IF(BA1272="","",IFERROR(VLOOKUP($BC$1&amp;BB1273-1,'Pivot Tables'!$E$5:$F$1135,2,FALSE),""))</f>
        <v/>
      </c>
      <c r="BB1273" s="63">
        <v>1271</v>
      </c>
      <c r="BC1273" s="62" t="str">
        <f>IF(BD1273="","",BD1273&amp;" ("&amp;COUNTIF('Pivot Tables'!$D$4:$D$1135,Reference!BD1273)-1&amp;")")</f>
        <v/>
      </c>
      <c r="BD1273" s="62" t="str">
        <f>IF(BD1272="","",IFERROR(VLOOKUP(BB1273,'Pivot Tables'!$AD$4:$AE$1135,2,FALSE),""))</f>
        <v/>
      </c>
    </row>
    <row r="1274" spans="22:56">
      <c r="V1274" s="70"/>
      <c r="W1274" s="65"/>
      <c r="X1274" s="65"/>
      <c r="Y1274" s="65"/>
      <c r="Z1274" s="65">
        <f t="shared" si="79"/>
        <v>1269</v>
      </c>
      <c r="AA1274" s="81" t="str">
        <f>IF(AA1273="","",IFERROR(IF($S$17="All",VLOOKUP($S$14&amp;Z1274-1,'Pivot Tables'!$T$5:$U$1135,2,FALSE),VLOOKUP($S$14&amp;Reference!$S$17&amp;Z1274-1,'Pivot Tables'!$AB$5:$AC$1135,2,FALSE)),""))</f>
        <v/>
      </c>
      <c r="AB1274" s="66"/>
      <c r="BA1274" s="62" t="str">
        <f>IF(BA1273="","",IFERROR(VLOOKUP($BC$1&amp;BB1274-1,'Pivot Tables'!$E$5:$F$1135,2,FALSE),""))</f>
        <v/>
      </c>
      <c r="BB1274" s="63">
        <v>1272</v>
      </c>
      <c r="BC1274" s="62" t="str">
        <f>IF(BD1274="","",BD1274&amp;" ("&amp;COUNTIF('Pivot Tables'!$D$4:$D$1135,Reference!BD1274)-1&amp;")")</f>
        <v/>
      </c>
      <c r="BD1274" s="62" t="str">
        <f>IF(BD1273="","",IFERROR(VLOOKUP(BB1274,'Pivot Tables'!$AD$4:$AE$1135,2,FALSE),""))</f>
        <v/>
      </c>
    </row>
    <row r="1275" spans="22:56">
      <c r="V1275" s="70"/>
      <c r="W1275" s="65"/>
      <c r="X1275" s="65"/>
      <c r="Y1275" s="65"/>
      <c r="Z1275" s="65">
        <f t="shared" si="79"/>
        <v>1270</v>
      </c>
      <c r="AA1275" s="81" t="str">
        <f>IF(AA1274="","",IFERROR(IF($S$17="All",VLOOKUP($S$14&amp;Z1275-1,'Pivot Tables'!$T$5:$U$1135,2,FALSE),VLOOKUP($S$14&amp;Reference!$S$17&amp;Z1275-1,'Pivot Tables'!$AB$5:$AC$1135,2,FALSE)),""))</f>
        <v/>
      </c>
      <c r="AB1275" s="66"/>
      <c r="BA1275" s="62" t="str">
        <f>IF(BA1274="","",IFERROR(VLOOKUP($BC$1&amp;BB1275-1,'Pivot Tables'!$E$5:$F$1135,2,FALSE),""))</f>
        <v/>
      </c>
      <c r="BB1275" s="63">
        <v>1273</v>
      </c>
      <c r="BC1275" s="62" t="str">
        <f>IF(BD1275="","",BD1275&amp;" ("&amp;COUNTIF('Pivot Tables'!$D$4:$D$1135,Reference!BD1275)-1&amp;")")</f>
        <v/>
      </c>
      <c r="BD1275" s="62" t="str">
        <f>IF(BD1274="","",IFERROR(VLOOKUP(BB1275,'Pivot Tables'!$AD$4:$AE$1135,2,FALSE),""))</f>
        <v/>
      </c>
    </row>
    <row r="1276" spans="22:56">
      <c r="V1276" s="70"/>
      <c r="W1276" s="65"/>
      <c r="X1276" s="65"/>
      <c r="Y1276" s="65"/>
      <c r="Z1276" s="65">
        <f t="shared" si="79"/>
        <v>1271</v>
      </c>
      <c r="AA1276" s="81" t="str">
        <f>IF(AA1275="","",IFERROR(IF($S$17="All",VLOOKUP($S$14&amp;Z1276-1,'Pivot Tables'!$T$5:$U$1135,2,FALSE),VLOOKUP($S$14&amp;Reference!$S$17&amp;Z1276-1,'Pivot Tables'!$AB$5:$AC$1135,2,FALSE)),""))</f>
        <v/>
      </c>
      <c r="AB1276" s="66"/>
      <c r="BA1276" s="62" t="str">
        <f>IF(BA1275="","",IFERROR(VLOOKUP($BC$1&amp;BB1276-1,'Pivot Tables'!$E$5:$F$1135,2,FALSE),""))</f>
        <v/>
      </c>
      <c r="BB1276" s="63">
        <v>1274</v>
      </c>
      <c r="BC1276" s="62" t="str">
        <f>IF(BD1276="","",BD1276&amp;" ("&amp;COUNTIF('Pivot Tables'!$D$4:$D$1135,Reference!BD1276)-1&amp;")")</f>
        <v/>
      </c>
      <c r="BD1276" s="62" t="str">
        <f>IF(BD1275="","",IFERROR(VLOOKUP(BB1276,'Pivot Tables'!$AD$4:$AE$1135,2,FALSE),""))</f>
        <v/>
      </c>
    </row>
    <row r="1277" spans="22:56">
      <c r="V1277" s="70"/>
      <c r="W1277" s="65"/>
      <c r="X1277" s="65"/>
      <c r="Y1277" s="65"/>
      <c r="Z1277" s="65">
        <f t="shared" si="79"/>
        <v>1272</v>
      </c>
      <c r="AA1277" s="81" t="str">
        <f>IF(AA1276="","",IFERROR(IF($S$17="All",VLOOKUP($S$14&amp;Z1277-1,'Pivot Tables'!$T$5:$U$1135,2,FALSE),VLOOKUP($S$14&amp;Reference!$S$17&amp;Z1277-1,'Pivot Tables'!$AB$5:$AC$1135,2,FALSE)),""))</f>
        <v/>
      </c>
      <c r="AB1277" s="66"/>
      <c r="BA1277" s="62" t="str">
        <f>IF(BA1276="","",IFERROR(VLOOKUP($BC$1&amp;BB1277-1,'Pivot Tables'!$E$5:$F$1135,2,FALSE),""))</f>
        <v/>
      </c>
      <c r="BB1277" s="63">
        <v>1275</v>
      </c>
      <c r="BC1277" s="62" t="str">
        <f>IF(BD1277="","",BD1277&amp;" ("&amp;COUNTIF('Pivot Tables'!$D$4:$D$1135,Reference!BD1277)-1&amp;")")</f>
        <v/>
      </c>
      <c r="BD1277" s="62" t="str">
        <f>IF(BD1276="","",IFERROR(VLOOKUP(BB1277,'Pivot Tables'!$AD$4:$AE$1135,2,FALSE),""))</f>
        <v/>
      </c>
    </row>
    <row r="1278" spans="22:56">
      <c r="V1278" s="70"/>
      <c r="W1278" s="65"/>
      <c r="X1278" s="65"/>
      <c r="Y1278" s="65"/>
      <c r="Z1278" s="65">
        <f t="shared" si="79"/>
        <v>1273</v>
      </c>
      <c r="AA1278" s="81" t="str">
        <f>IF(AA1277="","",IFERROR(IF($S$17="All",VLOOKUP($S$14&amp;Z1278-1,'Pivot Tables'!$T$5:$U$1135,2,FALSE),VLOOKUP($S$14&amp;Reference!$S$17&amp;Z1278-1,'Pivot Tables'!$AB$5:$AC$1135,2,FALSE)),""))</f>
        <v/>
      </c>
      <c r="AB1278" s="66"/>
      <c r="BA1278" s="62" t="str">
        <f>IF(BA1277="","",IFERROR(VLOOKUP($BC$1&amp;BB1278-1,'Pivot Tables'!$E$5:$F$1135,2,FALSE),""))</f>
        <v/>
      </c>
      <c r="BB1278" s="63">
        <v>1276</v>
      </c>
      <c r="BC1278" s="62" t="str">
        <f>IF(BD1278="","",BD1278&amp;" ("&amp;COUNTIF('Pivot Tables'!$D$4:$D$1135,Reference!BD1278)-1&amp;")")</f>
        <v/>
      </c>
      <c r="BD1278" s="62" t="str">
        <f>IF(BD1277="","",IFERROR(VLOOKUP(BB1278,'Pivot Tables'!$AD$4:$AE$1135,2,FALSE),""))</f>
        <v/>
      </c>
    </row>
    <row r="1279" spans="22:56">
      <c r="V1279" s="70"/>
      <c r="W1279" s="65"/>
      <c r="X1279" s="65"/>
      <c r="Y1279" s="65"/>
      <c r="Z1279" s="65">
        <f t="shared" si="79"/>
        <v>1274</v>
      </c>
      <c r="AA1279" s="81" t="str">
        <f>IF(AA1278="","",IFERROR(IF($S$17="All",VLOOKUP($S$14&amp;Z1279-1,'Pivot Tables'!$T$5:$U$1135,2,FALSE),VLOOKUP($S$14&amp;Reference!$S$17&amp;Z1279-1,'Pivot Tables'!$AB$5:$AC$1135,2,FALSE)),""))</f>
        <v/>
      </c>
      <c r="AB1279" s="66"/>
      <c r="BA1279" s="62" t="str">
        <f>IF(BA1278="","",IFERROR(VLOOKUP($BC$1&amp;BB1279-1,'Pivot Tables'!$E$5:$F$1135,2,FALSE),""))</f>
        <v/>
      </c>
      <c r="BB1279" s="63">
        <v>1277</v>
      </c>
      <c r="BC1279" s="62" t="str">
        <f>IF(BD1279="","",BD1279&amp;" ("&amp;COUNTIF('Pivot Tables'!$D$4:$D$1135,Reference!BD1279)-1&amp;")")</f>
        <v/>
      </c>
      <c r="BD1279" s="62" t="str">
        <f>IF(BD1278="","",IFERROR(VLOOKUP(BB1279,'Pivot Tables'!$AD$4:$AE$1135,2,FALSE),""))</f>
        <v/>
      </c>
    </row>
    <row r="1280" spans="22:56">
      <c r="V1280" s="70"/>
      <c r="W1280" s="65"/>
      <c r="X1280" s="65"/>
      <c r="Y1280" s="65"/>
      <c r="Z1280" s="65">
        <f t="shared" si="79"/>
        <v>1275</v>
      </c>
      <c r="AA1280" s="81" t="str">
        <f>IF(AA1279="","",IFERROR(IF($S$17="All",VLOOKUP($S$14&amp;Z1280-1,'Pivot Tables'!$T$5:$U$1135,2,FALSE),VLOOKUP($S$14&amp;Reference!$S$17&amp;Z1280-1,'Pivot Tables'!$AB$5:$AC$1135,2,FALSE)),""))</f>
        <v/>
      </c>
      <c r="AB1280" s="66"/>
      <c r="BA1280" s="62" t="str">
        <f>IF(BA1279="","",IFERROR(VLOOKUP($BC$1&amp;BB1280-1,'Pivot Tables'!$E$5:$F$1135,2,FALSE),""))</f>
        <v/>
      </c>
      <c r="BB1280" s="63">
        <v>1278</v>
      </c>
      <c r="BC1280" s="62" t="str">
        <f>IF(BD1280="","",BD1280&amp;" ("&amp;COUNTIF('Pivot Tables'!$D$4:$D$1135,Reference!BD1280)-1&amp;")")</f>
        <v/>
      </c>
      <c r="BD1280" s="62" t="str">
        <f>IF(BD1279="","",IFERROR(VLOOKUP(BB1280,'Pivot Tables'!$AD$4:$AE$1135,2,FALSE),""))</f>
        <v/>
      </c>
    </row>
    <row r="1281" spans="22:56">
      <c r="V1281" s="70"/>
      <c r="W1281" s="65"/>
      <c r="X1281" s="65"/>
      <c r="Y1281" s="65"/>
      <c r="Z1281" s="65">
        <f t="shared" si="79"/>
        <v>1276</v>
      </c>
      <c r="AA1281" s="81" t="str">
        <f>IF(AA1280="","",IFERROR(IF($S$17="All",VLOOKUP($S$14&amp;Z1281-1,'Pivot Tables'!$T$5:$U$1135,2,FALSE),VLOOKUP($S$14&amp;Reference!$S$17&amp;Z1281-1,'Pivot Tables'!$AB$5:$AC$1135,2,FALSE)),""))</f>
        <v/>
      </c>
      <c r="AB1281" s="66"/>
      <c r="BA1281" s="62" t="str">
        <f>IF(BA1280="","",IFERROR(VLOOKUP($BC$1&amp;BB1281-1,'Pivot Tables'!$E$5:$F$1135,2,FALSE),""))</f>
        <v/>
      </c>
      <c r="BB1281" s="63">
        <v>1279</v>
      </c>
      <c r="BC1281" s="62" t="str">
        <f>IF(BD1281="","",BD1281&amp;" ("&amp;COUNTIF('Pivot Tables'!$D$4:$D$1135,Reference!BD1281)-1&amp;")")</f>
        <v/>
      </c>
      <c r="BD1281" s="62" t="str">
        <f>IF(BD1280="","",IFERROR(VLOOKUP(BB1281,'Pivot Tables'!$AD$4:$AE$1135,2,FALSE),""))</f>
        <v/>
      </c>
    </row>
    <row r="1282" spans="22:56">
      <c r="V1282" s="70"/>
      <c r="W1282" s="65"/>
      <c r="X1282" s="65"/>
      <c r="Y1282" s="65"/>
      <c r="Z1282" s="65">
        <f t="shared" si="79"/>
        <v>1277</v>
      </c>
      <c r="AA1282" s="81" t="str">
        <f>IF(AA1281="","",IFERROR(IF($S$17="All",VLOOKUP($S$14&amp;Z1282-1,'Pivot Tables'!$T$5:$U$1135,2,FALSE),VLOOKUP($S$14&amp;Reference!$S$17&amp;Z1282-1,'Pivot Tables'!$AB$5:$AC$1135,2,FALSE)),""))</f>
        <v/>
      </c>
      <c r="AB1282" s="66"/>
      <c r="BA1282" s="62" t="str">
        <f>IF(BA1281="","",IFERROR(VLOOKUP($BC$1&amp;BB1282-1,'Pivot Tables'!$E$5:$F$1135,2,FALSE),""))</f>
        <v/>
      </c>
      <c r="BB1282" s="63">
        <v>1280</v>
      </c>
      <c r="BC1282" s="62" t="str">
        <f>IF(BD1282="","",BD1282&amp;" ("&amp;COUNTIF('Pivot Tables'!$D$4:$D$1135,Reference!BD1282)-1&amp;")")</f>
        <v/>
      </c>
      <c r="BD1282" s="62" t="str">
        <f>IF(BD1281="","",IFERROR(VLOOKUP(BB1282,'Pivot Tables'!$AD$4:$AE$1135,2,FALSE),""))</f>
        <v/>
      </c>
    </row>
    <row r="1283" spans="22:56">
      <c r="V1283" s="70"/>
      <c r="W1283" s="65"/>
      <c r="X1283" s="65"/>
      <c r="Y1283" s="65"/>
      <c r="Z1283" s="65">
        <f t="shared" si="79"/>
        <v>1278</v>
      </c>
      <c r="AA1283" s="81" t="str">
        <f>IF(AA1282="","",IFERROR(IF($S$17="All",VLOOKUP($S$14&amp;Z1283-1,'Pivot Tables'!$T$5:$U$1135,2,FALSE),VLOOKUP($S$14&amp;Reference!$S$17&amp;Z1283-1,'Pivot Tables'!$AB$5:$AC$1135,2,FALSE)),""))</f>
        <v/>
      </c>
      <c r="AB1283" s="66"/>
      <c r="BA1283" s="62" t="str">
        <f>IF(BA1282="","",IFERROR(VLOOKUP($BC$1&amp;BB1283-1,'Pivot Tables'!$E$5:$F$1135,2,FALSE),""))</f>
        <v/>
      </c>
      <c r="BB1283" s="63">
        <v>1281</v>
      </c>
      <c r="BC1283" s="62" t="str">
        <f>IF(BD1283="","",BD1283&amp;" ("&amp;COUNTIF('Pivot Tables'!$D$4:$D$1135,Reference!BD1283)-1&amp;")")</f>
        <v/>
      </c>
      <c r="BD1283" s="62" t="str">
        <f>IF(BD1282="","",IFERROR(VLOOKUP(BB1283,'Pivot Tables'!$AD$4:$AE$1135,2,FALSE),""))</f>
        <v/>
      </c>
    </row>
    <row r="1284" spans="22:56">
      <c r="V1284" s="70"/>
      <c r="W1284" s="65"/>
      <c r="X1284" s="65"/>
      <c r="Y1284" s="65"/>
      <c r="Z1284" s="65">
        <f t="shared" si="79"/>
        <v>1279</v>
      </c>
      <c r="AA1284" s="81" t="str">
        <f>IF(AA1283="","",IFERROR(IF($S$17="All",VLOOKUP($S$14&amp;Z1284-1,'Pivot Tables'!$T$5:$U$1135,2,FALSE),VLOOKUP($S$14&amp;Reference!$S$17&amp;Z1284-1,'Pivot Tables'!$AB$5:$AC$1135,2,FALSE)),""))</f>
        <v/>
      </c>
      <c r="AB1284" s="66"/>
      <c r="BA1284" s="62" t="str">
        <f>IF(BA1283="","",IFERROR(VLOOKUP($BC$1&amp;BB1284-1,'Pivot Tables'!$E$5:$F$1135,2,FALSE),""))</f>
        <v/>
      </c>
      <c r="BB1284" s="63">
        <v>1282</v>
      </c>
      <c r="BC1284" s="62" t="str">
        <f>IF(BD1284="","",BD1284&amp;" ("&amp;COUNTIF('Pivot Tables'!$D$4:$D$1135,Reference!BD1284)-1&amp;")")</f>
        <v/>
      </c>
      <c r="BD1284" s="62" t="str">
        <f>IF(BD1283="","",IFERROR(VLOOKUP(BB1284,'Pivot Tables'!$AD$4:$AE$1135,2,FALSE),""))</f>
        <v/>
      </c>
    </row>
    <row r="1285" spans="22:56">
      <c r="V1285" s="70"/>
      <c r="W1285" s="65"/>
      <c r="X1285" s="65"/>
      <c r="Y1285" s="65"/>
      <c r="Z1285" s="65">
        <f t="shared" si="79"/>
        <v>1280</v>
      </c>
      <c r="AA1285" s="81" t="str">
        <f>IF(AA1284="","",IFERROR(IF($S$17="All",VLOOKUP($S$14&amp;Z1285-1,'Pivot Tables'!$T$5:$U$1135,2,FALSE),VLOOKUP($S$14&amp;Reference!$S$17&amp;Z1285-1,'Pivot Tables'!$AB$5:$AC$1135,2,FALSE)),""))</f>
        <v/>
      </c>
      <c r="AB1285" s="66"/>
      <c r="BA1285" s="62" t="str">
        <f>IF(BA1284="","",IFERROR(VLOOKUP($BC$1&amp;BB1285-1,'Pivot Tables'!$E$5:$F$1135,2,FALSE),""))</f>
        <v/>
      </c>
      <c r="BB1285" s="63">
        <v>1283</v>
      </c>
      <c r="BC1285" s="62" t="str">
        <f>IF(BD1285="","",BD1285&amp;" ("&amp;COUNTIF('Pivot Tables'!$D$4:$D$1135,Reference!BD1285)-1&amp;")")</f>
        <v/>
      </c>
      <c r="BD1285" s="62" t="str">
        <f>IF(BD1284="","",IFERROR(VLOOKUP(BB1285,'Pivot Tables'!$AD$4:$AE$1135,2,FALSE),""))</f>
        <v/>
      </c>
    </row>
    <row r="1286" spans="22:56">
      <c r="V1286" s="70"/>
      <c r="W1286" s="65"/>
      <c r="X1286" s="65"/>
      <c r="Y1286" s="65"/>
      <c r="Z1286" s="65">
        <f t="shared" si="79"/>
        <v>1281</v>
      </c>
      <c r="AA1286" s="81" t="str">
        <f>IF(AA1285="","",IFERROR(IF($S$17="All",VLOOKUP($S$14&amp;Z1286-1,'Pivot Tables'!$T$5:$U$1135,2,FALSE),VLOOKUP($S$14&amp;Reference!$S$17&amp;Z1286-1,'Pivot Tables'!$AB$5:$AC$1135,2,FALSE)),""))</f>
        <v/>
      </c>
      <c r="AB1286" s="66"/>
      <c r="BA1286" s="62" t="str">
        <f>IF(BA1285="","",IFERROR(VLOOKUP($BC$1&amp;BB1286-1,'Pivot Tables'!$E$5:$F$1135,2,FALSE),""))</f>
        <v/>
      </c>
      <c r="BB1286" s="63">
        <v>1284</v>
      </c>
      <c r="BC1286" s="62" t="str">
        <f>IF(BD1286="","",BD1286&amp;" ("&amp;COUNTIF('Pivot Tables'!$D$4:$D$1135,Reference!BD1286)-1&amp;")")</f>
        <v/>
      </c>
      <c r="BD1286" s="62" t="str">
        <f>IF(BD1285="","",IFERROR(VLOOKUP(BB1286,'Pivot Tables'!$AD$4:$AE$1135,2,FALSE),""))</f>
        <v/>
      </c>
    </row>
    <row r="1287" spans="22:56">
      <c r="V1287" s="70"/>
      <c r="W1287" s="65"/>
      <c r="X1287" s="65"/>
      <c r="Y1287" s="65"/>
      <c r="Z1287" s="65">
        <f t="shared" si="79"/>
        <v>1282</v>
      </c>
      <c r="AA1287" s="81" t="str">
        <f>IF(AA1286="","",IFERROR(IF($S$17="All",VLOOKUP($S$14&amp;Z1287-1,'Pivot Tables'!$T$5:$U$1135,2,FALSE),VLOOKUP($S$14&amp;Reference!$S$17&amp;Z1287-1,'Pivot Tables'!$AB$5:$AC$1135,2,FALSE)),""))</f>
        <v/>
      </c>
      <c r="AB1287" s="66"/>
      <c r="BA1287" s="62" t="str">
        <f>IF(BA1286="","",IFERROR(VLOOKUP($BC$1&amp;BB1287-1,'Pivot Tables'!$E$5:$F$1135,2,FALSE),""))</f>
        <v/>
      </c>
      <c r="BB1287" s="63">
        <v>1285</v>
      </c>
      <c r="BC1287" s="62" t="str">
        <f>IF(BD1287="","",BD1287&amp;" ("&amp;COUNTIF('Pivot Tables'!$D$4:$D$1135,Reference!BD1287)-1&amp;")")</f>
        <v/>
      </c>
      <c r="BD1287" s="62" t="str">
        <f>IF(BD1286="","",IFERROR(VLOOKUP(BB1287,'Pivot Tables'!$AD$4:$AE$1135,2,FALSE),""))</f>
        <v/>
      </c>
    </row>
    <row r="1288" spans="22:56">
      <c r="V1288" s="70"/>
      <c r="W1288" s="65"/>
      <c r="X1288" s="65"/>
      <c r="Y1288" s="65"/>
      <c r="Z1288" s="65">
        <f t="shared" si="79"/>
        <v>1283</v>
      </c>
      <c r="AA1288" s="81" t="str">
        <f>IF(AA1287="","",IFERROR(IF($S$17="All",VLOOKUP($S$14&amp;Z1288-1,'Pivot Tables'!$T$5:$U$1135,2,FALSE),VLOOKUP($S$14&amp;Reference!$S$17&amp;Z1288-1,'Pivot Tables'!$AB$5:$AC$1135,2,FALSE)),""))</f>
        <v/>
      </c>
      <c r="AB1288" s="66"/>
      <c r="BA1288" s="62" t="str">
        <f>IF(BA1287="","",IFERROR(VLOOKUP($BC$1&amp;BB1288-1,'Pivot Tables'!$E$5:$F$1135,2,FALSE),""))</f>
        <v/>
      </c>
      <c r="BB1288" s="63">
        <v>1286</v>
      </c>
      <c r="BC1288" s="62" t="str">
        <f>IF(BD1288="","",BD1288&amp;" ("&amp;COUNTIF('Pivot Tables'!$D$4:$D$1135,Reference!BD1288)-1&amp;")")</f>
        <v/>
      </c>
      <c r="BD1288" s="62" t="str">
        <f>IF(BD1287="","",IFERROR(VLOOKUP(BB1288,'Pivot Tables'!$AD$4:$AE$1135,2,FALSE),""))</f>
        <v/>
      </c>
    </row>
    <row r="1289" spans="22:56">
      <c r="V1289" s="70"/>
      <c r="W1289" s="65"/>
      <c r="X1289" s="65"/>
      <c r="Y1289" s="65"/>
      <c r="Z1289" s="65">
        <f t="shared" si="79"/>
        <v>1284</v>
      </c>
      <c r="AA1289" s="81" t="str">
        <f>IF(AA1288="","",IFERROR(IF($S$17="All",VLOOKUP($S$14&amp;Z1289-1,'Pivot Tables'!$T$5:$U$1135,2,FALSE),VLOOKUP($S$14&amp;Reference!$S$17&amp;Z1289-1,'Pivot Tables'!$AB$5:$AC$1135,2,FALSE)),""))</f>
        <v/>
      </c>
      <c r="AB1289" s="66"/>
      <c r="BA1289" s="62" t="str">
        <f>IF(BA1288="","",IFERROR(VLOOKUP($BC$1&amp;BB1289-1,'Pivot Tables'!$E$5:$F$1135,2,FALSE),""))</f>
        <v/>
      </c>
      <c r="BB1289" s="63">
        <v>1287</v>
      </c>
      <c r="BC1289" s="62" t="str">
        <f>IF(BD1289="","",BD1289&amp;" ("&amp;COUNTIF('Pivot Tables'!$D$4:$D$1135,Reference!BD1289)-1&amp;")")</f>
        <v/>
      </c>
      <c r="BD1289" s="62" t="str">
        <f>IF(BD1288="","",IFERROR(VLOOKUP(BB1289,'Pivot Tables'!$AD$4:$AE$1135,2,FALSE),""))</f>
        <v/>
      </c>
    </row>
    <row r="1290" spans="22:56">
      <c r="V1290" s="70"/>
      <c r="W1290" s="65"/>
      <c r="X1290" s="65"/>
      <c r="Y1290" s="65"/>
      <c r="Z1290" s="65">
        <f t="shared" si="79"/>
        <v>1285</v>
      </c>
      <c r="AA1290" s="81" t="str">
        <f>IF(AA1289="","",IFERROR(IF($S$17="All",VLOOKUP($S$14&amp;Z1290-1,'Pivot Tables'!$T$5:$U$1135,2,FALSE),VLOOKUP($S$14&amp;Reference!$S$17&amp;Z1290-1,'Pivot Tables'!$AB$5:$AC$1135,2,FALSE)),""))</f>
        <v/>
      </c>
      <c r="AB1290" s="66"/>
      <c r="BA1290" s="62" t="str">
        <f>IF(BA1289="","",IFERROR(VLOOKUP($BC$1&amp;BB1290-1,'Pivot Tables'!$E$5:$F$1135,2,FALSE),""))</f>
        <v/>
      </c>
      <c r="BB1290" s="63">
        <v>1288</v>
      </c>
      <c r="BC1290" s="62" t="str">
        <f>IF(BD1290="","",BD1290&amp;" ("&amp;COUNTIF('Pivot Tables'!$D$4:$D$1135,Reference!BD1290)-1&amp;")")</f>
        <v/>
      </c>
      <c r="BD1290" s="62" t="str">
        <f>IF(BD1289="","",IFERROR(VLOOKUP(BB1290,'Pivot Tables'!$AD$4:$AE$1135,2,FALSE),""))</f>
        <v/>
      </c>
    </row>
    <row r="1291" spans="22:56">
      <c r="V1291" s="70"/>
      <c r="W1291" s="65"/>
      <c r="X1291" s="65"/>
      <c r="Y1291" s="65"/>
      <c r="Z1291" s="65">
        <f t="shared" si="79"/>
        <v>1286</v>
      </c>
      <c r="AA1291" s="81" t="str">
        <f>IF(AA1290="","",IFERROR(IF($S$17="All",VLOOKUP($S$14&amp;Z1291-1,'Pivot Tables'!$T$5:$U$1135,2,FALSE),VLOOKUP($S$14&amp;Reference!$S$17&amp;Z1291-1,'Pivot Tables'!$AB$5:$AC$1135,2,FALSE)),""))</f>
        <v/>
      </c>
      <c r="AB1291" s="66"/>
      <c r="BA1291" s="62" t="str">
        <f>IF(BA1290="","",IFERROR(VLOOKUP($BC$1&amp;BB1291-1,'Pivot Tables'!$E$5:$F$1135,2,FALSE),""))</f>
        <v/>
      </c>
      <c r="BB1291" s="63">
        <v>1289</v>
      </c>
      <c r="BC1291" s="62" t="str">
        <f>IF(BD1291="","",BD1291&amp;" ("&amp;COUNTIF('Pivot Tables'!$D$4:$D$1135,Reference!BD1291)-1&amp;")")</f>
        <v/>
      </c>
      <c r="BD1291" s="62" t="str">
        <f>IF(BD1290="","",IFERROR(VLOOKUP(BB1291,'Pivot Tables'!$AD$4:$AE$1135,2,FALSE),""))</f>
        <v/>
      </c>
    </row>
    <row r="1292" spans="22:56">
      <c r="V1292" s="70"/>
      <c r="W1292" s="65"/>
      <c r="X1292" s="65"/>
      <c r="Y1292" s="65"/>
      <c r="Z1292" s="65">
        <f t="shared" si="79"/>
        <v>1287</v>
      </c>
      <c r="AA1292" s="81" t="str">
        <f>IF(AA1291="","",IFERROR(IF($S$17="All",VLOOKUP($S$14&amp;Z1292-1,'Pivot Tables'!$T$5:$U$1135,2,FALSE),VLOOKUP($S$14&amp;Reference!$S$17&amp;Z1292-1,'Pivot Tables'!$AB$5:$AC$1135,2,FALSE)),""))</f>
        <v/>
      </c>
      <c r="AB1292" s="66"/>
      <c r="BA1292" s="62" t="str">
        <f>IF(BA1291="","",IFERROR(VLOOKUP($BC$1&amp;BB1292-1,'Pivot Tables'!$E$5:$F$1135,2,FALSE),""))</f>
        <v/>
      </c>
      <c r="BB1292" s="63">
        <v>1290</v>
      </c>
      <c r="BC1292" s="62" t="str">
        <f>IF(BD1292="","",BD1292&amp;" ("&amp;COUNTIF('Pivot Tables'!$D$4:$D$1135,Reference!BD1292)-1&amp;")")</f>
        <v/>
      </c>
      <c r="BD1292" s="62" t="str">
        <f>IF(BD1291="","",IFERROR(VLOOKUP(BB1292,'Pivot Tables'!$AD$4:$AE$1135,2,FALSE),""))</f>
        <v/>
      </c>
    </row>
    <row r="1293" spans="22:56">
      <c r="V1293" s="70"/>
      <c r="W1293" s="65"/>
      <c r="X1293" s="65"/>
      <c r="Y1293" s="65"/>
      <c r="Z1293" s="65">
        <f t="shared" si="79"/>
        <v>1288</v>
      </c>
      <c r="AA1293" s="81" t="str">
        <f>IF(AA1292="","",IFERROR(IF($S$17="All",VLOOKUP($S$14&amp;Z1293-1,'Pivot Tables'!$T$5:$U$1135,2,FALSE),VLOOKUP($S$14&amp;Reference!$S$17&amp;Z1293-1,'Pivot Tables'!$AB$5:$AC$1135,2,FALSE)),""))</f>
        <v/>
      </c>
      <c r="AB1293" s="66"/>
      <c r="BA1293" s="62" t="str">
        <f>IF(BA1292="","",IFERROR(VLOOKUP($BC$1&amp;BB1293-1,'Pivot Tables'!$E$5:$F$1135,2,FALSE),""))</f>
        <v/>
      </c>
      <c r="BB1293" s="63">
        <v>1291</v>
      </c>
      <c r="BC1293" s="62" t="str">
        <f>IF(BD1293="","",BD1293&amp;" ("&amp;COUNTIF('Pivot Tables'!$D$4:$D$1135,Reference!BD1293)-1&amp;")")</f>
        <v/>
      </c>
      <c r="BD1293" s="62" t="str">
        <f>IF(BD1292="","",IFERROR(VLOOKUP(BB1293,'Pivot Tables'!$AD$4:$AE$1135,2,FALSE),""))</f>
        <v/>
      </c>
    </row>
    <row r="1294" spans="22:56">
      <c r="V1294" s="70"/>
      <c r="W1294" s="65"/>
      <c r="X1294" s="65"/>
      <c r="Y1294" s="65"/>
      <c r="Z1294" s="65">
        <f t="shared" si="79"/>
        <v>1289</v>
      </c>
      <c r="AA1294" s="81" t="str">
        <f>IF(AA1293="","",IFERROR(IF($S$17="All",VLOOKUP($S$14&amp;Z1294-1,'Pivot Tables'!$T$5:$U$1135,2,FALSE),VLOOKUP($S$14&amp;Reference!$S$17&amp;Z1294-1,'Pivot Tables'!$AB$5:$AC$1135,2,FALSE)),""))</f>
        <v/>
      </c>
      <c r="AB1294" s="66"/>
      <c r="BA1294" s="62" t="str">
        <f>IF(BA1293="","",IFERROR(VLOOKUP($BC$1&amp;BB1294-1,'Pivot Tables'!$E$5:$F$1135,2,FALSE),""))</f>
        <v/>
      </c>
      <c r="BB1294" s="63">
        <v>1292</v>
      </c>
      <c r="BC1294" s="62" t="str">
        <f>IF(BD1294="","",BD1294&amp;" ("&amp;COUNTIF('Pivot Tables'!$D$4:$D$1135,Reference!BD1294)-1&amp;")")</f>
        <v/>
      </c>
      <c r="BD1294" s="62" t="str">
        <f>IF(BD1293="","",IFERROR(VLOOKUP(BB1294,'Pivot Tables'!$AD$4:$AE$1135,2,FALSE),""))</f>
        <v/>
      </c>
    </row>
    <row r="1295" spans="22:56">
      <c r="V1295" s="70"/>
      <c r="W1295" s="65"/>
      <c r="X1295" s="65"/>
      <c r="Y1295" s="65"/>
      <c r="Z1295" s="65">
        <f t="shared" ref="Z1295:Z1358" si="80">+Z1294+1</f>
        <v>1290</v>
      </c>
      <c r="AA1295" s="81" t="str">
        <f>IF(AA1294="","",IFERROR(IF($S$17="All",VLOOKUP($S$14&amp;Z1295-1,'Pivot Tables'!$T$5:$U$1135,2,FALSE),VLOOKUP($S$14&amp;Reference!$S$17&amp;Z1295-1,'Pivot Tables'!$AB$5:$AC$1135,2,FALSE)),""))</f>
        <v/>
      </c>
      <c r="AB1295" s="66"/>
      <c r="BA1295" s="62" t="str">
        <f>IF(BA1294="","",IFERROR(VLOOKUP($BC$1&amp;BB1295-1,'Pivot Tables'!$E$5:$F$1135,2,FALSE),""))</f>
        <v/>
      </c>
      <c r="BB1295" s="63">
        <v>1293</v>
      </c>
      <c r="BC1295" s="62" t="str">
        <f>IF(BD1295="","",BD1295&amp;" ("&amp;COUNTIF('Pivot Tables'!$D$4:$D$1135,Reference!BD1295)-1&amp;")")</f>
        <v/>
      </c>
      <c r="BD1295" s="62" t="str">
        <f>IF(BD1294="","",IFERROR(VLOOKUP(BB1295,'Pivot Tables'!$AD$4:$AE$1135,2,FALSE),""))</f>
        <v/>
      </c>
    </row>
    <row r="1296" spans="22:56">
      <c r="V1296" s="70"/>
      <c r="W1296" s="65"/>
      <c r="X1296" s="65"/>
      <c r="Y1296" s="65"/>
      <c r="Z1296" s="65">
        <f t="shared" si="80"/>
        <v>1291</v>
      </c>
      <c r="AA1296" s="81" t="str">
        <f>IF(AA1295="","",IFERROR(IF($S$17="All",VLOOKUP($S$14&amp;Z1296-1,'Pivot Tables'!$T$5:$U$1135,2,FALSE),VLOOKUP($S$14&amp;Reference!$S$17&amp;Z1296-1,'Pivot Tables'!$AB$5:$AC$1135,2,FALSE)),""))</f>
        <v/>
      </c>
      <c r="AB1296" s="66"/>
      <c r="BA1296" s="62" t="str">
        <f>IF(BA1295="","",IFERROR(VLOOKUP($BC$1&amp;BB1296-1,'Pivot Tables'!$E$5:$F$1135,2,FALSE),""))</f>
        <v/>
      </c>
      <c r="BB1296" s="63">
        <v>1294</v>
      </c>
      <c r="BC1296" s="62" t="str">
        <f>IF(BD1296="","",BD1296&amp;" ("&amp;COUNTIF('Pivot Tables'!$D$4:$D$1135,Reference!BD1296)-1&amp;")")</f>
        <v/>
      </c>
      <c r="BD1296" s="62" t="str">
        <f>IF(BD1295="","",IFERROR(VLOOKUP(BB1296,'Pivot Tables'!$AD$4:$AE$1135,2,FALSE),""))</f>
        <v/>
      </c>
    </row>
    <row r="1297" spans="22:56">
      <c r="V1297" s="70"/>
      <c r="W1297" s="65"/>
      <c r="X1297" s="65"/>
      <c r="Y1297" s="65"/>
      <c r="Z1297" s="65">
        <f t="shared" si="80"/>
        <v>1292</v>
      </c>
      <c r="AA1297" s="81" t="str">
        <f>IF(AA1296="","",IFERROR(IF($S$17="All",VLOOKUP($S$14&amp;Z1297-1,'Pivot Tables'!$T$5:$U$1135,2,FALSE),VLOOKUP($S$14&amp;Reference!$S$17&amp;Z1297-1,'Pivot Tables'!$AB$5:$AC$1135,2,FALSE)),""))</f>
        <v/>
      </c>
      <c r="AB1297" s="66"/>
      <c r="BA1297" s="62" t="str">
        <f>IF(BA1296="","",IFERROR(VLOOKUP($BC$1&amp;BB1297-1,'Pivot Tables'!$E$5:$F$1135,2,FALSE),""))</f>
        <v/>
      </c>
      <c r="BB1297" s="63">
        <v>1295</v>
      </c>
      <c r="BC1297" s="62" t="str">
        <f>IF(BD1297="","",BD1297&amp;" ("&amp;COUNTIF('Pivot Tables'!$D$4:$D$1135,Reference!BD1297)-1&amp;")")</f>
        <v/>
      </c>
      <c r="BD1297" s="62" t="str">
        <f>IF(BD1296="","",IFERROR(VLOOKUP(BB1297,'Pivot Tables'!$AD$4:$AE$1135,2,FALSE),""))</f>
        <v/>
      </c>
    </row>
    <row r="1298" spans="22:56">
      <c r="V1298" s="70"/>
      <c r="W1298" s="65"/>
      <c r="X1298" s="65"/>
      <c r="Y1298" s="65"/>
      <c r="Z1298" s="65">
        <f t="shared" si="80"/>
        <v>1293</v>
      </c>
      <c r="AA1298" s="81" t="str">
        <f>IF(AA1297="","",IFERROR(IF($S$17="All",VLOOKUP($S$14&amp;Z1298-1,'Pivot Tables'!$T$5:$U$1135,2,FALSE),VLOOKUP($S$14&amp;Reference!$S$17&amp;Z1298-1,'Pivot Tables'!$AB$5:$AC$1135,2,FALSE)),""))</f>
        <v/>
      </c>
      <c r="AB1298" s="66"/>
      <c r="BA1298" s="62" t="str">
        <f>IF(BA1297="","",IFERROR(VLOOKUP($BC$1&amp;BB1298-1,'Pivot Tables'!$E$5:$F$1135,2,FALSE),""))</f>
        <v/>
      </c>
      <c r="BB1298" s="63">
        <v>1296</v>
      </c>
      <c r="BC1298" s="62" t="str">
        <f>IF(BD1298="","",BD1298&amp;" ("&amp;COUNTIF('Pivot Tables'!$D$4:$D$1135,Reference!BD1298)-1&amp;")")</f>
        <v/>
      </c>
      <c r="BD1298" s="62" t="str">
        <f>IF(BD1297="","",IFERROR(VLOOKUP(BB1298,'Pivot Tables'!$AD$4:$AE$1135,2,FALSE),""))</f>
        <v/>
      </c>
    </row>
    <row r="1299" spans="22:56">
      <c r="V1299" s="70"/>
      <c r="W1299" s="65"/>
      <c r="X1299" s="65"/>
      <c r="Y1299" s="65"/>
      <c r="Z1299" s="65">
        <f t="shared" si="80"/>
        <v>1294</v>
      </c>
      <c r="AA1299" s="81" t="str">
        <f>IF(AA1298="","",IFERROR(IF($S$17="All",VLOOKUP($S$14&amp;Z1299-1,'Pivot Tables'!$T$5:$U$1135,2,FALSE),VLOOKUP($S$14&amp;Reference!$S$17&amp;Z1299-1,'Pivot Tables'!$AB$5:$AC$1135,2,FALSE)),""))</f>
        <v/>
      </c>
      <c r="AB1299" s="66"/>
      <c r="BA1299" s="62" t="str">
        <f>IF(BA1298="","",IFERROR(VLOOKUP($BC$1&amp;BB1299-1,'Pivot Tables'!$E$5:$F$1135,2,FALSE),""))</f>
        <v/>
      </c>
      <c r="BB1299" s="63">
        <v>1297</v>
      </c>
      <c r="BC1299" s="62" t="str">
        <f>IF(BD1299="","",BD1299&amp;" ("&amp;COUNTIF('Pivot Tables'!$D$4:$D$1135,Reference!BD1299)-1&amp;")")</f>
        <v/>
      </c>
      <c r="BD1299" s="62" t="str">
        <f>IF(BD1298="","",IFERROR(VLOOKUP(BB1299,'Pivot Tables'!$AD$4:$AE$1135,2,FALSE),""))</f>
        <v/>
      </c>
    </row>
    <row r="1300" spans="22:56">
      <c r="V1300" s="70"/>
      <c r="W1300" s="65"/>
      <c r="X1300" s="65"/>
      <c r="Y1300" s="65"/>
      <c r="Z1300" s="65">
        <f t="shared" si="80"/>
        <v>1295</v>
      </c>
      <c r="AA1300" s="81" t="str">
        <f>IF(AA1299="","",IFERROR(IF($S$17="All",VLOOKUP($S$14&amp;Z1300-1,'Pivot Tables'!$T$5:$U$1135,2,FALSE),VLOOKUP($S$14&amp;Reference!$S$17&amp;Z1300-1,'Pivot Tables'!$AB$5:$AC$1135,2,FALSE)),""))</f>
        <v/>
      </c>
      <c r="AB1300" s="66"/>
      <c r="BA1300" s="62" t="str">
        <f>IF(BA1299="","",IFERROR(VLOOKUP($BC$1&amp;BB1300-1,'Pivot Tables'!$E$5:$F$1135,2,FALSE),""))</f>
        <v/>
      </c>
      <c r="BB1300" s="63">
        <v>1298</v>
      </c>
      <c r="BC1300" s="62" t="str">
        <f>IF(BD1300="","",BD1300&amp;" ("&amp;COUNTIF('Pivot Tables'!$D$4:$D$1135,Reference!BD1300)-1&amp;")")</f>
        <v/>
      </c>
      <c r="BD1300" s="62" t="str">
        <f>IF(BD1299="","",IFERROR(VLOOKUP(BB1300,'Pivot Tables'!$AD$4:$AE$1135,2,FALSE),""))</f>
        <v/>
      </c>
    </row>
    <row r="1301" spans="22:56">
      <c r="V1301" s="70"/>
      <c r="W1301" s="65"/>
      <c r="X1301" s="65"/>
      <c r="Y1301" s="65"/>
      <c r="Z1301" s="65">
        <f t="shared" si="80"/>
        <v>1296</v>
      </c>
      <c r="AA1301" s="81" t="str">
        <f>IF(AA1300="","",IFERROR(IF($S$17="All",VLOOKUP($S$14&amp;Z1301-1,'Pivot Tables'!$T$5:$U$1135,2,FALSE),VLOOKUP($S$14&amp;Reference!$S$17&amp;Z1301-1,'Pivot Tables'!$AB$5:$AC$1135,2,FALSE)),""))</f>
        <v/>
      </c>
      <c r="AB1301" s="66"/>
      <c r="BA1301" s="62" t="str">
        <f>IF(BA1300="","",IFERROR(VLOOKUP($BC$1&amp;BB1301-1,'Pivot Tables'!$E$5:$F$1135,2,FALSE),""))</f>
        <v/>
      </c>
      <c r="BB1301" s="63">
        <v>1299</v>
      </c>
      <c r="BC1301" s="62" t="str">
        <f>IF(BD1301="","",BD1301&amp;" ("&amp;COUNTIF('Pivot Tables'!$D$4:$D$1135,Reference!BD1301)-1&amp;")")</f>
        <v/>
      </c>
      <c r="BD1301" s="62" t="str">
        <f>IF(BD1300="","",IFERROR(VLOOKUP(BB1301,'Pivot Tables'!$AD$4:$AE$1135,2,FALSE),""))</f>
        <v/>
      </c>
    </row>
    <row r="1302" spans="22:56">
      <c r="V1302" s="70"/>
      <c r="W1302" s="65"/>
      <c r="X1302" s="65"/>
      <c r="Y1302" s="65"/>
      <c r="Z1302" s="65">
        <f t="shared" si="80"/>
        <v>1297</v>
      </c>
      <c r="AA1302" s="81" t="str">
        <f>IF(AA1301="","",IFERROR(IF($S$17="All",VLOOKUP($S$14&amp;Z1302-1,'Pivot Tables'!$T$5:$U$1135,2,FALSE),VLOOKUP($S$14&amp;Reference!$S$17&amp;Z1302-1,'Pivot Tables'!$AB$5:$AC$1135,2,FALSE)),""))</f>
        <v/>
      </c>
      <c r="AB1302" s="66"/>
      <c r="BA1302" s="62" t="str">
        <f>IF(BA1301="","",IFERROR(VLOOKUP($BC$1&amp;BB1302-1,'Pivot Tables'!$E$5:$F$1135,2,FALSE),""))</f>
        <v/>
      </c>
      <c r="BB1302" s="63">
        <v>1300</v>
      </c>
      <c r="BC1302" s="62" t="str">
        <f>IF(BD1302="","",BD1302&amp;" ("&amp;COUNTIF('Pivot Tables'!$D$4:$D$1135,Reference!BD1302)-1&amp;")")</f>
        <v/>
      </c>
      <c r="BD1302" s="62" t="str">
        <f>IF(BD1301="","",IFERROR(VLOOKUP(BB1302,'Pivot Tables'!$AD$4:$AE$1135,2,FALSE),""))</f>
        <v/>
      </c>
    </row>
    <row r="1303" spans="22:56">
      <c r="V1303" s="70"/>
      <c r="W1303" s="65"/>
      <c r="X1303" s="65"/>
      <c r="Y1303" s="65"/>
      <c r="Z1303" s="65">
        <f t="shared" si="80"/>
        <v>1298</v>
      </c>
      <c r="AA1303" s="81" t="str">
        <f>IF(AA1302="","",IFERROR(IF($S$17="All",VLOOKUP($S$14&amp;Z1303-1,'Pivot Tables'!$T$5:$U$1135,2,FALSE),VLOOKUP($S$14&amp;Reference!$S$17&amp;Z1303-1,'Pivot Tables'!$AB$5:$AC$1135,2,FALSE)),""))</f>
        <v/>
      </c>
      <c r="AB1303" s="66"/>
      <c r="BA1303" s="62" t="str">
        <f>IF(BA1302="","",IFERROR(VLOOKUP($BC$1&amp;BB1303-1,'Pivot Tables'!$E$5:$F$1135,2,FALSE),""))</f>
        <v/>
      </c>
      <c r="BB1303" s="63">
        <v>1301</v>
      </c>
      <c r="BC1303" s="62" t="str">
        <f>IF(BD1303="","",BD1303&amp;" ("&amp;COUNTIF('Pivot Tables'!$D$4:$D$1135,Reference!BD1303)-1&amp;")")</f>
        <v/>
      </c>
      <c r="BD1303" s="62" t="str">
        <f>IF(BD1302="","",IFERROR(VLOOKUP(BB1303,'Pivot Tables'!$AD$4:$AE$1135,2,FALSE),""))</f>
        <v/>
      </c>
    </row>
    <row r="1304" spans="22:56">
      <c r="V1304" s="70"/>
      <c r="W1304" s="65"/>
      <c r="X1304" s="65"/>
      <c r="Y1304" s="65"/>
      <c r="Z1304" s="65">
        <f t="shared" si="80"/>
        <v>1299</v>
      </c>
      <c r="AA1304" s="81" t="str">
        <f>IF(AA1303="","",IFERROR(IF($S$17="All",VLOOKUP($S$14&amp;Z1304-1,'Pivot Tables'!$T$5:$U$1135,2,FALSE),VLOOKUP($S$14&amp;Reference!$S$17&amp;Z1304-1,'Pivot Tables'!$AB$5:$AC$1135,2,FALSE)),""))</f>
        <v/>
      </c>
      <c r="AB1304" s="66"/>
      <c r="BA1304" s="62" t="str">
        <f>IF(BA1303="","",IFERROR(VLOOKUP($BC$1&amp;BB1304-1,'Pivot Tables'!$E$5:$F$1135,2,FALSE),""))</f>
        <v/>
      </c>
      <c r="BB1304" s="63">
        <v>1302</v>
      </c>
      <c r="BC1304" s="62" t="str">
        <f>IF(BD1304="","",BD1304&amp;" ("&amp;COUNTIF('Pivot Tables'!$D$4:$D$1135,Reference!BD1304)-1&amp;")")</f>
        <v/>
      </c>
      <c r="BD1304" s="62" t="str">
        <f>IF(BD1303="","",IFERROR(VLOOKUP(BB1304,'Pivot Tables'!$AD$4:$AE$1135,2,FALSE),""))</f>
        <v/>
      </c>
    </row>
    <row r="1305" spans="22:56">
      <c r="V1305" s="70"/>
      <c r="W1305" s="65"/>
      <c r="X1305" s="65"/>
      <c r="Y1305" s="65"/>
      <c r="Z1305" s="65">
        <f t="shared" si="80"/>
        <v>1300</v>
      </c>
      <c r="AA1305" s="81" t="str">
        <f>IF(AA1304="","",IFERROR(IF($S$17="All",VLOOKUP($S$14&amp;Z1305-1,'Pivot Tables'!$T$5:$U$1135,2,FALSE),VLOOKUP($S$14&amp;Reference!$S$17&amp;Z1305-1,'Pivot Tables'!$AB$5:$AC$1135,2,FALSE)),""))</f>
        <v/>
      </c>
      <c r="AB1305" s="66"/>
      <c r="BA1305" s="62" t="str">
        <f>IF(BA1304="","",IFERROR(VLOOKUP($BC$1&amp;BB1305-1,'Pivot Tables'!$E$5:$F$1135,2,FALSE),""))</f>
        <v/>
      </c>
      <c r="BB1305" s="63">
        <v>1303</v>
      </c>
      <c r="BC1305" s="62" t="str">
        <f>IF(BD1305="","",BD1305&amp;" ("&amp;COUNTIF('Pivot Tables'!$D$4:$D$1135,Reference!BD1305)-1&amp;")")</f>
        <v/>
      </c>
      <c r="BD1305" s="62" t="str">
        <f>IF(BD1304="","",IFERROR(VLOOKUP(BB1305,'Pivot Tables'!$AD$4:$AE$1135,2,FALSE),""))</f>
        <v/>
      </c>
    </row>
    <row r="1306" spans="22:56">
      <c r="V1306" s="70"/>
      <c r="W1306" s="65"/>
      <c r="X1306" s="65"/>
      <c r="Y1306" s="65"/>
      <c r="Z1306" s="65">
        <f t="shared" si="80"/>
        <v>1301</v>
      </c>
      <c r="AA1306" s="81" t="str">
        <f>IF(AA1305="","",IFERROR(IF($S$17="All",VLOOKUP($S$14&amp;Z1306-1,'Pivot Tables'!$T$5:$U$1135,2,FALSE),VLOOKUP($S$14&amp;Reference!$S$17&amp;Z1306-1,'Pivot Tables'!$AB$5:$AC$1135,2,FALSE)),""))</f>
        <v/>
      </c>
      <c r="AB1306" s="66"/>
      <c r="BA1306" s="62" t="str">
        <f>IF(BA1305="","",IFERROR(VLOOKUP($BC$1&amp;BB1306-1,'Pivot Tables'!$E$5:$F$1135,2,FALSE),""))</f>
        <v/>
      </c>
      <c r="BB1306" s="63">
        <v>1304</v>
      </c>
      <c r="BC1306" s="62" t="str">
        <f>IF(BD1306="","",BD1306&amp;" ("&amp;COUNTIF('Pivot Tables'!$D$4:$D$1135,Reference!BD1306)-1&amp;")")</f>
        <v/>
      </c>
      <c r="BD1306" s="62" t="str">
        <f>IF(BD1305="","",IFERROR(VLOOKUP(BB1306,'Pivot Tables'!$AD$4:$AE$1135,2,FALSE),""))</f>
        <v/>
      </c>
    </row>
    <row r="1307" spans="22:56">
      <c r="V1307" s="70"/>
      <c r="W1307" s="65"/>
      <c r="X1307" s="65"/>
      <c r="Y1307" s="65"/>
      <c r="Z1307" s="65">
        <f t="shared" si="80"/>
        <v>1302</v>
      </c>
      <c r="AA1307" s="81" t="str">
        <f>IF(AA1306="","",IFERROR(IF($S$17="All",VLOOKUP($S$14&amp;Z1307-1,'Pivot Tables'!$T$5:$U$1135,2,FALSE),VLOOKUP($S$14&amp;Reference!$S$17&amp;Z1307-1,'Pivot Tables'!$AB$5:$AC$1135,2,FALSE)),""))</f>
        <v/>
      </c>
      <c r="AB1307" s="66"/>
      <c r="BA1307" s="62" t="str">
        <f>IF(BA1306="","",IFERROR(VLOOKUP($BC$1&amp;BB1307-1,'Pivot Tables'!$E$5:$F$1135,2,FALSE),""))</f>
        <v/>
      </c>
      <c r="BB1307" s="63">
        <v>1305</v>
      </c>
      <c r="BC1307" s="62" t="str">
        <f>IF(BD1307="","",BD1307&amp;" ("&amp;COUNTIF('Pivot Tables'!$D$4:$D$1135,Reference!BD1307)-1&amp;")")</f>
        <v/>
      </c>
      <c r="BD1307" s="62" t="str">
        <f>IF(BD1306="","",IFERROR(VLOOKUP(BB1307,'Pivot Tables'!$AD$4:$AE$1135,2,FALSE),""))</f>
        <v/>
      </c>
    </row>
    <row r="1308" spans="22:56">
      <c r="V1308" s="70"/>
      <c r="W1308" s="65"/>
      <c r="X1308" s="65"/>
      <c r="Y1308" s="65"/>
      <c r="Z1308" s="65">
        <f t="shared" si="80"/>
        <v>1303</v>
      </c>
      <c r="AA1308" s="81" t="str">
        <f>IF(AA1307="","",IFERROR(IF($S$17="All",VLOOKUP($S$14&amp;Z1308-1,'Pivot Tables'!$T$5:$U$1135,2,FALSE),VLOOKUP($S$14&amp;Reference!$S$17&amp;Z1308-1,'Pivot Tables'!$AB$5:$AC$1135,2,FALSE)),""))</f>
        <v/>
      </c>
      <c r="AB1308" s="66"/>
      <c r="BA1308" s="62" t="str">
        <f>IF(BA1307="","",IFERROR(VLOOKUP($BC$1&amp;BB1308-1,'Pivot Tables'!$E$5:$F$1135,2,FALSE),""))</f>
        <v/>
      </c>
      <c r="BB1308" s="63">
        <v>1306</v>
      </c>
      <c r="BC1308" s="62" t="str">
        <f>IF(BD1308="","",BD1308&amp;" ("&amp;COUNTIF('Pivot Tables'!$D$4:$D$1135,Reference!BD1308)-1&amp;")")</f>
        <v/>
      </c>
      <c r="BD1308" s="62" t="str">
        <f>IF(BD1307="","",IFERROR(VLOOKUP(BB1308,'Pivot Tables'!$AD$4:$AE$1135,2,FALSE),""))</f>
        <v/>
      </c>
    </row>
    <row r="1309" spans="22:56">
      <c r="V1309" s="70"/>
      <c r="W1309" s="65"/>
      <c r="X1309" s="65"/>
      <c r="Y1309" s="65"/>
      <c r="Z1309" s="65">
        <f t="shared" si="80"/>
        <v>1304</v>
      </c>
      <c r="AA1309" s="81" t="str">
        <f>IF(AA1308="","",IFERROR(IF($S$17="All",VLOOKUP($S$14&amp;Z1309-1,'Pivot Tables'!$T$5:$U$1135,2,FALSE),VLOOKUP($S$14&amp;Reference!$S$17&amp;Z1309-1,'Pivot Tables'!$AB$5:$AC$1135,2,FALSE)),""))</f>
        <v/>
      </c>
      <c r="AB1309" s="66"/>
      <c r="BA1309" s="62" t="str">
        <f>IF(BA1308="","",IFERROR(VLOOKUP($BC$1&amp;BB1309-1,'Pivot Tables'!$E$5:$F$1135,2,FALSE),""))</f>
        <v/>
      </c>
      <c r="BB1309" s="63">
        <v>1307</v>
      </c>
      <c r="BC1309" s="62" t="str">
        <f>IF(BD1309="","",BD1309&amp;" ("&amp;COUNTIF('Pivot Tables'!$D$4:$D$1135,Reference!BD1309)-1&amp;")")</f>
        <v/>
      </c>
      <c r="BD1309" s="62" t="str">
        <f>IF(BD1308="","",IFERROR(VLOOKUP(BB1309,'Pivot Tables'!$AD$4:$AE$1135,2,FALSE),""))</f>
        <v/>
      </c>
    </row>
    <row r="1310" spans="22:56">
      <c r="V1310" s="70"/>
      <c r="W1310" s="65"/>
      <c r="X1310" s="65"/>
      <c r="Y1310" s="65"/>
      <c r="Z1310" s="65">
        <f t="shared" si="80"/>
        <v>1305</v>
      </c>
      <c r="AA1310" s="81" t="str">
        <f>IF(AA1309="","",IFERROR(IF($S$17="All",VLOOKUP($S$14&amp;Z1310-1,'Pivot Tables'!$T$5:$U$1135,2,FALSE),VLOOKUP($S$14&amp;Reference!$S$17&amp;Z1310-1,'Pivot Tables'!$AB$5:$AC$1135,2,FALSE)),""))</f>
        <v/>
      </c>
      <c r="AB1310" s="66"/>
      <c r="BA1310" s="62" t="str">
        <f>IF(BA1309="","",IFERROR(VLOOKUP($BC$1&amp;BB1310-1,'Pivot Tables'!$E$5:$F$1135,2,FALSE),""))</f>
        <v/>
      </c>
      <c r="BB1310" s="63">
        <v>1308</v>
      </c>
      <c r="BC1310" s="62" t="str">
        <f>IF(BD1310="","",BD1310&amp;" ("&amp;COUNTIF('Pivot Tables'!$D$4:$D$1135,Reference!BD1310)-1&amp;")")</f>
        <v/>
      </c>
      <c r="BD1310" s="62" t="str">
        <f>IF(BD1309="","",IFERROR(VLOOKUP(BB1310,'Pivot Tables'!$AD$4:$AE$1135,2,FALSE),""))</f>
        <v/>
      </c>
    </row>
    <row r="1311" spans="22:56">
      <c r="V1311" s="70"/>
      <c r="W1311" s="65"/>
      <c r="X1311" s="65"/>
      <c r="Y1311" s="65"/>
      <c r="Z1311" s="65">
        <f t="shared" si="80"/>
        <v>1306</v>
      </c>
      <c r="AA1311" s="81" t="str">
        <f>IF(AA1310="","",IFERROR(IF($S$17="All",VLOOKUP($S$14&amp;Z1311-1,'Pivot Tables'!$T$5:$U$1135,2,FALSE),VLOOKUP($S$14&amp;Reference!$S$17&amp;Z1311-1,'Pivot Tables'!$AB$5:$AC$1135,2,FALSE)),""))</f>
        <v/>
      </c>
      <c r="AB1311" s="66"/>
      <c r="BA1311" s="62" t="str">
        <f>IF(BA1310="","",IFERROR(VLOOKUP($BC$1&amp;BB1311-1,'Pivot Tables'!$E$5:$F$1135,2,FALSE),""))</f>
        <v/>
      </c>
      <c r="BB1311" s="63">
        <v>1309</v>
      </c>
      <c r="BC1311" s="62" t="str">
        <f>IF(BD1311="","",BD1311&amp;" ("&amp;COUNTIF('Pivot Tables'!$D$4:$D$1135,Reference!BD1311)-1&amp;")")</f>
        <v/>
      </c>
      <c r="BD1311" s="62" t="str">
        <f>IF(BD1310="","",IFERROR(VLOOKUP(BB1311,'Pivot Tables'!$AD$4:$AE$1135,2,FALSE),""))</f>
        <v/>
      </c>
    </row>
    <row r="1312" spans="22:56">
      <c r="V1312" s="70"/>
      <c r="W1312" s="65"/>
      <c r="X1312" s="65"/>
      <c r="Y1312" s="65"/>
      <c r="Z1312" s="65">
        <f t="shared" si="80"/>
        <v>1307</v>
      </c>
      <c r="AA1312" s="81" t="str">
        <f>IF(AA1311="","",IFERROR(IF($S$17="All",VLOOKUP($S$14&amp;Z1312-1,'Pivot Tables'!$T$5:$U$1135,2,FALSE),VLOOKUP($S$14&amp;Reference!$S$17&amp;Z1312-1,'Pivot Tables'!$AB$5:$AC$1135,2,FALSE)),""))</f>
        <v/>
      </c>
      <c r="AB1312" s="66"/>
      <c r="BA1312" s="62" t="str">
        <f>IF(BA1311="","",IFERROR(VLOOKUP($BC$1&amp;BB1312-1,'Pivot Tables'!$E$5:$F$1135,2,FALSE),""))</f>
        <v/>
      </c>
      <c r="BB1312" s="63">
        <v>1310</v>
      </c>
      <c r="BC1312" s="62" t="str">
        <f>IF(BD1312="","",BD1312&amp;" ("&amp;COUNTIF('Pivot Tables'!$D$4:$D$1135,Reference!BD1312)-1&amp;")")</f>
        <v/>
      </c>
      <c r="BD1312" s="62" t="str">
        <f>IF(BD1311="","",IFERROR(VLOOKUP(BB1312,'Pivot Tables'!$AD$4:$AE$1135,2,FALSE),""))</f>
        <v/>
      </c>
    </row>
    <row r="1313" spans="22:56">
      <c r="V1313" s="70"/>
      <c r="W1313" s="65"/>
      <c r="X1313" s="65"/>
      <c r="Y1313" s="65"/>
      <c r="Z1313" s="65">
        <f t="shared" si="80"/>
        <v>1308</v>
      </c>
      <c r="AA1313" s="81" t="str">
        <f>IF(AA1312="","",IFERROR(IF($S$17="All",VLOOKUP($S$14&amp;Z1313-1,'Pivot Tables'!$T$5:$U$1135,2,FALSE),VLOOKUP($S$14&amp;Reference!$S$17&amp;Z1313-1,'Pivot Tables'!$AB$5:$AC$1135,2,FALSE)),""))</f>
        <v/>
      </c>
      <c r="AB1313" s="66"/>
      <c r="BA1313" s="62" t="str">
        <f>IF(BA1312="","",IFERROR(VLOOKUP($BC$1&amp;BB1313-1,'Pivot Tables'!$E$5:$F$1135,2,FALSE),""))</f>
        <v/>
      </c>
      <c r="BB1313" s="63">
        <v>1311</v>
      </c>
      <c r="BC1313" s="62" t="str">
        <f>IF(BD1313="","",BD1313&amp;" ("&amp;COUNTIF('Pivot Tables'!$D$4:$D$1135,Reference!BD1313)-1&amp;")")</f>
        <v/>
      </c>
      <c r="BD1313" s="62" t="str">
        <f>IF(BD1312="","",IFERROR(VLOOKUP(BB1313,'Pivot Tables'!$AD$4:$AE$1135,2,FALSE),""))</f>
        <v/>
      </c>
    </row>
    <row r="1314" spans="22:56">
      <c r="V1314" s="70"/>
      <c r="W1314" s="65"/>
      <c r="X1314" s="65"/>
      <c r="Y1314" s="65"/>
      <c r="Z1314" s="65">
        <f t="shared" si="80"/>
        <v>1309</v>
      </c>
      <c r="AA1314" s="81" t="str">
        <f>IF(AA1313="","",IFERROR(IF($S$17="All",VLOOKUP($S$14&amp;Z1314-1,'Pivot Tables'!$T$5:$U$1135,2,FALSE),VLOOKUP($S$14&amp;Reference!$S$17&amp;Z1314-1,'Pivot Tables'!$AB$5:$AC$1135,2,FALSE)),""))</f>
        <v/>
      </c>
      <c r="AB1314" s="66"/>
      <c r="BA1314" s="62" t="str">
        <f>IF(BA1313="","",IFERROR(VLOOKUP($BC$1&amp;BB1314-1,'Pivot Tables'!$E$5:$F$1135,2,FALSE),""))</f>
        <v/>
      </c>
      <c r="BB1314" s="63">
        <v>1312</v>
      </c>
      <c r="BC1314" s="62" t="str">
        <f>IF(BD1314="","",BD1314&amp;" ("&amp;COUNTIF('Pivot Tables'!$D$4:$D$1135,Reference!BD1314)-1&amp;")")</f>
        <v/>
      </c>
      <c r="BD1314" s="62" t="str">
        <f>IF(BD1313="","",IFERROR(VLOOKUP(BB1314,'Pivot Tables'!$AD$4:$AE$1135,2,FALSE),""))</f>
        <v/>
      </c>
    </row>
    <row r="1315" spans="22:56">
      <c r="V1315" s="70"/>
      <c r="W1315" s="65"/>
      <c r="X1315" s="65"/>
      <c r="Y1315" s="65"/>
      <c r="Z1315" s="65">
        <f t="shared" si="80"/>
        <v>1310</v>
      </c>
      <c r="AA1315" s="81" t="str">
        <f>IF(AA1314="","",IFERROR(IF($S$17="All",VLOOKUP($S$14&amp;Z1315-1,'Pivot Tables'!$T$5:$U$1135,2,FALSE),VLOOKUP($S$14&amp;Reference!$S$17&amp;Z1315-1,'Pivot Tables'!$AB$5:$AC$1135,2,FALSE)),""))</f>
        <v/>
      </c>
      <c r="AB1315" s="66"/>
      <c r="BA1315" s="62" t="str">
        <f>IF(BA1314="","",IFERROR(VLOOKUP($BC$1&amp;BB1315-1,'Pivot Tables'!$E$5:$F$1135,2,FALSE),""))</f>
        <v/>
      </c>
      <c r="BB1315" s="63">
        <v>1313</v>
      </c>
      <c r="BC1315" s="62" t="str">
        <f>IF(BD1315="","",BD1315&amp;" ("&amp;COUNTIF('Pivot Tables'!$D$4:$D$1135,Reference!BD1315)-1&amp;")")</f>
        <v/>
      </c>
      <c r="BD1315" s="62" t="str">
        <f>IF(BD1314="","",IFERROR(VLOOKUP(BB1315,'Pivot Tables'!$AD$4:$AE$1135,2,FALSE),""))</f>
        <v/>
      </c>
    </row>
    <row r="1316" spans="22:56">
      <c r="V1316" s="70"/>
      <c r="W1316" s="65"/>
      <c r="X1316" s="65"/>
      <c r="Y1316" s="65"/>
      <c r="Z1316" s="65">
        <f t="shared" si="80"/>
        <v>1311</v>
      </c>
      <c r="AA1316" s="81" t="str">
        <f>IF(AA1315="","",IFERROR(IF($S$17="All",VLOOKUP($S$14&amp;Z1316-1,'Pivot Tables'!$T$5:$U$1135,2,FALSE),VLOOKUP($S$14&amp;Reference!$S$17&amp;Z1316-1,'Pivot Tables'!$AB$5:$AC$1135,2,FALSE)),""))</f>
        <v/>
      </c>
      <c r="AB1316" s="66"/>
      <c r="BA1316" s="62" t="str">
        <f>IF(BA1315="","",IFERROR(VLOOKUP($BC$1&amp;BB1316-1,'Pivot Tables'!$E$5:$F$1135,2,FALSE),""))</f>
        <v/>
      </c>
      <c r="BB1316" s="63">
        <v>1314</v>
      </c>
      <c r="BC1316" s="62" t="str">
        <f>IF(BD1316="","",BD1316&amp;" ("&amp;COUNTIF('Pivot Tables'!$D$4:$D$1135,Reference!BD1316)-1&amp;")")</f>
        <v/>
      </c>
      <c r="BD1316" s="62" t="str">
        <f>IF(BD1315="","",IFERROR(VLOOKUP(BB1316,'Pivot Tables'!$AD$4:$AE$1135,2,FALSE),""))</f>
        <v/>
      </c>
    </row>
    <row r="1317" spans="22:56">
      <c r="V1317" s="70"/>
      <c r="W1317" s="65"/>
      <c r="X1317" s="65"/>
      <c r="Y1317" s="65"/>
      <c r="Z1317" s="65">
        <f t="shared" si="80"/>
        <v>1312</v>
      </c>
      <c r="AA1317" s="81" t="str">
        <f>IF(AA1316="","",IFERROR(IF($S$17="All",VLOOKUP($S$14&amp;Z1317-1,'Pivot Tables'!$T$5:$U$1135,2,FALSE),VLOOKUP($S$14&amp;Reference!$S$17&amp;Z1317-1,'Pivot Tables'!$AB$5:$AC$1135,2,FALSE)),""))</f>
        <v/>
      </c>
      <c r="AB1317" s="66"/>
      <c r="BA1317" s="62" t="str">
        <f>IF(BA1316="","",IFERROR(VLOOKUP($BC$1&amp;BB1317-1,'Pivot Tables'!$E$5:$F$1135,2,FALSE),""))</f>
        <v/>
      </c>
      <c r="BB1317" s="63">
        <v>1315</v>
      </c>
      <c r="BC1317" s="62" t="str">
        <f>IF(BD1317="","",BD1317&amp;" ("&amp;COUNTIF('Pivot Tables'!$D$4:$D$1135,Reference!BD1317)-1&amp;")")</f>
        <v/>
      </c>
      <c r="BD1317" s="62" t="str">
        <f>IF(BD1316="","",IFERROR(VLOOKUP(BB1317,'Pivot Tables'!$AD$4:$AE$1135,2,FALSE),""))</f>
        <v/>
      </c>
    </row>
    <row r="1318" spans="22:56">
      <c r="V1318" s="70"/>
      <c r="W1318" s="65"/>
      <c r="X1318" s="65"/>
      <c r="Y1318" s="65"/>
      <c r="Z1318" s="65">
        <f t="shared" si="80"/>
        <v>1313</v>
      </c>
      <c r="AA1318" s="81" t="str">
        <f>IF(AA1317="","",IFERROR(IF($S$17="All",VLOOKUP($S$14&amp;Z1318-1,'Pivot Tables'!$T$5:$U$1135,2,FALSE),VLOOKUP($S$14&amp;Reference!$S$17&amp;Z1318-1,'Pivot Tables'!$AB$5:$AC$1135,2,FALSE)),""))</f>
        <v/>
      </c>
      <c r="AB1318" s="66"/>
      <c r="BA1318" s="62" t="str">
        <f>IF(BA1317="","",IFERROR(VLOOKUP($BC$1&amp;BB1318-1,'Pivot Tables'!$E$5:$F$1135,2,FALSE),""))</f>
        <v/>
      </c>
      <c r="BB1318" s="63">
        <v>1316</v>
      </c>
      <c r="BC1318" s="62" t="str">
        <f>IF(BD1318="","",BD1318&amp;" ("&amp;COUNTIF('Pivot Tables'!$D$4:$D$1135,Reference!BD1318)-1&amp;")")</f>
        <v/>
      </c>
      <c r="BD1318" s="62" t="str">
        <f>IF(BD1317="","",IFERROR(VLOOKUP(BB1318,'Pivot Tables'!$AD$4:$AE$1135,2,FALSE),""))</f>
        <v/>
      </c>
    </row>
    <row r="1319" spans="22:56">
      <c r="V1319" s="70"/>
      <c r="W1319" s="65"/>
      <c r="X1319" s="65"/>
      <c r="Y1319" s="65"/>
      <c r="Z1319" s="65">
        <f t="shared" si="80"/>
        <v>1314</v>
      </c>
      <c r="AA1319" s="81" t="str">
        <f>IF(AA1318="","",IFERROR(IF($S$17="All",VLOOKUP($S$14&amp;Z1319-1,'Pivot Tables'!$T$5:$U$1135,2,FALSE),VLOOKUP($S$14&amp;Reference!$S$17&amp;Z1319-1,'Pivot Tables'!$AB$5:$AC$1135,2,FALSE)),""))</f>
        <v/>
      </c>
      <c r="AB1319" s="66"/>
      <c r="BA1319" s="62" t="str">
        <f>IF(BA1318="","",IFERROR(VLOOKUP($BC$1&amp;BB1319-1,'Pivot Tables'!$E$5:$F$1135,2,FALSE),""))</f>
        <v/>
      </c>
      <c r="BB1319" s="63">
        <v>1317</v>
      </c>
      <c r="BC1319" s="62" t="str">
        <f>IF(BD1319="","",BD1319&amp;" ("&amp;COUNTIF('Pivot Tables'!$D$4:$D$1135,Reference!BD1319)-1&amp;")")</f>
        <v/>
      </c>
      <c r="BD1319" s="62" t="str">
        <f>IF(BD1318="","",IFERROR(VLOOKUP(BB1319,'Pivot Tables'!$AD$4:$AE$1135,2,FALSE),""))</f>
        <v/>
      </c>
    </row>
    <row r="1320" spans="22:56">
      <c r="V1320" s="70"/>
      <c r="W1320" s="65"/>
      <c r="X1320" s="65"/>
      <c r="Y1320" s="65"/>
      <c r="Z1320" s="65">
        <f t="shared" si="80"/>
        <v>1315</v>
      </c>
      <c r="AA1320" s="81" t="str">
        <f>IF(AA1319="","",IFERROR(IF($S$17="All",VLOOKUP($S$14&amp;Z1320-1,'Pivot Tables'!$T$5:$U$1135,2,FALSE),VLOOKUP($S$14&amp;Reference!$S$17&amp;Z1320-1,'Pivot Tables'!$AB$5:$AC$1135,2,FALSE)),""))</f>
        <v/>
      </c>
      <c r="AB1320" s="66"/>
      <c r="BA1320" s="62" t="str">
        <f>IF(BA1319="","",IFERROR(VLOOKUP($BC$1&amp;BB1320-1,'Pivot Tables'!$E$5:$F$1135,2,FALSE),""))</f>
        <v/>
      </c>
      <c r="BB1320" s="63">
        <v>1318</v>
      </c>
      <c r="BC1320" s="62" t="str">
        <f>IF(BD1320="","",BD1320&amp;" ("&amp;COUNTIF('Pivot Tables'!$D$4:$D$1135,Reference!BD1320)-1&amp;")")</f>
        <v/>
      </c>
      <c r="BD1320" s="62" t="str">
        <f>IF(BD1319="","",IFERROR(VLOOKUP(BB1320,'Pivot Tables'!$AD$4:$AE$1135,2,FALSE),""))</f>
        <v/>
      </c>
    </row>
    <row r="1321" spans="22:56">
      <c r="V1321" s="70"/>
      <c r="W1321" s="65"/>
      <c r="X1321" s="65"/>
      <c r="Y1321" s="65"/>
      <c r="Z1321" s="65">
        <f t="shared" si="80"/>
        <v>1316</v>
      </c>
      <c r="AA1321" s="81" t="str">
        <f>IF(AA1320="","",IFERROR(IF($S$17="All",VLOOKUP($S$14&amp;Z1321-1,'Pivot Tables'!$T$5:$U$1135,2,FALSE),VLOOKUP($S$14&amp;Reference!$S$17&amp;Z1321-1,'Pivot Tables'!$AB$5:$AC$1135,2,FALSE)),""))</f>
        <v/>
      </c>
      <c r="AB1321" s="66"/>
      <c r="BA1321" s="62" t="str">
        <f>IF(BA1320="","",IFERROR(VLOOKUP($BC$1&amp;BB1321-1,'Pivot Tables'!$E$5:$F$1135,2,FALSE),""))</f>
        <v/>
      </c>
      <c r="BB1321" s="63">
        <v>1319</v>
      </c>
      <c r="BC1321" s="62" t="str">
        <f>IF(BD1321="","",BD1321&amp;" ("&amp;COUNTIF('Pivot Tables'!$D$4:$D$1135,Reference!BD1321)-1&amp;")")</f>
        <v/>
      </c>
      <c r="BD1321" s="62" t="str">
        <f>IF(BD1320="","",IFERROR(VLOOKUP(BB1321,'Pivot Tables'!$AD$4:$AE$1135,2,FALSE),""))</f>
        <v/>
      </c>
    </row>
    <row r="1322" spans="22:56">
      <c r="V1322" s="70"/>
      <c r="W1322" s="65"/>
      <c r="X1322" s="65"/>
      <c r="Y1322" s="65"/>
      <c r="Z1322" s="65">
        <f t="shared" si="80"/>
        <v>1317</v>
      </c>
      <c r="AA1322" s="81" t="str">
        <f>IF(AA1321="","",IFERROR(IF($S$17="All",VLOOKUP($S$14&amp;Z1322-1,'Pivot Tables'!$T$5:$U$1135,2,FALSE),VLOOKUP($S$14&amp;Reference!$S$17&amp;Z1322-1,'Pivot Tables'!$AB$5:$AC$1135,2,FALSE)),""))</f>
        <v/>
      </c>
      <c r="AB1322" s="66"/>
      <c r="BA1322" s="62" t="str">
        <f>IF(BA1321="","",IFERROR(VLOOKUP($BC$1&amp;BB1322-1,'Pivot Tables'!$E$5:$F$1135,2,FALSE),""))</f>
        <v/>
      </c>
      <c r="BB1322" s="63">
        <v>1320</v>
      </c>
      <c r="BC1322" s="62" t="str">
        <f>IF(BD1322="","",BD1322&amp;" ("&amp;COUNTIF('Pivot Tables'!$D$4:$D$1135,Reference!BD1322)-1&amp;")")</f>
        <v/>
      </c>
      <c r="BD1322" s="62" t="str">
        <f>IF(BD1321="","",IFERROR(VLOOKUP(BB1322,'Pivot Tables'!$AD$4:$AE$1135,2,FALSE),""))</f>
        <v/>
      </c>
    </row>
    <row r="1323" spans="22:56">
      <c r="V1323" s="70"/>
      <c r="W1323" s="65"/>
      <c r="X1323" s="65"/>
      <c r="Y1323" s="65"/>
      <c r="Z1323" s="65">
        <f t="shared" si="80"/>
        <v>1318</v>
      </c>
      <c r="AA1323" s="81" t="str">
        <f>IF(AA1322="","",IFERROR(IF($S$17="All",VLOOKUP($S$14&amp;Z1323-1,'Pivot Tables'!$T$5:$U$1135,2,FALSE),VLOOKUP($S$14&amp;Reference!$S$17&amp;Z1323-1,'Pivot Tables'!$AB$5:$AC$1135,2,FALSE)),""))</f>
        <v/>
      </c>
      <c r="AB1323" s="66"/>
      <c r="BA1323" s="62" t="str">
        <f>IF(BA1322="","",IFERROR(VLOOKUP($BC$1&amp;BB1323-1,'Pivot Tables'!$E$5:$F$1135,2,FALSE),""))</f>
        <v/>
      </c>
      <c r="BB1323" s="63">
        <v>1321</v>
      </c>
      <c r="BC1323" s="62" t="str">
        <f>IF(BD1323="","",BD1323&amp;" ("&amp;COUNTIF('Pivot Tables'!$D$4:$D$1135,Reference!BD1323)-1&amp;")")</f>
        <v/>
      </c>
      <c r="BD1323" s="62" t="str">
        <f>IF(BD1322="","",IFERROR(VLOOKUP(BB1323,'Pivot Tables'!$AD$4:$AE$1135,2,FALSE),""))</f>
        <v/>
      </c>
    </row>
    <row r="1324" spans="22:56">
      <c r="V1324" s="70"/>
      <c r="W1324" s="65"/>
      <c r="X1324" s="65"/>
      <c r="Y1324" s="65"/>
      <c r="Z1324" s="65">
        <f t="shared" si="80"/>
        <v>1319</v>
      </c>
      <c r="AA1324" s="81" t="str">
        <f>IF(AA1323="","",IFERROR(IF($S$17="All",VLOOKUP($S$14&amp;Z1324-1,'Pivot Tables'!$T$5:$U$1135,2,FALSE),VLOOKUP($S$14&amp;Reference!$S$17&amp;Z1324-1,'Pivot Tables'!$AB$5:$AC$1135,2,FALSE)),""))</f>
        <v/>
      </c>
      <c r="AB1324" s="66"/>
      <c r="BA1324" s="62" t="str">
        <f>IF(BA1323="","",IFERROR(VLOOKUP($BC$1&amp;BB1324-1,'Pivot Tables'!$E$5:$F$1135,2,FALSE),""))</f>
        <v/>
      </c>
      <c r="BB1324" s="63">
        <v>1322</v>
      </c>
      <c r="BC1324" s="62" t="str">
        <f>IF(BD1324="","",BD1324&amp;" ("&amp;COUNTIF('Pivot Tables'!$D$4:$D$1135,Reference!BD1324)-1&amp;")")</f>
        <v/>
      </c>
      <c r="BD1324" s="62" t="str">
        <f>IF(BD1323="","",IFERROR(VLOOKUP(BB1324,'Pivot Tables'!$AD$4:$AE$1135,2,FALSE),""))</f>
        <v/>
      </c>
    </row>
    <row r="1325" spans="22:56">
      <c r="V1325" s="70"/>
      <c r="W1325" s="65"/>
      <c r="X1325" s="65"/>
      <c r="Y1325" s="65"/>
      <c r="Z1325" s="65">
        <f t="shared" si="80"/>
        <v>1320</v>
      </c>
      <c r="AA1325" s="81" t="str">
        <f>IF(AA1324="","",IFERROR(IF($S$17="All",VLOOKUP($S$14&amp;Z1325-1,'Pivot Tables'!$T$5:$U$1135,2,FALSE),VLOOKUP($S$14&amp;Reference!$S$17&amp;Z1325-1,'Pivot Tables'!$AB$5:$AC$1135,2,FALSE)),""))</f>
        <v/>
      </c>
      <c r="AB1325" s="66"/>
      <c r="BA1325" s="62" t="str">
        <f>IF(BA1324="","",IFERROR(VLOOKUP($BC$1&amp;BB1325-1,'Pivot Tables'!$E$5:$F$1135,2,FALSE),""))</f>
        <v/>
      </c>
      <c r="BB1325" s="63">
        <v>1323</v>
      </c>
      <c r="BC1325" s="62" t="str">
        <f>IF(BD1325="","",BD1325&amp;" ("&amp;COUNTIF('Pivot Tables'!$D$4:$D$1135,Reference!BD1325)-1&amp;")")</f>
        <v/>
      </c>
      <c r="BD1325" s="62" t="str">
        <f>IF(BD1324="","",IFERROR(VLOOKUP(BB1325,'Pivot Tables'!$AD$4:$AE$1135,2,FALSE),""))</f>
        <v/>
      </c>
    </row>
    <row r="1326" spans="22:56">
      <c r="V1326" s="70"/>
      <c r="W1326" s="65"/>
      <c r="X1326" s="65"/>
      <c r="Y1326" s="65"/>
      <c r="Z1326" s="65">
        <f t="shared" si="80"/>
        <v>1321</v>
      </c>
      <c r="AA1326" s="81" t="str">
        <f>IF(AA1325="","",IFERROR(IF($S$17="All",VLOOKUP($S$14&amp;Z1326-1,'Pivot Tables'!$T$5:$U$1135,2,FALSE),VLOOKUP($S$14&amp;Reference!$S$17&amp;Z1326-1,'Pivot Tables'!$AB$5:$AC$1135,2,FALSE)),""))</f>
        <v/>
      </c>
      <c r="AB1326" s="66"/>
      <c r="BA1326" s="62" t="str">
        <f>IF(BA1325="","",IFERROR(VLOOKUP($BC$1&amp;BB1326-1,'Pivot Tables'!$E$5:$F$1135,2,FALSE),""))</f>
        <v/>
      </c>
      <c r="BB1326" s="63">
        <v>1324</v>
      </c>
      <c r="BC1326" s="62" t="str">
        <f>IF(BD1326="","",BD1326&amp;" ("&amp;COUNTIF('Pivot Tables'!$D$4:$D$1135,Reference!BD1326)-1&amp;")")</f>
        <v/>
      </c>
      <c r="BD1326" s="62" t="str">
        <f>IF(BD1325="","",IFERROR(VLOOKUP(BB1326,'Pivot Tables'!$AD$4:$AE$1135,2,FALSE),""))</f>
        <v/>
      </c>
    </row>
    <row r="1327" spans="22:56">
      <c r="V1327" s="70"/>
      <c r="W1327" s="65"/>
      <c r="X1327" s="65"/>
      <c r="Y1327" s="65"/>
      <c r="Z1327" s="65">
        <f t="shared" si="80"/>
        <v>1322</v>
      </c>
      <c r="AA1327" s="81" t="str">
        <f>IF(AA1326="","",IFERROR(IF($S$17="All",VLOOKUP($S$14&amp;Z1327-1,'Pivot Tables'!$T$5:$U$1135,2,FALSE),VLOOKUP($S$14&amp;Reference!$S$17&amp;Z1327-1,'Pivot Tables'!$AB$5:$AC$1135,2,FALSE)),""))</f>
        <v/>
      </c>
      <c r="AB1327" s="66"/>
      <c r="BA1327" s="62" t="str">
        <f>IF(BA1326="","",IFERROR(VLOOKUP($BC$1&amp;BB1327-1,'Pivot Tables'!$E$5:$F$1135,2,FALSE),""))</f>
        <v/>
      </c>
      <c r="BB1327" s="63">
        <v>1325</v>
      </c>
      <c r="BC1327" s="62" t="str">
        <f>IF(BD1327="","",BD1327&amp;" ("&amp;COUNTIF('Pivot Tables'!$D$4:$D$1135,Reference!BD1327)-1&amp;")")</f>
        <v/>
      </c>
      <c r="BD1327" s="62" t="str">
        <f>IF(BD1326="","",IFERROR(VLOOKUP(BB1327,'Pivot Tables'!$AD$4:$AE$1135,2,FALSE),""))</f>
        <v/>
      </c>
    </row>
    <row r="1328" spans="22:56">
      <c r="V1328" s="70"/>
      <c r="W1328" s="65"/>
      <c r="X1328" s="65"/>
      <c r="Y1328" s="65"/>
      <c r="Z1328" s="65">
        <f t="shared" si="80"/>
        <v>1323</v>
      </c>
      <c r="AA1328" s="81" t="str">
        <f>IF(AA1327="","",IFERROR(IF($S$17="All",VLOOKUP($S$14&amp;Z1328-1,'Pivot Tables'!$T$5:$U$1135,2,FALSE),VLOOKUP($S$14&amp;Reference!$S$17&amp;Z1328-1,'Pivot Tables'!$AB$5:$AC$1135,2,FALSE)),""))</f>
        <v/>
      </c>
      <c r="AB1328" s="66"/>
      <c r="BA1328" s="62" t="str">
        <f>IF(BA1327="","",IFERROR(VLOOKUP($BC$1&amp;BB1328-1,'Pivot Tables'!$E$5:$F$1135,2,FALSE),""))</f>
        <v/>
      </c>
      <c r="BB1328" s="63">
        <v>1326</v>
      </c>
      <c r="BC1328" s="62" t="str">
        <f>IF(BD1328="","",BD1328&amp;" ("&amp;COUNTIF('Pivot Tables'!$D$4:$D$1135,Reference!BD1328)-1&amp;")")</f>
        <v/>
      </c>
      <c r="BD1328" s="62" t="str">
        <f>IF(BD1327="","",IFERROR(VLOOKUP(BB1328,'Pivot Tables'!$AD$4:$AE$1135,2,FALSE),""))</f>
        <v/>
      </c>
    </row>
    <row r="1329" spans="22:56">
      <c r="V1329" s="70"/>
      <c r="W1329" s="65"/>
      <c r="X1329" s="65"/>
      <c r="Y1329" s="65"/>
      <c r="Z1329" s="65">
        <f t="shared" si="80"/>
        <v>1324</v>
      </c>
      <c r="AA1329" s="81" t="str">
        <f>IF(AA1328="","",IFERROR(IF($S$17="All",VLOOKUP($S$14&amp;Z1329-1,'Pivot Tables'!$T$5:$U$1135,2,FALSE),VLOOKUP($S$14&amp;Reference!$S$17&amp;Z1329-1,'Pivot Tables'!$AB$5:$AC$1135,2,FALSE)),""))</f>
        <v/>
      </c>
      <c r="AB1329" s="66"/>
      <c r="BA1329" s="62" t="str">
        <f>IF(BA1328="","",IFERROR(VLOOKUP($BC$1&amp;BB1329-1,'Pivot Tables'!$E$5:$F$1135,2,FALSE),""))</f>
        <v/>
      </c>
      <c r="BB1329" s="63">
        <v>1327</v>
      </c>
      <c r="BC1329" s="62" t="str">
        <f>IF(BD1329="","",BD1329&amp;" ("&amp;COUNTIF('Pivot Tables'!$D$4:$D$1135,Reference!BD1329)-1&amp;")")</f>
        <v/>
      </c>
      <c r="BD1329" s="62" t="str">
        <f>IF(BD1328="","",IFERROR(VLOOKUP(BB1329,'Pivot Tables'!$AD$4:$AE$1135,2,FALSE),""))</f>
        <v/>
      </c>
    </row>
    <row r="1330" spans="22:56">
      <c r="V1330" s="70"/>
      <c r="W1330" s="65"/>
      <c r="X1330" s="65"/>
      <c r="Y1330" s="65"/>
      <c r="Z1330" s="65">
        <f t="shared" si="80"/>
        <v>1325</v>
      </c>
      <c r="AA1330" s="81" t="str">
        <f>IF(AA1329="","",IFERROR(IF($S$17="All",VLOOKUP($S$14&amp;Z1330-1,'Pivot Tables'!$T$5:$U$1135,2,FALSE),VLOOKUP($S$14&amp;Reference!$S$17&amp;Z1330-1,'Pivot Tables'!$AB$5:$AC$1135,2,FALSE)),""))</f>
        <v/>
      </c>
      <c r="AB1330" s="66"/>
      <c r="BA1330" s="62" t="str">
        <f>IF(BA1329="","",IFERROR(VLOOKUP($BC$1&amp;BB1330-1,'Pivot Tables'!$E$5:$F$1135,2,FALSE),""))</f>
        <v/>
      </c>
      <c r="BB1330" s="63">
        <v>1328</v>
      </c>
      <c r="BC1330" s="62" t="str">
        <f>IF(BD1330="","",BD1330&amp;" ("&amp;COUNTIF('Pivot Tables'!$D$4:$D$1135,Reference!BD1330)-1&amp;")")</f>
        <v/>
      </c>
      <c r="BD1330" s="62" t="str">
        <f>IF(BD1329="","",IFERROR(VLOOKUP(BB1330,'Pivot Tables'!$AD$4:$AE$1135,2,FALSE),""))</f>
        <v/>
      </c>
    </row>
    <row r="1331" spans="22:56">
      <c r="V1331" s="70"/>
      <c r="W1331" s="65"/>
      <c r="X1331" s="65"/>
      <c r="Y1331" s="65"/>
      <c r="Z1331" s="65">
        <f t="shared" si="80"/>
        <v>1326</v>
      </c>
      <c r="AA1331" s="81" t="str">
        <f>IF(AA1330="","",IFERROR(IF($S$17="All",VLOOKUP($S$14&amp;Z1331-1,'Pivot Tables'!$T$5:$U$1135,2,FALSE),VLOOKUP($S$14&amp;Reference!$S$17&amp;Z1331-1,'Pivot Tables'!$AB$5:$AC$1135,2,FALSE)),""))</f>
        <v/>
      </c>
      <c r="AB1331" s="66"/>
      <c r="BA1331" s="62" t="str">
        <f>IF(BA1330="","",IFERROR(VLOOKUP($BC$1&amp;BB1331-1,'Pivot Tables'!$E$5:$F$1135,2,FALSE),""))</f>
        <v/>
      </c>
      <c r="BB1331" s="63">
        <v>1329</v>
      </c>
      <c r="BC1331" s="62" t="str">
        <f>IF(BD1331="","",BD1331&amp;" ("&amp;COUNTIF('Pivot Tables'!$D$4:$D$1135,Reference!BD1331)-1&amp;")")</f>
        <v/>
      </c>
      <c r="BD1331" s="62" t="str">
        <f>IF(BD1330="","",IFERROR(VLOOKUP(BB1331,'Pivot Tables'!$AD$4:$AE$1135,2,FALSE),""))</f>
        <v/>
      </c>
    </row>
    <row r="1332" spans="22:56">
      <c r="V1332" s="70"/>
      <c r="W1332" s="65"/>
      <c r="X1332" s="65"/>
      <c r="Y1332" s="65"/>
      <c r="Z1332" s="65">
        <f t="shared" si="80"/>
        <v>1327</v>
      </c>
      <c r="AA1332" s="81" t="str">
        <f>IF(AA1331="","",IFERROR(IF($S$17="All",VLOOKUP($S$14&amp;Z1332-1,'Pivot Tables'!$T$5:$U$1135,2,FALSE),VLOOKUP($S$14&amp;Reference!$S$17&amp;Z1332-1,'Pivot Tables'!$AB$5:$AC$1135,2,FALSE)),""))</f>
        <v/>
      </c>
      <c r="AB1332" s="66"/>
      <c r="BA1332" s="62" t="str">
        <f>IF(BA1331="","",IFERROR(VLOOKUP($BC$1&amp;BB1332-1,'Pivot Tables'!$E$5:$F$1135,2,FALSE),""))</f>
        <v/>
      </c>
      <c r="BB1332" s="63">
        <v>1330</v>
      </c>
      <c r="BC1332" s="62" t="str">
        <f>IF(BD1332="","",BD1332&amp;" ("&amp;COUNTIF('Pivot Tables'!$D$4:$D$1135,Reference!BD1332)-1&amp;")")</f>
        <v/>
      </c>
      <c r="BD1332" s="62" t="str">
        <f>IF(BD1331="","",IFERROR(VLOOKUP(BB1332,'Pivot Tables'!$AD$4:$AE$1135,2,FALSE),""))</f>
        <v/>
      </c>
    </row>
    <row r="1333" spans="22:56">
      <c r="V1333" s="70"/>
      <c r="W1333" s="65"/>
      <c r="X1333" s="65"/>
      <c r="Y1333" s="65"/>
      <c r="Z1333" s="65">
        <f t="shared" si="80"/>
        <v>1328</v>
      </c>
      <c r="AA1333" s="81" t="str">
        <f>IF(AA1332="","",IFERROR(IF($S$17="All",VLOOKUP($S$14&amp;Z1333-1,'Pivot Tables'!$T$5:$U$1135,2,FALSE),VLOOKUP($S$14&amp;Reference!$S$17&amp;Z1333-1,'Pivot Tables'!$AB$5:$AC$1135,2,FALSE)),""))</f>
        <v/>
      </c>
      <c r="AB1333" s="66"/>
      <c r="BA1333" s="62" t="str">
        <f>IF(BA1332="","",IFERROR(VLOOKUP($BC$1&amp;BB1333-1,'Pivot Tables'!$E$5:$F$1135,2,FALSE),""))</f>
        <v/>
      </c>
      <c r="BB1333" s="63">
        <v>1331</v>
      </c>
      <c r="BC1333" s="62" t="str">
        <f>IF(BD1333="","",BD1333&amp;" ("&amp;COUNTIF('Pivot Tables'!$D$4:$D$1135,Reference!BD1333)-1&amp;")")</f>
        <v/>
      </c>
      <c r="BD1333" s="62" t="str">
        <f>IF(BD1332="","",IFERROR(VLOOKUP(BB1333,'Pivot Tables'!$AD$4:$AE$1135,2,FALSE),""))</f>
        <v/>
      </c>
    </row>
    <row r="1334" spans="22:56">
      <c r="V1334" s="70"/>
      <c r="W1334" s="65"/>
      <c r="X1334" s="65"/>
      <c r="Y1334" s="65"/>
      <c r="Z1334" s="65">
        <f t="shared" si="80"/>
        <v>1329</v>
      </c>
      <c r="AA1334" s="81" t="str">
        <f>IF(AA1333="","",IFERROR(IF($S$17="All",VLOOKUP($S$14&amp;Z1334-1,'Pivot Tables'!$T$5:$U$1135,2,FALSE),VLOOKUP($S$14&amp;Reference!$S$17&amp;Z1334-1,'Pivot Tables'!$AB$5:$AC$1135,2,FALSE)),""))</f>
        <v/>
      </c>
      <c r="AB1334" s="66"/>
      <c r="BA1334" s="62" t="str">
        <f>IF(BA1333="","",IFERROR(VLOOKUP($BC$1&amp;BB1334-1,'Pivot Tables'!$E$5:$F$1135,2,FALSE),""))</f>
        <v/>
      </c>
      <c r="BB1334" s="63">
        <v>1332</v>
      </c>
      <c r="BC1334" s="62" t="str">
        <f>IF(BD1334="","",BD1334&amp;" ("&amp;COUNTIF('Pivot Tables'!$D$4:$D$1135,Reference!BD1334)-1&amp;")")</f>
        <v/>
      </c>
      <c r="BD1334" s="62" t="str">
        <f>IF(BD1333="","",IFERROR(VLOOKUP(BB1334,'Pivot Tables'!$AD$4:$AE$1135,2,FALSE),""))</f>
        <v/>
      </c>
    </row>
    <row r="1335" spans="22:56">
      <c r="V1335" s="70"/>
      <c r="W1335" s="65"/>
      <c r="X1335" s="65"/>
      <c r="Y1335" s="65"/>
      <c r="Z1335" s="65">
        <f t="shared" si="80"/>
        <v>1330</v>
      </c>
      <c r="AA1335" s="81" t="str">
        <f>IF(AA1334="","",IFERROR(IF($S$17="All",VLOOKUP($S$14&amp;Z1335-1,'Pivot Tables'!$T$5:$U$1135,2,FALSE),VLOOKUP($S$14&amp;Reference!$S$17&amp;Z1335-1,'Pivot Tables'!$AB$5:$AC$1135,2,FALSE)),""))</f>
        <v/>
      </c>
      <c r="AB1335" s="66"/>
      <c r="BA1335" s="62" t="str">
        <f>IF(BA1334="","",IFERROR(VLOOKUP($BC$1&amp;BB1335-1,'Pivot Tables'!$E$5:$F$1135,2,FALSE),""))</f>
        <v/>
      </c>
      <c r="BB1335" s="63">
        <v>1333</v>
      </c>
      <c r="BC1335" s="62" t="str">
        <f>IF(BD1335="","",BD1335&amp;" ("&amp;COUNTIF('Pivot Tables'!$D$4:$D$1135,Reference!BD1335)-1&amp;")")</f>
        <v/>
      </c>
      <c r="BD1335" s="62" t="str">
        <f>IF(BD1334="","",IFERROR(VLOOKUP(BB1335,'Pivot Tables'!$AD$4:$AE$1135,2,FALSE),""))</f>
        <v/>
      </c>
    </row>
    <row r="1336" spans="22:56">
      <c r="V1336" s="70"/>
      <c r="W1336" s="65"/>
      <c r="X1336" s="65"/>
      <c r="Y1336" s="65"/>
      <c r="Z1336" s="65">
        <f t="shared" si="80"/>
        <v>1331</v>
      </c>
      <c r="AA1336" s="81" t="str">
        <f>IF(AA1335="","",IFERROR(IF($S$17="All",VLOOKUP($S$14&amp;Z1336-1,'Pivot Tables'!$T$5:$U$1135,2,FALSE),VLOOKUP($S$14&amp;Reference!$S$17&amp;Z1336-1,'Pivot Tables'!$AB$5:$AC$1135,2,FALSE)),""))</f>
        <v/>
      </c>
      <c r="AB1336" s="66"/>
      <c r="BA1336" s="62" t="str">
        <f>IF(BA1335="","",IFERROR(VLOOKUP($BC$1&amp;BB1336-1,'Pivot Tables'!$E$5:$F$1135,2,FALSE),""))</f>
        <v/>
      </c>
      <c r="BB1336" s="63">
        <v>1334</v>
      </c>
      <c r="BC1336" s="62" t="str">
        <f>IF(BD1336="","",BD1336&amp;" ("&amp;COUNTIF('Pivot Tables'!$D$4:$D$1135,Reference!BD1336)-1&amp;")")</f>
        <v/>
      </c>
      <c r="BD1336" s="62" t="str">
        <f>IF(BD1335="","",IFERROR(VLOOKUP(BB1336,'Pivot Tables'!$AD$4:$AE$1135,2,FALSE),""))</f>
        <v/>
      </c>
    </row>
    <row r="1337" spans="22:56">
      <c r="V1337" s="70"/>
      <c r="W1337" s="65"/>
      <c r="X1337" s="65"/>
      <c r="Y1337" s="65"/>
      <c r="Z1337" s="65">
        <f t="shared" si="80"/>
        <v>1332</v>
      </c>
      <c r="AA1337" s="81" t="str">
        <f>IF(AA1336="","",IFERROR(IF($S$17="All",VLOOKUP($S$14&amp;Z1337-1,'Pivot Tables'!$T$5:$U$1135,2,FALSE),VLOOKUP($S$14&amp;Reference!$S$17&amp;Z1337-1,'Pivot Tables'!$AB$5:$AC$1135,2,FALSE)),""))</f>
        <v/>
      </c>
      <c r="AB1337" s="66"/>
      <c r="BA1337" s="62" t="str">
        <f>IF(BA1336="","",IFERROR(VLOOKUP($BC$1&amp;BB1337-1,'Pivot Tables'!$E$5:$F$1135,2,FALSE),""))</f>
        <v/>
      </c>
      <c r="BB1337" s="63">
        <v>1335</v>
      </c>
      <c r="BC1337" s="62" t="str">
        <f>IF(BD1337="","",BD1337&amp;" ("&amp;COUNTIF('Pivot Tables'!$D$4:$D$1135,Reference!BD1337)-1&amp;")")</f>
        <v/>
      </c>
      <c r="BD1337" s="62" t="str">
        <f>IF(BD1336="","",IFERROR(VLOOKUP(BB1337,'Pivot Tables'!$AD$4:$AE$1135,2,FALSE),""))</f>
        <v/>
      </c>
    </row>
    <row r="1338" spans="22:56">
      <c r="V1338" s="70"/>
      <c r="W1338" s="65"/>
      <c r="X1338" s="65"/>
      <c r="Y1338" s="65"/>
      <c r="Z1338" s="65">
        <f t="shared" si="80"/>
        <v>1333</v>
      </c>
      <c r="AA1338" s="81" t="str">
        <f>IF(AA1337="","",IFERROR(IF($S$17="All",VLOOKUP($S$14&amp;Z1338-1,'Pivot Tables'!$T$5:$U$1135,2,FALSE),VLOOKUP($S$14&amp;Reference!$S$17&amp;Z1338-1,'Pivot Tables'!$AB$5:$AC$1135,2,FALSE)),""))</f>
        <v/>
      </c>
      <c r="AB1338" s="66"/>
      <c r="BA1338" s="62" t="str">
        <f>IF(BA1337="","",IFERROR(VLOOKUP($BC$1&amp;BB1338-1,'Pivot Tables'!$E$5:$F$1135,2,FALSE),""))</f>
        <v/>
      </c>
      <c r="BB1338" s="63">
        <v>1336</v>
      </c>
      <c r="BC1338" s="62" t="str">
        <f>IF(BD1338="","",BD1338&amp;" ("&amp;COUNTIF('Pivot Tables'!$D$4:$D$1135,Reference!BD1338)-1&amp;")")</f>
        <v/>
      </c>
      <c r="BD1338" s="62" t="str">
        <f>IF(BD1337="","",IFERROR(VLOOKUP(BB1338,'Pivot Tables'!$AD$4:$AE$1135,2,FALSE),""))</f>
        <v/>
      </c>
    </row>
    <row r="1339" spans="22:56">
      <c r="V1339" s="70"/>
      <c r="W1339" s="65"/>
      <c r="X1339" s="65"/>
      <c r="Y1339" s="65"/>
      <c r="Z1339" s="65">
        <f t="shared" si="80"/>
        <v>1334</v>
      </c>
      <c r="AA1339" s="81" t="str">
        <f>IF(AA1338="","",IFERROR(IF($S$17="All",VLOOKUP($S$14&amp;Z1339-1,'Pivot Tables'!$T$5:$U$1135,2,FALSE),VLOOKUP($S$14&amp;Reference!$S$17&amp;Z1339-1,'Pivot Tables'!$AB$5:$AC$1135,2,FALSE)),""))</f>
        <v/>
      </c>
      <c r="AB1339" s="66"/>
      <c r="BA1339" s="62" t="str">
        <f>IF(BA1338="","",IFERROR(VLOOKUP($BC$1&amp;BB1339-1,'Pivot Tables'!$E$5:$F$1135,2,FALSE),""))</f>
        <v/>
      </c>
      <c r="BB1339" s="63">
        <v>1337</v>
      </c>
      <c r="BC1339" s="62" t="str">
        <f>IF(BD1339="","",BD1339&amp;" ("&amp;COUNTIF('Pivot Tables'!$D$4:$D$1135,Reference!BD1339)-1&amp;")")</f>
        <v/>
      </c>
      <c r="BD1339" s="62" t="str">
        <f>IF(BD1338="","",IFERROR(VLOOKUP(BB1339,'Pivot Tables'!$AD$4:$AE$1135,2,FALSE),""))</f>
        <v/>
      </c>
    </row>
    <row r="1340" spans="22:56">
      <c r="V1340" s="70"/>
      <c r="W1340" s="65"/>
      <c r="X1340" s="65"/>
      <c r="Y1340" s="65"/>
      <c r="Z1340" s="65">
        <f t="shared" si="80"/>
        <v>1335</v>
      </c>
      <c r="AA1340" s="81" t="str">
        <f>IF(AA1339="","",IFERROR(IF($S$17="All",VLOOKUP($S$14&amp;Z1340-1,'Pivot Tables'!$T$5:$U$1135,2,FALSE),VLOOKUP($S$14&amp;Reference!$S$17&amp;Z1340-1,'Pivot Tables'!$AB$5:$AC$1135,2,FALSE)),""))</f>
        <v/>
      </c>
      <c r="AB1340" s="66"/>
      <c r="BA1340" s="62" t="str">
        <f>IF(BA1339="","",IFERROR(VLOOKUP($BC$1&amp;BB1340-1,'Pivot Tables'!$E$5:$F$1135,2,FALSE),""))</f>
        <v/>
      </c>
      <c r="BB1340" s="63">
        <v>1338</v>
      </c>
      <c r="BC1340" s="62" t="str">
        <f>IF(BD1340="","",BD1340&amp;" ("&amp;COUNTIF('Pivot Tables'!$D$4:$D$1135,Reference!BD1340)-1&amp;")")</f>
        <v/>
      </c>
      <c r="BD1340" s="62" t="str">
        <f>IF(BD1339="","",IFERROR(VLOOKUP(BB1340,'Pivot Tables'!$AD$4:$AE$1135,2,FALSE),""))</f>
        <v/>
      </c>
    </row>
    <row r="1341" spans="22:56">
      <c r="V1341" s="70"/>
      <c r="W1341" s="65"/>
      <c r="X1341" s="65"/>
      <c r="Y1341" s="65"/>
      <c r="Z1341" s="65">
        <f t="shared" si="80"/>
        <v>1336</v>
      </c>
      <c r="AA1341" s="81" t="str">
        <f>IF(AA1340="","",IFERROR(IF($S$17="All",VLOOKUP($S$14&amp;Z1341-1,'Pivot Tables'!$T$5:$U$1135,2,FALSE),VLOOKUP($S$14&amp;Reference!$S$17&amp;Z1341-1,'Pivot Tables'!$AB$5:$AC$1135,2,FALSE)),""))</f>
        <v/>
      </c>
      <c r="AB1341" s="66"/>
      <c r="BA1341" s="62" t="str">
        <f>IF(BA1340="","",IFERROR(VLOOKUP($BC$1&amp;BB1341-1,'Pivot Tables'!$E$5:$F$1135,2,FALSE),""))</f>
        <v/>
      </c>
      <c r="BB1341" s="63">
        <v>1339</v>
      </c>
      <c r="BC1341" s="62" t="str">
        <f>IF(BD1341="","",BD1341&amp;" ("&amp;COUNTIF('Pivot Tables'!$D$4:$D$1135,Reference!BD1341)-1&amp;")")</f>
        <v/>
      </c>
      <c r="BD1341" s="62" t="str">
        <f>IF(BD1340="","",IFERROR(VLOOKUP(BB1341,'Pivot Tables'!$AD$4:$AE$1135,2,FALSE),""))</f>
        <v/>
      </c>
    </row>
    <row r="1342" spans="22:56">
      <c r="V1342" s="70"/>
      <c r="W1342" s="65"/>
      <c r="X1342" s="65"/>
      <c r="Y1342" s="65"/>
      <c r="Z1342" s="65">
        <f t="shared" si="80"/>
        <v>1337</v>
      </c>
      <c r="AA1342" s="81" t="str">
        <f>IF(AA1341="","",IFERROR(IF($S$17="All",VLOOKUP($S$14&amp;Z1342-1,'Pivot Tables'!$T$5:$U$1135,2,FALSE),VLOOKUP($S$14&amp;Reference!$S$17&amp;Z1342-1,'Pivot Tables'!$AB$5:$AC$1135,2,FALSE)),""))</f>
        <v/>
      </c>
      <c r="AB1342" s="66"/>
      <c r="BA1342" s="62" t="str">
        <f>IF(BA1341="","",IFERROR(VLOOKUP($BC$1&amp;BB1342-1,'Pivot Tables'!$E$5:$F$1135,2,FALSE),""))</f>
        <v/>
      </c>
      <c r="BB1342" s="63">
        <v>1340</v>
      </c>
      <c r="BC1342" s="62" t="str">
        <f>IF(BD1342="","",BD1342&amp;" ("&amp;COUNTIF('Pivot Tables'!$D$4:$D$1135,Reference!BD1342)-1&amp;")")</f>
        <v/>
      </c>
      <c r="BD1342" s="62" t="str">
        <f>IF(BD1341="","",IFERROR(VLOOKUP(BB1342,'Pivot Tables'!$AD$4:$AE$1135,2,FALSE),""))</f>
        <v/>
      </c>
    </row>
    <row r="1343" spans="22:56">
      <c r="V1343" s="70"/>
      <c r="W1343" s="65"/>
      <c r="X1343" s="65"/>
      <c r="Y1343" s="65"/>
      <c r="Z1343" s="65">
        <f t="shared" si="80"/>
        <v>1338</v>
      </c>
      <c r="AA1343" s="81" t="str">
        <f>IF(AA1342="","",IFERROR(IF($S$17="All",VLOOKUP($S$14&amp;Z1343-1,'Pivot Tables'!$T$5:$U$1135,2,FALSE),VLOOKUP($S$14&amp;Reference!$S$17&amp;Z1343-1,'Pivot Tables'!$AB$5:$AC$1135,2,FALSE)),""))</f>
        <v/>
      </c>
      <c r="AB1343" s="66"/>
      <c r="BA1343" s="62" t="str">
        <f>IF(BA1342="","",IFERROR(VLOOKUP($BC$1&amp;BB1343-1,'Pivot Tables'!$E$5:$F$1135,2,FALSE),""))</f>
        <v/>
      </c>
      <c r="BB1343" s="63">
        <v>1341</v>
      </c>
      <c r="BC1343" s="62" t="str">
        <f>IF(BD1343="","",BD1343&amp;" ("&amp;COUNTIF('Pivot Tables'!$D$4:$D$1135,Reference!BD1343)-1&amp;")")</f>
        <v/>
      </c>
      <c r="BD1343" s="62" t="str">
        <f>IF(BD1342="","",IFERROR(VLOOKUP(BB1343,'Pivot Tables'!$AD$4:$AE$1135,2,FALSE),""))</f>
        <v/>
      </c>
    </row>
    <row r="1344" spans="22:56">
      <c r="V1344" s="70"/>
      <c r="W1344" s="65"/>
      <c r="X1344" s="65"/>
      <c r="Y1344" s="65"/>
      <c r="Z1344" s="65">
        <f t="shared" si="80"/>
        <v>1339</v>
      </c>
      <c r="AA1344" s="81" t="str">
        <f>IF(AA1343="","",IFERROR(IF($S$17="All",VLOOKUP($S$14&amp;Z1344-1,'Pivot Tables'!$T$5:$U$1135,2,FALSE),VLOOKUP($S$14&amp;Reference!$S$17&amp;Z1344-1,'Pivot Tables'!$AB$5:$AC$1135,2,FALSE)),""))</f>
        <v/>
      </c>
      <c r="AB1344" s="66"/>
      <c r="BA1344" s="62" t="str">
        <f>IF(BA1343="","",IFERROR(VLOOKUP($BC$1&amp;BB1344-1,'Pivot Tables'!$E$5:$F$1135,2,FALSE),""))</f>
        <v/>
      </c>
      <c r="BB1344" s="63">
        <v>1342</v>
      </c>
      <c r="BC1344" s="62" t="str">
        <f>IF(BD1344="","",BD1344&amp;" ("&amp;COUNTIF('Pivot Tables'!$D$4:$D$1135,Reference!BD1344)-1&amp;")")</f>
        <v/>
      </c>
      <c r="BD1344" s="62" t="str">
        <f>IF(BD1343="","",IFERROR(VLOOKUP(BB1344,'Pivot Tables'!$AD$4:$AE$1135,2,FALSE),""))</f>
        <v/>
      </c>
    </row>
    <row r="1345" spans="22:56">
      <c r="V1345" s="70"/>
      <c r="W1345" s="65"/>
      <c r="X1345" s="65"/>
      <c r="Y1345" s="65"/>
      <c r="Z1345" s="65">
        <f t="shared" si="80"/>
        <v>1340</v>
      </c>
      <c r="AA1345" s="81" t="str">
        <f>IF(AA1344="","",IFERROR(IF($S$17="All",VLOOKUP($S$14&amp;Z1345-1,'Pivot Tables'!$T$5:$U$1135,2,FALSE),VLOOKUP($S$14&amp;Reference!$S$17&amp;Z1345-1,'Pivot Tables'!$AB$5:$AC$1135,2,FALSE)),""))</f>
        <v/>
      </c>
      <c r="AB1345" s="66"/>
      <c r="BA1345" s="62" t="str">
        <f>IF(BA1344="","",IFERROR(VLOOKUP($BC$1&amp;BB1345-1,'Pivot Tables'!$E$5:$F$1135,2,FALSE),""))</f>
        <v/>
      </c>
      <c r="BB1345" s="63">
        <v>1343</v>
      </c>
      <c r="BC1345" s="62" t="str">
        <f>IF(BD1345="","",BD1345&amp;" ("&amp;COUNTIF('Pivot Tables'!$D$4:$D$1135,Reference!BD1345)-1&amp;")")</f>
        <v/>
      </c>
      <c r="BD1345" s="62" t="str">
        <f>IF(BD1344="","",IFERROR(VLOOKUP(BB1345,'Pivot Tables'!$AD$4:$AE$1135,2,FALSE),""))</f>
        <v/>
      </c>
    </row>
    <row r="1346" spans="22:56">
      <c r="V1346" s="70"/>
      <c r="W1346" s="65"/>
      <c r="X1346" s="65"/>
      <c r="Y1346" s="65"/>
      <c r="Z1346" s="65">
        <f t="shared" si="80"/>
        <v>1341</v>
      </c>
      <c r="AA1346" s="81" t="str">
        <f>IF(AA1345="","",IFERROR(IF($S$17="All",VLOOKUP($S$14&amp;Z1346-1,'Pivot Tables'!$T$5:$U$1135,2,FALSE),VLOOKUP($S$14&amp;Reference!$S$17&amp;Z1346-1,'Pivot Tables'!$AB$5:$AC$1135,2,FALSE)),""))</f>
        <v/>
      </c>
      <c r="AB1346" s="66"/>
      <c r="BA1346" s="62" t="str">
        <f>IF(BA1345="","",IFERROR(VLOOKUP($BC$1&amp;BB1346-1,'Pivot Tables'!$E$5:$F$1135,2,FALSE),""))</f>
        <v/>
      </c>
      <c r="BB1346" s="63">
        <v>1344</v>
      </c>
      <c r="BC1346" s="62" t="str">
        <f>IF(BD1346="","",BD1346&amp;" ("&amp;COUNTIF('Pivot Tables'!$D$4:$D$1135,Reference!BD1346)-1&amp;")")</f>
        <v/>
      </c>
      <c r="BD1346" s="62" t="str">
        <f>IF(BD1345="","",IFERROR(VLOOKUP(BB1346,'Pivot Tables'!$AD$4:$AE$1135,2,FALSE),""))</f>
        <v/>
      </c>
    </row>
    <row r="1347" spans="22:56">
      <c r="V1347" s="70"/>
      <c r="W1347" s="65"/>
      <c r="X1347" s="65"/>
      <c r="Y1347" s="65"/>
      <c r="Z1347" s="65">
        <f t="shared" si="80"/>
        <v>1342</v>
      </c>
      <c r="AA1347" s="81" t="str">
        <f>IF(AA1346="","",IFERROR(IF($S$17="All",VLOOKUP($S$14&amp;Z1347-1,'Pivot Tables'!$T$5:$U$1135,2,FALSE),VLOOKUP($S$14&amp;Reference!$S$17&amp;Z1347-1,'Pivot Tables'!$AB$5:$AC$1135,2,FALSE)),""))</f>
        <v/>
      </c>
      <c r="AB1347" s="66"/>
      <c r="BA1347" s="62" t="str">
        <f>IF(BA1346="","",IFERROR(VLOOKUP($BC$1&amp;BB1347-1,'Pivot Tables'!$E$5:$F$1135,2,FALSE),""))</f>
        <v/>
      </c>
      <c r="BB1347" s="63">
        <v>1345</v>
      </c>
      <c r="BC1347" s="62" t="str">
        <f>IF(BD1347="","",BD1347&amp;" ("&amp;COUNTIF('Pivot Tables'!$D$4:$D$1135,Reference!BD1347)-1&amp;")")</f>
        <v/>
      </c>
      <c r="BD1347" s="62" t="str">
        <f>IF(BD1346="","",IFERROR(VLOOKUP(BB1347,'Pivot Tables'!$AD$4:$AE$1135,2,FALSE),""))</f>
        <v/>
      </c>
    </row>
    <row r="1348" spans="22:56">
      <c r="V1348" s="70"/>
      <c r="W1348" s="65"/>
      <c r="X1348" s="65"/>
      <c r="Y1348" s="65"/>
      <c r="Z1348" s="65">
        <f t="shared" si="80"/>
        <v>1343</v>
      </c>
      <c r="AA1348" s="81" t="str">
        <f>IF(AA1347="","",IFERROR(IF($S$17="All",VLOOKUP($S$14&amp;Z1348-1,'Pivot Tables'!$T$5:$U$1135,2,FALSE),VLOOKUP($S$14&amp;Reference!$S$17&amp;Z1348-1,'Pivot Tables'!$AB$5:$AC$1135,2,FALSE)),""))</f>
        <v/>
      </c>
      <c r="AB1348" s="66"/>
      <c r="BA1348" s="62" t="str">
        <f>IF(BA1347="","",IFERROR(VLOOKUP($BC$1&amp;BB1348-1,'Pivot Tables'!$E$5:$F$1135,2,FALSE),""))</f>
        <v/>
      </c>
      <c r="BB1348" s="63">
        <v>1346</v>
      </c>
      <c r="BC1348" s="62" t="str">
        <f>IF(BD1348="","",BD1348&amp;" ("&amp;COUNTIF('Pivot Tables'!$D$4:$D$1135,Reference!BD1348)-1&amp;")")</f>
        <v/>
      </c>
      <c r="BD1348" s="62" t="str">
        <f>IF(BD1347="","",IFERROR(VLOOKUP(BB1348,'Pivot Tables'!$AD$4:$AE$1135,2,FALSE),""))</f>
        <v/>
      </c>
    </row>
    <row r="1349" spans="22:56">
      <c r="V1349" s="70"/>
      <c r="W1349" s="65"/>
      <c r="X1349" s="65"/>
      <c r="Y1349" s="65"/>
      <c r="Z1349" s="65">
        <f t="shared" si="80"/>
        <v>1344</v>
      </c>
      <c r="AA1349" s="81" t="str">
        <f>IF(AA1348="","",IFERROR(IF($S$17="All",VLOOKUP($S$14&amp;Z1349-1,'Pivot Tables'!$T$5:$U$1135,2,FALSE),VLOOKUP($S$14&amp;Reference!$S$17&amp;Z1349-1,'Pivot Tables'!$AB$5:$AC$1135,2,FALSE)),""))</f>
        <v/>
      </c>
      <c r="AB1349" s="66"/>
      <c r="BA1349" s="62" t="str">
        <f>IF(BA1348="","",IFERROR(VLOOKUP($BC$1&amp;BB1349-1,'Pivot Tables'!$E$5:$F$1135,2,FALSE),""))</f>
        <v/>
      </c>
      <c r="BB1349" s="63">
        <v>1347</v>
      </c>
      <c r="BC1349" s="62" t="str">
        <f>IF(BD1349="","",BD1349&amp;" ("&amp;COUNTIF('Pivot Tables'!$D$4:$D$1135,Reference!BD1349)-1&amp;")")</f>
        <v/>
      </c>
      <c r="BD1349" s="62" t="str">
        <f>IF(BD1348="","",IFERROR(VLOOKUP(BB1349,'Pivot Tables'!$AD$4:$AE$1135,2,FALSE),""))</f>
        <v/>
      </c>
    </row>
    <row r="1350" spans="22:56">
      <c r="V1350" s="70"/>
      <c r="W1350" s="65"/>
      <c r="X1350" s="65"/>
      <c r="Y1350" s="65"/>
      <c r="Z1350" s="65">
        <f t="shared" si="80"/>
        <v>1345</v>
      </c>
      <c r="AA1350" s="81" t="str">
        <f>IF(AA1349="","",IFERROR(IF($S$17="All",VLOOKUP($S$14&amp;Z1350-1,'Pivot Tables'!$T$5:$U$1135,2,FALSE),VLOOKUP($S$14&amp;Reference!$S$17&amp;Z1350-1,'Pivot Tables'!$AB$5:$AC$1135,2,FALSE)),""))</f>
        <v/>
      </c>
      <c r="AB1350" s="66"/>
      <c r="BA1350" s="62" t="str">
        <f>IF(BA1349="","",IFERROR(VLOOKUP($BC$1&amp;BB1350-1,'Pivot Tables'!$E$5:$F$1135,2,FALSE),""))</f>
        <v/>
      </c>
      <c r="BB1350" s="63">
        <v>1348</v>
      </c>
      <c r="BC1350" s="62" t="str">
        <f>IF(BD1350="","",BD1350&amp;" ("&amp;COUNTIF('Pivot Tables'!$D$4:$D$1135,Reference!BD1350)-1&amp;")")</f>
        <v/>
      </c>
      <c r="BD1350" s="62" t="str">
        <f>IF(BD1349="","",IFERROR(VLOOKUP(BB1350,'Pivot Tables'!$AD$4:$AE$1135,2,FALSE),""))</f>
        <v/>
      </c>
    </row>
    <row r="1351" spans="22:56">
      <c r="V1351" s="70"/>
      <c r="W1351" s="65"/>
      <c r="X1351" s="65"/>
      <c r="Y1351" s="65"/>
      <c r="Z1351" s="65">
        <f t="shared" si="80"/>
        <v>1346</v>
      </c>
      <c r="AA1351" s="81" t="str">
        <f>IF(AA1350="","",IFERROR(IF($S$17="All",VLOOKUP($S$14&amp;Z1351-1,'Pivot Tables'!$T$5:$U$1135,2,FALSE),VLOOKUP($S$14&amp;Reference!$S$17&amp;Z1351-1,'Pivot Tables'!$AB$5:$AC$1135,2,FALSE)),""))</f>
        <v/>
      </c>
      <c r="AB1351" s="66"/>
      <c r="BA1351" s="62" t="str">
        <f>IF(BA1350="","",IFERROR(VLOOKUP($BC$1&amp;BB1351-1,'Pivot Tables'!$E$5:$F$1135,2,FALSE),""))</f>
        <v/>
      </c>
      <c r="BB1351" s="63">
        <v>1349</v>
      </c>
      <c r="BC1351" s="62" t="str">
        <f>IF(BD1351="","",BD1351&amp;" ("&amp;COUNTIF('Pivot Tables'!$D$4:$D$1135,Reference!BD1351)-1&amp;")")</f>
        <v/>
      </c>
      <c r="BD1351" s="62" t="str">
        <f>IF(BD1350="","",IFERROR(VLOOKUP(BB1351,'Pivot Tables'!$AD$4:$AE$1135,2,FALSE),""))</f>
        <v/>
      </c>
    </row>
    <row r="1352" spans="22:56">
      <c r="V1352" s="70"/>
      <c r="W1352" s="65"/>
      <c r="X1352" s="65"/>
      <c r="Y1352" s="65"/>
      <c r="Z1352" s="65">
        <f t="shared" si="80"/>
        <v>1347</v>
      </c>
      <c r="AA1352" s="81" t="str">
        <f>IF(AA1351="","",IFERROR(IF($S$17="All",VLOOKUP($S$14&amp;Z1352-1,'Pivot Tables'!$T$5:$U$1135,2,FALSE),VLOOKUP($S$14&amp;Reference!$S$17&amp;Z1352-1,'Pivot Tables'!$AB$5:$AC$1135,2,FALSE)),""))</f>
        <v/>
      </c>
      <c r="AB1352" s="66"/>
      <c r="BA1352" s="62" t="str">
        <f>IF(BA1351="","",IFERROR(VLOOKUP($BC$1&amp;BB1352-1,'Pivot Tables'!$E$5:$F$1135,2,FALSE),""))</f>
        <v/>
      </c>
      <c r="BB1352" s="63">
        <v>1350</v>
      </c>
      <c r="BC1352" s="62" t="str">
        <f>IF(BD1352="","",BD1352&amp;" ("&amp;COUNTIF('Pivot Tables'!$D$4:$D$1135,Reference!BD1352)-1&amp;")")</f>
        <v/>
      </c>
      <c r="BD1352" s="62" t="str">
        <f>IF(BD1351="","",IFERROR(VLOOKUP(BB1352,'Pivot Tables'!$AD$4:$AE$1135,2,FALSE),""))</f>
        <v/>
      </c>
    </row>
    <row r="1353" spans="22:56">
      <c r="V1353" s="70"/>
      <c r="W1353" s="65"/>
      <c r="X1353" s="65"/>
      <c r="Y1353" s="65"/>
      <c r="Z1353" s="65">
        <f t="shared" si="80"/>
        <v>1348</v>
      </c>
      <c r="AA1353" s="81" t="str">
        <f>IF(AA1352="","",IFERROR(IF($S$17="All",VLOOKUP($S$14&amp;Z1353-1,'Pivot Tables'!$T$5:$U$1135,2,FALSE),VLOOKUP($S$14&amp;Reference!$S$17&amp;Z1353-1,'Pivot Tables'!$AB$5:$AC$1135,2,FALSE)),""))</f>
        <v/>
      </c>
      <c r="AB1353" s="66"/>
      <c r="BA1353" s="62" t="str">
        <f>IF(BA1352="","",IFERROR(VLOOKUP($BC$1&amp;BB1353-1,'Pivot Tables'!$E$5:$F$1135,2,FALSE),""))</f>
        <v/>
      </c>
      <c r="BB1353" s="63">
        <v>1351</v>
      </c>
      <c r="BC1353" s="62" t="str">
        <f>IF(BD1353="","",BD1353&amp;" ("&amp;COUNTIF('Pivot Tables'!$D$4:$D$1135,Reference!BD1353)-1&amp;")")</f>
        <v/>
      </c>
      <c r="BD1353" s="62" t="str">
        <f>IF(BD1352="","",IFERROR(VLOOKUP(BB1353,'Pivot Tables'!$AD$4:$AE$1135,2,FALSE),""))</f>
        <v/>
      </c>
    </row>
    <row r="1354" spans="22:56">
      <c r="V1354" s="70"/>
      <c r="W1354" s="65"/>
      <c r="X1354" s="65"/>
      <c r="Y1354" s="65"/>
      <c r="Z1354" s="65">
        <f t="shared" si="80"/>
        <v>1349</v>
      </c>
      <c r="AA1354" s="81" t="str">
        <f>IF(AA1353="","",IFERROR(IF($S$17="All",VLOOKUP($S$14&amp;Z1354-1,'Pivot Tables'!$T$5:$U$1135,2,FALSE),VLOOKUP($S$14&amp;Reference!$S$17&amp;Z1354-1,'Pivot Tables'!$AB$5:$AC$1135,2,FALSE)),""))</f>
        <v/>
      </c>
      <c r="AB1354" s="66"/>
      <c r="BA1354" s="62" t="str">
        <f>IF(BA1353="","",IFERROR(VLOOKUP($BC$1&amp;BB1354-1,'Pivot Tables'!$E$5:$F$1135,2,FALSE),""))</f>
        <v/>
      </c>
      <c r="BB1354" s="63">
        <v>1352</v>
      </c>
      <c r="BC1354" s="62" t="str">
        <f>IF(BD1354="","",BD1354&amp;" ("&amp;COUNTIF('Pivot Tables'!$D$4:$D$1135,Reference!BD1354)-1&amp;")")</f>
        <v/>
      </c>
      <c r="BD1354" s="62" t="str">
        <f>IF(BD1353="","",IFERROR(VLOOKUP(BB1354,'Pivot Tables'!$AD$4:$AE$1135,2,FALSE),""))</f>
        <v/>
      </c>
    </row>
    <row r="1355" spans="22:56">
      <c r="V1355" s="70"/>
      <c r="W1355" s="65"/>
      <c r="X1355" s="65"/>
      <c r="Y1355" s="65"/>
      <c r="Z1355" s="65">
        <f t="shared" si="80"/>
        <v>1350</v>
      </c>
      <c r="AA1355" s="81" t="str">
        <f>IF(AA1354="","",IFERROR(IF($S$17="All",VLOOKUP($S$14&amp;Z1355-1,'Pivot Tables'!$T$5:$U$1135,2,FALSE),VLOOKUP($S$14&amp;Reference!$S$17&amp;Z1355-1,'Pivot Tables'!$AB$5:$AC$1135,2,FALSE)),""))</f>
        <v/>
      </c>
      <c r="AB1355" s="66"/>
      <c r="BA1355" s="62" t="str">
        <f>IF(BA1354="","",IFERROR(VLOOKUP($BC$1&amp;BB1355-1,'Pivot Tables'!$E$5:$F$1135,2,FALSE),""))</f>
        <v/>
      </c>
      <c r="BB1355" s="63">
        <v>1353</v>
      </c>
      <c r="BC1355" s="62" t="str">
        <f>IF(BD1355="","",BD1355&amp;" ("&amp;COUNTIF('Pivot Tables'!$D$4:$D$1135,Reference!BD1355)-1&amp;")")</f>
        <v/>
      </c>
      <c r="BD1355" s="62" t="str">
        <f>IF(BD1354="","",IFERROR(VLOOKUP(BB1355,'Pivot Tables'!$AD$4:$AE$1135,2,FALSE),""))</f>
        <v/>
      </c>
    </row>
    <row r="1356" spans="22:56">
      <c r="V1356" s="70"/>
      <c r="W1356" s="65"/>
      <c r="X1356" s="65"/>
      <c r="Y1356" s="65"/>
      <c r="Z1356" s="65">
        <f t="shared" si="80"/>
        <v>1351</v>
      </c>
      <c r="AA1356" s="81" t="str">
        <f>IF(AA1355="","",IFERROR(IF($S$17="All",VLOOKUP($S$14&amp;Z1356-1,'Pivot Tables'!$T$5:$U$1135,2,FALSE),VLOOKUP($S$14&amp;Reference!$S$17&amp;Z1356-1,'Pivot Tables'!$AB$5:$AC$1135,2,FALSE)),""))</f>
        <v/>
      </c>
      <c r="AB1356" s="66"/>
      <c r="BA1356" s="62" t="str">
        <f>IF(BA1355="","",IFERROR(VLOOKUP($BC$1&amp;BB1356-1,'Pivot Tables'!$E$5:$F$1135,2,FALSE),""))</f>
        <v/>
      </c>
      <c r="BB1356" s="63">
        <v>1354</v>
      </c>
      <c r="BC1356" s="62" t="str">
        <f>IF(BD1356="","",BD1356&amp;" ("&amp;COUNTIF('Pivot Tables'!$D$4:$D$1135,Reference!BD1356)-1&amp;")")</f>
        <v/>
      </c>
      <c r="BD1356" s="62" t="str">
        <f>IF(BD1355="","",IFERROR(VLOOKUP(BB1356,'Pivot Tables'!$AD$4:$AE$1135,2,FALSE),""))</f>
        <v/>
      </c>
    </row>
    <row r="1357" spans="22:56">
      <c r="V1357" s="70"/>
      <c r="W1357" s="65"/>
      <c r="X1357" s="65"/>
      <c r="Y1357" s="65"/>
      <c r="Z1357" s="65">
        <f t="shared" si="80"/>
        <v>1352</v>
      </c>
      <c r="AA1357" s="81" t="str">
        <f>IF(AA1356="","",IFERROR(IF($S$17="All",VLOOKUP($S$14&amp;Z1357-1,'Pivot Tables'!$T$5:$U$1135,2,FALSE),VLOOKUP($S$14&amp;Reference!$S$17&amp;Z1357-1,'Pivot Tables'!$AB$5:$AC$1135,2,FALSE)),""))</f>
        <v/>
      </c>
      <c r="AB1357" s="66"/>
      <c r="BA1357" s="62" t="str">
        <f>IF(BA1356="","",IFERROR(VLOOKUP($BC$1&amp;BB1357-1,'Pivot Tables'!$E$5:$F$1135,2,FALSE),""))</f>
        <v/>
      </c>
      <c r="BB1357" s="63">
        <v>1355</v>
      </c>
      <c r="BC1357" s="62" t="str">
        <f>IF(BD1357="","",BD1357&amp;" ("&amp;COUNTIF('Pivot Tables'!$D$4:$D$1135,Reference!BD1357)-1&amp;")")</f>
        <v/>
      </c>
      <c r="BD1357" s="62" t="str">
        <f>IF(BD1356="","",IFERROR(VLOOKUP(BB1357,'Pivot Tables'!$AD$4:$AE$1135,2,FALSE),""))</f>
        <v/>
      </c>
    </row>
    <row r="1358" spans="22:56">
      <c r="V1358" s="70"/>
      <c r="W1358" s="65"/>
      <c r="X1358" s="65"/>
      <c r="Y1358" s="65"/>
      <c r="Z1358" s="65">
        <f t="shared" si="80"/>
        <v>1353</v>
      </c>
      <c r="AA1358" s="81" t="str">
        <f>IF(AA1357="","",IFERROR(IF($S$17="All",VLOOKUP($S$14&amp;Z1358-1,'Pivot Tables'!$T$5:$U$1135,2,FALSE),VLOOKUP($S$14&amp;Reference!$S$17&amp;Z1358-1,'Pivot Tables'!$AB$5:$AC$1135,2,FALSE)),""))</f>
        <v/>
      </c>
      <c r="AB1358" s="66"/>
      <c r="BA1358" s="62" t="str">
        <f>IF(BA1357="","",IFERROR(VLOOKUP($BC$1&amp;BB1358-1,'Pivot Tables'!$E$5:$F$1135,2,FALSE),""))</f>
        <v/>
      </c>
      <c r="BB1358" s="63">
        <v>1356</v>
      </c>
      <c r="BC1358" s="62" t="str">
        <f>IF(BD1358="","",BD1358&amp;" ("&amp;COUNTIF('Pivot Tables'!$D$4:$D$1135,Reference!BD1358)-1&amp;")")</f>
        <v/>
      </c>
      <c r="BD1358" s="62" t="str">
        <f>IF(BD1357="","",IFERROR(VLOOKUP(BB1358,'Pivot Tables'!$AD$4:$AE$1135,2,FALSE),""))</f>
        <v/>
      </c>
    </row>
    <row r="1359" spans="22:56">
      <c r="V1359" s="70"/>
      <c r="W1359" s="65"/>
      <c r="X1359" s="65"/>
      <c r="Y1359" s="65"/>
      <c r="Z1359" s="65">
        <f t="shared" ref="Z1359:Z1422" si="81">+Z1358+1</f>
        <v>1354</v>
      </c>
      <c r="AA1359" s="81" t="str">
        <f>IF(AA1358="","",IFERROR(IF($S$17="All",VLOOKUP($S$14&amp;Z1359-1,'Pivot Tables'!$T$5:$U$1135,2,FALSE),VLOOKUP($S$14&amp;Reference!$S$17&amp;Z1359-1,'Pivot Tables'!$AB$5:$AC$1135,2,FALSE)),""))</f>
        <v/>
      </c>
      <c r="AB1359" s="66"/>
      <c r="BA1359" s="62" t="str">
        <f>IF(BA1358="","",IFERROR(VLOOKUP($BC$1&amp;BB1359-1,'Pivot Tables'!$E$5:$F$1135,2,FALSE),""))</f>
        <v/>
      </c>
      <c r="BB1359" s="63">
        <v>1357</v>
      </c>
      <c r="BC1359" s="62" t="str">
        <f>IF(BD1359="","",BD1359&amp;" ("&amp;COUNTIF('Pivot Tables'!$D$4:$D$1135,Reference!BD1359)-1&amp;")")</f>
        <v/>
      </c>
      <c r="BD1359" s="62" t="str">
        <f>IF(BD1358="","",IFERROR(VLOOKUP(BB1359,'Pivot Tables'!$AD$4:$AE$1135,2,FALSE),""))</f>
        <v/>
      </c>
    </row>
    <row r="1360" spans="22:56">
      <c r="V1360" s="70"/>
      <c r="W1360" s="65"/>
      <c r="X1360" s="65"/>
      <c r="Y1360" s="65"/>
      <c r="Z1360" s="65">
        <f t="shared" si="81"/>
        <v>1355</v>
      </c>
      <c r="AA1360" s="81" t="str">
        <f>IF(AA1359="","",IFERROR(IF($S$17="All",VLOOKUP($S$14&amp;Z1360-1,'Pivot Tables'!$T$5:$U$1135,2,FALSE),VLOOKUP($S$14&amp;Reference!$S$17&amp;Z1360-1,'Pivot Tables'!$AB$5:$AC$1135,2,FALSE)),""))</f>
        <v/>
      </c>
      <c r="AB1360" s="66"/>
      <c r="BA1360" s="62" t="str">
        <f>IF(BA1359="","",IFERROR(VLOOKUP($BC$1&amp;BB1360-1,'Pivot Tables'!$E$5:$F$1135,2,FALSE),""))</f>
        <v/>
      </c>
      <c r="BB1360" s="63">
        <v>1358</v>
      </c>
      <c r="BC1360" s="62" t="str">
        <f>IF(BD1360="","",BD1360&amp;" ("&amp;COUNTIF('Pivot Tables'!$D$4:$D$1135,Reference!BD1360)-1&amp;")")</f>
        <v/>
      </c>
      <c r="BD1360" s="62" t="str">
        <f>IF(BD1359="","",IFERROR(VLOOKUP(BB1360,'Pivot Tables'!$AD$4:$AE$1135,2,FALSE),""))</f>
        <v/>
      </c>
    </row>
    <row r="1361" spans="22:56">
      <c r="V1361" s="70"/>
      <c r="W1361" s="65"/>
      <c r="X1361" s="65"/>
      <c r="Y1361" s="65"/>
      <c r="Z1361" s="65">
        <f t="shared" si="81"/>
        <v>1356</v>
      </c>
      <c r="AA1361" s="81" t="str">
        <f>IF(AA1360="","",IFERROR(IF($S$17="All",VLOOKUP($S$14&amp;Z1361-1,'Pivot Tables'!$T$5:$U$1135,2,FALSE),VLOOKUP($S$14&amp;Reference!$S$17&amp;Z1361-1,'Pivot Tables'!$AB$5:$AC$1135,2,FALSE)),""))</f>
        <v/>
      </c>
      <c r="AB1361" s="66"/>
      <c r="BA1361" s="62" t="str">
        <f>IF(BA1360="","",IFERROR(VLOOKUP($BC$1&amp;BB1361-1,'Pivot Tables'!$E$5:$F$1135,2,FALSE),""))</f>
        <v/>
      </c>
      <c r="BB1361" s="63">
        <v>1359</v>
      </c>
      <c r="BC1361" s="62" t="str">
        <f>IF(BD1361="","",BD1361&amp;" ("&amp;COUNTIF('Pivot Tables'!$D$4:$D$1135,Reference!BD1361)-1&amp;")")</f>
        <v/>
      </c>
      <c r="BD1361" s="62" t="str">
        <f>IF(BD1360="","",IFERROR(VLOOKUP(BB1361,'Pivot Tables'!$AD$4:$AE$1135,2,FALSE),""))</f>
        <v/>
      </c>
    </row>
    <row r="1362" spans="22:56">
      <c r="V1362" s="70"/>
      <c r="W1362" s="65"/>
      <c r="X1362" s="65"/>
      <c r="Y1362" s="65"/>
      <c r="Z1362" s="65">
        <f t="shared" si="81"/>
        <v>1357</v>
      </c>
      <c r="AA1362" s="81" t="str">
        <f>IF(AA1361="","",IFERROR(IF($S$17="All",VLOOKUP($S$14&amp;Z1362-1,'Pivot Tables'!$T$5:$U$1135,2,FALSE),VLOOKUP($S$14&amp;Reference!$S$17&amp;Z1362-1,'Pivot Tables'!$AB$5:$AC$1135,2,FALSE)),""))</f>
        <v/>
      </c>
      <c r="AB1362" s="66"/>
      <c r="BA1362" s="62" t="str">
        <f>IF(BA1361="","",IFERROR(VLOOKUP($BC$1&amp;BB1362-1,'Pivot Tables'!$E$5:$F$1135,2,FALSE),""))</f>
        <v/>
      </c>
      <c r="BB1362" s="63">
        <v>1360</v>
      </c>
      <c r="BC1362" s="62" t="str">
        <f>IF(BD1362="","",BD1362&amp;" ("&amp;COUNTIF('Pivot Tables'!$D$4:$D$1135,Reference!BD1362)-1&amp;")")</f>
        <v/>
      </c>
      <c r="BD1362" s="62" t="str">
        <f>IF(BD1361="","",IFERROR(VLOOKUP(BB1362,'Pivot Tables'!$AD$4:$AE$1135,2,FALSE),""))</f>
        <v/>
      </c>
    </row>
    <row r="1363" spans="22:56">
      <c r="V1363" s="70"/>
      <c r="W1363" s="65"/>
      <c r="X1363" s="65"/>
      <c r="Y1363" s="65"/>
      <c r="Z1363" s="65">
        <f t="shared" si="81"/>
        <v>1358</v>
      </c>
      <c r="AA1363" s="81" t="str">
        <f>IF(AA1362="","",IFERROR(IF($S$17="All",VLOOKUP($S$14&amp;Z1363-1,'Pivot Tables'!$T$5:$U$1135,2,FALSE),VLOOKUP($S$14&amp;Reference!$S$17&amp;Z1363-1,'Pivot Tables'!$AB$5:$AC$1135,2,FALSE)),""))</f>
        <v/>
      </c>
      <c r="AB1363" s="66"/>
      <c r="BA1363" s="62" t="str">
        <f>IF(BA1362="","",IFERROR(VLOOKUP($BC$1&amp;BB1363-1,'Pivot Tables'!$E$5:$F$1135,2,FALSE),""))</f>
        <v/>
      </c>
      <c r="BB1363" s="63">
        <v>1361</v>
      </c>
      <c r="BC1363" s="62" t="str">
        <f>IF(BD1363="","",BD1363&amp;" ("&amp;COUNTIF('Pivot Tables'!$D$4:$D$1135,Reference!BD1363)-1&amp;")")</f>
        <v/>
      </c>
      <c r="BD1363" s="62" t="str">
        <f>IF(BD1362="","",IFERROR(VLOOKUP(BB1363,'Pivot Tables'!$AD$4:$AE$1135,2,FALSE),""))</f>
        <v/>
      </c>
    </row>
    <row r="1364" spans="22:56">
      <c r="V1364" s="70"/>
      <c r="W1364" s="65"/>
      <c r="X1364" s="65"/>
      <c r="Y1364" s="65"/>
      <c r="Z1364" s="65">
        <f t="shared" si="81"/>
        <v>1359</v>
      </c>
      <c r="AA1364" s="81" t="str">
        <f>IF(AA1363="","",IFERROR(IF($S$17="All",VLOOKUP($S$14&amp;Z1364-1,'Pivot Tables'!$T$5:$U$1135,2,FALSE),VLOOKUP($S$14&amp;Reference!$S$17&amp;Z1364-1,'Pivot Tables'!$AB$5:$AC$1135,2,FALSE)),""))</f>
        <v/>
      </c>
      <c r="AB1364" s="66"/>
      <c r="BA1364" s="62" t="str">
        <f>IF(BA1363="","",IFERROR(VLOOKUP($BC$1&amp;BB1364-1,'Pivot Tables'!$E$5:$F$1135,2,FALSE),""))</f>
        <v/>
      </c>
      <c r="BB1364" s="63">
        <v>1362</v>
      </c>
      <c r="BC1364" s="62" t="str">
        <f>IF(BD1364="","",BD1364&amp;" ("&amp;COUNTIF('Pivot Tables'!$D$4:$D$1135,Reference!BD1364)-1&amp;")")</f>
        <v/>
      </c>
      <c r="BD1364" s="62" t="str">
        <f>IF(BD1363="","",IFERROR(VLOOKUP(BB1364,'Pivot Tables'!$AD$4:$AE$1135,2,FALSE),""))</f>
        <v/>
      </c>
    </row>
    <row r="1365" spans="22:56">
      <c r="V1365" s="70"/>
      <c r="W1365" s="65"/>
      <c r="X1365" s="65"/>
      <c r="Y1365" s="65"/>
      <c r="Z1365" s="65">
        <f t="shared" si="81"/>
        <v>1360</v>
      </c>
      <c r="AA1365" s="81" t="str">
        <f>IF(AA1364="","",IFERROR(IF($S$17="All",VLOOKUP($S$14&amp;Z1365-1,'Pivot Tables'!$T$5:$U$1135,2,FALSE),VLOOKUP($S$14&amp;Reference!$S$17&amp;Z1365-1,'Pivot Tables'!$AB$5:$AC$1135,2,FALSE)),""))</f>
        <v/>
      </c>
      <c r="AB1365" s="66"/>
      <c r="BA1365" s="62" t="str">
        <f>IF(BA1364="","",IFERROR(VLOOKUP($BC$1&amp;BB1365-1,'Pivot Tables'!$E$5:$F$1135,2,FALSE),""))</f>
        <v/>
      </c>
      <c r="BB1365" s="63">
        <v>1363</v>
      </c>
      <c r="BC1365" s="62" t="str">
        <f>IF(BD1365="","",BD1365&amp;" ("&amp;COUNTIF('Pivot Tables'!$D$4:$D$1135,Reference!BD1365)-1&amp;")")</f>
        <v/>
      </c>
      <c r="BD1365" s="62" t="str">
        <f>IF(BD1364="","",IFERROR(VLOOKUP(BB1365,'Pivot Tables'!$AD$4:$AE$1135,2,FALSE),""))</f>
        <v/>
      </c>
    </row>
    <row r="1366" spans="22:56">
      <c r="V1366" s="70"/>
      <c r="W1366" s="65"/>
      <c r="X1366" s="65"/>
      <c r="Y1366" s="65"/>
      <c r="Z1366" s="65">
        <f t="shared" si="81"/>
        <v>1361</v>
      </c>
      <c r="AA1366" s="81" t="str">
        <f>IF(AA1365="","",IFERROR(IF($S$17="All",VLOOKUP($S$14&amp;Z1366-1,'Pivot Tables'!$T$5:$U$1135,2,FALSE),VLOOKUP($S$14&amp;Reference!$S$17&amp;Z1366-1,'Pivot Tables'!$AB$5:$AC$1135,2,FALSE)),""))</f>
        <v/>
      </c>
      <c r="AB1366" s="66"/>
      <c r="BA1366" s="62" t="str">
        <f>IF(BA1365="","",IFERROR(VLOOKUP($BC$1&amp;BB1366-1,'Pivot Tables'!$E$5:$F$1135,2,FALSE),""))</f>
        <v/>
      </c>
      <c r="BB1366" s="63">
        <v>1364</v>
      </c>
      <c r="BC1366" s="62" t="str">
        <f>IF(BD1366="","",BD1366&amp;" ("&amp;COUNTIF('Pivot Tables'!$D$4:$D$1135,Reference!BD1366)-1&amp;")")</f>
        <v/>
      </c>
      <c r="BD1366" s="62" t="str">
        <f>IF(BD1365="","",IFERROR(VLOOKUP(BB1366,'Pivot Tables'!$AD$4:$AE$1135,2,FALSE),""))</f>
        <v/>
      </c>
    </row>
    <row r="1367" spans="22:56">
      <c r="V1367" s="70"/>
      <c r="W1367" s="65"/>
      <c r="X1367" s="65"/>
      <c r="Y1367" s="65"/>
      <c r="Z1367" s="65">
        <f t="shared" si="81"/>
        <v>1362</v>
      </c>
      <c r="AA1367" s="81" t="str">
        <f>IF(AA1366="","",IFERROR(IF($S$17="All",VLOOKUP($S$14&amp;Z1367-1,'Pivot Tables'!$T$5:$U$1135,2,FALSE),VLOOKUP($S$14&amp;Reference!$S$17&amp;Z1367-1,'Pivot Tables'!$AB$5:$AC$1135,2,FALSE)),""))</f>
        <v/>
      </c>
      <c r="AB1367" s="66"/>
      <c r="BA1367" s="62" t="str">
        <f>IF(BA1366="","",IFERROR(VLOOKUP($BC$1&amp;BB1367-1,'Pivot Tables'!$E$5:$F$1135,2,FALSE),""))</f>
        <v/>
      </c>
      <c r="BB1367" s="63">
        <v>1365</v>
      </c>
      <c r="BC1367" s="62" t="str">
        <f>IF(BD1367="","",BD1367&amp;" ("&amp;COUNTIF('Pivot Tables'!$D$4:$D$1135,Reference!BD1367)-1&amp;")")</f>
        <v/>
      </c>
      <c r="BD1367" s="62" t="str">
        <f>IF(BD1366="","",IFERROR(VLOOKUP(BB1367,'Pivot Tables'!$AD$4:$AE$1135,2,FALSE),""))</f>
        <v/>
      </c>
    </row>
    <row r="1368" spans="22:56">
      <c r="V1368" s="70"/>
      <c r="W1368" s="65"/>
      <c r="X1368" s="65"/>
      <c r="Y1368" s="65"/>
      <c r="Z1368" s="65">
        <f t="shared" si="81"/>
        <v>1363</v>
      </c>
      <c r="AA1368" s="81" t="str">
        <f>IF(AA1367="","",IFERROR(IF($S$17="All",VLOOKUP($S$14&amp;Z1368-1,'Pivot Tables'!$T$5:$U$1135,2,FALSE),VLOOKUP($S$14&amp;Reference!$S$17&amp;Z1368-1,'Pivot Tables'!$AB$5:$AC$1135,2,FALSE)),""))</f>
        <v/>
      </c>
      <c r="AB1368" s="66"/>
      <c r="BA1368" s="62" t="str">
        <f>IF(BA1367="","",IFERROR(VLOOKUP($BC$1&amp;BB1368-1,'Pivot Tables'!$E$5:$F$1135,2,FALSE),""))</f>
        <v/>
      </c>
      <c r="BB1368" s="63">
        <v>1366</v>
      </c>
      <c r="BC1368" s="62" t="str">
        <f>IF(BD1368="","",BD1368&amp;" ("&amp;COUNTIF('Pivot Tables'!$D$4:$D$1135,Reference!BD1368)-1&amp;")")</f>
        <v/>
      </c>
      <c r="BD1368" s="62" t="str">
        <f>IF(BD1367="","",IFERROR(VLOOKUP(BB1368,'Pivot Tables'!$AD$4:$AE$1135,2,FALSE),""))</f>
        <v/>
      </c>
    </row>
    <row r="1369" spans="22:56">
      <c r="V1369" s="70"/>
      <c r="W1369" s="65"/>
      <c r="X1369" s="65"/>
      <c r="Y1369" s="65"/>
      <c r="Z1369" s="65">
        <f t="shared" si="81"/>
        <v>1364</v>
      </c>
      <c r="AA1369" s="81" t="str">
        <f>IF(AA1368="","",IFERROR(IF($S$17="All",VLOOKUP($S$14&amp;Z1369-1,'Pivot Tables'!$T$5:$U$1135,2,FALSE),VLOOKUP($S$14&amp;Reference!$S$17&amp;Z1369-1,'Pivot Tables'!$AB$5:$AC$1135,2,FALSE)),""))</f>
        <v/>
      </c>
      <c r="AB1369" s="66"/>
      <c r="BA1369" s="62" t="str">
        <f>IF(BA1368="","",IFERROR(VLOOKUP($BC$1&amp;BB1369-1,'Pivot Tables'!$E$5:$F$1135,2,FALSE),""))</f>
        <v/>
      </c>
      <c r="BB1369" s="63">
        <v>1367</v>
      </c>
      <c r="BC1369" s="62" t="str">
        <f>IF(BD1369="","",BD1369&amp;" ("&amp;COUNTIF('Pivot Tables'!$D$4:$D$1135,Reference!BD1369)-1&amp;")")</f>
        <v/>
      </c>
      <c r="BD1369" s="62" t="str">
        <f>IF(BD1368="","",IFERROR(VLOOKUP(BB1369,'Pivot Tables'!$AD$4:$AE$1135,2,FALSE),""))</f>
        <v/>
      </c>
    </row>
    <row r="1370" spans="22:56">
      <c r="V1370" s="70"/>
      <c r="W1370" s="65"/>
      <c r="X1370" s="65"/>
      <c r="Y1370" s="65"/>
      <c r="Z1370" s="65">
        <f t="shared" si="81"/>
        <v>1365</v>
      </c>
      <c r="AA1370" s="81" t="str">
        <f>IF(AA1369="","",IFERROR(IF($S$17="All",VLOOKUP($S$14&amp;Z1370-1,'Pivot Tables'!$T$5:$U$1135,2,FALSE),VLOOKUP($S$14&amp;Reference!$S$17&amp;Z1370-1,'Pivot Tables'!$AB$5:$AC$1135,2,FALSE)),""))</f>
        <v/>
      </c>
      <c r="AB1370" s="66"/>
      <c r="BA1370" s="62" t="str">
        <f>IF(BA1369="","",IFERROR(VLOOKUP($BC$1&amp;BB1370-1,'Pivot Tables'!$E$5:$F$1135,2,FALSE),""))</f>
        <v/>
      </c>
      <c r="BB1370" s="63">
        <v>1368</v>
      </c>
      <c r="BC1370" s="62" t="str">
        <f>IF(BD1370="","",BD1370&amp;" ("&amp;COUNTIF('Pivot Tables'!$D$4:$D$1135,Reference!BD1370)-1&amp;")")</f>
        <v/>
      </c>
      <c r="BD1370" s="62" t="str">
        <f>IF(BD1369="","",IFERROR(VLOOKUP(BB1370,'Pivot Tables'!$AD$4:$AE$1135,2,FALSE),""))</f>
        <v/>
      </c>
    </row>
    <row r="1371" spans="22:56">
      <c r="V1371" s="70"/>
      <c r="W1371" s="65"/>
      <c r="X1371" s="65"/>
      <c r="Y1371" s="65"/>
      <c r="Z1371" s="65">
        <f t="shared" si="81"/>
        <v>1366</v>
      </c>
      <c r="AA1371" s="81" t="str">
        <f>IF(AA1370="","",IFERROR(IF($S$17="All",VLOOKUP($S$14&amp;Z1371-1,'Pivot Tables'!$T$5:$U$1135,2,FALSE),VLOOKUP($S$14&amp;Reference!$S$17&amp;Z1371-1,'Pivot Tables'!$AB$5:$AC$1135,2,FALSE)),""))</f>
        <v/>
      </c>
      <c r="AB1371" s="66"/>
      <c r="BA1371" s="62" t="str">
        <f>IF(BA1370="","",IFERROR(VLOOKUP($BC$1&amp;BB1371-1,'Pivot Tables'!$E$5:$F$1135,2,FALSE),""))</f>
        <v/>
      </c>
      <c r="BB1371" s="63">
        <v>1369</v>
      </c>
      <c r="BC1371" s="62" t="str">
        <f>IF(BD1371="","",BD1371&amp;" ("&amp;COUNTIF('Pivot Tables'!$D$4:$D$1135,Reference!BD1371)-1&amp;")")</f>
        <v/>
      </c>
      <c r="BD1371" s="62" t="str">
        <f>IF(BD1370="","",IFERROR(VLOOKUP(BB1371,'Pivot Tables'!$AD$4:$AE$1135,2,FALSE),""))</f>
        <v/>
      </c>
    </row>
    <row r="1372" spans="22:56">
      <c r="V1372" s="70"/>
      <c r="W1372" s="65"/>
      <c r="X1372" s="65"/>
      <c r="Y1372" s="65"/>
      <c r="Z1372" s="65">
        <f t="shared" si="81"/>
        <v>1367</v>
      </c>
      <c r="AA1372" s="81" t="str">
        <f>IF(AA1371="","",IFERROR(IF($S$17="All",VLOOKUP($S$14&amp;Z1372-1,'Pivot Tables'!$T$5:$U$1135,2,FALSE),VLOOKUP($S$14&amp;Reference!$S$17&amp;Z1372-1,'Pivot Tables'!$AB$5:$AC$1135,2,FALSE)),""))</f>
        <v/>
      </c>
      <c r="AB1372" s="66"/>
      <c r="BA1372" s="62" t="str">
        <f>IF(BA1371="","",IFERROR(VLOOKUP($BC$1&amp;BB1372-1,'Pivot Tables'!$E$5:$F$1135,2,FALSE),""))</f>
        <v/>
      </c>
      <c r="BB1372" s="63">
        <v>1370</v>
      </c>
      <c r="BC1372" s="62" t="str">
        <f>IF(BD1372="","",BD1372&amp;" ("&amp;COUNTIF('Pivot Tables'!$D$4:$D$1135,Reference!BD1372)-1&amp;")")</f>
        <v/>
      </c>
      <c r="BD1372" s="62" t="str">
        <f>IF(BD1371="","",IFERROR(VLOOKUP(BB1372,'Pivot Tables'!$AD$4:$AE$1135,2,FALSE),""))</f>
        <v/>
      </c>
    </row>
    <row r="1373" spans="22:56">
      <c r="V1373" s="70"/>
      <c r="W1373" s="65"/>
      <c r="X1373" s="65"/>
      <c r="Y1373" s="65"/>
      <c r="Z1373" s="65">
        <f t="shared" si="81"/>
        <v>1368</v>
      </c>
      <c r="AA1373" s="81" t="str">
        <f>IF(AA1372="","",IFERROR(IF($S$17="All",VLOOKUP($S$14&amp;Z1373-1,'Pivot Tables'!$T$5:$U$1135,2,FALSE),VLOOKUP($S$14&amp;Reference!$S$17&amp;Z1373-1,'Pivot Tables'!$AB$5:$AC$1135,2,FALSE)),""))</f>
        <v/>
      </c>
      <c r="AB1373" s="66"/>
      <c r="BA1373" s="62" t="str">
        <f>IF(BA1372="","",IFERROR(VLOOKUP($BC$1&amp;BB1373-1,'Pivot Tables'!$E$5:$F$1135,2,FALSE),""))</f>
        <v/>
      </c>
      <c r="BB1373" s="63">
        <v>1371</v>
      </c>
      <c r="BC1373" s="62" t="str">
        <f>IF(BD1373="","",BD1373&amp;" ("&amp;COUNTIF('Pivot Tables'!$D$4:$D$1135,Reference!BD1373)-1&amp;")")</f>
        <v/>
      </c>
      <c r="BD1373" s="62" t="str">
        <f>IF(BD1372="","",IFERROR(VLOOKUP(BB1373,'Pivot Tables'!$AD$4:$AE$1135,2,FALSE),""))</f>
        <v/>
      </c>
    </row>
    <row r="1374" spans="22:56">
      <c r="V1374" s="70"/>
      <c r="W1374" s="65"/>
      <c r="X1374" s="65"/>
      <c r="Y1374" s="65"/>
      <c r="Z1374" s="65">
        <f t="shared" si="81"/>
        <v>1369</v>
      </c>
      <c r="AA1374" s="81" t="str">
        <f>IF(AA1373="","",IFERROR(IF($S$17="All",VLOOKUP($S$14&amp;Z1374-1,'Pivot Tables'!$T$5:$U$1135,2,FALSE),VLOOKUP($S$14&amp;Reference!$S$17&amp;Z1374-1,'Pivot Tables'!$AB$5:$AC$1135,2,FALSE)),""))</f>
        <v/>
      </c>
      <c r="AB1374" s="66"/>
      <c r="BA1374" s="62" t="str">
        <f>IF(BA1373="","",IFERROR(VLOOKUP($BC$1&amp;BB1374-1,'Pivot Tables'!$E$5:$F$1135,2,FALSE),""))</f>
        <v/>
      </c>
      <c r="BB1374" s="63">
        <v>1372</v>
      </c>
      <c r="BC1374" s="62" t="str">
        <f>IF(BD1374="","",BD1374&amp;" ("&amp;COUNTIF('Pivot Tables'!$D$4:$D$1135,Reference!BD1374)-1&amp;")")</f>
        <v/>
      </c>
      <c r="BD1374" s="62" t="str">
        <f>IF(BD1373="","",IFERROR(VLOOKUP(BB1374,'Pivot Tables'!$AD$4:$AE$1135,2,FALSE),""))</f>
        <v/>
      </c>
    </row>
    <row r="1375" spans="22:56">
      <c r="V1375" s="70"/>
      <c r="W1375" s="65"/>
      <c r="X1375" s="65"/>
      <c r="Y1375" s="65"/>
      <c r="Z1375" s="65">
        <f t="shared" si="81"/>
        <v>1370</v>
      </c>
      <c r="AA1375" s="81" t="str">
        <f>IF(AA1374="","",IFERROR(IF($S$17="All",VLOOKUP($S$14&amp;Z1375-1,'Pivot Tables'!$T$5:$U$1135,2,FALSE),VLOOKUP($S$14&amp;Reference!$S$17&amp;Z1375-1,'Pivot Tables'!$AB$5:$AC$1135,2,FALSE)),""))</f>
        <v/>
      </c>
      <c r="AB1375" s="66"/>
      <c r="BA1375" s="62" t="str">
        <f>IF(BA1374="","",IFERROR(VLOOKUP($BC$1&amp;BB1375-1,'Pivot Tables'!$E$5:$F$1135,2,FALSE),""))</f>
        <v/>
      </c>
      <c r="BB1375" s="63">
        <v>1373</v>
      </c>
      <c r="BC1375" s="62" t="str">
        <f>IF(BD1375="","",BD1375&amp;" ("&amp;COUNTIF('Pivot Tables'!$D$4:$D$1135,Reference!BD1375)-1&amp;")")</f>
        <v/>
      </c>
      <c r="BD1375" s="62" t="str">
        <f>IF(BD1374="","",IFERROR(VLOOKUP(BB1375,'Pivot Tables'!$AD$4:$AE$1135,2,FALSE),""))</f>
        <v/>
      </c>
    </row>
    <row r="1376" spans="22:56">
      <c r="V1376" s="70"/>
      <c r="W1376" s="65"/>
      <c r="X1376" s="65"/>
      <c r="Y1376" s="65"/>
      <c r="Z1376" s="65">
        <f t="shared" si="81"/>
        <v>1371</v>
      </c>
      <c r="AA1376" s="81" t="str">
        <f>IF(AA1375="","",IFERROR(IF($S$17="All",VLOOKUP($S$14&amp;Z1376-1,'Pivot Tables'!$T$5:$U$1135,2,FALSE),VLOOKUP($S$14&amp;Reference!$S$17&amp;Z1376-1,'Pivot Tables'!$AB$5:$AC$1135,2,FALSE)),""))</f>
        <v/>
      </c>
      <c r="AB1376" s="66"/>
      <c r="BA1376" s="62" t="str">
        <f>IF(BA1375="","",IFERROR(VLOOKUP($BC$1&amp;BB1376-1,'Pivot Tables'!$E$5:$F$1135,2,FALSE),""))</f>
        <v/>
      </c>
      <c r="BB1376" s="63">
        <v>1374</v>
      </c>
      <c r="BC1376" s="62" t="str">
        <f>IF(BD1376="","",BD1376&amp;" ("&amp;COUNTIF('Pivot Tables'!$D$4:$D$1135,Reference!BD1376)-1&amp;")")</f>
        <v/>
      </c>
      <c r="BD1376" s="62" t="str">
        <f>IF(BD1375="","",IFERROR(VLOOKUP(BB1376,'Pivot Tables'!$AD$4:$AE$1135,2,FALSE),""))</f>
        <v/>
      </c>
    </row>
    <row r="1377" spans="22:56">
      <c r="V1377" s="70"/>
      <c r="W1377" s="65"/>
      <c r="X1377" s="65"/>
      <c r="Y1377" s="65"/>
      <c r="Z1377" s="65">
        <f t="shared" si="81"/>
        <v>1372</v>
      </c>
      <c r="AA1377" s="81" t="str">
        <f>IF(AA1376="","",IFERROR(IF($S$17="All",VLOOKUP($S$14&amp;Z1377-1,'Pivot Tables'!$T$5:$U$1135,2,FALSE),VLOOKUP($S$14&amp;Reference!$S$17&amp;Z1377-1,'Pivot Tables'!$AB$5:$AC$1135,2,FALSE)),""))</f>
        <v/>
      </c>
      <c r="AB1377" s="66"/>
      <c r="BA1377" s="62" t="str">
        <f>IF(BA1376="","",IFERROR(VLOOKUP($BC$1&amp;BB1377-1,'Pivot Tables'!$E$5:$F$1135,2,FALSE),""))</f>
        <v/>
      </c>
      <c r="BB1377" s="63">
        <v>1375</v>
      </c>
      <c r="BC1377" s="62" t="str">
        <f>IF(BD1377="","",BD1377&amp;" ("&amp;COUNTIF('Pivot Tables'!$D$4:$D$1135,Reference!BD1377)-1&amp;")")</f>
        <v/>
      </c>
      <c r="BD1377" s="62" t="str">
        <f>IF(BD1376="","",IFERROR(VLOOKUP(BB1377,'Pivot Tables'!$AD$4:$AE$1135,2,FALSE),""))</f>
        <v/>
      </c>
    </row>
    <row r="1378" spans="22:56">
      <c r="V1378" s="70"/>
      <c r="W1378" s="65"/>
      <c r="X1378" s="65"/>
      <c r="Y1378" s="65"/>
      <c r="Z1378" s="65">
        <f t="shared" si="81"/>
        <v>1373</v>
      </c>
      <c r="AA1378" s="81" t="str">
        <f>IF(AA1377="","",IFERROR(IF($S$17="All",VLOOKUP($S$14&amp;Z1378-1,'Pivot Tables'!$T$5:$U$1135,2,FALSE),VLOOKUP($S$14&amp;Reference!$S$17&amp;Z1378-1,'Pivot Tables'!$AB$5:$AC$1135,2,FALSE)),""))</f>
        <v/>
      </c>
      <c r="AB1378" s="66"/>
      <c r="BA1378" s="62" t="str">
        <f>IF(BA1377="","",IFERROR(VLOOKUP($BC$1&amp;BB1378-1,'Pivot Tables'!$E$5:$F$1135,2,FALSE),""))</f>
        <v/>
      </c>
      <c r="BB1378" s="63">
        <v>1376</v>
      </c>
      <c r="BC1378" s="62" t="str">
        <f>IF(BD1378="","",BD1378&amp;" ("&amp;COUNTIF('Pivot Tables'!$D$4:$D$1135,Reference!BD1378)-1&amp;")")</f>
        <v/>
      </c>
      <c r="BD1378" s="62" t="str">
        <f>IF(BD1377="","",IFERROR(VLOOKUP(BB1378,'Pivot Tables'!$AD$4:$AE$1135,2,FALSE),""))</f>
        <v/>
      </c>
    </row>
    <row r="1379" spans="22:56">
      <c r="V1379" s="70"/>
      <c r="W1379" s="65"/>
      <c r="X1379" s="65"/>
      <c r="Y1379" s="65"/>
      <c r="Z1379" s="65">
        <f t="shared" si="81"/>
        <v>1374</v>
      </c>
      <c r="AA1379" s="81" t="str">
        <f>IF(AA1378="","",IFERROR(IF($S$17="All",VLOOKUP($S$14&amp;Z1379-1,'Pivot Tables'!$T$5:$U$1135,2,FALSE),VLOOKUP($S$14&amp;Reference!$S$17&amp;Z1379-1,'Pivot Tables'!$AB$5:$AC$1135,2,FALSE)),""))</f>
        <v/>
      </c>
      <c r="AB1379" s="66"/>
      <c r="BA1379" s="62" t="str">
        <f>IF(BA1378="","",IFERROR(VLOOKUP($BC$1&amp;BB1379-1,'Pivot Tables'!$E$5:$F$1135,2,FALSE),""))</f>
        <v/>
      </c>
      <c r="BB1379" s="63">
        <v>1377</v>
      </c>
      <c r="BC1379" s="62" t="str">
        <f>IF(BD1379="","",BD1379&amp;" ("&amp;COUNTIF('Pivot Tables'!$D$4:$D$1135,Reference!BD1379)-1&amp;")")</f>
        <v/>
      </c>
      <c r="BD1379" s="62" t="str">
        <f>IF(BD1378="","",IFERROR(VLOOKUP(BB1379,'Pivot Tables'!$AD$4:$AE$1135,2,FALSE),""))</f>
        <v/>
      </c>
    </row>
    <row r="1380" spans="22:56">
      <c r="V1380" s="70"/>
      <c r="W1380" s="65"/>
      <c r="X1380" s="65"/>
      <c r="Y1380" s="65"/>
      <c r="Z1380" s="65">
        <f t="shared" si="81"/>
        <v>1375</v>
      </c>
      <c r="AA1380" s="81" t="str">
        <f>IF(AA1379="","",IFERROR(IF($S$17="All",VLOOKUP($S$14&amp;Z1380-1,'Pivot Tables'!$T$5:$U$1135,2,FALSE),VLOOKUP($S$14&amp;Reference!$S$17&amp;Z1380-1,'Pivot Tables'!$AB$5:$AC$1135,2,FALSE)),""))</f>
        <v/>
      </c>
      <c r="AB1380" s="66"/>
      <c r="BA1380" s="62" t="str">
        <f>IF(BA1379="","",IFERROR(VLOOKUP($BC$1&amp;BB1380-1,'Pivot Tables'!$E$5:$F$1135,2,FALSE),""))</f>
        <v/>
      </c>
      <c r="BB1380" s="63">
        <v>1378</v>
      </c>
      <c r="BC1380" s="62" t="str">
        <f>IF(BD1380="","",BD1380&amp;" ("&amp;COUNTIF('Pivot Tables'!$D$4:$D$1135,Reference!BD1380)-1&amp;")")</f>
        <v/>
      </c>
      <c r="BD1380" s="62" t="str">
        <f>IF(BD1379="","",IFERROR(VLOOKUP(BB1380,'Pivot Tables'!$AD$4:$AE$1135,2,FALSE),""))</f>
        <v/>
      </c>
    </row>
    <row r="1381" spans="22:56">
      <c r="V1381" s="70"/>
      <c r="W1381" s="65"/>
      <c r="X1381" s="65"/>
      <c r="Y1381" s="65"/>
      <c r="Z1381" s="65">
        <f t="shared" si="81"/>
        <v>1376</v>
      </c>
      <c r="AA1381" s="81" t="str">
        <f>IF(AA1380="","",IFERROR(IF($S$17="All",VLOOKUP($S$14&amp;Z1381-1,'Pivot Tables'!$T$5:$U$1135,2,FALSE),VLOOKUP($S$14&amp;Reference!$S$17&amp;Z1381-1,'Pivot Tables'!$AB$5:$AC$1135,2,FALSE)),""))</f>
        <v/>
      </c>
      <c r="AB1381" s="66"/>
      <c r="BA1381" s="62" t="str">
        <f>IF(BA1380="","",IFERROR(VLOOKUP($BC$1&amp;BB1381-1,'Pivot Tables'!$E$5:$F$1135,2,FALSE),""))</f>
        <v/>
      </c>
      <c r="BB1381" s="63">
        <v>1379</v>
      </c>
      <c r="BC1381" s="62" t="str">
        <f>IF(BD1381="","",BD1381&amp;" ("&amp;COUNTIF('Pivot Tables'!$D$4:$D$1135,Reference!BD1381)-1&amp;")")</f>
        <v/>
      </c>
      <c r="BD1381" s="62" t="str">
        <f>IF(BD1380="","",IFERROR(VLOOKUP(BB1381,'Pivot Tables'!$AD$4:$AE$1135,2,FALSE),""))</f>
        <v/>
      </c>
    </row>
    <row r="1382" spans="22:56">
      <c r="V1382" s="70"/>
      <c r="W1382" s="65"/>
      <c r="X1382" s="65"/>
      <c r="Y1382" s="65"/>
      <c r="Z1382" s="65">
        <f t="shared" si="81"/>
        <v>1377</v>
      </c>
      <c r="AA1382" s="81" t="str">
        <f>IF(AA1381="","",IFERROR(IF($S$17="All",VLOOKUP($S$14&amp;Z1382-1,'Pivot Tables'!$T$5:$U$1135,2,FALSE),VLOOKUP($S$14&amp;Reference!$S$17&amp;Z1382-1,'Pivot Tables'!$AB$5:$AC$1135,2,FALSE)),""))</f>
        <v/>
      </c>
      <c r="AB1382" s="66"/>
      <c r="BA1382" s="62" t="str">
        <f>IF(BA1381="","",IFERROR(VLOOKUP($BC$1&amp;BB1382-1,'Pivot Tables'!$E$5:$F$1135,2,FALSE),""))</f>
        <v/>
      </c>
      <c r="BB1382" s="63">
        <v>1380</v>
      </c>
      <c r="BC1382" s="62" t="str">
        <f>IF(BD1382="","",BD1382&amp;" ("&amp;COUNTIF('Pivot Tables'!$D$4:$D$1135,Reference!BD1382)-1&amp;")")</f>
        <v/>
      </c>
      <c r="BD1382" s="62" t="str">
        <f>IF(BD1381="","",IFERROR(VLOOKUP(BB1382,'Pivot Tables'!$AD$4:$AE$1135,2,FALSE),""))</f>
        <v/>
      </c>
    </row>
    <row r="1383" spans="22:56">
      <c r="V1383" s="70"/>
      <c r="W1383" s="65"/>
      <c r="X1383" s="65"/>
      <c r="Y1383" s="65"/>
      <c r="Z1383" s="65">
        <f t="shared" si="81"/>
        <v>1378</v>
      </c>
      <c r="AA1383" s="81" t="str">
        <f>IF(AA1382="","",IFERROR(IF($S$17="All",VLOOKUP($S$14&amp;Z1383-1,'Pivot Tables'!$T$5:$U$1135,2,FALSE),VLOOKUP($S$14&amp;Reference!$S$17&amp;Z1383-1,'Pivot Tables'!$AB$5:$AC$1135,2,FALSE)),""))</f>
        <v/>
      </c>
      <c r="AB1383" s="66"/>
      <c r="BA1383" s="62" t="str">
        <f>IF(BA1382="","",IFERROR(VLOOKUP($BC$1&amp;BB1383-1,'Pivot Tables'!$E$5:$F$1135,2,FALSE),""))</f>
        <v/>
      </c>
      <c r="BB1383" s="63">
        <v>1381</v>
      </c>
      <c r="BC1383" s="62" t="str">
        <f>IF(BD1383="","",BD1383&amp;" ("&amp;COUNTIF('Pivot Tables'!$D$4:$D$1135,Reference!BD1383)-1&amp;")")</f>
        <v/>
      </c>
      <c r="BD1383" s="62" t="str">
        <f>IF(BD1382="","",IFERROR(VLOOKUP(BB1383,'Pivot Tables'!$AD$4:$AE$1135,2,FALSE),""))</f>
        <v/>
      </c>
    </row>
    <row r="1384" spans="22:56">
      <c r="V1384" s="70"/>
      <c r="W1384" s="65"/>
      <c r="X1384" s="65"/>
      <c r="Y1384" s="65"/>
      <c r="Z1384" s="65">
        <f t="shared" si="81"/>
        <v>1379</v>
      </c>
      <c r="AA1384" s="81" t="str">
        <f>IF(AA1383="","",IFERROR(IF($S$17="All",VLOOKUP($S$14&amp;Z1384-1,'Pivot Tables'!$T$5:$U$1135,2,FALSE),VLOOKUP($S$14&amp;Reference!$S$17&amp;Z1384-1,'Pivot Tables'!$AB$5:$AC$1135,2,FALSE)),""))</f>
        <v/>
      </c>
      <c r="AB1384" s="66"/>
      <c r="BA1384" s="62" t="str">
        <f>IF(BA1383="","",IFERROR(VLOOKUP($BC$1&amp;BB1384-1,'Pivot Tables'!$E$5:$F$1135,2,FALSE),""))</f>
        <v/>
      </c>
      <c r="BB1384" s="63">
        <v>1382</v>
      </c>
      <c r="BC1384" s="62" t="str">
        <f>IF(BD1384="","",BD1384&amp;" ("&amp;COUNTIF('Pivot Tables'!$D$4:$D$1135,Reference!BD1384)-1&amp;")")</f>
        <v/>
      </c>
      <c r="BD1384" s="62" t="str">
        <f>IF(BD1383="","",IFERROR(VLOOKUP(BB1384,'Pivot Tables'!$AD$4:$AE$1135,2,FALSE),""))</f>
        <v/>
      </c>
    </row>
    <row r="1385" spans="22:56">
      <c r="V1385" s="70"/>
      <c r="W1385" s="65"/>
      <c r="X1385" s="65"/>
      <c r="Y1385" s="65"/>
      <c r="Z1385" s="65">
        <f t="shared" si="81"/>
        <v>1380</v>
      </c>
      <c r="AA1385" s="81" t="str">
        <f>IF(AA1384="","",IFERROR(IF($S$17="All",VLOOKUP($S$14&amp;Z1385-1,'Pivot Tables'!$T$5:$U$1135,2,FALSE),VLOOKUP($S$14&amp;Reference!$S$17&amp;Z1385-1,'Pivot Tables'!$AB$5:$AC$1135,2,FALSE)),""))</f>
        <v/>
      </c>
      <c r="AB1385" s="66"/>
      <c r="BA1385" s="62" t="str">
        <f>IF(BA1384="","",IFERROR(VLOOKUP($BC$1&amp;BB1385-1,'Pivot Tables'!$E$5:$F$1135,2,FALSE),""))</f>
        <v/>
      </c>
      <c r="BB1385" s="63">
        <v>1383</v>
      </c>
      <c r="BC1385" s="62" t="str">
        <f>IF(BD1385="","",BD1385&amp;" ("&amp;COUNTIF('Pivot Tables'!$D$4:$D$1135,Reference!BD1385)-1&amp;")")</f>
        <v/>
      </c>
      <c r="BD1385" s="62" t="str">
        <f>IF(BD1384="","",IFERROR(VLOOKUP(BB1385,'Pivot Tables'!$AD$4:$AE$1135,2,FALSE),""))</f>
        <v/>
      </c>
    </row>
    <row r="1386" spans="22:56">
      <c r="V1386" s="70"/>
      <c r="W1386" s="65"/>
      <c r="X1386" s="65"/>
      <c r="Y1386" s="65"/>
      <c r="Z1386" s="65">
        <f t="shared" si="81"/>
        <v>1381</v>
      </c>
      <c r="AA1386" s="81" t="str">
        <f>IF(AA1385="","",IFERROR(IF($S$17="All",VLOOKUP($S$14&amp;Z1386-1,'Pivot Tables'!$T$5:$U$1135,2,FALSE),VLOOKUP($S$14&amp;Reference!$S$17&amp;Z1386-1,'Pivot Tables'!$AB$5:$AC$1135,2,FALSE)),""))</f>
        <v/>
      </c>
      <c r="AB1386" s="66"/>
      <c r="BA1386" s="62" t="str">
        <f>IF(BA1385="","",IFERROR(VLOOKUP($BC$1&amp;BB1386-1,'Pivot Tables'!$E$5:$F$1135,2,FALSE),""))</f>
        <v/>
      </c>
      <c r="BB1386" s="63">
        <v>1384</v>
      </c>
      <c r="BC1386" s="62" t="str">
        <f>IF(BD1386="","",BD1386&amp;" ("&amp;COUNTIF('Pivot Tables'!$D$4:$D$1135,Reference!BD1386)-1&amp;")")</f>
        <v/>
      </c>
      <c r="BD1386" s="62" t="str">
        <f>IF(BD1385="","",IFERROR(VLOOKUP(BB1386,'Pivot Tables'!$AD$4:$AE$1135,2,FALSE),""))</f>
        <v/>
      </c>
    </row>
    <row r="1387" spans="22:56">
      <c r="V1387" s="70"/>
      <c r="W1387" s="65"/>
      <c r="X1387" s="65"/>
      <c r="Y1387" s="65"/>
      <c r="Z1387" s="65">
        <f t="shared" si="81"/>
        <v>1382</v>
      </c>
      <c r="AA1387" s="81" t="str">
        <f>IF(AA1386="","",IFERROR(IF($S$17="All",VLOOKUP($S$14&amp;Z1387-1,'Pivot Tables'!$T$5:$U$1135,2,FALSE),VLOOKUP($S$14&amp;Reference!$S$17&amp;Z1387-1,'Pivot Tables'!$AB$5:$AC$1135,2,FALSE)),""))</f>
        <v/>
      </c>
      <c r="AB1387" s="66"/>
      <c r="BA1387" s="62" t="str">
        <f>IF(BA1386="","",IFERROR(VLOOKUP($BC$1&amp;BB1387-1,'Pivot Tables'!$E$5:$F$1135,2,FALSE),""))</f>
        <v/>
      </c>
      <c r="BB1387" s="63">
        <v>1385</v>
      </c>
      <c r="BC1387" s="62" t="str">
        <f>IF(BD1387="","",BD1387&amp;" ("&amp;COUNTIF('Pivot Tables'!$D$4:$D$1135,Reference!BD1387)-1&amp;")")</f>
        <v/>
      </c>
      <c r="BD1387" s="62" t="str">
        <f>IF(BD1386="","",IFERROR(VLOOKUP(BB1387,'Pivot Tables'!$AD$4:$AE$1135,2,FALSE),""))</f>
        <v/>
      </c>
    </row>
    <row r="1388" spans="22:56">
      <c r="V1388" s="70"/>
      <c r="W1388" s="65"/>
      <c r="X1388" s="65"/>
      <c r="Y1388" s="65"/>
      <c r="Z1388" s="65">
        <f t="shared" si="81"/>
        <v>1383</v>
      </c>
      <c r="AA1388" s="81" t="str">
        <f>IF(AA1387="","",IFERROR(IF($S$17="All",VLOOKUP($S$14&amp;Z1388-1,'Pivot Tables'!$T$5:$U$1135,2,FALSE),VLOOKUP($S$14&amp;Reference!$S$17&amp;Z1388-1,'Pivot Tables'!$AB$5:$AC$1135,2,FALSE)),""))</f>
        <v/>
      </c>
      <c r="AB1388" s="66"/>
      <c r="BA1388" s="62" t="str">
        <f>IF(BA1387="","",IFERROR(VLOOKUP($BC$1&amp;BB1388-1,'Pivot Tables'!$E$5:$F$1135,2,FALSE),""))</f>
        <v/>
      </c>
      <c r="BB1388" s="63">
        <v>1386</v>
      </c>
      <c r="BC1388" s="62" t="str">
        <f>IF(BD1388="","",BD1388&amp;" ("&amp;COUNTIF('Pivot Tables'!$D$4:$D$1135,Reference!BD1388)-1&amp;")")</f>
        <v/>
      </c>
      <c r="BD1388" s="62" t="str">
        <f>IF(BD1387="","",IFERROR(VLOOKUP(BB1388,'Pivot Tables'!$AD$4:$AE$1135,2,FALSE),""))</f>
        <v/>
      </c>
    </row>
    <row r="1389" spans="22:56">
      <c r="V1389" s="70"/>
      <c r="W1389" s="65"/>
      <c r="X1389" s="65"/>
      <c r="Y1389" s="65"/>
      <c r="Z1389" s="65">
        <f t="shared" si="81"/>
        <v>1384</v>
      </c>
      <c r="AA1389" s="81" t="str">
        <f>IF(AA1388="","",IFERROR(IF($S$17="All",VLOOKUP($S$14&amp;Z1389-1,'Pivot Tables'!$T$5:$U$1135,2,FALSE),VLOOKUP($S$14&amp;Reference!$S$17&amp;Z1389-1,'Pivot Tables'!$AB$5:$AC$1135,2,FALSE)),""))</f>
        <v/>
      </c>
      <c r="AB1389" s="66"/>
      <c r="BA1389" s="62" t="str">
        <f>IF(BA1388="","",IFERROR(VLOOKUP($BC$1&amp;BB1389-1,'Pivot Tables'!$E$5:$F$1135,2,FALSE),""))</f>
        <v/>
      </c>
      <c r="BB1389" s="63">
        <v>1387</v>
      </c>
      <c r="BC1389" s="62" t="str">
        <f>IF(BD1389="","",BD1389&amp;" ("&amp;COUNTIF('Pivot Tables'!$D$4:$D$1135,Reference!BD1389)-1&amp;")")</f>
        <v/>
      </c>
      <c r="BD1389" s="62" t="str">
        <f>IF(BD1388="","",IFERROR(VLOOKUP(BB1389,'Pivot Tables'!$AD$4:$AE$1135,2,FALSE),""))</f>
        <v/>
      </c>
    </row>
    <row r="1390" spans="22:56">
      <c r="V1390" s="70"/>
      <c r="W1390" s="65"/>
      <c r="X1390" s="65"/>
      <c r="Y1390" s="65"/>
      <c r="Z1390" s="65">
        <f t="shared" si="81"/>
        <v>1385</v>
      </c>
      <c r="AA1390" s="81" t="str">
        <f>IF(AA1389="","",IFERROR(IF($S$17="All",VLOOKUP($S$14&amp;Z1390-1,'Pivot Tables'!$T$5:$U$1135,2,FALSE),VLOOKUP($S$14&amp;Reference!$S$17&amp;Z1390-1,'Pivot Tables'!$AB$5:$AC$1135,2,FALSE)),""))</f>
        <v/>
      </c>
      <c r="AB1390" s="66"/>
      <c r="BA1390" s="62" t="str">
        <f>IF(BA1389="","",IFERROR(VLOOKUP($BC$1&amp;BB1390-1,'Pivot Tables'!$E$5:$F$1135,2,FALSE),""))</f>
        <v/>
      </c>
      <c r="BB1390" s="63">
        <v>1388</v>
      </c>
      <c r="BC1390" s="62" t="str">
        <f>IF(BD1390="","",BD1390&amp;" ("&amp;COUNTIF('Pivot Tables'!$D$4:$D$1135,Reference!BD1390)-1&amp;")")</f>
        <v/>
      </c>
      <c r="BD1390" s="62" t="str">
        <f>IF(BD1389="","",IFERROR(VLOOKUP(BB1390,'Pivot Tables'!$AD$4:$AE$1135,2,FALSE),""))</f>
        <v/>
      </c>
    </row>
    <row r="1391" spans="22:56">
      <c r="V1391" s="70"/>
      <c r="W1391" s="65"/>
      <c r="X1391" s="65"/>
      <c r="Y1391" s="65"/>
      <c r="Z1391" s="65">
        <f t="shared" si="81"/>
        <v>1386</v>
      </c>
      <c r="AA1391" s="81" t="str">
        <f>IF(AA1390="","",IFERROR(IF($S$17="All",VLOOKUP($S$14&amp;Z1391-1,'Pivot Tables'!$T$5:$U$1135,2,FALSE),VLOOKUP($S$14&amp;Reference!$S$17&amp;Z1391-1,'Pivot Tables'!$AB$5:$AC$1135,2,FALSE)),""))</f>
        <v/>
      </c>
      <c r="AB1391" s="66"/>
      <c r="BA1391" s="62" t="str">
        <f>IF(BA1390="","",IFERROR(VLOOKUP($BC$1&amp;BB1391-1,'Pivot Tables'!$E$5:$F$1135,2,FALSE),""))</f>
        <v/>
      </c>
      <c r="BB1391" s="63">
        <v>1389</v>
      </c>
      <c r="BC1391" s="62" t="str">
        <f>IF(BD1391="","",BD1391&amp;" ("&amp;COUNTIF('Pivot Tables'!$D$4:$D$1135,Reference!BD1391)-1&amp;")")</f>
        <v/>
      </c>
      <c r="BD1391" s="62" t="str">
        <f>IF(BD1390="","",IFERROR(VLOOKUP(BB1391,'Pivot Tables'!$AD$4:$AE$1135,2,FALSE),""))</f>
        <v/>
      </c>
    </row>
    <row r="1392" spans="22:56">
      <c r="V1392" s="70"/>
      <c r="W1392" s="65"/>
      <c r="X1392" s="65"/>
      <c r="Y1392" s="65"/>
      <c r="Z1392" s="65">
        <f t="shared" si="81"/>
        <v>1387</v>
      </c>
      <c r="AA1392" s="81" t="str">
        <f>IF(AA1391="","",IFERROR(IF($S$17="All",VLOOKUP($S$14&amp;Z1392-1,'Pivot Tables'!$T$5:$U$1135,2,FALSE),VLOOKUP($S$14&amp;Reference!$S$17&amp;Z1392-1,'Pivot Tables'!$AB$5:$AC$1135,2,FALSE)),""))</f>
        <v/>
      </c>
      <c r="AB1392" s="66"/>
      <c r="BA1392" s="62" t="str">
        <f>IF(BA1391="","",IFERROR(VLOOKUP($BC$1&amp;BB1392-1,'Pivot Tables'!$E$5:$F$1135,2,FALSE),""))</f>
        <v/>
      </c>
      <c r="BB1392" s="63">
        <v>1390</v>
      </c>
      <c r="BC1392" s="62" t="str">
        <f>IF(BD1392="","",BD1392&amp;" ("&amp;COUNTIF('Pivot Tables'!$D$4:$D$1135,Reference!BD1392)-1&amp;")")</f>
        <v/>
      </c>
      <c r="BD1392" s="62" t="str">
        <f>IF(BD1391="","",IFERROR(VLOOKUP(BB1392,'Pivot Tables'!$AD$4:$AE$1135,2,FALSE),""))</f>
        <v/>
      </c>
    </row>
    <row r="1393" spans="22:56">
      <c r="V1393" s="70"/>
      <c r="W1393" s="65"/>
      <c r="X1393" s="65"/>
      <c r="Y1393" s="65"/>
      <c r="Z1393" s="65">
        <f t="shared" si="81"/>
        <v>1388</v>
      </c>
      <c r="AA1393" s="81" t="str">
        <f>IF(AA1392="","",IFERROR(IF($S$17="All",VLOOKUP($S$14&amp;Z1393-1,'Pivot Tables'!$T$5:$U$1135,2,FALSE),VLOOKUP($S$14&amp;Reference!$S$17&amp;Z1393-1,'Pivot Tables'!$AB$5:$AC$1135,2,FALSE)),""))</f>
        <v/>
      </c>
      <c r="AB1393" s="66"/>
      <c r="BA1393" s="62" t="str">
        <f>IF(BA1392="","",IFERROR(VLOOKUP($BC$1&amp;BB1393-1,'Pivot Tables'!$E$5:$F$1135,2,FALSE),""))</f>
        <v/>
      </c>
      <c r="BB1393" s="63">
        <v>1391</v>
      </c>
      <c r="BC1393" s="62" t="str">
        <f>IF(BD1393="","",BD1393&amp;" ("&amp;COUNTIF('Pivot Tables'!$D$4:$D$1135,Reference!BD1393)-1&amp;")")</f>
        <v/>
      </c>
      <c r="BD1393" s="62" t="str">
        <f>IF(BD1392="","",IFERROR(VLOOKUP(BB1393,'Pivot Tables'!$AD$4:$AE$1135,2,FALSE),""))</f>
        <v/>
      </c>
    </row>
    <row r="1394" spans="22:56">
      <c r="V1394" s="70"/>
      <c r="W1394" s="65"/>
      <c r="X1394" s="65"/>
      <c r="Y1394" s="65"/>
      <c r="Z1394" s="65">
        <f t="shared" si="81"/>
        <v>1389</v>
      </c>
      <c r="AA1394" s="81" t="str">
        <f>IF(AA1393="","",IFERROR(IF($S$17="All",VLOOKUP($S$14&amp;Z1394-1,'Pivot Tables'!$T$5:$U$1135,2,FALSE),VLOOKUP($S$14&amp;Reference!$S$17&amp;Z1394-1,'Pivot Tables'!$AB$5:$AC$1135,2,FALSE)),""))</f>
        <v/>
      </c>
      <c r="AB1394" s="66"/>
      <c r="BA1394" s="62" t="str">
        <f>IF(BA1393="","",IFERROR(VLOOKUP($BC$1&amp;BB1394-1,'Pivot Tables'!$E$5:$F$1135,2,FALSE),""))</f>
        <v/>
      </c>
      <c r="BB1394" s="63">
        <v>1392</v>
      </c>
      <c r="BC1394" s="62" t="str">
        <f>IF(BD1394="","",BD1394&amp;" ("&amp;COUNTIF('Pivot Tables'!$D$4:$D$1135,Reference!BD1394)-1&amp;")")</f>
        <v/>
      </c>
      <c r="BD1394" s="62" t="str">
        <f>IF(BD1393="","",IFERROR(VLOOKUP(BB1394,'Pivot Tables'!$AD$4:$AE$1135,2,FALSE),""))</f>
        <v/>
      </c>
    </row>
    <row r="1395" spans="22:56">
      <c r="V1395" s="70"/>
      <c r="W1395" s="65"/>
      <c r="X1395" s="65"/>
      <c r="Y1395" s="65"/>
      <c r="Z1395" s="65">
        <f t="shared" si="81"/>
        <v>1390</v>
      </c>
      <c r="AA1395" s="81" t="str">
        <f>IF(AA1394="","",IFERROR(IF($S$17="All",VLOOKUP($S$14&amp;Z1395-1,'Pivot Tables'!$T$5:$U$1135,2,FALSE),VLOOKUP($S$14&amp;Reference!$S$17&amp;Z1395-1,'Pivot Tables'!$AB$5:$AC$1135,2,FALSE)),""))</f>
        <v/>
      </c>
      <c r="AB1395" s="66"/>
      <c r="BA1395" s="62" t="str">
        <f>IF(BA1394="","",IFERROR(VLOOKUP($BC$1&amp;BB1395-1,'Pivot Tables'!$E$5:$F$1135,2,FALSE),""))</f>
        <v/>
      </c>
      <c r="BB1395" s="63">
        <v>1393</v>
      </c>
      <c r="BC1395" s="62" t="str">
        <f>IF(BD1395="","",BD1395&amp;" ("&amp;COUNTIF('Pivot Tables'!$D$4:$D$1135,Reference!BD1395)-1&amp;")")</f>
        <v/>
      </c>
      <c r="BD1395" s="62" t="str">
        <f>IF(BD1394="","",IFERROR(VLOOKUP(BB1395,'Pivot Tables'!$AD$4:$AE$1135,2,FALSE),""))</f>
        <v/>
      </c>
    </row>
    <row r="1396" spans="22:56">
      <c r="V1396" s="70"/>
      <c r="W1396" s="65"/>
      <c r="X1396" s="65"/>
      <c r="Y1396" s="65"/>
      <c r="Z1396" s="65">
        <f t="shared" si="81"/>
        <v>1391</v>
      </c>
      <c r="AA1396" s="81" t="str">
        <f>IF(AA1395="","",IFERROR(IF($S$17="All",VLOOKUP($S$14&amp;Z1396-1,'Pivot Tables'!$T$5:$U$1135,2,FALSE),VLOOKUP($S$14&amp;Reference!$S$17&amp;Z1396-1,'Pivot Tables'!$AB$5:$AC$1135,2,FALSE)),""))</f>
        <v/>
      </c>
      <c r="AB1396" s="66"/>
      <c r="BA1396" s="62" t="str">
        <f>IF(BA1395="","",IFERROR(VLOOKUP($BC$1&amp;BB1396-1,'Pivot Tables'!$E$5:$F$1135,2,FALSE),""))</f>
        <v/>
      </c>
      <c r="BB1396" s="63">
        <v>1394</v>
      </c>
      <c r="BC1396" s="62" t="str">
        <f>IF(BD1396="","",BD1396&amp;" ("&amp;COUNTIF('Pivot Tables'!$D$4:$D$1135,Reference!BD1396)-1&amp;")")</f>
        <v/>
      </c>
      <c r="BD1396" s="62" t="str">
        <f>IF(BD1395="","",IFERROR(VLOOKUP(BB1396,'Pivot Tables'!$AD$4:$AE$1135,2,FALSE),""))</f>
        <v/>
      </c>
    </row>
    <row r="1397" spans="22:56">
      <c r="V1397" s="70"/>
      <c r="W1397" s="65"/>
      <c r="X1397" s="65"/>
      <c r="Y1397" s="65"/>
      <c r="Z1397" s="65">
        <f t="shared" si="81"/>
        <v>1392</v>
      </c>
      <c r="AA1397" s="81" t="str">
        <f>IF(AA1396="","",IFERROR(IF($S$17="All",VLOOKUP($S$14&amp;Z1397-1,'Pivot Tables'!$T$5:$U$1135,2,FALSE),VLOOKUP($S$14&amp;Reference!$S$17&amp;Z1397-1,'Pivot Tables'!$AB$5:$AC$1135,2,FALSE)),""))</f>
        <v/>
      </c>
      <c r="AB1397" s="66"/>
      <c r="BA1397" s="62" t="str">
        <f>IF(BA1396="","",IFERROR(VLOOKUP($BC$1&amp;BB1397-1,'Pivot Tables'!$E$5:$F$1135,2,FALSE),""))</f>
        <v/>
      </c>
      <c r="BB1397" s="63">
        <v>1395</v>
      </c>
      <c r="BC1397" s="62" t="str">
        <f>IF(BD1397="","",BD1397&amp;" ("&amp;COUNTIF('Pivot Tables'!$D$4:$D$1135,Reference!BD1397)-1&amp;")")</f>
        <v/>
      </c>
      <c r="BD1397" s="62" t="str">
        <f>IF(BD1396="","",IFERROR(VLOOKUP(BB1397,'Pivot Tables'!$AD$4:$AE$1135,2,FALSE),""))</f>
        <v/>
      </c>
    </row>
    <row r="1398" spans="22:56">
      <c r="V1398" s="70"/>
      <c r="W1398" s="65"/>
      <c r="X1398" s="65"/>
      <c r="Y1398" s="65"/>
      <c r="Z1398" s="65">
        <f t="shared" si="81"/>
        <v>1393</v>
      </c>
      <c r="AA1398" s="81" t="str">
        <f>IF(AA1397="","",IFERROR(IF($S$17="All",VLOOKUP($S$14&amp;Z1398-1,'Pivot Tables'!$T$5:$U$1135,2,FALSE),VLOOKUP($S$14&amp;Reference!$S$17&amp;Z1398-1,'Pivot Tables'!$AB$5:$AC$1135,2,FALSE)),""))</f>
        <v/>
      </c>
      <c r="AB1398" s="66"/>
      <c r="BA1398" s="62" t="str">
        <f>IF(BA1397="","",IFERROR(VLOOKUP($BC$1&amp;BB1398-1,'Pivot Tables'!$E$5:$F$1135,2,FALSE),""))</f>
        <v/>
      </c>
      <c r="BB1398" s="63">
        <v>1396</v>
      </c>
      <c r="BC1398" s="62" t="str">
        <f>IF(BD1398="","",BD1398&amp;" ("&amp;COUNTIF('Pivot Tables'!$D$4:$D$1135,Reference!BD1398)-1&amp;")")</f>
        <v/>
      </c>
      <c r="BD1398" s="62" t="str">
        <f>IF(BD1397="","",IFERROR(VLOOKUP(BB1398,'Pivot Tables'!$AD$4:$AE$1135,2,FALSE),""))</f>
        <v/>
      </c>
    </row>
    <row r="1399" spans="22:56">
      <c r="V1399" s="70"/>
      <c r="W1399" s="65"/>
      <c r="X1399" s="65"/>
      <c r="Y1399" s="65"/>
      <c r="Z1399" s="65">
        <f t="shared" si="81"/>
        <v>1394</v>
      </c>
      <c r="AA1399" s="81" t="str">
        <f>IF(AA1398="","",IFERROR(IF($S$17="All",VLOOKUP($S$14&amp;Z1399-1,'Pivot Tables'!$T$5:$U$1135,2,FALSE),VLOOKUP($S$14&amp;Reference!$S$17&amp;Z1399-1,'Pivot Tables'!$AB$5:$AC$1135,2,FALSE)),""))</f>
        <v/>
      </c>
      <c r="AB1399" s="66"/>
      <c r="BA1399" s="62" t="str">
        <f>IF(BA1398="","",IFERROR(VLOOKUP($BC$1&amp;BB1399-1,'Pivot Tables'!$E$5:$F$1135,2,FALSE),""))</f>
        <v/>
      </c>
      <c r="BB1399" s="63">
        <v>1397</v>
      </c>
      <c r="BC1399" s="62" t="str">
        <f>IF(BD1399="","",BD1399&amp;" ("&amp;COUNTIF('Pivot Tables'!$D$4:$D$1135,Reference!BD1399)-1&amp;")")</f>
        <v/>
      </c>
      <c r="BD1399" s="62" t="str">
        <f>IF(BD1398="","",IFERROR(VLOOKUP(BB1399,'Pivot Tables'!$AD$4:$AE$1135,2,FALSE),""))</f>
        <v/>
      </c>
    </row>
    <row r="1400" spans="22:56">
      <c r="V1400" s="70"/>
      <c r="W1400" s="65"/>
      <c r="X1400" s="65"/>
      <c r="Y1400" s="65"/>
      <c r="Z1400" s="65">
        <f t="shared" si="81"/>
        <v>1395</v>
      </c>
      <c r="AA1400" s="81" t="str">
        <f>IF(AA1399="","",IFERROR(IF($S$17="All",VLOOKUP($S$14&amp;Z1400-1,'Pivot Tables'!$T$5:$U$1135,2,FALSE),VLOOKUP($S$14&amp;Reference!$S$17&amp;Z1400-1,'Pivot Tables'!$AB$5:$AC$1135,2,FALSE)),""))</f>
        <v/>
      </c>
      <c r="AB1400" s="66"/>
      <c r="BA1400" s="62" t="str">
        <f>IF(BA1399="","",IFERROR(VLOOKUP($BC$1&amp;BB1400-1,'Pivot Tables'!$E$5:$F$1135,2,FALSE),""))</f>
        <v/>
      </c>
      <c r="BB1400" s="63">
        <v>1398</v>
      </c>
      <c r="BC1400" s="62" t="str">
        <f>IF(BD1400="","",BD1400&amp;" ("&amp;COUNTIF('Pivot Tables'!$D$4:$D$1135,Reference!BD1400)-1&amp;")")</f>
        <v/>
      </c>
      <c r="BD1400" s="62" t="str">
        <f>IF(BD1399="","",IFERROR(VLOOKUP(BB1400,'Pivot Tables'!$AD$4:$AE$1135,2,FALSE),""))</f>
        <v/>
      </c>
    </row>
    <row r="1401" spans="22:56">
      <c r="V1401" s="70"/>
      <c r="W1401" s="65"/>
      <c r="X1401" s="65"/>
      <c r="Y1401" s="65"/>
      <c r="Z1401" s="65">
        <f t="shared" si="81"/>
        <v>1396</v>
      </c>
      <c r="AA1401" s="81" t="str">
        <f>IF(AA1400="","",IFERROR(IF($S$17="All",VLOOKUP($S$14&amp;Z1401-1,'Pivot Tables'!$T$5:$U$1135,2,FALSE),VLOOKUP($S$14&amp;Reference!$S$17&amp;Z1401-1,'Pivot Tables'!$AB$5:$AC$1135,2,FALSE)),""))</f>
        <v/>
      </c>
      <c r="AB1401" s="66"/>
      <c r="BA1401" s="62" t="str">
        <f>IF(BA1400="","",IFERROR(VLOOKUP($BC$1&amp;BB1401-1,'Pivot Tables'!$E$5:$F$1135,2,FALSE),""))</f>
        <v/>
      </c>
      <c r="BB1401" s="63">
        <v>1399</v>
      </c>
      <c r="BC1401" s="62" t="str">
        <f>IF(BD1401="","",BD1401&amp;" ("&amp;COUNTIF('Pivot Tables'!$D$4:$D$1135,Reference!BD1401)-1&amp;")")</f>
        <v/>
      </c>
      <c r="BD1401" s="62" t="str">
        <f>IF(BD1400="","",IFERROR(VLOOKUP(BB1401,'Pivot Tables'!$AD$4:$AE$1135,2,FALSE),""))</f>
        <v/>
      </c>
    </row>
    <row r="1402" spans="22:56">
      <c r="V1402" s="70"/>
      <c r="W1402" s="65"/>
      <c r="X1402" s="65"/>
      <c r="Y1402" s="65"/>
      <c r="Z1402" s="65">
        <f t="shared" si="81"/>
        <v>1397</v>
      </c>
      <c r="AA1402" s="81" t="str">
        <f>IF(AA1401="","",IFERROR(IF($S$17="All",VLOOKUP($S$14&amp;Z1402-1,'Pivot Tables'!$T$5:$U$1135,2,FALSE),VLOOKUP($S$14&amp;Reference!$S$17&amp;Z1402-1,'Pivot Tables'!$AB$5:$AC$1135,2,FALSE)),""))</f>
        <v/>
      </c>
      <c r="AB1402" s="66"/>
      <c r="BA1402" s="62" t="str">
        <f>IF(BA1401="","",IFERROR(VLOOKUP($BC$1&amp;BB1402-1,'Pivot Tables'!$E$5:$F$1135,2,FALSE),""))</f>
        <v/>
      </c>
      <c r="BB1402" s="63">
        <v>1400</v>
      </c>
      <c r="BC1402" s="62" t="str">
        <f>IF(BD1402="","",BD1402&amp;" ("&amp;COUNTIF('Pivot Tables'!$D$4:$D$1135,Reference!BD1402)-1&amp;")")</f>
        <v/>
      </c>
      <c r="BD1402" s="62" t="str">
        <f>IF(BD1401="","",IFERROR(VLOOKUP(BB1402,'Pivot Tables'!$AD$4:$AE$1135,2,FALSE),""))</f>
        <v/>
      </c>
    </row>
    <row r="1403" spans="22:56">
      <c r="V1403" s="70"/>
      <c r="W1403" s="65"/>
      <c r="X1403" s="65"/>
      <c r="Y1403" s="65"/>
      <c r="Z1403" s="65">
        <f t="shared" si="81"/>
        <v>1398</v>
      </c>
      <c r="AA1403" s="81" t="str">
        <f>IF(AA1402="","",IFERROR(IF($S$17="All",VLOOKUP($S$14&amp;Z1403-1,'Pivot Tables'!$T$5:$U$1135,2,FALSE),VLOOKUP($S$14&amp;Reference!$S$17&amp;Z1403-1,'Pivot Tables'!$AB$5:$AC$1135,2,FALSE)),""))</f>
        <v/>
      </c>
      <c r="AB1403" s="66"/>
      <c r="BA1403" s="62" t="str">
        <f>IF(BA1402="","",IFERROR(VLOOKUP($BC$1&amp;BB1403-1,'Pivot Tables'!$E$5:$F$1135,2,FALSE),""))</f>
        <v/>
      </c>
      <c r="BB1403" s="63">
        <v>1401</v>
      </c>
      <c r="BC1403" s="62" t="str">
        <f>IF(BD1403="","",BD1403&amp;" ("&amp;COUNTIF('Pivot Tables'!$D$4:$D$1135,Reference!BD1403)-1&amp;")")</f>
        <v/>
      </c>
      <c r="BD1403" s="62" t="str">
        <f>IF(BD1402="","",IFERROR(VLOOKUP(BB1403,'Pivot Tables'!$AD$4:$AE$1135,2,FALSE),""))</f>
        <v/>
      </c>
    </row>
    <row r="1404" spans="22:56">
      <c r="V1404" s="70"/>
      <c r="W1404" s="65"/>
      <c r="X1404" s="65"/>
      <c r="Y1404" s="65"/>
      <c r="Z1404" s="65">
        <f t="shared" si="81"/>
        <v>1399</v>
      </c>
      <c r="AA1404" s="81" t="str">
        <f>IF(AA1403="","",IFERROR(IF($S$17="All",VLOOKUP($S$14&amp;Z1404-1,'Pivot Tables'!$T$5:$U$1135,2,FALSE),VLOOKUP($S$14&amp;Reference!$S$17&amp;Z1404-1,'Pivot Tables'!$AB$5:$AC$1135,2,FALSE)),""))</f>
        <v/>
      </c>
      <c r="AB1404" s="66"/>
      <c r="BA1404" s="62" t="str">
        <f>IF(BA1403="","",IFERROR(VLOOKUP($BC$1&amp;BB1404-1,'Pivot Tables'!$E$5:$F$1135,2,FALSE),""))</f>
        <v/>
      </c>
      <c r="BB1404" s="63">
        <v>1402</v>
      </c>
      <c r="BC1404" s="62" t="str">
        <f>IF(BD1404="","",BD1404&amp;" ("&amp;COUNTIF('Pivot Tables'!$D$4:$D$1135,Reference!BD1404)-1&amp;")")</f>
        <v/>
      </c>
      <c r="BD1404" s="62" t="str">
        <f>IF(BD1403="","",IFERROR(VLOOKUP(BB1404,'Pivot Tables'!$AD$4:$AE$1135,2,FALSE),""))</f>
        <v/>
      </c>
    </row>
    <row r="1405" spans="22:56">
      <c r="V1405" s="70"/>
      <c r="W1405" s="65"/>
      <c r="X1405" s="65"/>
      <c r="Y1405" s="65"/>
      <c r="Z1405" s="65">
        <f t="shared" si="81"/>
        <v>1400</v>
      </c>
      <c r="AA1405" s="81" t="str">
        <f>IF(AA1404="","",IFERROR(IF($S$17="All",VLOOKUP($S$14&amp;Z1405-1,'Pivot Tables'!$T$5:$U$1135,2,FALSE),VLOOKUP($S$14&amp;Reference!$S$17&amp;Z1405-1,'Pivot Tables'!$AB$5:$AC$1135,2,FALSE)),""))</f>
        <v/>
      </c>
      <c r="AB1405" s="66"/>
      <c r="BA1405" s="62" t="str">
        <f>IF(BA1404="","",IFERROR(VLOOKUP($BC$1&amp;BB1405-1,'Pivot Tables'!$E$5:$F$1135,2,FALSE),""))</f>
        <v/>
      </c>
      <c r="BB1405" s="63">
        <v>1403</v>
      </c>
      <c r="BC1405" s="62" t="str">
        <f>IF(BD1405="","",BD1405&amp;" ("&amp;COUNTIF('Pivot Tables'!$D$4:$D$1135,Reference!BD1405)-1&amp;")")</f>
        <v/>
      </c>
      <c r="BD1405" s="62" t="str">
        <f>IF(BD1404="","",IFERROR(VLOOKUP(BB1405,'Pivot Tables'!$AD$4:$AE$1135,2,FALSE),""))</f>
        <v/>
      </c>
    </row>
    <row r="1406" spans="22:56">
      <c r="V1406" s="70"/>
      <c r="W1406" s="65"/>
      <c r="X1406" s="65"/>
      <c r="Y1406" s="65"/>
      <c r="Z1406" s="65">
        <f t="shared" si="81"/>
        <v>1401</v>
      </c>
      <c r="AA1406" s="81" t="str">
        <f>IF(AA1405="","",IFERROR(IF($S$17="All",VLOOKUP($S$14&amp;Z1406-1,'Pivot Tables'!$T$5:$U$1135,2,FALSE),VLOOKUP($S$14&amp;Reference!$S$17&amp;Z1406-1,'Pivot Tables'!$AB$5:$AC$1135,2,FALSE)),""))</f>
        <v/>
      </c>
      <c r="AB1406" s="66"/>
      <c r="BA1406" s="62" t="str">
        <f>IF(BA1405="","",IFERROR(VLOOKUP($BC$1&amp;BB1406-1,'Pivot Tables'!$E$5:$F$1135,2,FALSE),""))</f>
        <v/>
      </c>
      <c r="BB1406" s="63">
        <v>1404</v>
      </c>
      <c r="BC1406" s="62" t="str">
        <f>IF(BD1406="","",BD1406&amp;" ("&amp;COUNTIF('Pivot Tables'!$D$4:$D$1135,Reference!BD1406)-1&amp;")")</f>
        <v/>
      </c>
      <c r="BD1406" s="62" t="str">
        <f>IF(BD1405="","",IFERROR(VLOOKUP(BB1406,'Pivot Tables'!$AD$4:$AE$1135,2,FALSE),""))</f>
        <v/>
      </c>
    </row>
    <row r="1407" spans="22:56">
      <c r="V1407" s="70"/>
      <c r="W1407" s="65"/>
      <c r="X1407" s="65"/>
      <c r="Y1407" s="65"/>
      <c r="Z1407" s="65">
        <f t="shared" si="81"/>
        <v>1402</v>
      </c>
      <c r="AA1407" s="81" t="str">
        <f>IF(AA1406="","",IFERROR(IF($S$17="All",VLOOKUP($S$14&amp;Z1407-1,'Pivot Tables'!$T$5:$U$1135,2,FALSE),VLOOKUP($S$14&amp;Reference!$S$17&amp;Z1407-1,'Pivot Tables'!$AB$5:$AC$1135,2,FALSE)),""))</f>
        <v/>
      </c>
      <c r="AB1407" s="66"/>
      <c r="BA1407" s="62" t="str">
        <f>IF(BA1406="","",IFERROR(VLOOKUP($BC$1&amp;BB1407-1,'Pivot Tables'!$E$5:$F$1135,2,FALSE),""))</f>
        <v/>
      </c>
      <c r="BB1407" s="63">
        <v>1405</v>
      </c>
      <c r="BC1407" s="62" t="str">
        <f>IF(BD1407="","",BD1407&amp;" ("&amp;COUNTIF('Pivot Tables'!$D$4:$D$1135,Reference!BD1407)-1&amp;")")</f>
        <v/>
      </c>
      <c r="BD1407" s="62" t="str">
        <f>IF(BD1406="","",IFERROR(VLOOKUP(BB1407,'Pivot Tables'!$AD$4:$AE$1135,2,FALSE),""))</f>
        <v/>
      </c>
    </row>
    <row r="1408" spans="22:56">
      <c r="V1408" s="70"/>
      <c r="W1408" s="65"/>
      <c r="X1408" s="65"/>
      <c r="Y1408" s="65"/>
      <c r="Z1408" s="65">
        <f t="shared" si="81"/>
        <v>1403</v>
      </c>
      <c r="AA1408" s="81" t="str">
        <f>IF(AA1407="","",IFERROR(IF($S$17="All",VLOOKUP($S$14&amp;Z1408-1,'Pivot Tables'!$T$5:$U$1135,2,FALSE),VLOOKUP($S$14&amp;Reference!$S$17&amp;Z1408-1,'Pivot Tables'!$AB$5:$AC$1135,2,FALSE)),""))</f>
        <v/>
      </c>
      <c r="AB1408" s="66"/>
      <c r="BA1408" s="62" t="str">
        <f>IF(BA1407="","",IFERROR(VLOOKUP($BC$1&amp;BB1408-1,'Pivot Tables'!$E$5:$F$1135,2,FALSE),""))</f>
        <v/>
      </c>
      <c r="BB1408" s="63">
        <v>1406</v>
      </c>
      <c r="BC1408" s="62" t="str">
        <f>IF(BD1408="","",BD1408&amp;" ("&amp;COUNTIF('Pivot Tables'!$D$4:$D$1135,Reference!BD1408)-1&amp;")")</f>
        <v/>
      </c>
      <c r="BD1408" s="62" t="str">
        <f>IF(BD1407="","",IFERROR(VLOOKUP(BB1408,'Pivot Tables'!$AD$4:$AE$1135,2,FALSE),""))</f>
        <v/>
      </c>
    </row>
    <row r="1409" spans="22:56">
      <c r="V1409" s="70"/>
      <c r="W1409" s="65"/>
      <c r="X1409" s="65"/>
      <c r="Y1409" s="65"/>
      <c r="Z1409" s="65">
        <f t="shared" si="81"/>
        <v>1404</v>
      </c>
      <c r="AA1409" s="81" t="str">
        <f>IF(AA1408="","",IFERROR(IF($S$17="All",VLOOKUP($S$14&amp;Z1409-1,'Pivot Tables'!$T$5:$U$1135,2,FALSE),VLOOKUP($S$14&amp;Reference!$S$17&amp;Z1409-1,'Pivot Tables'!$AB$5:$AC$1135,2,FALSE)),""))</f>
        <v/>
      </c>
      <c r="AB1409" s="66"/>
      <c r="BA1409" s="62" t="str">
        <f>IF(BA1408="","",IFERROR(VLOOKUP($BC$1&amp;BB1409-1,'Pivot Tables'!$E$5:$F$1135,2,FALSE),""))</f>
        <v/>
      </c>
      <c r="BB1409" s="63">
        <v>1407</v>
      </c>
      <c r="BC1409" s="62" t="str">
        <f>IF(BD1409="","",BD1409&amp;" ("&amp;COUNTIF('Pivot Tables'!$D$4:$D$1135,Reference!BD1409)-1&amp;")")</f>
        <v/>
      </c>
      <c r="BD1409" s="62" t="str">
        <f>IF(BD1408="","",IFERROR(VLOOKUP(BB1409,'Pivot Tables'!$AD$4:$AE$1135,2,FALSE),""))</f>
        <v/>
      </c>
    </row>
    <row r="1410" spans="22:56">
      <c r="V1410" s="70"/>
      <c r="W1410" s="65"/>
      <c r="X1410" s="65"/>
      <c r="Y1410" s="65"/>
      <c r="Z1410" s="65">
        <f t="shared" si="81"/>
        <v>1405</v>
      </c>
      <c r="AA1410" s="81" t="str">
        <f>IF(AA1409="","",IFERROR(IF($S$17="All",VLOOKUP($S$14&amp;Z1410-1,'Pivot Tables'!$T$5:$U$1135,2,FALSE),VLOOKUP($S$14&amp;Reference!$S$17&amp;Z1410-1,'Pivot Tables'!$AB$5:$AC$1135,2,FALSE)),""))</f>
        <v/>
      </c>
      <c r="AB1410" s="66"/>
      <c r="BA1410" s="62" t="str">
        <f>IF(BA1409="","",IFERROR(VLOOKUP($BC$1&amp;BB1410-1,'Pivot Tables'!$E$5:$F$1135,2,FALSE),""))</f>
        <v/>
      </c>
      <c r="BB1410" s="63">
        <v>1408</v>
      </c>
      <c r="BC1410" s="62" t="str">
        <f>IF(BD1410="","",BD1410&amp;" ("&amp;COUNTIF('Pivot Tables'!$D$4:$D$1135,Reference!BD1410)-1&amp;")")</f>
        <v/>
      </c>
      <c r="BD1410" s="62" t="str">
        <f>IF(BD1409="","",IFERROR(VLOOKUP(BB1410,'Pivot Tables'!$AD$4:$AE$1135,2,FALSE),""))</f>
        <v/>
      </c>
    </row>
    <row r="1411" spans="22:56">
      <c r="V1411" s="70"/>
      <c r="W1411" s="65"/>
      <c r="X1411" s="65"/>
      <c r="Y1411" s="65"/>
      <c r="Z1411" s="65">
        <f t="shared" si="81"/>
        <v>1406</v>
      </c>
      <c r="AA1411" s="81" t="str">
        <f>IF(AA1410="","",IFERROR(IF($S$17="All",VLOOKUP($S$14&amp;Z1411-1,'Pivot Tables'!$T$5:$U$1135,2,FALSE),VLOOKUP($S$14&amp;Reference!$S$17&amp;Z1411-1,'Pivot Tables'!$AB$5:$AC$1135,2,FALSE)),""))</f>
        <v/>
      </c>
      <c r="AB1411" s="66"/>
      <c r="BA1411" s="62" t="str">
        <f>IF(BA1410="","",IFERROR(VLOOKUP($BC$1&amp;BB1411-1,'Pivot Tables'!$E$5:$F$1135,2,FALSE),""))</f>
        <v/>
      </c>
      <c r="BB1411" s="63">
        <v>1409</v>
      </c>
      <c r="BC1411" s="62" t="str">
        <f>IF(BD1411="","",BD1411&amp;" ("&amp;COUNTIF('Pivot Tables'!$D$4:$D$1135,Reference!BD1411)-1&amp;")")</f>
        <v/>
      </c>
      <c r="BD1411" s="62" t="str">
        <f>IF(BD1410="","",IFERROR(VLOOKUP(BB1411,'Pivot Tables'!$AD$4:$AE$1135,2,FALSE),""))</f>
        <v/>
      </c>
    </row>
    <row r="1412" spans="22:56">
      <c r="V1412" s="70"/>
      <c r="W1412" s="65"/>
      <c r="X1412" s="65"/>
      <c r="Y1412" s="65"/>
      <c r="Z1412" s="65">
        <f t="shared" si="81"/>
        <v>1407</v>
      </c>
      <c r="AA1412" s="81" t="str">
        <f>IF(AA1411="","",IFERROR(IF($S$17="All",VLOOKUP($S$14&amp;Z1412-1,'Pivot Tables'!$T$5:$U$1135,2,FALSE),VLOOKUP($S$14&amp;Reference!$S$17&amp;Z1412-1,'Pivot Tables'!$AB$5:$AC$1135,2,FALSE)),""))</f>
        <v/>
      </c>
      <c r="AB1412" s="66"/>
      <c r="BA1412" s="62" t="str">
        <f>IF(BA1411="","",IFERROR(VLOOKUP($BC$1&amp;BB1412-1,'Pivot Tables'!$E$5:$F$1135,2,FALSE),""))</f>
        <v/>
      </c>
      <c r="BB1412" s="63">
        <v>1410</v>
      </c>
      <c r="BC1412" s="62" t="str">
        <f>IF(BD1412="","",BD1412&amp;" ("&amp;COUNTIF('Pivot Tables'!$D$4:$D$1135,Reference!BD1412)-1&amp;")")</f>
        <v/>
      </c>
      <c r="BD1412" s="62" t="str">
        <f>IF(BD1411="","",IFERROR(VLOOKUP(BB1412,'Pivot Tables'!$AD$4:$AE$1135,2,FALSE),""))</f>
        <v/>
      </c>
    </row>
    <row r="1413" spans="22:56">
      <c r="V1413" s="70"/>
      <c r="W1413" s="65"/>
      <c r="X1413" s="65"/>
      <c r="Y1413" s="65"/>
      <c r="Z1413" s="65">
        <f t="shared" si="81"/>
        <v>1408</v>
      </c>
      <c r="AA1413" s="81" t="str">
        <f>IF(AA1412="","",IFERROR(IF($S$17="All",VLOOKUP($S$14&amp;Z1413-1,'Pivot Tables'!$T$5:$U$1135,2,FALSE),VLOOKUP($S$14&amp;Reference!$S$17&amp;Z1413-1,'Pivot Tables'!$AB$5:$AC$1135,2,FALSE)),""))</f>
        <v/>
      </c>
      <c r="AB1413" s="66"/>
      <c r="BA1413" s="62" t="str">
        <f>IF(BA1412="","",IFERROR(VLOOKUP($BC$1&amp;BB1413-1,'Pivot Tables'!$E$5:$F$1135,2,FALSE),""))</f>
        <v/>
      </c>
      <c r="BB1413" s="63">
        <v>1411</v>
      </c>
      <c r="BC1413" s="62" t="str">
        <f>IF(BD1413="","",BD1413&amp;" ("&amp;COUNTIF('Pivot Tables'!$D$4:$D$1135,Reference!BD1413)-1&amp;")")</f>
        <v/>
      </c>
      <c r="BD1413" s="62" t="str">
        <f>IF(BD1412="","",IFERROR(VLOOKUP(BB1413,'Pivot Tables'!$AD$4:$AE$1135,2,FALSE),""))</f>
        <v/>
      </c>
    </row>
    <row r="1414" spans="22:56">
      <c r="V1414" s="70"/>
      <c r="W1414" s="65"/>
      <c r="X1414" s="65"/>
      <c r="Y1414" s="65"/>
      <c r="Z1414" s="65">
        <f t="shared" si="81"/>
        <v>1409</v>
      </c>
      <c r="AA1414" s="81" t="str">
        <f>IF(AA1413="","",IFERROR(IF($S$17="All",VLOOKUP($S$14&amp;Z1414-1,'Pivot Tables'!$T$5:$U$1135,2,FALSE),VLOOKUP($S$14&amp;Reference!$S$17&amp;Z1414-1,'Pivot Tables'!$AB$5:$AC$1135,2,FALSE)),""))</f>
        <v/>
      </c>
      <c r="AB1414" s="66"/>
      <c r="BA1414" s="62" t="str">
        <f>IF(BA1413="","",IFERROR(VLOOKUP($BC$1&amp;BB1414-1,'Pivot Tables'!$E$5:$F$1135,2,FALSE),""))</f>
        <v/>
      </c>
      <c r="BB1414" s="63">
        <v>1412</v>
      </c>
      <c r="BC1414" s="62" t="str">
        <f>IF(BD1414="","",BD1414&amp;" ("&amp;COUNTIF('Pivot Tables'!$D$4:$D$1135,Reference!BD1414)-1&amp;")")</f>
        <v/>
      </c>
      <c r="BD1414" s="62" t="str">
        <f>IF(BD1413="","",IFERROR(VLOOKUP(BB1414,'Pivot Tables'!$AD$4:$AE$1135,2,FALSE),""))</f>
        <v/>
      </c>
    </row>
    <row r="1415" spans="22:56">
      <c r="V1415" s="70"/>
      <c r="W1415" s="65"/>
      <c r="X1415" s="65"/>
      <c r="Y1415" s="65"/>
      <c r="Z1415" s="65">
        <f t="shared" si="81"/>
        <v>1410</v>
      </c>
      <c r="AA1415" s="81" t="str">
        <f>IF(AA1414="","",IFERROR(IF($S$17="All",VLOOKUP($S$14&amp;Z1415-1,'Pivot Tables'!$T$5:$U$1135,2,FALSE),VLOOKUP($S$14&amp;Reference!$S$17&amp;Z1415-1,'Pivot Tables'!$AB$5:$AC$1135,2,FALSE)),""))</f>
        <v/>
      </c>
      <c r="AB1415" s="66"/>
      <c r="BA1415" s="62" t="str">
        <f>IF(BA1414="","",IFERROR(VLOOKUP($BC$1&amp;BB1415-1,'Pivot Tables'!$E$5:$F$1135,2,FALSE),""))</f>
        <v/>
      </c>
      <c r="BB1415" s="63">
        <v>1413</v>
      </c>
      <c r="BC1415" s="62" t="str">
        <f>IF(BD1415="","",BD1415&amp;" ("&amp;COUNTIF('Pivot Tables'!$D$4:$D$1135,Reference!BD1415)-1&amp;")")</f>
        <v/>
      </c>
      <c r="BD1415" s="62" t="str">
        <f>IF(BD1414="","",IFERROR(VLOOKUP(BB1415,'Pivot Tables'!$AD$4:$AE$1135,2,FALSE),""))</f>
        <v/>
      </c>
    </row>
    <row r="1416" spans="22:56">
      <c r="V1416" s="70"/>
      <c r="W1416" s="65"/>
      <c r="X1416" s="65"/>
      <c r="Y1416" s="65"/>
      <c r="Z1416" s="65">
        <f t="shared" si="81"/>
        <v>1411</v>
      </c>
      <c r="AA1416" s="81" t="str">
        <f>IF(AA1415="","",IFERROR(IF($S$17="All",VLOOKUP($S$14&amp;Z1416-1,'Pivot Tables'!$T$5:$U$1135,2,FALSE),VLOOKUP($S$14&amp;Reference!$S$17&amp;Z1416-1,'Pivot Tables'!$AB$5:$AC$1135,2,FALSE)),""))</f>
        <v/>
      </c>
      <c r="AB1416" s="66"/>
      <c r="BA1416" s="62" t="str">
        <f>IF(BA1415="","",IFERROR(VLOOKUP($BC$1&amp;BB1416-1,'Pivot Tables'!$E$5:$F$1135,2,FALSE),""))</f>
        <v/>
      </c>
      <c r="BB1416" s="63">
        <v>1414</v>
      </c>
      <c r="BC1416" s="62" t="str">
        <f>IF(BD1416="","",BD1416&amp;" ("&amp;COUNTIF('Pivot Tables'!$D$4:$D$1135,Reference!BD1416)-1&amp;")")</f>
        <v/>
      </c>
      <c r="BD1416" s="62" t="str">
        <f>IF(BD1415="","",IFERROR(VLOOKUP(BB1416,'Pivot Tables'!$AD$4:$AE$1135,2,FALSE),""))</f>
        <v/>
      </c>
    </row>
    <row r="1417" spans="22:56">
      <c r="V1417" s="70"/>
      <c r="W1417" s="65"/>
      <c r="X1417" s="65"/>
      <c r="Y1417" s="65"/>
      <c r="Z1417" s="65">
        <f t="shared" si="81"/>
        <v>1412</v>
      </c>
      <c r="AA1417" s="81" t="str">
        <f>IF(AA1416="","",IFERROR(IF($S$17="All",VLOOKUP($S$14&amp;Z1417-1,'Pivot Tables'!$T$5:$U$1135,2,FALSE),VLOOKUP($S$14&amp;Reference!$S$17&amp;Z1417-1,'Pivot Tables'!$AB$5:$AC$1135,2,FALSE)),""))</f>
        <v/>
      </c>
      <c r="AB1417" s="66"/>
      <c r="BA1417" s="62" t="str">
        <f>IF(BA1416="","",IFERROR(VLOOKUP($BC$1&amp;BB1417-1,'Pivot Tables'!$E$5:$F$1135,2,FALSE),""))</f>
        <v/>
      </c>
      <c r="BB1417" s="63">
        <v>1415</v>
      </c>
      <c r="BC1417" s="62" t="str">
        <f>IF(BD1417="","",BD1417&amp;" ("&amp;COUNTIF('Pivot Tables'!$D$4:$D$1135,Reference!BD1417)-1&amp;")")</f>
        <v/>
      </c>
      <c r="BD1417" s="62" t="str">
        <f>IF(BD1416="","",IFERROR(VLOOKUP(BB1417,'Pivot Tables'!$AD$4:$AE$1135,2,FALSE),""))</f>
        <v/>
      </c>
    </row>
    <row r="1418" spans="22:56">
      <c r="V1418" s="70"/>
      <c r="W1418" s="65"/>
      <c r="X1418" s="65"/>
      <c r="Y1418" s="65"/>
      <c r="Z1418" s="65">
        <f t="shared" si="81"/>
        <v>1413</v>
      </c>
      <c r="AA1418" s="81" t="str">
        <f>IF(AA1417="","",IFERROR(IF($S$17="All",VLOOKUP($S$14&amp;Z1418-1,'Pivot Tables'!$T$5:$U$1135,2,FALSE),VLOOKUP($S$14&amp;Reference!$S$17&amp;Z1418-1,'Pivot Tables'!$AB$5:$AC$1135,2,FALSE)),""))</f>
        <v/>
      </c>
      <c r="AB1418" s="66"/>
      <c r="BA1418" s="62" t="str">
        <f>IF(BA1417="","",IFERROR(VLOOKUP($BC$1&amp;BB1418-1,'Pivot Tables'!$E$5:$F$1135,2,FALSE),""))</f>
        <v/>
      </c>
      <c r="BB1418" s="63">
        <v>1416</v>
      </c>
      <c r="BC1418" s="62" t="str">
        <f>IF(BD1418="","",BD1418&amp;" ("&amp;COUNTIF('Pivot Tables'!$D$4:$D$1135,Reference!BD1418)-1&amp;")")</f>
        <v/>
      </c>
      <c r="BD1418" s="62" t="str">
        <f>IF(BD1417="","",IFERROR(VLOOKUP(BB1418,'Pivot Tables'!$AD$4:$AE$1135,2,FALSE),""))</f>
        <v/>
      </c>
    </row>
    <row r="1419" spans="22:56">
      <c r="V1419" s="70"/>
      <c r="W1419" s="65"/>
      <c r="X1419" s="65"/>
      <c r="Y1419" s="65"/>
      <c r="Z1419" s="65">
        <f t="shared" si="81"/>
        <v>1414</v>
      </c>
      <c r="AA1419" s="81" t="str">
        <f>IF(AA1418="","",IFERROR(IF($S$17="All",VLOOKUP($S$14&amp;Z1419-1,'Pivot Tables'!$T$5:$U$1135,2,FALSE),VLOOKUP($S$14&amp;Reference!$S$17&amp;Z1419-1,'Pivot Tables'!$AB$5:$AC$1135,2,FALSE)),""))</f>
        <v/>
      </c>
      <c r="AB1419" s="66"/>
      <c r="BA1419" s="62" t="str">
        <f>IF(BA1418="","",IFERROR(VLOOKUP($BC$1&amp;BB1419-1,'Pivot Tables'!$E$5:$F$1135,2,FALSE),""))</f>
        <v/>
      </c>
      <c r="BB1419" s="63">
        <v>1417</v>
      </c>
      <c r="BC1419" s="62" t="str">
        <f>IF(BD1419="","",BD1419&amp;" ("&amp;COUNTIF('Pivot Tables'!$D$4:$D$1135,Reference!BD1419)-1&amp;")")</f>
        <v/>
      </c>
      <c r="BD1419" s="62" t="str">
        <f>IF(BD1418="","",IFERROR(VLOOKUP(BB1419,'Pivot Tables'!$AD$4:$AE$1135,2,FALSE),""))</f>
        <v/>
      </c>
    </row>
    <row r="1420" spans="22:56">
      <c r="V1420" s="70"/>
      <c r="W1420" s="65"/>
      <c r="X1420" s="65"/>
      <c r="Y1420" s="65"/>
      <c r="Z1420" s="65">
        <f t="shared" si="81"/>
        <v>1415</v>
      </c>
      <c r="AA1420" s="81" t="str">
        <f>IF(AA1419="","",IFERROR(IF($S$17="All",VLOOKUP($S$14&amp;Z1420-1,'Pivot Tables'!$T$5:$U$1135,2,FALSE),VLOOKUP($S$14&amp;Reference!$S$17&amp;Z1420-1,'Pivot Tables'!$AB$5:$AC$1135,2,FALSE)),""))</f>
        <v/>
      </c>
      <c r="AB1420" s="66"/>
      <c r="BA1420" s="62" t="str">
        <f>IF(BA1419="","",IFERROR(VLOOKUP($BC$1&amp;BB1420-1,'Pivot Tables'!$E$5:$F$1135,2,FALSE),""))</f>
        <v/>
      </c>
      <c r="BB1420" s="63">
        <v>1418</v>
      </c>
      <c r="BC1420" s="62" t="str">
        <f>IF(BD1420="","",BD1420&amp;" ("&amp;COUNTIF('Pivot Tables'!$D$4:$D$1135,Reference!BD1420)-1&amp;")")</f>
        <v/>
      </c>
      <c r="BD1420" s="62" t="str">
        <f>IF(BD1419="","",IFERROR(VLOOKUP(BB1420,'Pivot Tables'!$AD$4:$AE$1135,2,FALSE),""))</f>
        <v/>
      </c>
    </row>
    <row r="1421" spans="22:56">
      <c r="V1421" s="70"/>
      <c r="W1421" s="65"/>
      <c r="X1421" s="65"/>
      <c r="Y1421" s="65"/>
      <c r="Z1421" s="65">
        <f t="shared" si="81"/>
        <v>1416</v>
      </c>
      <c r="AA1421" s="81" t="str">
        <f>IF(AA1420="","",IFERROR(IF($S$17="All",VLOOKUP($S$14&amp;Z1421-1,'Pivot Tables'!$T$5:$U$1135,2,FALSE),VLOOKUP($S$14&amp;Reference!$S$17&amp;Z1421-1,'Pivot Tables'!$AB$5:$AC$1135,2,FALSE)),""))</f>
        <v/>
      </c>
      <c r="AB1421" s="66"/>
      <c r="BA1421" s="62" t="str">
        <f>IF(BA1420="","",IFERROR(VLOOKUP($BC$1&amp;BB1421-1,'Pivot Tables'!$E$5:$F$1135,2,FALSE),""))</f>
        <v/>
      </c>
      <c r="BB1421" s="63">
        <v>1419</v>
      </c>
      <c r="BC1421" s="62" t="str">
        <f>IF(BD1421="","",BD1421&amp;" ("&amp;COUNTIF('Pivot Tables'!$D$4:$D$1135,Reference!BD1421)-1&amp;")")</f>
        <v/>
      </c>
      <c r="BD1421" s="62" t="str">
        <f>IF(BD1420="","",IFERROR(VLOOKUP(BB1421,'Pivot Tables'!$AD$4:$AE$1135,2,FALSE),""))</f>
        <v/>
      </c>
    </row>
    <row r="1422" spans="22:56">
      <c r="V1422" s="70"/>
      <c r="W1422" s="65"/>
      <c r="X1422" s="65"/>
      <c r="Y1422" s="65"/>
      <c r="Z1422" s="65">
        <f t="shared" si="81"/>
        <v>1417</v>
      </c>
      <c r="AA1422" s="81" t="str">
        <f>IF(AA1421="","",IFERROR(IF($S$17="All",VLOOKUP($S$14&amp;Z1422-1,'Pivot Tables'!$T$5:$U$1135,2,FALSE),VLOOKUP($S$14&amp;Reference!$S$17&amp;Z1422-1,'Pivot Tables'!$AB$5:$AC$1135,2,FALSE)),""))</f>
        <v/>
      </c>
      <c r="AB1422" s="66"/>
      <c r="BA1422" s="62" t="str">
        <f>IF(BA1421="","",IFERROR(VLOOKUP($BC$1&amp;BB1422-1,'Pivot Tables'!$E$5:$F$1135,2,FALSE),""))</f>
        <v/>
      </c>
      <c r="BB1422" s="63">
        <v>1420</v>
      </c>
      <c r="BC1422" s="62" t="str">
        <f>IF(BD1422="","",BD1422&amp;" ("&amp;COUNTIF('Pivot Tables'!$D$4:$D$1135,Reference!BD1422)-1&amp;")")</f>
        <v/>
      </c>
      <c r="BD1422" s="62" t="str">
        <f>IF(BD1421="","",IFERROR(VLOOKUP(BB1422,'Pivot Tables'!$AD$4:$AE$1135,2,FALSE),""))</f>
        <v/>
      </c>
    </row>
    <row r="1423" spans="22:56">
      <c r="V1423" s="70"/>
      <c r="W1423" s="65"/>
      <c r="X1423" s="65"/>
      <c r="Y1423" s="65"/>
      <c r="Z1423" s="65">
        <f t="shared" ref="Z1423:Z1486" si="82">+Z1422+1</f>
        <v>1418</v>
      </c>
      <c r="AA1423" s="81" t="str">
        <f>IF(AA1422="","",IFERROR(IF($S$17="All",VLOOKUP($S$14&amp;Z1423-1,'Pivot Tables'!$T$5:$U$1135,2,FALSE),VLOOKUP($S$14&amp;Reference!$S$17&amp;Z1423-1,'Pivot Tables'!$AB$5:$AC$1135,2,FALSE)),""))</f>
        <v/>
      </c>
      <c r="AB1423" s="66"/>
      <c r="BA1423" s="62" t="str">
        <f>IF(BA1422="","",IFERROR(VLOOKUP($BC$1&amp;BB1423-1,'Pivot Tables'!$E$5:$F$1135,2,FALSE),""))</f>
        <v/>
      </c>
      <c r="BB1423" s="63">
        <v>1421</v>
      </c>
      <c r="BC1423" s="62" t="str">
        <f>IF(BD1423="","",BD1423&amp;" ("&amp;COUNTIF('Pivot Tables'!$D$4:$D$1135,Reference!BD1423)-1&amp;")")</f>
        <v/>
      </c>
      <c r="BD1423" s="62" t="str">
        <f>IF(BD1422="","",IFERROR(VLOOKUP(BB1423,'Pivot Tables'!$AD$4:$AE$1135,2,FALSE),""))</f>
        <v/>
      </c>
    </row>
    <row r="1424" spans="22:56">
      <c r="V1424" s="70"/>
      <c r="W1424" s="65"/>
      <c r="X1424" s="65"/>
      <c r="Y1424" s="65"/>
      <c r="Z1424" s="65">
        <f t="shared" si="82"/>
        <v>1419</v>
      </c>
      <c r="AA1424" s="81" t="str">
        <f>IF(AA1423="","",IFERROR(IF($S$17="All",VLOOKUP($S$14&amp;Z1424-1,'Pivot Tables'!$T$5:$U$1135,2,FALSE),VLOOKUP($S$14&amp;Reference!$S$17&amp;Z1424-1,'Pivot Tables'!$AB$5:$AC$1135,2,FALSE)),""))</f>
        <v/>
      </c>
      <c r="AB1424" s="66"/>
      <c r="BA1424" s="62" t="str">
        <f>IF(BA1423="","",IFERROR(VLOOKUP($BC$1&amp;BB1424-1,'Pivot Tables'!$E$5:$F$1135,2,FALSE),""))</f>
        <v/>
      </c>
      <c r="BB1424" s="63">
        <v>1422</v>
      </c>
      <c r="BC1424" s="62" t="str">
        <f>IF(BD1424="","",BD1424&amp;" ("&amp;COUNTIF('Pivot Tables'!$D$4:$D$1135,Reference!BD1424)-1&amp;")")</f>
        <v/>
      </c>
      <c r="BD1424" s="62" t="str">
        <f>IF(BD1423="","",IFERROR(VLOOKUP(BB1424,'Pivot Tables'!$AD$4:$AE$1135,2,FALSE),""))</f>
        <v/>
      </c>
    </row>
    <row r="1425" spans="22:56">
      <c r="V1425" s="70"/>
      <c r="W1425" s="65"/>
      <c r="X1425" s="65"/>
      <c r="Y1425" s="65"/>
      <c r="Z1425" s="65">
        <f t="shared" si="82"/>
        <v>1420</v>
      </c>
      <c r="AA1425" s="81" t="str">
        <f>IF(AA1424="","",IFERROR(IF($S$17="All",VLOOKUP($S$14&amp;Z1425-1,'Pivot Tables'!$T$5:$U$1135,2,FALSE),VLOOKUP($S$14&amp;Reference!$S$17&amp;Z1425-1,'Pivot Tables'!$AB$5:$AC$1135,2,FALSE)),""))</f>
        <v/>
      </c>
      <c r="AB1425" s="66"/>
      <c r="BA1425" s="62" t="str">
        <f>IF(BA1424="","",IFERROR(VLOOKUP($BC$1&amp;BB1425-1,'Pivot Tables'!$E$5:$F$1135,2,FALSE),""))</f>
        <v/>
      </c>
      <c r="BB1425" s="63">
        <v>1423</v>
      </c>
      <c r="BC1425" s="62" t="str">
        <f>IF(BD1425="","",BD1425&amp;" ("&amp;COUNTIF('Pivot Tables'!$D$4:$D$1135,Reference!BD1425)-1&amp;")")</f>
        <v/>
      </c>
      <c r="BD1425" s="62" t="str">
        <f>IF(BD1424="","",IFERROR(VLOOKUP(BB1425,'Pivot Tables'!$AD$4:$AE$1135,2,FALSE),""))</f>
        <v/>
      </c>
    </row>
    <row r="1426" spans="22:56">
      <c r="V1426" s="70"/>
      <c r="W1426" s="65"/>
      <c r="X1426" s="65"/>
      <c r="Y1426" s="65"/>
      <c r="Z1426" s="65">
        <f t="shared" si="82"/>
        <v>1421</v>
      </c>
      <c r="AA1426" s="81" t="str">
        <f>IF(AA1425="","",IFERROR(IF($S$17="All",VLOOKUP($S$14&amp;Z1426-1,'Pivot Tables'!$T$5:$U$1135,2,FALSE),VLOOKUP($S$14&amp;Reference!$S$17&amp;Z1426-1,'Pivot Tables'!$AB$5:$AC$1135,2,FALSE)),""))</f>
        <v/>
      </c>
      <c r="AB1426" s="66"/>
      <c r="BA1426" s="62" t="str">
        <f>IF(BA1425="","",IFERROR(VLOOKUP($BC$1&amp;BB1426-1,'Pivot Tables'!$E$5:$F$1135,2,FALSE),""))</f>
        <v/>
      </c>
      <c r="BB1426" s="63">
        <v>1424</v>
      </c>
      <c r="BC1426" s="62" t="str">
        <f>IF(BD1426="","",BD1426&amp;" ("&amp;COUNTIF('Pivot Tables'!$D$4:$D$1135,Reference!BD1426)-1&amp;")")</f>
        <v/>
      </c>
      <c r="BD1426" s="62" t="str">
        <f>IF(BD1425="","",IFERROR(VLOOKUP(BB1426,'Pivot Tables'!$AD$4:$AE$1135,2,FALSE),""))</f>
        <v/>
      </c>
    </row>
    <row r="1427" spans="22:56">
      <c r="V1427" s="70"/>
      <c r="W1427" s="65"/>
      <c r="X1427" s="65"/>
      <c r="Y1427" s="65"/>
      <c r="Z1427" s="65">
        <f t="shared" si="82"/>
        <v>1422</v>
      </c>
      <c r="AA1427" s="81" t="str">
        <f>IF(AA1426="","",IFERROR(IF($S$17="All",VLOOKUP($S$14&amp;Z1427-1,'Pivot Tables'!$T$5:$U$1135,2,FALSE),VLOOKUP($S$14&amp;Reference!$S$17&amp;Z1427-1,'Pivot Tables'!$AB$5:$AC$1135,2,FALSE)),""))</f>
        <v/>
      </c>
      <c r="AB1427" s="66"/>
      <c r="BA1427" s="62" t="str">
        <f>IF(BA1426="","",IFERROR(VLOOKUP($BC$1&amp;BB1427-1,'Pivot Tables'!$E$5:$F$1135,2,FALSE),""))</f>
        <v/>
      </c>
      <c r="BB1427" s="63">
        <v>1425</v>
      </c>
      <c r="BC1427" s="62" t="str">
        <f>IF(BD1427="","",BD1427&amp;" ("&amp;COUNTIF('Pivot Tables'!$D$4:$D$1135,Reference!BD1427)-1&amp;")")</f>
        <v/>
      </c>
      <c r="BD1427" s="62" t="str">
        <f>IF(BD1426="","",IFERROR(VLOOKUP(BB1427,'Pivot Tables'!$AD$4:$AE$1135,2,FALSE),""))</f>
        <v/>
      </c>
    </row>
    <row r="1428" spans="22:56">
      <c r="V1428" s="70"/>
      <c r="W1428" s="65"/>
      <c r="X1428" s="65"/>
      <c r="Y1428" s="65"/>
      <c r="Z1428" s="65">
        <f t="shared" si="82"/>
        <v>1423</v>
      </c>
      <c r="AA1428" s="81" t="str">
        <f>IF(AA1427="","",IFERROR(IF($S$17="All",VLOOKUP($S$14&amp;Z1428-1,'Pivot Tables'!$T$5:$U$1135,2,FALSE),VLOOKUP($S$14&amp;Reference!$S$17&amp;Z1428-1,'Pivot Tables'!$AB$5:$AC$1135,2,FALSE)),""))</f>
        <v/>
      </c>
      <c r="AB1428" s="66"/>
      <c r="BA1428" s="62" t="str">
        <f>IF(BA1427="","",IFERROR(VLOOKUP($BC$1&amp;BB1428-1,'Pivot Tables'!$E$5:$F$1135,2,FALSE),""))</f>
        <v/>
      </c>
      <c r="BB1428" s="63">
        <v>1426</v>
      </c>
      <c r="BC1428" s="62" t="str">
        <f>IF(BD1428="","",BD1428&amp;" ("&amp;COUNTIF('Pivot Tables'!$D$4:$D$1135,Reference!BD1428)-1&amp;")")</f>
        <v/>
      </c>
      <c r="BD1428" s="62" t="str">
        <f>IF(BD1427="","",IFERROR(VLOOKUP(BB1428,'Pivot Tables'!$AD$4:$AE$1135,2,FALSE),""))</f>
        <v/>
      </c>
    </row>
    <row r="1429" spans="22:56">
      <c r="V1429" s="70"/>
      <c r="W1429" s="65"/>
      <c r="X1429" s="65"/>
      <c r="Y1429" s="65"/>
      <c r="Z1429" s="65">
        <f t="shared" si="82"/>
        <v>1424</v>
      </c>
      <c r="AA1429" s="81" t="str">
        <f>IF(AA1428="","",IFERROR(IF($S$17="All",VLOOKUP($S$14&amp;Z1429-1,'Pivot Tables'!$T$5:$U$1135,2,FALSE),VLOOKUP($S$14&amp;Reference!$S$17&amp;Z1429-1,'Pivot Tables'!$AB$5:$AC$1135,2,FALSE)),""))</f>
        <v/>
      </c>
      <c r="AB1429" s="66"/>
      <c r="BA1429" s="62" t="str">
        <f>IF(BA1428="","",IFERROR(VLOOKUP($BC$1&amp;BB1429-1,'Pivot Tables'!$E$5:$F$1135,2,FALSE),""))</f>
        <v/>
      </c>
      <c r="BB1429" s="63">
        <v>1427</v>
      </c>
      <c r="BC1429" s="62" t="str">
        <f>IF(BD1429="","",BD1429&amp;" ("&amp;COUNTIF('Pivot Tables'!$D$4:$D$1135,Reference!BD1429)-1&amp;")")</f>
        <v/>
      </c>
      <c r="BD1429" s="62" t="str">
        <f>IF(BD1428="","",IFERROR(VLOOKUP(BB1429,'Pivot Tables'!$AD$4:$AE$1135,2,FALSE),""))</f>
        <v/>
      </c>
    </row>
    <row r="1430" spans="22:56">
      <c r="V1430" s="70"/>
      <c r="W1430" s="65"/>
      <c r="X1430" s="65"/>
      <c r="Y1430" s="65"/>
      <c r="Z1430" s="65">
        <f t="shared" si="82"/>
        <v>1425</v>
      </c>
      <c r="AA1430" s="81" t="str">
        <f>IF(AA1429="","",IFERROR(IF($S$17="All",VLOOKUP($S$14&amp;Z1430-1,'Pivot Tables'!$T$5:$U$1135,2,FALSE),VLOOKUP($S$14&amp;Reference!$S$17&amp;Z1430-1,'Pivot Tables'!$AB$5:$AC$1135,2,FALSE)),""))</f>
        <v/>
      </c>
      <c r="AB1430" s="66"/>
      <c r="BA1430" s="62" t="str">
        <f>IF(BA1429="","",IFERROR(VLOOKUP($BC$1&amp;BB1430-1,'Pivot Tables'!$E$5:$F$1135,2,FALSE),""))</f>
        <v/>
      </c>
      <c r="BB1430" s="63">
        <v>1428</v>
      </c>
      <c r="BC1430" s="62" t="str">
        <f>IF(BD1430="","",BD1430&amp;" ("&amp;COUNTIF('Pivot Tables'!$D$4:$D$1135,Reference!BD1430)-1&amp;")")</f>
        <v/>
      </c>
      <c r="BD1430" s="62" t="str">
        <f>IF(BD1429="","",IFERROR(VLOOKUP(BB1430,'Pivot Tables'!$AD$4:$AE$1135,2,FALSE),""))</f>
        <v/>
      </c>
    </row>
    <row r="1431" spans="22:56">
      <c r="V1431" s="70"/>
      <c r="W1431" s="65"/>
      <c r="X1431" s="65"/>
      <c r="Y1431" s="65"/>
      <c r="Z1431" s="65">
        <f t="shared" si="82"/>
        <v>1426</v>
      </c>
      <c r="AA1431" s="81" t="str">
        <f>IF(AA1430="","",IFERROR(IF($S$17="All",VLOOKUP($S$14&amp;Z1431-1,'Pivot Tables'!$T$5:$U$1135,2,FALSE),VLOOKUP($S$14&amp;Reference!$S$17&amp;Z1431-1,'Pivot Tables'!$AB$5:$AC$1135,2,FALSE)),""))</f>
        <v/>
      </c>
      <c r="AB1431" s="66"/>
      <c r="BA1431" s="62" t="str">
        <f>IF(BA1430="","",IFERROR(VLOOKUP($BC$1&amp;BB1431-1,'Pivot Tables'!$E$5:$F$1135,2,FALSE),""))</f>
        <v/>
      </c>
      <c r="BB1431" s="63">
        <v>1429</v>
      </c>
      <c r="BC1431" s="62" t="str">
        <f>IF(BD1431="","",BD1431&amp;" ("&amp;COUNTIF('Pivot Tables'!$D$4:$D$1135,Reference!BD1431)-1&amp;")")</f>
        <v/>
      </c>
      <c r="BD1431" s="62" t="str">
        <f>IF(BD1430="","",IFERROR(VLOOKUP(BB1431,'Pivot Tables'!$AD$4:$AE$1135,2,FALSE),""))</f>
        <v/>
      </c>
    </row>
    <row r="1432" spans="22:56">
      <c r="V1432" s="70"/>
      <c r="W1432" s="65"/>
      <c r="X1432" s="65"/>
      <c r="Y1432" s="65"/>
      <c r="Z1432" s="65">
        <f t="shared" si="82"/>
        <v>1427</v>
      </c>
      <c r="AA1432" s="81" t="str">
        <f>IF(AA1431="","",IFERROR(IF($S$17="All",VLOOKUP($S$14&amp;Z1432-1,'Pivot Tables'!$T$5:$U$1135,2,FALSE),VLOOKUP($S$14&amp;Reference!$S$17&amp;Z1432-1,'Pivot Tables'!$AB$5:$AC$1135,2,FALSE)),""))</f>
        <v/>
      </c>
      <c r="AB1432" s="66"/>
      <c r="BA1432" s="62" t="str">
        <f>IF(BA1431="","",IFERROR(VLOOKUP($BC$1&amp;BB1432-1,'Pivot Tables'!$E$5:$F$1135,2,FALSE),""))</f>
        <v/>
      </c>
      <c r="BB1432" s="63">
        <v>1430</v>
      </c>
      <c r="BC1432" s="62" t="str">
        <f>IF(BD1432="","",BD1432&amp;" ("&amp;COUNTIF('Pivot Tables'!$D$4:$D$1135,Reference!BD1432)-1&amp;")")</f>
        <v/>
      </c>
      <c r="BD1432" s="62" t="str">
        <f>IF(BD1431="","",IFERROR(VLOOKUP(BB1432,'Pivot Tables'!$AD$4:$AE$1135,2,FALSE),""))</f>
        <v/>
      </c>
    </row>
    <row r="1433" spans="22:56">
      <c r="V1433" s="70"/>
      <c r="W1433" s="65"/>
      <c r="X1433" s="65"/>
      <c r="Y1433" s="65"/>
      <c r="Z1433" s="65">
        <f t="shared" si="82"/>
        <v>1428</v>
      </c>
      <c r="AA1433" s="81" t="str">
        <f>IF(AA1432="","",IFERROR(IF($S$17="All",VLOOKUP($S$14&amp;Z1433-1,'Pivot Tables'!$T$5:$U$1135,2,FALSE),VLOOKUP($S$14&amp;Reference!$S$17&amp;Z1433-1,'Pivot Tables'!$AB$5:$AC$1135,2,FALSE)),""))</f>
        <v/>
      </c>
      <c r="AB1433" s="66"/>
      <c r="BA1433" s="62" t="str">
        <f>IF(BA1432="","",IFERROR(VLOOKUP($BC$1&amp;BB1433-1,'Pivot Tables'!$E$5:$F$1135,2,FALSE),""))</f>
        <v/>
      </c>
      <c r="BB1433" s="63">
        <v>1431</v>
      </c>
      <c r="BC1433" s="62" t="str">
        <f>IF(BD1433="","",BD1433&amp;" ("&amp;COUNTIF('Pivot Tables'!$D$4:$D$1135,Reference!BD1433)-1&amp;")")</f>
        <v/>
      </c>
      <c r="BD1433" s="62" t="str">
        <f>IF(BD1432="","",IFERROR(VLOOKUP(BB1433,'Pivot Tables'!$AD$4:$AE$1135,2,FALSE),""))</f>
        <v/>
      </c>
    </row>
    <row r="1434" spans="22:56">
      <c r="V1434" s="70"/>
      <c r="W1434" s="65"/>
      <c r="X1434" s="65"/>
      <c r="Y1434" s="65"/>
      <c r="Z1434" s="65">
        <f t="shared" si="82"/>
        <v>1429</v>
      </c>
      <c r="AA1434" s="81" t="str">
        <f>IF(AA1433="","",IFERROR(IF($S$17="All",VLOOKUP($S$14&amp;Z1434-1,'Pivot Tables'!$T$5:$U$1135,2,FALSE),VLOOKUP($S$14&amp;Reference!$S$17&amp;Z1434-1,'Pivot Tables'!$AB$5:$AC$1135,2,FALSE)),""))</f>
        <v/>
      </c>
      <c r="AB1434" s="66"/>
      <c r="BA1434" s="62" t="str">
        <f>IF(BA1433="","",IFERROR(VLOOKUP($BC$1&amp;BB1434-1,'Pivot Tables'!$E$5:$F$1135,2,FALSE),""))</f>
        <v/>
      </c>
      <c r="BB1434" s="63">
        <v>1432</v>
      </c>
      <c r="BC1434" s="62" t="str">
        <f>IF(BD1434="","",BD1434&amp;" ("&amp;COUNTIF('Pivot Tables'!$D$4:$D$1135,Reference!BD1434)-1&amp;")")</f>
        <v/>
      </c>
      <c r="BD1434" s="62" t="str">
        <f>IF(BD1433="","",IFERROR(VLOOKUP(BB1434,'Pivot Tables'!$AD$4:$AE$1135,2,FALSE),""))</f>
        <v/>
      </c>
    </row>
    <row r="1435" spans="22:56">
      <c r="V1435" s="70"/>
      <c r="W1435" s="65"/>
      <c r="X1435" s="65"/>
      <c r="Y1435" s="65"/>
      <c r="Z1435" s="65">
        <f t="shared" si="82"/>
        <v>1430</v>
      </c>
      <c r="AA1435" s="81" t="str">
        <f>IF(AA1434="","",IFERROR(IF($S$17="All",VLOOKUP($S$14&amp;Z1435-1,'Pivot Tables'!$T$5:$U$1135,2,FALSE),VLOOKUP($S$14&amp;Reference!$S$17&amp;Z1435-1,'Pivot Tables'!$AB$5:$AC$1135,2,FALSE)),""))</f>
        <v/>
      </c>
      <c r="AB1435" s="66"/>
      <c r="BA1435" s="62" t="str">
        <f>IF(BA1434="","",IFERROR(VLOOKUP($BC$1&amp;BB1435-1,'Pivot Tables'!$E$5:$F$1135,2,FALSE),""))</f>
        <v/>
      </c>
      <c r="BB1435" s="63">
        <v>1433</v>
      </c>
      <c r="BC1435" s="62" t="str">
        <f>IF(BD1435="","",BD1435&amp;" ("&amp;COUNTIF('Pivot Tables'!$D$4:$D$1135,Reference!BD1435)-1&amp;")")</f>
        <v/>
      </c>
      <c r="BD1435" s="62" t="str">
        <f>IF(BD1434="","",IFERROR(VLOOKUP(BB1435,'Pivot Tables'!$AD$4:$AE$1135,2,FALSE),""))</f>
        <v/>
      </c>
    </row>
    <row r="1436" spans="22:56">
      <c r="V1436" s="70"/>
      <c r="W1436" s="65"/>
      <c r="X1436" s="65"/>
      <c r="Y1436" s="65"/>
      <c r="Z1436" s="65">
        <f t="shared" si="82"/>
        <v>1431</v>
      </c>
      <c r="AA1436" s="81" t="str">
        <f>IF(AA1435="","",IFERROR(IF($S$17="All",VLOOKUP($S$14&amp;Z1436-1,'Pivot Tables'!$T$5:$U$1135,2,FALSE),VLOOKUP($S$14&amp;Reference!$S$17&amp;Z1436-1,'Pivot Tables'!$AB$5:$AC$1135,2,FALSE)),""))</f>
        <v/>
      </c>
      <c r="AB1436" s="66"/>
      <c r="BA1436" s="62" t="str">
        <f>IF(BA1435="","",IFERROR(VLOOKUP($BC$1&amp;BB1436-1,'Pivot Tables'!$E$5:$F$1135,2,FALSE),""))</f>
        <v/>
      </c>
      <c r="BB1436" s="63">
        <v>1434</v>
      </c>
      <c r="BC1436" s="62" t="str">
        <f>IF(BD1436="","",BD1436&amp;" ("&amp;COUNTIF('Pivot Tables'!$D$4:$D$1135,Reference!BD1436)-1&amp;")")</f>
        <v/>
      </c>
      <c r="BD1436" s="62" t="str">
        <f>IF(BD1435="","",IFERROR(VLOOKUP(BB1436,'Pivot Tables'!$AD$4:$AE$1135,2,FALSE),""))</f>
        <v/>
      </c>
    </row>
    <row r="1437" spans="22:56">
      <c r="V1437" s="70"/>
      <c r="W1437" s="65"/>
      <c r="X1437" s="65"/>
      <c r="Y1437" s="65"/>
      <c r="Z1437" s="65">
        <f t="shared" si="82"/>
        <v>1432</v>
      </c>
      <c r="AA1437" s="81" t="str">
        <f>IF(AA1436="","",IFERROR(IF($S$17="All",VLOOKUP($S$14&amp;Z1437-1,'Pivot Tables'!$T$5:$U$1135,2,FALSE),VLOOKUP($S$14&amp;Reference!$S$17&amp;Z1437-1,'Pivot Tables'!$AB$5:$AC$1135,2,FALSE)),""))</f>
        <v/>
      </c>
      <c r="AB1437" s="66"/>
      <c r="BA1437" s="62" t="str">
        <f>IF(BA1436="","",IFERROR(VLOOKUP($BC$1&amp;BB1437-1,'Pivot Tables'!$E$5:$F$1135,2,FALSE),""))</f>
        <v/>
      </c>
      <c r="BB1437" s="63">
        <v>1435</v>
      </c>
      <c r="BC1437" s="62" t="str">
        <f>IF(BD1437="","",BD1437&amp;" ("&amp;COUNTIF('Pivot Tables'!$D$4:$D$1135,Reference!BD1437)-1&amp;")")</f>
        <v/>
      </c>
      <c r="BD1437" s="62" t="str">
        <f>IF(BD1436="","",IFERROR(VLOOKUP(BB1437,'Pivot Tables'!$AD$4:$AE$1135,2,FALSE),""))</f>
        <v/>
      </c>
    </row>
    <row r="1438" spans="22:56">
      <c r="V1438" s="70"/>
      <c r="W1438" s="65"/>
      <c r="X1438" s="65"/>
      <c r="Y1438" s="65"/>
      <c r="Z1438" s="65">
        <f t="shared" si="82"/>
        <v>1433</v>
      </c>
      <c r="AA1438" s="81" t="str">
        <f>IF(AA1437="","",IFERROR(IF($S$17="All",VLOOKUP($S$14&amp;Z1438-1,'Pivot Tables'!$T$5:$U$1135,2,FALSE),VLOOKUP($S$14&amp;Reference!$S$17&amp;Z1438-1,'Pivot Tables'!$AB$5:$AC$1135,2,FALSE)),""))</f>
        <v/>
      </c>
      <c r="AB1438" s="66"/>
      <c r="BA1438" s="62" t="str">
        <f>IF(BA1437="","",IFERROR(VLOOKUP($BC$1&amp;BB1438-1,'Pivot Tables'!$E$5:$F$1135,2,FALSE),""))</f>
        <v/>
      </c>
      <c r="BB1438" s="63">
        <v>1436</v>
      </c>
      <c r="BC1438" s="62" t="str">
        <f>IF(BD1438="","",BD1438&amp;" ("&amp;COUNTIF('Pivot Tables'!$D$4:$D$1135,Reference!BD1438)-1&amp;")")</f>
        <v/>
      </c>
      <c r="BD1438" s="62" t="str">
        <f>IF(BD1437="","",IFERROR(VLOOKUP(BB1438,'Pivot Tables'!$AD$4:$AE$1135,2,FALSE),""))</f>
        <v/>
      </c>
    </row>
    <row r="1439" spans="22:56">
      <c r="V1439" s="70"/>
      <c r="W1439" s="65"/>
      <c r="X1439" s="65"/>
      <c r="Y1439" s="65"/>
      <c r="Z1439" s="65">
        <f t="shared" si="82"/>
        <v>1434</v>
      </c>
      <c r="AA1439" s="81" t="str">
        <f>IF(AA1438="","",IFERROR(IF($S$17="All",VLOOKUP($S$14&amp;Z1439-1,'Pivot Tables'!$T$5:$U$1135,2,FALSE),VLOOKUP($S$14&amp;Reference!$S$17&amp;Z1439-1,'Pivot Tables'!$AB$5:$AC$1135,2,FALSE)),""))</f>
        <v/>
      </c>
      <c r="AB1439" s="66"/>
      <c r="BA1439" s="62" t="str">
        <f>IF(BA1438="","",IFERROR(VLOOKUP($BC$1&amp;BB1439-1,'Pivot Tables'!$E$5:$F$1135,2,FALSE),""))</f>
        <v/>
      </c>
      <c r="BB1439" s="63">
        <v>1437</v>
      </c>
      <c r="BC1439" s="62" t="str">
        <f>IF(BD1439="","",BD1439&amp;" ("&amp;COUNTIF('Pivot Tables'!$D$4:$D$1135,Reference!BD1439)-1&amp;")")</f>
        <v/>
      </c>
      <c r="BD1439" s="62" t="str">
        <f>IF(BD1438="","",IFERROR(VLOOKUP(BB1439,'Pivot Tables'!$AD$4:$AE$1135,2,FALSE),""))</f>
        <v/>
      </c>
    </row>
    <row r="1440" spans="22:56">
      <c r="V1440" s="70"/>
      <c r="W1440" s="65"/>
      <c r="X1440" s="65"/>
      <c r="Y1440" s="65"/>
      <c r="Z1440" s="65">
        <f t="shared" si="82"/>
        <v>1435</v>
      </c>
      <c r="AA1440" s="81" t="str">
        <f>IF(AA1439="","",IFERROR(IF($S$17="All",VLOOKUP($S$14&amp;Z1440-1,'Pivot Tables'!$T$5:$U$1135,2,FALSE),VLOOKUP($S$14&amp;Reference!$S$17&amp;Z1440-1,'Pivot Tables'!$AB$5:$AC$1135,2,FALSE)),""))</f>
        <v/>
      </c>
      <c r="AB1440" s="66"/>
      <c r="BA1440" s="62" t="str">
        <f>IF(BA1439="","",IFERROR(VLOOKUP($BC$1&amp;BB1440-1,'Pivot Tables'!$E$5:$F$1135,2,FALSE),""))</f>
        <v/>
      </c>
      <c r="BB1440" s="63">
        <v>1438</v>
      </c>
      <c r="BC1440" s="62" t="str">
        <f>IF(BD1440="","",BD1440&amp;" ("&amp;COUNTIF('Pivot Tables'!$D$4:$D$1135,Reference!BD1440)-1&amp;")")</f>
        <v/>
      </c>
      <c r="BD1440" s="62" t="str">
        <f>IF(BD1439="","",IFERROR(VLOOKUP(BB1440,'Pivot Tables'!$AD$4:$AE$1135,2,FALSE),""))</f>
        <v/>
      </c>
    </row>
    <row r="1441" spans="22:56">
      <c r="V1441" s="70"/>
      <c r="W1441" s="65"/>
      <c r="X1441" s="65"/>
      <c r="Y1441" s="65"/>
      <c r="Z1441" s="65">
        <f t="shared" si="82"/>
        <v>1436</v>
      </c>
      <c r="AA1441" s="81" t="str">
        <f>IF(AA1440="","",IFERROR(IF($S$17="All",VLOOKUP($S$14&amp;Z1441-1,'Pivot Tables'!$T$5:$U$1135,2,FALSE),VLOOKUP($S$14&amp;Reference!$S$17&amp;Z1441-1,'Pivot Tables'!$AB$5:$AC$1135,2,FALSE)),""))</f>
        <v/>
      </c>
      <c r="AB1441" s="66"/>
      <c r="BA1441" s="62" t="str">
        <f>IF(BA1440="","",IFERROR(VLOOKUP($BC$1&amp;BB1441-1,'Pivot Tables'!$E$5:$F$1135,2,FALSE),""))</f>
        <v/>
      </c>
      <c r="BB1441" s="63">
        <v>1439</v>
      </c>
      <c r="BC1441" s="62" t="str">
        <f>IF(BD1441="","",BD1441&amp;" ("&amp;COUNTIF('Pivot Tables'!$D$4:$D$1135,Reference!BD1441)-1&amp;")")</f>
        <v/>
      </c>
      <c r="BD1441" s="62" t="str">
        <f>IF(BD1440="","",IFERROR(VLOOKUP(BB1441,'Pivot Tables'!$AD$4:$AE$1135,2,FALSE),""))</f>
        <v/>
      </c>
    </row>
    <row r="1442" spans="22:56">
      <c r="V1442" s="70"/>
      <c r="W1442" s="65"/>
      <c r="X1442" s="65"/>
      <c r="Y1442" s="65"/>
      <c r="Z1442" s="65">
        <f t="shared" si="82"/>
        <v>1437</v>
      </c>
      <c r="AA1442" s="81" t="str">
        <f>IF(AA1441="","",IFERROR(IF($S$17="All",VLOOKUP($S$14&amp;Z1442-1,'Pivot Tables'!$T$5:$U$1135,2,FALSE),VLOOKUP($S$14&amp;Reference!$S$17&amp;Z1442-1,'Pivot Tables'!$AB$5:$AC$1135,2,FALSE)),""))</f>
        <v/>
      </c>
      <c r="AB1442" s="66"/>
      <c r="BA1442" s="62" t="str">
        <f>IF(BA1441="","",IFERROR(VLOOKUP($BC$1&amp;BB1442-1,'Pivot Tables'!$E$5:$F$1135,2,FALSE),""))</f>
        <v/>
      </c>
      <c r="BB1442" s="63">
        <v>1440</v>
      </c>
      <c r="BC1442" s="62" t="str">
        <f>IF(BD1442="","",BD1442&amp;" ("&amp;COUNTIF('Pivot Tables'!$D$4:$D$1135,Reference!BD1442)-1&amp;")")</f>
        <v/>
      </c>
      <c r="BD1442" s="62" t="str">
        <f>IF(BD1441="","",IFERROR(VLOOKUP(BB1442,'Pivot Tables'!$AD$4:$AE$1135,2,FALSE),""))</f>
        <v/>
      </c>
    </row>
    <row r="1443" spans="22:56">
      <c r="V1443" s="70"/>
      <c r="W1443" s="65"/>
      <c r="X1443" s="65"/>
      <c r="Y1443" s="65"/>
      <c r="Z1443" s="65">
        <f t="shared" si="82"/>
        <v>1438</v>
      </c>
      <c r="AA1443" s="81" t="str">
        <f>IF(AA1442="","",IFERROR(IF($S$17="All",VLOOKUP($S$14&amp;Z1443-1,'Pivot Tables'!$T$5:$U$1135,2,FALSE),VLOOKUP($S$14&amp;Reference!$S$17&amp;Z1443-1,'Pivot Tables'!$AB$5:$AC$1135,2,FALSE)),""))</f>
        <v/>
      </c>
      <c r="AB1443" s="66"/>
      <c r="BA1443" s="62" t="str">
        <f>IF(BA1442="","",IFERROR(VLOOKUP($BC$1&amp;BB1443-1,'Pivot Tables'!$E$5:$F$1135,2,FALSE),""))</f>
        <v/>
      </c>
      <c r="BB1443" s="63">
        <v>1441</v>
      </c>
      <c r="BC1443" s="62" t="str">
        <f>IF(BD1443="","",BD1443&amp;" ("&amp;COUNTIF('Pivot Tables'!$D$4:$D$1135,Reference!BD1443)-1&amp;")")</f>
        <v/>
      </c>
      <c r="BD1443" s="62" t="str">
        <f>IF(BD1442="","",IFERROR(VLOOKUP(BB1443,'Pivot Tables'!$AD$4:$AE$1135,2,FALSE),""))</f>
        <v/>
      </c>
    </row>
    <row r="1444" spans="22:56">
      <c r="V1444" s="70"/>
      <c r="W1444" s="65"/>
      <c r="X1444" s="65"/>
      <c r="Y1444" s="65"/>
      <c r="Z1444" s="65">
        <f t="shared" si="82"/>
        <v>1439</v>
      </c>
      <c r="AA1444" s="81" t="str">
        <f>IF(AA1443="","",IFERROR(IF($S$17="All",VLOOKUP($S$14&amp;Z1444-1,'Pivot Tables'!$T$5:$U$1135,2,FALSE),VLOOKUP($S$14&amp;Reference!$S$17&amp;Z1444-1,'Pivot Tables'!$AB$5:$AC$1135,2,FALSE)),""))</f>
        <v/>
      </c>
      <c r="AB1444" s="66"/>
      <c r="BA1444" s="62" t="str">
        <f>IF(BA1443="","",IFERROR(VLOOKUP($BC$1&amp;BB1444-1,'Pivot Tables'!$E$5:$F$1135,2,FALSE),""))</f>
        <v/>
      </c>
      <c r="BB1444" s="63">
        <v>1442</v>
      </c>
      <c r="BC1444" s="62" t="str">
        <f>IF(BD1444="","",BD1444&amp;" ("&amp;COUNTIF('Pivot Tables'!$D$4:$D$1135,Reference!BD1444)-1&amp;")")</f>
        <v/>
      </c>
      <c r="BD1444" s="62" t="str">
        <f>IF(BD1443="","",IFERROR(VLOOKUP(BB1444,'Pivot Tables'!$AD$4:$AE$1135,2,FALSE),""))</f>
        <v/>
      </c>
    </row>
    <row r="1445" spans="22:56">
      <c r="V1445" s="70"/>
      <c r="W1445" s="65"/>
      <c r="X1445" s="65"/>
      <c r="Y1445" s="65"/>
      <c r="Z1445" s="65">
        <f t="shared" si="82"/>
        <v>1440</v>
      </c>
      <c r="AA1445" s="81" t="str">
        <f>IF(AA1444="","",IFERROR(IF($S$17="All",VLOOKUP($S$14&amp;Z1445-1,'Pivot Tables'!$T$5:$U$1135,2,FALSE),VLOOKUP($S$14&amp;Reference!$S$17&amp;Z1445-1,'Pivot Tables'!$AB$5:$AC$1135,2,FALSE)),""))</f>
        <v/>
      </c>
      <c r="AB1445" s="66"/>
      <c r="BA1445" s="62" t="str">
        <f>IF(BA1444="","",IFERROR(VLOOKUP($BC$1&amp;BB1445-1,'Pivot Tables'!$E$5:$F$1135,2,FALSE),""))</f>
        <v/>
      </c>
      <c r="BB1445" s="63">
        <v>1443</v>
      </c>
      <c r="BC1445" s="62" t="str">
        <f>IF(BD1445="","",BD1445&amp;" ("&amp;COUNTIF('Pivot Tables'!$D$4:$D$1135,Reference!BD1445)-1&amp;")")</f>
        <v/>
      </c>
      <c r="BD1445" s="62" t="str">
        <f>IF(BD1444="","",IFERROR(VLOOKUP(BB1445,'Pivot Tables'!$AD$4:$AE$1135,2,FALSE),""))</f>
        <v/>
      </c>
    </row>
    <row r="1446" spans="22:56">
      <c r="V1446" s="70"/>
      <c r="W1446" s="65"/>
      <c r="X1446" s="65"/>
      <c r="Y1446" s="65"/>
      <c r="Z1446" s="65">
        <f t="shared" si="82"/>
        <v>1441</v>
      </c>
      <c r="AA1446" s="81" t="str">
        <f>IF(AA1445="","",IFERROR(IF($S$17="All",VLOOKUP($S$14&amp;Z1446-1,'Pivot Tables'!$T$5:$U$1135,2,FALSE),VLOOKUP($S$14&amp;Reference!$S$17&amp;Z1446-1,'Pivot Tables'!$AB$5:$AC$1135,2,FALSE)),""))</f>
        <v/>
      </c>
      <c r="AB1446" s="66"/>
      <c r="BA1446" s="62" t="str">
        <f>IF(BA1445="","",IFERROR(VLOOKUP($BC$1&amp;BB1446-1,'Pivot Tables'!$E$5:$F$1135,2,FALSE),""))</f>
        <v/>
      </c>
      <c r="BB1446" s="63">
        <v>1444</v>
      </c>
      <c r="BC1446" s="62" t="str">
        <f>IF(BD1446="","",BD1446&amp;" ("&amp;COUNTIF('Pivot Tables'!$D$4:$D$1135,Reference!BD1446)-1&amp;")")</f>
        <v/>
      </c>
      <c r="BD1446" s="62" t="str">
        <f>IF(BD1445="","",IFERROR(VLOOKUP(BB1446,'Pivot Tables'!$AD$4:$AE$1135,2,FALSE),""))</f>
        <v/>
      </c>
    </row>
    <row r="1447" spans="22:56">
      <c r="V1447" s="70"/>
      <c r="W1447" s="65"/>
      <c r="X1447" s="65"/>
      <c r="Y1447" s="65"/>
      <c r="Z1447" s="65">
        <f t="shared" si="82"/>
        <v>1442</v>
      </c>
      <c r="AA1447" s="81" t="str">
        <f>IF(AA1446="","",IFERROR(IF($S$17="All",VLOOKUP($S$14&amp;Z1447-1,'Pivot Tables'!$T$5:$U$1135,2,FALSE),VLOOKUP($S$14&amp;Reference!$S$17&amp;Z1447-1,'Pivot Tables'!$AB$5:$AC$1135,2,FALSE)),""))</f>
        <v/>
      </c>
      <c r="AB1447" s="66"/>
      <c r="BA1447" s="62" t="str">
        <f>IF(BA1446="","",IFERROR(VLOOKUP($BC$1&amp;BB1447-1,'Pivot Tables'!$E$5:$F$1135,2,FALSE),""))</f>
        <v/>
      </c>
      <c r="BB1447" s="63">
        <v>1445</v>
      </c>
      <c r="BC1447" s="62" t="str">
        <f>IF(BD1447="","",BD1447&amp;" ("&amp;COUNTIF('Pivot Tables'!$D$4:$D$1135,Reference!BD1447)-1&amp;")")</f>
        <v/>
      </c>
      <c r="BD1447" s="62" t="str">
        <f>IF(BD1446="","",IFERROR(VLOOKUP(BB1447,'Pivot Tables'!$AD$4:$AE$1135,2,FALSE),""))</f>
        <v/>
      </c>
    </row>
    <row r="1448" spans="22:56">
      <c r="V1448" s="70"/>
      <c r="W1448" s="65"/>
      <c r="X1448" s="65"/>
      <c r="Y1448" s="65"/>
      <c r="Z1448" s="65">
        <f t="shared" si="82"/>
        <v>1443</v>
      </c>
      <c r="AA1448" s="81" t="str">
        <f>IF(AA1447="","",IFERROR(IF($S$17="All",VLOOKUP($S$14&amp;Z1448-1,'Pivot Tables'!$T$5:$U$1135,2,FALSE),VLOOKUP($S$14&amp;Reference!$S$17&amp;Z1448-1,'Pivot Tables'!$AB$5:$AC$1135,2,FALSE)),""))</f>
        <v/>
      </c>
      <c r="AB1448" s="66"/>
      <c r="BA1448" s="62" t="str">
        <f>IF(BA1447="","",IFERROR(VLOOKUP($BC$1&amp;BB1448-1,'Pivot Tables'!$E$5:$F$1135,2,FALSE),""))</f>
        <v/>
      </c>
      <c r="BB1448" s="63">
        <v>1446</v>
      </c>
      <c r="BC1448" s="62" t="str">
        <f>IF(BD1448="","",BD1448&amp;" ("&amp;COUNTIF('Pivot Tables'!$D$4:$D$1135,Reference!BD1448)-1&amp;")")</f>
        <v/>
      </c>
      <c r="BD1448" s="62" t="str">
        <f>IF(BD1447="","",IFERROR(VLOOKUP(BB1448,'Pivot Tables'!$AD$4:$AE$1135,2,FALSE),""))</f>
        <v/>
      </c>
    </row>
    <row r="1449" spans="22:56">
      <c r="V1449" s="70"/>
      <c r="W1449" s="65"/>
      <c r="X1449" s="65"/>
      <c r="Y1449" s="65"/>
      <c r="Z1449" s="65">
        <f t="shared" si="82"/>
        <v>1444</v>
      </c>
      <c r="AA1449" s="81" t="str">
        <f>IF(AA1448="","",IFERROR(IF($S$17="All",VLOOKUP($S$14&amp;Z1449-1,'Pivot Tables'!$T$5:$U$1135,2,FALSE),VLOOKUP($S$14&amp;Reference!$S$17&amp;Z1449-1,'Pivot Tables'!$AB$5:$AC$1135,2,FALSE)),""))</f>
        <v/>
      </c>
      <c r="AB1449" s="66"/>
      <c r="BA1449" s="62" t="str">
        <f>IF(BA1448="","",IFERROR(VLOOKUP($BC$1&amp;BB1449-1,'Pivot Tables'!$E$5:$F$1135,2,FALSE),""))</f>
        <v/>
      </c>
      <c r="BB1449" s="63">
        <v>1447</v>
      </c>
      <c r="BC1449" s="62" t="str">
        <f>IF(BD1449="","",BD1449&amp;" ("&amp;COUNTIF('Pivot Tables'!$D$4:$D$1135,Reference!BD1449)-1&amp;")")</f>
        <v/>
      </c>
      <c r="BD1449" s="62" t="str">
        <f>IF(BD1448="","",IFERROR(VLOOKUP(BB1449,'Pivot Tables'!$AD$4:$AE$1135,2,FALSE),""))</f>
        <v/>
      </c>
    </row>
    <row r="1450" spans="22:56">
      <c r="V1450" s="70"/>
      <c r="W1450" s="65"/>
      <c r="X1450" s="65"/>
      <c r="Y1450" s="65"/>
      <c r="Z1450" s="65">
        <f t="shared" si="82"/>
        <v>1445</v>
      </c>
      <c r="AA1450" s="81" t="str">
        <f>IF(AA1449="","",IFERROR(IF($S$17="All",VLOOKUP($S$14&amp;Z1450-1,'Pivot Tables'!$T$5:$U$1135,2,FALSE),VLOOKUP($S$14&amp;Reference!$S$17&amp;Z1450-1,'Pivot Tables'!$AB$5:$AC$1135,2,FALSE)),""))</f>
        <v/>
      </c>
      <c r="AB1450" s="66"/>
      <c r="BA1450" s="62" t="str">
        <f>IF(BA1449="","",IFERROR(VLOOKUP($BC$1&amp;BB1450-1,'Pivot Tables'!$E$5:$F$1135,2,FALSE),""))</f>
        <v/>
      </c>
      <c r="BB1450" s="63">
        <v>1448</v>
      </c>
      <c r="BC1450" s="62" t="str">
        <f>IF(BD1450="","",BD1450&amp;" ("&amp;COUNTIF('Pivot Tables'!$D$4:$D$1135,Reference!BD1450)-1&amp;")")</f>
        <v/>
      </c>
      <c r="BD1450" s="62" t="str">
        <f>IF(BD1449="","",IFERROR(VLOOKUP(BB1450,'Pivot Tables'!$AD$4:$AE$1135,2,FALSE),""))</f>
        <v/>
      </c>
    </row>
    <row r="1451" spans="22:56">
      <c r="V1451" s="70"/>
      <c r="W1451" s="65"/>
      <c r="X1451" s="65"/>
      <c r="Y1451" s="65"/>
      <c r="Z1451" s="65">
        <f t="shared" si="82"/>
        <v>1446</v>
      </c>
      <c r="AA1451" s="81" t="str">
        <f>IF(AA1450="","",IFERROR(IF($S$17="All",VLOOKUP($S$14&amp;Z1451-1,'Pivot Tables'!$T$5:$U$1135,2,FALSE),VLOOKUP($S$14&amp;Reference!$S$17&amp;Z1451-1,'Pivot Tables'!$AB$5:$AC$1135,2,FALSE)),""))</f>
        <v/>
      </c>
      <c r="AB1451" s="66"/>
      <c r="BA1451" s="62" t="str">
        <f>IF(BA1450="","",IFERROR(VLOOKUP($BC$1&amp;BB1451-1,'Pivot Tables'!$E$5:$F$1135,2,FALSE),""))</f>
        <v/>
      </c>
      <c r="BB1451" s="63">
        <v>1449</v>
      </c>
      <c r="BC1451" s="62" t="str">
        <f>IF(BD1451="","",BD1451&amp;" ("&amp;COUNTIF('Pivot Tables'!$D$4:$D$1135,Reference!BD1451)-1&amp;")")</f>
        <v/>
      </c>
      <c r="BD1451" s="62" t="str">
        <f>IF(BD1450="","",IFERROR(VLOOKUP(BB1451,'Pivot Tables'!$AD$4:$AE$1135,2,FALSE),""))</f>
        <v/>
      </c>
    </row>
    <row r="1452" spans="22:56">
      <c r="V1452" s="70"/>
      <c r="W1452" s="65"/>
      <c r="X1452" s="65"/>
      <c r="Y1452" s="65"/>
      <c r="Z1452" s="65">
        <f t="shared" si="82"/>
        <v>1447</v>
      </c>
      <c r="AA1452" s="81" t="str">
        <f>IF(AA1451="","",IFERROR(IF($S$17="All",VLOOKUP($S$14&amp;Z1452-1,'Pivot Tables'!$T$5:$U$1135,2,FALSE),VLOOKUP($S$14&amp;Reference!$S$17&amp;Z1452-1,'Pivot Tables'!$AB$5:$AC$1135,2,FALSE)),""))</f>
        <v/>
      </c>
      <c r="AB1452" s="66"/>
      <c r="BA1452" s="62" t="str">
        <f>IF(BA1451="","",IFERROR(VLOOKUP($BC$1&amp;BB1452-1,'Pivot Tables'!$E$5:$F$1135,2,FALSE),""))</f>
        <v/>
      </c>
      <c r="BB1452" s="63">
        <v>1450</v>
      </c>
      <c r="BC1452" s="62" t="str">
        <f>IF(BD1452="","",BD1452&amp;" ("&amp;COUNTIF('Pivot Tables'!$D$4:$D$1135,Reference!BD1452)-1&amp;")")</f>
        <v/>
      </c>
      <c r="BD1452" s="62" t="str">
        <f>IF(BD1451="","",IFERROR(VLOOKUP(BB1452,'Pivot Tables'!$AD$4:$AE$1135,2,FALSE),""))</f>
        <v/>
      </c>
    </row>
    <row r="1453" spans="22:56">
      <c r="V1453" s="70"/>
      <c r="W1453" s="65"/>
      <c r="X1453" s="65"/>
      <c r="Y1453" s="65"/>
      <c r="Z1453" s="65">
        <f t="shared" si="82"/>
        <v>1448</v>
      </c>
      <c r="AA1453" s="81" t="str">
        <f>IF(AA1452="","",IFERROR(IF($S$17="All",VLOOKUP($S$14&amp;Z1453-1,'Pivot Tables'!$T$5:$U$1135,2,FALSE),VLOOKUP($S$14&amp;Reference!$S$17&amp;Z1453-1,'Pivot Tables'!$AB$5:$AC$1135,2,FALSE)),""))</f>
        <v/>
      </c>
      <c r="AB1453" s="66"/>
    </row>
    <row r="1454" spans="22:56">
      <c r="V1454" s="70"/>
      <c r="W1454" s="65"/>
      <c r="X1454" s="65"/>
      <c r="Y1454" s="65"/>
      <c r="Z1454" s="65">
        <f t="shared" si="82"/>
        <v>1449</v>
      </c>
      <c r="AA1454" s="81" t="str">
        <f>IF(AA1453="","",IFERROR(IF($S$17="All",VLOOKUP($S$14&amp;Z1454-1,'Pivot Tables'!$T$5:$U$1135,2,FALSE),VLOOKUP($S$14&amp;Reference!$S$17&amp;Z1454-1,'Pivot Tables'!$AB$5:$AC$1135,2,FALSE)),""))</f>
        <v/>
      </c>
      <c r="AB1454" s="66"/>
    </row>
    <row r="1455" spans="22:56">
      <c r="V1455" s="70"/>
      <c r="W1455" s="65"/>
      <c r="X1455" s="65"/>
      <c r="Y1455" s="65"/>
      <c r="Z1455" s="65">
        <f t="shared" si="82"/>
        <v>1450</v>
      </c>
      <c r="AA1455" s="81" t="str">
        <f>IF(AA1454="","",IFERROR(IF($S$17="All",VLOOKUP($S$14&amp;Z1455-1,'Pivot Tables'!$T$5:$U$1135,2,FALSE),VLOOKUP($S$14&amp;Reference!$S$17&amp;Z1455-1,'Pivot Tables'!$AB$5:$AC$1135,2,FALSE)),""))</f>
        <v/>
      </c>
      <c r="AB1455" s="66"/>
    </row>
    <row r="1456" spans="22:56">
      <c r="V1456" s="70"/>
      <c r="W1456" s="65"/>
      <c r="X1456" s="65"/>
      <c r="Y1456" s="65"/>
      <c r="Z1456" s="65">
        <f t="shared" si="82"/>
        <v>1451</v>
      </c>
      <c r="AA1456" s="81" t="str">
        <f>IF(AA1455="","",IFERROR(IF($S$17="All",VLOOKUP($S$14&amp;Z1456-1,'Pivot Tables'!$T$5:$U$1135,2,FALSE),VLOOKUP($S$14&amp;Reference!$S$17&amp;Z1456-1,'Pivot Tables'!$AB$5:$AC$1135,2,FALSE)),""))</f>
        <v/>
      </c>
      <c r="AB1456" s="66"/>
    </row>
    <row r="1457" spans="22:28">
      <c r="V1457" s="70"/>
      <c r="W1457" s="65"/>
      <c r="X1457" s="65"/>
      <c r="Y1457" s="65"/>
      <c r="Z1457" s="65">
        <f t="shared" si="82"/>
        <v>1452</v>
      </c>
      <c r="AA1457" s="81" t="str">
        <f>IF(AA1456="","",IFERROR(IF($S$17="All",VLOOKUP($S$14&amp;Z1457-1,'Pivot Tables'!$T$5:$U$1135,2,FALSE),VLOOKUP($S$14&amp;Reference!$S$17&amp;Z1457-1,'Pivot Tables'!$AB$5:$AC$1135,2,FALSE)),""))</f>
        <v/>
      </c>
      <c r="AB1457" s="66"/>
    </row>
    <row r="1458" spans="22:28">
      <c r="V1458" s="70"/>
      <c r="W1458" s="65"/>
      <c r="X1458" s="65"/>
      <c r="Y1458" s="65"/>
      <c r="Z1458" s="65">
        <f t="shared" si="82"/>
        <v>1453</v>
      </c>
      <c r="AA1458" s="81" t="str">
        <f>IF(AA1457="","",IFERROR(IF($S$17="All",VLOOKUP($S$14&amp;Z1458-1,'Pivot Tables'!$T$5:$U$1135,2,FALSE),VLOOKUP($S$14&amp;Reference!$S$17&amp;Z1458-1,'Pivot Tables'!$AB$5:$AC$1135,2,FALSE)),""))</f>
        <v/>
      </c>
      <c r="AB1458" s="66"/>
    </row>
    <row r="1459" spans="22:28">
      <c r="V1459" s="70"/>
      <c r="W1459" s="65"/>
      <c r="X1459" s="65"/>
      <c r="Y1459" s="65"/>
      <c r="Z1459" s="65">
        <f t="shared" si="82"/>
        <v>1454</v>
      </c>
      <c r="AA1459" s="81" t="str">
        <f>IF(AA1458="","",IFERROR(IF($S$17="All",VLOOKUP($S$14&amp;Z1459-1,'Pivot Tables'!$T$5:$U$1135,2,FALSE),VLOOKUP($S$14&amp;Reference!$S$17&amp;Z1459-1,'Pivot Tables'!$AB$5:$AC$1135,2,FALSE)),""))</f>
        <v/>
      </c>
      <c r="AB1459" s="66"/>
    </row>
    <row r="1460" spans="22:28">
      <c r="V1460" s="70"/>
      <c r="W1460" s="65"/>
      <c r="X1460" s="65"/>
      <c r="Y1460" s="65"/>
      <c r="Z1460" s="65">
        <f t="shared" si="82"/>
        <v>1455</v>
      </c>
      <c r="AA1460" s="81" t="str">
        <f>IF(AA1459="","",IFERROR(IF($S$17="All",VLOOKUP($S$14&amp;Z1460-1,'Pivot Tables'!$T$5:$U$1135,2,FALSE),VLOOKUP($S$14&amp;Reference!$S$17&amp;Z1460-1,'Pivot Tables'!$AB$5:$AC$1135,2,FALSE)),""))</f>
        <v/>
      </c>
      <c r="AB1460" s="66"/>
    </row>
    <row r="1461" spans="22:28">
      <c r="V1461" s="70"/>
      <c r="W1461" s="65"/>
      <c r="X1461" s="65"/>
      <c r="Y1461" s="65"/>
      <c r="Z1461" s="65">
        <f t="shared" si="82"/>
        <v>1456</v>
      </c>
      <c r="AA1461" s="81" t="str">
        <f>IF(AA1460="","",IFERROR(IF($S$17="All",VLOOKUP($S$14&amp;Z1461-1,'Pivot Tables'!$T$5:$U$1135,2,FALSE),VLOOKUP($S$14&amp;Reference!$S$17&amp;Z1461-1,'Pivot Tables'!$AB$5:$AC$1135,2,FALSE)),""))</f>
        <v/>
      </c>
      <c r="AB1461" s="66"/>
    </row>
    <row r="1462" spans="22:28">
      <c r="V1462" s="70"/>
      <c r="W1462" s="65"/>
      <c r="X1462" s="65"/>
      <c r="Y1462" s="65"/>
      <c r="Z1462" s="65">
        <f t="shared" si="82"/>
        <v>1457</v>
      </c>
      <c r="AA1462" s="81" t="str">
        <f>IF(AA1461="","",IFERROR(IF($S$17="All",VLOOKUP($S$14&amp;Z1462-1,'Pivot Tables'!$T$5:$U$1135,2,FALSE),VLOOKUP($S$14&amp;Reference!$S$17&amp;Z1462-1,'Pivot Tables'!$AB$5:$AC$1135,2,FALSE)),""))</f>
        <v/>
      </c>
      <c r="AB1462" s="66"/>
    </row>
    <row r="1463" spans="22:28">
      <c r="V1463" s="70"/>
      <c r="W1463" s="65"/>
      <c r="X1463" s="65"/>
      <c r="Y1463" s="65"/>
      <c r="Z1463" s="65">
        <f t="shared" si="82"/>
        <v>1458</v>
      </c>
      <c r="AA1463" s="81" t="str">
        <f>IF(AA1462="","",IFERROR(IF($S$17="All",VLOOKUP($S$14&amp;Z1463-1,'Pivot Tables'!$T$5:$U$1135,2,FALSE),VLOOKUP($S$14&amp;Reference!$S$17&amp;Z1463-1,'Pivot Tables'!$AB$5:$AC$1135,2,FALSE)),""))</f>
        <v/>
      </c>
      <c r="AB1463" s="66"/>
    </row>
    <row r="1464" spans="22:28">
      <c r="V1464" s="70"/>
      <c r="W1464" s="65"/>
      <c r="X1464" s="65"/>
      <c r="Y1464" s="65"/>
      <c r="Z1464" s="65">
        <f t="shared" si="82"/>
        <v>1459</v>
      </c>
      <c r="AA1464" s="81" t="str">
        <f>IF(AA1463="","",IFERROR(IF($S$17="All",VLOOKUP($S$14&amp;Z1464-1,'Pivot Tables'!$T$5:$U$1135,2,FALSE),VLOOKUP($S$14&amp;Reference!$S$17&amp;Z1464-1,'Pivot Tables'!$AB$5:$AC$1135,2,FALSE)),""))</f>
        <v/>
      </c>
      <c r="AB1464" s="66"/>
    </row>
    <row r="1465" spans="22:28">
      <c r="V1465" s="70"/>
      <c r="W1465" s="65"/>
      <c r="X1465" s="65"/>
      <c r="Y1465" s="65"/>
      <c r="Z1465" s="65">
        <f t="shared" si="82"/>
        <v>1460</v>
      </c>
      <c r="AA1465" s="81" t="str">
        <f>IF(AA1464="","",IFERROR(IF($S$17="All",VLOOKUP($S$14&amp;Z1465-1,'Pivot Tables'!$T$5:$U$1135,2,FALSE),VLOOKUP($S$14&amp;Reference!$S$17&amp;Z1465-1,'Pivot Tables'!$AB$5:$AC$1135,2,FALSE)),""))</f>
        <v/>
      </c>
      <c r="AB1465" s="66"/>
    </row>
    <row r="1466" spans="22:28">
      <c r="V1466" s="70"/>
      <c r="W1466" s="65"/>
      <c r="X1466" s="65"/>
      <c r="Y1466" s="65"/>
      <c r="Z1466" s="65">
        <f t="shared" si="82"/>
        <v>1461</v>
      </c>
      <c r="AA1466" s="81" t="str">
        <f>IF(AA1465="","",IFERROR(IF($S$17="All",VLOOKUP($S$14&amp;Z1466-1,'Pivot Tables'!$T$5:$U$1135,2,FALSE),VLOOKUP($S$14&amp;Reference!$S$17&amp;Z1466-1,'Pivot Tables'!$AB$5:$AC$1135,2,FALSE)),""))</f>
        <v/>
      </c>
      <c r="AB1466" s="66"/>
    </row>
    <row r="1467" spans="22:28">
      <c r="V1467" s="70"/>
      <c r="W1467" s="65"/>
      <c r="X1467" s="65"/>
      <c r="Y1467" s="65"/>
      <c r="Z1467" s="65">
        <f t="shared" si="82"/>
        <v>1462</v>
      </c>
      <c r="AA1467" s="81" t="str">
        <f>IF(AA1466="","",IFERROR(IF($S$17="All",VLOOKUP($S$14&amp;Z1467-1,'Pivot Tables'!$T$5:$U$1135,2,FALSE),VLOOKUP($S$14&amp;Reference!$S$17&amp;Z1467-1,'Pivot Tables'!$AB$5:$AC$1135,2,FALSE)),""))</f>
        <v/>
      </c>
      <c r="AB1467" s="66"/>
    </row>
    <row r="1468" spans="22:28">
      <c r="V1468" s="70"/>
      <c r="W1468" s="65"/>
      <c r="X1468" s="65"/>
      <c r="Y1468" s="65"/>
      <c r="Z1468" s="65">
        <f t="shared" si="82"/>
        <v>1463</v>
      </c>
      <c r="AA1468" s="81" t="str">
        <f>IF(AA1467="","",IFERROR(IF($S$17="All",VLOOKUP($S$14&amp;Z1468-1,'Pivot Tables'!$T$5:$U$1135,2,FALSE),VLOOKUP($S$14&amp;Reference!$S$17&amp;Z1468-1,'Pivot Tables'!$AB$5:$AC$1135,2,FALSE)),""))</f>
        <v/>
      </c>
      <c r="AB1468" s="66"/>
    </row>
    <row r="1469" spans="22:28">
      <c r="V1469" s="70"/>
      <c r="W1469" s="65"/>
      <c r="X1469" s="65"/>
      <c r="Y1469" s="65"/>
      <c r="Z1469" s="65">
        <f t="shared" si="82"/>
        <v>1464</v>
      </c>
      <c r="AA1469" s="81" t="str">
        <f>IF(AA1468="","",IFERROR(IF($S$17="All",VLOOKUP($S$14&amp;Z1469-1,'Pivot Tables'!$T$5:$U$1135,2,FALSE),VLOOKUP($S$14&amp;Reference!$S$17&amp;Z1469-1,'Pivot Tables'!$AB$5:$AC$1135,2,FALSE)),""))</f>
        <v/>
      </c>
      <c r="AB1469" s="66"/>
    </row>
    <row r="1470" spans="22:28">
      <c r="V1470" s="70"/>
      <c r="W1470" s="65"/>
      <c r="X1470" s="65"/>
      <c r="Y1470" s="65"/>
      <c r="Z1470" s="65">
        <f t="shared" si="82"/>
        <v>1465</v>
      </c>
      <c r="AA1470" s="81" t="str">
        <f>IF(AA1469="","",IFERROR(IF($S$17="All",VLOOKUP($S$14&amp;Z1470-1,'Pivot Tables'!$T$5:$U$1135,2,FALSE),VLOOKUP($S$14&amp;Reference!$S$17&amp;Z1470-1,'Pivot Tables'!$AB$5:$AC$1135,2,FALSE)),""))</f>
        <v/>
      </c>
      <c r="AB1470" s="66"/>
    </row>
    <row r="1471" spans="22:28">
      <c r="V1471" s="70"/>
      <c r="W1471" s="65"/>
      <c r="X1471" s="65"/>
      <c r="Y1471" s="65"/>
      <c r="Z1471" s="65">
        <f t="shared" si="82"/>
        <v>1466</v>
      </c>
      <c r="AA1471" s="81" t="str">
        <f>IF(AA1470="","",IFERROR(IF($S$17="All",VLOOKUP($S$14&amp;Z1471-1,'Pivot Tables'!$T$5:$U$1135,2,FALSE),VLOOKUP($S$14&amp;Reference!$S$17&amp;Z1471-1,'Pivot Tables'!$AB$5:$AC$1135,2,FALSE)),""))</f>
        <v/>
      </c>
      <c r="AB1471" s="66"/>
    </row>
    <row r="1472" spans="22:28">
      <c r="V1472" s="70"/>
      <c r="W1472" s="65"/>
      <c r="X1472" s="65"/>
      <c r="Y1472" s="65"/>
      <c r="Z1472" s="65">
        <f t="shared" si="82"/>
        <v>1467</v>
      </c>
      <c r="AA1472" s="81" t="str">
        <f>IF(AA1471="","",IFERROR(IF($S$17="All",VLOOKUP($S$14&amp;Z1472-1,'Pivot Tables'!$T$5:$U$1135,2,FALSE),VLOOKUP($S$14&amp;Reference!$S$17&amp;Z1472-1,'Pivot Tables'!$AB$5:$AC$1135,2,FALSE)),""))</f>
        <v/>
      </c>
      <c r="AB1472" s="66"/>
    </row>
    <row r="1473" spans="22:28">
      <c r="V1473" s="70"/>
      <c r="W1473" s="65"/>
      <c r="X1473" s="65"/>
      <c r="Y1473" s="65"/>
      <c r="Z1473" s="65">
        <f t="shared" si="82"/>
        <v>1468</v>
      </c>
      <c r="AA1473" s="81" t="str">
        <f>IF(AA1472="","",IFERROR(IF($S$17="All",VLOOKUP($S$14&amp;Z1473-1,'Pivot Tables'!$T$5:$U$1135,2,FALSE),VLOOKUP($S$14&amp;Reference!$S$17&amp;Z1473-1,'Pivot Tables'!$AB$5:$AC$1135,2,FALSE)),""))</f>
        <v/>
      </c>
      <c r="AB1473" s="66"/>
    </row>
    <row r="1474" spans="22:28">
      <c r="V1474" s="70"/>
      <c r="W1474" s="65"/>
      <c r="X1474" s="65"/>
      <c r="Y1474" s="65"/>
      <c r="Z1474" s="65">
        <f t="shared" si="82"/>
        <v>1469</v>
      </c>
      <c r="AA1474" s="81" t="str">
        <f>IF(AA1473="","",IFERROR(IF($S$17="All",VLOOKUP($S$14&amp;Z1474-1,'Pivot Tables'!$T$5:$U$1135,2,FALSE),VLOOKUP($S$14&amp;Reference!$S$17&amp;Z1474-1,'Pivot Tables'!$AB$5:$AC$1135,2,FALSE)),""))</f>
        <v/>
      </c>
      <c r="AB1474" s="66"/>
    </row>
    <row r="1475" spans="22:28">
      <c r="V1475" s="70"/>
      <c r="W1475" s="65"/>
      <c r="X1475" s="65"/>
      <c r="Y1475" s="65"/>
      <c r="Z1475" s="65">
        <f t="shared" si="82"/>
        <v>1470</v>
      </c>
      <c r="AA1475" s="81" t="str">
        <f>IF(AA1474="","",IFERROR(IF($S$17="All",VLOOKUP($S$14&amp;Z1475-1,'Pivot Tables'!$T$5:$U$1135,2,FALSE),VLOOKUP($S$14&amp;Reference!$S$17&amp;Z1475-1,'Pivot Tables'!$AB$5:$AC$1135,2,FALSE)),""))</f>
        <v/>
      </c>
      <c r="AB1475" s="66"/>
    </row>
    <row r="1476" spans="22:28">
      <c r="V1476" s="70"/>
      <c r="W1476" s="65"/>
      <c r="X1476" s="65"/>
      <c r="Y1476" s="65"/>
      <c r="Z1476" s="65">
        <f t="shared" si="82"/>
        <v>1471</v>
      </c>
      <c r="AA1476" s="81" t="str">
        <f>IF(AA1475="","",IFERROR(IF($S$17="All",VLOOKUP($S$14&amp;Z1476-1,'Pivot Tables'!$T$5:$U$1135,2,FALSE),VLOOKUP($S$14&amp;Reference!$S$17&amp;Z1476-1,'Pivot Tables'!$AB$5:$AC$1135,2,FALSE)),""))</f>
        <v/>
      </c>
      <c r="AB1476" s="66"/>
    </row>
    <row r="1477" spans="22:28">
      <c r="V1477" s="70"/>
      <c r="W1477" s="65"/>
      <c r="X1477" s="65"/>
      <c r="Y1477" s="65"/>
      <c r="Z1477" s="65">
        <f t="shared" si="82"/>
        <v>1472</v>
      </c>
      <c r="AA1477" s="81" t="str">
        <f>IF(AA1476="","",IFERROR(IF($S$17="All",VLOOKUP($S$14&amp;Z1477-1,'Pivot Tables'!$T$5:$U$1135,2,FALSE),VLOOKUP($S$14&amp;Reference!$S$17&amp;Z1477-1,'Pivot Tables'!$AB$5:$AC$1135,2,FALSE)),""))</f>
        <v/>
      </c>
      <c r="AB1477" s="66"/>
    </row>
    <row r="1478" spans="22:28">
      <c r="V1478" s="70"/>
      <c r="W1478" s="65"/>
      <c r="X1478" s="65"/>
      <c r="Y1478" s="65"/>
      <c r="Z1478" s="65">
        <f t="shared" si="82"/>
        <v>1473</v>
      </c>
      <c r="AA1478" s="81" t="str">
        <f>IF(AA1477="","",IFERROR(IF($S$17="All",VLOOKUP($S$14&amp;Z1478-1,'Pivot Tables'!$T$5:$U$1135,2,FALSE),VLOOKUP($S$14&amp;Reference!$S$17&amp;Z1478-1,'Pivot Tables'!$AB$5:$AC$1135,2,FALSE)),""))</f>
        <v/>
      </c>
      <c r="AB1478" s="66"/>
    </row>
    <row r="1479" spans="22:28">
      <c r="V1479" s="70"/>
      <c r="W1479" s="65"/>
      <c r="X1479" s="65"/>
      <c r="Y1479" s="65"/>
      <c r="Z1479" s="65">
        <f t="shared" si="82"/>
        <v>1474</v>
      </c>
      <c r="AA1479" s="81" t="str">
        <f>IF(AA1478="","",IFERROR(IF($S$17="All",VLOOKUP($S$14&amp;Z1479-1,'Pivot Tables'!$T$5:$U$1135,2,FALSE),VLOOKUP($S$14&amp;Reference!$S$17&amp;Z1479-1,'Pivot Tables'!$AB$5:$AC$1135,2,FALSE)),""))</f>
        <v/>
      </c>
      <c r="AB1479" s="66"/>
    </row>
    <row r="1480" spans="22:28">
      <c r="V1480" s="70"/>
      <c r="W1480" s="65"/>
      <c r="X1480" s="65"/>
      <c r="Y1480" s="65"/>
      <c r="Z1480" s="65">
        <f t="shared" si="82"/>
        <v>1475</v>
      </c>
      <c r="AA1480" s="81" t="str">
        <f>IF(AA1479="","",IFERROR(IF($S$17="All",VLOOKUP($S$14&amp;Z1480-1,'Pivot Tables'!$T$5:$U$1135,2,FALSE),VLOOKUP($S$14&amp;Reference!$S$17&amp;Z1480-1,'Pivot Tables'!$AB$5:$AC$1135,2,FALSE)),""))</f>
        <v/>
      </c>
      <c r="AB1480" s="66"/>
    </row>
    <row r="1481" spans="22:28">
      <c r="V1481" s="70"/>
      <c r="W1481" s="65"/>
      <c r="X1481" s="65"/>
      <c r="Y1481" s="65"/>
      <c r="Z1481" s="65">
        <f t="shared" si="82"/>
        <v>1476</v>
      </c>
      <c r="AA1481" s="81" t="str">
        <f>IF(AA1480="","",IFERROR(IF($S$17="All",VLOOKUP($S$14&amp;Z1481-1,'Pivot Tables'!$T$5:$U$1135,2,FALSE),VLOOKUP($S$14&amp;Reference!$S$17&amp;Z1481-1,'Pivot Tables'!$AB$5:$AC$1135,2,FALSE)),""))</f>
        <v/>
      </c>
      <c r="AB1481" s="66"/>
    </row>
    <row r="1482" spans="22:28">
      <c r="V1482" s="70"/>
      <c r="W1482" s="65"/>
      <c r="X1482" s="65"/>
      <c r="Y1482" s="65"/>
      <c r="Z1482" s="65">
        <f t="shared" si="82"/>
        <v>1477</v>
      </c>
      <c r="AA1482" s="81" t="str">
        <f>IF(AA1481="","",IFERROR(IF($S$17="All",VLOOKUP($S$14&amp;Z1482-1,'Pivot Tables'!$T$5:$U$1135,2,FALSE),VLOOKUP($S$14&amp;Reference!$S$17&amp;Z1482-1,'Pivot Tables'!$AB$5:$AC$1135,2,FALSE)),""))</f>
        <v/>
      </c>
      <c r="AB1482" s="66"/>
    </row>
    <row r="1483" spans="22:28">
      <c r="V1483" s="70"/>
      <c r="W1483" s="65"/>
      <c r="X1483" s="65"/>
      <c r="Y1483" s="65"/>
      <c r="Z1483" s="65">
        <f t="shared" si="82"/>
        <v>1478</v>
      </c>
      <c r="AA1483" s="81" t="str">
        <f>IF(AA1482="","",IFERROR(IF($S$17="All",VLOOKUP($S$14&amp;Z1483-1,'Pivot Tables'!$T$5:$U$1135,2,FALSE),VLOOKUP($S$14&amp;Reference!$S$17&amp;Z1483-1,'Pivot Tables'!$AB$5:$AC$1135,2,FALSE)),""))</f>
        <v/>
      </c>
      <c r="AB1483" s="66"/>
    </row>
    <row r="1484" spans="22:28">
      <c r="V1484" s="70"/>
      <c r="W1484" s="65"/>
      <c r="X1484" s="65"/>
      <c r="Y1484" s="65"/>
      <c r="Z1484" s="65">
        <f t="shared" si="82"/>
        <v>1479</v>
      </c>
      <c r="AA1484" s="81" t="str">
        <f>IF(AA1483="","",IFERROR(IF($S$17="All",VLOOKUP($S$14&amp;Z1484-1,'Pivot Tables'!$T$5:$U$1135,2,FALSE),VLOOKUP($S$14&amp;Reference!$S$17&amp;Z1484-1,'Pivot Tables'!$AB$5:$AC$1135,2,FALSE)),""))</f>
        <v/>
      </c>
      <c r="AB1484" s="66"/>
    </row>
    <row r="1485" spans="22:28">
      <c r="V1485" s="70"/>
      <c r="W1485" s="65"/>
      <c r="X1485" s="65"/>
      <c r="Y1485" s="65"/>
      <c r="Z1485" s="65">
        <f t="shared" si="82"/>
        <v>1480</v>
      </c>
      <c r="AA1485" s="81" t="str">
        <f>IF(AA1484="","",IFERROR(IF($S$17="All",VLOOKUP($S$14&amp;Z1485-1,'Pivot Tables'!$T$5:$U$1135,2,FALSE),VLOOKUP($S$14&amp;Reference!$S$17&amp;Z1485-1,'Pivot Tables'!$AB$5:$AC$1135,2,FALSE)),""))</f>
        <v/>
      </c>
      <c r="AB1485" s="66"/>
    </row>
    <row r="1486" spans="22:28">
      <c r="V1486" s="70"/>
      <c r="W1486" s="65"/>
      <c r="X1486" s="65"/>
      <c r="Y1486" s="65"/>
      <c r="Z1486" s="65">
        <f t="shared" si="82"/>
        <v>1481</v>
      </c>
      <c r="AA1486" s="81" t="str">
        <f>IF(AA1485="","",IFERROR(IF($S$17="All",VLOOKUP($S$14&amp;Z1486-1,'Pivot Tables'!$T$5:$U$1135,2,FALSE),VLOOKUP($S$14&amp;Reference!$S$17&amp;Z1486-1,'Pivot Tables'!$AB$5:$AC$1135,2,FALSE)),""))</f>
        <v/>
      </c>
      <c r="AB1486" s="66"/>
    </row>
    <row r="1487" spans="22:28">
      <c r="V1487" s="70"/>
      <c r="W1487" s="65"/>
      <c r="X1487" s="65"/>
      <c r="Y1487" s="65"/>
      <c r="Z1487" s="65">
        <f t="shared" ref="Z1487:Z1505" si="83">+Z1486+1</f>
        <v>1482</v>
      </c>
      <c r="AA1487" s="81" t="str">
        <f>IF(AA1486="","",IFERROR(IF($S$17="All",VLOOKUP($S$14&amp;Z1487-1,'Pivot Tables'!$T$5:$U$1135,2,FALSE),VLOOKUP($S$14&amp;Reference!$S$17&amp;Z1487-1,'Pivot Tables'!$AB$5:$AC$1135,2,FALSE)),""))</f>
        <v/>
      </c>
      <c r="AB1487" s="66"/>
    </row>
    <row r="1488" spans="22:28">
      <c r="V1488" s="70"/>
      <c r="W1488" s="65"/>
      <c r="X1488" s="65"/>
      <c r="Y1488" s="65"/>
      <c r="Z1488" s="65">
        <f t="shared" si="83"/>
        <v>1483</v>
      </c>
      <c r="AA1488" s="81" t="str">
        <f>IF(AA1487="","",IFERROR(IF($S$17="All",VLOOKUP($S$14&amp;Z1488-1,'Pivot Tables'!$T$5:$U$1135,2,FALSE),VLOOKUP($S$14&amp;Reference!$S$17&amp;Z1488-1,'Pivot Tables'!$AB$5:$AC$1135,2,FALSE)),""))</f>
        <v/>
      </c>
      <c r="AB1488" s="66"/>
    </row>
    <row r="1489" spans="22:28">
      <c r="V1489" s="70"/>
      <c r="W1489" s="65"/>
      <c r="X1489" s="65"/>
      <c r="Y1489" s="65"/>
      <c r="Z1489" s="65">
        <f t="shared" si="83"/>
        <v>1484</v>
      </c>
      <c r="AA1489" s="81" t="str">
        <f>IF(AA1488="","",IFERROR(IF($S$17="All",VLOOKUP($S$14&amp;Z1489-1,'Pivot Tables'!$T$5:$U$1135,2,FALSE),VLOOKUP($S$14&amp;Reference!$S$17&amp;Z1489-1,'Pivot Tables'!$AB$5:$AC$1135,2,FALSE)),""))</f>
        <v/>
      </c>
      <c r="AB1489" s="66"/>
    </row>
    <row r="1490" spans="22:28">
      <c r="V1490" s="70"/>
      <c r="W1490" s="65"/>
      <c r="X1490" s="65"/>
      <c r="Y1490" s="65"/>
      <c r="Z1490" s="65">
        <f t="shared" si="83"/>
        <v>1485</v>
      </c>
      <c r="AA1490" s="81" t="str">
        <f>IF(AA1489="","",IFERROR(IF($S$17="All",VLOOKUP($S$14&amp;Z1490-1,'Pivot Tables'!$T$5:$U$1135,2,FALSE),VLOOKUP($S$14&amp;Reference!$S$17&amp;Z1490-1,'Pivot Tables'!$AB$5:$AC$1135,2,FALSE)),""))</f>
        <v/>
      </c>
      <c r="AB1490" s="66"/>
    </row>
    <row r="1491" spans="22:28">
      <c r="V1491" s="70"/>
      <c r="W1491" s="65"/>
      <c r="X1491" s="65"/>
      <c r="Y1491" s="65"/>
      <c r="Z1491" s="65">
        <f t="shared" si="83"/>
        <v>1486</v>
      </c>
      <c r="AA1491" s="81" t="str">
        <f>IF(AA1490="","",IFERROR(IF($S$17="All",VLOOKUP($S$14&amp;Z1491-1,'Pivot Tables'!$T$5:$U$1135,2,FALSE),VLOOKUP($S$14&amp;Reference!$S$17&amp;Z1491-1,'Pivot Tables'!$AB$5:$AC$1135,2,FALSE)),""))</f>
        <v/>
      </c>
      <c r="AB1491" s="66"/>
    </row>
    <row r="1492" spans="22:28">
      <c r="V1492" s="70"/>
      <c r="W1492" s="65"/>
      <c r="X1492" s="65"/>
      <c r="Y1492" s="65"/>
      <c r="Z1492" s="65">
        <f t="shared" si="83"/>
        <v>1487</v>
      </c>
      <c r="AA1492" s="81" t="str">
        <f>IF(AA1491="","",IFERROR(IF($S$17="All",VLOOKUP($S$14&amp;Z1492-1,'Pivot Tables'!$T$5:$U$1135,2,FALSE),VLOOKUP($S$14&amp;Reference!$S$17&amp;Z1492-1,'Pivot Tables'!$AB$5:$AC$1135,2,FALSE)),""))</f>
        <v/>
      </c>
      <c r="AB1492" s="66"/>
    </row>
    <row r="1493" spans="22:28">
      <c r="V1493" s="70"/>
      <c r="W1493" s="65"/>
      <c r="X1493" s="65"/>
      <c r="Y1493" s="65"/>
      <c r="Z1493" s="65">
        <f t="shared" si="83"/>
        <v>1488</v>
      </c>
      <c r="AA1493" s="81" t="str">
        <f>IF(AA1492="","",IFERROR(IF($S$17="All",VLOOKUP($S$14&amp;Z1493-1,'Pivot Tables'!$T$5:$U$1135,2,FALSE),VLOOKUP($S$14&amp;Reference!$S$17&amp;Z1493-1,'Pivot Tables'!$AB$5:$AC$1135,2,FALSE)),""))</f>
        <v/>
      </c>
      <c r="AB1493" s="66"/>
    </row>
    <row r="1494" spans="22:28">
      <c r="V1494" s="70"/>
      <c r="W1494" s="65"/>
      <c r="X1494" s="65"/>
      <c r="Y1494" s="65"/>
      <c r="Z1494" s="65">
        <f t="shared" si="83"/>
        <v>1489</v>
      </c>
      <c r="AA1494" s="81" t="str">
        <f>IF(AA1493="","",IFERROR(IF($S$17="All",VLOOKUP($S$14&amp;Z1494-1,'Pivot Tables'!$T$5:$U$1135,2,FALSE),VLOOKUP($S$14&amp;Reference!$S$17&amp;Z1494-1,'Pivot Tables'!$AB$5:$AC$1135,2,FALSE)),""))</f>
        <v/>
      </c>
      <c r="AB1494" s="66"/>
    </row>
    <row r="1495" spans="22:28">
      <c r="V1495" s="70"/>
      <c r="W1495" s="65"/>
      <c r="X1495" s="65"/>
      <c r="Y1495" s="65"/>
      <c r="Z1495" s="65">
        <f t="shared" si="83"/>
        <v>1490</v>
      </c>
      <c r="AA1495" s="81" t="str">
        <f>IF(AA1494="","",IFERROR(IF($S$17="All",VLOOKUP($S$14&amp;Z1495-1,'Pivot Tables'!$T$5:$U$1135,2,FALSE),VLOOKUP($S$14&amp;Reference!$S$17&amp;Z1495-1,'Pivot Tables'!$AB$5:$AC$1135,2,FALSE)),""))</f>
        <v/>
      </c>
      <c r="AB1495" s="66"/>
    </row>
    <row r="1496" spans="22:28">
      <c r="V1496" s="70"/>
      <c r="W1496" s="65"/>
      <c r="X1496" s="65"/>
      <c r="Y1496" s="65"/>
      <c r="Z1496" s="65">
        <f t="shared" si="83"/>
        <v>1491</v>
      </c>
      <c r="AA1496" s="81" t="str">
        <f>IF(AA1495="","",IFERROR(IF($S$17="All",VLOOKUP($S$14&amp;Z1496-1,'Pivot Tables'!$T$5:$U$1135,2,FALSE),VLOOKUP($S$14&amp;Reference!$S$17&amp;Z1496-1,'Pivot Tables'!$AB$5:$AC$1135,2,FALSE)),""))</f>
        <v/>
      </c>
      <c r="AB1496" s="66"/>
    </row>
    <row r="1497" spans="22:28">
      <c r="V1497" s="70"/>
      <c r="W1497" s="65"/>
      <c r="X1497" s="65"/>
      <c r="Y1497" s="65"/>
      <c r="Z1497" s="65">
        <f t="shared" si="83"/>
        <v>1492</v>
      </c>
      <c r="AA1497" s="81" t="str">
        <f>IF(AA1496="","",IFERROR(IF($S$17="All",VLOOKUP($S$14&amp;Z1497-1,'Pivot Tables'!$T$5:$U$1135,2,FALSE),VLOOKUP($S$14&amp;Reference!$S$17&amp;Z1497-1,'Pivot Tables'!$AB$5:$AC$1135,2,FALSE)),""))</f>
        <v/>
      </c>
      <c r="AB1497" s="66"/>
    </row>
    <row r="1498" spans="22:28">
      <c r="V1498" s="70"/>
      <c r="W1498" s="65"/>
      <c r="X1498" s="65"/>
      <c r="Y1498" s="65"/>
      <c r="Z1498" s="65">
        <f t="shared" si="83"/>
        <v>1493</v>
      </c>
      <c r="AA1498" s="81" t="str">
        <f>IF(AA1497="","",IFERROR(IF($S$17="All",VLOOKUP($S$14&amp;Z1498-1,'Pivot Tables'!$T$5:$U$1135,2,FALSE),VLOOKUP($S$14&amp;Reference!$S$17&amp;Z1498-1,'Pivot Tables'!$AB$5:$AC$1135,2,FALSE)),""))</f>
        <v/>
      </c>
      <c r="AB1498" s="66"/>
    </row>
    <row r="1499" spans="22:28">
      <c r="V1499" s="70"/>
      <c r="W1499" s="65"/>
      <c r="X1499" s="65"/>
      <c r="Y1499" s="65"/>
      <c r="Z1499" s="65">
        <f t="shared" si="83"/>
        <v>1494</v>
      </c>
      <c r="AA1499" s="81" t="str">
        <f>IF(AA1498="","",IFERROR(IF($S$17="All",VLOOKUP($S$14&amp;Z1499-1,'Pivot Tables'!$T$5:$U$1135,2,FALSE),VLOOKUP($S$14&amp;Reference!$S$17&amp;Z1499-1,'Pivot Tables'!$AB$5:$AC$1135,2,FALSE)),""))</f>
        <v/>
      </c>
      <c r="AB1499" s="66"/>
    </row>
    <row r="1500" spans="22:28">
      <c r="V1500" s="70"/>
      <c r="W1500" s="65"/>
      <c r="X1500" s="65"/>
      <c r="Y1500" s="65"/>
      <c r="Z1500" s="65">
        <f t="shared" si="83"/>
        <v>1495</v>
      </c>
      <c r="AA1500" s="81" t="str">
        <f>IF(AA1499="","",IFERROR(IF($S$17="All",VLOOKUP($S$14&amp;Z1500-1,'Pivot Tables'!$T$5:$U$1135,2,FALSE),VLOOKUP($S$14&amp;Reference!$S$17&amp;Z1500-1,'Pivot Tables'!$AB$5:$AC$1135,2,FALSE)),""))</f>
        <v/>
      </c>
      <c r="AB1500" s="66"/>
    </row>
    <row r="1501" spans="22:28">
      <c r="V1501" s="70"/>
      <c r="W1501" s="65"/>
      <c r="X1501" s="65"/>
      <c r="Y1501" s="65"/>
      <c r="Z1501" s="65">
        <f t="shared" si="83"/>
        <v>1496</v>
      </c>
      <c r="AA1501" s="81" t="str">
        <f>IF(AA1500="","",IFERROR(IF($S$17="All",VLOOKUP($S$14&amp;Z1501-1,'Pivot Tables'!$T$5:$U$1135,2,FALSE),VLOOKUP($S$14&amp;Reference!$S$17&amp;Z1501-1,'Pivot Tables'!$AB$5:$AC$1135,2,FALSE)),""))</f>
        <v/>
      </c>
      <c r="AB1501" s="66"/>
    </row>
    <row r="1502" spans="22:28">
      <c r="V1502" s="70"/>
      <c r="W1502" s="65"/>
      <c r="X1502" s="65"/>
      <c r="Y1502" s="65"/>
      <c r="Z1502" s="65">
        <f t="shared" si="83"/>
        <v>1497</v>
      </c>
      <c r="AA1502" s="81" t="str">
        <f>IF(AA1501="","",IFERROR(IF($S$17="All",VLOOKUP($S$14&amp;Z1502-1,'Pivot Tables'!$T$5:$U$1135,2,FALSE),VLOOKUP($S$14&amp;Reference!$S$17&amp;Z1502-1,'Pivot Tables'!$AB$5:$AC$1135,2,FALSE)),""))</f>
        <v/>
      </c>
      <c r="AB1502" s="66"/>
    </row>
    <row r="1503" spans="22:28">
      <c r="V1503" s="70"/>
      <c r="W1503" s="65"/>
      <c r="X1503" s="65"/>
      <c r="Y1503" s="65"/>
      <c r="Z1503" s="65">
        <f t="shared" si="83"/>
        <v>1498</v>
      </c>
      <c r="AA1503" s="81" t="str">
        <f>IF(AA1502="","",IFERROR(IF($S$17="All",VLOOKUP($S$14&amp;Z1503-1,'Pivot Tables'!$T$5:$U$1135,2,FALSE),VLOOKUP($S$14&amp;Reference!$S$17&amp;Z1503-1,'Pivot Tables'!$AB$5:$AC$1135,2,FALSE)),""))</f>
        <v/>
      </c>
      <c r="AB1503" s="66"/>
    </row>
    <row r="1504" spans="22:28">
      <c r="V1504" s="70"/>
      <c r="W1504" s="65"/>
      <c r="X1504" s="65"/>
      <c r="Y1504" s="65"/>
      <c r="Z1504" s="65">
        <f t="shared" si="83"/>
        <v>1499</v>
      </c>
      <c r="AA1504" s="81" t="str">
        <f>IF(AA1503="","",IFERROR(IF($S$17="All",VLOOKUP($S$14&amp;Z1504-1,'Pivot Tables'!$T$5:$U$1135,2,FALSE),VLOOKUP($S$14&amp;Reference!$S$17&amp;Z1504-1,'Pivot Tables'!$AB$5:$AC$1135,2,FALSE)),""))</f>
        <v/>
      </c>
      <c r="AB1504" s="66"/>
    </row>
    <row r="1505" spans="22:28">
      <c r="V1505" s="70"/>
      <c r="W1505" s="65"/>
      <c r="X1505" s="65"/>
      <c r="Y1505" s="65"/>
      <c r="Z1505" s="65">
        <f t="shared" si="83"/>
        <v>1500</v>
      </c>
      <c r="AA1505" s="81" t="str">
        <f>IF(AA1504="","",IFERROR(IF($S$17="All",VLOOKUP($S$14&amp;Z1505-1,'Pivot Tables'!$T$5:$U$1135,2,FALSE),VLOOKUP($S$14&amp;Reference!$S$17&amp;Z1505-1,'Pivot Tables'!$AB$5:$AC$1135,2,FALSE)),""))</f>
        <v/>
      </c>
      <c r="AB1505" s="66"/>
    </row>
    <row r="1506" spans="22:28">
      <c r="V1506" s="70"/>
      <c r="W1506" s="65"/>
      <c r="X1506" s="65"/>
      <c r="Y1506" s="65"/>
      <c r="Z1506" s="65">
        <v>1</v>
      </c>
      <c r="AA1506" s="99" t="str">
        <f>IF(Z1506=1,"All",VLOOKUP(Z1506,$Z$6:$AA$1505,2,0))</f>
        <v>All</v>
      </c>
      <c r="AB1506" s="66"/>
    </row>
    <row r="1507" spans="22:28" ht="15.75" thickBot="1">
      <c r="V1507" s="100"/>
      <c r="W1507" s="101"/>
      <c r="X1507" s="101"/>
      <c r="Y1507" s="101"/>
      <c r="Z1507" s="102"/>
      <c r="AA1507" s="102">
        <f>COUNTA($AA$7:$AA$1505)-COUNTBLANK($AA$7:$AA$1505)</f>
        <v>5</v>
      </c>
      <c r="AB1507" s="103"/>
    </row>
  </sheetData>
  <mergeCells count="13">
    <mergeCell ref="S117:T117"/>
    <mergeCell ref="V4:AB4"/>
    <mergeCell ref="AD4:AQ4"/>
    <mergeCell ref="AT3:AZ3"/>
    <mergeCell ref="C78:I78"/>
    <mergeCell ref="S4:T4"/>
    <mergeCell ref="S24:T24"/>
    <mergeCell ref="C58:I58"/>
    <mergeCell ref="C37:I38"/>
    <mergeCell ref="V3:AB3"/>
    <mergeCell ref="AD3:AQ3"/>
    <mergeCell ref="AT6:AZ6"/>
    <mergeCell ref="AT22:AZ2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U1015"/>
  <sheetViews>
    <sheetView topLeftCell="A799" workbookViewId="0">
      <selection activeCell="P32" sqref="P32"/>
    </sheetView>
  </sheetViews>
  <sheetFormatPr defaultRowHeight="15"/>
  <cols>
    <col min="1" max="4" width="3.140625" style="12" customWidth="1"/>
    <col min="5" max="11" width="3.42578125" style="12" customWidth="1"/>
    <col min="12" max="12" width="4.5703125" style="12" customWidth="1"/>
    <col min="13" max="14" width="3.42578125" style="12" customWidth="1"/>
    <col min="15" max="15" width="10" style="1" customWidth="1"/>
    <col min="16" max="19" width="3.42578125" style="1" customWidth="1"/>
    <col min="20" max="20" width="3.140625" style="6" customWidth="1"/>
    <col min="21" max="21" width="3.140625" style="12" customWidth="1"/>
    <col min="22" max="22" width="4.5703125" style="12" customWidth="1"/>
    <col min="23" max="24" width="9.140625" style="12" customWidth="1"/>
    <col min="25" max="25" width="8.28515625" style="12" customWidth="1"/>
    <col min="26" max="26" width="7.7109375" style="12" customWidth="1"/>
    <col min="27" max="27" width="3.140625" style="6" customWidth="1"/>
    <col min="28" max="29" width="3.140625" style="12" customWidth="1"/>
    <col min="30" max="30" width="9.140625" style="12"/>
    <col min="31" max="31" width="10.42578125" style="12" customWidth="1"/>
    <col min="32" max="32" width="6.7109375" style="12" customWidth="1"/>
    <col min="33" max="33" width="9.140625" style="12"/>
    <col min="34" max="34" width="1" style="12" customWidth="1"/>
    <col min="35" max="35" width="9.140625" style="12"/>
    <col min="36" max="36" width="6.42578125" style="12" customWidth="1"/>
    <col min="37" max="37" width="11" style="12" customWidth="1"/>
    <col min="38" max="38" width="9.140625" style="12"/>
    <col min="39" max="39" width="1" style="12" customWidth="1"/>
    <col min="40" max="47" width="3.85546875" style="12" customWidth="1"/>
    <col min="48" max="16384" width="9.140625" style="12"/>
  </cols>
  <sheetData>
    <row r="1" spans="1:47">
      <c r="U1" s="319" t="s">
        <v>2451</v>
      </c>
      <c r="V1"/>
      <c r="W1" s="12">
        <v>7</v>
      </c>
      <c r="X1" s="12">
        <v>2</v>
      </c>
      <c r="Y1" s="12">
        <v>2</v>
      </c>
      <c r="Z1" s="12">
        <v>5</v>
      </c>
      <c r="AB1" s="320" t="s">
        <v>2452</v>
      </c>
      <c r="AC1"/>
      <c r="AD1" s="12">
        <v>1</v>
      </c>
      <c r="AE1" s="12">
        <v>1</v>
      </c>
      <c r="AF1" s="12">
        <v>1</v>
      </c>
      <c r="AG1" s="12">
        <v>1</v>
      </c>
    </row>
    <row r="2" spans="1:47">
      <c r="A2" s="153"/>
      <c r="E2" s="12">
        <f>IF(AND(H2=H1),IF(J2=J1,E1,E1+1),1)</f>
        <v>0</v>
      </c>
      <c r="F2" s="12">
        <f>IF(AND(H2=H1,J2=J1),IF(L2=L1,F1,F1+1),1)</f>
        <v>0</v>
      </c>
      <c r="G2" s="12">
        <f>IF(AND(H2=H1,J2=J1,L2=L1),IF(N2=N1,G1,G1+1),1)</f>
        <v>0</v>
      </c>
      <c r="H2" s="12">
        <f>A2</f>
        <v>0</v>
      </c>
      <c r="I2" s="12" t="str">
        <f>H2&amp;E2</f>
        <v>00</v>
      </c>
      <c r="J2" s="12">
        <f>B2</f>
        <v>0</v>
      </c>
      <c r="K2" s="12" t="str">
        <f>+H2&amp;J2&amp;F2</f>
        <v>000</v>
      </c>
      <c r="L2" s="12">
        <f>C2</f>
        <v>0</v>
      </c>
      <c r="M2" s="12" t="str">
        <f>H2&amp;J2&amp;L2&amp;G2</f>
        <v>0000</v>
      </c>
      <c r="N2" s="12">
        <f>D2</f>
        <v>0</v>
      </c>
      <c r="U2" s="319"/>
      <c r="W2" s="12" t="str">
        <f>+VLOOKUP(W1,$V$5:$Z$24,2,0)</f>
        <v>Operations</v>
      </c>
      <c r="X2" s="12" t="str">
        <f>+VLOOKUP(X1,$V$5:$X$25,3,0)</f>
        <v>Loan Operations</v>
      </c>
      <c r="Y2" s="12" t="str">
        <f>+VLOOKUP(Y1,$V$5:$Y$25,4,0)</f>
        <v>Loan Processing</v>
      </c>
      <c r="Z2" s="12" t="str">
        <f>+VLOOKUP(Z1,$V$5:$Z$25,5,0)</f>
        <v>F - Intermediate Professional</v>
      </c>
      <c r="AB2" s="320"/>
      <c r="AD2" s="12" t="str">
        <f>+VLOOKUP(AD1,$AC$5:$AG$25,2,0)</f>
        <v>Operations</v>
      </c>
      <c r="AE2" s="12" t="str">
        <f>+VLOOKUP(AE1,$AC$5:$AE$25,3,0)</f>
        <v>Loan Operations</v>
      </c>
      <c r="AF2" s="12" t="str">
        <f>+VLOOKUP(AF1,$AC$5:$AF$25,4,0)</f>
        <v>Loan Processing</v>
      </c>
      <c r="AG2" s="12" t="str">
        <f>+VLOOKUP(AG1,$AC$5:$AG$25,5,0)</f>
        <v>F - Intermediate Professional</v>
      </c>
    </row>
    <row r="3" spans="1:47">
      <c r="C3"/>
      <c r="D3"/>
      <c r="E3"/>
      <c r="F3"/>
      <c r="G3"/>
      <c r="H3"/>
      <c r="I3"/>
      <c r="J3"/>
      <c r="K3"/>
      <c r="L3"/>
      <c r="M3"/>
      <c r="N3"/>
      <c r="O3"/>
      <c r="P3"/>
      <c r="Q3"/>
      <c r="R3"/>
      <c r="U3" s="319"/>
      <c r="AB3" s="320"/>
    </row>
    <row r="4" spans="1:47">
      <c r="E4"/>
      <c r="G4" s="13"/>
      <c r="H4" s="13" t="s">
        <v>412</v>
      </c>
      <c r="I4" s="13" t="s">
        <v>191</v>
      </c>
      <c r="J4" s="13" t="s">
        <v>122</v>
      </c>
      <c r="K4" s="13" t="s">
        <v>192</v>
      </c>
      <c r="L4" s="13" t="s">
        <v>123</v>
      </c>
      <c r="M4" s="13" t="s">
        <v>193</v>
      </c>
      <c r="N4" s="13" t="s">
        <v>124</v>
      </c>
      <c r="O4" s="2" t="s">
        <v>120</v>
      </c>
      <c r="P4" s="3" t="s">
        <v>46</v>
      </c>
      <c r="Q4" s="3" t="s">
        <v>121</v>
      </c>
      <c r="R4" s="3" t="s">
        <v>48</v>
      </c>
      <c r="S4" s="3" t="s">
        <v>49</v>
      </c>
      <c r="T4" s="8"/>
      <c r="U4" s="319"/>
      <c r="AA4" s="8"/>
      <c r="AB4" s="320"/>
      <c r="AO4" s="152"/>
      <c r="AP4" s="151" t="s">
        <v>46</v>
      </c>
      <c r="AQ4" s="151" t="s">
        <v>47</v>
      </c>
      <c r="AR4" s="151" t="s">
        <v>48</v>
      </c>
      <c r="AS4" s="151" t="s">
        <v>49</v>
      </c>
      <c r="AT4" s="151" t="s">
        <v>2453</v>
      </c>
      <c r="AU4" s="151" t="s">
        <v>49</v>
      </c>
    </row>
    <row r="5" spans="1:47">
      <c r="A5" s="12" t="s">
        <v>53</v>
      </c>
      <c r="B5" s="12" t="s">
        <v>20</v>
      </c>
      <c r="C5" s="12" t="s">
        <v>22</v>
      </c>
      <c r="D5" s="12" t="s">
        <v>125</v>
      </c>
      <c r="E5" s="12">
        <f t="shared" ref="E5:E7" si="0">IF(AND(H5=H4),IF(J5=J4,E4,E4+1),1)</f>
        <v>1</v>
      </c>
      <c r="F5" s="12">
        <f t="shared" ref="F5:F7" si="1">IF(AND(H5=H4,J5=J4),IF(L5=L4,F4,F4+1),1)</f>
        <v>1</v>
      </c>
      <c r="G5" s="12">
        <f t="shared" ref="G5:G7" si="2">IF(AND(H5=H4,J5=J4,L5=L4),IF(N5=N4,G4,G4+1),1)</f>
        <v>1</v>
      </c>
      <c r="H5" s="12" t="str">
        <f t="shared" ref="H5:H7" si="3">A5</f>
        <v>Top Management</v>
      </c>
      <c r="I5" s="12" t="str">
        <f t="shared" ref="I5:I7" si="4">H5&amp;E5</f>
        <v>Top Management1</v>
      </c>
      <c r="J5" s="12" t="str">
        <f t="shared" ref="J5:J7" si="5">B5</f>
        <v>Overall Bank Management</v>
      </c>
      <c r="K5" s="12" t="str">
        <f t="shared" ref="K5:K7" si="6">+H5&amp;J5&amp;F5</f>
        <v>Top ManagementOverall Bank Management1</v>
      </c>
      <c r="L5" s="12" t="str">
        <f t="shared" ref="L5:L7" si="7">C5</f>
        <v>Chairman of the Board (non-CEO)</v>
      </c>
      <c r="M5" s="12" t="str">
        <f t="shared" ref="M5:M7" si="8">H5&amp;J5&amp;L5&amp;G5</f>
        <v>Top ManagementOverall Bank ManagementChairman of the Board (non-CEO)1</v>
      </c>
      <c r="N5" s="12" t="str">
        <f t="shared" ref="N5:N7" si="9">D5</f>
        <v>A - Head of</v>
      </c>
      <c r="O5" s="4" t="s">
        <v>1650</v>
      </c>
      <c r="P5" s="4" t="str">
        <f t="shared" ref="P5:P55" si="10">LEFT(O5,2)</f>
        <v>AA</v>
      </c>
      <c r="Q5" s="4" t="str">
        <f t="shared" ref="Q5:Q7" si="11">MID(O5,3,2)</f>
        <v>AA</v>
      </c>
      <c r="R5" s="4" t="str">
        <f t="shared" ref="R5:R7" si="12">MID(O5,5,1)</f>
        <v>A</v>
      </c>
      <c r="S5" s="4" t="str">
        <f t="shared" ref="S5:S55" si="13">RIGHT(O5)</f>
        <v>A</v>
      </c>
      <c r="U5" s="319"/>
      <c r="V5" s="12">
        <v>1</v>
      </c>
      <c r="W5" s="15" t="s">
        <v>53</v>
      </c>
      <c r="X5" s="15" t="str">
        <f t="shared" ref="X5:X16" si="14">IFERROR(VLOOKUP($W$2&amp;V5,$I$5:$J$1091,2,FALSE),"")</f>
        <v>Operations Generalists</v>
      </c>
      <c r="Y5" s="15" t="str">
        <f t="shared" ref="Y5:Y25" si="15">IFERROR(VLOOKUP($W$2&amp;$X$2&amp;V5,$K$5:$L$1091,2,FALSE),"")</f>
        <v>Loan Operations Generalist</v>
      </c>
      <c r="Z5" s="15" t="str">
        <f t="shared" ref="Z5:Z15" si="16">IFERROR(VLOOKUP($W$2&amp;$X$2&amp;$Y$2&amp;V5,$M$5:$N$1091,2,FALSE),"")</f>
        <v>B - Senior Function Manager</v>
      </c>
      <c r="AB5" s="320"/>
      <c r="AC5" s="7">
        <v>1</v>
      </c>
      <c r="AD5" s="15" t="str">
        <f t="array" ref="AD5">IFERROR(INDEX(AI$5:AI$18, MATCH(0,COUNTIF($AD$4:AD4, AI$5:AI$18), 0)),"")</f>
        <v>Operations</v>
      </c>
      <c r="AE5" s="15" t="str">
        <f t="array" ref="AE5">IFERROR(INDEX(AJ$5:AJ$16, MATCH(0,COUNTIF($AE$4:AE4, AJ$5:AJ$16), 0)),"")</f>
        <v>Loan Operations</v>
      </c>
      <c r="AF5" s="15" t="str">
        <f t="array" ref="AF5">IFERROR(INDEX(AK$5:AK$17, MATCH(0,COUNTIF($AF$4:AF4, AK$5:AK$17), 0)),"")</f>
        <v>Loan Processing</v>
      </c>
      <c r="AG5" s="15" t="str">
        <f t="array" ref="AG5">IFERROR(INDEX(AL$5:AL$16, MATCH(0,COUNTIF($AG$4:AG4, AL$5:AL$16), 0)),"")</f>
        <v>F - Intermediate Professional</v>
      </c>
      <c r="AH5" s="7"/>
      <c r="AI5" s="15" t="str">
        <f>Reference!AK22</f>
        <v>Operations</v>
      </c>
      <c r="AJ5" s="15" t="str">
        <f>IFERROR(VLOOKUP($AD$2&amp;AC5,Reference!$AL$22:$AM$36,2,FALSE),"")</f>
        <v>Loan Operations</v>
      </c>
      <c r="AK5" s="15" t="str">
        <f>IFERROR(VLOOKUP($AD$2&amp;$AE$2&amp;AC5,Reference!$AN$22:$AO$36,2,FALSE),"")</f>
        <v>Loan Processing</v>
      </c>
      <c r="AL5" s="15" t="str">
        <f>IFERROR(VLOOKUP($AD$2&amp;$AE$2&amp;$AF$2&amp;AC5,Reference!$AP$22:$AQ$36,2,FALSE),"")</f>
        <v>F - Intermediate Professional</v>
      </c>
      <c r="AN5" s="4" t="s">
        <v>1649</v>
      </c>
      <c r="AO5" s="12" t="s">
        <v>433</v>
      </c>
      <c r="AP5" s="12" t="s">
        <v>53</v>
      </c>
      <c r="AQ5" s="12" t="s">
        <v>20</v>
      </c>
      <c r="AR5" s="12" t="s">
        <v>1403</v>
      </c>
      <c r="AS5" s="12" t="s">
        <v>125</v>
      </c>
      <c r="AT5" s="12" t="str">
        <f t="shared" ref="AT5:AT9" si="17">AP5&amp;AQ5&amp;AR5&amp;AS5</f>
        <v>Top ManagementOverall Bank ManagementAll CEOs (Chairman and non-Chairman)A - Head of</v>
      </c>
      <c r="AU5" s="153" t="str">
        <f t="shared" ref="AU5:AU9" si="18">RIGHT(AO5)</f>
        <v>A</v>
      </c>
    </row>
    <row r="6" spans="1:47">
      <c r="A6" s="12" t="s">
        <v>53</v>
      </c>
      <c r="B6" s="12" t="s">
        <v>20</v>
      </c>
      <c r="C6" s="12" t="s">
        <v>23</v>
      </c>
      <c r="D6" s="12" t="s">
        <v>125</v>
      </c>
      <c r="E6" s="12">
        <f t="shared" si="0"/>
        <v>1</v>
      </c>
      <c r="F6" s="12">
        <f t="shared" si="1"/>
        <v>2</v>
      </c>
      <c r="G6" s="12">
        <f t="shared" si="2"/>
        <v>1</v>
      </c>
      <c r="H6" s="12" t="str">
        <f t="shared" si="3"/>
        <v>Top Management</v>
      </c>
      <c r="I6" s="12" t="str">
        <f t="shared" si="4"/>
        <v>Top Management1</v>
      </c>
      <c r="J6" s="12" t="str">
        <f t="shared" si="5"/>
        <v>Overall Bank Management</v>
      </c>
      <c r="K6" s="12" t="str">
        <f t="shared" si="6"/>
        <v>Top ManagementOverall Bank Management2</v>
      </c>
      <c r="L6" s="12" t="str">
        <f t="shared" si="7"/>
        <v>Chairman of the Board &amp; CEO</v>
      </c>
      <c r="M6" s="12" t="str">
        <f t="shared" si="8"/>
        <v>Top ManagementOverall Bank ManagementChairman of the Board &amp; CEO1</v>
      </c>
      <c r="N6" s="12" t="str">
        <f t="shared" si="9"/>
        <v>A - Head of</v>
      </c>
      <c r="O6" s="4" t="s">
        <v>1651</v>
      </c>
      <c r="P6" s="4" t="str">
        <f t="shared" si="10"/>
        <v>AA</v>
      </c>
      <c r="Q6" s="4" t="str">
        <f t="shared" si="11"/>
        <v>AA</v>
      </c>
      <c r="R6" s="4" t="str">
        <f t="shared" si="12"/>
        <v>B</v>
      </c>
      <c r="S6" s="4" t="str">
        <f t="shared" si="13"/>
        <v>A</v>
      </c>
      <c r="U6" s="319"/>
      <c r="V6" s="12">
        <v>2</v>
      </c>
      <c r="W6" s="15" t="s">
        <v>194</v>
      </c>
      <c r="X6" s="15" t="str">
        <f t="shared" si="14"/>
        <v>Loan Operations</v>
      </c>
      <c r="Y6" s="15" t="str">
        <f t="shared" si="15"/>
        <v>Loan Processing</v>
      </c>
      <c r="Z6" s="15" t="str">
        <f t="shared" si="16"/>
        <v>C - Function Manager/Senior Technical Expert</v>
      </c>
      <c r="AB6" s="320"/>
      <c r="AC6" s="7">
        <v>2</v>
      </c>
      <c r="AD6" s="15" t="str">
        <f t="array" ref="AD6">IFERROR(INDEX(AI$5:AI$18, MATCH(0,COUNTIF($AD$4:AD5, AI$5:AI$18), 0)),"")</f>
        <v/>
      </c>
      <c r="AE6" s="15" t="str">
        <f t="array" ref="AE6">IF(AE5="","",IFERROR(INDEX(AJ$5:AJ$16, MATCH(0,COUNTIF($AE$4:AE5, AJ$5:AJ$16), 0)),""))</f>
        <v/>
      </c>
      <c r="AF6" s="15" t="str">
        <f t="array" ref="AF6">IF(AF5="","",IFERROR(INDEX(AK$5:AK$17, MATCH(0,COUNTIF($AF$4:AF5, AK$5:AK$17), 0)),""))</f>
        <v/>
      </c>
      <c r="AG6" s="15" t="str">
        <f t="array" ref="AG6">IF(AG5="","",IFERROR(INDEX(AL$5:AL$16, MATCH(0,COUNTIF($AG$4:AG5, AL$5:AL$16), 0)),""))</f>
        <v/>
      </c>
      <c r="AH6" s="7"/>
      <c r="AI6" s="15" t="str">
        <f>Reference!AK23</f>
        <v/>
      </c>
      <c r="AJ6" s="15" t="str">
        <f>IFERROR(VLOOKUP($AD$2&amp;AC6,Reference!$AL$22:$AM$36,2,FALSE),"")</f>
        <v/>
      </c>
      <c r="AK6" s="15" t="str">
        <f>IFERROR(VLOOKUP($AD$2&amp;$AE$2&amp;AC6,Reference!$AN$22:$AO$36,2,FALSE),"")</f>
        <v/>
      </c>
      <c r="AL6" s="15" t="str">
        <f>IFERROR(VLOOKUP($AD$2&amp;$AE$2&amp;$AF$2&amp;AC6,Reference!$AP$22:$AQ$36,2,FALSE),"")</f>
        <v/>
      </c>
      <c r="AN6" s="4" t="s">
        <v>1650</v>
      </c>
      <c r="AO6" s="12" t="s">
        <v>757</v>
      </c>
      <c r="AP6" s="12" t="s">
        <v>53</v>
      </c>
      <c r="AQ6" s="12" t="s">
        <v>20</v>
      </c>
      <c r="AR6" s="12" t="s">
        <v>22</v>
      </c>
      <c r="AS6" s="12" t="s">
        <v>125</v>
      </c>
      <c r="AT6" s="12" t="str">
        <f t="shared" si="17"/>
        <v>Top ManagementOverall Bank ManagementChairman of the Board (non-CEO)A - Head of</v>
      </c>
      <c r="AU6" s="153" t="str">
        <f t="shared" si="18"/>
        <v>A</v>
      </c>
    </row>
    <row r="7" spans="1:47">
      <c r="A7" s="12" t="s">
        <v>53</v>
      </c>
      <c r="B7" s="12" t="s">
        <v>20</v>
      </c>
      <c r="C7" s="12" t="s">
        <v>24</v>
      </c>
      <c r="D7" s="12" t="s">
        <v>125</v>
      </c>
      <c r="E7" s="12">
        <f t="shared" si="0"/>
        <v>1</v>
      </c>
      <c r="F7" s="12">
        <f t="shared" si="1"/>
        <v>3</v>
      </c>
      <c r="G7" s="12">
        <f t="shared" si="2"/>
        <v>1</v>
      </c>
      <c r="H7" s="12" t="str">
        <f t="shared" si="3"/>
        <v>Top Management</v>
      </c>
      <c r="I7" s="12" t="str">
        <f t="shared" si="4"/>
        <v>Top Management1</v>
      </c>
      <c r="J7" s="12" t="str">
        <f t="shared" si="5"/>
        <v>Overall Bank Management</v>
      </c>
      <c r="K7" s="12" t="str">
        <f t="shared" si="6"/>
        <v>Top ManagementOverall Bank Management3</v>
      </c>
      <c r="L7" s="12" t="str">
        <f t="shared" si="7"/>
        <v>Chief Executive Officer</v>
      </c>
      <c r="M7" s="12" t="str">
        <f t="shared" si="8"/>
        <v>Top ManagementOverall Bank ManagementChief Executive Officer1</v>
      </c>
      <c r="N7" s="12" t="str">
        <f t="shared" si="9"/>
        <v>A - Head of</v>
      </c>
      <c r="O7" s="4" t="s">
        <v>1652</v>
      </c>
      <c r="P7" s="4" t="str">
        <f t="shared" si="10"/>
        <v>AA</v>
      </c>
      <c r="Q7" s="4" t="str">
        <f t="shared" si="11"/>
        <v>AA</v>
      </c>
      <c r="R7" s="4" t="str">
        <f t="shared" si="12"/>
        <v>C</v>
      </c>
      <c r="S7" s="4" t="str">
        <f t="shared" si="13"/>
        <v>A</v>
      </c>
      <c r="U7" s="319"/>
      <c r="V7" s="12">
        <v>3</v>
      </c>
      <c r="W7" s="15" t="s">
        <v>195</v>
      </c>
      <c r="X7" s="15" t="str">
        <f t="shared" si="14"/>
        <v>Imaging/Records Management</v>
      </c>
      <c r="Y7" s="15" t="str">
        <f t="shared" si="15"/>
        <v>Closing</v>
      </c>
      <c r="Z7" s="15" t="str">
        <f t="shared" si="16"/>
        <v>D - Manager/Technical Expert</v>
      </c>
      <c r="AB7" s="320"/>
      <c r="AC7" s="7">
        <v>3</v>
      </c>
      <c r="AD7" s="15" t="str">
        <f t="array" ref="AD7">IFERROR(INDEX(AI$5:AI$18, MATCH(0,COUNTIF($AD$4:AD6, AI$5:AI$18), 0)),"")</f>
        <v/>
      </c>
      <c r="AE7" s="15" t="str">
        <f t="array" ref="AE7">IF(AE6="","",IFERROR(INDEX(AJ$5:AJ$16, MATCH(0,COUNTIF($AE$4:AE6, AJ$5:AJ$16), 0)),""))</f>
        <v/>
      </c>
      <c r="AF7" s="15" t="str">
        <f t="array" ref="AF7">IF(AF6="","",IFERROR(INDEX(AK$5:AK$17, MATCH(0,COUNTIF($AF$4:AF6, AK$5:AK$17), 0)),""))</f>
        <v/>
      </c>
      <c r="AG7" s="15" t="str">
        <f t="array" ref="AG7">IF(AG6="","",IFERROR(INDEX(AL$5:AL$16, MATCH(0,COUNTIF($AG$4:AG6, AL$5:AL$16), 0)),""))</f>
        <v/>
      </c>
      <c r="AH7" s="7"/>
      <c r="AI7" s="15" t="str">
        <f>Reference!AK24</f>
        <v/>
      </c>
      <c r="AJ7" s="15" t="str">
        <f>IFERROR(VLOOKUP($AD$2&amp;AC7,Reference!$AL$22:$AM$36,2,FALSE),"")</f>
        <v/>
      </c>
      <c r="AK7" s="15" t="str">
        <f>IFERROR(VLOOKUP($AD$2&amp;$AE$2&amp;AC7,Reference!$AN$22:$AO$36,2,FALSE),"")</f>
        <v/>
      </c>
      <c r="AL7" s="15" t="str">
        <f>IFERROR(VLOOKUP($AD$2&amp;$AE$2&amp;$AF$2&amp;AC7,Reference!$AP$22:$AQ$36,2,FALSE),"")</f>
        <v/>
      </c>
      <c r="AN7" s="4" t="s">
        <v>1651</v>
      </c>
      <c r="AO7" s="12" t="s">
        <v>432</v>
      </c>
      <c r="AP7" s="12" t="s">
        <v>53</v>
      </c>
      <c r="AQ7" s="12" t="s">
        <v>20</v>
      </c>
      <c r="AR7" s="12" t="s">
        <v>23</v>
      </c>
      <c r="AS7" s="12" t="s">
        <v>125</v>
      </c>
      <c r="AT7" s="12" t="str">
        <f t="shared" si="17"/>
        <v>Top ManagementOverall Bank ManagementChairman of the Board &amp; CEOA - Head of</v>
      </c>
      <c r="AU7" s="153" t="str">
        <f t="shared" si="18"/>
        <v>A</v>
      </c>
    </row>
    <row r="8" spans="1:47">
      <c r="A8" s="12" t="s">
        <v>53</v>
      </c>
      <c r="B8" s="12" t="s">
        <v>20</v>
      </c>
      <c r="C8" s="12" t="s">
        <v>1403</v>
      </c>
      <c r="D8" s="12" t="s">
        <v>125</v>
      </c>
      <c r="E8" s="12">
        <f>IF(AND(H8=H7),IF(J8=J7,E7,E7+1),1)</f>
        <v>1</v>
      </c>
      <c r="F8" s="12">
        <f>IF(AND(H8=H7,J8=J7),IF(L8=L7,F7,F7+1),1)</f>
        <v>4</v>
      </c>
      <c r="G8" s="12">
        <f>IF(AND(H8=H7,J8=J7,L8=L7),IF(N8=N7,G7,G7+1),1)</f>
        <v>1</v>
      </c>
      <c r="H8" s="12" t="str">
        <f>A8</f>
        <v>Top Management</v>
      </c>
      <c r="I8" s="12" t="str">
        <f>H8&amp;E8</f>
        <v>Top Management1</v>
      </c>
      <c r="J8" s="12" t="str">
        <f>B8</f>
        <v>Overall Bank Management</v>
      </c>
      <c r="K8" s="12" t="str">
        <f>+H8&amp;J8&amp;F8</f>
        <v>Top ManagementOverall Bank Management4</v>
      </c>
      <c r="L8" s="12" t="str">
        <f>C8</f>
        <v>All CEOs (Chairman and non-Chairman)</v>
      </c>
      <c r="M8" s="12" t="str">
        <f>H8&amp;J8&amp;L8&amp;G8</f>
        <v>Top ManagementOverall Bank ManagementAll CEOs (Chairman and non-Chairman)1</v>
      </c>
      <c r="N8" s="12" t="str">
        <f>D8</f>
        <v>A - Head of</v>
      </c>
      <c r="O8" s="4" t="s">
        <v>1649</v>
      </c>
      <c r="P8" s="4" t="str">
        <f>LEFT(O8,2)</f>
        <v>AA</v>
      </c>
      <c r="Q8" s="4" t="str">
        <f>MID(O8,3,2)</f>
        <v>AA</v>
      </c>
      <c r="R8" s="4" t="str">
        <f>MID(O8,5,1)</f>
        <v>1</v>
      </c>
      <c r="S8" s="4" t="str">
        <f>RIGHT(O8)</f>
        <v>A</v>
      </c>
      <c r="U8" s="319"/>
      <c r="V8" s="12">
        <v>4</v>
      </c>
      <c r="W8" s="15" t="s">
        <v>17</v>
      </c>
      <c r="X8" s="15" t="str">
        <f t="shared" si="14"/>
        <v>Deposit Operations</v>
      </c>
      <c r="Y8" s="15" t="str">
        <f t="shared" si="15"/>
        <v>Loan Documentation</v>
      </c>
      <c r="Z8" s="15" t="str">
        <f t="shared" si="16"/>
        <v>E - Senior Professional</v>
      </c>
      <c r="AB8" s="320"/>
      <c r="AC8" s="7">
        <v>4</v>
      </c>
      <c r="AD8" s="15" t="str">
        <f t="array" ref="AD8">IFERROR(INDEX(AI$5:AI$18, MATCH(0,COUNTIF($AD$4:AD7, AI$5:AI$18), 0)),"")</f>
        <v/>
      </c>
      <c r="AE8" s="15" t="str">
        <f t="array" ref="AE8">IF(AE7="","",IFERROR(INDEX(AJ$5:AJ$16, MATCH(0,COUNTIF($AE$4:AE7, AJ$5:AJ$16), 0)),""))</f>
        <v/>
      </c>
      <c r="AF8" s="15" t="str">
        <f t="array" ref="AF8">IF(AF7="","",IFERROR(INDEX(AK$5:AK$17, MATCH(0,COUNTIF($AF$4:AF7, AK$5:AK$17), 0)),""))</f>
        <v/>
      </c>
      <c r="AG8" s="15" t="str">
        <f t="array" ref="AG8">IF(AG7="","",IFERROR(INDEX(AL$5:AL$16, MATCH(0,COUNTIF($AG$4:AG7, AL$5:AL$16), 0)),""))</f>
        <v/>
      </c>
      <c r="AH8" s="7"/>
      <c r="AI8" s="15" t="str">
        <f>Reference!AK25</f>
        <v/>
      </c>
      <c r="AJ8" s="15" t="str">
        <f>IFERROR(VLOOKUP($AD$2&amp;AC8,Reference!$AL$22:$AM$36,2,FALSE),"")</f>
        <v/>
      </c>
      <c r="AK8" s="15" t="str">
        <f>IFERROR(VLOOKUP($AD$2&amp;$AE$2&amp;AC8,Reference!$AN$22:$AO$36,2,FALSE),"")</f>
        <v/>
      </c>
      <c r="AL8" s="15" t="str">
        <f>IFERROR(VLOOKUP($AD$2&amp;$AE$2&amp;$AF$2&amp;AC8,Reference!$AP$22:$AQ$36,2,FALSE),"")</f>
        <v/>
      </c>
      <c r="AN8" s="4" t="s">
        <v>1652</v>
      </c>
      <c r="AO8" s="12" t="s">
        <v>758</v>
      </c>
      <c r="AP8" s="12" t="s">
        <v>53</v>
      </c>
      <c r="AQ8" s="12" t="s">
        <v>20</v>
      </c>
      <c r="AR8" s="12" t="s">
        <v>24</v>
      </c>
      <c r="AS8" s="12" t="s">
        <v>125</v>
      </c>
      <c r="AT8" s="12" t="str">
        <f t="shared" si="17"/>
        <v>Top ManagementOverall Bank ManagementChief Executive OfficerA - Head of</v>
      </c>
      <c r="AU8" s="153" t="str">
        <f t="shared" si="18"/>
        <v>A</v>
      </c>
    </row>
    <row r="9" spans="1:47">
      <c r="A9" s="12" t="s">
        <v>53</v>
      </c>
      <c r="B9" s="12" t="s">
        <v>20</v>
      </c>
      <c r="C9" s="12" t="s">
        <v>25</v>
      </c>
      <c r="D9" s="12" t="s">
        <v>125</v>
      </c>
      <c r="E9" s="12">
        <f>IF(AND(H9=H8),IF(J9=J8,E8,E8+1),1)</f>
        <v>1</v>
      </c>
      <c r="F9" s="12">
        <f>IF(AND(H9=H8,J9=J8),IF(L9=L8,F8,F8+1),1)</f>
        <v>5</v>
      </c>
      <c r="G9" s="12">
        <f>IF(AND(H9=H8,J9=J8,L9=L8),IF(N9=N8,G8,G8+1),1)</f>
        <v>1</v>
      </c>
      <c r="H9" s="12" t="str">
        <f>A9</f>
        <v>Top Management</v>
      </c>
      <c r="I9" s="12" t="str">
        <f>H9&amp;E9</f>
        <v>Top Management1</v>
      </c>
      <c r="J9" s="12" t="str">
        <f>B9</f>
        <v>Overall Bank Management</v>
      </c>
      <c r="K9" s="12" t="str">
        <f>+H9&amp;J9&amp;F9</f>
        <v>Top ManagementOverall Bank Management5</v>
      </c>
      <c r="L9" s="12" t="str">
        <f>C9</f>
        <v>President (non-CEO)</v>
      </c>
      <c r="M9" s="12" t="str">
        <f>H9&amp;J9&amp;L9&amp;G9</f>
        <v>Top ManagementOverall Bank ManagementPresident (non-CEO)1</v>
      </c>
      <c r="N9" s="12" t="str">
        <f>D9</f>
        <v>A - Head of</v>
      </c>
      <c r="O9" s="4" t="s">
        <v>1653</v>
      </c>
      <c r="P9" s="4" t="str">
        <f>LEFT(O9,2)</f>
        <v>AA</v>
      </c>
      <c r="Q9" s="4" t="str">
        <f>MID(O9,3,2)</f>
        <v>AA</v>
      </c>
      <c r="R9" s="4" t="str">
        <f>MID(O9,5,1)</f>
        <v>D</v>
      </c>
      <c r="S9" s="4" t="str">
        <f>RIGHT(O9)</f>
        <v>A</v>
      </c>
      <c r="U9" s="319"/>
      <c r="V9" s="12">
        <v>5</v>
      </c>
      <c r="W9" s="15" t="s">
        <v>44</v>
      </c>
      <c r="X9" s="15" t="str">
        <f t="shared" si="14"/>
        <v>Branch Administration/Operations</v>
      </c>
      <c r="Y9" s="15" t="str">
        <f t="shared" si="15"/>
        <v>Loan Servicing</v>
      </c>
      <c r="Z9" s="15" t="str">
        <f t="shared" si="16"/>
        <v>F - Intermediate Professional</v>
      </c>
      <c r="AB9" s="320"/>
      <c r="AC9" s="7">
        <v>5</v>
      </c>
      <c r="AD9" s="15" t="str">
        <f t="array" ref="AD9">IFERROR(INDEX(AI$5:AI$18, MATCH(0,COUNTIF($AD$4:AD8, AI$5:AI$18), 0)),"")</f>
        <v/>
      </c>
      <c r="AE9" s="15" t="str">
        <f t="array" ref="AE9">IF(AE8="","",IFERROR(INDEX(AJ$5:AJ$16, MATCH(0,COUNTIF($AE$4:AE8, AJ$5:AJ$16), 0)),""))</f>
        <v/>
      </c>
      <c r="AF9" s="15" t="str">
        <f t="array" ref="AF9">IF(AF8="","",IFERROR(INDEX(AK$5:AK$17, MATCH(0,COUNTIF($AF$4:AF8, AK$5:AK$17), 0)),""))</f>
        <v/>
      </c>
      <c r="AG9" s="15" t="str">
        <f t="array" ref="AG9">IF(AG8="","",IFERROR(INDEX(AL$5:AL$16, MATCH(0,COUNTIF($AG$4:AG8, AL$5:AL$16), 0)),""))</f>
        <v/>
      </c>
      <c r="AH9" s="7"/>
      <c r="AI9" s="15" t="str">
        <f>Reference!AK26</f>
        <v/>
      </c>
      <c r="AJ9" s="15" t="str">
        <f>IFERROR(VLOOKUP($AD$2&amp;AC9,Reference!$AL$22:$AM$36,2,FALSE),"")</f>
        <v/>
      </c>
      <c r="AK9" s="15" t="str">
        <f>IFERROR(VLOOKUP($AD$2&amp;$AE$2&amp;AC9,Reference!$AN$22:$AO$36,2,FALSE),"")</f>
        <v/>
      </c>
      <c r="AL9" s="15" t="str">
        <f>IFERROR(VLOOKUP($AD$2&amp;$AE$2&amp;$AF$2&amp;AC9,Reference!$AP$22:$AQ$36,2,FALSE),"")</f>
        <v/>
      </c>
      <c r="AN9" s="4" t="str">
        <f t="shared" ref="AN9" si="19">O9</f>
        <v>AAAADA</v>
      </c>
      <c r="AO9" s="12" t="str">
        <f t="shared" ref="AO9:AO72" si="20">"RRU-"&amp;LEFT(AN9,2)&amp;"-"&amp;RIGHT(AN9,4)</f>
        <v>RRU-AA-AADA</v>
      </c>
      <c r="AP9" s="12" t="str">
        <f t="shared" ref="AP9" si="21">A9</f>
        <v>Top Management</v>
      </c>
      <c r="AQ9" s="12" t="str">
        <f t="shared" ref="AQ9" si="22">B9</f>
        <v>Overall Bank Management</v>
      </c>
      <c r="AR9" s="12" t="str">
        <f t="shared" ref="AR9" si="23">C9</f>
        <v>President (non-CEO)</v>
      </c>
      <c r="AS9" s="12" t="str">
        <f t="shared" ref="AS9" si="24">D9</f>
        <v>A - Head of</v>
      </c>
      <c r="AT9" s="12" t="str">
        <f t="shared" si="17"/>
        <v>Top ManagementOverall Bank ManagementPresident (non-CEO)A - Head of</v>
      </c>
      <c r="AU9" s="153" t="str">
        <f t="shared" si="18"/>
        <v>A</v>
      </c>
    </row>
    <row r="10" spans="1:47">
      <c r="A10" s="12" t="s">
        <v>53</v>
      </c>
      <c r="B10" s="12" t="s">
        <v>20</v>
      </c>
      <c r="C10" s="12" t="s">
        <v>54</v>
      </c>
      <c r="D10" s="12" t="s">
        <v>125</v>
      </c>
      <c r="E10" s="12">
        <f t="shared" ref="E10:E54" si="25">IF(AND(H10=H9),IF(J10=J9,E9,E9+1),1)</f>
        <v>1</v>
      </c>
      <c r="F10" s="12">
        <f t="shared" ref="F10:F54" si="26">IF(AND(H10=H9,J10=J9),IF(L10=L9,F9,F9+1),1)</f>
        <v>6</v>
      </c>
      <c r="G10" s="12">
        <f t="shared" ref="G10:G54" si="27">IF(AND(H10=H9,J10=J9,L10=L9),IF(N10=N9,G9,G9+1),1)</f>
        <v>1</v>
      </c>
      <c r="H10" s="12" t="str">
        <f t="shared" ref="H10:H54" si="28">A10</f>
        <v>Top Management</v>
      </c>
      <c r="I10" s="12" t="str">
        <f t="shared" ref="I10:I54" si="29">H10&amp;E10</f>
        <v>Top Management1</v>
      </c>
      <c r="J10" s="12" t="str">
        <f t="shared" ref="J10:J54" si="30">B10</f>
        <v>Overall Bank Management</v>
      </c>
      <c r="K10" s="12" t="str">
        <f t="shared" ref="K10:K54" si="31">+H10&amp;J10&amp;F10</f>
        <v>Top ManagementOverall Bank Management6</v>
      </c>
      <c r="L10" s="12" t="str">
        <f t="shared" ref="L10:L54" si="32">C10</f>
        <v>Chief Operating Officer</v>
      </c>
      <c r="M10" s="12" t="str">
        <f t="shared" ref="M10:M54" si="33">H10&amp;J10&amp;L10&amp;G10</f>
        <v>Top ManagementOverall Bank ManagementChief Operating Officer1</v>
      </c>
      <c r="N10" s="12" t="str">
        <f t="shared" ref="N10:N54" si="34">D10</f>
        <v>A - Head of</v>
      </c>
      <c r="O10" s="4" t="s">
        <v>1654</v>
      </c>
      <c r="P10" s="4" t="str">
        <f t="shared" si="10"/>
        <v>AA</v>
      </c>
      <c r="Q10" s="4" t="str">
        <f t="shared" ref="Q10:Q55" si="35">MID(O10,3,2)</f>
        <v>AA</v>
      </c>
      <c r="R10" s="4" t="str">
        <f t="shared" ref="R10:R55" si="36">MID(O10,5,1)</f>
        <v>E</v>
      </c>
      <c r="S10" s="4" t="str">
        <f t="shared" ref="S10:S15" si="37">RIGHT(O10)</f>
        <v>A</v>
      </c>
      <c r="U10" s="319"/>
      <c r="V10" s="12">
        <v>6</v>
      </c>
      <c r="W10" s="15" t="s">
        <v>2780</v>
      </c>
      <c r="X10" s="15" t="str">
        <f t="shared" si="14"/>
        <v>ACH/ATM/EFT/Wire Transfer Operations</v>
      </c>
      <c r="Y10" s="15" t="str">
        <f t="shared" si="15"/>
        <v>Post Closing/Loan Funding</v>
      </c>
      <c r="Z10" s="15" t="str">
        <f t="shared" si="16"/>
        <v>G - Junior Professional</v>
      </c>
      <c r="AB10" s="320"/>
      <c r="AC10" s="7">
        <v>6</v>
      </c>
      <c r="AD10" s="15" t="str">
        <f t="array" ref="AD10">IFERROR(INDEX(AI$5:AI$18, MATCH(0,COUNTIF($AD$4:AD9, AI$5:AI$18), 0)),"")</f>
        <v/>
      </c>
      <c r="AE10" s="15" t="str">
        <f t="array" ref="AE10">IF(AE9="","",IFERROR(INDEX(AJ$5:AJ$16, MATCH(0,COUNTIF($AE$4:AE9, AJ$5:AJ$16), 0)),""))</f>
        <v/>
      </c>
      <c r="AF10" s="15" t="str">
        <f t="array" ref="AF10">IF(AF9="","",IFERROR(INDEX(AK$5:AK$17, MATCH(0,COUNTIF($AF$4:AF9, AK$5:AK$17), 0)),""))</f>
        <v/>
      </c>
      <c r="AG10" s="15" t="str">
        <f t="array" ref="AG10">IF(AG9="","",IFERROR(INDEX(AL$5:AL$16, MATCH(0,COUNTIF($AG$4:AG9, AL$5:AL$16), 0)),""))</f>
        <v/>
      </c>
      <c r="AH10" s="7"/>
      <c r="AI10" s="15" t="str">
        <f>Reference!AK27</f>
        <v/>
      </c>
      <c r="AJ10" s="15" t="str">
        <f>IFERROR(VLOOKUP($AD$2&amp;AC10,Reference!$AL$22:$AM$36,2,FALSE),"")</f>
        <v/>
      </c>
      <c r="AK10" s="15" t="str">
        <f>IFERROR(VLOOKUP($AD$2&amp;$AE$2&amp;AC10,Reference!$AN$22:$AO$36,2,FALSE),"")</f>
        <v/>
      </c>
      <c r="AL10" s="15" t="str">
        <f>IFERROR(VLOOKUP($AD$2&amp;$AE$2&amp;$AF$2&amp;AC10,Reference!$AP$22:$AQ$36,2,FALSE),"")</f>
        <v/>
      </c>
      <c r="AN10" s="4" t="str">
        <f t="shared" ref="AN10" si="38">O10</f>
        <v>AAAAEA</v>
      </c>
      <c r="AO10" s="12" t="str">
        <f t="shared" si="20"/>
        <v>RRU-AA-AAEA</v>
      </c>
      <c r="AP10" s="12" t="str">
        <f t="shared" ref="AP10" si="39">A10</f>
        <v>Top Management</v>
      </c>
      <c r="AQ10" s="12" t="str">
        <f t="shared" ref="AQ10" si="40">B10</f>
        <v>Overall Bank Management</v>
      </c>
      <c r="AR10" s="12" t="str">
        <f t="shared" ref="AR10" si="41">C10</f>
        <v>Chief Operating Officer</v>
      </c>
      <c r="AS10" s="12" t="str">
        <f t="shared" ref="AS10" si="42">D10</f>
        <v>A - Head of</v>
      </c>
      <c r="AT10" s="12" t="str">
        <f t="shared" ref="AT10" si="43">AP10&amp;AQ10&amp;AR10&amp;AS10</f>
        <v>Top ManagementOverall Bank ManagementChief Operating OfficerA - Head of</v>
      </c>
      <c r="AU10" s="153" t="str">
        <f t="shared" ref="AU10" si="44">RIGHT(AO10)</f>
        <v>A</v>
      </c>
    </row>
    <row r="11" spans="1:47">
      <c r="A11" s="12" t="s">
        <v>53</v>
      </c>
      <c r="B11" s="12" t="s">
        <v>20</v>
      </c>
      <c r="C11" s="12" t="s">
        <v>55</v>
      </c>
      <c r="D11" s="12" t="s">
        <v>125</v>
      </c>
      <c r="E11" s="12">
        <f t="shared" si="25"/>
        <v>1</v>
      </c>
      <c r="F11" s="12">
        <f t="shared" si="26"/>
        <v>7</v>
      </c>
      <c r="G11" s="12">
        <f t="shared" si="27"/>
        <v>1</v>
      </c>
      <c r="H11" s="12" t="str">
        <f t="shared" si="28"/>
        <v>Top Management</v>
      </c>
      <c r="I11" s="12" t="str">
        <f t="shared" si="29"/>
        <v>Top Management1</v>
      </c>
      <c r="J11" s="12" t="str">
        <f t="shared" si="30"/>
        <v>Overall Bank Management</v>
      </c>
      <c r="K11" s="12" t="str">
        <f t="shared" si="31"/>
        <v>Top ManagementOverall Bank Management7</v>
      </c>
      <c r="L11" s="12" t="str">
        <f t="shared" si="32"/>
        <v>Regional President(s)</v>
      </c>
      <c r="M11" s="12" t="str">
        <f t="shared" si="33"/>
        <v>Top ManagementOverall Bank ManagementRegional President(s)1</v>
      </c>
      <c r="N11" s="12" t="str">
        <f t="shared" si="34"/>
        <v>A - Head of</v>
      </c>
      <c r="O11" s="4" t="s">
        <v>1655</v>
      </c>
      <c r="P11" s="4" t="str">
        <f t="shared" si="10"/>
        <v>AA</v>
      </c>
      <c r="Q11" s="4" t="str">
        <f t="shared" si="35"/>
        <v>AA</v>
      </c>
      <c r="R11" s="4" t="str">
        <f t="shared" si="36"/>
        <v>F</v>
      </c>
      <c r="S11" s="4" t="str">
        <f t="shared" si="37"/>
        <v>A</v>
      </c>
      <c r="U11" s="319"/>
      <c r="V11" s="12">
        <v>7</v>
      </c>
      <c r="W11" s="15" t="s">
        <v>50</v>
      </c>
      <c r="X11" s="15" t="str">
        <f t="shared" si="14"/>
        <v>Fraud</v>
      </c>
      <c r="Y11" s="15" t="str">
        <f t="shared" si="15"/>
        <v>Commercial Operations Generalist</v>
      </c>
      <c r="Z11" s="15" t="str">
        <f t="shared" si="16"/>
        <v>H - Intermediate Staff</v>
      </c>
      <c r="AB11" s="320"/>
      <c r="AC11" s="7">
        <v>7</v>
      </c>
      <c r="AD11" s="15" t="str">
        <f t="array" ref="AD11">IFERROR(INDEX(AI$5:AI$18, MATCH(0,COUNTIF($AD$4:AD10, AI$5:AI$18), 0)),"")</f>
        <v/>
      </c>
      <c r="AE11" s="15" t="str">
        <f t="array" ref="AE11">IF(AE10="","",IFERROR(INDEX(AJ$5:AJ$16, MATCH(0,COUNTIF($AE$4:AE10, AJ$5:AJ$16), 0)),""))</f>
        <v/>
      </c>
      <c r="AF11" s="15" t="str">
        <f t="array" ref="AF11">IF(AF10="","",IFERROR(INDEX(AK$5:AK$17, MATCH(0,COUNTIF($AF$4:AF10, AK$5:AK$17), 0)),""))</f>
        <v/>
      </c>
      <c r="AG11" s="15" t="str">
        <f t="array" ref="AG11">IF(AG10="","",IFERROR(INDEX(AL$5:AL$16, MATCH(0,COUNTIF($AG$4:AG10, AL$5:AL$16), 0)),""))</f>
        <v/>
      </c>
      <c r="AH11" s="7"/>
      <c r="AI11" s="15" t="str">
        <f>Reference!AK28</f>
        <v/>
      </c>
      <c r="AJ11" s="15" t="str">
        <f>IFERROR(VLOOKUP($AD$2&amp;AC11,Reference!$AL$22:$AM$36,2,FALSE),"")</f>
        <v/>
      </c>
      <c r="AK11" s="15" t="str">
        <f>IFERROR(VLOOKUP($AD$2&amp;$AE$2&amp;AC11,Reference!$AN$22:$AO$36,2,FALSE),"")</f>
        <v/>
      </c>
      <c r="AL11" s="15" t="str">
        <f>IFERROR(VLOOKUP($AD$2&amp;$AE$2&amp;$AF$2&amp;AC11,Reference!$AP$22:$AQ$36,2,FALSE),"")</f>
        <v/>
      </c>
      <c r="AN11" s="4" t="str">
        <f t="shared" ref="AN11:AN54" si="45">O11</f>
        <v>AAAAFA</v>
      </c>
      <c r="AO11" s="12" t="str">
        <f t="shared" si="20"/>
        <v>RRU-AA-AAFA</v>
      </c>
      <c r="AP11" s="12" t="str">
        <f t="shared" ref="AP11:AP54" si="46">A11</f>
        <v>Top Management</v>
      </c>
      <c r="AQ11" s="12" t="str">
        <f t="shared" ref="AQ11:AQ54" si="47">B11</f>
        <v>Overall Bank Management</v>
      </c>
      <c r="AR11" s="12" t="str">
        <f t="shared" ref="AR11:AR54" si="48">C11</f>
        <v>Regional President(s)</v>
      </c>
      <c r="AS11" s="12" t="str">
        <f t="shared" ref="AS11:AS54" si="49">D11</f>
        <v>A - Head of</v>
      </c>
      <c r="AT11" s="12" t="str">
        <f t="shared" ref="AT11:AT54" si="50">AP11&amp;AQ11&amp;AR11&amp;AS11</f>
        <v>Top ManagementOverall Bank ManagementRegional President(s)A - Head of</v>
      </c>
      <c r="AU11" s="153" t="str">
        <f t="shared" ref="AU11:AU54" si="51">RIGHT(AO11)</f>
        <v>A</v>
      </c>
    </row>
    <row r="12" spans="1:47">
      <c r="A12" s="12" t="s">
        <v>53</v>
      </c>
      <c r="B12" s="12" t="s">
        <v>20</v>
      </c>
      <c r="C12" s="12" t="s">
        <v>56</v>
      </c>
      <c r="D12" s="12" t="s">
        <v>125</v>
      </c>
      <c r="E12" s="12">
        <f t="shared" si="25"/>
        <v>1</v>
      </c>
      <c r="F12" s="12">
        <f t="shared" si="26"/>
        <v>8</v>
      </c>
      <c r="G12" s="12">
        <f t="shared" si="27"/>
        <v>1</v>
      </c>
      <c r="H12" s="12" t="str">
        <f t="shared" si="28"/>
        <v>Top Management</v>
      </c>
      <c r="I12" s="12" t="str">
        <f t="shared" si="29"/>
        <v>Top Management1</v>
      </c>
      <c r="J12" s="12" t="str">
        <f t="shared" si="30"/>
        <v>Overall Bank Management</v>
      </c>
      <c r="K12" s="12" t="str">
        <f t="shared" si="31"/>
        <v>Top ManagementOverall Bank Management8</v>
      </c>
      <c r="L12" s="12" t="str">
        <f t="shared" si="32"/>
        <v>Market President(s)</v>
      </c>
      <c r="M12" s="12" t="str">
        <f t="shared" si="33"/>
        <v>Top ManagementOverall Bank ManagementMarket President(s)1</v>
      </c>
      <c r="N12" s="12" t="str">
        <f t="shared" si="34"/>
        <v>A - Head of</v>
      </c>
      <c r="O12" s="4" t="s">
        <v>1656</v>
      </c>
      <c r="P12" s="4" t="str">
        <f t="shared" si="10"/>
        <v>AA</v>
      </c>
      <c r="Q12" s="4" t="str">
        <f t="shared" si="35"/>
        <v>AA</v>
      </c>
      <c r="R12" s="4" t="str">
        <f t="shared" si="36"/>
        <v>G</v>
      </c>
      <c r="S12" s="4" t="str">
        <f t="shared" si="37"/>
        <v>A</v>
      </c>
      <c r="U12" s="319"/>
      <c r="V12" s="12">
        <v>8</v>
      </c>
      <c r="W12" s="15" t="s">
        <v>196</v>
      </c>
      <c r="X12" s="15" t="str">
        <f t="shared" si="14"/>
        <v>Treasury-Cash Management Operations</v>
      </c>
      <c r="Y12" s="15" t="str">
        <f t="shared" si="15"/>
        <v>Mortgage Operations Generalist</v>
      </c>
      <c r="Z12" s="15" t="str">
        <f t="shared" si="16"/>
        <v>I - Junior Staff</v>
      </c>
      <c r="AB12" s="320"/>
      <c r="AC12" s="7">
        <v>8</v>
      </c>
      <c r="AD12" s="15" t="str">
        <f t="array" ref="AD12">IFERROR(INDEX(AI$5:AI$18, MATCH(0,COUNTIF($AD$4:AD11, AI$5:AI$18), 0)),"")</f>
        <v/>
      </c>
      <c r="AE12" s="15" t="str">
        <f t="array" ref="AE12">IF(AE11="","",IFERROR(INDEX(AJ$5:AJ$16, MATCH(0,COUNTIF($AE$4:AE11, AJ$5:AJ$16), 0)),""))</f>
        <v/>
      </c>
      <c r="AF12" s="15" t="str">
        <f t="array" ref="AF12">IF(AF11="","",IFERROR(INDEX(AK$5:AK$17, MATCH(0,COUNTIF($AF$4:AF11, AK$5:AK$17), 0)),""))</f>
        <v/>
      </c>
      <c r="AG12" s="15" t="str">
        <f t="array" ref="AG12">IF(AG11="","",IFERROR(INDEX(AL$5:AL$16, MATCH(0,COUNTIF($AG$4:AG11, AL$5:AL$16), 0)),""))</f>
        <v/>
      </c>
      <c r="AH12" s="7"/>
      <c r="AI12" s="15" t="str">
        <f>Reference!AK29</f>
        <v/>
      </c>
      <c r="AJ12" s="15" t="str">
        <f>IFERROR(VLOOKUP($AD$2&amp;AC12,Reference!$AL$22:$AM$36,2,FALSE),"")</f>
        <v/>
      </c>
      <c r="AK12" s="15" t="str">
        <f>IFERROR(VLOOKUP($AD$2&amp;$AE$2&amp;AC12,Reference!$AN$22:$AO$36,2,FALSE),"")</f>
        <v/>
      </c>
      <c r="AL12" s="15" t="str">
        <f>IFERROR(VLOOKUP($AD$2&amp;$AE$2&amp;$AF$2&amp;AC12,Reference!$AP$22:$AQ$36,2,FALSE),"")</f>
        <v/>
      </c>
      <c r="AN12" s="4" t="str">
        <f t="shared" si="45"/>
        <v>AAAAGA</v>
      </c>
      <c r="AO12" s="12" t="str">
        <f t="shared" si="20"/>
        <v>RRU-AA-AAGA</v>
      </c>
      <c r="AP12" s="12" t="str">
        <f t="shared" si="46"/>
        <v>Top Management</v>
      </c>
      <c r="AQ12" s="12" t="str">
        <f t="shared" si="47"/>
        <v>Overall Bank Management</v>
      </c>
      <c r="AR12" s="12" t="str">
        <f t="shared" si="48"/>
        <v>Market President(s)</v>
      </c>
      <c r="AS12" s="12" t="str">
        <f t="shared" si="49"/>
        <v>A - Head of</v>
      </c>
      <c r="AT12" s="12" t="str">
        <f t="shared" si="50"/>
        <v>Top ManagementOverall Bank ManagementMarket President(s)A - Head of</v>
      </c>
      <c r="AU12" s="153" t="str">
        <f t="shared" si="51"/>
        <v>A</v>
      </c>
    </row>
    <row r="13" spans="1:47">
      <c r="A13" s="12" t="s">
        <v>53</v>
      </c>
      <c r="B13" s="12" t="s">
        <v>20</v>
      </c>
      <c r="C13" s="12" t="s">
        <v>57</v>
      </c>
      <c r="D13" s="12" t="s">
        <v>125</v>
      </c>
      <c r="E13" s="12">
        <f t="shared" si="25"/>
        <v>1</v>
      </c>
      <c r="F13" s="12">
        <f t="shared" si="26"/>
        <v>9</v>
      </c>
      <c r="G13" s="12">
        <f t="shared" si="27"/>
        <v>1</v>
      </c>
      <c r="H13" s="12" t="str">
        <f t="shared" si="28"/>
        <v>Top Management</v>
      </c>
      <c r="I13" s="12" t="str">
        <f t="shared" si="29"/>
        <v>Top Management1</v>
      </c>
      <c r="J13" s="12" t="str">
        <f t="shared" si="30"/>
        <v>Overall Bank Management</v>
      </c>
      <c r="K13" s="12" t="str">
        <f t="shared" si="31"/>
        <v>Top ManagementOverall Bank Management9</v>
      </c>
      <c r="L13" s="12" t="str">
        <f t="shared" si="32"/>
        <v>Subsidiary Bank President(s)</v>
      </c>
      <c r="M13" s="12" t="str">
        <f t="shared" si="33"/>
        <v>Top ManagementOverall Bank ManagementSubsidiary Bank President(s)1</v>
      </c>
      <c r="N13" s="12" t="str">
        <f t="shared" si="34"/>
        <v>A - Head of</v>
      </c>
      <c r="O13" s="4" t="s">
        <v>1657</v>
      </c>
      <c r="P13" s="4" t="str">
        <f t="shared" si="10"/>
        <v>AA</v>
      </c>
      <c r="Q13" s="4" t="str">
        <f t="shared" si="35"/>
        <v>AA</v>
      </c>
      <c r="R13" s="4" t="str">
        <f t="shared" si="36"/>
        <v>H</v>
      </c>
      <c r="S13" s="4" t="str">
        <f t="shared" si="37"/>
        <v>A</v>
      </c>
      <c r="U13" s="319"/>
      <c r="V13" s="12">
        <v>9</v>
      </c>
      <c r="W13" s="15" t="s">
        <v>2877</v>
      </c>
      <c r="X13" s="15" t="str">
        <f t="shared" si="14"/>
        <v>Wealth Management/Private Banking Operations</v>
      </c>
      <c r="Y13" s="15" t="str">
        <f t="shared" si="15"/>
        <v>Quality Assurance</v>
      </c>
      <c r="Z13" s="15" t="str">
        <f t="shared" si="16"/>
        <v>Levels C &amp; D Combined</v>
      </c>
      <c r="AB13" s="320"/>
      <c r="AC13" s="7">
        <v>9</v>
      </c>
      <c r="AD13" s="15" t="str">
        <f t="array" ref="AD13">IFERROR(INDEX(AI$5:AI$18, MATCH(0,COUNTIF($AD$4:AD12, AI$5:AI$18), 0)),"")</f>
        <v/>
      </c>
      <c r="AE13" s="15" t="str">
        <f t="array" ref="AE13">IF(AE12="","",IFERROR(INDEX(AJ$5:AJ$16, MATCH(0,COUNTIF($AE$4:AE12, AJ$5:AJ$16), 0)),""))</f>
        <v/>
      </c>
      <c r="AF13" s="15" t="str">
        <f t="array" ref="AF13">IF(AF12="","",IFERROR(INDEX(AK$5:AK$17, MATCH(0,COUNTIF($AF$4:AF12, AK$5:AK$17), 0)),""))</f>
        <v/>
      </c>
      <c r="AG13" s="7"/>
      <c r="AH13" s="7"/>
      <c r="AI13" s="15" t="str">
        <f>Reference!AK30</f>
        <v/>
      </c>
      <c r="AJ13" s="15" t="str">
        <f>IFERROR(VLOOKUP($AD$2&amp;AC13,Reference!$AL$22:$AM$36,2,FALSE),"")</f>
        <v/>
      </c>
      <c r="AK13" s="15" t="str">
        <f>IFERROR(VLOOKUP($AD$2&amp;$AE$2&amp;AC13,Reference!$AN$22:$AO$36,2,FALSE),"")</f>
        <v/>
      </c>
      <c r="AL13" s="15" t="str">
        <f>IFERROR(VLOOKUP($AD$2&amp;$AE$2&amp;$AF$2&amp;AC13,Reference!$AP$22:$AQ$36,2,FALSE),"")</f>
        <v/>
      </c>
      <c r="AN13" s="4" t="str">
        <f t="shared" si="45"/>
        <v>AAAAHA</v>
      </c>
      <c r="AO13" s="12" t="str">
        <f t="shared" si="20"/>
        <v>RRU-AA-AAHA</v>
      </c>
      <c r="AP13" s="12" t="str">
        <f t="shared" si="46"/>
        <v>Top Management</v>
      </c>
      <c r="AQ13" s="12" t="str">
        <f t="shared" si="47"/>
        <v>Overall Bank Management</v>
      </c>
      <c r="AR13" s="12" t="str">
        <f t="shared" si="48"/>
        <v>Subsidiary Bank President(s)</v>
      </c>
      <c r="AS13" s="12" t="str">
        <f t="shared" si="49"/>
        <v>A - Head of</v>
      </c>
      <c r="AT13" s="12" t="str">
        <f t="shared" si="50"/>
        <v>Top ManagementOverall Bank ManagementSubsidiary Bank President(s)A - Head of</v>
      </c>
      <c r="AU13" s="153" t="str">
        <f t="shared" si="51"/>
        <v>A</v>
      </c>
    </row>
    <row r="14" spans="1:47">
      <c r="A14" s="12" t="s">
        <v>53</v>
      </c>
      <c r="B14" s="12" t="s">
        <v>20</v>
      </c>
      <c r="C14" s="12" t="s">
        <v>58</v>
      </c>
      <c r="D14" s="12" t="s">
        <v>125</v>
      </c>
      <c r="E14" s="12">
        <f t="shared" si="25"/>
        <v>1</v>
      </c>
      <c r="F14" s="12">
        <f t="shared" si="26"/>
        <v>10</v>
      </c>
      <c r="G14" s="12">
        <f t="shared" si="27"/>
        <v>1</v>
      </c>
      <c r="H14" s="12" t="str">
        <f t="shared" si="28"/>
        <v>Top Management</v>
      </c>
      <c r="I14" s="12" t="str">
        <f t="shared" si="29"/>
        <v>Top Management1</v>
      </c>
      <c r="J14" s="12" t="str">
        <f t="shared" si="30"/>
        <v>Overall Bank Management</v>
      </c>
      <c r="K14" s="12" t="str">
        <f t="shared" si="31"/>
        <v>Top ManagementOverall Bank Management10</v>
      </c>
      <c r="L14" s="12" t="str">
        <f t="shared" si="32"/>
        <v>Other Executive - Staff</v>
      </c>
      <c r="M14" s="12" t="str">
        <f t="shared" si="33"/>
        <v>Top ManagementOverall Bank ManagementOther Executive - Staff1</v>
      </c>
      <c r="N14" s="12" t="str">
        <f t="shared" si="34"/>
        <v>A - Head of</v>
      </c>
      <c r="O14" s="4" t="s">
        <v>1658</v>
      </c>
      <c r="P14" s="4" t="str">
        <f t="shared" si="10"/>
        <v>AA</v>
      </c>
      <c r="Q14" s="4" t="str">
        <f t="shared" si="35"/>
        <v>AA</v>
      </c>
      <c r="R14" s="4" t="str">
        <f t="shared" si="36"/>
        <v>I</v>
      </c>
      <c r="S14" s="4" t="str">
        <f t="shared" si="37"/>
        <v>A</v>
      </c>
      <c r="U14" s="319"/>
      <c r="V14" s="12">
        <v>10</v>
      </c>
      <c r="W14" s="15" t="s">
        <v>37</v>
      </c>
      <c r="X14" s="15" t="str">
        <f t="shared" si="14"/>
        <v>Trust Administration/Operations</v>
      </c>
      <c r="Y14" s="15" t="str">
        <f t="shared" si="15"/>
        <v>All Specializations Combined</v>
      </c>
      <c r="Z14" s="15" t="str">
        <f t="shared" si="16"/>
        <v>Levels E, F &amp; G Combined</v>
      </c>
      <c r="AB14" s="320"/>
      <c r="AC14" s="7">
        <v>10</v>
      </c>
      <c r="AD14" s="15" t="str">
        <f t="array" ref="AD14">IFERROR(INDEX(AI$5:AI$18, MATCH(0,COUNTIF($AD$4:AD13, AI$5:AI$18), 0)),"")</f>
        <v/>
      </c>
      <c r="AE14" s="15" t="str">
        <f t="array" ref="AE14">IF(AE13="","",IFERROR(INDEX(AJ$5:AJ$16, MATCH(0,COUNTIF($AE$4:AE13, AJ$5:AJ$16), 0)),""))</f>
        <v/>
      </c>
      <c r="AF14" s="15" t="str">
        <f t="array" ref="AF14">IF(AF13="","",IFERROR(INDEX(AK$5:AK$17, MATCH(0,COUNTIF($AF$4:AF13, AK$5:AK$17), 0)),""))</f>
        <v/>
      </c>
      <c r="AG14" s="7"/>
      <c r="AH14" s="7"/>
      <c r="AI14" s="15" t="str">
        <f>Reference!AK31</f>
        <v/>
      </c>
      <c r="AJ14" s="15" t="str">
        <f>IFERROR(VLOOKUP($AD$2&amp;AC14,Reference!$AL$22:$AM$36,2,FALSE),"")</f>
        <v/>
      </c>
      <c r="AK14" s="15" t="str">
        <f>IFERROR(VLOOKUP($AD$2&amp;$AE$2&amp;AC14,Reference!$AN$22:$AO$36,2,FALSE),"")</f>
        <v/>
      </c>
      <c r="AL14" s="15" t="str">
        <f>IFERROR(VLOOKUP($AD$2&amp;$AE$2&amp;$AF$2&amp;AC14,Reference!$AP$22:$AQ$36,2,FALSE),"")</f>
        <v/>
      </c>
      <c r="AN14" s="4" t="str">
        <f t="shared" si="45"/>
        <v>AAAAIA</v>
      </c>
      <c r="AO14" s="12" t="str">
        <f t="shared" si="20"/>
        <v>RRU-AA-AAIA</v>
      </c>
      <c r="AP14" s="12" t="str">
        <f t="shared" si="46"/>
        <v>Top Management</v>
      </c>
      <c r="AQ14" s="12" t="str">
        <f t="shared" si="47"/>
        <v>Overall Bank Management</v>
      </c>
      <c r="AR14" s="12" t="str">
        <f t="shared" si="48"/>
        <v>Other Executive - Staff</v>
      </c>
      <c r="AS14" s="12" t="str">
        <f t="shared" si="49"/>
        <v>A - Head of</v>
      </c>
      <c r="AT14" s="12" t="str">
        <f t="shared" si="50"/>
        <v>Top ManagementOverall Bank ManagementOther Executive - StaffA - Head of</v>
      </c>
      <c r="AU14" s="153" t="str">
        <f t="shared" si="51"/>
        <v>A</v>
      </c>
    </row>
    <row r="15" spans="1:47">
      <c r="A15" s="12" t="s">
        <v>53</v>
      </c>
      <c r="B15" s="12" t="s">
        <v>20</v>
      </c>
      <c r="C15" s="12" t="s">
        <v>59</v>
      </c>
      <c r="D15" s="12" t="s">
        <v>125</v>
      </c>
      <c r="E15" s="12">
        <f t="shared" si="25"/>
        <v>1</v>
      </c>
      <c r="F15" s="12">
        <f t="shared" si="26"/>
        <v>11</v>
      </c>
      <c r="G15" s="12">
        <f t="shared" si="27"/>
        <v>1</v>
      </c>
      <c r="H15" s="12" t="str">
        <f t="shared" si="28"/>
        <v>Top Management</v>
      </c>
      <c r="I15" s="12" t="str">
        <f t="shared" si="29"/>
        <v>Top Management1</v>
      </c>
      <c r="J15" s="12" t="str">
        <f t="shared" si="30"/>
        <v>Overall Bank Management</v>
      </c>
      <c r="K15" s="12" t="str">
        <f t="shared" si="31"/>
        <v>Top ManagementOverall Bank Management11</v>
      </c>
      <c r="L15" s="12" t="str">
        <f t="shared" si="32"/>
        <v>Other Executive - Business Line</v>
      </c>
      <c r="M15" s="12" t="str">
        <f t="shared" si="33"/>
        <v>Top ManagementOverall Bank ManagementOther Executive - Business Line1</v>
      </c>
      <c r="N15" s="12" t="str">
        <f t="shared" si="34"/>
        <v>A - Head of</v>
      </c>
      <c r="O15" s="4" t="s">
        <v>1659</v>
      </c>
      <c r="P15" s="4" t="str">
        <f t="shared" si="10"/>
        <v>AA</v>
      </c>
      <c r="Q15" s="4" t="str">
        <f t="shared" si="35"/>
        <v>AA</v>
      </c>
      <c r="R15" s="4" t="str">
        <f t="shared" si="36"/>
        <v>J</v>
      </c>
      <c r="S15" s="4" t="str">
        <f t="shared" si="37"/>
        <v>A</v>
      </c>
      <c r="U15" s="319"/>
      <c r="V15" s="12">
        <v>11</v>
      </c>
      <c r="W15" s="15" t="s">
        <v>976</v>
      </c>
      <c r="X15" s="15" t="str">
        <f t="shared" si="14"/>
        <v>Insurance Operations</v>
      </c>
      <c r="Y15" s="15" t="str">
        <f t="shared" si="15"/>
        <v/>
      </c>
      <c r="Z15" s="15" t="str">
        <f t="shared" si="16"/>
        <v>Levels H &amp; I Combined</v>
      </c>
      <c r="AB15" s="320"/>
      <c r="AC15" s="7">
        <v>11</v>
      </c>
      <c r="AD15" s="15" t="str">
        <f t="array" ref="AD15">IFERROR(INDEX(AI$5:AI$18, MATCH(0,COUNTIF($AD$4:AD14, AI$5:AI$18), 0)),"")</f>
        <v/>
      </c>
      <c r="AE15" s="15" t="str">
        <f t="array" ref="AE15">IF(AE14="","",IFERROR(INDEX(AJ$5:AJ$16, MATCH(0,COUNTIF($AE$4:AE14, AJ$5:AJ$16), 0)),""))</f>
        <v/>
      </c>
      <c r="AF15" s="15" t="str">
        <f t="array" ref="AF15">IF(AF14="","",IFERROR(INDEX(AK$5:AK$17, MATCH(0,COUNTIF($AF$4:AF14, AK$5:AK$17), 0)),""))</f>
        <v/>
      </c>
      <c r="AG15" s="7"/>
      <c r="AH15" s="7"/>
      <c r="AI15" s="15" t="str">
        <f>Reference!AK32</f>
        <v/>
      </c>
      <c r="AJ15" s="15" t="str">
        <f>IFERROR(VLOOKUP($AD$2&amp;AC15,Reference!$AL$22:$AM$36,2,FALSE),"")</f>
        <v/>
      </c>
      <c r="AK15" s="15" t="str">
        <f>IFERROR(VLOOKUP($AD$2&amp;$AE$2&amp;AC15,Reference!$AN$22:$AO$36,2,FALSE),"")</f>
        <v/>
      </c>
      <c r="AL15" s="15" t="str">
        <f>IFERROR(VLOOKUP($AD$2&amp;$AE$2&amp;$AF$2&amp;AC15,Reference!$AP$22:$AQ$36,2,FALSE),"")</f>
        <v/>
      </c>
      <c r="AN15" s="4" t="str">
        <f t="shared" si="45"/>
        <v>AAAAJA</v>
      </c>
      <c r="AO15" s="12" t="str">
        <f t="shared" si="20"/>
        <v>RRU-AA-AAJA</v>
      </c>
      <c r="AP15" s="12" t="str">
        <f t="shared" si="46"/>
        <v>Top Management</v>
      </c>
      <c r="AQ15" s="12" t="str">
        <f t="shared" si="47"/>
        <v>Overall Bank Management</v>
      </c>
      <c r="AR15" s="12" t="str">
        <f t="shared" si="48"/>
        <v>Other Executive - Business Line</v>
      </c>
      <c r="AS15" s="12" t="str">
        <f t="shared" si="49"/>
        <v>A - Head of</v>
      </c>
      <c r="AT15" s="12" t="str">
        <f t="shared" si="50"/>
        <v>Top ManagementOverall Bank ManagementOther Executive - Business LineA - Head of</v>
      </c>
      <c r="AU15" s="153" t="str">
        <f t="shared" si="51"/>
        <v>A</v>
      </c>
    </row>
    <row r="16" spans="1:47">
      <c r="A16" s="12" t="s">
        <v>53</v>
      </c>
      <c r="B16" s="12" t="s">
        <v>60</v>
      </c>
      <c r="C16" s="12" t="s">
        <v>61</v>
      </c>
      <c r="D16" s="12" t="s">
        <v>125</v>
      </c>
      <c r="E16" s="12">
        <f t="shared" si="25"/>
        <v>2</v>
      </c>
      <c r="F16" s="12">
        <f t="shared" si="26"/>
        <v>1</v>
      </c>
      <c r="G16" s="12">
        <f t="shared" si="27"/>
        <v>1</v>
      </c>
      <c r="H16" s="12" t="str">
        <f t="shared" si="28"/>
        <v>Top Management</v>
      </c>
      <c r="I16" s="12" t="str">
        <f t="shared" si="29"/>
        <v>Top Management2</v>
      </c>
      <c r="J16" s="12" t="str">
        <f t="shared" si="30"/>
        <v>Administration &amp; Financial Management</v>
      </c>
      <c r="K16" s="12" t="str">
        <f t="shared" si="31"/>
        <v>Top ManagementAdministration &amp; Financial Management1</v>
      </c>
      <c r="L16" s="12" t="str">
        <f t="shared" si="32"/>
        <v>Chief Administrative Officer</v>
      </c>
      <c r="M16" s="12" t="str">
        <f t="shared" si="33"/>
        <v>Top ManagementAdministration &amp; Financial ManagementChief Administrative Officer1</v>
      </c>
      <c r="N16" s="12" t="str">
        <f t="shared" si="34"/>
        <v>A - Head of</v>
      </c>
      <c r="O16" s="4" t="s">
        <v>1660</v>
      </c>
      <c r="P16" s="4" t="str">
        <f t="shared" si="10"/>
        <v>AA</v>
      </c>
      <c r="Q16" s="4" t="str">
        <f t="shared" si="35"/>
        <v>AF</v>
      </c>
      <c r="R16" s="4" t="str">
        <f t="shared" si="36"/>
        <v>A</v>
      </c>
      <c r="S16" s="4" t="str">
        <f t="shared" si="13"/>
        <v>A</v>
      </c>
      <c r="U16" s="319"/>
      <c r="V16" s="12">
        <v>12</v>
      </c>
      <c r="W16" s="15" t="s">
        <v>29</v>
      </c>
      <c r="X16" s="15" t="str">
        <f t="shared" si="14"/>
        <v/>
      </c>
      <c r="Y16" s="15" t="str">
        <f t="shared" si="15"/>
        <v/>
      </c>
      <c r="Z16" s="7"/>
      <c r="AB16" s="320"/>
      <c r="AC16" s="7">
        <v>12</v>
      </c>
      <c r="AD16" s="15" t="str">
        <f t="array" ref="AD16">IFERROR(INDEX(AI$5:AI$18, MATCH(0,COUNTIF($AD$4:AD15, AI$5:AI$18), 0)),"")</f>
        <v/>
      </c>
      <c r="AE16" s="15" t="str">
        <f t="array" ref="AE16">IF(AE15="","",IFERROR(INDEX(AJ$5:AJ$16, MATCH(0,COUNTIF($AE$4:AE15, AJ$5:AJ$16), 0)),""))</f>
        <v/>
      </c>
      <c r="AF16" s="15" t="str">
        <f t="array" ref="AF16">IF(AF15="","",IFERROR(INDEX(AK$5:AK$17, MATCH(0,COUNTIF($AF$4:AF15, AK$5:AK$17), 0)),""))</f>
        <v/>
      </c>
      <c r="AG16" s="7"/>
      <c r="AH16" s="7"/>
      <c r="AI16" s="15" t="str">
        <f>Reference!AK33</f>
        <v/>
      </c>
      <c r="AJ16" s="15" t="str">
        <f>IFERROR(VLOOKUP($AD$2&amp;AC16,Reference!$AL$22:$AM$36,2,FALSE),"")</f>
        <v/>
      </c>
      <c r="AK16" s="15" t="str">
        <f>IFERROR(VLOOKUP($AD$2&amp;$AE$2&amp;AC16,Reference!$AN$22:$AO$36,2,FALSE),"")</f>
        <v/>
      </c>
      <c r="AL16" s="15" t="str">
        <f>IFERROR(VLOOKUP($AD$2&amp;$AE$2&amp;$AF$2&amp;AC16,Reference!$AP$22:$AQ$36,2,FALSE),"")</f>
        <v/>
      </c>
      <c r="AN16" s="4" t="str">
        <f t="shared" si="45"/>
        <v>AAAFAA</v>
      </c>
      <c r="AO16" s="12" t="str">
        <f t="shared" si="20"/>
        <v>RRU-AA-AFAA</v>
      </c>
      <c r="AP16" s="12" t="str">
        <f t="shared" si="46"/>
        <v>Top Management</v>
      </c>
      <c r="AQ16" s="12" t="str">
        <f t="shared" si="47"/>
        <v>Administration &amp; Financial Management</v>
      </c>
      <c r="AR16" s="12" t="str">
        <f t="shared" si="48"/>
        <v>Chief Administrative Officer</v>
      </c>
      <c r="AS16" s="12" t="str">
        <f t="shared" si="49"/>
        <v>A - Head of</v>
      </c>
      <c r="AT16" s="12" t="str">
        <f t="shared" si="50"/>
        <v>Top ManagementAdministration &amp; Financial ManagementChief Administrative OfficerA - Head of</v>
      </c>
      <c r="AU16" s="153" t="str">
        <f t="shared" si="51"/>
        <v>A</v>
      </c>
    </row>
    <row r="17" spans="1:47">
      <c r="A17" s="12" t="s">
        <v>53</v>
      </c>
      <c r="B17" s="12" t="s">
        <v>60</v>
      </c>
      <c r="C17" s="12" t="s">
        <v>62</v>
      </c>
      <c r="D17" s="12" t="s">
        <v>125</v>
      </c>
      <c r="E17" s="12">
        <f t="shared" si="25"/>
        <v>2</v>
      </c>
      <c r="F17" s="12">
        <f t="shared" si="26"/>
        <v>2</v>
      </c>
      <c r="G17" s="12">
        <f t="shared" si="27"/>
        <v>1</v>
      </c>
      <c r="H17" s="12" t="str">
        <f t="shared" si="28"/>
        <v>Top Management</v>
      </c>
      <c r="I17" s="12" t="str">
        <f t="shared" si="29"/>
        <v>Top Management2</v>
      </c>
      <c r="J17" s="12" t="str">
        <f t="shared" si="30"/>
        <v>Administration &amp; Financial Management</v>
      </c>
      <c r="K17" s="12" t="str">
        <f t="shared" si="31"/>
        <v>Top ManagementAdministration &amp; Financial Management2</v>
      </c>
      <c r="L17" s="12" t="str">
        <f t="shared" si="32"/>
        <v>Chief Financial Officer</v>
      </c>
      <c r="M17" s="12" t="str">
        <f t="shared" si="33"/>
        <v>Top ManagementAdministration &amp; Financial ManagementChief Financial Officer1</v>
      </c>
      <c r="N17" s="12" t="str">
        <f t="shared" si="34"/>
        <v>A - Head of</v>
      </c>
      <c r="O17" s="4" t="s">
        <v>1661</v>
      </c>
      <c r="P17" s="4" t="str">
        <f t="shared" si="10"/>
        <v>AA</v>
      </c>
      <c r="Q17" s="4" t="str">
        <f t="shared" si="35"/>
        <v>AF</v>
      </c>
      <c r="R17" s="4" t="str">
        <f t="shared" si="36"/>
        <v>B</v>
      </c>
      <c r="S17" s="4" t="str">
        <f t="shared" si="13"/>
        <v>A</v>
      </c>
      <c r="U17" s="319"/>
      <c r="V17" s="12">
        <v>13</v>
      </c>
      <c r="W17" s="15" t="s">
        <v>111</v>
      </c>
      <c r="X17" s="7"/>
      <c r="Y17" s="15" t="str">
        <f t="shared" si="15"/>
        <v/>
      </c>
      <c r="Z17" s="7"/>
      <c r="AB17" s="320"/>
      <c r="AC17" s="7">
        <v>13</v>
      </c>
      <c r="AD17" s="15" t="str">
        <f t="array" ref="AD17">IFERROR(INDEX(AI$5:AI$18, MATCH(0,COUNTIF($AD$4:AD16, AI$5:AI$18), 0)),"")</f>
        <v/>
      </c>
      <c r="AE17" s="7"/>
      <c r="AF17" s="15" t="str">
        <f t="array" ref="AF17">IF(AF16="","",IFERROR(INDEX(AK$5:AK$17, MATCH(0,COUNTIF($AF$4:AF16, AK$5:AK$17), 0)),""))</f>
        <v/>
      </c>
      <c r="AG17" s="7"/>
      <c r="AH17" s="7"/>
      <c r="AI17" s="15" t="str">
        <f>Reference!AK34</f>
        <v/>
      </c>
      <c r="AJ17" s="7"/>
      <c r="AK17" s="15" t="str">
        <f>IFERROR(VLOOKUP($AD$2&amp;$AE$2&amp;AC17,Reference!$AN$22:$AO$36,2,FALSE),"")</f>
        <v/>
      </c>
      <c r="AL17" s="7"/>
      <c r="AN17" s="4" t="str">
        <f t="shared" si="45"/>
        <v>AAAFBA</v>
      </c>
      <c r="AO17" s="12" t="str">
        <f t="shared" si="20"/>
        <v>RRU-AA-AFBA</v>
      </c>
      <c r="AP17" s="12" t="str">
        <f t="shared" si="46"/>
        <v>Top Management</v>
      </c>
      <c r="AQ17" s="12" t="str">
        <f t="shared" si="47"/>
        <v>Administration &amp; Financial Management</v>
      </c>
      <c r="AR17" s="12" t="str">
        <f t="shared" si="48"/>
        <v>Chief Financial Officer</v>
      </c>
      <c r="AS17" s="12" t="str">
        <f t="shared" si="49"/>
        <v>A - Head of</v>
      </c>
      <c r="AT17" s="12" t="str">
        <f t="shared" si="50"/>
        <v>Top ManagementAdministration &amp; Financial ManagementChief Financial OfficerA - Head of</v>
      </c>
      <c r="AU17" s="153" t="str">
        <f t="shared" si="51"/>
        <v>A</v>
      </c>
    </row>
    <row r="18" spans="1:47">
      <c r="A18" s="12" t="s">
        <v>53</v>
      </c>
      <c r="B18" s="12" t="s">
        <v>60</v>
      </c>
      <c r="C18" s="12" t="s">
        <v>6</v>
      </c>
      <c r="D18" s="12" t="s">
        <v>125</v>
      </c>
      <c r="E18" s="12">
        <f t="shared" si="25"/>
        <v>2</v>
      </c>
      <c r="F18" s="12">
        <f t="shared" si="26"/>
        <v>3</v>
      </c>
      <c r="G18" s="12">
        <f t="shared" si="27"/>
        <v>1</v>
      </c>
      <c r="H18" s="12" t="str">
        <f t="shared" si="28"/>
        <v>Top Management</v>
      </c>
      <c r="I18" s="12" t="str">
        <f t="shared" si="29"/>
        <v>Top Management2</v>
      </c>
      <c r="J18" s="12" t="str">
        <f t="shared" si="30"/>
        <v>Administration &amp; Financial Management</v>
      </c>
      <c r="K18" s="12" t="str">
        <f t="shared" si="31"/>
        <v>Top ManagementAdministration &amp; Financial Management3</v>
      </c>
      <c r="L18" s="12" t="str">
        <f t="shared" si="32"/>
        <v>Controller</v>
      </c>
      <c r="M18" s="12" t="str">
        <f t="shared" si="33"/>
        <v>Top ManagementAdministration &amp; Financial ManagementController1</v>
      </c>
      <c r="N18" s="12" t="str">
        <f t="shared" si="34"/>
        <v>A - Head of</v>
      </c>
      <c r="O18" s="4" t="s">
        <v>1662</v>
      </c>
      <c r="P18" s="4" t="str">
        <f t="shared" si="10"/>
        <v>AA</v>
      </c>
      <c r="Q18" s="4" t="str">
        <f t="shared" si="35"/>
        <v>AF</v>
      </c>
      <c r="R18" s="4" t="str">
        <f t="shared" si="36"/>
        <v>C</v>
      </c>
      <c r="S18" s="4" t="str">
        <f t="shared" si="13"/>
        <v>A</v>
      </c>
      <c r="U18" s="319"/>
      <c r="V18" s="12">
        <v>14</v>
      </c>
      <c r="W18" s="15" t="s">
        <v>0</v>
      </c>
      <c r="X18" s="7"/>
      <c r="Y18" s="15" t="str">
        <f t="shared" si="15"/>
        <v/>
      </c>
      <c r="Z18" s="7"/>
      <c r="AB18" s="320"/>
      <c r="AC18" s="7">
        <v>14</v>
      </c>
      <c r="AD18" s="15" t="str">
        <f t="array" ref="AD18">IFERROR(INDEX(AI$5:AI$18, MATCH(0,COUNTIF($AD$4:AD17, AI$5:AI$18), 0)),"")</f>
        <v/>
      </c>
      <c r="AE18" s="7"/>
      <c r="AF18" s="15" t="str">
        <f t="array" ref="AF18">IF(AF17="","",IFERROR(INDEX(AK$5:AK$17, MATCH(0,COUNTIF($AF$4:AF17, AK$5:AK$17), 0)),""))</f>
        <v/>
      </c>
      <c r="AG18" s="7"/>
      <c r="AH18" s="7"/>
      <c r="AI18" s="15" t="str">
        <f>Reference!AK35</f>
        <v/>
      </c>
      <c r="AJ18" s="7"/>
      <c r="AK18" s="15" t="str">
        <f>IFERROR(VLOOKUP($AD$2&amp;$AE$2&amp;AC18,Reference!$AN$22:$AO$36,2,FALSE),"")</f>
        <v/>
      </c>
      <c r="AL18" s="7"/>
      <c r="AN18" s="4" t="str">
        <f t="shared" si="45"/>
        <v>AAAFCA</v>
      </c>
      <c r="AO18" s="12" t="str">
        <f t="shared" si="20"/>
        <v>RRU-AA-AFCA</v>
      </c>
      <c r="AP18" s="12" t="str">
        <f t="shared" si="46"/>
        <v>Top Management</v>
      </c>
      <c r="AQ18" s="12" t="str">
        <f t="shared" si="47"/>
        <v>Administration &amp; Financial Management</v>
      </c>
      <c r="AR18" s="12" t="str">
        <f t="shared" si="48"/>
        <v>Controller</v>
      </c>
      <c r="AS18" s="12" t="str">
        <f t="shared" si="49"/>
        <v>A - Head of</v>
      </c>
      <c r="AT18" s="12" t="str">
        <f t="shared" si="50"/>
        <v>Top ManagementAdministration &amp; Financial ManagementControllerA - Head of</v>
      </c>
      <c r="AU18" s="153" t="str">
        <f t="shared" si="51"/>
        <v>A</v>
      </c>
    </row>
    <row r="19" spans="1:47">
      <c r="A19" s="12" t="s">
        <v>53</v>
      </c>
      <c r="B19" s="12" t="s">
        <v>60</v>
      </c>
      <c r="C19" s="12" t="s">
        <v>63</v>
      </c>
      <c r="D19" s="12" t="s">
        <v>125</v>
      </c>
      <c r="E19" s="12">
        <f t="shared" si="25"/>
        <v>2</v>
      </c>
      <c r="F19" s="12">
        <f t="shared" si="26"/>
        <v>4</v>
      </c>
      <c r="G19" s="12">
        <f t="shared" si="27"/>
        <v>1</v>
      </c>
      <c r="H19" s="12" t="str">
        <f t="shared" si="28"/>
        <v>Top Management</v>
      </c>
      <c r="I19" s="12" t="str">
        <f t="shared" si="29"/>
        <v>Top Management2</v>
      </c>
      <c r="J19" s="12" t="str">
        <f t="shared" si="30"/>
        <v>Administration &amp; Financial Management</v>
      </c>
      <c r="K19" s="12" t="str">
        <f t="shared" si="31"/>
        <v>Top ManagementAdministration &amp; Financial Management4</v>
      </c>
      <c r="L19" s="12" t="str">
        <f t="shared" si="32"/>
        <v>Head of Internal Audit</v>
      </c>
      <c r="M19" s="12" t="str">
        <f t="shared" si="33"/>
        <v>Top ManagementAdministration &amp; Financial ManagementHead of Internal Audit1</v>
      </c>
      <c r="N19" s="12" t="str">
        <f t="shared" si="34"/>
        <v>A - Head of</v>
      </c>
      <c r="O19" s="4" t="s">
        <v>1663</v>
      </c>
      <c r="P19" s="4" t="str">
        <f t="shared" si="10"/>
        <v>AA</v>
      </c>
      <c r="Q19" s="4" t="str">
        <f t="shared" si="35"/>
        <v>AF</v>
      </c>
      <c r="R19" s="4" t="str">
        <f t="shared" si="36"/>
        <v>D</v>
      </c>
      <c r="S19" s="4" t="str">
        <f t="shared" si="13"/>
        <v>A</v>
      </c>
      <c r="U19" s="319"/>
      <c r="V19" s="12">
        <v>15</v>
      </c>
      <c r="W19" s="15" t="s">
        <v>33</v>
      </c>
      <c r="X19" s="7"/>
      <c r="Y19" s="15" t="str">
        <f t="shared" si="15"/>
        <v/>
      </c>
      <c r="Z19" s="7"/>
      <c r="AB19" s="320"/>
      <c r="AC19" s="7">
        <v>15</v>
      </c>
      <c r="AD19" s="15" t="str">
        <f t="array" ref="AD19">IFERROR(INDEX(AI$5:AI$18, MATCH(0,COUNTIF($AD$4:AD18, AI$5:AI$18), 0)),"")</f>
        <v/>
      </c>
      <c r="AE19" s="7"/>
      <c r="AF19" s="15" t="str">
        <f t="array" ref="AF19">IF(AF18="","",IFERROR(INDEX(AK$5:AK$17, MATCH(0,COUNTIF($AF$4:AF18, AK$5:AK$17), 0)),""))</f>
        <v/>
      </c>
      <c r="AG19" s="7"/>
      <c r="AH19" s="7"/>
      <c r="AI19" s="15" t="str">
        <f>Reference!AK36</f>
        <v/>
      </c>
      <c r="AJ19" s="7"/>
      <c r="AK19" s="15" t="str">
        <f>IFERROR(VLOOKUP($AD$2&amp;$AE$2&amp;AC19,Reference!$AN$22:$AO$36,2,FALSE),"")</f>
        <v/>
      </c>
      <c r="AL19" s="7"/>
      <c r="AN19" s="4" t="str">
        <f t="shared" si="45"/>
        <v>AAAFDA</v>
      </c>
      <c r="AO19" s="12" t="str">
        <f t="shared" si="20"/>
        <v>RRU-AA-AFDA</v>
      </c>
      <c r="AP19" s="12" t="str">
        <f t="shared" si="46"/>
        <v>Top Management</v>
      </c>
      <c r="AQ19" s="12" t="str">
        <f t="shared" si="47"/>
        <v>Administration &amp; Financial Management</v>
      </c>
      <c r="AR19" s="12" t="str">
        <f t="shared" si="48"/>
        <v>Head of Internal Audit</v>
      </c>
      <c r="AS19" s="12" t="str">
        <f t="shared" si="49"/>
        <v>A - Head of</v>
      </c>
      <c r="AT19" s="12" t="str">
        <f t="shared" si="50"/>
        <v>Top ManagementAdministration &amp; Financial ManagementHead of Internal AuditA - Head of</v>
      </c>
      <c r="AU19" s="153" t="str">
        <f t="shared" si="51"/>
        <v>A</v>
      </c>
    </row>
    <row r="20" spans="1:47">
      <c r="A20" s="12" t="s">
        <v>53</v>
      </c>
      <c r="B20" s="12" t="s">
        <v>60</v>
      </c>
      <c r="C20" s="12" t="s">
        <v>64</v>
      </c>
      <c r="D20" s="12" t="s">
        <v>125</v>
      </c>
      <c r="E20" s="12">
        <f t="shared" si="25"/>
        <v>2</v>
      </c>
      <c r="F20" s="12">
        <f t="shared" si="26"/>
        <v>5</v>
      </c>
      <c r="G20" s="12">
        <f t="shared" si="27"/>
        <v>1</v>
      </c>
      <c r="H20" s="12" t="str">
        <f t="shared" si="28"/>
        <v>Top Management</v>
      </c>
      <c r="I20" s="12" t="str">
        <f t="shared" si="29"/>
        <v>Top Management2</v>
      </c>
      <c r="J20" s="12" t="str">
        <f t="shared" si="30"/>
        <v>Administration &amp; Financial Management</v>
      </c>
      <c r="K20" s="12" t="str">
        <f t="shared" si="31"/>
        <v>Top ManagementAdministration &amp; Financial Management5</v>
      </c>
      <c r="L20" s="12" t="str">
        <f t="shared" si="32"/>
        <v>Head of Compliance</v>
      </c>
      <c r="M20" s="12" t="str">
        <f t="shared" si="33"/>
        <v>Top ManagementAdministration &amp; Financial ManagementHead of Compliance1</v>
      </c>
      <c r="N20" s="12" t="str">
        <f t="shared" si="34"/>
        <v>A - Head of</v>
      </c>
      <c r="O20" s="4" t="s">
        <v>1664</v>
      </c>
      <c r="P20" s="4" t="str">
        <f t="shared" si="10"/>
        <v>AA</v>
      </c>
      <c r="Q20" s="4" t="str">
        <f t="shared" si="35"/>
        <v>AF</v>
      </c>
      <c r="R20" s="4" t="str">
        <f t="shared" si="36"/>
        <v>E</v>
      </c>
      <c r="S20" s="4" t="str">
        <f t="shared" si="13"/>
        <v>A</v>
      </c>
      <c r="U20" s="319"/>
      <c r="V20" s="12">
        <v>16</v>
      </c>
      <c r="W20" s="15" t="s">
        <v>9</v>
      </c>
      <c r="X20" s="7"/>
      <c r="Y20" s="15" t="str">
        <f t="shared" si="15"/>
        <v/>
      </c>
      <c r="Z20" s="7"/>
      <c r="AB20" s="320"/>
      <c r="AC20" s="7">
        <v>16</v>
      </c>
      <c r="AD20" s="15" t="str">
        <f t="array" ref="AD20">IFERROR(INDEX(AI$5:AI$18, MATCH(0,COUNTIF($AD$4:AD19, AI$5:AI$18), 0)),"")</f>
        <v/>
      </c>
      <c r="AE20" s="7"/>
      <c r="AF20" s="15" t="str">
        <f t="array" ref="AF20">IF(AF19="","",IFERROR(INDEX(AK$5:AK$17, MATCH(0,COUNTIF($AF$4:AF19, AK$5:AK$17), 0)),""))</f>
        <v/>
      </c>
      <c r="AG20" s="7"/>
      <c r="AH20" s="7"/>
      <c r="AI20" s="15" t="str">
        <f>Reference!AK37</f>
        <v/>
      </c>
      <c r="AJ20" s="7"/>
      <c r="AK20" s="15" t="str">
        <f>IFERROR(VLOOKUP($AD$2&amp;$AE$2&amp;AC20,Reference!$AN$22:$AO$36,2,FALSE),"")</f>
        <v/>
      </c>
      <c r="AL20" s="7"/>
      <c r="AN20" s="4" t="str">
        <f t="shared" si="45"/>
        <v>AAAFEA</v>
      </c>
      <c r="AO20" s="12" t="str">
        <f t="shared" si="20"/>
        <v>RRU-AA-AFEA</v>
      </c>
      <c r="AP20" s="12" t="str">
        <f t="shared" si="46"/>
        <v>Top Management</v>
      </c>
      <c r="AQ20" s="12" t="str">
        <f t="shared" si="47"/>
        <v>Administration &amp; Financial Management</v>
      </c>
      <c r="AR20" s="12" t="str">
        <f t="shared" si="48"/>
        <v>Head of Compliance</v>
      </c>
      <c r="AS20" s="12" t="str">
        <f t="shared" si="49"/>
        <v>A - Head of</v>
      </c>
      <c r="AT20" s="12" t="str">
        <f t="shared" si="50"/>
        <v>Top ManagementAdministration &amp; Financial ManagementHead of ComplianceA - Head of</v>
      </c>
      <c r="AU20" s="153" t="str">
        <f t="shared" si="51"/>
        <v>A</v>
      </c>
    </row>
    <row r="21" spans="1:47">
      <c r="A21" s="12" t="s">
        <v>53</v>
      </c>
      <c r="B21" s="12" t="s">
        <v>60</v>
      </c>
      <c r="C21" s="12" t="s">
        <v>26</v>
      </c>
      <c r="D21" s="12" t="s">
        <v>125</v>
      </c>
      <c r="E21" s="12">
        <f t="shared" si="25"/>
        <v>2</v>
      </c>
      <c r="F21" s="12">
        <f t="shared" si="26"/>
        <v>6</v>
      </c>
      <c r="G21" s="12">
        <f t="shared" si="27"/>
        <v>1</v>
      </c>
      <c r="H21" s="12" t="str">
        <f t="shared" si="28"/>
        <v>Top Management</v>
      </c>
      <c r="I21" s="12" t="str">
        <f t="shared" si="29"/>
        <v>Top Management2</v>
      </c>
      <c r="J21" s="12" t="str">
        <f t="shared" si="30"/>
        <v>Administration &amp; Financial Management</v>
      </c>
      <c r="K21" s="12" t="str">
        <f t="shared" si="31"/>
        <v>Top ManagementAdministration &amp; Financial Management6</v>
      </c>
      <c r="L21" s="12" t="str">
        <f t="shared" si="32"/>
        <v>Treasurer</v>
      </c>
      <c r="M21" s="12" t="str">
        <f t="shared" si="33"/>
        <v>Top ManagementAdministration &amp; Financial ManagementTreasurer1</v>
      </c>
      <c r="N21" s="12" t="str">
        <f t="shared" si="34"/>
        <v>A - Head of</v>
      </c>
      <c r="O21" s="4" t="s">
        <v>1665</v>
      </c>
      <c r="P21" s="4" t="str">
        <f t="shared" si="10"/>
        <v>AA</v>
      </c>
      <c r="Q21" s="4" t="str">
        <f t="shared" si="35"/>
        <v>AF</v>
      </c>
      <c r="R21" s="4" t="str">
        <f t="shared" si="36"/>
        <v>F</v>
      </c>
      <c r="S21" s="4" t="str">
        <f t="shared" si="13"/>
        <v>A</v>
      </c>
      <c r="U21" s="319"/>
      <c r="V21" s="12">
        <v>17</v>
      </c>
      <c r="W21" s="15" t="s">
        <v>116</v>
      </c>
      <c r="X21" s="7"/>
      <c r="Y21" s="15" t="str">
        <f t="shared" si="15"/>
        <v/>
      </c>
      <c r="Z21" s="7"/>
      <c r="AB21" s="320"/>
      <c r="AC21" s="7">
        <v>17</v>
      </c>
      <c r="AD21" s="15" t="str">
        <f t="array" ref="AD21">IFERROR(INDEX(AI$5:AI$18, MATCH(0,COUNTIF($AD$4:AD20, AI$5:AI$18), 0)),"")</f>
        <v/>
      </c>
      <c r="AE21" s="7"/>
      <c r="AF21" s="15" t="str">
        <f t="array" ref="AF21">IF(AF20="","",IFERROR(INDEX(AK$5:AK$17, MATCH(0,COUNTIF($AF$4:AF20, AK$5:AK$17), 0)),""))</f>
        <v/>
      </c>
      <c r="AG21" s="7"/>
      <c r="AH21" s="7"/>
      <c r="AI21" s="15">
        <f>Reference!AK38</f>
        <v>0</v>
      </c>
      <c r="AJ21" s="7"/>
      <c r="AK21" s="15" t="str">
        <f>IFERROR(VLOOKUP($AD$2&amp;$AE$2&amp;AC21,Reference!$AN$22:$AO$36,2,FALSE),"")</f>
        <v/>
      </c>
      <c r="AL21" s="7"/>
      <c r="AN21" s="4" t="str">
        <f t="shared" si="45"/>
        <v>AAAFFA</v>
      </c>
      <c r="AO21" s="12" t="str">
        <f t="shared" si="20"/>
        <v>RRU-AA-AFFA</v>
      </c>
      <c r="AP21" s="12" t="str">
        <f t="shared" si="46"/>
        <v>Top Management</v>
      </c>
      <c r="AQ21" s="12" t="str">
        <f t="shared" si="47"/>
        <v>Administration &amp; Financial Management</v>
      </c>
      <c r="AR21" s="12" t="str">
        <f t="shared" si="48"/>
        <v>Treasurer</v>
      </c>
      <c r="AS21" s="12" t="str">
        <f t="shared" si="49"/>
        <v>A - Head of</v>
      </c>
      <c r="AT21" s="12" t="str">
        <f t="shared" si="50"/>
        <v>Top ManagementAdministration &amp; Financial ManagementTreasurerA - Head of</v>
      </c>
      <c r="AU21" s="153" t="str">
        <f t="shared" si="51"/>
        <v>A</v>
      </c>
    </row>
    <row r="22" spans="1:47">
      <c r="A22" s="12" t="s">
        <v>53</v>
      </c>
      <c r="B22" s="12" t="s">
        <v>60</v>
      </c>
      <c r="C22" s="12" t="s">
        <v>65</v>
      </c>
      <c r="D22" s="12" t="s">
        <v>125</v>
      </c>
      <c r="E22" s="12">
        <f t="shared" si="25"/>
        <v>2</v>
      </c>
      <c r="F22" s="12">
        <f t="shared" si="26"/>
        <v>7</v>
      </c>
      <c r="G22" s="12">
        <f t="shared" si="27"/>
        <v>1</v>
      </c>
      <c r="H22" s="12" t="str">
        <f t="shared" si="28"/>
        <v>Top Management</v>
      </c>
      <c r="I22" s="12" t="str">
        <f t="shared" si="29"/>
        <v>Top Management2</v>
      </c>
      <c r="J22" s="12" t="str">
        <f t="shared" si="30"/>
        <v>Administration &amp; Financial Management</v>
      </c>
      <c r="K22" s="12" t="str">
        <f t="shared" si="31"/>
        <v>Top ManagementAdministration &amp; Financial Management7</v>
      </c>
      <c r="L22" s="12" t="str">
        <f t="shared" si="32"/>
        <v>Head of Strategy</v>
      </c>
      <c r="M22" s="12" t="str">
        <f t="shared" si="33"/>
        <v>Top ManagementAdministration &amp; Financial ManagementHead of Strategy1</v>
      </c>
      <c r="N22" s="12" t="str">
        <f t="shared" si="34"/>
        <v>A - Head of</v>
      </c>
      <c r="O22" s="4" t="s">
        <v>1666</v>
      </c>
      <c r="P22" s="4" t="str">
        <f t="shared" si="10"/>
        <v>AA</v>
      </c>
      <c r="Q22" s="4" t="str">
        <f t="shared" si="35"/>
        <v>AF</v>
      </c>
      <c r="R22" s="4" t="str">
        <f t="shared" si="36"/>
        <v>G</v>
      </c>
      <c r="S22" s="4" t="str">
        <f t="shared" si="13"/>
        <v>A</v>
      </c>
      <c r="U22" s="319"/>
      <c r="V22" s="12">
        <v>18</v>
      </c>
      <c r="W22" s="15" t="s">
        <v>117</v>
      </c>
      <c r="X22" s="7"/>
      <c r="Y22" s="15" t="str">
        <f t="shared" si="15"/>
        <v/>
      </c>
      <c r="Z22" s="7"/>
      <c r="AB22" s="320"/>
      <c r="AC22" s="7">
        <v>18</v>
      </c>
      <c r="AD22" s="7"/>
      <c r="AE22" s="7"/>
      <c r="AF22" s="15" t="str">
        <f t="array" ref="AF22">IF(AF21="","",IFERROR(INDEX(AK$5:AK$17, MATCH(0,COUNTIF($AF$4:AF21, AK$5:AK$17), 0)),""))</f>
        <v/>
      </c>
      <c r="AG22" s="7"/>
      <c r="AH22" s="7"/>
      <c r="AI22" s="7"/>
      <c r="AJ22" s="7"/>
      <c r="AK22" s="15" t="str">
        <f>IFERROR(VLOOKUP($AD$2&amp;$AE$2&amp;AC22,Reference!$AN$22:$AO$36,2,FALSE),"")</f>
        <v/>
      </c>
      <c r="AL22" s="7"/>
      <c r="AN22" s="4" t="str">
        <f t="shared" si="45"/>
        <v>AAAFGA</v>
      </c>
      <c r="AO22" s="12" t="str">
        <f t="shared" si="20"/>
        <v>RRU-AA-AFGA</v>
      </c>
      <c r="AP22" s="12" t="str">
        <f t="shared" si="46"/>
        <v>Top Management</v>
      </c>
      <c r="AQ22" s="12" t="str">
        <f t="shared" si="47"/>
        <v>Administration &amp; Financial Management</v>
      </c>
      <c r="AR22" s="12" t="str">
        <f t="shared" si="48"/>
        <v>Head of Strategy</v>
      </c>
      <c r="AS22" s="12" t="str">
        <f t="shared" si="49"/>
        <v>A - Head of</v>
      </c>
      <c r="AT22" s="12" t="str">
        <f t="shared" si="50"/>
        <v>Top ManagementAdministration &amp; Financial ManagementHead of StrategyA - Head of</v>
      </c>
      <c r="AU22" s="153" t="str">
        <f t="shared" si="51"/>
        <v>A</v>
      </c>
    </row>
    <row r="23" spans="1:47">
      <c r="A23" s="12" t="s">
        <v>53</v>
      </c>
      <c r="B23" s="12" t="s">
        <v>60</v>
      </c>
      <c r="C23" s="12" t="s">
        <v>66</v>
      </c>
      <c r="D23" s="12" t="s">
        <v>125</v>
      </c>
      <c r="E23" s="12">
        <f t="shared" si="25"/>
        <v>2</v>
      </c>
      <c r="F23" s="12">
        <f t="shared" si="26"/>
        <v>8</v>
      </c>
      <c r="G23" s="12">
        <f t="shared" si="27"/>
        <v>1</v>
      </c>
      <c r="H23" s="12" t="str">
        <f t="shared" si="28"/>
        <v>Top Management</v>
      </c>
      <c r="I23" s="12" t="str">
        <f t="shared" si="29"/>
        <v>Top Management2</v>
      </c>
      <c r="J23" s="12" t="str">
        <f t="shared" si="30"/>
        <v>Administration &amp; Financial Management</v>
      </c>
      <c r="K23" s="12" t="str">
        <f t="shared" si="31"/>
        <v>Top ManagementAdministration &amp; Financial Management8</v>
      </c>
      <c r="L23" s="12" t="str">
        <f t="shared" si="32"/>
        <v>Chief Risk Officer</v>
      </c>
      <c r="M23" s="12" t="str">
        <f t="shared" si="33"/>
        <v>Top ManagementAdministration &amp; Financial ManagementChief Risk Officer1</v>
      </c>
      <c r="N23" s="12" t="str">
        <f t="shared" si="34"/>
        <v>A - Head of</v>
      </c>
      <c r="O23" s="4" t="s">
        <v>1667</v>
      </c>
      <c r="P23" s="4" t="str">
        <f t="shared" si="10"/>
        <v>AA</v>
      </c>
      <c r="Q23" s="4" t="str">
        <f t="shared" si="35"/>
        <v>AF</v>
      </c>
      <c r="R23" s="4" t="str">
        <f t="shared" si="36"/>
        <v>H</v>
      </c>
      <c r="S23" s="4" t="str">
        <f t="shared" si="13"/>
        <v>A</v>
      </c>
      <c r="U23" s="319"/>
      <c r="V23" s="12">
        <v>19</v>
      </c>
      <c r="W23" s="7"/>
      <c r="X23" s="7"/>
      <c r="Y23" s="15" t="str">
        <f t="shared" si="15"/>
        <v/>
      </c>
      <c r="Z23" s="7"/>
      <c r="AB23" s="320"/>
      <c r="AC23" s="7">
        <v>19</v>
      </c>
      <c r="AD23" s="7"/>
      <c r="AE23" s="7"/>
      <c r="AF23" s="15" t="str">
        <f t="array" ref="AF23">IF(AF22="","",IFERROR(INDEX(AK$5:AK$17, MATCH(0,COUNTIF($AF$4:AF22, AK$5:AK$17), 0)),""))</f>
        <v/>
      </c>
      <c r="AG23" s="7"/>
      <c r="AH23" s="7"/>
      <c r="AI23" s="7"/>
      <c r="AJ23" s="7"/>
      <c r="AK23" s="15" t="str">
        <f>IFERROR(VLOOKUP($AD$2&amp;$AE$2&amp;AC23,Reference!$AN$22:$AO$36,2,FALSE),"")</f>
        <v/>
      </c>
      <c r="AL23" s="7"/>
      <c r="AN23" s="4" t="str">
        <f t="shared" si="45"/>
        <v>AAAFHA</v>
      </c>
      <c r="AO23" s="12" t="str">
        <f t="shared" si="20"/>
        <v>RRU-AA-AFHA</v>
      </c>
      <c r="AP23" s="12" t="str">
        <f t="shared" si="46"/>
        <v>Top Management</v>
      </c>
      <c r="AQ23" s="12" t="str">
        <f t="shared" si="47"/>
        <v>Administration &amp; Financial Management</v>
      </c>
      <c r="AR23" s="12" t="str">
        <f t="shared" si="48"/>
        <v>Chief Risk Officer</v>
      </c>
      <c r="AS23" s="12" t="str">
        <f t="shared" si="49"/>
        <v>A - Head of</v>
      </c>
      <c r="AT23" s="12" t="str">
        <f t="shared" si="50"/>
        <v>Top ManagementAdministration &amp; Financial ManagementChief Risk OfficerA - Head of</v>
      </c>
      <c r="AU23" s="153" t="str">
        <f t="shared" si="51"/>
        <v>A</v>
      </c>
    </row>
    <row r="24" spans="1:47">
      <c r="A24" s="12" t="s">
        <v>53</v>
      </c>
      <c r="B24" s="12" t="s">
        <v>60</v>
      </c>
      <c r="C24" s="12" t="s">
        <v>31</v>
      </c>
      <c r="D24" s="12" t="s">
        <v>125</v>
      </c>
      <c r="E24" s="12">
        <f t="shared" si="25"/>
        <v>2</v>
      </c>
      <c r="F24" s="12">
        <f t="shared" si="26"/>
        <v>9</v>
      </c>
      <c r="G24" s="12">
        <f t="shared" si="27"/>
        <v>1</v>
      </c>
      <c r="H24" s="12" t="str">
        <f t="shared" si="28"/>
        <v>Top Management</v>
      </c>
      <c r="I24" s="12" t="str">
        <f t="shared" si="29"/>
        <v>Top Management2</v>
      </c>
      <c r="J24" s="12" t="str">
        <f t="shared" si="30"/>
        <v>Administration &amp; Financial Management</v>
      </c>
      <c r="K24" s="12" t="str">
        <f t="shared" si="31"/>
        <v>Top ManagementAdministration &amp; Financial Management9</v>
      </c>
      <c r="L24" s="12" t="str">
        <f t="shared" si="32"/>
        <v>Chief Credit Officer</v>
      </c>
      <c r="M24" s="12" t="str">
        <f t="shared" si="33"/>
        <v>Top ManagementAdministration &amp; Financial ManagementChief Credit Officer1</v>
      </c>
      <c r="N24" s="12" t="str">
        <f t="shared" si="34"/>
        <v>A - Head of</v>
      </c>
      <c r="O24" s="4" t="s">
        <v>1668</v>
      </c>
      <c r="P24" s="4" t="str">
        <f t="shared" si="10"/>
        <v>AA</v>
      </c>
      <c r="Q24" s="4" t="str">
        <f t="shared" si="35"/>
        <v>AF</v>
      </c>
      <c r="R24" s="4" t="str">
        <f t="shared" si="36"/>
        <v>I</v>
      </c>
      <c r="S24" s="4" t="str">
        <f t="shared" si="13"/>
        <v>A</v>
      </c>
      <c r="U24" s="319"/>
      <c r="V24" s="12">
        <v>20</v>
      </c>
      <c r="W24" s="7"/>
      <c r="X24" s="7"/>
      <c r="Y24" s="15" t="str">
        <f t="shared" si="15"/>
        <v/>
      </c>
      <c r="Z24" s="7"/>
      <c r="AB24" s="320"/>
      <c r="AC24" s="7">
        <v>20</v>
      </c>
      <c r="AD24" s="7"/>
      <c r="AE24" s="7"/>
      <c r="AF24" s="15" t="str">
        <f t="array" ref="AF24">IF(AF23="","",IFERROR(INDEX(AK$5:AK$17, MATCH(0,COUNTIF($AF$4:AF23, AK$5:AK$17), 0)),""))</f>
        <v/>
      </c>
      <c r="AG24" s="7"/>
      <c r="AH24" s="7"/>
      <c r="AI24" s="7"/>
      <c r="AJ24" s="7"/>
      <c r="AK24" s="15" t="str">
        <f>IFERROR(VLOOKUP($AD$2&amp;$AE$2&amp;AC24,Reference!$AN$22:$AO$36,2,FALSE),"")</f>
        <v/>
      </c>
      <c r="AL24" s="7"/>
      <c r="AN24" s="4" t="str">
        <f t="shared" si="45"/>
        <v>AAAFIA</v>
      </c>
      <c r="AO24" s="12" t="str">
        <f t="shared" si="20"/>
        <v>RRU-AA-AFIA</v>
      </c>
      <c r="AP24" s="12" t="str">
        <f t="shared" si="46"/>
        <v>Top Management</v>
      </c>
      <c r="AQ24" s="12" t="str">
        <f t="shared" si="47"/>
        <v>Administration &amp; Financial Management</v>
      </c>
      <c r="AR24" s="12" t="str">
        <f t="shared" si="48"/>
        <v>Chief Credit Officer</v>
      </c>
      <c r="AS24" s="12" t="str">
        <f t="shared" si="49"/>
        <v>A - Head of</v>
      </c>
      <c r="AT24" s="12" t="str">
        <f t="shared" si="50"/>
        <v>Top ManagementAdministration &amp; Financial ManagementChief Credit OfficerA - Head of</v>
      </c>
      <c r="AU24" s="153" t="str">
        <f t="shared" si="51"/>
        <v>A</v>
      </c>
    </row>
    <row r="25" spans="1:47">
      <c r="A25" s="12" t="s">
        <v>53</v>
      </c>
      <c r="B25" s="12" t="s">
        <v>60</v>
      </c>
      <c r="C25" s="12" t="s">
        <v>34</v>
      </c>
      <c r="D25" s="12" t="s">
        <v>125</v>
      </c>
      <c r="E25" s="12">
        <f t="shared" si="25"/>
        <v>2</v>
      </c>
      <c r="F25" s="12">
        <f t="shared" si="26"/>
        <v>10</v>
      </c>
      <c r="G25" s="12">
        <f t="shared" si="27"/>
        <v>1</v>
      </c>
      <c r="H25" s="12" t="str">
        <f t="shared" si="28"/>
        <v>Top Management</v>
      </c>
      <c r="I25" s="12" t="str">
        <f t="shared" si="29"/>
        <v>Top Management2</v>
      </c>
      <c r="J25" s="12" t="str">
        <f t="shared" si="30"/>
        <v>Administration &amp; Financial Management</v>
      </c>
      <c r="K25" s="12" t="str">
        <f t="shared" si="31"/>
        <v>Top ManagementAdministration &amp; Financial Management10</v>
      </c>
      <c r="L25" s="12" t="str">
        <f t="shared" si="32"/>
        <v>Chief Information Officer</v>
      </c>
      <c r="M25" s="12" t="str">
        <f t="shared" si="33"/>
        <v>Top ManagementAdministration &amp; Financial ManagementChief Information Officer1</v>
      </c>
      <c r="N25" s="12" t="str">
        <f t="shared" si="34"/>
        <v>A - Head of</v>
      </c>
      <c r="O25" s="4" t="s">
        <v>1669</v>
      </c>
      <c r="P25" s="4" t="str">
        <f t="shared" si="10"/>
        <v>AA</v>
      </c>
      <c r="Q25" s="4" t="str">
        <f t="shared" si="35"/>
        <v>AF</v>
      </c>
      <c r="R25" s="4" t="str">
        <f t="shared" si="36"/>
        <v>K</v>
      </c>
      <c r="S25" s="4" t="str">
        <f t="shared" si="13"/>
        <v>A</v>
      </c>
      <c r="U25" s="319"/>
      <c r="V25" s="12">
        <v>21</v>
      </c>
      <c r="W25" s="7"/>
      <c r="X25" s="7"/>
      <c r="Y25" s="15" t="str">
        <f t="shared" si="15"/>
        <v/>
      </c>
      <c r="Z25" s="7"/>
      <c r="AB25" s="320"/>
      <c r="AC25" s="7">
        <v>21</v>
      </c>
      <c r="AD25" s="7"/>
      <c r="AE25" s="7"/>
      <c r="AF25" s="15" t="str">
        <f t="array" ref="AF25">IF(AF24="","",IFERROR(INDEX(AK$5:AK$17, MATCH(0,COUNTIF($AF$4:AF24, AK$5:AK$17), 0)),""))</f>
        <v/>
      </c>
      <c r="AG25" s="7"/>
      <c r="AH25" s="7"/>
      <c r="AI25" s="7"/>
      <c r="AJ25" s="7"/>
      <c r="AK25" s="15" t="str">
        <f>IFERROR(VLOOKUP($AD$2&amp;$AE$2&amp;AC25,Reference!$AN$22:$AO$36,2,FALSE),"")</f>
        <v/>
      </c>
      <c r="AL25" s="7"/>
      <c r="AN25" s="4" t="str">
        <f t="shared" si="45"/>
        <v>AAAFKA</v>
      </c>
      <c r="AO25" s="12" t="str">
        <f t="shared" si="20"/>
        <v>RRU-AA-AFKA</v>
      </c>
      <c r="AP25" s="12" t="str">
        <f t="shared" si="46"/>
        <v>Top Management</v>
      </c>
      <c r="AQ25" s="12" t="str">
        <f t="shared" si="47"/>
        <v>Administration &amp; Financial Management</v>
      </c>
      <c r="AR25" s="12" t="str">
        <f t="shared" si="48"/>
        <v>Chief Information Officer</v>
      </c>
      <c r="AS25" s="12" t="str">
        <f t="shared" si="49"/>
        <v>A - Head of</v>
      </c>
      <c r="AT25" s="12" t="str">
        <f t="shared" si="50"/>
        <v>Top ManagementAdministration &amp; Financial ManagementChief Information OfficerA - Head of</v>
      </c>
      <c r="AU25" s="153" t="str">
        <f t="shared" si="51"/>
        <v>A</v>
      </c>
    </row>
    <row r="26" spans="1:47">
      <c r="A26" s="12" t="s">
        <v>53</v>
      </c>
      <c r="B26" s="12" t="s">
        <v>60</v>
      </c>
      <c r="C26" s="12" t="s">
        <v>67</v>
      </c>
      <c r="D26" s="12" t="s">
        <v>125</v>
      </c>
      <c r="E26" s="12">
        <f t="shared" si="25"/>
        <v>2</v>
      </c>
      <c r="F26" s="12">
        <f t="shared" si="26"/>
        <v>11</v>
      </c>
      <c r="G26" s="12">
        <f t="shared" si="27"/>
        <v>1</v>
      </c>
      <c r="H26" s="12" t="str">
        <f t="shared" si="28"/>
        <v>Top Management</v>
      </c>
      <c r="I26" s="12" t="str">
        <f t="shared" si="29"/>
        <v>Top Management2</v>
      </c>
      <c r="J26" s="12" t="str">
        <f t="shared" si="30"/>
        <v>Administration &amp; Financial Management</v>
      </c>
      <c r="K26" s="12" t="str">
        <f t="shared" si="31"/>
        <v>Top ManagementAdministration &amp; Financial Management11</v>
      </c>
      <c r="L26" s="12" t="str">
        <f t="shared" si="32"/>
        <v>Head of Operations</v>
      </c>
      <c r="M26" s="12" t="str">
        <f t="shared" si="33"/>
        <v>Top ManagementAdministration &amp; Financial ManagementHead of Operations1</v>
      </c>
      <c r="N26" s="12" t="str">
        <f t="shared" si="34"/>
        <v>A - Head of</v>
      </c>
      <c r="O26" s="4" t="s">
        <v>1670</v>
      </c>
      <c r="P26" s="4" t="str">
        <f t="shared" si="10"/>
        <v>AA</v>
      </c>
      <c r="Q26" s="4" t="str">
        <f t="shared" si="35"/>
        <v>AF</v>
      </c>
      <c r="R26" s="4" t="str">
        <f t="shared" si="36"/>
        <v>L</v>
      </c>
      <c r="S26" s="4" t="str">
        <f t="shared" si="13"/>
        <v>A</v>
      </c>
      <c r="W26" s="7"/>
      <c r="AD26" s="7"/>
      <c r="AF26" s="7"/>
      <c r="AI26" s="7"/>
      <c r="AK26" s="7"/>
      <c r="AN26" s="4" t="str">
        <f t="shared" si="45"/>
        <v>AAAFLA</v>
      </c>
      <c r="AO26" s="12" t="str">
        <f t="shared" si="20"/>
        <v>RRU-AA-AFLA</v>
      </c>
      <c r="AP26" s="12" t="str">
        <f t="shared" si="46"/>
        <v>Top Management</v>
      </c>
      <c r="AQ26" s="12" t="str">
        <f t="shared" si="47"/>
        <v>Administration &amp; Financial Management</v>
      </c>
      <c r="AR26" s="12" t="str">
        <f t="shared" si="48"/>
        <v>Head of Operations</v>
      </c>
      <c r="AS26" s="12" t="str">
        <f t="shared" si="49"/>
        <v>A - Head of</v>
      </c>
      <c r="AT26" s="12" t="str">
        <f t="shared" si="50"/>
        <v>Top ManagementAdministration &amp; Financial ManagementHead of OperationsA - Head of</v>
      </c>
      <c r="AU26" s="153" t="str">
        <f t="shared" si="51"/>
        <v>A</v>
      </c>
    </row>
    <row r="27" spans="1:47">
      <c r="A27" s="12" t="s">
        <v>53</v>
      </c>
      <c r="B27" s="12" t="s">
        <v>60</v>
      </c>
      <c r="C27" s="12" t="s">
        <v>40</v>
      </c>
      <c r="D27" s="12" t="s">
        <v>125</v>
      </c>
      <c r="E27" s="12">
        <f t="shared" si="25"/>
        <v>2</v>
      </c>
      <c r="F27" s="12">
        <f t="shared" si="26"/>
        <v>12</v>
      </c>
      <c r="G27" s="12">
        <f t="shared" si="27"/>
        <v>1</v>
      </c>
      <c r="H27" s="12" t="str">
        <f t="shared" si="28"/>
        <v>Top Management</v>
      </c>
      <c r="I27" s="12" t="str">
        <f t="shared" si="29"/>
        <v>Top Management2</v>
      </c>
      <c r="J27" s="12" t="str">
        <f t="shared" si="30"/>
        <v>Administration &amp; Financial Management</v>
      </c>
      <c r="K27" s="12" t="str">
        <f t="shared" si="31"/>
        <v>Top ManagementAdministration &amp; Financial Management12</v>
      </c>
      <c r="L27" s="12" t="str">
        <f t="shared" si="32"/>
        <v>Chief Legal Officer/General Counsel</v>
      </c>
      <c r="M27" s="12" t="str">
        <f t="shared" si="33"/>
        <v>Top ManagementAdministration &amp; Financial ManagementChief Legal Officer/General Counsel1</v>
      </c>
      <c r="N27" s="12" t="str">
        <f t="shared" si="34"/>
        <v>A - Head of</v>
      </c>
      <c r="O27" s="4" t="s">
        <v>1671</v>
      </c>
      <c r="P27" s="4" t="str">
        <f t="shared" si="10"/>
        <v>AA</v>
      </c>
      <c r="Q27" s="4" t="str">
        <f t="shared" si="35"/>
        <v>AF</v>
      </c>
      <c r="R27" s="4" t="str">
        <f t="shared" si="36"/>
        <v>M</v>
      </c>
      <c r="S27" s="4" t="str">
        <f t="shared" si="13"/>
        <v>A</v>
      </c>
      <c r="W27" s="7"/>
      <c r="AD27" s="7"/>
      <c r="AI27" s="7"/>
      <c r="AN27" s="4" t="str">
        <f t="shared" si="45"/>
        <v>AAAFMA</v>
      </c>
      <c r="AO27" s="12" t="str">
        <f t="shared" si="20"/>
        <v>RRU-AA-AFMA</v>
      </c>
      <c r="AP27" s="12" t="str">
        <f t="shared" si="46"/>
        <v>Top Management</v>
      </c>
      <c r="AQ27" s="12" t="str">
        <f t="shared" si="47"/>
        <v>Administration &amp; Financial Management</v>
      </c>
      <c r="AR27" s="12" t="str">
        <f t="shared" si="48"/>
        <v>Chief Legal Officer/General Counsel</v>
      </c>
      <c r="AS27" s="12" t="str">
        <f t="shared" si="49"/>
        <v>A - Head of</v>
      </c>
      <c r="AT27" s="12" t="str">
        <f t="shared" si="50"/>
        <v>Top ManagementAdministration &amp; Financial ManagementChief Legal Officer/General CounselA - Head of</v>
      </c>
      <c r="AU27" s="153" t="str">
        <f t="shared" si="51"/>
        <v>A</v>
      </c>
    </row>
    <row r="28" spans="1:47">
      <c r="A28" s="12" t="s">
        <v>53</v>
      </c>
      <c r="B28" s="12" t="s">
        <v>60</v>
      </c>
      <c r="C28" s="12" t="s">
        <v>68</v>
      </c>
      <c r="D28" s="12" t="s">
        <v>125</v>
      </c>
      <c r="E28" s="12">
        <f t="shared" si="25"/>
        <v>2</v>
      </c>
      <c r="F28" s="12">
        <f t="shared" si="26"/>
        <v>13</v>
      </c>
      <c r="G28" s="12">
        <f t="shared" si="27"/>
        <v>1</v>
      </c>
      <c r="H28" s="12" t="str">
        <f t="shared" si="28"/>
        <v>Top Management</v>
      </c>
      <c r="I28" s="12" t="str">
        <f t="shared" si="29"/>
        <v>Top Management2</v>
      </c>
      <c r="J28" s="12" t="str">
        <f t="shared" si="30"/>
        <v>Administration &amp; Financial Management</v>
      </c>
      <c r="K28" s="12" t="str">
        <f t="shared" si="31"/>
        <v>Top ManagementAdministration &amp; Financial Management13</v>
      </c>
      <c r="L28" s="12" t="str">
        <f t="shared" si="32"/>
        <v>Head of Investor Relations</v>
      </c>
      <c r="M28" s="12" t="str">
        <f t="shared" si="33"/>
        <v>Top ManagementAdministration &amp; Financial ManagementHead of Investor Relations1</v>
      </c>
      <c r="N28" s="12" t="str">
        <f t="shared" si="34"/>
        <v>A - Head of</v>
      </c>
      <c r="O28" s="4" t="s">
        <v>1672</v>
      </c>
      <c r="P28" s="4" t="str">
        <f t="shared" si="10"/>
        <v>AA</v>
      </c>
      <c r="Q28" s="4" t="str">
        <f t="shared" si="35"/>
        <v>AF</v>
      </c>
      <c r="R28" s="4" t="str">
        <f t="shared" si="36"/>
        <v>N</v>
      </c>
      <c r="S28" s="4" t="str">
        <f t="shared" si="13"/>
        <v>A</v>
      </c>
      <c r="AN28" s="4" t="str">
        <f t="shared" si="45"/>
        <v>AAAFNA</v>
      </c>
      <c r="AO28" s="12" t="str">
        <f t="shared" si="20"/>
        <v>RRU-AA-AFNA</v>
      </c>
      <c r="AP28" s="12" t="str">
        <f t="shared" si="46"/>
        <v>Top Management</v>
      </c>
      <c r="AQ28" s="12" t="str">
        <f t="shared" si="47"/>
        <v>Administration &amp; Financial Management</v>
      </c>
      <c r="AR28" s="12" t="str">
        <f t="shared" si="48"/>
        <v>Head of Investor Relations</v>
      </c>
      <c r="AS28" s="12" t="str">
        <f t="shared" si="49"/>
        <v>A - Head of</v>
      </c>
      <c r="AT28" s="12" t="str">
        <f t="shared" si="50"/>
        <v>Top ManagementAdministration &amp; Financial ManagementHead of Investor RelationsA - Head of</v>
      </c>
      <c r="AU28" s="153" t="str">
        <f t="shared" si="51"/>
        <v>A</v>
      </c>
    </row>
    <row r="29" spans="1:47">
      <c r="A29" s="12" t="s">
        <v>53</v>
      </c>
      <c r="B29" s="12" t="s">
        <v>60</v>
      </c>
      <c r="C29" s="12" t="s">
        <v>69</v>
      </c>
      <c r="D29" s="12" t="s">
        <v>125</v>
      </c>
      <c r="E29" s="12">
        <f t="shared" si="25"/>
        <v>2</v>
      </c>
      <c r="F29" s="12">
        <f t="shared" si="26"/>
        <v>14</v>
      </c>
      <c r="G29" s="12">
        <f t="shared" si="27"/>
        <v>1</v>
      </c>
      <c r="H29" s="12" t="str">
        <f t="shared" si="28"/>
        <v>Top Management</v>
      </c>
      <c r="I29" s="12" t="str">
        <f t="shared" si="29"/>
        <v>Top Management2</v>
      </c>
      <c r="J29" s="12" t="str">
        <f t="shared" si="30"/>
        <v>Administration &amp; Financial Management</v>
      </c>
      <c r="K29" s="12" t="str">
        <f t="shared" si="31"/>
        <v>Top ManagementAdministration &amp; Financial Management14</v>
      </c>
      <c r="L29" s="12" t="str">
        <f t="shared" si="32"/>
        <v>Head of Marketing &amp; Communication</v>
      </c>
      <c r="M29" s="12" t="str">
        <f t="shared" si="33"/>
        <v>Top ManagementAdministration &amp; Financial ManagementHead of Marketing &amp; Communication1</v>
      </c>
      <c r="N29" s="12" t="str">
        <f t="shared" si="34"/>
        <v>A - Head of</v>
      </c>
      <c r="O29" s="4" t="s">
        <v>1673</v>
      </c>
      <c r="P29" s="4" t="str">
        <f t="shared" si="10"/>
        <v>AA</v>
      </c>
      <c r="Q29" s="4" t="str">
        <f t="shared" si="35"/>
        <v>AF</v>
      </c>
      <c r="R29" s="4" t="str">
        <f t="shared" si="36"/>
        <v>O</v>
      </c>
      <c r="S29" s="4" t="str">
        <f t="shared" si="13"/>
        <v>A</v>
      </c>
      <c r="AN29" s="4" t="str">
        <f t="shared" si="45"/>
        <v>AAAFOA</v>
      </c>
      <c r="AO29" s="12" t="str">
        <f t="shared" si="20"/>
        <v>RRU-AA-AFOA</v>
      </c>
      <c r="AP29" s="12" t="str">
        <f t="shared" si="46"/>
        <v>Top Management</v>
      </c>
      <c r="AQ29" s="12" t="str">
        <f t="shared" si="47"/>
        <v>Administration &amp; Financial Management</v>
      </c>
      <c r="AR29" s="12" t="str">
        <f t="shared" si="48"/>
        <v>Head of Marketing &amp; Communication</v>
      </c>
      <c r="AS29" s="12" t="str">
        <f t="shared" si="49"/>
        <v>A - Head of</v>
      </c>
      <c r="AT29" s="12" t="str">
        <f t="shared" si="50"/>
        <v>Top ManagementAdministration &amp; Financial ManagementHead of Marketing &amp; CommunicationA - Head of</v>
      </c>
      <c r="AU29" s="153" t="str">
        <f t="shared" si="51"/>
        <v>A</v>
      </c>
    </row>
    <row r="30" spans="1:47">
      <c r="A30" s="12" t="s">
        <v>53</v>
      </c>
      <c r="B30" s="12" t="s">
        <v>60</v>
      </c>
      <c r="C30" s="12" t="s">
        <v>32</v>
      </c>
      <c r="D30" s="12" t="s">
        <v>125</v>
      </c>
      <c r="E30" s="12">
        <f t="shared" si="25"/>
        <v>2</v>
      </c>
      <c r="F30" s="12">
        <f t="shared" si="26"/>
        <v>15</v>
      </c>
      <c r="G30" s="12">
        <f t="shared" si="27"/>
        <v>1</v>
      </c>
      <c r="H30" s="12" t="str">
        <f t="shared" si="28"/>
        <v>Top Management</v>
      </c>
      <c r="I30" s="12" t="str">
        <f t="shared" si="29"/>
        <v>Top Management2</v>
      </c>
      <c r="J30" s="12" t="str">
        <f t="shared" si="30"/>
        <v>Administration &amp; Financial Management</v>
      </c>
      <c r="K30" s="12" t="str">
        <f t="shared" si="31"/>
        <v>Top ManagementAdministration &amp; Financial Management15</v>
      </c>
      <c r="L30" s="12" t="str">
        <f t="shared" si="32"/>
        <v>Head of Human Resources</v>
      </c>
      <c r="M30" s="12" t="str">
        <f t="shared" si="33"/>
        <v>Top ManagementAdministration &amp; Financial ManagementHead of Human Resources1</v>
      </c>
      <c r="N30" s="12" t="str">
        <f t="shared" si="34"/>
        <v>A - Head of</v>
      </c>
      <c r="O30" s="4" t="s">
        <v>1674</v>
      </c>
      <c r="P30" s="4" t="str">
        <f t="shared" si="10"/>
        <v>AA</v>
      </c>
      <c r="Q30" s="4" t="str">
        <f t="shared" si="35"/>
        <v>AF</v>
      </c>
      <c r="R30" s="4" t="str">
        <f t="shared" si="36"/>
        <v>P</v>
      </c>
      <c r="S30" s="4" t="str">
        <f t="shared" si="13"/>
        <v>A</v>
      </c>
      <c r="AN30" s="4" t="str">
        <f t="shared" si="45"/>
        <v>AAAFPA</v>
      </c>
      <c r="AO30" s="12" t="str">
        <f t="shared" si="20"/>
        <v>RRU-AA-AFPA</v>
      </c>
      <c r="AP30" s="12" t="str">
        <f t="shared" si="46"/>
        <v>Top Management</v>
      </c>
      <c r="AQ30" s="12" t="str">
        <f t="shared" si="47"/>
        <v>Administration &amp; Financial Management</v>
      </c>
      <c r="AR30" s="12" t="str">
        <f t="shared" si="48"/>
        <v>Head of Human Resources</v>
      </c>
      <c r="AS30" s="12" t="str">
        <f t="shared" si="49"/>
        <v>A - Head of</v>
      </c>
      <c r="AT30" s="12" t="str">
        <f t="shared" si="50"/>
        <v>Top ManagementAdministration &amp; Financial ManagementHead of Human ResourcesA - Head of</v>
      </c>
      <c r="AU30" s="153" t="str">
        <f t="shared" si="51"/>
        <v>A</v>
      </c>
    </row>
    <row r="31" spans="1:47">
      <c r="A31" s="12" t="s">
        <v>53</v>
      </c>
      <c r="B31" s="12" t="s">
        <v>60</v>
      </c>
      <c r="C31" s="12" t="s">
        <v>70</v>
      </c>
      <c r="D31" s="12" t="s">
        <v>125</v>
      </c>
      <c r="E31" s="12">
        <f t="shared" si="25"/>
        <v>2</v>
      </c>
      <c r="F31" s="12">
        <f t="shared" si="26"/>
        <v>16</v>
      </c>
      <c r="G31" s="12">
        <f t="shared" si="27"/>
        <v>1</v>
      </c>
      <c r="H31" s="12" t="str">
        <f t="shared" si="28"/>
        <v>Top Management</v>
      </c>
      <c r="I31" s="12" t="str">
        <f t="shared" si="29"/>
        <v>Top Management2</v>
      </c>
      <c r="J31" s="12" t="str">
        <f t="shared" si="30"/>
        <v>Administration &amp; Financial Management</v>
      </c>
      <c r="K31" s="12" t="str">
        <f t="shared" si="31"/>
        <v>Top ManagementAdministration &amp; Financial Management16</v>
      </c>
      <c r="L31" s="12" t="str">
        <f t="shared" si="32"/>
        <v>Head of All Corporate &amp; General Services</v>
      </c>
      <c r="M31" s="12" t="str">
        <f t="shared" si="33"/>
        <v>Top ManagementAdministration &amp; Financial ManagementHead of All Corporate &amp; General Services1</v>
      </c>
      <c r="N31" s="12" t="str">
        <f t="shared" si="34"/>
        <v>A - Head of</v>
      </c>
      <c r="O31" s="4" t="s">
        <v>1675</v>
      </c>
      <c r="P31" s="4" t="str">
        <f t="shared" si="10"/>
        <v>AA</v>
      </c>
      <c r="Q31" s="4" t="str">
        <f t="shared" si="35"/>
        <v>AF</v>
      </c>
      <c r="R31" s="4" t="str">
        <f t="shared" si="36"/>
        <v>Q</v>
      </c>
      <c r="S31" s="4" t="str">
        <f t="shared" si="13"/>
        <v>A</v>
      </c>
      <c r="AN31" s="4" t="str">
        <f t="shared" si="45"/>
        <v>AAAFQA</v>
      </c>
      <c r="AO31" s="12" t="str">
        <f t="shared" si="20"/>
        <v>RRU-AA-AFQA</v>
      </c>
      <c r="AP31" s="12" t="str">
        <f t="shared" si="46"/>
        <v>Top Management</v>
      </c>
      <c r="AQ31" s="12" t="str">
        <f t="shared" si="47"/>
        <v>Administration &amp; Financial Management</v>
      </c>
      <c r="AR31" s="12" t="str">
        <f t="shared" si="48"/>
        <v>Head of All Corporate &amp; General Services</v>
      </c>
      <c r="AS31" s="12" t="str">
        <f t="shared" si="49"/>
        <v>A - Head of</v>
      </c>
      <c r="AT31" s="12" t="str">
        <f t="shared" si="50"/>
        <v>Top ManagementAdministration &amp; Financial ManagementHead of All Corporate &amp; General ServicesA - Head of</v>
      </c>
      <c r="AU31" s="153" t="str">
        <f t="shared" si="51"/>
        <v>A</v>
      </c>
    </row>
    <row r="32" spans="1:47">
      <c r="A32" s="12" t="s">
        <v>53</v>
      </c>
      <c r="B32" s="12" t="s">
        <v>60</v>
      </c>
      <c r="C32" s="12" t="s">
        <v>967</v>
      </c>
      <c r="D32" s="12" t="s">
        <v>125</v>
      </c>
      <c r="E32" s="12">
        <f t="shared" si="25"/>
        <v>2</v>
      </c>
      <c r="F32" s="12">
        <f t="shared" si="26"/>
        <v>17</v>
      </c>
      <c r="G32" s="12">
        <f t="shared" si="27"/>
        <v>1</v>
      </c>
      <c r="H32" s="12" t="str">
        <f t="shared" si="28"/>
        <v>Top Management</v>
      </c>
      <c r="I32" s="12" t="str">
        <f t="shared" si="29"/>
        <v>Top Management2</v>
      </c>
      <c r="J32" s="12" t="str">
        <f t="shared" si="30"/>
        <v>Administration &amp; Financial Management</v>
      </c>
      <c r="K32" s="12" t="str">
        <f t="shared" si="31"/>
        <v>Top ManagementAdministration &amp; Financial Management17</v>
      </c>
      <c r="L32" s="12" t="str">
        <f t="shared" si="32"/>
        <v>Head of Underwriting &amp; Credit Review</v>
      </c>
      <c r="M32" s="12" t="str">
        <f t="shared" si="33"/>
        <v>Top ManagementAdministration &amp; Financial ManagementHead of Underwriting &amp; Credit Review1</v>
      </c>
      <c r="N32" s="12" t="str">
        <f t="shared" si="34"/>
        <v>A - Head of</v>
      </c>
      <c r="O32" s="4" t="s">
        <v>1676</v>
      </c>
      <c r="P32" s="4" t="str">
        <f t="shared" si="10"/>
        <v>AA</v>
      </c>
      <c r="Q32" s="4" t="str">
        <f t="shared" si="35"/>
        <v>AF</v>
      </c>
      <c r="R32" s="4" t="str">
        <f t="shared" si="36"/>
        <v>R</v>
      </c>
      <c r="S32" s="4" t="str">
        <f t="shared" si="13"/>
        <v>A</v>
      </c>
      <c r="AN32" s="4" t="str">
        <f t="shared" si="45"/>
        <v>AAAFRA</v>
      </c>
      <c r="AO32" s="12" t="str">
        <f t="shared" si="20"/>
        <v>RRU-AA-AFRA</v>
      </c>
      <c r="AP32" s="12" t="str">
        <f t="shared" si="46"/>
        <v>Top Management</v>
      </c>
      <c r="AQ32" s="12" t="str">
        <f t="shared" si="47"/>
        <v>Administration &amp; Financial Management</v>
      </c>
      <c r="AR32" s="12" t="str">
        <f t="shared" si="48"/>
        <v>Head of Underwriting &amp; Credit Review</v>
      </c>
      <c r="AS32" s="12" t="str">
        <f t="shared" si="49"/>
        <v>A - Head of</v>
      </c>
      <c r="AT32" s="12" t="str">
        <f t="shared" si="50"/>
        <v>Top ManagementAdministration &amp; Financial ManagementHead of Underwriting &amp; Credit ReviewA - Head of</v>
      </c>
      <c r="AU32" s="153" t="str">
        <f t="shared" si="51"/>
        <v>A</v>
      </c>
    </row>
    <row r="33" spans="1:47">
      <c r="A33" s="12" t="s">
        <v>53</v>
      </c>
      <c r="B33" s="12" t="s">
        <v>60</v>
      </c>
      <c r="C33" s="12" t="s">
        <v>126</v>
      </c>
      <c r="D33" s="12" t="s">
        <v>125</v>
      </c>
      <c r="E33" s="12">
        <f t="shared" si="25"/>
        <v>2</v>
      </c>
      <c r="F33" s="12">
        <f t="shared" si="26"/>
        <v>18</v>
      </c>
      <c r="G33" s="12">
        <f t="shared" si="27"/>
        <v>1</v>
      </c>
      <c r="H33" s="12" t="str">
        <f t="shared" si="28"/>
        <v>Top Management</v>
      </c>
      <c r="I33" s="12" t="str">
        <f t="shared" si="29"/>
        <v>Top Management2</v>
      </c>
      <c r="J33" s="12" t="str">
        <f t="shared" si="30"/>
        <v>Administration &amp; Financial Management</v>
      </c>
      <c r="K33" s="12" t="str">
        <f t="shared" si="31"/>
        <v>Top ManagementAdministration &amp; Financial Management18</v>
      </c>
      <c r="L33" s="12" t="str">
        <f t="shared" si="32"/>
        <v xml:space="preserve">Head of Loan Workout </v>
      </c>
      <c r="M33" s="12" t="str">
        <f t="shared" si="33"/>
        <v>Top ManagementAdministration &amp; Financial ManagementHead of Loan Workout 1</v>
      </c>
      <c r="N33" s="12" t="str">
        <f t="shared" si="34"/>
        <v>A - Head of</v>
      </c>
      <c r="O33" s="4" t="s">
        <v>1677</v>
      </c>
      <c r="P33" s="4" t="str">
        <f t="shared" si="10"/>
        <v>AA</v>
      </c>
      <c r="Q33" s="4" t="str">
        <f t="shared" si="35"/>
        <v>AF</v>
      </c>
      <c r="R33" s="4" t="str">
        <f t="shared" si="36"/>
        <v>S</v>
      </c>
      <c r="S33" s="4" t="str">
        <f t="shared" si="13"/>
        <v>A</v>
      </c>
      <c r="AN33" s="4" t="str">
        <f t="shared" si="45"/>
        <v>AAAFSA</v>
      </c>
      <c r="AO33" s="12" t="str">
        <f t="shared" si="20"/>
        <v>RRU-AA-AFSA</v>
      </c>
      <c r="AP33" s="12" t="str">
        <f t="shared" si="46"/>
        <v>Top Management</v>
      </c>
      <c r="AQ33" s="12" t="str">
        <f t="shared" si="47"/>
        <v>Administration &amp; Financial Management</v>
      </c>
      <c r="AR33" s="12" t="str">
        <f t="shared" si="48"/>
        <v xml:space="preserve">Head of Loan Workout </v>
      </c>
      <c r="AS33" s="12" t="str">
        <f t="shared" si="49"/>
        <v>A - Head of</v>
      </c>
      <c r="AT33" s="12" t="str">
        <f t="shared" si="50"/>
        <v>Top ManagementAdministration &amp; Financial ManagementHead of Loan Workout A - Head of</v>
      </c>
      <c r="AU33" s="153" t="str">
        <f t="shared" si="51"/>
        <v>A</v>
      </c>
    </row>
    <row r="34" spans="1:47">
      <c r="A34" s="12" t="s">
        <v>53</v>
      </c>
      <c r="B34" s="12" t="s">
        <v>60</v>
      </c>
      <c r="C34" s="12" t="s">
        <v>1402</v>
      </c>
      <c r="D34" s="12" t="s">
        <v>125</v>
      </c>
      <c r="E34" s="12">
        <f t="shared" si="25"/>
        <v>2</v>
      </c>
      <c r="F34" s="12">
        <f t="shared" si="26"/>
        <v>19</v>
      </c>
      <c r="G34" s="12">
        <f t="shared" si="27"/>
        <v>1</v>
      </c>
      <c r="H34" s="12" t="str">
        <f t="shared" si="28"/>
        <v>Top Management</v>
      </c>
      <c r="I34" s="12" t="str">
        <f t="shared" si="29"/>
        <v>Top Management2</v>
      </c>
      <c r="J34" s="12" t="str">
        <f t="shared" si="30"/>
        <v>Administration &amp; Financial Management</v>
      </c>
      <c r="K34" s="12" t="str">
        <f t="shared" si="31"/>
        <v>Top ManagementAdministration &amp; Financial Management19</v>
      </c>
      <c r="L34" s="12" t="str">
        <f t="shared" si="32"/>
        <v>Head of Member Services (Credit Unions only)</v>
      </c>
      <c r="M34" s="12" t="str">
        <f t="shared" si="33"/>
        <v>Top ManagementAdministration &amp; Financial ManagementHead of Member Services (Credit Unions only)1</v>
      </c>
      <c r="N34" s="12" t="str">
        <f t="shared" si="34"/>
        <v>A - Head of</v>
      </c>
      <c r="O34" s="4" t="s">
        <v>1678</v>
      </c>
      <c r="P34" s="4" t="str">
        <f t="shared" si="10"/>
        <v>AA</v>
      </c>
      <c r="Q34" s="4" t="str">
        <f t="shared" si="35"/>
        <v>AF</v>
      </c>
      <c r="R34" s="4" t="str">
        <f t="shared" si="36"/>
        <v>T</v>
      </c>
      <c r="S34" s="4" t="str">
        <f t="shared" si="13"/>
        <v>A</v>
      </c>
      <c r="AN34" s="4" t="str">
        <f t="shared" si="45"/>
        <v>AAAFTA</v>
      </c>
      <c r="AO34" s="12" t="str">
        <f t="shared" si="20"/>
        <v>RRU-AA-AFTA</v>
      </c>
      <c r="AP34" s="12" t="str">
        <f t="shared" si="46"/>
        <v>Top Management</v>
      </c>
      <c r="AQ34" s="12" t="str">
        <f t="shared" si="47"/>
        <v>Administration &amp; Financial Management</v>
      </c>
      <c r="AR34" s="12" t="str">
        <f t="shared" si="48"/>
        <v>Head of Member Services (Credit Unions only)</v>
      </c>
      <c r="AS34" s="12" t="str">
        <f t="shared" si="49"/>
        <v>A - Head of</v>
      </c>
      <c r="AT34" s="12" t="str">
        <f t="shared" si="50"/>
        <v>Top ManagementAdministration &amp; Financial ManagementHead of Member Services (Credit Unions only)A - Head of</v>
      </c>
      <c r="AU34" s="153" t="str">
        <f t="shared" si="51"/>
        <v>A</v>
      </c>
    </row>
    <row r="35" spans="1:47">
      <c r="A35" s="12" t="s">
        <v>53</v>
      </c>
      <c r="B35" s="12" t="s">
        <v>71</v>
      </c>
      <c r="C35" s="12" t="s">
        <v>2</v>
      </c>
      <c r="D35" s="12" t="s">
        <v>125</v>
      </c>
      <c r="E35" s="12">
        <f t="shared" ref="E35:E42" si="52">IF(AND(H35=H34),IF(J35=J34,E34,E34+1),1)</f>
        <v>3</v>
      </c>
      <c r="F35" s="12">
        <f t="shared" ref="F35:F42" si="53">IF(AND(H35=H34,J35=J34),IF(L35=L34,F34,F34+1),1)</f>
        <v>1</v>
      </c>
      <c r="G35" s="12">
        <f t="shared" ref="G35:G42" si="54">IF(AND(H35=H34,J35=J34,L35=L34),IF(N35=N34,G34,G34+1),1)</f>
        <v>1</v>
      </c>
      <c r="H35" s="12" t="str">
        <f t="shared" ref="H35:H42" si="55">A35</f>
        <v>Top Management</v>
      </c>
      <c r="I35" s="12" t="str">
        <f t="shared" ref="I35:I42" si="56">H35&amp;E35</f>
        <v>Top Management3</v>
      </c>
      <c r="J35" s="12" t="str">
        <f t="shared" ref="J35:J42" si="57">B35</f>
        <v>Business Management</v>
      </c>
      <c r="K35" s="12" t="str">
        <f t="shared" ref="K35:K42" si="58">+H35&amp;J35&amp;F35</f>
        <v>Top ManagementBusiness Management1</v>
      </c>
      <c r="L35" s="12" t="str">
        <f t="shared" ref="L35:L42" si="59">C35</f>
        <v>Chief Lending Officer</v>
      </c>
      <c r="M35" s="12" t="str">
        <f t="shared" ref="M35:M42" si="60">H35&amp;J35&amp;L35&amp;G35</f>
        <v>Top ManagementBusiness ManagementChief Lending Officer1</v>
      </c>
      <c r="N35" s="12" t="str">
        <f t="shared" ref="N35:N42" si="61">D35</f>
        <v>A - Head of</v>
      </c>
      <c r="O35" s="4" t="s">
        <v>1679</v>
      </c>
      <c r="P35" s="4" t="str">
        <f t="shared" si="10"/>
        <v>AA</v>
      </c>
      <c r="Q35" s="4" t="str">
        <f t="shared" si="35"/>
        <v>BM</v>
      </c>
      <c r="R35" s="4" t="str">
        <f t="shared" si="36"/>
        <v>A</v>
      </c>
      <c r="S35" s="4" t="str">
        <f t="shared" si="13"/>
        <v>A</v>
      </c>
      <c r="AN35" s="4" t="str">
        <f t="shared" si="45"/>
        <v>AABMAA</v>
      </c>
      <c r="AO35" s="12" t="str">
        <f t="shared" si="20"/>
        <v>RRU-AA-BMAA</v>
      </c>
      <c r="AP35" s="12" t="str">
        <f t="shared" si="46"/>
        <v>Top Management</v>
      </c>
      <c r="AQ35" s="12" t="str">
        <f t="shared" si="47"/>
        <v>Business Management</v>
      </c>
      <c r="AR35" s="12" t="str">
        <f t="shared" si="48"/>
        <v>Chief Lending Officer</v>
      </c>
      <c r="AS35" s="12" t="str">
        <f t="shared" si="49"/>
        <v>A - Head of</v>
      </c>
      <c r="AT35" s="12" t="str">
        <f t="shared" si="50"/>
        <v>Top ManagementBusiness ManagementChief Lending OfficerA - Head of</v>
      </c>
      <c r="AU35" s="153" t="str">
        <f t="shared" si="51"/>
        <v>A</v>
      </c>
    </row>
    <row r="36" spans="1:47">
      <c r="A36" s="12" t="s">
        <v>53</v>
      </c>
      <c r="B36" s="12" t="s">
        <v>71</v>
      </c>
      <c r="C36" s="12" t="s">
        <v>72</v>
      </c>
      <c r="D36" s="12" t="s">
        <v>125</v>
      </c>
      <c r="E36" s="12">
        <f t="shared" si="52"/>
        <v>3</v>
      </c>
      <c r="F36" s="12">
        <f t="shared" si="53"/>
        <v>2</v>
      </c>
      <c r="G36" s="12">
        <f t="shared" si="54"/>
        <v>1</v>
      </c>
      <c r="H36" s="12" t="str">
        <f t="shared" si="55"/>
        <v>Top Management</v>
      </c>
      <c r="I36" s="12" t="str">
        <f t="shared" si="56"/>
        <v>Top Management3</v>
      </c>
      <c r="J36" s="12" t="str">
        <f t="shared" si="57"/>
        <v>Business Management</v>
      </c>
      <c r="K36" s="12" t="str">
        <f t="shared" si="58"/>
        <v>Top ManagementBusiness Management2</v>
      </c>
      <c r="L36" s="12" t="str">
        <f t="shared" si="59"/>
        <v>Head of Commercial Lending</v>
      </c>
      <c r="M36" s="12" t="str">
        <f t="shared" si="60"/>
        <v>Top ManagementBusiness ManagementHead of Commercial Lending1</v>
      </c>
      <c r="N36" s="12" t="str">
        <f t="shared" si="61"/>
        <v>A - Head of</v>
      </c>
      <c r="O36" s="4" t="s">
        <v>1680</v>
      </c>
      <c r="P36" s="4" t="str">
        <f t="shared" si="10"/>
        <v>AA</v>
      </c>
      <c r="Q36" s="4" t="str">
        <f t="shared" si="35"/>
        <v>BM</v>
      </c>
      <c r="R36" s="4" t="str">
        <f t="shared" si="36"/>
        <v>B</v>
      </c>
      <c r="S36" s="4" t="str">
        <f t="shared" si="13"/>
        <v>A</v>
      </c>
      <c r="AN36" s="4" t="str">
        <f t="shared" si="45"/>
        <v>AABMBA</v>
      </c>
      <c r="AO36" s="12" t="str">
        <f t="shared" si="20"/>
        <v>RRU-AA-BMBA</v>
      </c>
      <c r="AP36" s="12" t="str">
        <f t="shared" si="46"/>
        <v>Top Management</v>
      </c>
      <c r="AQ36" s="12" t="str">
        <f t="shared" si="47"/>
        <v>Business Management</v>
      </c>
      <c r="AR36" s="12" t="str">
        <f t="shared" si="48"/>
        <v>Head of Commercial Lending</v>
      </c>
      <c r="AS36" s="12" t="str">
        <f t="shared" si="49"/>
        <v>A - Head of</v>
      </c>
      <c r="AT36" s="12" t="str">
        <f t="shared" si="50"/>
        <v>Top ManagementBusiness ManagementHead of Commercial LendingA - Head of</v>
      </c>
      <c r="AU36" s="153" t="str">
        <f t="shared" si="51"/>
        <v>A</v>
      </c>
    </row>
    <row r="37" spans="1:47">
      <c r="A37" s="12" t="s">
        <v>53</v>
      </c>
      <c r="B37" s="12" t="s">
        <v>71</v>
      </c>
      <c r="C37" s="12" t="s">
        <v>73</v>
      </c>
      <c r="D37" s="12" t="s">
        <v>125</v>
      </c>
      <c r="E37" s="12">
        <f t="shared" si="52"/>
        <v>3</v>
      </c>
      <c r="F37" s="12">
        <f t="shared" si="53"/>
        <v>3</v>
      </c>
      <c r="G37" s="12">
        <f t="shared" si="54"/>
        <v>1</v>
      </c>
      <c r="H37" s="12" t="str">
        <f t="shared" si="55"/>
        <v>Top Management</v>
      </c>
      <c r="I37" s="12" t="str">
        <f t="shared" si="56"/>
        <v>Top Management3</v>
      </c>
      <c r="J37" s="12" t="str">
        <f t="shared" si="57"/>
        <v>Business Management</v>
      </c>
      <c r="K37" s="12" t="str">
        <f t="shared" si="58"/>
        <v>Top ManagementBusiness Management3</v>
      </c>
      <c r="L37" s="12" t="str">
        <f t="shared" si="59"/>
        <v>Head of Consumer Lending</v>
      </c>
      <c r="M37" s="12" t="str">
        <f t="shared" si="60"/>
        <v>Top ManagementBusiness ManagementHead of Consumer Lending1</v>
      </c>
      <c r="N37" s="12" t="str">
        <f t="shared" si="61"/>
        <v>A - Head of</v>
      </c>
      <c r="O37" s="4" t="s">
        <v>1681</v>
      </c>
      <c r="P37" s="4" t="str">
        <f t="shared" si="10"/>
        <v>AA</v>
      </c>
      <c r="Q37" s="4" t="str">
        <f t="shared" si="35"/>
        <v>BM</v>
      </c>
      <c r="R37" s="4" t="str">
        <f t="shared" si="36"/>
        <v>C</v>
      </c>
      <c r="S37" s="4" t="str">
        <f t="shared" si="13"/>
        <v>A</v>
      </c>
      <c r="AN37" s="4" t="str">
        <f t="shared" si="45"/>
        <v>AABMCA</v>
      </c>
      <c r="AO37" s="12" t="str">
        <f t="shared" si="20"/>
        <v>RRU-AA-BMCA</v>
      </c>
      <c r="AP37" s="12" t="str">
        <f t="shared" si="46"/>
        <v>Top Management</v>
      </c>
      <c r="AQ37" s="12" t="str">
        <f t="shared" si="47"/>
        <v>Business Management</v>
      </c>
      <c r="AR37" s="12" t="str">
        <f t="shared" si="48"/>
        <v>Head of Consumer Lending</v>
      </c>
      <c r="AS37" s="12" t="str">
        <f t="shared" si="49"/>
        <v>A - Head of</v>
      </c>
      <c r="AT37" s="12" t="str">
        <f t="shared" si="50"/>
        <v>Top ManagementBusiness ManagementHead of Consumer LendingA - Head of</v>
      </c>
      <c r="AU37" s="153" t="str">
        <f t="shared" si="51"/>
        <v>A</v>
      </c>
    </row>
    <row r="38" spans="1:47">
      <c r="A38" s="189" t="s">
        <v>53</v>
      </c>
      <c r="B38" s="189" t="s">
        <v>71</v>
      </c>
      <c r="C38" s="189" t="s">
        <v>2758</v>
      </c>
      <c r="D38" s="189" t="s">
        <v>125</v>
      </c>
      <c r="E38" s="12">
        <f t="shared" si="52"/>
        <v>3</v>
      </c>
      <c r="F38" s="12">
        <f t="shared" si="53"/>
        <v>4</v>
      </c>
      <c r="G38" s="12">
        <f t="shared" si="54"/>
        <v>1</v>
      </c>
      <c r="H38" s="12" t="str">
        <f t="shared" si="55"/>
        <v>Top Management</v>
      </c>
      <c r="I38" s="12" t="str">
        <f t="shared" si="56"/>
        <v>Top Management3</v>
      </c>
      <c r="J38" s="12" t="str">
        <f t="shared" si="57"/>
        <v>Business Management</v>
      </c>
      <c r="K38" s="12" t="str">
        <f t="shared" si="58"/>
        <v>Top ManagementBusiness Management4</v>
      </c>
      <c r="L38" s="12" t="str">
        <f t="shared" si="59"/>
        <v>Head of All Consumer Business</v>
      </c>
      <c r="M38" s="12" t="str">
        <f t="shared" si="60"/>
        <v>Top ManagementBusiness ManagementHead of All Consumer Business1</v>
      </c>
      <c r="N38" s="12" t="str">
        <f t="shared" si="61"/>
        <v>A - Head of</v>
      </c>
      <c r="O38" s="188" t="s">
        <v>2759</v>
      </c>
      <c r="P38" s="4" t="str">
        <f t="shared" ref="P38" si="62">LEFT(O38,2)</f>
        <v>AA</v>
      </c>
      <c r="Q38" s="4" t="str">
        <f t="shared" ref="Q38" si="63">MID(O38,3,2)</f>
        <v>BM</v>
      </c>
      <c r="R38" s="4" t="str">
        <f t="shared" ref="R38" si="64">MID(O38,5,1)</f>
        <v>D</v>
      </c>
      <c r="S38" s="4" t="str">
        <f t="shared" ref="S38" si="65">RIGHT(O38)</f>
        <v>A</v>
      </c>
      <c r="AN38" s="4" t="str">
        <f t="shared" si="45"/>
        <v>AABMDA</v>
      </c>
      <c r="AO38" s="12" t="str">
        <f t="shared" si="20"/>
        <v>RRU-AA-BMDA</v>
      </c>
      <c r="AP38" s="12" t="str">
        <f t="shared" si="46"/>
        <v>Top Management</v>
      </c>
      <c r="AQ38" s="12" t="str">
        <f t="shared" si="47"/>
        <v>Business Management</v>
      </c>
      <c r="AR38" s="12" t="str">
        <f t="shared" si="48"/>
        <v>Head of All Consumer Business</v>
      </c>
      <c r="AS38" s="12" t="str">
        <f t="shared" si="49"/>
        <v>A - Head of</v>
      </c>
      <c r="AT38" s="12" t="str">
        <f t="shared" si="50"/>
        <v>Top ManagementBusiness ManagementHead of All Consumer BusinessA - Head of</v>
      </c>
      <c r="AU38" s="153" t="str">
        <f t="shared" si="51"/>
        <v>A</v>
      </c>
    </row>
    <row r="39" spans="1:47">
      <c r="A39" s="12" t="s">
        <v>53</v>
      </c>
      <c r="B39" s="12" t="s">
        <v>71</v>
      </c>
      <c r="C39" s="12" t="s">
        <v>1</v>
      </c>
      <c r="D39" s="12" t="s">
        <v>125</v>
      </c>
      <c r="E39" s="12">
        <f t="shared" si="52"/>
        <v>3</v>
      </c>
      <c r="F39" s="12">
        <f t="shared" si="53"/>
        <v>5</v>
      </c>
      <c r="G39" s="12">
        <f t="shared" si="54"/>
        <v>1</v>
      </c>
      <c r="H39" s="12" t="str">
        <f t="shared" si="55"/>
        <v>Top Management</v>
      </c>
      <c r="I39" s="12" t="str">
        <f t="shared" si="56"/>
        <v>Top Management3</v>
      </c>
      <c r="J39" s="12" t="str">
        <f t="shared" si="57"/>
        <v>Business Management</v>
      </c>
      <c r="K39" s="12" t="str">
        <f t="shared" si="58"/>
        <v>Top ManagementBusiness Management5</v>
      </c>
      <c r="L39" s="12" t="str">
        <f t="shared" si="59"/>
        <v>Head of Retail Banking</v>
      </c>
      <c r="M39" s="12" t="str">
        <f t="shared" si="60"/>
        <v>Top ManagementBusiness ManagementHead of Retail Banking1</v>
      </c>
      <c r="N39" s="12" t="str">
        <f t="shared" si="61"/>
        <v>A - Head of</v>
      </c>
      <c r="O39" s="4" t="s">
        <v>1682</v>
      </c>
      <c r="P39" s="4" t="str">
        <f t="shared" si="10"/>
        <v>AA</v>
      </c>
      <c r="Q39" s="4" t="str">
        <f t="shared" si="35"/>
        <v>BM</v>
      </c>
      <c r="R39" s="4" t="str">
        <f t="shared" si="36"/>
        <v>E</v>
      </c>
      <c r="S39" s="4" t="str">
        <f t="shared" si="13"/>
        <v>A</v>
      </c>
      <c r="AN39" s="4" t="str">
        <f t="shared" si="45"/>
        <v>AABMEA</v>
      </c>
      <c r="AO39" s="12" t="str">
        <f t="shared" si="20"/>
        <v>RRU-AA-BMEA</v>
      </c>
      <c r="AP39" s="12" t="str">
        <f t="shared" si="46"/>
        <v>Top Management</v>
      </c>
      <c r="AQ39" s="12" t="str">
        <f t="shared" si="47"/>
        <v>Business Management</v>
      </c>
      <c r="AR39" s="12" t="str">
        <f t="shared" si="48"/>
        <v>Head of Retail Banking</v>
      </c>
      <c r="AS39" s="12" t="str">
        <f t="shared" si="49"/>
        <v>A - Head of</v>
      </c>
      <c r="AT39" s="12" t="str">
        <f t="shared" si="50"/>
        <v>Top ManagementBusiness ManagementHead of Retail BankingA - Head of</v>
      </c>
      <c r="AU39" s="153" t="str">
        <f t="shared" si="51"/>
        <v>A</v>
      </c>
    </row>
    <row r="40" spans="1:47">
      <c r="A40" s="12" t="s">
        <v>53</v>
      </c>
      <c r="B40" s="12" t="s">
        <v>71</v>
      </c>
      <c r="C40" s="12" t="s">
        <v>74</v>
      </c>
      <c r="D40" s="12" t="s">
        <v>125</v>
      </c>
      <c r="E40" s="12">
        <f t="shared" si="52"/>
        <v>3</v>
      </c>
      <c r="F40" s="12">
        <f t="shared" si="53"/>
        <v>6</v>
      </c>
      <c r="G40" s="12">
        <f t="shared" si="54"/>
        <v>1</v>
      </c>
      <c r="H40" s="12" t="str">
        <f t="shared" si="55"/>
        <v>Top Management</v>
      </c>
      <c r="I40" s="12" t="str">
        <f t="shared" si="56"/>
        <v>Top Management3</v>
      </c>
      <c r="J40" s="12" t="str">
        <f t="shared" si="57"/>
        <v>Business Management</v>
      </c>
      <c r="K40" s="12" t="str">
        <f t="shared" si="58"/>
        <v>Top ManagementBusiness Management6</v>
      </c>
      <c r="L40" s="12" t="str">
        <f t="shared" si="59"/>
        <v>Head of Small Business Admin. (SBA) Lending</v>
      </c>
      <c r="M40" s="12" t="str">
        <f t="shared" si="60"/>
        <v>Top ManagementBusiness ManagementHead of Small Business Admin. (SBA) Lending1</v>
      </c>
      <c r="N40" s="12" t="str">
        <f t="shared" si="61"/>
        <v>A - Head of</v>
      </c>
      <c r="O40" s="4" t="s">
        <v>1683</v>
      </c>
      <c r="P40" s="4" t="str">
        <f t="shared" si="10"/>
        <v>AA</v>
      </c>
      <c r="Q40" s="4" t="str">
        <f t="shared" si="35"/>
        <v>BM</v>
      </c>
      <c r="R40" s="4" t="str">
        <f t="shared" si="36"/>
        <v>F</v>
      </c>
      <c r="S40" s="4" t="str">
        <f t="shared" si="13"/>
        <v>A</v>
      </c>
      <c r="AN40" s="4" t="str">
        <f t="shared" si="45"/>
        <v>AABMFA</v>
      </c>
      <c r="AO40" s="12" t="str">
        <f t="shared" si="20"/>
        <v>RRU-AA-BMFA</v>
      </c>
      <c r="AP40" s="12" t="str">
        <f t="shared" si="46"/>
        <v>Top Management</v>
      </c>
      <c r="AQ40" s="12" t="str">
        <f t="shared" si="47"/>
        <v>Business Management</v>
      </c>
      <c r="AR40" s="12" t="str">
        <f t="shared" si="48"/>
        <v>Head of Small Business Admin. (SBA) Lending</v>
      </c>
      <c r="AS40" s="12" t="str">
        <f t="shared" si="49"/>
        <v>A - Head of</v>
      </c>
      <c r="AT40" s="12" t="str">
        <f t="shared" si="50"/>
        <v>Top ManagementBusiness ManagementHead of Small Business Admin. (SBA) LendingA - Head of</v>
      </c>
      <c r="AU40" s="153" t="str">
        <f t="shared" si="51"/>
        <v>A</v>
      </c>
    </row>
    <row r="41" spans="1:47">
      <c r="A41" s="12" t="s">
        <v>53</v>
      </c>
      <c r="B41" s="12" t="s">
        <v>71</v>
      </c>
      <c r="C41" s="12" t="s">
        <v>3</v>
      </c>
      <c r="D41" s="12" t="s">
        <v>125</v>
      </c>
      <c r="E41" s="12">
        <f t="shared" si="52"/>
        <v>3</v>
      </c>
      <c r="F41" s="12">
        <f t="shared" si="53"/>
        <v>7</v>
      </c>
      <c r="G41" s="12">
        <f t="shared" si="54"/>
        <v>1</v>
      </c>
      <c r="H41" s="12" t="str">
        <f t="shared" si="55"/>
        <v>Top Management</v>
      </c>
      <c r="I41" s="12" t="str">
        <f t="shared" si="56"/>
        <v>Top Management3</v>
      </c>
      <c r="J41" s="12" t="str">
        <f t="shared" si="57"/>
        <v>Business Management</v>
      </c>
      <c r="K41" s="12" t="str">
        <f t="shared" si="58"/>
        <v>Top ManagementBusiness Management7</v>
      </c>
      <c r="L41" s="12" t="str">
        <f t="shared" si="59"/>
        <v>Head of Commercial Finance</v>
      </c>
      <c r="M41" s="12" t="str">
        <f t="shared" si="60"/>
        <v>Top ManagementBusiness ManagementHead of Commercial Finance1</v>
      </c>
      <c r="N41" s="12" t="str">
        <f t="shared" si="61"/>
        <v>A - Head of</v>
      </c>
      <c r="O41" s="4" t="s">
        <v>1684</v>
      </c>
      <c r="P41" s="4" t="str">
        <f t="shared" si="10"/>
        <v>AA</v>
      </c>
      <c r="Q41" s="4" t="str">
        <f t="shared" si="35"/>
        <v>BM</v>
      </c>
      <c r="R41" s="4" t="str">
        <f t="shared" si="36"/>
        <v>G</v>
      </c>
      <c r="S41" s="4" t="str">
        <f t="shared" si="13"/>
        <v>A</v>
      </c>
      <c r="AN41" s="4" t="str">
        <f t="shared" si="45"/>
        <v>AABMGA</v>
      </c>
      <c r="AO41" s="12" t="str">
        <f t="shared" si="20"/>
        <v>RRU-AA-BMGA</v>
      </c>
      <c r="AP41" s="12" t="str">
        <f t="shared" si="46"/>
        <v>Top Management</v>
      </c>
      <c r="AQ41" s="12" t="str">
        <f t="shared" si="47"/>
        <v>Business Management</v>
      </c>
      <c r="AR41" s="12" t="str">
        <f t="shared" si="48"/>
        <v>Head of Commercial Finance</v>
      </c>
      <c r="AS41" s="12" t="str">
        <f t="shared" si="49"/>
        <v>A - Head of</v>
      </c>
      <c r="AT41" s="12" t="str">
        <f t="shared" si="50"/>
        <v>Top ManagementBusiness ManagementHead of Commercial FinanceA - Head of</v>
      </c>
      <c r="AU41" s="153" t="str">
        <f t="shared" si="51"/>
        <v>A</v>
      </c>
    </row>
    <row r="42" spans="1:47">
      <c r="A42" s="12" t="s">
        <v>53</v>
      </c>
      <c r="B42" s="12" t="s">
        <v>71</v>
      </c>
      <c r="C42" s="12" t="s">
        <v>75</v>
      </c>
      <c r="D42" s="12" t="s">
        <v>125</v>
      </c>
      <c r="E42" s="12">
        <f t="shared" si="52"/>
        <v>3</v>
      </c>
      <c r="F42" s="12">
        <f t="shared" si="53"/>
        <v>8</v>
      </c>
      <c r="G42" s="12">
        <f t="shared" si="54"/>
        <v>1</v>
      </c>
      <c r="H42" s="12" t="str">
        <f t="shared" si="55"/>
        <v>Top Management</v>
      </c>
      <c r="I42" s="12" t="str">
        <f t="shared" si="56"/>
        <v>Top Management3</v>
      </c>
      <c r="J42" s="12" t="str">
        <f t="shared" si="57"/>
        <v>Business Management</v>
      </c>
      <c r="K42" s="12" t="str">
        <f t="shared" si="58"/>
        <v>Top ManagementBusiness Management8</v>
      </c>
      <c r="L42" s="12" t="str">
        <f t="shared" si="59"/>
        <v>Head of Equipment Leasing &amp; Finance</v>
      </c>
      <c r="M42" s="12" t="str">
        <f t="shared" si="60"/>
        <v>Top ManagementBusiness ManagementHead of Equipment Leasing &amp; Finance1</v>
      </c>
      <c r="N42" s="12" t="str">
        <f t="shared" si="61"/>
        <v>A - Head of</v>
      </c>
      <c r="O42" s="4" t="s">
        <v>1685</v>
      </c>
      <c r="P42" s="4" t="str">
        <f t="shared" si="10"/>
        <v>AA</v>
      </c>
      <c r="Q42" s="4" t="str">
        <f t="shared" si="35"/>
        <v>BM</v>
      </c>
      <c r="R42" s="4" t="str">
        <f t="shared" si="36"/>
        <v>H</v>
      </c>
      <c r="S42" s="4" t="str">
        <f t="shared" si="13"/>
        <v>A</v>
      </c>
      <c r="AN42" s="4" t="str">
        <f t="shared" si="45"/>
        <v>AABMHA</v>
      </c>
      <c r="AO42" s="12" t="str">
        <f t="shared" si="20"/>
        <v>RRU-AA-BMHA</v>
      </c>
      <c r="AP42" s="12" t="str">
        <f t="shared" si="46"/>
        <v>Top Management</v>
      </c>
      <c r="AQ42" s="12" t="str">
        <f t="shared" si="47"/>
        <v>Business Management</v>
      </c>
      <c r="AR42" s="12" t="str">
        <f t="shared" si="48"/>
        <v>Head of Equipment Leasing &amp; Finance</v>
      </c>
      <c r="AS42" s="12" t="str">
        <f t="shared" si="49"/>
        <v>A - Head of</v>
      </c>
      <c r="AT42" s="12" t="str">
        <f t="shared" si="50"/>
        <v>Top ManagementBusiness ManagementHead of Equipment Leasing &amp; FinanceA - Head of</v>
      </c>
      <c r="AU42" s="153" t="str">
        <f t="shared" si="51"/>
        <v>A</v>
      </c>
    </row>
    <row r="43" spans="1:47">
      <c r="A43" s="12" t="s">
        <v>53</v>
      </c>
      <c r="B43" s="12" t="s">
        <v>71</v>
      </c>
      <c r="C43" s="12" t="s">
        <v>76</v>
      </c>
      <c r="D43" s="12" t="s">
        <v>125</v>
      </c>
      <c r="E43" s="12">
        <f t="shared" si="25"/>
        <v>3</v>
      </c>
      <c r="F43" s="12">
        <f t="shared" si="26"/>
        <v>9</v>
      </c>
      <c r="G43" s="12">
        <f t="shared" si="27"/>
        <v>1</v>
      </c>
      <c r="H43" s="12" t="str">
        <f t="shared" si="28"/>
        <v>Top Management</v>
      </c>
      <c r="I43" s="12" t="str">
        <f t="shared" si="29"/>
        <v>Top Management3</v>
      </c>
      <c r="J43" s="12" t="str">
        <f t="shared" si="30"/>
        <v>Business Management</v>
      </c>
      <c r="K43" s="12" t="str">
        <f t="shared" si="31"/>
        <v>Top ManagementBusiness Management9</v>
      </c>
      <c r="L43" s="12" t="str">
        <f t="shared" si="32"/>
        <v>Head of Commercial Real Estate</v>
      </c>
      <c r="M43" s="12" t="str">
        <f t="shared" si="33"/>
        <v>Top ManagementBusiness ManagementHead of Commercial Real Estate1</v>
      </c>
      <c r="N43" s="12" t="str">
        <f t="shared" si="34"/>
        <v>A - Head of</v>
      </c>
      <c r="O43" s="4" t="s">
        <v>1686</v>
      </c>
      <c r="P43" s="4" t="str">
        <f t="shared" si="10"/>
        <v>AA</v>
      </c>
      <c r="Q43" s="4" t="str">
        <f t="shared" si="35"/>
        <v>BM</v>
      </c>
      <c r="R43" s="4" t="str">
        <f t="shared" si="36"/>
        <v>I</v>
      </c>
      <c r="S43" s="4" t="str">
        <f t="shared" si="13"/>
        <v>A</v>
      </c>
      <c r="AN43" s="4" t="str">
        <f t="shared" si="45"/>
        <v>AABMIA</v>
      </c>
      <c r="AO43" s="12" t="str">
        <f t="shared" si="20"/>
        <v>RRU-AA-BMIA</v>
      </c>
      <c r="AP43" s="12" t="str">
        <f t="shared" si="46"/>
        <v>Top Management</v>
      </c>
      <c r="AQ43" s="12" t="str">
        <f t="shared" si="47"/>
        <v>Business Management</v>
      </c>
      <c r="AR43" s="12" t="str">
        <f t="shared" si="48"/>
        <v>Head of Commercial Real Estate</v>
      </c>
      <c r="AS43" s="12" t="str">
        <f t="shared" si="49"/>
        <v>A - Head of</v>
      </c>
      <c r="AT43" s="12" t="str">
        <f t="shared" si="50"/>
        <v>Top ManagementBusiness ManagementHead of Commercial Real EstateA - Head of</v>
      </c>
      <c r="AU43" s="153" t="str">
        <f t="shared" si="51"/>
        <v>A</v>
      </c>
    </row>
    <row r="44" spans="1:47">
      <c r="A44" s="12" t="s">
        <v>53</v>
      </c>
      <c r="B44" s="12" t="s">
        <v>71</v>
      </c>
      <c r="C44" s="12" t="s">
        <v>77</v>
      </c>
      <c r="D44" s="12" t="s">
        <v>125</v>
      </c>
      <c r="E44" s="12">
        <f t="shared" si="25"/>
        <v>3</v>
      </c>
      <c r="F44" s="12">
        <f t="shared" si="26"/>
        <v>10</v>
      </c>
      <c r="G44" s="12">
        <f t="shared" si="27"/>
        <v>1</v>
      </c>
      <c r="H44" s="12" t="str">
        <f t="shared" si="28"/>
        <v>Top Management</v>
      </c>
      <c r="I44" s="12" t="str">
        <f t="shared" si="29"/>
        <v>Top Management3</v>
      </c>
      <c r="J44" s="12" t="str">
        <f t="shared" si="30"/>
        <v>Business Management</v>
      </c>
      <c r="K44" s="12" t="str">
        <f t="shared" si="31"/>
        <v>Top ManagementBusiness Management10</v>
      </c>
      <c r="L44" s="12" t="str">
        <f t="shared" si="32"/>
        <v>Head of Mortgage Business</v>
      </c>
      <c r="M44" s="12" t="str">
        <f t="shared" si="33"/>
        <v>Top ManagementBusiness ManagementHead of Mortgage Business1</v>
      </c>
      <c r="N44" s="12" t="str">
        <f t="shared" si="34"/>
        <v>A - Head of</v>
      </c>
      <c r="O44" s="4" t="s">
        <v>1687</v>
      </c>
      <c r="P44" s="4" t="str">
        <f t="shared" si="10"/>
        <v>AA</v>
      </c>
      <c r="Q44" s="4" t="str">
        <f t="shared" si="35"/>
        <v>BM</v>
      </c>
      <c r="R44" s="4" t="str">
        <f t="shared" si="36"/>
        <v>J</v>
      </c>
      <c r="S44" s="4" t="str">
        <f t="shared" si="13"/>
        <v>A</v>
      </c>
      <c r="AN44" s="4" t="str">
        <f t="shared" si="45"/>
        <v>AABMJA</v>
      </c>
      <c r="AO44" s="12" t="str">
        <f t="shared" si="20"/>
        <v>RRU-AA-BMJA</v>
      </c>
      <c r="AP44" s="12" t="str">
        <f t="shared" si="46"/>
        <v>Top Management</v>
      </c>
      <c r="AQ44" s="12" t="str">
        <f t="shared" si="47"/>
        <v>Business Management</v>
      </c>
      <c r="AR44" s="12" t="str">
        <f t="shared" si="48"/>
        <v>Head of Mortgage Business</v>
      </c>
      <c r="AS44" s="12" t="str">
        <f t="shared" si="49"/>
        <v>A - Head of</v>
      </c>
      <c r="AT44" s="12" t="str">
        <f t="shared" si="50"/>
        <v>Top ManagementBusiness ManagementHead of Mortgage BusinessA - Head of</v>
      </c>
      <c r="AU44" s="153" t="str">
        <f t="shared" si="51"/>
        <v>A</v>
      </c>
    </row>
    <row r="45" spans="1:47">
      <c r="A45" s="12" t="s">
        <v>53</v>
      </c>
      <c r="B45" s="12" t="s">
        <v>71</v>
      </c>
      <c r="C45" s="12" t="s">
        <v>78</v>
      </c>
      <c r="D45" s="12" t="s">
        <v>125</v>
      </c>
      <c r="E45" s="12">
        <f t="shared" si="25"/>
        <v>3</v>
      </c>
      <c r="F45" s="12">
        <f t="shared" si="26"/>
        <v>11</v>
      </c>
      <c r="G45" s="12">
        <f t="shared" si="27"/>
        <v>1</v>
      </c>
      <c r="H45" s="12" t="str">
        <f t="shared" si="28"/>
        <v>Top Management</v>
      </c>
      <c r="I45" s="12" t="str">
        <f t="shared" si="29"/>
        <v>Top Management3</v>
      </c>
      <c r="J45" s="12" t="str">
        <f t="shared" si="30"/>
        <v>Business Management</v>
      </c>
      <c r="K45" s="12" t="str">
        <f t="shared" si="31"/>
        <v>Top ManagementBusiness Management11</v>
      </c>
      <c r="L45" s="12" t="str">
        <f t="shared" si="32"/>
        <v>Head of Individual Investor Business/Brokerage</v>
      </c>
      <c r="M45" s="12" t="str">
        <f t="shared" si="33"/>
        <v>Top ManagementBusiness ManagementHead of Individual Investor Business/Brokerage1</v>
      </c>
      <c r="N45" s="12" t="str">
        <f t="shared" si="34"/>
        <v>A - Head of</v>
      </c>
      <c r="O45" s="4" t="s">
        <v>1688</v>
      </c>
      <c r="P45" s="4" t="str">
        <f t="shared" si="10"/>
        <v>AA</v>
      </c>
      <c r="Q45" s="4" t="str">
        <f t="shared" si="35"/>
        <v>BM</v>
      </c>
      <c r="R45" s="4" t="str">
        <f t="shared" si="36"/>
        <v>K</v>
      </c>
      <c r="S45" s="4" t="str">
        <f t="shared" si="13"/>
        <v>A</v>
      </c>
      <c r="AN45" s="4" t="str">
        <f t="shared" si="45"/>
        <v>AABMKA</v>
      </c>
      <c r="AO45" s="12" t="str">
        <f t="shared" si="20"/>
        <v>RRU-AA-BMKA</v>
      </c>
      <c r="AP45" s="12" t="str">
        <f t="shared" si="46"/>
        <v>Top Management</v>
      </c>
      <c r="AQ45" s="12" t="str">
        <f t="shared" si="47"/>
        <v>Business Management</v>
      </c>
      <c r="AR45" s="12" t="str">
        <f t="shared" si="48"/>
        <v>Head of Individual Investor Business/Brokerage</v>
      </c>
      <c r="AS45" s="12" t="str">
        <f t="shared" si="49"/>
        <v>A - Head of</v>
      </c>
      <c r="AT45" s="12" t="str">
        <f t="shared" si="50"/>
        <v>Top ManagementBusiness ManagementHead of Individual Investor Business/BrokerageA - Head of</v>
      </c>
      <c r="AU45" s="153" t="str">
        <f t="shared" si="51"/>
        <v>A</v>
      </c>
    </row>
    <row r="46" spans="1:47">
      <c r="A46" s="12" t="s">
        <v>53</v>
      </c>
      <c r="B46" s="12" t="s">
        <v>71</v>
      </c>
      <c r="C46" s="12" t="s">
        <v>79</v>
      </c>
      <c r="D46" s="12" t="s">
        <v>125</v>
      </c>
      <c r="E46" s="12">
        <f t="shared" si="25"/>
        <v>3</v>
      </c>
      <c r="F46" s="12">
        <f t="shared" si="26"/>
        <v>12</v>
      </c>
      <c r="G46" s="12">
        <f t="shared" si="27"/>
        <v>1</v>
      </c>
      <c r="H46" s="12" t="str">
        <f t="shared" si="28"/>
        <v>Top Management</v>
      </c>
      <c r="I46" s="12" t="str">
        <f t="shared" si="29"/>
        <v>Top Management3</v>
      </c>
      <c r="J46" s="12" t="str">
        <f t="shared" si="30"/>
        <v>Business Management</v>
      </c>
      <c r="K46" s="12" t="str">
        <f t="shared" si="31"/>
        <v>Top ManagementBusiness Management12</v>
      </c>
      <c r="L46" s="12" t="str">
        <f t="shared" si="32"/>
        <v>Head of Wealth Management/Private Banking</v>
      </c>
      <c r="M46" s="12" t="str">
        <f t="shared" si="33"/>
        <v>Top ManagementBusiness ManagementHead of Wealth Management/Private Banking1</v>
      </c>
      <c r="N46" s="12" t="str">
        <f t="shared" si="34"/>
        <v>A - Head of</v>
      </c>
      <c r="O46" s="4" t="s">
        <v>1689</v>
      </c>
      <c r="P46" s="4" t="str">
        <f t="shared" si="10"/>
        <v>AA</v>
      </c>
      <c r="Q46" s="4" t="str">
        <f t="shared" si="35"/>
        <v>BM</v>
      </c>
      <c r="R46" s="4" t="str">
        <f t="shared" si="36"/>
        <v>L</v>
      </c>
      <c r="S46" s="4" t="str">
        <f t="shared" si="13"/>
        <v>A</v>
      </c>
      <c r="AN46" s="4" t="str">
        <f t="shared" si="45"/>
        <v>AABMLA</v>
      </c>
      <c r="AO46" s="12" t="str">
        <f t="shared" si="20"/>
        <v>RRU-AA-BMLA</v>
      </c>
      <c r="AP46" s="12" t="str">
        <f t="shared" si="46"/>
        <v>Top Management</v>
      </c>
      <c r="AQ46" s="12" t="str">
        <f t="shared" si="47"/>
        <v>Business Management</v>
      </c>
      <c r="AR46" s="12" t="str">
        <f t="shared" si="48"/>
        <v>Head of Wealth Management/Private Banking</v>
      </c>
      <c r="AS46" s="12" t="str">
        <f t="shared" si="49"/>
        <v>A - Head of</v>
      </c>
      <c r="AT46" s="12" t="str">
        <f t="shared" si="50"/>
        <v>Top ManagementBusiness ManagementHead of Wealth Management/Private BankingA - Head of</v>
      </c>
      <c r="AU46" s="153" t="str">
        <f t="shared" si="51"/>
        <v>A</v>
      </c>
    </row>
    <row r="47" spans="1:47">
      <c r="A47" s="12" t="s">
        <v>53</v>
      </c>
      <c r="B47" s="12" t="s">
        <v>71</v>
      </c>
      <c r="C47" s="12" t="s">
        <v>80</v>
      </c>
      <c r="D47" s="12" t="s">
        <v>125</v>
      </c>
      <c r="E47" s="12">
        <f t="shared" si="25"/>
        <v>3</v>
      </c>
      <c r="F47" s="12">
        <f t="shared" si="26"/>
        <v>13</v>
      </c>
      <c r="G47" s="12">
        <f t="shared" si="27"/>
        <v>1</v>
      </c>
      <c r="H47" s="12" t="str">
        <f t="shared" si="28"/>
        <v>Top Management</v>
      </c>
      <c r="I47" s="12" t="str">
        <f t="shared" si="29"/>
        <v>Top Management3</v>
      </c>
      <c r="J47" s="12" t="str">
        <f t="shared" si="30"/>
        <v>Business Management</v>
      </c>
      <c r="K47" s="12" t="str">
        <f t="shared" si="31"/>
        <v>Top ManagementBusiness Management13</v>
      </c>
      <c r="L47" s="12" t="str">
        <f t="shared" si="32"/>
        <v>Head of Investment Management</v>
      </c>
      <c r="M47" s="12" t="str">
        <f t="shared" si="33"/>
        <v>Top ManagementBusiness ManagementHead of Investment Management1</v>
      </c>
      <c r="N47" s="12" t="str">
        <f t="shared" si="34"/>
        <v>A - Head of</v>
      </c>
      <c r="O47" s="4" t="s">
        <v>1690</v>
      </c>
      <c r="P47" s="4" t="str">
        <f t="shared" si="10"/>
        <v>AA</v>
      </c>
      <c r="Q47" s="4" t="str">
        <f t="shared" si="35"/>
        <v>BM</v>
      </c>
      <c r="R47" s="4" t="str">
        <f t="shared" si="36"/>
        <v>M</v>
      </c>
      <c r="S47" s="4" t="str">
        <f t="shared" si="13"/>
        <v>A</v>
      </c>
      <c r="AN47" s="4" t="str">
        <f t="shared" si="45"/>
        <v>AABMMA</v>
      </c>
      <c r="AO47" s="12" t="str">
        <f t="shared" si="20"/>
        <v>RRU-AA-BMMA</v>
      </c>
      <c r="AP47" s="12" t="str">
        <f t="shared" si="46"/>
        <v>Top Management</v>
      </c>
      <c r="AQ47" s="12" t="str">
        <f t="shared" si="47"/>
        <v>Business Management</v>
      </c>
      <c r="AR47" s="12" t="str">
        <f t="shared" si="48"/>
        <v>Head of Investment Management</v>
      </c>
      <c r="AS47" s="12" t="str">
        <f t="shared" si="49"/>
        <v>A - Head of</v>
      </c>
      <c r="AT47" s="12" t="str">
        <f t="shared" si="50"/>
        <v>Top ManagementBusiness ManagementHead of Investment ManagementA - Head of</v>
      </c>
      <c r="AU47" s="153" t="str">
        <f t="shared" si="51"/>
        <v>A</v>
      </c>
    </row>
    <row r="48" spans="1:47">
      <c r="A48" s="12" t="s">
        <v>53</v>
      </c>
      <c r="B48" s="12" t="s">
        <v>71</v>
      </c>
      <c r="C48" s="12" t="s">
        <v>81</v>
      </c>
      <c r="D48" s="12" t="s">
        <v>125</v>
      </c>
      <c r="E48" s="12">
        <f t="shared" si="25"/>
        <v>3</v>
      </c>
      <c r="F48" s="12">
        <f t="shared" si="26"/>
        <v>14</v>
      </c>
      <c r="G48" s="12">
        <f t="shared" si="27"/>
        <v>1</v>
      </c>
      <c r="H48" s="12" t="str">
        <f t="shared" si="28"/>
        <v>Top Management</v>
      </c>
      <c r="I48" s="12" t="str">
        <f t="shared" si="29"/>
        <v>Top Management3</v>
      </c>
      <c r="J48" s="12" t="str">
        <f t="shared" si="30"/>
        <v>Business Management</v>
      </c>
      <c r="K48" s="12" t="str">
        <f t="shared" si="31"/>
        <v>Top ManagementBusiness Management14</v>
      </c>
      <c r="L48" s="12" t="str">
        <f t="shared" si="32"/>
        <v>Head of Trust</v>
      </c>
      <c r="M48" s="12" t="str">
        <f t="shared" si="33"/>
        <v>Top ManagementBusiness ManagementHead of Trust1</v>
      </c>
      <c r="N48" s="12" t="str">
        <f t="shared" si="34"/>
        <v>A - Head of</v>
      </c>
      <c r="O48" s="4" t="s">
        <v>1691</v>
      </c>
      <c r="P48" s="4" t="str">
        <f t="shared" si="10"/>
        <v>AA</v>
      </c>
      <c r="Q48" s="4" t="str">
        <f t="shared" si="35"/>
        <v>BM</v>
      </c>
      <c r="R48" s="4" t="str">
        <f t="shared" si="36"/>
        <v>N</v>
      </c>
      <c r="S48" s="4" t="str">
        <f t="shared" si="13"/>
        <v>A</v>
      </c>
      <c r="AN48" s="4" t="str">
        <f t="shared" si="45"/>
        <v>AABMNA</v>
      </c>
      <c r="AO48" s="12" t="str">
        <f t="shared" si="20"/>
        <v>RRU-AA-BMNA</v>
      </c>
      <c r="AP48" s="12" t="str">
        <f t="shared" si="46"/>
        <v>Top Management</v>
      </c>
      <c r="AQ48" s="12" t="str">
        <f t="shared" si="47"/>
        <v>Business Management</v>
      </c>
      <c r="AR48" s="12" t="str">
        <f t="shared" si="48"/>
        <v>Head of Trust</v>
      </c>
      <c r="AS48" s="12" t="str">
        <f t="shared" si="49"/>
        <v>A - Head of</v>
      </c>
      <c r="AT48" s="12" t="str">
        <f t="shared" si="50"/>
        <v>Top ManagementBusiness ManagementHead of TrustA - Head of</v>
      </c>
      <c r="AU48" s="153" t="str">
        <f t="shared" si="51"/>
        <v>A</v>
      </c>
    </row>
    <row r="49" spans="1:47">
      <c r="A49" s="12" t="s">
        <v>53</v>
      </c>
      <c r="B49" s="12" t="s">
        <v>71</v>
      </c>
      <c r="C49" s="12" t="s">
        <v>82</v>
      </c>
      <c r="D49" s="12" t="s">
        <v>125</v>
      </c>
      <c r="E49" s="12">
        <f t="shared" si="25"/>
        <v>3</v>
      </c>
      <c r="F49" s="12">
        <f t="shared" si="26"/>
        <v>15</v>
      </c>
      <c r="G49" s="12">
        <f t="shared" si="27"/>
        <v>1</v>
      </c>
      <c r="H49" s="12" t="str">
        <f t="shared" si="28"/>
        <v>Top Management</v>
      </c>
      <c r="I49" s="12" t="str">
        <f t="shared" si="29"/>
        <v>Top Management3</v>
      </c>
      <c r="J49" s="12" t="str">
        <f t="shared" si="30"/>
        <v>Business Management</v>
      </c>
      <c r="K49" s="12" t="str">
        <f t="shared" si="31"/>
        <v>Top ManagementBusiness Management15</v>
      </c>
      <c r="L49" s="12" t="str">
        <f t="shared" si="32"/>
        <v>Head of Capital Markets</v>
      </c>
      <c r="M49" s="12" t="str">
        <f t="shared" si="33"/>
        <v>Top ManagementBusiness ManagementHead of Capital Markets1</v>
      </c>
      <c r="N49" s="12" t="str">
        <f t="shared" si="34"/>
        <v>A - Head of</v>
      </c>
      <c r="O49" s="4" t="s">
        <v>1692</v>
      </c>
      <c r="P49" s="4" t="str">
        <f t="shared" si="10"/>
        <v>AA</v>
      </c>
      <c r="Q49" s="4" t="str">
        <f t="shared" si="35"/>
        <v>BM</v>
      </c>
      <c r="R49" s="4" t="str">
        <f t="shared" si="36"/>
        <v>O</v>
      </c>
      <c r="S49" s="4" t="str">
        <f t="shared" si="13"/>
        <v>A</v>
      </c>
      <c r="AN49" s="4" t="str">
        <f t="shared" si="45"/>
        <v>AABMOA</v>
      </c>
      <c r="AO49" s="12" t="str">
        <f t="shared" si="20"/>
        <v>RRU-AA-BMOA</v>
      </c>
      <c r="AP49" s="12" t="str">
        <f t="shared" si="46"/>
        <v>Top Management</v>
      </c>
      <c r="AQ49" s="12" t="str">
        <f t="shared" si="47"/>
        <v>Business Management</v>
      </c>
      <c r="AR49" s="12" t="str">
        <f t="shared" si="48"/>
        <v>Head of Capital Markets</v>
      </c>
      <c r="AS49" s="12" t="str">
        <f t="shared" si="49"/>
        <v>A - Head of</v>
      </c>
      <c r="AT49" s="12" t="str">
        <f t="shared" si="50"/>
        <v>Top ManagementBusiness ManagementHead of Capital MarketsA - Head of</v>
      </c>
      <c r="AU49" s="153" t="str">
        <f t="shared" si="51"/>
        <v>A</v>
      </c>
    </row>
    <row r="50" spans="1:47">
      <c r="A50" s="12" t="s">
        <v>53</v>
      </c>
      <c r="B50" s="12" t="s">
        <v>71</v>
      </c>
      <c r="C50" s="12" t="s">
        <v>83</v>
      </c>
      <c r="D50" s="12" t="s">
        <v>125</v>
      </c>
      <c r="E50" s="12">
        <f t="shared" si="25"/>
        <v>3</v>
      </c>
      <c r="F50" s="12">
        <f t="shared" si="26"/>
        <v>16</v>
      </c>
      <c r="G50" s="12">
        <f t="shared" si="27"/>
        <v>1</v>
      </c>
      <c r="H50" s="12" t="str">
        <f t="shared" si="28"/>
        <v>Top Management</v>
      </c>
      <c r="I50" s="12" t="str">
        <f t="shared" si="29"/>
        <v>Top Management3</v>
      </c>
      <c r="J50" s="12" t="str">
        <f t="shared" si="30"/>
        <v>Business Management</v>
      </c>
      <c r="K50" s="12" t="str">
        <f t="shared" si="31"/>
        <v>Top ManagementBusiness Management16</v>
      </c>
      <c r="L50" s="12" t="str">
        <f t="shared" si="32"/>
        <v>Head of Agricultural Lending</v>
      </c>
      <c r="M50" s="12" t="str">
        <f t="shared" si="33"/>
        <v>Top ManagementBusiness ManagementHead of Agricultural Lending1</v>
      </c>
      <c r="N50" s="12" t="str">
        <f t="shared" si="34"/>
        <v>A - Head of</v>
      </c>
      <c r="O50" s="4" t="s">
        <v>1693</v>
      </c>
      <c r="P50" s="4" t="str">
        <f t="shared" si="10"/>
        <v>AA</v>
      </c>
      <c r="Q50" s="4" t="str">
        <f t="shared" si="35"/>
        <v>BM</v>
      </c>
      <c r="R50" s="4" t="str">
        <f t="shared" si="36"/>
        <v>Q</v>
      </c>
      <c r="S50" s="4" t="str">
        <f t="shared" si="13"/>
        <v>A</v>
      </c>
      <c r="AN50" s="4" t="str">
        <f t="shared" si="45"/>
        <v>AABMQA</v>
      </c>
      <c r="AO50" s="12" t="str">
        <f t="shared" si="20"/>
        <v>RRU-AA-BMQA</v>
      </c>
      <c r="AP50" s="12" t="str">
        <f t="shared" si="46"/>
        <v>Top Management</v>
      </c>
      <c r="AQ50" s="12" t="str">
        <f t="shared" si="47"/>
        <v>Business Management</v>
      </c>
      <c r="AR50" s="12" t="str">
        <f t="shared" si="48"/>
        <v>Head of Agricultural Lending</v>
      </c>
      <c r="AS50" s="12" t="str">
        <f t="shared" si="49"/>
        <v>A - Head of</v>
      </c>
      <c r="AT50" s="12" t="str">
        <f t="shared" si="50"/>
        <v>Top ManagementBusiness ManagementHead of Agricultural LendingA - Head of</v>
      </c>
      <c r="AU50" s="153" t="str">
        <f t="shared" si="51"/>
        <v>A</v>
      </c>
    </row>
    <row r="51" spans="1:47">
      <c r="A51" s="12" t="s">
        <v>53</v>
      </c>
      <c r="B51" s="12" t="s">
        <v>71</v>
      </c>
      <c r="C51" s="12" t="s">
        <v>84</v>
      </c>
      <c r="D51" s="12" t="s">
        <v>125</v>
      </c>
      <c r="E51" s="12">
        <f t="shared" si="25"/>
        <v>3</v>
      </c>
      <c r="F51" s="12">
        <f t="shared" si="26"/>
        <v>17</v>
      </c>
      <c r="G51" s="12">
        <f t="shared" si="27"/>
        <v>1</v>
      </c>
      <c r="H51" s="12" t="str">
        <f t="shared" si="28"/>
        <v>Top Management</v>
      </c>
      <c r="I51" s="12" t="str">
        <f t="shared" si="29"/>
        <v>Top Management3</v>
      </c>
      <c r="J51" s="12" t="str">
        <f t="shared" si="30"/>
        <v>Business Management</v>
      </c>
      <c r="K51" s="12" t="str">
        <f t="shared" si="31"/>
        <v>Top ManagementBusiness Management17</v>
      </c>
      <c r="L51" s="12" t="str">
        <f t="shared" si="32"/>
        <v>Head of Business Banking</v>
      </c>
      <c r="M51" s="12" t="str">
        <f t="shared" si="33"/>
        <v>Top ManagementBusiness ManagementHead of Business Banking1</v>
      </c>
      <c r="N51" s="12" t="str">
        <f t="shared" si="34"/>
        <v>A - Head of</v>
      </c>
      <c r="O51" s="4" t="s">
        <v>1694</v>
      </c>
      <c r="P51" s="4" t="str">
        <f t="shared" si="10"/>
        <v>AA</v>
      </c>
      <c r="Q51" s="4" t="str">
        <f t="shared" si="35"/>
        <v>BM</v>
      </c>
      <c r="R51" s="4" t="str">
        <f t="shared" si="36"/>
        <v>R</v>
      </c>
      <c r="S51" s="4" t="str">
        <f t="shared" si="13"/>
        <v>A</v>
      </c>
      <c r="AN51" s="4" t="str">
        <f t="shared" si="45"/>
        <v>AABMRA</v>
      </c>
      <c r="AO51" s="12" t="str">
        <f t="shared" si="20"/>
        <v>RRU-AA-BMRA</v>
      </c>
      <c r="AP51" s="12" t="str">
        <f t="shared" si="46"/>
        <v>Top Management</v>
      </c>
      <c r="AQ51" s="12" t="str">
        <f t="shared" si="47"/>
        <v>Business Management</v>
      </c>
      <c r="AR51" s="12" t="str">
        <f t="shared" si="48"/>
        <v>Head of Business Banking</v>
      </c>
      <c r="AS51" s="12" t="str">
        <f t="shared" si="49"/>
        <v>A - Head of</v>
      </c>
      <c r="AT51" s="12" t="str">
        <f t="shared" si="50"/>
        <v>Top ManagementBusiness ManagementHead of Business BankingA - Head of</v>
      </c>
      <c r="AU51" s="153" t="str">
        <f t="shared" si="51"/>
        <v>A</v>
      </c>
    </row>
    <row r="52" spans="1:47">
      <c r="A52" s="12" t="s">
        <v>53</v>
      </c>
      <c r="B52" s="12" t="s">
        <v>71</v>
      </c>
      <c r="C52" s="12" t="s">
        <v>85</v>
      </c>
      <c r="D52" s="12" t="s">
        <v>125</v>
      </c>
      <c r="E52" s="12">
        <f t="shared" si="25"/>
        <v>3</v>
      </c>
      <c r="F52" s="12">
        <f t="shared" si="26"/>
        <v>18</v>
      </c>
      <c r="G52" s="12">
        <f t="shared" si="27"/>
        <v>1</v>
      </c>
      <c r="H52" s="12" t="str">
        <f t="shared" si="28"/>
        <v>Top Management</v>
      </c>
      <c r="I52" s="12" t="str">
        <f t="shared" si="29"/>
        <v>Top Management3</v>
      </c>
      <c r="J52" s="12" t="str">
        <f t="shared" si="30"/>
        <v>Business Management</v>
      </c>
      <c r="K52" s="12" t="str">
        <f t="shared" si="31"/>
        <v>Top ManagementBusiness Management18</v>
      </c>
      <c r="L52" s="12" t="str">
        <f t="shared" si="32"/>
        <v>Head of Business Development</v>
      </c>
      <c r="M52" s="12" t="str">
        <f t="shared" si="33"/>
        <v>Top ManagementBusiness ManagementHead of Business Development1</v>
      </c>
      <c r="N52" s="12" t="str">
        <f t="shared" si="34"/>
        <v>A - Head of</v>
      </c>
      <c r="O52" s="4" t="s">
        <v>1695</v>
      </c>
      <c r="P52" s="4" t="str">
        <f t="shared" si="10"/>
        <v>AA</v>
      </c>
      <c r="Q52" s="4" t="str">
        <f t="shared" si="35"/>
        <v>BM</v>
      </c>
      <c r="R52" s="4" t="str">
        <f t="shared" si="36"/>
        <v>S</v>
      </c>
      <c r="S52" s="4" t="str">
        <f t="shared" si="13"/>
        <v>A</v>
      </c>
      <c r="AN52" s="4" t="str">
        <f t="shared" si="45"/>
        <v>AABMSA</v>
      </c>
      <c r="AO52" s="12" t="str">
        <f t="shared" si="20"/>
        <v>RRU-AA-BMSA</v>
      </c>
      <c r="AP52" s="12" t="str">
        <f t="shared" si="46"/>
        <v>Top Management</v>
      </c>
      <c r="AQ52" s="12" t="str">
        <f t="shared" si="47"/>
        <v>Business Management</v>
      </c>
      <c r="AR52" s="12" t="str">
        <f t="shared" si="48"/>
        <v>Head of Business Development</v>
      </c>
      <c r="AS52" s="12" t="str">
        <f t="shared" si="49"/>
        <v>A - Head of</v>
      </c>
      <c r="AT52" s="12" t="str">
        <f t="shared" si="50"/>
        <v>Top ManagementBusiness ManagementHead of Business DevelopmentA - Head of</v>
      </c>
      <c r="AU52" s="153" t="str">
        <f t="shared" si="51"/>
        <v>A</v>
      </c>
    </row>
    <row r="53" spans="1:47">
      <c r="A53" s="12" t="s">
        <v>53</v>
      </c>
      <c r="B53" s="12" t="s">
        <v>71</v>
      </c>
      <c r="C53" s="12" t="s">
        <v>86</v>
      </c>
      <c r="D53" s="12" t="s">
        <v>125</v>
      </c>
      <c r="E53" s="12">
        <f t="shared" si="25"/>
        <v>3</v>
      </c>
      <c r="F53" s="12">
        <f t="shared" si="26"/>
        <v>19</v>
      </c>
      <c r="G53" s="12">
        <f t="shared" si="27"/>
        <v>1</v>
      </c>
      <c r="H53" s="12" t="str">
        <f t="shared" si="28"/>
        <v>Top Management</v>
      </c>
      <c r="I53" s="12" t="str">
        <f t="shared" si="29"/>
        <v>Top Management3</v>
      </c>
      <c r="J53" s="12" t="str">
        <f t="shared" si="30"/>
        <v>Business Management</v>
      </c>
      <c r="K53" s="12" t="str">
        <f t="shared" si="31"/>
        <v>Top ManagementBusiness Management19</v>
      </c>
      <c r="L53" s="12" t="str">
        <f t="shared" si="32"/>
        <v>Head of Cash Management</v>
      </c>
      <c r="M53" s="12" t="str">
        <f t="shared" si="33"/>
        <v>Top ManagementBusiness ManagementHead of Cash Management1</v>
      </c>
      <c r="N53" s="12" t="str">
        <f t="shared" si="34"/>
        <v>A - Head of</v>
      </c>
      <c r="O53" s="4" t="s">
        <v>1696</v>
      </c>
      <c r="P53" s="4" t="str">
        <f t="shared" si="10"/>
        <v>AA</v>
      </c>
      <c r="Q53" s="4" t="str">
        <f t="shared" si="35"/>
        <v>BM</v>
      </c>
      <c r="R53" s="4" t="str">
        <f t="shared" si="36"/>
        <v>T</v>
      </c>
      <c r="S53" s="4" t="str">
        <f t="shared" si="13"/>
        <v>A</v>
      </c>
      <c r="AN53" s="4" t="str">
        <f t="shared" si="45"/>
        <v>AABMTA</v>
      </c>
      <c r="AO53" s="12" t="str">
        <f t="shared" si="20"/>
        <v>RRU-AA-BMTA</v>
      </c>
      <c r="AP53" s="12" t="str">
        <f t="shared" si="46"/>
        <v>Top Management</v>
      </c>
      <c r="AQ53" s="12" t="str">
        <f t="shared" si="47"/>
        <v>Business Management</v>
      </c>
      <c r="AR53" s="12" t="str">
        <f t="shared" si="48"/>
        <v>Head of Cash Management</v>
      </c>
      <c r="AS53" s="12" t="str">
        <f t="shared" si="49"/>
        <v>A - Head of</v>
      </c>
      <c r="AT53" s="12" t="str">
        <f t="shared" si="50"/>
        <v>Top ManagementBusiness ManagementHead of Cash ManagementA - Head of</v>
      </c>
      <c r="AU53" s="153" t="str">
        <f t="shared" si="51"/>
        <v>A</v>
      </c>
    </row>
    <row r="54" spans="1:47">
      <c r="A54" s="12" t="s">
        <v>53</v>
      </c>
      <c r="B54" s="12" t="s">
        <v>71</v>
      </c>
      <c r="C54" s="12" t="s">
        <v>87</v>
      </c>
      <c r="D54" s="12" t="s">
        <v>125</v>
      </c>
      <c r="E54" s="12">
        <f t="shared" si="25"/>
        <v>3</v>
      </c>
      <c r="F54" s="12">
        <f t="shared" si="26"/>
        <v>20</v>
      </c>
      <c r="G54" s="12">
        <f t="shared" si="27"/>
        <v>1</v>
      </c>
      <c r="H54" s="12" t="str">
        <f t="shared" si="28"/>
        <v>Top Management</v>
      </c>
      <c r="I54" s="12" t="str">
        <f t="shared" si="29"/>
        <v>Top Management3</v>
      </c>
      <c r="J54" s="12" t="str">
        <f t="shared" si="30"/>
        <v>Business Management</v>
      </c>
      <c r="K54" s="12" t="str">
        <f t="shared" si="31"/>
        <v>Top ManagementBusiness Management20</v>
      </c>
      <c r="L54" s="12" t="str">
        <f t="shared" si="32"/>
        <v>Head of Insurance Business</v>
      </c>
      <c r="M54" s="12" t="str">
        <f t="shared" si="33"/>
        <v>Top ManagementBusiness ManagementHead of Insurance Business1</v>
      </c>
      <c r="N54" s="12" t="str">
        <f t="shared" si="34"/>
        <v>A - Head of</v>
      </c>
      <c r="O54" s="4" t="s">
        <v>1697</v>
      </c>
      <c r="P54" s="4" t="str">
        <f t="shared" si="10"/>
        <v>AA</v>
      </c>
      <c r="Q54" s="4" t="str">
        <f t="shared" si="35"/>
        <v>BM</v>
      </c>
      <c r="R54" s="4" t="str">
        <f t="shared" si="36"/>
        <v>U</v>
      </c>
      <c r="S54" s="4" t="str">
        <f t="shared" si="13"/>
        <v>A</v>
      </c>
      <c r="AN54" s="4" t="str">
        <f t="shared" si="45"/>
        <v>AABMUA</v>
      </c>
      <c r="AO54" s="12" t="str">
        <f t="shared" si="20"/>
        <v>RRU-AA-BMUA</v>
      </c>
      <c r="AP54" s="12" t="str">
        <f t="shared" si="46"/>
        <v>Top Management</v>
      </c>
      <c r="AQ54" s="12" t="str">
        <f t="shared" si="47"/>
        <v>Business Management</v>
      </c>
      <c r="AR54" s="12" t="str">
        <f t="shared" si="48"/>
        <v>Head of Insurance Business</v>
      </c>
      <c r="AS54" s="12" t="str">
        <f t="shared" si="49"/>
        <v>A - Head of</v>
      </c>
      <c r="AT54" s="12" t="str">
        <f t="shared" si="50"/>
        <v>Top ManagementBusiness ManagementHead of Insurance BusinessA - Head of</v>
      </c>
      <c r="AU54" s="153" t="str">
        <f t="shared" si="51"/>
        <v>A</v>
      </c>
    </row>
    <row r="55" spans="1:47">
      <c r="A55" s="12" t="s">
        <v>53</v>
      </c>
      <c r="B55" s="12" t="s">
        <v>71</v>
      </c>
      <c r="C55" s="12" t="s">
        <v>28</v>
      </c>
      <c r="D55" s="12" t="s">
        <v>125</v>
      </c>
      <c r="E55" s="12">
        <f t="shared" ref="E55:E118" si="66">IF(AND(H55=H54),IF(J55=J54,E54,E54+1),1)</f>
        <v>3</v>
      </c>
      <c r="F55" s="12">
        <f t="shared" ref="F55:F118" si="67">IF(AND(H55=H54,J55=J54),IF(L55=L54,F54,F54+1),1)</f>
        <v>21</v>
      </c>
      <c r="G55" s="12">
        <f t="shared" ref="G55:G118" si="68">IF(AND(H55=H54,J55=J54,L55=L54),IF(N55=N54,G54,G54+1),1)</f>
        <v>1</v>
      </c>
      <c r="H55" s="12" t="str">
        <f t="shared" ref="H55:H118" si="69">A55</f>
        <v>Top Management</v>
      </c>
      <c r="I55" s="12" t="str">
        <f t="shared" ref="I55:I118" si="70">H55&amp;E55</f>
        <v>Top Management3</v>
      </c>
      <c r="J55" s="12" t="str">
        <f t="shared" ref="J55:J118" si="71">B55</f>
        <v>Business Management</v>
      </c>
      <c r="K55" s="12" t="str">
        <f t="shared" ref="K55:K118" si="72">+H55&amp;J55&amp;F55</f>
        <v>Top ManagementBusiness Management21</v>
      </c>
      <c r="L55" s="12" t="str">
        <f t="shared" ref="L55:L118" si="73">C55</f>
        <v>Head of Credit Card</v>
      </c>
      <c r="M55" s="12" t="str">
        <f t="shared" ref="M55:M118" si="74">H55&amp;J55&amp;L55&amp;G55</f>
        <v>Top ManagementBusiness ManagementHead of Credit Card1</v>
      </c>
      <c r="N55" s="12" t="str">
        <f t="shared" ref="N55:N118" si="75">D55</f>
        <v>A - Head of</v>
      </c>
      <c r="O55" s="4" t="s">
        <v>1698</v>
      </c>
      <c r="P55" s="4" t="str">
        <f t="shared" si="10"/>
        <v>AA</v>
      </c>
      <c r="Q55" s="4" t="str">
        <f t="shared" si="35"/>
        <v>BM</v>
      </c>
      <c r="R55" s="4" t="str">
        <f t="shared" si="36"/>
        <v>V</v>
      </c>
      <c r="S55" s="4" t="str">
        <f t="shared" si="13"/>
        <v>A</v>
      </c>
      <c r="AN55" s="4" t="str">
        <f t="shared" ref="AN55:AN118" si="76">O55</f>
        <v>AABMVA</v>
      </c>
      <c r="AO55" s="12" t="str">
        <f t="shared" si="20"/>
        <v>RRU-AA-BMVA</v>
      </c>
      <c r="AP55" s="12" t="str">
        <f t="shared" ref="AP55:AP118" si="77">A55</f>
        <v>Top Management</v>
      </c>
      <c r="AQ55" s="12" t="str">
        <f t="shared" ref="AQ55:AQ118" si="78">B55</f>
        <v>Business Management</v>
      </c>
      <c r="AR55" s="12" t="str">
        <f t="shared" ref="AR55:AR118" si="79">C55</f>
        <v>Head of Credit Card</v>
      </c>
      <c r="AS55" s="12" t="str">
        <f t="shared" ref="AS55:AS118" si="80">D55</f>
        <v>A - Head of</v>
      </c>
      <c r="AT55" s="12" t="str">
        <f t="shared" ref="AT55:AT118" si="81">AP55&amp;AQ55&amp;AR55&amp;AS55</f>
        <v>Top ManagementBusiness ManagementHead of Credit CardA - Head of</v>
      </c>
      <c r="AU55" s="153" t="str">
        <f t="shared" ref="AU55:AU118" si="82">RIGHT(AO55)</f>
        <v>A</v>
      </c>
    </row>
    <row r="56" spans="1:47">
      <c r="A56" s="12" t="s">
        <v>194</v>
      </c>
      <c r="B56" s="12" t="s">
        <v>16</v>
      </c>
      <c r="C56" s="12" t="s">
        <v>89</v>
      </c>
      <c r="D56" s="12" t="s">
        <v>127</v>
      </c>
      <c r="E56" s="12">
        <f t="shared" si="66"/>
        <v>1</v>
      </c>
      <c r="F56" s="12">
        <f t="shared" si="67"/>
        <v>1</v>
      </c>
      <c r="G56" s="12">
        <f t="shared" si="68"/>
        <v>1</v>
      </c>
      <c r="H56" s="12" t="str">
        <f t="shared" si="69"/>
        <v>Lending</v>
      </c>
      <c r="I56" s="12" t="str">
        <f t="shared" si="70"/>
        <v>Lending1</v>
      </c>
      <c r="J56" s="12" t="str">
        <f t="shared" si="71"/>
        <v>Commercial Lending</v>
      </c>
      <c r="K56" s="12" t="str">
        <f t="shared" si="72"/>
        <v>LendingCommercial Lending1</v>
      </c>
      <c r="L56" s="12" t="str">
        <f t="shared" si="73"/>
        <v>Lending/Relationship Management</v>
      </c>
      <c r="M56" s="12" t="str">
        <f t="shared" si="74"/>
        <v>LendingCommercial LendingLending/Relationship Management1</v>
      </c>
      <c r="N56" s="12" t="str">
        <f t="shared" si="75"/>
        <v>B - Group Manager</v>
      </c>
      <c r="O56" s="4" t="s">
        <v>2105</v>
      </c>
      <c r="P56" s="4" t="str">
        <f t="shared" ref="P56:P57" si="83">LEFT(O56,2)</f>
        <v>LE</v>
      </c>
      <c r="Q56" s="4" t="str">
        <f t="shared" ref="Q56:Q57" si="84">MID(O56,3,2)</f>
        <v>CL</v>
      </c>
      <c r="R56" s="4" t="str">
        <f t="shared" ref="R56:R57" si="85">MID(O56,5,1)</f>
        <v>A</v>
      </c>
      <c r="S56" s="4" t="str">
        <f t="shared" ref="S56:S57" si="86">RIGHT(O56)</f>
        <v>B</v>
      </c>
      <c r="V56" s="12" t="str">
        <f t="shared" ref="V56:V57" si="87">"RRU-"&amp;P56&amp;"-"&amp;Q56&amp;R56&amp;S56</f>
        <v>RRU-LE-CLAB</v>
      </c>
      <c r="X56" s="17" t="str">
        <f t="shared" ref="X56" si="88">B56</f>
        <v>Commercial Lending</v>
      </c>
      <c r="Z56" s="17" t="str">
        <f>D56</f>
        <v>B - Group Manager</v>
      </c>
      <c r="AN56" s="4" t="str">
        <f t="shared" si="76"/>
        <v>LECLAB</v>
      </c>
      <c r="AO56" s="12" t="str">
        <f t="shared" si="20"/>
        <v>RRU-LE-CLAB</v>
      </c>
      <c r="AP56" s="12" t="str">
        <f t="shared" si="77"/>
        <v>Lending</v>
      </c>
      <c r="AQ56" s="12" t="str">
        <f t="shared" si="78"/>
        <v>Commercial Lending</v>
      </c>
      <c r="AR56" s="12" t="str">
        <f t="shared" si="79"/>
        <v>Lending/Relationship Management</v>
      </c>
      <c r="AS56" s="12" t="str">
        <f t="shared" si="80"/>
        <v>B - Group Manager</v>
      </c>
      <c r="AT56" s="12" t="str">
        <f t="shared" si="81"/>
        <v>LendingCommercial LendingLending/Relationship ManagementB - Group Manager</v>
      </c>
      <c r="AU56" s="153" t="str">
        <f t="shared" si="82"/>
        <v>B</v>
      </c>
    </row>
    <row r="57" spans="1:47">
      <c r="A57" s="12" t="s">
        <v>194</v>
      </c>
      <c r="B57" s="12" t="s">
        <v>16</v>
      </c>
      <c r="C57" s="12" t="s">
        <v>89</v>
      </c>
      <c r="D57" s="12" t="s">
        <v>128</v>
      </c>
      <c r="E57" s="12">
        <f t="shared" si="66"/>
        <v>1</v>
      </c>
      <c r="F57" s="12">
        <f t="shared" si="67"/>
        <v>1</v>
      </c>
      <c r="G57" s="12">
        <f t="shared" si="68"/>
        <v>2</v>
      </c>
      <c r="H57" s="12" t="str">
        <f t="shared" si="69"/>
        <v>Lending</v>
      </c>
      <c r="I57" s="12" t="str">
        <f t="shared" si="70"/>
        <v>Lending1</v>
      </c>
      <c r="J57" s="12" t="str">
        <f t="shared" si="71"/>
        <v>Commercial Lending</v>
      </c>
      <c r="K57" s="12" t="str">
        <f t="shared" si="72"/>
        <v>LendingCommercial Lending1</v>
      </c>
      <c r="L57" s="12" t="str">
        <f t="shared" si="73"/>
        <v>Lending/Relationship Management</v>
      </c>
      <c r="M57" s="12" t="str">
        <f t="shared" si="74"/>
        <v>LendingCommercial LendingLending/Relationship Management2</v>
      </c>
      <c r="N57" s="12" t="str">
        <f t="shared" si="75"/>
        <v>C - Team Leader, Senior I</v>
      </c>
      <c r="O57" s="4" t="s">
        <v>2106</v>
      </c>
      <c r="P57" s="4" t="str">
        <f t="shared" si="83"/>
        <v>LE</v>
      </c>
      <c r="Q57" s="4" t="str">
        <f t="shared" si="84"/>
        <v>CL</v>
      </c>
      <c r="R57" s="4" t="str">
        <f t="shared" si="85"/>
        <v>A</v>
      </c>
      <c r="S57" s="4" t="str">
        <f t="shared" si="86"/>
        <v>C</v>
      </c>
      <c r="V57" s="12" t="str">
        <f t="shared" si="87"/>
        <v>RRU-LE-CLAC</v>
      </c>
      <c r="X57" s="17" t="str">
        <f t="shared" ref="X57" si="89">B57</f>
        <v>Commercial Lending</v>
      </c>
      <c r="Y57" s="17" t="str">
        <f>C56</f>
        <v>Lending/Relationship Management</v>
      </c>
      <c r="Z57" s="17" t="str">
        <f t="shared" ref="Z57" si="90">D57</f>
        <v>C - Team Leader, Senior I</v>
      </c>
      <c r="AN57" s="4" t="str">
        <f t="shared" si="76"/>
        <v>LECLAC</v>
      </c>
      <c r="AO57" s="12" t="str">
        <f t="shared" si="20"/>
        <v>RRU-LE-CLAC</v>
      </c>
      <c r="AP57" s="12" t="str">
        <f t="shared" si="77"/>
        <v>Lending</v>
      </c>
      <c r="AQ57" s="12" t="str">
        <f t="shared" si="78"/>
        <v>Commercial Lending</v>
      </c>
      <c r="AR57" s="12" t="str">
        <f t="shared" si="79"/>
        <v>Lending/Relationship Management</v>
      </c>
      <c r="AS57" s="12" t="str">
        <f t="shared" si="80"/>
        <v>C - Team Leader, Senior I</v>
      </c>
      <c r="AT57" s="12" t="str">
        <f t="shared" si="81"/>
        <v>LendingCommercial LendingLending/Relationship ManagementC - Team Leader, Senior I</v>
      </c>
      <c r="AU57" s="153" t="str">
        <f t="shared" si="82"/>
        <v>C</v>
      </c>
    </row>
    <row r="58" spans="1:47">
      <c r="A58" s="12" t="s">
        <v>194</v>
      </c>
      <c r="B58" s="12" t="s">
        <v>16</v>
      </c>
      <c r="C58" s="12" t="s">
        <v>89</v>
      </c>
      <c r="D58" s="12" t="s">
        <v>129</v>
      </c>
      <c r="E58" s="12">
        <f t="shared" si="66"/>
        <v>1</v>
      </c>
      <c r="F58" s="12">
        <f t="shared" si="67"/>
        <v>1</v>
      </c>
      <c r="G58" s="12">
        <f t="shared" si="68"/>
        <v>3</v>
      </c>
      <c r="H58" s="12" t="str">
        <f t="shared" si="69"/>
        <v>Lending</v>
      </c>
      <c r="I58" s="12" t="str">
        <f t="shared" si="70"/>
        <v>Lending1</v>
      </c>
      <c r="J58" s="12" t="str">
        <f t="shared" si="71"/>
        <v>Commercial Lending</v>
      </c>
      <c r="K58" s="12" t="str">
        <f t="shared" si="72"/>
        <v>LendingCommercial Lending1</v>
      </c>
      <c r="L58" s="12" t="str">
        <f t="shared" si="73"/>
        <v>Lending/Relationship Management</v>
      </c>
      <c r="M58" s="12" t="str">
        <f t="shared" si="74"/>
        <v>LendingCommercial LendingLending/Relationship Management3</v>
      </c>
      <c r="N58" s="12" t="str">
        <f t="shared" si="75"/>
        <v>D - Senior II</v>
      </c>
      <c r="O58" s="4" t="s">
        <v>2107</v>
      </c>
      <c r="P58" s="4" t="str">
        <f t="shared" ref="P58:P121" si="91">LEFT(O58,2)</f>
        <v>LE</v>
      </c>
      <c r="Q58" s="4" t="str">
        <f t="shared" ref="Q58:Q121" si="92">MID(O58,3,2)</f>
        <v>CL</v>
      </c>
      <c r="R58" s="4" t="str">
        <f t="shared" ref="R58:R121" si="93">MID(O58,5,1)</f>
        <v>A</v>
      </c>
      <c r="S58" s="4" t="str">
        <f t="shared" ref="S58:S121" si="94">RIGHT(O58)</f>
        <v>D</v>
      </c>
      <c r="V58" s="12" t="str">
        <f t="shared" ref="V58:V121" si="95">"RRU-"&amp;P58&amp;"-"&amp;Q58&amp;R58&amp;S58</f>
        <v>RRU-LE-CLAD</v>
      </c>
      <c r="W58" s="17" t="str">
        <f t="shared" ref="W58:W89" si="96">A56</f>
        <v>Lending</v>
      </c>
      <c r="X58" s="17" t="str">
        <f t="shared" ref="X58:X121" si="97">B58</f>
        <v>Commercial Lending</v>
      </c>
      <c r="Y58" s="17" t="str">
        <f>C57</f>
        <v>Lending/Relationship Management</v>
      </c>
      <c r="Z58" s="17" t="str">
        <f t="shared" ref="Z58:Z121" si="98">D58</f>
        <v>D - Senior II</v>
      </c>
      <c r="AN58" s="4" t="str">
        <f t="shared" si="76"/>
        <v>LECLAD</v>
      </c>
      <c r="AO58" s="12" t="str">
        <f t="shared" si="20"/>
        <v>RRU-LE-CLAD</v>
      </c>
      <c r="AP58" s="12" t="str">
        <f t="shared" si="77"/>
        <v>Lending</v>
      </c>
      <c r="AQ58" s="12" t="str">
        <f t="shared" si="78"/>
        <v>Commercial Lending</v>
      </c>
      <c r="AR58" s="12" t="str">
        <f t="shared" si="79"/>
        <v>Lending/Relationship Management</v>
      </c>
      <c r="AS58" s="12" t="str">
        <f t="shared" si="80"/>
        <v>D - Senior II</v>
      </c>
      <c r="AT58" s="12" t="str">
        <f t="shared" si="81"/>
        <v>LendingCommercial LendingLending/Relationship ManagementD - Senior II</v>
      </c>
      <c r="AU58" s="153" t="str">
        <f t="shared" si="82"/>
        <v>D</v>
      </c>
    </row>
    <row r="59" spans="1:47">
      <c r="A59" s="12" t="s">
        <v>194</v>
      </c>
      <c r="B59" s="12" t="s">
        <v>16</v>
      </c>
      <c r="C59" s="12" t="s">
        <v>89</v>
      </c>
      <c r="D59" s="12" t="s">
        <v>130</v>
      </c>
      <c r="E59" s="12">
        <f t="shared" si="66"/>
        <v>1</v>
      </c>
      <c r="F59" s="12">
        <f t="shared" si="67"/>
        <v>1</v>
      </c>
      <c r="G59" s="12">
        <f t="shared" si="68"/>
        <v>4</v>
      </c>
      <c r="H59" s="12" t="str">
        <f t="shared" si="69"/>
        <v>Lending</v>
      </c>
      <c r="I59" s="12" t="str">
        <f t="shared" si="70"/>
        <v>Lending1</v>
      </c>
      <c r="J59" s="12" t="str">
        <f t="shared" si="71"/>
        <v>Commercial Lending</v>
      </c>
      <c r="K59" s="12" t="str">
        <f t="shared" si="72"/>
        <v>LendingCommercial Lending1</v>
      </c>
      <c r="L59" s="12" t="str">
        <f t="shared" si="73"/>
        <v>Lending/Relationship Management</v>
      </c>
      <c r="M59" s="12" t="str">
        <f t="shared" si="74"/>
        <v>LendingCommercial LendingLending/Relationship Management4</v>
      </c>
      <c r="N59" s="12" t="str">
        <f t="shared" si="75"/>
        <v>E - Senior III</v>
      </c>
      <c r="O59" s="4" t="s">
        <v>2108</v>
      </c>
      <c r="P59" s="4" t="str">
        <f t="shared" si="91"/>
        <v>LE</v>
      </c>
      <c r="Q59" s="4" t="str">
        <f t="shared" si="92"/>
        <v>CL</v>
      </c>
      <c r="R59" s="4" t="str">
        <f t="shared" si="93"/>
        <v>A</v>
      </c>
      <c r="S59" s="4" t="str">
        <f t="shared" si="94"/>
        <v>E</v>
      </c>
      <c r="V59" s="12" t="str">
        <f t="shared" si="95"/>
        <v>RRU-LE-CLAE</v>
      </c>
      <c r="W59" s="17" t="str">
        <f t="shared" si="96"/>
        <v>Lending</v>
      </c>
      <c r="X59" s="17" t="str">
        <f t="shared" si="97"/>
        <v>Commercial Lending</v>
      </c>
      <c r="Y59" s="17" t="str">
        <f t="shared" ref="Y59:Y122" si="99">C58</f>
        <v>Lending/Relationship Management</v>
      </c>
      <c r="Z59" s="17" t="str">
        <f t="shared" si="98"/>
        <v>E - Senior III</v>
      </c>
      <c r="AN59" s="4" t="str">
        <f t="shared" si="76"/>
        <v>LECLAE</v>
      </c>
      <c r="AO59" s="12" t="str">
        <f t="shared" si="20"/>
        <v>RRU-LE-CLAE</v>
      </c>
      <c r="AP59" s="12" t="str">
        <f t="shared" si="77"/>
        <v>Lending</v>
      </c>
      <c r="AQ59" s="12" t="str">
        <f t="shared" si="78"/>
        <v>Commercial Lending</v>
      </c>
      <c r="AR59" s="12" t="str">
        <f t="shared" si="79"/>
        <v>Lending/Relationship Management</v>
      </c>
      <c r="AS59" s="12" t="str">
        <f t="shared" si="80"/>
        <v>E - Senior III</v>
      </c>
      <c r="AT59" s="12" t="str">
        <f t="shared" si="81"/>
        <v>LendingCommercial LendingLending/Relationship ManagementE - Senior III</v>
      </c>
      <c r="AU59" s="153" t="str">
        <f t="shared" si="82"/>
        <v>E</v>
      </c>
    </row>
    <row r="60" spans="1:47">
      <c r="A60" s="12" t="s">
        <v>194</v>
      </c>
      <c r="B60" s="12" t="s">
        <v>16</v>
      </c>
      <c r="C60" s="12" t="s">
        <v>89</v>
      </c>
      <c r="D60" s="12" t="s">
        <v>131</v>
      </c>
      <c r="E60" s="12">
        <f t="shared" si="66"/>
        <v>1</v>
      </c>
      <c r="F60" s="12">
        <f t="shared" si="67"/>
        <v>1</v>
      </c>
      <c r="G60" s="12">
        <f t="shared" si="68"/>
        <v>5</v>
      </c>
      <c r="H60" s="12" t="str">
        <f t="shared" si="69"/>
        <v>Lending</v>
      </c>
      <c r="I60" s="12" t="str">
        <f t="shared" si="70"/>
        <v>Lending1</v>
      </c>
      <c r="J60" s="12" t="str">
        <f t="shared" si="71"/>
        <v>Commercial Lending</v>
      </c>
      <c r="K60" s="12" t="str">
        <f t="shared" si="72"/>
        <v>LendingCommercial Lending1</v>
      </c>
      <c r="L60" s="12" t="str">
        <f t="shared" si="73"/>
        <v>Lending/Relationship Management</v>
      </c>
      <c r="M60" s="12" t="str">
        <f t="shared" si="74"/>
        <v>LendingCommercial LendingLending/Relationship Management5</v>
      </c>
      <c r="N60" s="12" t="str">
        <f t="shared" si="75"/>
        <v>F - Intermediate</v>
      </c>
      <c r="O60" s="4" t="s">
        <v>2109</v>
      </c>
      <c r="P60" s="4" t="str">
        <f t="shared" si="91"/>
        <v>LE</v>
      </c>
      <c r="Q60" s="4" t="str">
        <f t="shared" si="92"/>
        <v>CL</v>
      </c>
      <c r="R60" s="4" t="str">
        <f t="shared" si="93"/>
        <v>A</v>
      </c>
      <c r="S60" s="4" t="str">
        <f t="shared" si="94"/>
        <v>F</v>
      </c>
      <c r="V60" s="12" t="str">
        <f t="shared" si="95"/>
        <v>RRU-LE-CLAF</v>
      </c>
      <c r="W60" s="17" t="str">
        <f t="shared" si="96"/>
        <v>Lending</v>
      </c>
      <c r="X60" s="17" t="str">
        <f t="shared" si="97"/>
        <v>Commercial Lending</v>
      </c>
      <c r="Y60" s="17" t="str">
        <f t="shared" si="99"/>
        <v>Lending/Relationship Management</v>
      </c>
      <c r="Z60" s="17" t="str">
        <f t="shared" si="98"/>
        <v>F - Intermediate</v>
      </c>
      <c r="AN60" s="4" t="str">
        <f t="shared" si="76"/>
        <v>LECLAF</v>
      </c>
      <c r="AO60" s="12" t="str">
        <f t="shared" si="20"/>
        <v>RRU-LE-CLAF</v>
      </c>
      <c r="AP60" s="12" t="str">
        <f t="shared" si="77"/>
        <v>Lending</v>
      </c>
      <c r="AQ60" s="12" t="str">
        <f t="shared" si="78"/>
        <v>Commercial Lending</v>
      </c>
      <c r="AR60" s="12" t="str">
        <f t="shared" si="79"/>
        <v>Lending/Relationship Management</v>
      </c>
      <c r="AS60" s="12" t="str">
        <f t="shared" si="80"/>
        <v>F - Intermediate</v>
      </c>
      <c r="AT60" s="12" t="str">
        <f t="shared" si="81"/>
        <v>LendingCommercial LendingLending/Relationship ManagementF - Intermediate</v>
      </c>
      <c r="AU60" s="153" t="str">
        <f t="shared" si="82"/>
        <v>F</v>
      </c>
    </row>
    <row r="61" spans="1:47">
      <c r="A61" s="12" t="s">
        <v>194</v>
      </c>
      <c r="B61" s="12" t="s">
        <v>16</v>
      </c>
      <c r="C61" s="12" t="s">
        <v>89</v>
      </c>
      <c r="D61" s="12" t="s">
        <v>132</v>
      </c>
      <c r="E61" s="12">
        <f t="shared" si="66"/>
        <v>1</v>
      </c>
      <c r="F61" s="12">
        <f t="shared" si="67"/>
        <v>1</v>
      </c>
      <c r="G61" s="12">
        <f t="shared" si="68"/>
        <v>6</v>
      </c>
      <c r="H61" s="12" t="str">
        <f t="shared" si="69"/>
        <v>Lending</v>
      </c>
      <c r="I61" s="12" t="str">
        <f t="shared" si="70"/>
        <v>Lending1</v>
      </c>
      <c r="J61" s="12" t="str">
        <f t="shared" si="71"/>
        <v>Commercial Lending</v>
      </c>
      <c r="K61" s="12" t="str">
        <f t="shared" si="72"/>
        <v>LendingCommercial Lending1</v>
      </c>
      <c r="L61" s="12" t="str">
        <f t="shared" si="73"/>
        <v>Lending/Relationship Management</v>
      </c>
      <c r="M61" s="12" t="str">
        <f t="shared" si="74"/>
        <v>LendingCommercial LendingLending/Relationship Management6</v>
      </c>
      <c r="N61" s="12" t="str">
        <f t="shared" si="75"/>
        <v>G - Junior</v>
      </c>
      <c r="O61" s="4" t="s">
        <v>2110</v>
      </c>
      <c r="P61" s="4" t="str">
        <f t="shared" si="91"/>
        <v>LE</v>
      </c>
      <c r="Q61" s="4" t="str">
        <f t="shared" si="92"/>
        <v>CL</v>
      </c>
      <c r="R61" s="4" t="str">
        <f t="shared" si="93"/>
        <v>A</v>
      </c>
      <c r="S61" s="4" t="str">
        <f t="shared" si="94"/>
        <v>G</v>
      </c>
      <c r="V61" s="12" t="str">
        <f t="shared" si="95"/>
        <v>RRU-LE-CLAG</v>
      </c>
      <c r="W61" s="17" t="str">
        <f t="shared" si="96"/>
        <v>Lending</v>
      </c>
      <c r="X61" s="17" t="str">
        <f t="shared" si="97"/>
        <v>Commercial Lending</v>
      </c>
      <c r="Y61" s="17" t="str">
        <f t="shared" si="99"/>
        <v>Lending/Relationship Management</v>
      </c>
      <c r="Z61" s="17" t="str">
        <f t="shared" si="98"/>
        <v>G - Junior</v>
      </c>
      <c r="AN61" s="4" t="str">
        <f t="shared" si="76"/>
        <v>LECLAG</v>
      </c>
      <c r="AO61" s="12" t="str">
        <f t="shared" si="20"/>
        <v>RRU-LE-CLAG</v>
      </c>
      <c r="AP61" s="12" t="str">
        <f t="shared" si="77"/>
        <v>Lending</v>
      </c>
      <c r="AQ61" s="12" t="str">
        <f t="shared" si="78"/>
        <v>Commercial Lending</v>
      </c>
      <c r="AR61" s="12" t="str">
        <f t="shared" si="79"/>
        <v>Lending/Relationship Management</v>
      </c>
      <c r="AS61" s="12" t="str">
        <f t="shared" si="80"/>
        <v>G - Junior</v>
      </c>
      <c r="AT61" s="12" t="str">
        <f t="shared" si="81"/>
        <v>LendingCommercial LendingLending/Relationship ManagementG - Junior</v>
      </c>
      <c r="AU61" s="153" t="str">
        <f t="shared" si="82"/>
        <v>G</v>
      </c>
    </row>
    <row r="62" spans="1:47">
      <c r="A62" s="12" t="s">
        <v>194</v>
      </c>
      <c r="B62" s="12" t="s">
        <v>16</v>
      </c>
      <c r="C62" s="12" t="s">
        <v>89</v>
      </c>
      <c r="D62" s="12" t="s">
        <v>133</v>
      </c>
      <c r="E62" s="12">
        <f t="shared" si="66"/>
        <v>1</v>
      </c>
      <c r="F62" s="12">
        <f t="shared" si="67"/>
        <v>1</v>
      </c>
      <c r="G62" s="12">
        <f t="shared" si="68"/>
        <v>7</v>
      </c>
      <c r="H62" s="12" t="str">
        <f t="shared" si="69"/>
        <v>Lending</v>
      </c>
      <c r="I62" s="12" t="str">
        <f t="shared" si="70"/>
        <v>Lending1</v>
      </c>
      <c r="J62" s="12" t="str">
        <f t="shared" si="71"/>
        <v>Commercial Lending</v>
      </c>
      <c r="K62" s="12" t="str">
        <f t="shared" si="72"/>
        <v>LendingCommercial Lending1</v>
      </c>
      <c r="L62" s="12" t="str">
        <f t="shared" si="73"/>
        <v>Lending/Relationship Management</v>
      </c>
      <c r="M62" s="12" t="str">
        <f t="shared" si="74"/>
        <v>LendingCommercial LendingLending/Relationship Management7</v>
      </c>
      <c r="N62" s="12" t="str">
        <f t="shared" si="75"/>
        <v>H - Analyst</v>
      </c>
      <c r="O62" s="4" t="s">
        <v>2111</v>
      </c>
      <c r="P62" s="4" t="str">
        <f t="shared" si="91"/>
        <v>LE</v>
      </c>
      <c r="Q62" s="4" t="str">
        <f t="shared" si="92"/>
        <v>CL</v>
      </c>
      <c r="R62" s="4" t="str">
        <f t="shared" si="93"/>
        <v>A</v>
      </c>
      <c r="S62" s="4" t="str">
        <f t="shared" si="94"/>
        <v>H</v>
      </c>
      <c r="V62" s="12" t="str">
        <f t="shared" si="95"/>
        <v>RRU-LE-CLAH</v>
      </c>
      <c r="W62" s="17" t="str">
        <f t="shared" si="96"/>
        <v>Lending</v>
      </c>
      <c r="X62" s="17" t="str">
        <f t="shared" si="97"/>
        <v>Commercial Lending</v>
      </c>
      <c r="Y62" s="17" t="str">
        <f t="shared" si="99"/>
        <v>Lending/Relationship Management</v>
      </c>
      <c r="Z62" s="17" t="str">
        <f t="shared" si="98"/>
        <v>H - Analyst</v>
      </c>
      <c r="AN62" s="4" t="str">
        <f t="shared" si="76"/>
        <v>LECLAH</v>
      </c>
      <c r="AO62" s="12" t="str">
        <f t="shared" si="20"/>
        <v>RRU-LE-CLAH</v>
      </c>
      <c r="AP62" s="12" t="str">
        <f t="shared" si="77"/>
        <v>Lending</v>
      </c>
      <c r="AQ62" s="12" t="str">
        <f t="shared" si="78"/>
        <v>Commercial Lending</v>
      </c>
      <c r="AR62" s="12" t="str">
        <f t="shared" si="79"/>
        <v>Lending/Relationship Management</v>
      </c>
      <c r="AS62" s="12" t="str">
        <f t="shared" si="80"/>
        <v>H - Analyst</v>
      </c>
      <c r="AT62" s="12" t="str">
        <f t="shared" si="81"/>
        <v>LendingCommercial LendingLending/Relationship ManagementH - Analyst</v>
      </c>
      <c r="AU62" s="153" t="str">
        <f t="shared" si="82"/>
        <v>H</v>
      </c>
    </row>
    <row r="63" spans="1:47">
      <c r="A63" s="12" t="s">
        <v>194</v>
      </c>
      <c r="B63" s="12" t="s">
        <v>16</v>
      </c>
      <c r="C63" s="12" t="s">
        <v>89</v>
      </c>
      <c r="D63" s="12" t="s">
        <v>1411</v>
      </c>
      <c r="E63" s="12">
        <f t="shared" si="66"/>
        <v>1</v>
      </c>
      <c r="F63" s="12">
        <f t="shared" si="67"/>
        <v>1</v>
      </c>
      <c r="G63" s="12">
        <f t="shared" si="68"/>
        <v>8</v>
      </c>
      <c r="H63" s="12" t="str">
        <f t="shared" si="69"/>
        <v>Lending</v>
      </c>
      <c r="I63" s="12" t="str">
        <f t="shared" si="70"/>
        <v>Lending1</v>
      </c>
      <c r="J63" s="12" t="str">
        <f t="shared" si="71"/>
        <v>Commercial Lending</v>
      </c>
      <c r="K63" s="12" t="str">
        <f t="shared" si="72"/>
        <v>LendingCommercial Lending1</v>
      </c>
      <c r="L63" s="12" t="str">
        <f t="shared" si="73"/>
        <v>Lending/Relationship Management</v>
      </c>
      <c r="M63" s="12" t="str">
        <f t="shared" si="74"/>
        <v>LendingCommercial LendingLending/Relationship Management8</v>
      </c>
      <c r="N63" s="12" t="str">
        <f t="shared" si="75"/>
        <v>Levels D &amp; E Combined</v>
      </c>
      <c r="O63" s="4" t="s">
        <v>2103</v>
      </c>
      <c r="P63" s="4" t="str">
        <f t="shared" si="91"/>
        <v>LE</v>
      </c>
      <c r="Q63" s="4" t="str">
        <f t="shared" si="92"/>
        <v>CL</v>
      </c>
      <c r="R63" s="4" t="str">
        <f t="shared" si="93"/>
        <v>A</v>
      </c>
      <c r="S63" s="4" t="str">
        <f t="shared" si="94"/>
        <v>2</v>
      </c>
      <c r="V63" s="12" t="str">
        <f t="shared" si="95"/>
        <v>RRU-LE-CLA2</v>
      </c>
      <c r="W63" s="17" t="str">
        <f t="shared" si="96"/>
        <v>Lending</v>
      </c>
      <c r="X63" s="17" t="str">
        <f t="shared" si="97"/>
        <v>Commercial Lending</v>
      </c>
      <c r="Y63" s="17" t="str">
        <f t="shared" si="99"/>
        <v>Lending/Relationship Management</v>
      </c>
      <c r="Z63" s="17" t="str">
        <f t="shared" si="98"/>
        <v>Levels D &amp; E Combined</v>
      </c>
      <c r="AN63" s="4" t="str">
        <f t="shared" si="76"/>
        <v>LECLA2</v>
      </c>
      <c r="AO63" s="12" t="str">
        <f t="shared" si="20"/>
        <v>RRU-LE-CLA2</v>
      </c>
      <c r="AP63" s="12" t="str">
        <f t="shared" si="77"/>
        <v>Lending</v>
      </c>
      <c r="AQ63" s="12" t="str">
        <f t="shared" si="78"/>
        <v>Commercial Lending</v>
      </c>
      <c r="AR63" s="12" t="str">
        <f t="shared" si="79"/>
        <v>Lending/Relationship Management</v>
      </c>
      <c r="AS63" s="12" t="str">
        <f t="shared" si="80"/>
        <v>Levels D &amp; E Combined</v>
      </c>
      <c r="AT63" s="12" t="str">
        <f t="shared" si="81"/>
        <v>LendingCommercial LendingLending/Relationship ManagementLevels D &amp; E Combined</v>
      </c>
      <c r="AU63" s="153" t="str">
        <f t="shared" si="82"/>
        <v>2</v>
      </c>
    </row>
    <row r="64" spans="1:47">
      <c r="A64" s="12" t="s">
        <v>194</v>
      </c>
      <c r="B64" s="12" t="s">
        <v>16</v>
      </c>
      <c r="C64" s="12" t="s">
        <v>89</v>
      </c>
      <c r="D64" s="12" t="s">
        <v>1412</v>
      </c>
      <c r="E64" s="12">
        <f t="shared" si="66"/>
        <v>1</v>
      </c>
      <c r="F64" s="12">
        <f t="shared" si="67"/>
        <v>1</v>
      </c>
      <c r="G64" s="12">
        <f t="shared" si="68"/>
        <v>9</v>
      </c>
      <c r="H64" s="12" t="str">
        <f t="shared" si="69"/>
        <v>Lending</v>
      </c>
      <c r="I64" s="12" t="str">
        <f t="shared" si="70"/>
        <v>Lending1</v>
      </c>
      <c r="J64" s="12" t="str">
        <f t="shared" si="71"/>
        <v>Commercial Lending</v>
      </c>
      <c r="K64" s="12" t="str">
        <f t="shared" si="72"/>
        <v>LendingCommercial Lending1</v>
      </c>
      <c r="L64" s="12" t="str">
        <f t="shared" si="73"/>
        <v>Lending/Relationship Management</v>
      </c>
      <c r="M64" s="12" t="str">
        <f t="shared" si="74"/>
        <v>LendingCommercial LendingLending/Relationship Management9</v>
      </c>
      <c r="N64" s="12" t="str">
        <f t="shared" si="75"/>
        <v>Levels F, G &amp; H Combined</v>
      </c>
      <c r="O64" s="4" t="s">
        <v>2104</v>
      </c>
      <c r="P64" s="4" t="str">
        <f t="shared" si="91"/>
        <v>LE</v>
      </c>
      <c r="Q64" s="4" t="str">
        <f t="shared" si="92"/>
        <v>CL</v>
      </c>
      <c r="R64" s="4" t="str">
        <f t="shared" si="93"/>
        <v>A</v>
      </c>
      <c r="S64" s="4" t="str">
        <f t="shared" si="94"/>
        <v>3</v>
      </c>
      <c r="V64" s="12" t="str">
        <f t="shared" si="95"/>
        <v>RRU-LE-CLA3</v>
      </c>
      <c r="W64" s="17" t="str">
        <f t="shared" si="96"/>
        <v>Lending</v>
      </c>
      <c r="X64" s="17" t="str">
        <f t="shared" si="97"/>
        <v>Commercial Lending</v>
      </c>
      <c r="Y64" s="17" t="str">
        <f t="shared" si="99"/>
        <v>Lending/Relationship Management</v>
      </c>
      <c r="Z64" s="17" t="str">
        <f t="shared" si="98"/>
        <v>Levels F, G &amp; H Combined</v>
      </c>
      <c r="AN64" s="4" t="str">
        <f t="shared" si="76"/>
        <v>LECLA3</v>
      </c>
      <c r="AO64" s="12" t="str">
        <f t="shared" si="20"/>
        <v>RRU-LE-CLA3</v>
      </c>
      <c r="AP64" s="12" t="str">
        <f t="shared" si="77"/>
        <v>Lending</v>
      </c>
      <c r="AQ64" s="12" t="str">
        <f t="shared" si="78"/>
        <v>Commercial Lending</v>
      </c>
      <c r="AR64" s="12" t="str">
        <f t="shared" si="79"/>
        <v>Lending/Relationship Management</v>
      </c>
      <c r="AS64" s="12" t="str">
        <f t="shared" si="80"/>
        <v>Levels F, G &amp; H Combined</v>
      </c>
      <c r="AT64" s="12" t="str">
        <f t="shared" si="81"/>
        <v>LendingCommercial LendingLending/Relationship ManagementLevels F, G &amp; H Combined</v>
      </c>
      <c r="AU64" s="153" t="str">
        <f t="shared" si="82"/>
        <v>3</v>
      </c>
    </row>
    <row r="65" spans="1:47">
      <c r="A65" s="12" t="s">
        <v>194</v>
      </c>
      <c r="B65" s="12" t="s">
        <v>197</v>
      </c>
      <c r="C65" s="12" t="s">
        <v>89</v>
      </c>
      <c r="D65" s="12" t="s">
        <v>127</v>
      </c>
      <c r="E65" s="12">
        <f t="shared" si="66"/>
        <v>2</v>
      </c>
      <c r="F65" s="12">
        <f t="shared" si="67"/>
        <v>1</v>
      </c>
      <c r="G65" s="12">
        <f t="shared" si="68"/>
        <v>1</v>
      </c>
      <c r="H65" s="12" t="str">
        <f t="shared" si="69"/>
        <v>Lending</v>
      </c>
      <c r="I65" s="12" t="str">
        <f t="shared" si="70"/>
        <v>Lending2</v>
      </c>
      <c r="J65" s="12" t="str">
        <f t="shared" si="71"/>
        <v>Agricultural Lending</v>
      </c>
      <c r="K65" s="12" t="str">
        <f t="shared" si="72"/>
        <v>LendingAgricultural Lending1</v>
      </c>
      <c r="L65" s="12" t="str">
        <f t="shared" si="73"/>
        <v>Lending/Relationship Management</v>
      </c>
      <c r="M65" s="12" t="str">
        <f t="shared" si="74"/>
        <v>LendingAgricultural LendingLending/Relationship Management1</v>
      </c>
      <c r="N65" s="12" t="str">
        <f t="shared" si="75"/>
        <v>B - Group Manager</v>
      </c>
      <c r="O65" s="4" t="s">
        <v>2078</v>
      </c>
      <c r="P65" s="4" t="str">
        <f t="shared" si="91"/>
        <v>LE</v>
      </c>
      <c r="Q65" s="4" t="str">
        <f t="shared" si="92"/>
        <v>AG</v>
      </c>
      <c r="R65" s="4" t="str">
        <f t="shared" si="93"/>
        <v>A</v>
      </c>
      <c r="S65" s="4" t="str">
        <f t="shared" si="94"/>
        <v>B</v>
      </c>
      <c r="V65" s="12" t="str">
        <f t="shared" si="95"/>
        <v>RRU-LE-AGAB</v>
      </c>
      <c r="W65" s="17" t="str">
        <f t="shared" si="96"/>
        <v>Lending</v>
      </c>
      <c r="X65" s="17" t="str">
        <f t="shared" si="97"/>
        <v>Agricultural Lending</v>
      </c>
      <c r="Y65" s="17" t="str">
        <f t="shared" si="99"/>
        <v>Lending/Relationship Management</v>
      </c>
      <c r="Z65" s="17" t="str">
        <f t="shared" si="98"/>
        <v>B - Group Manager</v>
      </c>
      <c r="AN65" s="4" t="str">
        <f t="shared" si="76"/>
        <v>LEAGAB</v>
      </c>
      <c r="AO65" s="12" t="str">
        <f t="shared" si="20"/>
        <v>RRU-LE-AGAB</v>
      </c>
      <c r="AP65" s="12" t="str">
        <f t="shared" si="77"/>
        <v>Lending</v>
      </c>
      <c r="AQ65" s="12" t="str">
        <f t="shared" si="78"/>
        <v>Agricultural Lending</v>
      </c>
      <c r="AR65" s="12" t="str">
        <f t="shared" si="79"/>
        <v>Lending/Relationship Management</v>
      </c>
      <c r="AS65" s="12" t="str">
        <f t="shared" si="80"/>
        <v>B - Group Manager</v>
      </c>
      <c r="AT65" s="12" t="str">
        <f t="shared" si="81"/>
        <v>LendingAgricultural LendingLending/Relationship ManagementB - Group Manager</v>
      </c>
      <c r="AU65" s="153" t="str">
        <f t="shared" si="82"/>
        <v>B</v>
      </c>
    </row>
    <row r="66" spans="1:47">
      <c r="A66" s="12" t="s">
        <v>194</v>
      </c>
      <c r="B66" s="12" t="s">
        <v>197</v>
      </c>
      <c r="C66" s="12" t="s">
        <v>89</v>
      </c>
      <c r="D66" s="12" t="s">
        <v>128</v>
      </c>
      <c r="E66" s="12">
        <f t="shared" si="66"/>
        <v>2</v>
      </c>
      <c r="F66" s="12">
        <f t="shared" si="67"/>
        <v>1</v>
      </c>
      <c r="G66" s="12">
        <f t="shared" si="68"/>
        <v>2</v>
      </c>
      <c r="H66" s="12" t="str">
        <f t="shared" si="69"/>
        <v>Lending</v>
      </c>
      <c r="I66" s="12" t="str">
        <f t="shared" si="70"/>
        <v>Lending2</v>
      </c>
      <c r="J66" s="12" t="str">
        <f t="shared" si="71"/>
        <v>Agricultural Lending</v>
      </c>
      <c r="K66" s="12" t="str">
        <f t="shared" si="72"/>
        <v>LendingAgricultural Lending1</v>
      </c>
      <c r="L66" s="12" t="str">
        <f t="shared" si="73"/>
        <v>Lending/Relationship Management</v>
      </c>
      <c r="M66" s="12" t="str">
        <f t="shared" si="74"/>
        <v>LendingAgricultural LendingLending/Relationship Management2</v>
      </c>
      <c r="N66" s="12" t="str">
        <f t="shared" si="75"/>
        <v>C - Team Leader, Senior I</v>
      </c>
      <c r="O66" s="4" t="s">
        <v>2079</v>
      </c>
      <c r="P66" s="4" t="str">
        <f t="shared" si="91"/>
        <v>LE</v>
      </c>
      <c r="Q66" s="4" t="str">
        <f t="shared" si="92"/>
        <v>AG</v>
      </c>
      <c r="R66" s="4" t="str">
        <f t="shared" si="93"/>
        <v>A</v>
      </c>
      <c r="S66" s="4" t="str">
        <f t="shared" si="94"/>
        <v>C</v>
      </c>
      <c r="V66" s="12" t="str">
        <f t="shared" si="95"/>
        <v>RRU-LE-AGAC</v>
      </c>
      <c r="W66" s="17" t="str">
        <f t="shared" si="96"/>
        <v>Lending</v>
      </c>
      <c r="X66" s="17" t="str">
        <f t="shared" si="97"/>
        <v>Agricultural Lending</v>
      </c>
      <c r="Y66" s="17" t="str">
        <f t="shared" si="99"/>
        <v>Lending/Relationship Management</v>
      </c>
      <c r="Z66" s="17" t="str">
        <f t="shared" si="98"/>
        <v>C - Team Leader, Senior I</v>
      </c>
      <c r="AN66" s="4" t="str">
        <f t="shared" si="76"/>
        <v>LEAGAC</v>
      </c>
      <c r="AO66" s="12" t="str">
        <f t="shared" si="20"/>
        <v>RRU-LE-AGAC</v>
      </c>
      <c r="AP66" s="12" t="str">
        <f t="shared" si="77"/>
        <v>Lending</v>
      </c>
      <c r="AQ66" s="12" t="str">
        <f t="shared" si="78"/>
        <v>Agricultural Lending</v>
      </c>
      <c r="AR66" s="12" t="str">
        <f t="shared" si="79"/>
        <v>Lending/Relationship Management</v>
      </c>
      <c r="AS66" s="12" t="str">
        <f t="shared" si="80"/>
        <v>C - Team Leader, Senior I</v>
      </c>
      <c r="AT66" s="12" t="str">
        <f t="shared" si="81"/>
        <v>LendingAgricultural LendingLending/Relationship ManagementC - Team Leader, Senior I</v>
      </c>
      <c r="AU66" s="153" t="str">
        <f t="shared" si="82"/>
        <v>C</v>
      </c>
    </row>
    <row r="67" spans="1:47">
      <c r="A67" s="12" t="s">
        <v>194</v>
      </c>
      <c r="B67" s="12" t="s">
        <v>197</v>
      </c>
      <c r="C67" s="12" t="s">
        <v>89</v>
      </c>
      <c r="D67" s="12" t="s">
        <v>129</v>
      </c>
      <c r="E67" s="12">
        <f t="shared" si="66"/>
        <v>2</v>
      </c>
      <c r="F67" s="12">
        <f t="shared" si="67"/>
        <v>1</v>
      </c>
      <c r="G67" s="12">
        <f t="shared" si="68"/>
        <v>3</v>
      </c>
      <c r="H67" s="12" t="str">
        <f t="shared" si="69"/>
        <v>Lending</v>
      </c>
      <c r="I67" s="12" t="str">
        <f t="shared" si="70"/>
        <v>Lending2</v>
      </c>
      <c r="J67" s="12" t="str">
        <f t="shared" si="71"/>
        <v>Agricultural Lending</v>
      </c>
      <c r="K67" s="12" t="str">
        <f t="shared" si="72"/>
        <v>LendingAgricultural Lending1</v>
      </c>
      <c r="L67" s="12" t="str">
        <f t="shared" si="73"/>
        <v>Lending/Relationship Management</v>
      </c>
      <c r="M67" s="12" t="str">
        <f t="shared" si="74"/>
        <v>LendingAgricultural LendingLending/Relationship Management3</v>
      </c>
      <c r="N67" s="12" t="str">
        <f t="shared" si="75"/>
        <v>D - Senior II</v>
      </c>
      <c r="O67" s="4" t="s">
        <v>2080</v>
      </c>
      <c r="P67" s="4" t="str">
        <f t="shared" si="91"/>
        <v>LE</v>
      </c>
      <c r="Q67" s="4" t="str">
        <f t="shared" si="92"/>
        <v>AG</v>
      </c>
      <c r="R67" s="4" t="str">
        <f t="shared" si="93"/>
        <v>A</v>
      </c>
      <c r="S67" s="4" t="str">
        <f t="shared" si="94"/>
        <v>D</v>
      </c>
      <c r="V67" s="12" t="str">
        <f t="shared" si="95"/>
        <v>RRU-LE-AGAD</v>
      </c>
      <c r="W67" s="17" t="str">
        <f t="shared" si="96"/>
        <v>Lending</v>
      </c>
      <c r="X67" s="17" t="str">
        <f t="shared" si="97"/>
        <v>Agricultural Lending</v>
      </c>
      <c r="Y67" s="17" t="str">
        <f t="shared" si="99"/>
        <v>Lending/Relationship Management</v>
      </c>
      <c r="Z67" s="17" t="str">
        <f t="shared" si="98"/>
        <v>D - Senior II</v>
      </c>
      <c r="AN67" s="4" t="str">
        <f t="shared" si="76"/>
        <v>LEAGAD</v>
      </c>
      <c r="AO67" s="12" t="str">
        <f t="shared" si="20"/>
        <v>RRU-LE-AGAD</v>
      </c>
      <c r="AP67" s="12" t="str">
        <f t="shared" si="77"/>
        <v>Lending</v>
      </c>
      <c r="AQ67" s="12" t="str">
        <f t="shared" si="78"/>
        <v>Agricultural Lending</v>
      </c>
      <c r="AR67" s="12" t="str">
        <f t="shared" si="79"/>
        <v>Lending/Relationship Management</v>
      </c>
      <c r="AS67" s="12" t="str">
        <f t="shared" si="80"/>
        <v>D - Senior II</v>
      </c>
      <c r="AT67" s="12" t="str">
        <f t="shared" si="81"/>
        <v>LendingAgricultural LendingLending/Relationship ManagementD - Senior II</v>
      </c>
      <c r="AU67" s="153" t="str">
        <f t="shared" si="82"/>
        <v>D</v>
      </c>
    </row>
    <row r="68" spans="1:47">
      <c r="A68" s="12" t="s">
        <v>194</v>
      </c>
      <c r="B68" s="12" t="s">
        <v>197</v>
      </c>
      <c r="C68" s="12" t="s">
        <v>89</v>
      </c>
      <c r="D68" s="12" t="s">
        <v>130</v>
      </c>
      <c r="E68" s="12">
        <f t="shared" si="66"/>
        <v>2</v>
      </c>
      <c r="F68" s="12">
        <f t="shared" si="67"/>
        <v>1</v>
      </c>
      <c r="G68" s="12">
        <f t="shared" si="68"/>
        <v>4</v>
      </c>
      <c r="H68" s="12" t="str">
        <f t="shared" si="69"/>
        <v>Lending</v>
      </c>
      <c r="I68" s="12" t="str">
        <f t="shared" si="70"/>
        <v>Lending2</v>
      </c>
      <c r="J68" s="12" t="str">
        <f t="shared" si="71"/>
        <v>Agricultural Lending</v>
      </c>
      <c r="K68" s="12" t="str">
        <f t="shared" si="72"/>
        <v>LendingAgricultural Lending1</v>
      </c>
      <c r="L68" s="12" t="str">
        <f t="shared" si="73"/>
        <v>Lending/Relationship Management</v>
      </c>
      <c r="M68" s="12" t="str">
        <f t="shared" si="74"/>
        <v>LendingAgricultural LendingLending/Relationship Management4</v>
      </c>
      <c r="N68" s="12" t="str">
        <f t="shared" si="75"/>
        <v>E - Senior III</v>
      </c>
      <c r="O68" s="4" t="s">
        <v>2081</v>
      </c>
      <c r="P68" s="4" t="str">
        <f t="shared" si="91"/>
        <v>LE</v>
      </c>
      <c r="Q68" s="4" t="str">
        <f t="shared" si="92"/>
        <v>AG</v>
      </c>
      <c r="R68" s="4" t="str">
        <f t="shared" si="93"/>
        <v>A</v>
      </c>
      <c r="S68" s="4" t="str">
        <f t="shared" si="94"/>
        <v>E</v>
      </c>
      <c r="V68" s="12" t="str">
        <f t="shared" si="95"/>
        <v>RRU-LE-AGAE</v>
      </c>
      <c r="W68" s="17" t="str">
        <f t="shared" si="96"/>
        <v>Lending</v>
      </c>
      <c r="X68" s="17" t="str">
        <f t="shared" si="97"/>
        <v>Agricultural Lending</v>
      </c>
      <c r="Y68" s="17" t="str">
        <f t="shared" si="99"/>
        <v>Lending/Relationship Management</v>
      </c>
      <c r="Z68" s="17" t="str">
        <f t="shared" si="98"/>
        <v>E - Senior III</v>
      </c>
      <c r="AN68" s="4" t="str">
        <f t="shared" si="76"/>
        <v>LEAGAE</v>
      </c>
      <c r="AO68" s="12" t="str">
        <f t="shared" si="20"/>
        <v>RRU-LE-AGAE</v>
      </c>
      <c r="AP68" s="12" t="str">
        <f t="shared" si="77"/>
        <v>Lending</v>
      </c>
      <c r="AQ68" s="12" t="str">
        <f t="shared" si="78"/>
        <v>Agricultural Lending</v>
      </c>
      <c r="AR68" s="12" t="str">
        <f t="shared" si="79"/>
        <v>Lending/Relationship Management</v>
      </c>
      <c r="AS68" s="12" t="str">
        <f t="shared" si="80"/>
        <v>E - Senior III</v>
      </c>
      <c r="AT68" s="12" t="str">
        <f t="shared" si="81"/>
        <v>LendingAgricultural LendingLending/Relationship ManagementE - Senior III</v>
      </c>
      <c r="AU68" s="153" t="str">
        <f t="shared" si="82"/>
        <v>E</v>
      </c>
    </row>
    <row r="69" spans="1:47">
      <c r="A69" s="12" t="s">
        <v>194</v>
      </c>
      <c r="B69" s="12" t="s">
        <v>197</v>
      </c>
      <c r="C69" s="12" t="s">
        <v>89</v>
      </c>
      <c r="D69" s="12" t="s">
        <v>131</v>
      </c>
      <c r="E69" s="12">
        <f t="shared" si="66"/>
        <v>2</v>
      </c>
      <c r="F69" s="12">
        <f t="shared" si="67"/>
        <v>1</v>
      </c>
      <c r="G69" s="12">
        <f t="shared" si="68"/>
        <v>5</v>
      </c>
      <c r="H69" s="12" t="str">
        <f t="shared" si="69"/>
        <v>Lending</v>
      </c>
      <c r="I69" s="12" t="str">
        <f t="shared" si="70"/>
        <v>Lending2</v>
      </c>
      <c r="J69" s="12" t="str">
        <f t="shared" si="71"/>
        <v>Agricultural Lending</v>
      </c>
      <c r="K69" s="12" t="str">
        <f t="shared" si="72"/>
        <v>LendingAgricultural Lending1</v>
      </c>
      <c r="L69" s="12" t="str">
        <f t="shared" si="73"/>
        <v>Lending/Relationship Management</v>
      </c>
      <c r="M69" s="12" t="str">
        <f t="shared" si="74"/>
        <v>LendingAgricultural LendingLending/Relationship Management5</v>
      </c>
      <c r="N69" s="12" t="str">
        <f t="shared" si="75"/>
        <v>F - Intermediate</v>
      </c>
      <c r="O69" s="4" t="s">
        <v>2082</v>
      </c>
      <c r="P69" s="4" t="str">
        <f t="shared" si="91"/>
        <v>LE</v>
      </c>
      <c r="Q69" s="4" t="str">
        <f t="shared" si="92"/>
        <v>AG</v>
      </c>
      <c r="R69" s="4" t="str">
        <f t="shared" si="93"/>
        <v>A</v>
      </c>
      <c r="S69" s="4" t="str">
        <f t="shared" si="94"/>
        <v>F</v>
      </c>
      <c r="V69" s="12" t="str">
        <f t="shared" si="95"/>
        <v>RRU-LE-AGAF</v>
      </c>
      <c r="W69" s="17" t="str">
        <f t="shared" si="96"/>
        <v>Lending</v>
      </c>
      <c r="X69" s="17" t="str">
        <f t="shared" si="97"/>
        <v>Agricultural Lending</v>
      </c>
      <c r="Y69" s="17" t="str">
        <f t="shared" si="99"/>
        <v>Lending/Relationship Management</v>
      </c>
      <c r="Z69" s="17" t="str">
        <f t="shared" si="98"/>
        <v>F - Intermediate</v>
      </c>
      <c r="AN69" s="4" t="str">
        <f t="shared" si="76"/>
        <v>LEAGAF</v>
      </c>
      <c r="AO69" s="12" t="str">
        <f t="shared" si="20"/>
        <v>RRU-LE-AGAF</v>
      </c>
      <c r="AP69" s="12" t="str">
        <f t="shared" si="77"/>
        <v>Lending</v>
      </c>
      <c r="AQ69" s="12" t="str">
        <f t="shared" si="78"/>
        <v>Agricultural Lending</v>
      </c>
      <c r="AR69" s="12" t="str">
        <f t="shared" si="79"/>
        <v>Lending/Relationship Management</v>
      </c>
      <c r="AS69" s="12" t="str">
        <f t="shared" si="80"/>
        <v>F - Intermediate</v>
      </c>
      <c r="AT69" s="12" t="str">
        <f t="shared" si="81"/>
        <v>LendingAgricultural LendingLending/Relationship ManagementF - Intermediate</v>
      </c>
      <c r="AU69" s="153" t="str">
        <f t="shared" si="82"/>
        <v>F</v>
      </c>
    </row>
    <row r="70" spans="1:47">
      <c r="A70" s="12" t="s">
        <v>194</v>
      </c>
      <c r="B70" s="12" t="s">
        <v>197</v>
      </c>
      <c r="C70" s="12" t="s">
        <v>89</v>
      </c>
      <c r="D70" s="12" t="s">
        <v>132</v>
      </c>
      <c r="E70" s="12">
        <f t="shared" si="66"/>
        <v>2</v>
      </c>
      <c r="F70" s="12">
        <f t="shared" si="67"/>
        <v>1</v>
      </c>
      <c r="G70" s="12">
        <f t="shared" si="68"/>
        <v>6</v>
      </c>
      <c r="H70" s="12" t="str">
        <f t="shared" si="69"/>
        <v>Lending</v>
      </c>
      <c r="I70" s="12" t="str">
        <f t="shared" si="70"/>
        <v>Lending2</v>
      </c>
      <c r="J70" s="12" t="str">
        <f t="shared" si="71"/>
        <v>Agricultural Lending</v>
      </c>
      <c r="K70" s="12" t="str">
        <f t="shared" si="72"/>
        <v>LendingAgricultural Lending1</v>
      </c>
      <c r="L70" s="12" t="str">
        <f t="shared" si="73"/>
        <v>Lending/Relationship Management</v>
      </c>
      <c r="M70" s="12" t="str">
        <f t="shared" si="74"/>
        <v>LendingAgricultural LendingLending/Relationship Management6</v>
      </c>
      <c r="N70" s="12" t="str">
        <f t="shared" si="75"/>
        <v>G - Junior</v>
      </c>
      <c r="O70" s="4" t="s">
        <v>2083</v>
      </c>
      <c r="P70" s="4" t="str">
        <f t="shared" si="91"/>
        <v>LE</v>
      </c>
      <c r="Q70" s="4" t="str">
        <f t="shared" si="92"/>
        <v>AG</v>
      </c>
      <c r="R70" s="4" t="str">
        <f t="shared" si="93"/>
        <v>A</v>
      </c>
      <c r="S70" s="4" t="str">
        <f t="shared" si="94"/>
        <v>G</v>
      </c>
      <c r="V70" s="12" t="str">
        <f t="shared" si="95"/>
        <v>RRU-LE-AGAG</v>
      </c>
      <c r="W70" s="17" t="str">
        <f t="shared" si="96"/>
        <v>Lending</v>
      </c>
      <c r="X70" s="17" t="str">
        <f t="shared" si="97"/>
        <v>Agricultural Lending</v>
      </c>
      <c r="Y70" s="17" t="str">
        <f t="shared" si="99"/>
        <v>Lending/Relationship Management</v>
      </c>
      <c r="Z70" s="17" t="str">
        <f t="shared" si="98"/>
        <v>G - Junior</v>
      </c>
      <c r="AN70" s="4" t="str">
        <f t="shared" si="76"/>
        <v>LEAGAG</v>
      </c>
      <c r="AO70" s="12" t="str">
        <f t="shared" si="20"/>
        <v>RRU-LE-AGAG</v>
      </c>
      <c r="AP70" s="12" t="str">
        <f t="shared" si="77"/>
        <v>Lending</v>
      </c>
      <c r="AQ70" s="12" t="str">
        <f t="shared" si="78"/>
        <v>Agricultural Lending</v>
      </c>
      <c r="AR70" s="12" t="str">
        <f t="shared" si="79"/>
        <v>Lending/Relationship Management</v>
      </c>
      <c r="AS70" s="12" t="str">
        <f t="shared" si="80"/>
        <v>G - Junior</v>
      </c>
      <c r="AT70" s="12" t="str">
        <f t="shared" si="81"/>
        <v>LendingAgricultural LendingLending/Relationship ManagementG - Junior</v>
      </c>
      <c r="AU70" s="153" t="str">
        <f t="shared" si="82"/>
        <v>G</v>
      </c>
    </row>
    <row r="71" spans="1:47">
      <c r="A71" s="12" t="s">
        <v>194</v>
      </c>
      <c r="B71" s="12" t="s">
        <v>197</v>
      </c>
      <c r="C71" s="12" t="s">
        <v>89</v>
      </c>
      <c r="D71" s="12" t="s">
        <v>133</v>
      </c>
      <c r="E71" s="12">
        <f t="shared" si="66"/>
        <v>2</v>
      </c>
      <c r="F71" s="12">
        <f t="shared" si="67"/>
        <v>1</v>
      </c>
      <c r="G71" s="12">
        <f t="shared" si="68"/>
        <v>7</v>
      </c>
      <c r="H71" s="12" t="str">
        <f t="shared" si="69"/>
        <v>Lending</v>
      </c>
      <c r="I71" s="12" t="str">
        <f t="shared" si="70"/>
        <v>Lending2</v>
      </c>
      <c r="J71" s="12" t="str">
        <f t="shared" si="71"/>
        <v>Agricultural Lending</v>
      </c>
      <c r="K71" s="12" t="str">
        <f t="shared" si="72"/>
        <v>LendingAgricultural Lending1</v>
      </c>
      <c r="L71" s="12" t="str">
        <f t="shared" si="73"/>
        <v>Lending/Relationship Management</v>
      </c>
      <c r="M71" s="12" t="str">
        <f t="shared" si="74"/>
        <v>LendingAgricultural LendingLending/Relationship Management7</v>
      </c>
      <c r="N71" s="12" t="str">
        <f t="shared" si="75"/>
        <v>H - Analyst</v>
      </c>
      <c r="O71" s="4" t="s">
        <v>2084</v>
      </c>
      <c r="P71" s="4" t="str">
        <f t="shared" si="91"/>
        <v>LE</v>
      </c>
      <c r="Q71" s="4" t="str">
        <f t="shared" si="92"/>
        <v>AG</v>
      </c>
      <c r="R71" s="4" t="str">
        <f t="shared" si="93"/>
        <v>A</v>
      </c>
      <c r="S71" s="4" t="str">
        <f t="shared" si="94"/>
        <v>H</v>
      </c>
      <c r="V71" s="12" t="str">
        <f t="shared" si="95"/>
        <v>RRU-LE-AGAH</v>
      </c>
      <c r="W71" s="17" t="str">
        <f t="shared" si="96"/>
        <v>Lending</v>
      </c>
      <c r="X71" s="17" t="str">
        <f t="shared" si="97"/>
        <v>Agricultural Lending</v>
      </c>
      <c r="Y71" s="17" t="str">
        <f t="shared" si="99"/>
        <v>Lending/Relationship Management</v>
      </c>
      <c r="Z71" s="17" t="str">
        <f t="shared" si="98"/>
        <v>H - Analyst</v>
      </c>
      <c r="AN71" s="4" t="str">
        <f t="shared" si="76"/>
        <v>LEAGAH</v>
      </c>
      <c r="AO71" s="12" t="str">
        <f t="shared" si="20"/>
        <v>RRU-LE-AGAH</v>
      </c>
      <c r="AP71" s="12" t="str">
        <f t="shared" si="77"/>
        <v>Lending</v>
      </c>
      <c r="AQ71" s="12" t="str">
        <f t="shared" si="78"/>
        <v>Agricultural Lending</v>
      </c>
      <c r="AR71" s="12" t="str">
        <f t="shared" si="79"/>
        <v>Lending/Relationship Management</v>
      </c>
      <c r="AS71" s="12" t="str">
        <f t="shared" si="80"/>
        <v>H - Analyst</v>
      </c>
      <c r="AT71" s="12" t="str">
        <f t="shared" si="81"/>
        <v>LendingAgricultural LendingLending/Relationship ManagementH - Analyst</v>
      </c>
      <c r="AU71" s="153" t="str">
        <f t="shared" si="82"/>
        <v>H</v>
      </c>
    </row>
    <row r="72" spans="1:47">
      <c r="A72" s="12" t="s">
        <v>194</v>
      </c>
      <c r="B72" s="12" t="s">
        <v>197</v>
      </c>
      <c r="C72" s="12" t="s">
        <v>89</v>
      </c>
      <c r="D72" s="12" t="s">
        <v>1411</v>
      </c>
      <c r="E72" s="12">
        <f t="shared" si="66"/>
        <v>2</v>
      </c>
      <c r="F72" s="12">
        <f t="shared" si="67"/>
        <v>1</v>
      </c>
      <c r="G72" s="12">
        <f t="shared" si="68"/>
        <v>8</v>
      </c>
      <c r="H72" s="12" t="str">
        <f t="shared" si="69"/>
        <v>Lending</v>
      </c>
      <c r="I72" s="12" t="str">
        <f t="shared" si="70"/>
        <v>Lending2</v>
      </c>
      <c r="J72" s="12" t="str">
        <f t="shared" si="71"/>
        <v>Agricultural Lending</v>
      </c>
      <c r="K72" s="12" t="str">
        <f t="shared" si="72"/>
        <v>LendingAgricultural Lending1</v>
      </c>
      <c r="L72" s="12" t="str">
        <f t="shared" si="73"/>
        <v>Lending/Relationship Management</v>
      </c>
      <c r="M72" s="12" t="str">
        <f t="shared" si="74"/>
        <v>LendingAgricultural LendingLending/Relationship Management8</v>
      </c>
      <c r="N72" s="12" t="str">
        <f t="shared" si="75"/>
        <v>Levels D &amp; E Combined</v>
      </c>
      <c r="O72" s="4" t="s">
        <v>2076</v>
      </c>
      <c r="P72" s="4" t="str">
        <f t="shared" si="91"/>
        <v>LE</v>
      </c>
      <c r="Q72" s="4" t="str">
        <f t="shared" si="92"/>
        <v>AG</v>
      </c>
      <c r="R72" s="4" t="str">
        <f t="shared" si="93"/>
        <v>A</v>
      </c>
      <c r="S72" s="4" t="str">
        <f t="shared" si="94"/>
        <v>2</v>
      </c>
      <c r="V72" s="12" t="str">
        <f t="shared" si="95"/>
        <v>RRU-LE-AGA2</v>
      </c>
      <c r="W72" s="17" t="str">
        <f t="shared" si="96"/>
        <v>Lending</v>
      </c>
      <c r="X72" s="17" t="str">
        <f t="shared" si="97"/>
        <v>Agricultural Lending</v>
      </c>
      <c r="Y72" s="17" t="str">
        <f t="shared" si="99"/>
        <v>Lending/Relationship Management</v>
      </c>
      <c r="Z72" s="17" t="str">
        <f t="shared" si="98"/>
        <v>Levels D &amp; E Combined</v>
      </c>
      <c r="AN72" s="4" t="str">
        <f t="shared" si="76"/>
        <v>LEAGA2</v>
      </c>
      <c r="AO72" s="12" t="str">
        <f t="shared" si="20"/>
        <v>RRU-LE-AGA2</v>
      </c>
      <c r="AP72" s="12" t="str">
        <f t="shared" si="77"/>
        <v>Lending</v>
      </c>
      <c r="AQ72" s="12" t="str">
        <f t="shared" si="78"/>
        <v>Agricultural Lending</v>
      </c>
      <c r="AR72" s="12" t="str">
        <f t="shared" si="79"/>
        <v>Lending/Relationship Management</v>
      </c>
      <c r="AS72" s="12" t="str">
        <f t="shared" si="80"/>
        <v>Levels D &amp; E Combined</v>
      </c>
      <c r="AT72" s="12" t="str">
        <f t="shared" si="81"/>
        <v>LendingAgricultural LendingLending/Relationship ManagementLevels D &amp; E Combined</v>
      </c>
      <c r="AU72" s="153" t="str">
        <f t="shared" si="82"/>
        <v>2</v>
      </c>
    </row>
    <row r="73" spans="1:47">
      <c r="A73" s="12" t="s">
        <v>194</v>
      </c>
      <c r="B73" s="12" t="s">
        <v>197</v>
      </c>
      <c r="C73" s="12" t="s">
        <v>89</v>
      </c>
      <c r="D73" s="12" t="s">
        <v>1412</v>
      </c>
      <c r="E73" s="12">
        <f t="shared" si="66"/>
        <v>2</v>
      </c>
      <c r="F73" s="12">
        <f t="shared" si="67"/>
        <v>1</v>
      </c>
      <c r="G73" s="12">
        <f t="shared" si="68"/>
        <v>9</v>
      </c>
      <c r="H73" s="12" t="str">
        <f t="shared" si="69"/>
        <v>Lending</v>
      </c>
      <c r="I73" s="12" t="str">
        <f t="shared" si="70"/>
        <v>Lending2</v>
      </c>
      <c r="J73" s="12" t="str">
        <f t="shared" si="71"/>
        <v>Agricultural Lending</v>
      </c>
      <c r="K73" s="12" t="str">
        <f t="shared" si="72"/>
        <v>LendingAgricultural Lending1</v>
      </c>
      <c r="L73" s="12" t="str">
        <f t="shared" si="73"/>
        <v>Lending/Relationship Management</v>
      </c>
      <c r="M73" s="12" t="str">
        <f t="shared" si="74"/>
        <v>LendingAgricultural LendingLending/Relationship Management9</v>
      </c>
      <c r="N73" s="12" t="str">
        <f t="shared" si="75"/>
        <v>Levels F, G &amp; H Combined</v>
      </c>
      <c r="O73" s="4" t="s">
        <v>2077</v>
      </c>
      <c r="P73" s="4" t="str">
        <f t="shared" si="91"/>
        <v>LE</v>
      </c>
      <c r="Q73" s="4" t="str">
        <f t="shared" si="92"/>
        <v>AG</v>
      </c>
      <c r="R73" s="4" t="str">
        <f t="shared" si="93"/>
        <v>A</v>
      </c>
      <c r="S73" s="4" t="str">
        <f t="shared" si="94"/>
        <v>3</v>
      </c>
      <c r="V73" s="12" t="str">
        <f t="shared" si="95"/>
        <v>RRU-LE-AGA3</v>
      </c>
      <c r="W73" s="17" t="str">
        <f t="shared" si="96"/>
        <v>Lending</v>
      </c>
      <c r="X73" s="17" t="str">
        <f t="shared" si="97"/>
        <v>Agricultural Lending</v>
      </c>
      <c r="Y73" s="17" t="str">
        <f t="shared" si="99"/>
        <v>Lending/Relationship Management</v>
      </c>
      <c r="Z73" s="17" t="str">
        <f t="shared" si="98"/>
        <v>Levels F, G &amp; H Combined</v>
      </c>
      <c r="AN73" s="4" t="str">
        <f t="shared" si="76"/>
        <v>LEAGA3</v>
      </c>
      <c r="AO73" s="12" t="str">
        <f t="shared" ref="AO73:AO136" si="100">"RRU-"&amp;LEFT(AN73,2)&amp;"-"&amp;RIGHT(AN73,4)</f>
        <v>RRU-LE-AGA3</v>
      </c>
      <c r="AP73" s="12" t="str">
        <f t="shared" si="77"/>
        <v>Lending</v>
      </c>
      <c r="AQ73" s="12" t="str">
        <f t="shared" si="78"/>
        <v>Agricultural Lending</v>
      </c>
      <c r="AR73" s="12" t="str">
        <f t="shared" si="79"/>
        <v>Lending/Relationship Management</v>
      </c>
      <c r="AS73" s="12" t="str">
        <f t="shared" si="80"/>
        <v>Levels F, G &amp; H Combined</v>
      </c>
      <c r="AT73" s="12" t="str">
        <f t="shared" si="81"/>
        <v>LendingAgricultural LendingLending/Relationship ManagementLevels F, G &amp; H Combined</v>
      </c>
      <c r="AU73" s="153" t="str">
        <f t="shared" si="82"/>
        <v>3</v>
      </c>
    </row>
    <row r="74" spans="1:47">
      <c r="A74" s="12" t="s">
        <v>194</v>
      </c>
      <c r="B74" s="12" t="s">
        <v>198</v>
      </c>
      <c r="C74" s="12" t="s">
        <v>89</v>
      </c>
      <c r="D74" s="12" t="s">
        <v>127</v>
      </c>
      <c r="E74" s="12">
        <f t="shared" si="66"/>
        <v>3</v>
      </c>
      <c r="F74" s="12">
        <f t="shared" si="67"/>
        <v>1</v>
      </c>
      <c r="G74" s="12">
        <f t="shared" si="68"/>
        <v>1</v>
      </c>
      <c r="H74" s="12" t="str">
        <f t="shared" si="69"/>
        <v>Lending</v>
      </c>
      <c r="I74" s="12" t="str">
        <f t="shared" si="70"/>
        <v>Lending3</v>
      </c>
      <c r="J74" s="12" t="str">
        <f t="shared" si="71"/>
        <v>Commercial Real Estate Lending</v>
      </c>
      <c r="K74" s="12" t="str">
        <f t="shared" si="72"/>
        <v>LendingCommercial Real Estate Lending1</v>
      </c>
      <c r="L74" s="12" t="str">
        <f t="shared" si="73"/>
        <v>Lending/Relationship Management</v>
      </c>
      <c r="M74" s="12" t="str">
        <f t="shared" si="74"/>
        <v>LendingCommercial Real Estate LendingLending/Relationship Management1</v>
      </c>
      <c r="N74" s="12" t="str">
        <f t="shared" si="75"/>
        <v>B - Group Manager</v>
      </c>
      <c r="O74" s="4" t="s">
        <v>2123</v>
      </c>
      <c r="P74" s="4" t="str">
        <f t="shared" si="91"/>
        <v>LE</v>
      </c>
      <c r="Q74" s="4" t="str">
        <f t="shared" si="92"/>
        <v>CR</v>
      </c>
      <c r="R74" s="4" t="str">
        <f t="shared" si="93"/>
        <v>E</v>
      </c>
      <c r="S74" s="4" t="str">
        <f t="shared" si="94"/>
        <v>B</v>
      </c>
      <c r="V74" s="12" t="str">
        <f t="shared" si="95"/>
        <v>RRU-LE-CREB</v>
      </c>
      <c r="W74" s="17" t="str">
        <f t="shared" si="96"/>
        <v>Lending</v>
      </c>
      <c r="X74" s="17" t="str">
        <f t="shared" si="97"/>
        <v>Commercial Real Estate Lending</v>
      </c>
      <c r="Y74" s="17" t="str">
        <f t="shared" si="99"/>
        <v>Lending/Relationship Management</v>
      </c>
      <c r="Z74" s="17" t="str">
        <f t="shared" si="98"/>
        <v>B - Group Manager</v>
      </c>
      <c r="AN74" s="4" t="str">
        <f t="shared" si="76"/>
        <v>LECREB</v>
      </c>
      <c r="AO74" s="12" t="str">
        <f t="shared" si="100"/>
        <v>RRU-LE-CREB</v>
      </c>
      <c r="AP74" s="12" t="str">
        <f t="shared" si="77"/>
        <v>Lending</v>
      </c>
      <c r="AQ74" s="12" t="str">
        <f t="shared" si="78"/>
        <v>Commercial Real Estate Lending</v>
      </c>
      <c r="AR74" s="12" t="str">
        <f t="shared" si="79"/>
        <v>Lending/Relationship Management</v>
      </c>
      <c r="AS74" s="12" t="str">
        <f t="shared" si="80"/>
        <v>B - Group Manager</v>
      </c>
      <c r="AT74" s="12" t="str">
        <f t="shared" si="81"/>
        <v>LendingCommercial Real Estate LendingLending/Relationship ManagementB - Group Manager</v>
      </c>
      <c r="AU74" s="153" t="str">
        <f t="shared" si="82"/>
        <v>B</v>
      </c>
    </row>
    <row r="75" spans="1:47">
      <c r="A75" s="12" t="s">
        <v>194</v>
      </c>
      <c r="B75" s="12" t="s">
        <v>198</v>
      </c>
      <c r="C75" s="12" t="s">
        <v>89</v>
      </c>
      <c r="D75" s="12" t="s">
        <v>128</v>
      </c>
      <c r="E75" s="12">
        <f t="shared" si="66"/>
        <v>3</v>
      </c>
      <c r="F75" s="12">
        <f t="shared" si="67"/>
        <v>1</v>
      </c>
      <c r="G75" s="12">
        <f t="shared" si="68"/>
        <v>2</v>
      </c>
      <c r="H75" s="12" t="str">
        <f t="shared" si="69"/>
        <v>Lending</v>
      </c>
      <c r="I75" s="12" t="str">
        <f t="shared" si="70"/>
        <v>Lending3</v>
      </c>
      <c r="J75" s="12" t="str">
        <f t="shared" si="71"/>
        <v>Commercial Real Estate Lending</v>
      </c>
      <c r="K75" s="12" t="str">
        <f t="shared" si="72"/>
        <v>LendingCommercial Real Estate Lending1</v>
      </c>
      <c r="L75" s="12" t="str">
        <f t="shared" si="73"/>
        <v>Lending/Relationship Management</v>
      </c>
      <c r="M75" s="12" t="str">
        <f t="shared" si="74"/>
        <v>LendingCommercial Real Estate LendingLending/Relationship Management2</v>
      </c>
      <c r="N75" s="12" t="str">
        <f t="shared" si="75"/>
        <v>C - Team Leader, Senior I</v>
      </c>
      <c r="O75" s="4" t="s">
        <v>2124</v>
      </c>
      <c r="P75" s="4" t="str">
        <f t="shared" si="91"/>
        <v>LE</v>
      </c>
      <c r="Q75" s="4" t="str">
        <f t="shared" si="92"/>
        <v>CR</v>
      </c>
      <c r="R75" s="4" t="str">
        <f t="shared" si="93"/>
        <v>E</v>
      </c>
      <c r="S75" s="4" t="str">
        <f t="shared" si="94"/>
        <v>C</v>
      </c>
      <c r="V75" s="12" t="str">
        <f t="shared" si="95"/>
        <v>RRU-LE-CREC</v>
      </c>
      <c r="W75" s="17" t="str">
        <f t="shared" si="96"/>
        <v>Lending</v>
      </c>
      <c r="X75" s="17" t="str">
        <f t="shared" si="97"/>
        <v>Commercial Real Estate Lending</v>
      </c>
      <c r="Y75" s="17" t="str">
        <f t="shared" si="99"/>
        <v>Lending/Relationship Management</v>
      </c>
      <c r="Z75" s="17" t="str">
        <f t="shared" si="98"/>
        <v>C - Team Leader, Senior I</v>
      </c>
      <c r="AN75" s="4" t="str">
        <f t="shared" si="76"/>
        <v>LECREC</v>
      </c>
      <c r="AO75" s="12" t="str">
        <f t="shared" si="100"/>
        <v>RRU-LE-CREC</v>
      </c>
      <c r="AP75" s="12" t="str">
        <f t="shared" si="77"/>
        <v>Lending</v>
      </c>
      <c r="AQ75" s="12" t="str">
        <f t="shared" si="78"/>
        <v>Commercial Real Estate Lending</v>
      </c>
      <c r="AR75" s="12" t="str">
        <f t="shared" si="79"/>
        <v>Lending/Relationship Management</v>
      </c>
      <c r="AS75" s="12" t="str">
        <f t="shared" si="80"/>
        <v>C - Team Leader, Senior I</v>
      </c>
      <c r="AT75" s="12" t="str">
        <f t="shared" si="81"/>
        <v>LendingCommercial Real Estate LendingLending/Relationship ManagementC - Team Leader, Senior I</v>
      </c>
      <c r="AU75" s="153" t="str">
        <f t="shared" si="82"/>
        <v>C</v>
      </c>
    </row>
    <row r="76" spans="1:47">
      <c r="A76" s="12" t="s">
        <v>194</v>
      </c>
      <c r="B76" s="12" t="s">
        <v>198</v>
      </c>
      <c r="C76" s="12" t="s">
        <v>89</v>
      </c>
      <c r="D76" s="12" t="s">
        <v>129</v>
      </c>
      <c r="E76" s="12">
        <f t="shared" si="66"/>
        <v>3</v>
      </c>
      <c r="F76" s="12">
        <f t="shared" si="67"/>
        <v>1</v>
      </c>
      <c r="G76" s="12">
        <f t="shared" si="68"/>
        <v>3</v>
      </c>
      <c r="H76" s="12" t="str">
        <f t="shared" si="69"/>
        <v>Lending</v>
      </c>
      <c r="I76" s="12" t="str">
        <f t="shared" si="70"/>
        <v>Lending3</v>
      </c>
      <c r="J76" s="12" t="str">
        <f t="shared" si="71"/>
        <v>Commercial Real Estate Lending</v>
      </c>
      <c r="K76" s="12" t="str">
        <f t="shared" si="72"/>
        <v>LendingCommercial Real Estate Lending1</v>
      </c>
      <c r="L76" s="12" t="str">
        <f t="shared" si="73"/>
        <v>Lending/Relationship Management</v>
      </c>
      <c r="M76" s="12" t="str">
        <f t="shared" si="74"/>
        <v>LendingCommercial Real Estate LendingLending/Relationship Management3</v>
      </c>
      <c r="N76" s="12" t="str">
        <f t="shared" si="75"/>
        <v>D - Senior II</v>
      </c>
      <c r="O76" s="4" t="s">
        <v>2125</v>
      </c>
      <c r="P76" s="4" t="str">
        <f t="shared" si="91"/>
        <v>LE</v>
      </c>
      <c r="Q76" s="4" t="str">
        <f t="shared" si="92"/>
        <v>CR</v>
      </c>
      <c r="R76" s="4" t="str">
        <f t="shared" si="93"/>
        <v>E</v>
      </c>
      <c r="S76" s="4" t="str">
        <f t="shared" si="94"/>
        <v>D</v>
      </c>
      <c r="V76" s="12" t="str">
        <f t="shared" si="95"/>
        <v>RRU-LE-CRED</v>
      </c>
      <c r="W76" s="17" t="str">
        <f t="shared" si="96"/>
        <v>Lending</v>
      </c>
      <c r="X76" s="17" t="str">
        <f t="shared" si="97"/>
        <v>Commercial Real Estate Lending</v>
      </c>
      <c r="Y76" s="17" t="str">
        <f t="shared" si="99"/>
        <v>Lending/Relationship Management</v>
      </c>
      <c r="Z76" s="17" t="str">
        <f t="shared" si="98"/>
        <v>D - Senior II</v>
      </c>
      <c r="AN76" s="4" t="str">
        <f t="shared" si="76"/>
        <v>LECRED</v>
      </c>
      <c r="AO76" s="12" t="str">
        <f t="shared" si="100"/>
        <v>RRU-LE-CRED</v>
      </c>
      <c r="AP76" s="12" t="str">
        <f t="shared" si="77"/>
        <v>Lending</v>
      </c>
      <c r="AQ76" s="12" t="str">
        <f t="shared" si="78"/>
        <v>Commercial Real Estate Lending</v>
      </c>
      <c r="AR76" s="12" t="str">
        <f t="shared" si="79"/>
        <v>Lending/Relationship Management</v>
      </c>
      <c r="AS76" s="12" t="str">
        <f t="shared" si="80"/>
        <v>D - Senior II</v>
      </c>
      <c r="AT76" s="12" t="str">
        <f t="shared" si="81"/>
        <v>LendingCommercial Real Estate LendingLending/Relationship ManagementD - Senior II</v>
      </c>
      <c r="AU76" s="153" t="str">
        <f t="shared" si="82"/>
        <v>D</v>
      </c>
    </row>
    <row r="77" spans="1:47">
      <c r="A77" s="12" t="s">
        <v>194</v>
      </c>
      <c r="B77" s="12" t="s">
        <v>198</v>
      </c>
      <c r="C77" s="12" t="s">
        <v>89</v>
      </c>
      <c r="D77" s="12" t="s">
        <v>130</v>
      </c>
      <c r="E77" s="12">
        <f t="shared" si="66"/>
        <v>3</v>
      </c>
      <c r="F77" s="12">
        <f t="shared" si="67"/>
        <v>1</v>
      </c>
      <c r="G77" s="12">
        <f t="shared" si="68"/>
        <v>4</v>
      </c>
      <c r="H77" s="12" t="str">
        <f t="shared" si="69"/>
        <v>Lending</v>
      </c>
      <c r="I77" s="12" t="str">
        <f t="shared" si="70"/>
        <v>Lending3</v>
      </c>
      <c r="J77" s="12" t="str">
        <f t="shared" si="71"/>
        <v>Commercial Real Estate Lending</v>
      </c>
      <c r="K77" s="12" t="str">
        <f t="shared" si="72"/>
        <v>LendingCommercial Real Estate Lending1</v>
      </c>
      <c r="L77" s="12" t="str">
        <f t="shared" si="73"/>
        <v>Lending/Relationship Management</v>
      </c>
      <c r="M77" s="12" t="str">
        <f t="shared" si="74"/>
        <v>LendingCommercial Real Estate LendingLending/Relationship Management4</v>
      </c>
      <c r="N77" s="12" t="str">
        <f t="shared" si="75"/>
        <v>E - Senior III</v>
      </c>
      <c r="O77" s="4" t="s">
        <v>2126</v>
      </c>
      <c r="P77" s="4" t="str">
        <f t="shared" si="91"/>
        <v>LE</v>
      </c>
      <c r="Q77" s="4" t="str">
        <f t="shared" si="92"/>
        <v>CR</v>
      </c>
      <c r="R77" s="4" t="str">
        <f t="shared" si="93"/>
        <v>E</v>
      </c>
      <c r="S77" s="4" t="str">
        <f t="shared" si="94"/>
        <v>E</v>
      </c>
      <c r="V77" s="12" t="str">
        <f t="shared" si="95"/>
        <v>RRU-LE-CREE</v>
      </c>
      <c r="W77" s="17" t="str">
        <f t="shared" si="96"/>
        <v>Lending</v>
      </c>
      <c r="X77" s="17" t="str">
        <f t="shared" si="97"/>
        <v>Commercial Real Estate Lending</v>
      </c>
      <c r="Y77" s="17" t="str">
        <f t="shared" si="99"/>
        <v>Lending/Relationship Management</v>
      </c>
      <c r="Z77" s="17" t="str">
        <f t="shared" si="98"/>
        <v>E - Senior III</v>
      </c>
      <c r="AN77" s="4" t="str">
        <f t="shared" si="76"/>
        <v>LECREE</v>
      </c>
      <c r="AO77" s="12" t="str">
        <f t="shared" si="100"/>
        <v>RRU-LE-CREE</v>
      </c>
      <c r="AP77" s="12" t="str">
        <f t="shared" si="77"/>
        <v>Lending</v>
      </c>
      <c r="AQ77" s="12" t="str">
        <f t="shared" si="78"/>
        <v>Commercial Real Estate Lending</v>
      </c>
      <c r="AR77" s="12" t="str">
        <f t="shared" si="79"/>
        <v>Lending/Relationship Management</v>
      </c>
      <c r="AS77" s="12" t="str">
        <f t="shared" si="80"/>
        <v>E - Senior III</v>
      </c>
      <c r="AT77" s="12" t="str">
        <f t="shared" si="81"/>
        <v>LendingCommercial Real Estate LendingLending/Relationship ManagementE - Senior III</v>
      </c>
      <c r="AU77" s="153" t="str">
        <f t="shared" si="82"/>
        <v>E</v>
      </c>
    </row>
    <row r="78" spans="1:47">
      <c r="A78" s="12" t="s">
        <v>194</v>
      </c>
      <c r="B78" s="12" t="s">
        <v>198</v>
      </c>
      <c r="C78" s="12" t="s">
        <v>89</v>
      </c>
      <c r="D78" s="12" t="s">
        <v>131</v>
      </c>
      <c r="E78" s="12">
        <f t="shared" si="66"/>
        <v>3</v>
      </c>
      <c r="F78" s="12">
        <f t="shared" si="67"/>
        <v>1</v>
      </c>
      <c r="G78" s="12">
        <f t="shared" si="68"/>
        <v>5</v>
      </c>
      <c r="H78" s="12" t="str">
        <f t="shared" si="69"/>
        <v>Lending</v>
      </c>
      <c r="I78" s="12" t="str">
        <f t="shared" si="70"/>
        <v>Lending3</v>
      </c>
      <c r="J78" s="12" t="str">
        <f t="shared" si="71"/>
        <v>Commercial Real Estate Lending</v>
      </c>
      <c r="K78" s="12" t="str">
        <f t="shared" si="72"/>
        <v>LendingCommercial Real Estate Lending1</v>
      </c>
      <c r="L78" s="12" t="str">
        <f t="shared" si="73"/>
        <v>Lending/Relationship Management</v>
      </c>
      <c r="M78" s="12" t="str">
        <f t="shared" si="74"/>
        <v>LendingCommercial Real Estate LendingLending/Relationship Management5</v>
      </c>
      <c r="N78" s="12" t="str">
        <f t="shared" si="75"/>
        <v>F - Intermediate</v>
      </c>
      <c r="O78" s="4" t="s">
        <v>2127</v>
      </c>
      <c r="P78" s="4" t="str">
        <f t="shared" si="91"/>
        <v>LE</v>
      </c>
      <c r="Q78" s="4" t="str">
        <f t="shared" si="92"/>
        <v>CR</v>
      </c>
      <c r="R78" s="4" t="str">
        <f t="shared" si="93"/>
        <v>E</v>
      </c>
      <c r="S78" s="4" t="str">
        <f t="shared" si="94"/>
        <v>F</v>
      </c>
      <c r="V78" s="12" t="str">
        <f t="shared" si="95"/>
        <v>RRU-LE-CREF</v>
      </c>
      <c r="W78" s="17" t="str">
        <f t="shared" si="96"/>
        <v>Lending</v>
      </c>
      <c r="X78" s="17" t="str">
        <f t="shared" si="97"/>
        <v>Commercial Real Estate Lending</v>
      </c>
      <c r="Y78" s="17" t="str">
        <f t="shared" si="99"/>
        <v>Lending/Relationship Management</v>
      </c>
      <c r="Z78" s="17" t="str">
        <f t="shared" si="98"/>
        <v>F - Intermediate</v>
      </c>
      <c r="AN78" s="4" t="str">
        <f t="shared" si="76"/>
        <v>LECREF</v>
      </c>
      <c r="AO78" s="12" t="str">
        <f t="shared" si="100"/>
        <v>RRU-LE-CREF</v>
      </c>
      <c r="AP78" s="12" t="str">
        <f t="shared" si="77"/>
        <v>Lending</v>
      </c>
      <c r="AQ78" s="12" t="str">
        <f t="shared" si="78"/>
        <v>Commercial Real Estate Lending</v>
      </c>
      <c r="AR78" s="12" t="str">
        <f t="shared" si="79"/>
        <v>Lending/Relationship Management</v>
      </c>
      <c r="AS78" s="12" t="str">
        <f t="shared" si="80"/>
        <v>F - Intermediate</v>
      </c>
      <c r="AT78" s="12" t="str">
        <f t="shared" si="81"/>
        <v>LendingCommercial Real Estate LendingLending/Relationship ManagementF - Intermediate</v>
      </c>
      <c r="AU78" s="153" t="str">
        <f t="shared" si="82"/>
        <v>F</v>
      </c>
    </row>
    <row r="79" spans="1:47">
      <c r="A79" s="12" t="s">
        <v>194</v>
      </c>
      <c r="B79" s="12" t="s">
        <v>198</v>
      </c>
      <c r="C79" s="12" t="s">
        <v>89</v>
      </c>
      <c r="D79" s="12" t="s">
        <v>132</v>
      </c>
      <c r="E79" s="12">
        <f t="shared" si="66"/>
        <v>3</v>
      </c>
      <c r="F79" s="12">
        <f t="shared" si="67"/>
        <v>1</v>
      </c>
      <c r="G79" s="12">
        <f t="shared" si="68"/>
        <v>6</v>
      </c>
      <c r="H79" s="12" t="str">
        <f t="shared" si="69"/>
        <v>Lending</v>
      </c>
      <c r="I79" s="12" t="str">
        <f t="shared" si="70"/>
        <v>Lending3</v>
      </c>
      <c r="J79" s="12" t="str">
        <f t="shared" si="71"/>
        <v>Commercial Real Estate Lending</v>
      </c>
      <c r="K79" s="12" t="str">
        <f t="shared" si="72"/>
        <v>LendingCommercial Real Estate Lending1</v>
      </c>
      <c r="L79" s="12" t="str">
        <f t="shared" si="73"/>
        <v>Lending/Relationship Management</v>
      </c>
      <c r="M79" s="12" t="str">
        <f t="shared" si="74"/>
        <v>LendingCommercial Real Estate LendingLending/Relationship Management6</v>
      </c>
      <c r="N79" s="12" t="str">
        <f t="shared" si="75"/>
        <v>G - Junior</v>
      </c>
      <c r="O79" s="4" t="s">
        <v>2128</v>
      </c>
      <c r="P79" s="4" t="str">
        <f t="shared" si="91"/>
        <v>LE</v>
      </c>
      <c r="Q79" s="4" t="str">
        <f t="shared" si="92"/>
        <v>CR</v>
      </c>
      <c r="R79" s="4" t="str">
        <f t="shared" si="93"/>
        <v>E</v>
      </c>
      <c r="S79" s="4" t="str">
        <f t="shared" si="94"/>
        <v>G</v>
      </c>
      <c r="V79" s="12" t="str">
        <f t="shared" si="95"/>
        <v>RRU-LE-CREG</v>
      </c>
      <c r="W79" s="17" t="str">
        <f t="shared" si="96"/>
        <v>Lending</v>
      </c>
      <c r="X79" s="17" t="str">
        <f t="shared" si="97"/>
        <v>Commercial Real Estate Lending</v>
      </c>
      <c r="Y79" s="17" t="str">
        <f t="shared" si="99"/>
        <v>Lending/Relationship Management</v>
      </c>
      <c r="Z79" s="17" t="str">
        <f t="shared" si="98"/>
        <v>G - Junior</v>
      </c>
      <c r="AN79" s="4" t="str">
        <f t="shared" si="76"/>
        <v>LECREG</v>
      </c>
      <c r="AO79" s="12" t="str">
        <f t="shared" si="100"/>
        <v>RRU-LE-CREG</v>
      </c>
      <c r="AP79" s="12" t="str">
        <f t="shared" si="77"/>
        <v>Lending</v>
      </c>
      <c r="AQ79" s="12" t="str">
        <f t="shared" si="78"/>
        <v>Commercial Real Estate Lending</v>
      </c>
      <c r="AR79" s="12" t="str">
        <f t="shared" si="79"/>
        <v>Lending/Relationship Management</v>
      </c>
      <c r="AS79" s="12" t="str">
        <f t="shared" si="80"/>
        <v>G - Junior</v>
      </c>
      <c r="AT79" s="12" t="str">
        <f t="shared" si="81"/>
        <v>LendingCommercial Real Estate LendingLending/Relationship ManagementG - Junior</v>
      </c>
      <c r="AU79" s="153" t="str">
        <f t="shared" si="82"/>
        <v>G</v>
      </c>
    </row>
    <row r="80" spans="1:47">
      <c r="A80" s="12" t="s">
        <v>194</v>
      </c>
      <c r="B80" s="12" t="s">
        <v>198</v>
      </c>
      <c r="C80" s="12" t="s">
        <v>89</v>
      </c>
      <c r="D80" s="12" t="s">
        <v>133</v>
      </c>
      <c r="E80" s="12">
        <f t="shared" si="66"/>
        <v>3</v>
      </c>
      <c r="F80" s="12">
        <f t="shared" si="67"/>
        <v>1</v>
      </c>
      <c r="G80" s="12">
        <f t="shared" si="68"/>
        <v>7</v>
      </c>
      <c r="H80" s="12" t="str">
        <f t="shared" si="69"/>
        <v>Lending</v>
      </c>
      <c r="I80" s="12" t="str">
        <f t="shared" si="70"/>
        <v>Lending3</v>
      </c>
      <c r="J80" s="12" t="str">
        <f t="shared" si="71"/>
        <v>Commercial Real Estate Lending</v>
      </c>
      <c r="K80" s="12" t="str">
        <f t="shared" si="72"/>
        <v>LendingCommercial Real Estate Lending1</v>
      </c>
      <c r="L80" s="12" t="str">
        <f t="shared" si="73"/>
        <v>Lending/Relationship Management</v>
      </c>
      <c r="M80" s="12" t="str">
        <f t="shared" si="74"/>
        <v>LendingCommercial Real Estate LendingLending/Relationship Management7</v>
      </c>
      <c r="N80" s="12" t="str">
        <f t="shared" si="75"/>
        <v>H - Analyst</v>
      </c>
      <c r="O80" s="4" t="s">
        <v>2129</v>
      </c>
      <c r="P80" s="4" t="str">
        <f t="shared" si="91"/>
        <v>LE</v>
      </c>
      <c r="Q80" s="4" t="str">
        <f t="shared" si="92"/>
        <v>CR</v>
      </c>
      <c r="R80" s="4" t="str">
        <f t="shared" si="93"/>
        <v>E</v>
      </c>
      <c r="S80" s="4" t="str">
        <f t="shared" si="94"/>
        <v>H</v>
      </c>
      <c r="V80" s="12" t="str">
        <f t="shared" si="95"/>
        <v>RRU-LE-CREH</v>
      </c>
      <c r="W80" s="17" t="str">
        <f t="shared" si="96"/>
        <v>Lending</v>
      </c>
      <c r="X80" s="17" t="str">
        <f t="shared" si="97"/>
        <v>Commercial Real Estate Lending</v>
      </c>
      <c r="Y80" s="17" t="str">
        <f t="shared" si="99"/>
        <v>Lending/Relationship Management</v>
      </c>
      <c r="Z80" s="17" t="str">
        <f t="shared" si="98"/>
        <v>H - Analyst</v>
      </c>
      <c r="AN80" s="4" t="str">
        <f t="shared" si="76"/>
        <v>LECREH</v>
      </c>
      <c r="AO80" s="12" t="str">
        <f t="shared" si="100"/>
        <v>RRU-LE-CREH</v>
      </c>
      <c r="AP80" s="12" t="str">
        <f t="shared" si="77"/>
        <v>Lending</v>
      </c>
      <c r="AQ80" s="12" t="str">
        <f t="shared" si="78"/>
        <v>Commercial Real Estate Lending</v>
      </c>
      <c r="AR80" s="12" t="str">
        <f t="shared" si="79"/>
        <v>Lending/Relationship Management</v>
      </c>
      <c r="AS80" s="12" t="str">
        <f t="shared" si="80"/>
        <v>H - Analyst</v>
      </c>
      <c r="AT80" s="12" t="str">
        <f t="shared" si="81"/>
        <v>LendingCommercial Real Estate LendingLending/Relationship ManagementH - Analyst</v>
      </c>
      <c r="AU80" s="153" t="str">
        <f t="shared" si="82"/>
        <v>H</v>
      </c>
    </row>
    <row r="81" spans="1:47">
      <c r="A81" s="12" t="s">
        <v>194</v>
      </c>
      <c r="B81" s="12" t="s">
        <v>198</v>
      </c>
      <c r="C81" s="12" t="s">
        <v>89</v>
      </c>
      <c r="D81" s="12" t="s">
        <v>1411</v>
      </c>
      <c r="E81" s="12">
        <f t="shared" si="66"/>
        <v>3</v>
      </c>
      <c r="F81" s="12">
        <f t="shared" si="67"/>
        <v>1</v>
      </c>
      <c r="G81" s="12">
        <f t="shared" si="68"/>
        <v>8</v>
      </c>
      <c r="H81" s="12" t="str">
        <f t="shared" si="69"/>
        <v>Lending</v>
      </c>
      <c r="I81" s="12" t="str">
        <f t="shared" si="70"/>
        <v>Lending3</v>
      </c>
      <c r="J81" s="12" t="str">
        <f t="shared" si="71"/>
        <v>Commercial Real Estate Lending</v>
      </c>
      <c r="K81" s="12" t="str">
        <f t="shared" si="72"/>
        <v>LendingCommercial Real Estate Lending1</v>
      </c>
      <c r="L81" s="12" t="str">
        <f t="shared" si="73"/>
        <v>Lending/Relationship Management</v>
      </c>
      <c r="M81" s="12" t="str">
        <f t="shared" si="74"/>
        <v>LendingCommercial Real Estate LendingLending/Relationship Management8</v>
      </c>
      <c r="N81" s="12" t="str">
        <f t="shared" si="75"/>
        <v>Levels D &amp; E Combined</v>
      </c>
      <c r="O81" s="4" t="s">
        <v>2121</v>
      </c>
      <c r="P81" s="4" t="str">
        <f t="shared" si="91"/>
        <v>LE</v>
      </c>
      <c r="Q81" s="4" t="str">
        <f t="shared" si="92"/>
        <v>CR</v>
      </c>
      <c r="R81" s="4" t="str">
        <f t="shared" si="93"/>
        <v>E</v>
      </c>
      <c r="S81" s="4" t="str">
        <f t="shared" si="94"/>
        <v>2</v>
      </c>
      <c r="V81" s="12" t="str">
        <f t="shared" si="95"/>
        <v>RRU-LE-CRE2</v>
      </c>
      <c r="W81" s="17" t="str">
        <f t="shared" si="96"/>
        <v>Lending</v>
      </c>
      <c r="X81" s="17" t="str">
        <f t="shared" si="97"/>
        <v>Commercial Real Estate Lending</v>
      </c>
      <c r="Y81" s="17" t="str">
        <f t="shared" si="99"/>
        <v>Lending/Relationship Management</v>
      </c>
      <c r="Z81" s="17" t="str">
        <f t="shared" si="98"/>
        <v>Levels D &amp; E Combined</v>
      </c>
      <c r="AN81" s="4" t="str">
        <f t="shared" si="76"/>
        <v>LECRE2</v>
      </c>
      <c r="AO81" s="12" t="str">
        <f t="shared" si="100"/>
        <v>RRU-LE-CRE2</v>
      </c>
      <c r="AP81" s="12" t="str">
        <f t="shared" si="77"/>
        <v>Lending</v>
      </c>
      <c r="AQ81" s="12" t="str">
        <f t="shared" si="78"/>
        <v>Commercial Real Estate Lending</v>
      </c>
      <c r="AR81" s="12" t="str">
        <f t="shared" si="79"/>
        <v>Lending/Relationship Management</v>
      </c>
      <c r="AS81" s="12" t="str">
        <f t="shared" si="80"/>
        <v>Levels D &amp; E Combined</v>
      </c>
      <c r="AT81" s="12" t="str">
        <f t="shared" si="81"/>
        <v>LendingCommercial Real Estate LendingLending/Relationship ManagementLevels D &amp; E Combined</v>
      </c>
      <c r="AU81" s="153" t="str">
        <f t="shared" si="82"/>
        <v>2</v>
      </c>
    </row>
    <row r="82" spans="1:47">
      <c r="A82" s="12" t="s">
        <v>194</v>
      </c>
      <c r="B82" s="12" t="s">
        <v>198</v>
      </c>
      <c r="C82" s="12" t="s">
        <v>89</v>
      </c>
      <c r="D82" s="12" t="s">
        <v>1412</v>
      </c>
      <c r="E82" s="12">
        <f t="shared" si="66"/>
        <v>3</v>
      </c>
      <c r="F82" s="12">
        <f t="shared" si="67"/>
        <v>1</v>
      </c>
      <c r="G82" s="12">
        <f t="shared" si="68"/>
        <v>9</v>
      </c>
      <c r="H82" s="12" t="str">
        <f t="shared" si="69"/>
        <v>Lending</v>
      </c>
      <c r="I82" s="12" t="str">
        <f t="shared" si="70"/>
        <v>Lending3</v>
      </c>
      <c r="J82" s="12" t="str">
        <f t="shared" si="71"/>
        <v>Commercial Real Estate Lending</v>
      </c>
      <c r="K82" s="12" t="str">
        <f t="shared" si="72"/>
        <v>LendingCommercial Real Estate Lending1</v>
      </c>
      <c r="L82" s="12" t="str">
        <f t="shared" si="73"/>
        <v>Lending/Relationship Management</v>
      </c>
      <c r="M82" s="12" t="str">
        <f t="shared" si="74"/>
        <v>LendingCommercial Real Estate LendingLending/Relationship Management9</v>
      </c>
      <c r="N82" s="12" t="str">
        <f t="shared" si="75"/>
        <v>Levels F, G &amp; H Combined</v>
      </c>
      <c r="O82" s="4" t="s">
        <v>2122</v>
      </c>
      <c r="P82" s="4" t="str">
        <f t="shared" si="91"/>
        <v>LE</v>
      </c>
      <c r="Q82" s="4" t="str">
        <f t="shared" si="92"/>
        <v>CR</v>
      </c>
      <c r="R82" s="4" t="str">
        <f t="shared" si="93"/>
        <v>E</v>
      </c>
      <c r="S82" s="4" t="str">
        <f t="shared" si="94"/>
        <v>3</v>
      </c>
      <c r="V82" s="12" t="str">
        <f t="shared" si="95"/>
        <v>RRU-LE-CRE3</v>
      </c>
      <c r="W82" s="17" t="str">
        <f t="shared" si="96"/>
        <v>Lending</v>
      </c>
      <c r="X82" s="17" t="str">
        <f t="shared" si="97"/>
        <v>Commercial Real Estate Lending</v>
      </c>
      <c r="Y82" s="17" t="str">
        <f t="shared" si="99"/>
        <v>Lending/Relationship Management</v>
      </c>
      <c r="Z82" s="17" t="str">
        <f t="shared" si="98"/>
        <v>Levels F, G &amp; H Combined</v>
      </c>
      <c r="AN82" s="4" t="str">
        <f t="shared" si="76"/>
        <v>LECRE3</v>
      </c>
      <c r="AO82" s="12" t="str">
        <f t="shared" si="100"/>
        <v>RRU-LE-CRE3</v>
      </c>
      <c r="AP82" s="12" t="str">
        <f t="shared" si="77"/>
        <v>Lending</v>
      </c>
      <c r="AQ82" s="12" t="str">
        <f t="shared" si="78"/>
        <v>Commercial Real Estate Lending</v>
      </c>
      <c r="AR82" s="12" t="str">
        <f t="shared" si="79"/>
        <v>Lending/Relationship Management</v>
      </c>
      <c r="AS82" s="12" t="str">
        <f t="shared" si="80"/>
        <v>Levels F, G &amp; H Combined</v>
      </c>
      <c r="AT82" s="12" t="str">
        <f t="shared" si="81"/>
        <v>LendingCommercial Real Estate LendingLending/Relationship ManagementLevels F, G &amp; H Combined</v>
      </c>
      <c r="AU82" s="153" t="str">
        <f t="shared" si="82"/>
        <v>3</v>
      </c>
    </row>
    <row r="83" spans="1:47">
      <c r="A83" s="12" t="s">
        <v>194</v>
      </c>
      <c r="B83" s="12" t="s">
        <v>968</v>
      </c>
      <c r="C83" s="12" t="s">
        <v>89</v>
      </c>
      <c r="D83" s="12" t="s">
        <v>127</v>
      </c>
      <c r="E83" s="12">
        <f t="shared" si="66"/>
        <v>4</v>
      </c>
      <c r="F83" s="12">
        <f t="shared" si="67"/>
        <v>1</v>
      </c>
      <c r="G83" s="12">
        <f t="shared" si="68"/>
        <v>1</v>
      </c>
      <c r="H83" s="12" t="str">
        <f t="shared" si="69"/>
        <v>Lending</v>
      </c>
      <c r="I83" s="12" t="str">
        <f t="shared" si="70"/>
        <v>Lending4</v>
      </c>
      <c r="J83" s="12" t="str">
        <f t="shared" si="71"/>
        <v>Business Banking</v>
      </c>
      <c r="K83" s="12" t="str">
        <f t="shared" si="72"/>
        <v>LendingBusiness Banking1</v>
      </c>
      <c r="L83" s="12" t="str">
        <f t="shared" si="73"/>
        <v>Lending/Relationship Management</v>
      </c>
      <c r="M83" s="12" t="str">
        <f t="shared" si="74"/>
        <v>LendingBusiness BankingLending/Relationship Management1</v>
      </c>
      <c r="N83" s="12" t="str">
        <f t="shared" si="75"/>
        <v>B - Group Manager</v>
      </c>
      <c r="O83" s="4" t="s">
        <v>2087</v>
      </c>
      <c r="P83" s="4" t="str">
        <f t="shared" si="91"/>
        <v>LE</v>
      </c>
      <c r="Q83" s="4" t="str">
        <f t="shared" si="92"/>
        <v>BB</v>
      </c>
      <c r="R83" s="4" t="str">
        <f t="shared" si="93"/>
        <v>A</v>
      </c>
      <c r="S83" s="4" t="str">
        <f t="shared" si="94"/>
        <v>B</v>
      </c>
      <c r="V83" s="12" t="str">
        <f t="shared" si="95"/>
        <v>RRU-LE-BBAB</v>
      </c>
      <c r="W83" s="17" t="str">
        <f t="shared" si="96"/>
        <v>Lending</v>
      </c>
      <c r="X83" s="17" t="str">
        <f t="shared" si="97"/>
        <v>Business Banking</v>
      </c>
      <c r="Y83" s="17" t="str">
        <f t="shared" si="99"/>
        <v>Lending/Relationship Management</v>
      </c>
      <c r="Z83" s="17" t="str">
        <f t="shared" si="98"/>
        <v>B - Group Manager</v>
      </c>
      <c r="AN83" s="4" t="str">
        <f t="shared" si="76"/>
        <v>LEBBAB</v>
      </c>
      <c r="AO83" s="12" t="str">
        <f t="shared" si="100"/>
        <v>RRU-LE-BBAB</v>
      </c>
      <c r="AP83" s="12" t="str">
        <f t="shared" si="77"/>
        <v>Lending</v>
      </c>
      <c r="AQ83" s="12" t="str">
        <f t="shared" si="78"/>
        <v>Business Banking</v>
      </c>
      <c r="AR83" s="12" t="str">
        <f t="shared" si="79"/>
        <v>Lending/Relationship Management</v>
      </c>
      <c r="AS83" s="12" t="str">
        <f t="shared" si="80"/>
        <v>B - Group Manager</v>
      </c>
      <c r="AT83" s="12" t="str">
        <f t="shared" si="81"/>
        <v>LendingBusiness BankingLending/Relationship ManagementB - Group Manager</v>
      </c>
      <c r="AU83" s="153" t="str">
        <f t="shared" si="82"/>
        <v>B</v>
      </c>
    </row>
    <row r="84" spans="1:47">
      <c r="A84" s="12" t="s">
        <v>194</v>
      </c>
      <c r="B84" s="12" t="s">
        <v>968</v>
      </c>
      <c r="C84" s="12" t="s">
        <v>89</v>
      </c>
      <c r="D84" s="12" t="s">
        <v>128</v>
      </c>
      <c r="E84" s="12">
        <f t="shared" si="66"/>
        <v>4</v>
      </c>
      <c r="F84" s="12">
        <f t="shared" si="67"/>
        <v>1</v>
      </c>
      <c r="G84" s="12">
        <f t="shared" si="68"/>
        <v>2</v>
      </c>
      <c r="H84" s="12" t="str">
        <f t="shared" si="69"/>
        <v>Lending</v>
      </c>
      <c r="I84" s="12" t="str">
        <f t="shared" si="70"/>
        <v>Lending4</v>
      </c>
      <c r="J84" s="12" t="str">
        <f t="shared" si="71"/>
        <v>Business Banking</v>
      </c>
      <c r="K84" s="12" t="str">
        <f t="shared" si="72"/>
        <v>LendingBusiness Banking1</v>
      </c>
      <c r="L84" s="12" t="str">
        <f t="shared" si="73"/>
        <v>Lending/Relationship Management</v>
      </c>
      <c r="M84" s="12" t="str">
        <f t="shared" si="74"/>
        <v>LendingBusiness BankingLending/Relationship Management2</v>
      </c>
      <c r="N84" s="12" t="str">
        <f t="shared" si="75"/>
        <v>C - Team Leader, Senior I</v>
      </c>
      <c r="O84" s="4" t="s">
        <v>2088</v>
      </c>
      <c r="P84" s="4" t="str">
        <f t="shared" si="91"/>
        <v>LE</v>
      </c>
      <c r="Q84" s="4" t="str">
        <f t="shared" si="92"/>
        <v>BB</v>
      </c>
      <c r="R84" s="4" t="str">
        <f t="shared" si="93"/>
        <v>A</v>
      </c>
      <c r="S84" s="4" t="str">
        <f t="shared" si="94"/>
        <v>C</v>
      </c>
      <c r="V84" s="12" t="str">
        <f t="shared" si="95"/>
        <v>RRU-LE-BBAC</v>
      </c>
      <c r="W84" s="17" t="str">
        <f t="shared" si="96"/>
        <v>Lending</v>
      </c>
      <c r="X84" s="17" t="str">
        <f t="shared" si="97"/>
        <v>Business Banking</v>
      </c>
      <c r="Y84" s="17" t="str">
        <f t="shared" si="99"/>
        <v>Lending/Relationship Management</v>
      </c>
      <c r="Z84" s="17" t="str">
        <f t="shared" si="98"/>
        <v>C - Team Leader, Senior I</v>
      </c>
      <c r="AN84" s="4" t="str">
        <f t="shared" si="76"/>
        <v>LEBBAC</v>
      </c>
      <c r="AO84" s="12" t="str">
        <f t="shared" si="100"/>
        <v>RRU-LE-BBAC</v>
      </c>
      <c r="AP84" s="12" t="str">
        <f t="shared" si="77"/>
        <v>Lending</v>
      </c>
      <c r="AQ84" s="12" t="str">
        <f t="shared" si="78"/>
        <v>Business Banking</v>
      </c>
      <c r="AR84" s="12" t="str">
        <f t="shared" si="79"/>
        <v>Lending/Relationship Management</v>
      </c>
      <c r="AS84" s="12" t="str">
        <f t="shared" si="80"/>
        <v>C - Team Leader, Senior I</v>
      </c>
      <c r="AT84" s="12" t="str">
        <f t="shared" si="81"/>
        <v>LendingBusiness BankingLending/Relationship ManagementC - Team Leader, Senior I</v>
      </c>
      <c r="AU84" s="153" t="str">
        <f t="shared" si="82"/>
        <v>C</v>
      </c>
    </row>
    <row r="85" spans="1:47">
      <c r="A85" s="12" t="s">
        <v>194</v>
      </c>
      <c r="B85" s="12" t="s">
        <v>968</v>
      </c>
      <c r="C85" s="12" t="s">
        <v>89</v>
      </c>
      <c r="D85" s="12" t="s">
        <v>129</v>
      </c>
      <c r="E85" s="12">
        <f t="shared" si="66"/>
        <v>4</v>
      </c>
      <c r="F85" s="12">
        <f t="shared" si="67"/>
        <v>1</v>
      </c>
      <c r="G85" s="12">
        <f t="shared" si="68"/>
        <v>3</v>
      </c>
      <c r="H85" s="12" t="str">
        <f t="shared" si="69"/>
        <v>Lending</v>
      </c>
      <c r="I85" s="12" t="str">
        <f t="shared" si="70"/>
        <v>Lending4</v>
      </c>
      <c r="J85" s="12" t="str">
        <f t="shared" si="71"/>
        <v>Business Banking</v>
      </c>
      <c r="K85" s="12" t="str">
        <f t="shared" si="72"/>
        <v>LendingBusiness Banking1</v>
      </c>
      <c r="L85" s="12" t="str">
        <f t="shared" si="73"/>
        <v>Lending/Relationship Management</v>
      </c>
      <c r="M85" s="12" t="str">
        <f t="shared" si="74"/>
        <v>LendingBusiness BankingLending/Relationship Management3</v>
      </c>
      <c r="N85" s="12" t="str">
        <f t="shared" si="75"/>
        <v>D - Senior II</v>
      </c>
      <c r="O85" s="4" t="s">
        <v>2089</v>
      </c>
      <c r="P85" s="4" t="str">
        <f t="shared" si="91"/>
        <v>LE</v>
      </c>
      <c r="Q85" s="4" t="str">
        <f t="shared" si="92"/>
        <v>BB</v>
      </c>
      <c r="R85" s="4" t="str">
        <f t="shared" si="93"/>
        <v>A</v>
      </c>
      <c r="S85" s="4" t="str">
        <f t="shared" si="94"/>
        <v>D</v>
      </c>
      <c r="V85" s="12" t="str">
        <f t="shared" si="95"/>
        <v>RRU-LE-BBAD</v>
      </c>
      <c r="W85" s="17" t="str">
        <f t="shared" si="96"/>
        <v>Lending</v>
      </c>
      <c r="X85" s="17" t="str">
        <f t="shared" si="97"/>
        <v>Business Banking</v>
      </c>
      <c r="Y85" s="17" t="str">
        <f t="shared" si="99"/>
        <v>Lending/Relationship Management</v>
      </c>
      <c r="Z85" s="17" t="str">
        <f t="shared" si="98"/>
        <v>D - Senior II</v>
      </c>
      <c r="AN85" s="4" t="str">
        <f t="shared" si="76"/>
        <v>LEBBAD</v>
      </c>
      <c r="AO85" s="12" t="str">
        <f t="shared" si="100"/>
        <v>RRU-LE-BBAD</v>
      </c>
      <c r="AP85" s="12" t="str">
        <f t="shared" si="77"/>
        <v>Lending</v>
      </c>
      <c r="AQ85" s="12" t="str">
        <f t="shared" si="78"/>
        <v>Business Banking</v>
      </c>
      <c r="AR85" s="12" t="str">
        <f t="shared" si="79"/>
        <v>Lending/Relationship Management</v>
      </c>
      <c r="AS85" s="12" t="str">
        <f t="shared" si="80"/>
        <v>D - Senior II</v>
      </c>
      <c r="AT85" s="12" t="str">
        <f t="shared" si="81"/>
        <v>LendingBusiness BankingLending/Relationship ManagementD - Senior II</v>
      </c>
      <c r="AU85" s="153" t="str">
        <f t="shared" si="82"/>
        <v>D</v>
      </c>
    </row>
    <row r="86" spans="1:47">
      <c r="A86" s="12" t="s">
        <v>194</v>
      </c>
      <c r="B86" s="12" t="s">
        <v>968</v>
      </c>
      <c r="C86" s="12" t="s">
        <v>89</v>
      </c>
      <c r="D86" s="12" t="s">
        <v>130</v>
      </c>
      <c r="E86" s="12">
        <f t="shared" si="66"/>
        <v>4</v>
      </c>
      <c r="F86" s="12">
        <f t="shared" si="67"/>
        <v>1</v>
      </c>
      <c r="G86" s="12">
        <f t="shared" si="68"/>
        <v>4</v>
      </c>
      <c r="H86" s="12" t="str">
        <f t="shared" si="69"/>
        <v>Lending</v>
      </c>
      <c r="I86" s="12" t="str">
        <f t="shared" si="70"/>
        <v>Lending4</v>
      </c>
      <c r="J86" s="12" t="str">
        <f t="shared" si="71"/>
        <v>Business Banking</v>
      </c>
      <c r="K86" s="12" t="str">
        <f t="shared" si="72"/>
        <v>LendingBusiness Banking1</v>
      </c>
      <c r="L86" s="12" t="str">
        <f t="shared" si="73"/>
        <v>Lending/Relationship Management</v>
      </c>
      <c r="M86" s="12" t="str">
        <f t="shared" si="74"/>
        <v>LendingBusiness BankingLending/Relationship Management4</v>
      </c>
      <c r="N86" s="12" t="str">
        <f t="shared" si="75"/>
        <v>E - Senior III</v>
      </c>
      <c r="O86" s="4" t="s">
        <v>2090</v>
      </c>
      <c r="P86" s="4" t="str">
        <f t="shared" si="91"/>
        <v>LE</v>
      </c>
      <c r="Q86" s="4" t="str">
        <f t="shared" si="92"/>
        <v>BB</v>
      </c>
      <c r="R86" s="4" t="str">
        <f t="shared" si="93"/>
        <v>A</v>
      </c>
      <c r="S86" s="4" t="str">
        <f t="shared" si="94"/>
        <v>E</v>
      </c>
      <c r="V86" s="12" t="str">
        <f t="shared" si="95"/>
        <v>RRU-LE-BBAE</v>
      </c>
      <c r="W86" s="17" t="str">
        <f t="shared" si="96"/>
        <v>Lending</v>
      </c>
      <c r="X86" s="17" t="str">
        <f t="shared" si="97"/>
        <v>Business Banking</v>
      </c>
      <c r="Y86" s="17" t="str">
        <f t="shared" si="99"/>
        <v>Lending/Relationship Management</v>
      </c>
      <c r="Z86" s="17" t="str">
        <f t="shared" si="98"/>
        <v>E - Senior III</v>
      </c>
      <c r="AN86" s="4" t="str">
        <f t="shared" si="76"/>
        <v>LEBBAE</v>
      </c>
      <c r="AO86" s="12" t="str">
        <f t="shared" si="100"/>
        <v>RRU-LE-BBAE</v>
      </c>
      <c r="AP86" s="12" t="str">
        <f t="shared" si="77"/>
        <v>Lending</v>
      </c>
      <c r="AQ86" s="12" t="str">
        <f t="shared" si="78"/>
        <v>Business Banking</v>
      </c>
      <c r="AR86" s="12" t="str">
        <f t="shared" si="79"/>
        <v>Lending/Relationship Management</v>
      </c>
      <c r="AS86" s="12" t="str">
        <f t="shared" si="80"/>
        <v>E - Senior III</v>
      </c>
      <c r="AT86" s="12" t="str">
        <f t="shared" si="81"/>
        <v>LendingBusiness BankingLending/Relationship ManagementE - Senior III</v>
      </c>
      <c r="AU86" s="153" t="str">
        <f t="shared" si="82"/>
        <v>E</v>
      </c>
    </row>
    <row r="87" spans="1:47">
      <c r="A87" s="12" t="s">
        <v>194</v>
      </c>
      <c r="B87" s="12" t="s">
        <v>968</v>
      </c>
      <c r="C87" s="12" t="s">
        <v>89</v>
      </c>
      <c r="D87" s="12" t="s">
        <v>131</v>
      </c>
      <c r="E87" s="12">
        <f t="shared" si="66"/>
        <v>4</v>
      </c>
      <c r="F87" s="12">
        <f t="shared" si="67"/>
        <v>1</v>
      </c>
      <c r="G87" s="12">
        <f t="shared" si="68"/>
        <v>5</v>
      </c>
      <c r="H87" s="12" t="str">
        <f t="shared" si="69"/>
        <v>Lending</v>
      </c>
      <c r="I87" s="12" t="str">
        <f t="shared" si="70"/>
        <v>Lending4</v>
      </c>
      <c r="J87" s="12" t="str">
        <f t="shared" si="71"/>
        <v>Business Banking</v>
      </c>
      <c r="K87" s="12" t="str">
        <f t="shared" si="72"/>
        <v>LendingBusiness Banking1</v>
      </c>
      <c r="L87" s="12" t="str">
        <f t="shared" si="73"/>
        <v>Lending/Relationship Management</v>
      </c>
      <c r="M87" s="12" t="str">
        <f t="shared" si="74"/>
        <v>LendingBusiness BankingLending/Relationship Management5</v>
      </c>
      <c r="N87" s="12" t="str">
        <f t="shared" si="75"/>
        <v>F - Intermediate</v>
      </c>
      <c r="O87" s="4" t="s">
        <v>2091</v>
      </c>
      <c r="P87" s="4" t="str">
        <f t="shared" si="91"/>
        <v>LE</v>
      </c>
      <c r="Q87" s="4" t="str">
        <f t="shared" si="92"/>
        <v>BB</v>
      </c>
      <c r="R87" s="4" t="str">
        <f t="shared" si="93"/>
        <v>A</v>
      </c>
      <c r="S87" s="4" t="str">
        <f t="shared" si="94"/>
        <v>F</v>
      </c>
      <c r="V87" s="12" t="str">
        <f t="shared" si="95"/>
        <v>RRU-LE-BBAF</v>
      </c>
      <c r="W87" s="17" t="str">
        <f t="shared" si="96"/>
        <v>Lending</v>
      </c>
      <c r="X87" s="17" t="str">
        <f t="shared" si="97"/>
        <v>Business Banking</v>
      </c>
      <c r="Y87" s="17" t="str">
        <f t="shared" si="99"/>
        <v>Lending/Relationship Management</v>
      </c>
      <c r="Z87" s="17" t="str">
        <f t="shared" si="98"/>
        <v>F - Intermediate</v>
      </c>
      <c r="AN87" s="4" t="str">
        <f t="shared" si="76"/>
        <v>LEBBAF</v>
      </c>
      <c r="AO87" s="12" t="str">
        <f t="shared" si="100"/>
        <v>RRU-LE-BBAF</v>
      </c>
      <c r="AP87" s="12" t="str">
        <f t="shared" si="77"/>
        <v>Lending</v>
      </c>
      <c r="AQ87" s="12" t="str">
        <f t="shared" si="78"/>
        <v>Business Banking</v>
      </c>
      <c r="AR87" s="12" t="str">
        <f t="shared" si="79"/>
        <v>Lending/Relationship Management</v>
      </c>
      <c r="AS87" s="12" t="str">
        <f t="shared" si="80"/>
        <v>F - Intermediate</v>
      </c>
      <c r="AT87" s="12" t="str">
        <f t="shared" si="81"/>
        <v>LendingBusiness BankingLending/Relationship ManagementF - Intermediate</v>
      </c>
      <c r="AU87" s="153" t="str">
        <f t="shared" si="82"/>
        <v>F</v>
      </c>
    </row>
    <row r="88" spans="1:47">
      <c r="A88" s="12" t="s">
        <v>194</v>
      </c>
      <c r="B88" s="12" t="s">
        <v>968</v>
      </c>
      <c r="C88" s="12" t="s">
        <v>89</v>
      </c>
      <c r="D88" s="12" t="s">
        <v>132</v>
      </c>
      <c r="E88" s="12">
        <f t="shared" si="66"/>
        <v>4</v>
      </c>
      <c r="F88" s="12">
        <f t="shared" si="67"/>
        <v>1</v>
      </c>
      <c r="G88" s="12">
        <f t="shared" si="68"/>
        <v>6</v>
      </c>
      <c r="H88" s="12" t="str">
        <f t="shared" si="69"/>
        <v>Lending</v>
      </c>
      <c r="I88" s="12" t="str">
        <f t="shared" si="70"/>
        <v>Lending4</v>
      </c>
      <c r="J88" s="12" t="str">
        <f t="shared" si="71"/>
        <v>Business Banking</v>
      </c>
      <c r="K88" s="12" t="str">
        <f t="shared" si="72"/>
        <v>LendingBusiness Banking1</v>
      </c>
      <c r="L88" s="12" t="str">
        <f t="shared" si="73"/>
        <v>Lending/Relationship Management</v>
      </c>
      <c r="M88" s="12" t="str">
        <f t="shared" si="74"/>
        <v>LendingBusiness BankingLending/Relationship Management6</v>
      </c>
      <c r="N88" s="12" t="str">
        <f t="shared" si="75"/>
        <v>G - Junior</v>
      </c>
      <c r="O88" s="4" t="s">
        <v>2092</v>
      </c>
      <c r="P88" s="4" t="str">
        <f t="shared" si="91"/>
        <v>LE</v>
      </c>
      <c r="Q88" s="4" t="str">
        <f t="shared" si="92"/>
        <v>BB</v>
      </c>
      <c r="R88" s="4" t="str">
        <f t="shared" si="93"/>
        <v>A</v>
      </c>
      <c r="S88" s="4" t="str">
        <f t="shared" si="94"/>
        <v>G</v>
      </c>
      <c r="V88" s="12" t="str">
        <f t="shared" si="95"/>
        <v>RRU-LE-BBAG</v>
      </c>
      <c r="W88" s="17" t="str">
        <f t="shared" si="96"/>
        <v>Lending</v>
      </c>
      <c r="X88" s="17" t="str">
        <f t="shared" si="97"/>
        <v>Business Banking</v>
      </c>
      <c r="Y88" s="17" t="str">
        <f t="shared" si="99"/>
        <v>Lending/Relationship Management</v>
      </c>
      <c r="Z88" s="17" t="str">
        <f t="shared" si="98"/>
        <v>G - Junior</v>
      </c>
      <c r="AN88" s="4" t="str">
        <f t="shared" si="76"/>
        <v>LEBBAG</v>
      </c>
      <c r="AO88" s="12" t="str">
        <f t="shared" si="100"/>
        <v>RRU-LE-BBAG</v>
      </c>
      <c r="AP88" s="12" t="str">
        <f t="shared" si="77"/>
        <v>Lending</v>
      </c>
      <c r="AQ88" s="12" t="str">
        <f t="shared" si="78"/>
        <v>Business Banking</v>
      </c>
      <c r="AR88" s="12" t="str">
        <f t="shared" si="79"/>
        <v>Lending/Relationship Management</v>
      </c>
      <c r="AS88" s="12" t="str">
        <f t="shared" si="80"/>
        <v>G - Junior</v>
      </c>
      <c r="AT88" s="12" t="str">
        <f t="shared" si="81"/>
        <v>LendingBusiness BankingLending/Relationship ManagementG - Junior</v>
      </c>
      <c r="AU88" s="153" t="str">
        <f t="shared" si="82"/>
        <v>G</v>
      </c>
    </row>
    <row r="89" spans="1:47">
      <c r="A89" s="12" t="s">
        <v>194</v>
      </c>
      <c r="B89" s="12" t="s">
        <v>968</v>
      </c>
      <c r="C89" s="12" t="s">
        <v>89</v>
      </c>
      <c r="D89" s="12" t="s">
        <v>133</v>
      </c>
      <c r="E89" s="12">
        <f t="shared" si="66"/>
        <v>4</v>
      </c>
      <c r="F89" s="12">
        <f t="shared" si="67"/>
        <v>1</v>
      </c>
      <c r="G89" s="12">
        <f t="shared" si="68"/>
        <v>7</v>
      </c>
      <c r="H89" s="12" t="str">
        <f t="shared" si="69"/>
        <v>Lending</v>
      </c>
      <c r="I89" s="12" t="str">
        <f t="shared" si="70"/>
        <v>Lending4</v>
      </c>
      <c r="J89" s="12" t="str">
        <f t="shared" si="71"/>
        <v>Business Banking</v>
      </c>
      <c r="K89" s="12" t="str">
        <f t="shared" si="72"/>
        <v>LendingBusiness Banking1</v>
      </c>
      <c r="L89" s="12" t="str">
        <f t="shared" si="73"/>
        <v>Lending/Relationship Management</v>
      </c>
      <c r="M89" s="12" t="str">
        <f t="shared" si="74"/>
        <v>LendingBusiness BankingLending/Relationship Management7</v>
      </c>
      <c r="N89" s="12" t="str">
        <f t="shared" si="75"/>
        <v>H - Analyst</v>
      </c>
      <c r="O89" s="4" t="s">
        <v>2093</v>
      </c>
      <c r="P89" s="4" t="str">
        <f t="shared" si="91"/>
        <v>LE</v>
      </c>
      <c r="Q89" s="4" t="str">
        <f t="shared" si="92"/>
        <v>BB</v>
      </c>
      <c r="R89" s="4" t="str">
        <f t="shared" si="93"/>
        <v>A</v>
      </c>
      <c r="S89" s="4" t="str">
        <f t="shared" si="94"/>
        <v>H</v>
      </c>
      <c r="V89" s="12" t="str">
        <f t="shared" si="95"/>
        <v>RRU-LE-BBAH</v>
      </c>
      <c r="W89" s="17" t="str">
        <f t="shared" si="96"/>
        <v>Lending</v>
      </c>
      <c r="X89" s="17" t="str">
        <f t="shared" si="97"/>
        <v>Business Banking</v>
      </c>
      <c r="Y89" s="17" t="str">
        <f t="shared" si="99"/>
        <v>Lending/Relationship Management</v>
      </c>
      <c r="Z89" s="17" t="str">
        <f t="shared" si="98"/>
        <v>H - Analyst</v>
      </c>
      <c r="AN89" s="4" t="str">
        <f t="shared" si="76"/>
        <v>LEBBAH</v>
      </c>
      <c r="AO89" s="12" t="str">
        <f t="shared" si="100"/>
        <v>RRU-LE-BBAH</v>
      </c>
      <c r="AP89" s="12" t="str">
        <f t="shared" si="77"/>
        <v>Lending</v>
      </c>
      <c r="AQ89" s="12" t="str">
        <f t="shared" si="78"/>
        <v>Business Banking</v>
      </c>
      <c r="AR89" s="12" t="str">
        <f t="shared" si="79"/>
        <v>Lending/Relationship Management</v>
      </c>
      <c r="AS89" s="12" t="str">
        <f t="shared" si="80"/>
        <v>H - Analyst</v>
      </c>
      <c r="AT89" s="12" t="str">
        <f t="shared" si="81"/>
        <v>LendingBusiness BankingLending/Relationship ManagementH - Analyst</v>
      </c>
      <c r="AU89" s="153" t="str">
        <f t="shared" si="82"/>
        <v>H</v>
      </c>
    </row>
    <row r="90" spans="1:47">
      <c r="A90" s="12" t="s">
        <v>194</v>
      </c>
      <c r="B90" s="12" t="s">
        <v>968</v>
      </c>
      <c r="C90" s="12" t="s">
        <v>89</v>
      </c>
      <c r="D90" s="12" t="s">
        <v>1411</v>
      </c>
      <c r="E90" s="12">
        <f t="shared" si="66"/>
        <v>4</v>
      </c>
      <c r="F90" s="12">
        <f t="shared" si="67"/>
        <v>1</v>
      </c>
      <c r="G90" s="12">
        <f t="shared" si="68"/>
        <v>8</v>
      </c>
      <c r="H90" s="12" t="str">
        <f t="shared" si="69"/>
        <v>Lending</v>
      </c>
      <c r="I90" s="12" t="str">
        <f t="shared" si="70"/>
        <v>Lending4</v>
      </c>
      <c r="J90" s="12" t="str">
        <f t="shared" si="71"/>
        <v>Business Banking</v>
      </c>
      <c r="K90" s="12" t="str">
        <f t="shared" si="72"/>
        <v>LendingBusiness Banking1</v>
      </c>
      <c r="L90" s="12" t="str">
        <f t="shared" si="73"/>
        <v>Lending/Relationship Management</v>
      </c>
      <c r="M90" s="12" t="str">
        <f t="shared" si="74"/>
        <v>LendingBusiness BankingLending/Relationship Management8</v>
      </c>
      <c r="N90" s="12" t="str">
        <f t="shared" si="75"/>
        <v>Levels D &amp; E Combined</v>
      </c>
      <c r="O90" s="4" t="s">
        <v>2085</v>
      </c>
      <c r="P90" s="4" t="str">
        <f t="shared" si="91"/>
        <v>LE</v>
      </c>
      <c r="Q90" s="4" t="str">
        <f t="shared" si="92"/>
        <v>BB</v>
      </c>
      <c r="R90" s="4" t="str">
        <f t="shared" si="93"/>
        <v>A</v>
      </c>
      <c r="S90" s="4" t="str">
        <f t="shared" si="94"/>
        <v>2</v>
      </c>
      <c r="V90" s="12" t="str">
        <f t="shared" si="95"/>
        <v>RRU-LE-BBA2</v>
      </c>
      <c r="W90" s="17" t="str">
        <f t="shared" ref="W90:W121" si="101">A88</f>
        <v>Lending</v>
      </c>
      <c r="X90" s="17" t="str">
        <f t="shared" si="97"/>
        <v>Business Banking</v>
      </c>
      <c r="Y90" s="17" t="str">
        <f t="shared" si="99"/>
        <v>Lending/Relationship Management</v>
      </c>
      <c r="Z90" s="17" t="str">
        <f t="shared" si="98"/>
        <v>Levels D &amp; E Combined</v>
      </c>
      <c r="AN90" s="4" t="str">
        <f t="shared" si="76"/>
        <v>LEBBA2</v>
      </c>
      <c r="AO90" s="12" t="str">
        <f t="shared" si="100"/>
        <v>RRU-LE-BBA2</v>
      </c>
      <c r="AP90" s="12" t="str">
        <f t="shared" si="77"/>
        <v>Lending</v>
      </c>
      <c r="AQ90" s="12" t="str">
        <f t="shared" si="78"/>
        <v>Business Banking</v>
      </c>
      <c r="AR90" s="12" t="str">
        <f t="shared" si="79"/>
        <v>Lending/Relationship Management</v>
      </c>
      <c r="AS90" s="12" t="str">
        <f t="shared" si="80"/>
        <v>Levels D &amp; E Combined</v>
      </c>
      <c r="AT90" s="12" t="str">
        <f t="shared" si="81"/>
        <v>LendingBusiness BankingLending/Relationship ManagementLevels D &amp; E Combined</v>
      </c>
      <c r="AU90" s="153" t="str">
        <f t="shared" si="82"/>
        <v>2</v>
      </c>
    </row>
    <row r="91" spans="1:47">
      <c r="A91" s="12" t="s">
        <v>194</v>
      </c>
      <c r="B91" s="12" t="s">
        <v>968</v>
      </c>
      <c r="C91" s="12" t="s">
        <v>89</v>
      </c>
      <c r="D91" s="12" t="s">
        <v>1412</v>
      </c>
      <c r="E91" s="12">
        <f t="shared" si="66"/>
        <v>4</v>
      </c>
      <c r="F91" s="12">
        <f t="shared" si="67"/>
        <v>1</v>
      </c>
      <c r="G91" s="12">
        <f t="shared" si="68"/>
        <v>9</v>
      </c>
      <c r="H91" s="12" t="str">
        <f t="shared" si="69"/>
        <v>Lending</v>
      </c>
      <c r="I91" s="12" t="str">
        <f t="shared" si="70"/>
        <v>Lending4</v>
      </c>
      <c r="J91" s="12" t="str">
        <f t="shared" si="71"/>
        <v>Business Banking</v>
      </c>
      <c r="K91" s="12" t="str">
        <f t="shared" si="72"/>
        <v>LendingBusiness Banking1</v>
      </c>
      <c r="L91" s="12" t="str">
        <f t="shared" si="73"/>
        <v>Lending/Relationship Management</v>
      </c>
      <c r="M91" s="12" t="str">
        <f t="shared" si="74"/>
        <v>LendingBusiness BankingLending/Relationship Management9</v>
      </c>
      <c r="N91" s="12" t="str">
        <f t="shared" si="75"/>
        <v>Levels F, G &amp; H Combined</v>
      </c>
      <c r="O91" s="4" t="s">
        <v>2086</v>
      </c>
      <c r="P91" s="4" t="str">
        <f t="shared" si="91"/>
        <v>LE</v>
      </c>
      <c r="Q91" s="4" t="str">
        <f t="shared" si="92"/>
        <v>BB</v>
      </c>
      <c r="R91" s="4" t="str">
        <f t="shared" si="93"/>
        <v>A</v>
      </c>
      <c r="S91" s="4" t="str">
        <f t="shared" si="94"/>
        <v>3</v>
      </c>
      <c r="V91" s="12" t="str">
        <f t="shared" si="95"/>
        <v>RRU-LE-BBA3</v>
      </c>
      <c r="W91" s="17" t="str">
        <f t="shared" si="101"/>
        <v>Lending</v>
      </c>
      <c r="X91" s="17" t="str">
        <f t="shared" si="97"/>
        <v>Business Banking</v>
      </c>
      <c r="Y91" s="17" t="str">
        <f t="shared" si="99"/>
        <v>Lending/Relationship Management</v>
      </c>
      <c r="Z91" s="17" t="str">
        <f t="shared" si="98"/>
        <v>Levels F, G &amp; H Combined</v>
      </c>
      <c r="AN91" s="4" t="str">
        <f t="shared" si="76"/>
        <v>LEBBA3</v>
      </c>
      <c r="AO91" s="12" t="str">
        <f t="shared" si="100"/>
        <v>RRU-LE-BBA3</v>
      </c>
      <c r="AP91" s="12" t="str">
        <f t="shared" si="77"/>
        <v>Lending</v>
      </c>
      <c r="AQ91" s="12" t="str">
        <f t="shared" si="78"/>
        <v>Business Banking</v>
      </c>
      <c r="AR91" s="12" t="str">
        <f t="shared" si="79"/>
        <v>Lending/Relationship Management</v>
      </c>
      <c r="AS91" s="12" t="str">
        <f t="shared" si="80"/>
        <v>Levels F, G &amp; H Combined</v>
      </c>
      <c r="AT91" s="12" t="str">
        <f t="shared" si="81"/>
        <v>LendingBusiness BankingLending/Relationship ManagementLevels F, G &amp; H Combined</v>
      </c>
      <c r="AU91" s="153" t="str">
        <f t="shared" si="82"/>
        <v>3</v>
      </c>
    </row>
    <row r="92" spans="1:47">
      <c r="A92" s="12" t="s">
        <v>194</v>
      </c>
      <c r="B92" s="12" t="s">
        <v>88</v>
      </c>
      <c r="C92" s="12" t="s">
        <v>89</v>
      </c>
      <c r="D92" s="12" t="s">
        <v>127</v>
      </c>
      <c r="E92" s="12">
        <f t="shared" si="66"/>
        <v>5</v>
      </c>
      <c r="F92" s="12">
        <f t="shared" si="67"/>
        <v>1</v>
      </c>
      <c r="G92" s="12">
        <f t="shared" si="68"/>
        <v>1</v>
      </c>
      <c r="H92" s="12" t="str">
        <f t="shared" si="69"/>
        <v>Lending</v>
      </c>
      <c r="I92" s="12" t="str">
        <f t="shared" si="70"/>
        <v>Lending5</v>
      </c>
      <c r="J92" s="12" t="str">
        <f t="shared" si="71"/>
        <v>Commercial Finance (Asset Based Lending)</v>
      </c>
      <c r="K92" s="12" t="str">
        <f t="shared" si="72"/>
        <v>LendingCommercial Finance (Asset Based Lending)1</v>
      </c>
      <c r="L92" s="12" t="str">
        <f t="shared" si="73"/>
        <v>Lending/Relationship Management</v>
      </c>
      <c r="M92" s="12" t="str">
        <f t="shared" si="74"/>
        <v>LendingCommercial Finance (Asset Based Lending)Lending/Relationship Management1</v>
      </c>
      <c r="N92" s="12" t="str">
        <f t="shared" si="75"/>
        <v>B - Group Manager</v>
      </c>
      <c r="O92" s="4" t="s">
        <v>2096</v>
      </c>
      <c r="P92" s="4" t="str">
        <f t="shared" si="91"/>
        <v>LE</v>
      </c>
      <c r="Q92" s="4" t="str">
        <f t="shared" si="92"/>
        <v>CF</v>
      </c>
      <c r="R92" s="4" t="str">
        <f t="shared" si="93"/>
        <v>A</v>
      </c>
      <c r="S92" s="4" t="str">
        <f t="shared" si="94"/>
        <v>B</v>
      </c>
      <c r="V92" s="12" t="str">
        <f t="shared" si="95"/>
        <v>RRU-LE-CFAB</v>
      </c>
      <c r="W92" s="17" t="str">
        <f t="shared" si="101"/>
        <v>Lending</v>
      </c>
      <c r="X92" s="17" t="str">
        <f t="shared" si="97"/>
        <v>Commercial Finance (Asset Based Lending)</v>
      </c>
      <c r="Y92" s="17" t="str">
        <f t="shared" si="99"/>
        <v>Lending/Relationship Management</v>
      </c>
      <c r="Z92" s="17" t="str">
        <f t="shared" si="98"/>
        <v>B - Group Manager</v>
      </c>
      <c r="AN92" s="4" t="str">
        <f t="shared" si="76"/>
        <v>LECFAB</v>
      </c>
      <c r="AO92" s="12" t="str">
        <f t="shared" si="100"/>
        <v>RRU-LE-CFAB</v>
      </c>
      <c r="AP92" s="12" t="str">
        <f t="shared" si="77"/>
        <v>Lending</v>
      </c>
      <c r="AQ92" s="12" t="str">
        <f t="shared" si="78"/>
        <v>Commercial Finance (Asset Based Lending)</v>
      </c>
      <c r="AR92" s="12" t="str">
        <f t="shared" si="79"/>
        <v>Lending/Relationship Management</v>
      </c>
      <c r="AS92" s="12" t="str">
        <f t="shared" si="80"/>
        <v>B - Group Manager</v>
      </c>
      <c r="AT92" s="12" t="str">
        <f t="shared" si="81"/>
        <v>LendingCommercial Finance (Asset Based Lending)Lending/Relationship ManagementB - Group Manager</v>
      </c>
      <c r="AU92" s="153" t="str">
        <f t="shared" si="82"/>
        <v>B</v>
      </c>
    </row>
    <row r="93" spans="1:47">
      <c r="A93" s="12" t="s">
        <v>194</v>
      </c>
      <c r="B93" s="12" t="s">
        <v>88</v>
      </c>
      <c r="C93" s="12" t="s">
        <v>89</v>
      </c>
      <c r="D93" s="12" t="s">
        <v>128</v>
      </c>
      <c r="E93" s="12">
        <f t="shared" si="66"/>
        <v>5</v>
      </c>
      <c r="F93" s="12">
        <f t="shared" si="67"/>
        <v>1</v>
      </c>
      <c r="G93" s="12">
        <f t="shared" si="68"/>
        <v>2</v>
      </c>
      <c r="H93" s="12" t="str">
        <f t="shared" si="69"/>
        <v>Lending</v>
      </c>
      <c r="I93" s="12" t="str">
        <f t="shared" si="70"/>
        <v>Lending5</v>
      </c>
      <c r="J93" s="12" t="str">
        <f t="shared" si="71"/>
        <v>Commercial Finance (Asset Based Lending)</v>
      </c>
      <c r="K93" s="12" t="str">
        <f t="shared" si="72"/>
        <v>LendingCommercial Finance (Asset Based Lending)1</v>
      </c>
      <c r="L93" s="12" t="str">
        <f t="shared" si="73"/>
        <v>Lending/Relationship Management</v>
      </c>
      <c r="M93" s="12" t="str">
        <f t="shared" si="74"/>
        <v>LendingCommercial Finance (Asset Based Lending)Lending/Relationship Management2</v>
      </c>
      <c r="N93" s="12" t="str">
        <f t="shared" si="75"/>
        <v>C - Team Leader, Senior I</v>
      </c>
      <c r="O93" s="4" t="s">
        <v>2097</v>
      </c>
      <c r="P93" s="4" t="str">
        <f t="shared" si="91"/>
        <v>LE</v>
      </c>
      <c r="Q93" s="4" t="str">
        <f t="shared" si="92"/>
        <v>CF</v>
      </c>
      <c r="R93" s="4" t="str">
        <f t="shared" si="93"/>
        <v>A</v>
      </c>
      <c r="S93" s="4" t="str">
        <f t="shared" si="94"/>
        <v>C</v>
      </c>
      <c r="V93" s="12" t="str">
        <f t="shared" si="95"/>
        <v>RRU-LE-CFAC</v>
      </c>
      <c r="W93" s="17" t="str">
        <f t="shared" si="101"/>
        <v>Lending</v>
      </c>
      <c r="X93" s="17" t="str">
        <f t="shared" si="97"/>
        <v>Commercial Finance (Asset Based Lending)</v>
      </c>
      <c r="Y93" s="17" t="str">
        <f t="shared" si="99"/>
        <v>Lending/Relationship Management</v>
      </c>
      <c r="Z93" s="17" t="str">
        <f t="shared" si="98"/>
        <v>C - Team Leader, Senior I</v>
      </c>
      <c r="AN93" s="4" t="str">
        <f t="shared" si="76"/>
        <v>LECFAC</v>
      </c>
      <c r="AO93" s="12" t="str">
        <f t="shared" si="100"/>
        <v>RRU-LE-CFAC</v>
      </c>
      <c r="AP93" s="12" t="str">
        <f t="shared" si="77"/>
        <v>Lending</v>
      </c>
      <c r="AQ93" s="12" t="str">
        <f t="shared" si="78"/>
        <v>Commercial Finance (Asset Based Lending)</v>
      </c>
      <c r="AR93" s="12" t="str">
        <f t="shared" si="79"/>
        <v>Lending/Relationship Management</v>
      </c>
      <c r="AS93" s="12" t="str">
        <f t="shared" si="80"/>
        <v>C - Team Leader, Senior I</v>
      </c>
      <c r="AT93" s="12" t="str">
        <f t="shared" si="81"/>
        <v>LendingCommercial Finance (Asset Based Lending)Lending/Relationship ManagementC - Team Leader, Senior I</v>
      </c>
      <c r="AU93" s="153" t="str">
        <f t="shared" si="82"/>
        <v>C</v>
      </c>
    </row>
    <row r="94" spans="1:47">
      <c r="A94" s="12" t="s">
        <v>194</v>
      </c>
      <c r="B94" s="12" t="s">
        <v>88</v>
      </c>
      <c r="C94" s="12" t="s">
        <v>89</v>
      </c>
      <c r="D94" s="12" t="s">
        <v>129</v>
      </c>
      <c r="E94" s="12">
        <f t="shared" si="66"/>
        <v>5</v>
      </c>
      <c r="F94" s="12">
        <f t="shared" si="67"/>
        <v>1</v>
      </c>
      <c r="G94" s="12">
        <f t="shared" si="68"/>
        <v>3</v>
      </c>
      <c r="H94" s="12" t="str">
        <f t="shared" si="69"/>
        <v>Lending</v>
      </c>
      <c r="I94" s="12" t="str">
        <f t="shared" si="70"/>
        <v>Lending5</v>
      </c>
      <c r="J94" s="12" t="str">
        <f t="shared" si="71"/>
        <v>Commercial Finance (Asset Based Lending)</v>
      </c>
      <c r="K94" s="12" t="str">
        <f t="shared" si="72"/>
        <v>LendingCommercial Finance (Asset Based Lending)1</v>
      </c>
      <c r="L94" s="12" t="str">
        <f t="shared" si="73"/>
        <v>Lending/Relationship Management</v>
      </c>
      <c r="M94" s="12" t="str">
        <f t="shared" si="74"/>
        <v>LendingCommercial Finance (Asset Based Lending)Lending/Relationship Management3</v>
      </c>
      <c r="N94" s="12" t="str">
        <f t="shared" si="75"/>
        <v>D - Senior II</v>
      </c>
      <c r="O94" s="4" t="s">
        <v>2098</v>
      </c>
      <c r="P94" s="4" t="str">
        <f t="shared" si="91"/>
        <v>LE</v>
      </c>
      <c r="Q94" s="4" t="str">
        <f t="shared" si="92"/>
        <v>CF</v>
      </c>
      <c r="R94" s="4" t="str">
        <f t="shared" si="93"/>
        <v>A</v>
      </c>
      <c r="S94" s="4" t="str">
        <f t="shared" si="94"/>
        <v>D</v>
      </c>
      <c r="V94" s="12" t="str">
        <f t="shared" si="95"/>
        <v>RRU-LE-CFAD</v>
      </c>
      <c r="W94" s="17" t="str">
        <f t="shared" si="101"/>
        <v>Lending</v>
      </c>
      <c r="X94" s="17" t="str">
        <f t="shared" si="97"/>
        <v>Commercial Finance (Asset Based Lending)</v>
      </c>
      <c r="Y94" s="17" t="str">
        <f t="shared" si="99"/>
        <v>Lending/Relationship Management</v>
      </c>
      <c r="Z94" s="17" t="str">
        <f t="shared" si="98"/>
        <v>D - Senior II</v>
      </c>
      <c r="AN94" s="4" t="str">
        <f t="shared" si="76"/>
        <v>LECFAD</v>
      </c>
      <c r="AO94" s="12" t="str">
        <f t="shared" si="100"/>
        <v>RRU-LE-CFAD</v>
      </c>
      <c r="AP94" s="12" t="str">
        <f t="shared" si="77"/>
        <v>Lending</v>
      </c>
      <c r="AQ94" s="12" t="str">
        <f t="shared" si="78"/>
        <v>Commercial Finance (Asset Based Lending)</v>
      </c>
      <c r="AR94" s="12" t="str">
        <f t="shared" si="79"/>
        <v>Lending/Relationship Management</v>
      </c>
      <c r="AS94" s="12" t="str">
        <f t="shared" si="80"/>
        <v>D - Senior II</v>
      </c>
      <c r="AT94" s="12" t="str">
        <f t="shared" si="81"/>
        <v>LendingCommercial Finance (Asset Based Lending)Lending/Relationship ManagementD - Senior II</v>
      </c>
      <c r="AU94" s="153" t="str">
        <f t="shared" si="82"/>
        <v>D</v>
      </c>
    </row>
    <row r="95" spans="1:47">
      <c r="A95" s="12" t="s">
        <v>194</v>
      </c>
      <c r="B95" s="12" t="s">
        <v>88</v>
      </c>
      <c r="C95" s="12" t="s">
        <v>89</v>
      </c>
      <c r="D95" s="12" t="s">
        <v>130</v>
      </c>
      <c r="E95" s="12">
        <f t="shared" si="66"/>
        <v>5</v>
      </c>
      <c r="F95" s="12">
        <f t="shared" si="67"/>
        <v>1</v>
      </c>
      <c r="G95" s="12">
        <f t="shared" si="68"/>
        <v>4</v>
      </c>
      <c r="H95" s="12" t="str">
        <f t="shared" si="69"/>
        <v>Lending</v>
      </c>
      <c r="I95" s="12" t="str">
        <f t="shared" si="70"/>
        <v>Lending5</v>
      </c>
      <c r="J95" s="12" t="str">
        <f t="shared" si="71"/>
        <v>Commercial Finance (Asset Based Lending)</v>
      </c>
      <c r="K95" s="12" t="str">
        <f t="shared" si="72"/>
        <v>LendingCommercial Finance (Asset Based Lending)1</v>
      </c>
      <c r="L95" s="12" t="str">
        <f t="shared" si="73"/>
        <v>Lending/Relationship Management</v>
      </c>
      <c r="M95" s="12" t="str">
        <f t="shared" si="74"/>
        <v>LendingCommercial Finance (Asset Based Lending)Lending/Relationship Management4</v>
      </c>
      <c r="N95" s="12" t="str">
        <f t="shared" si="75"/>
        <v>E - Senior III</v>
      </c>
      <c r="O95" s="4" t="s">
        <v>2099</v>
      </c>
      <c r="P95" s="4" t="str">
        <f t="shared" si="91"/>
        <v>LE</v>
      </c>
      <c r="Q95" s="4" t="str">
        <f t="shared" si="92"/>
        <v>CF</v>
      </c>
      <c r="R95" s="4" t="str">
        <f t="shared" si="93"/>
        <v>A</v>
      </c>
      <c r="S95" s="4" t="str">
        <f t="shared" si="94"/>
        <v>E</v>
      </c>
      <c r="V95" s="12" t="str">
        <f t="shared" si="95"/>
        <v>RRU-LE-CFAE</v>
      </c>
      <c r="W95" s="17" t="str">
        <f t="shared" si="101"/>
        <v>Lending</v>
      </c>
      <c r="X95" s="17" t="str">
        <f t="shared" si="97"/>
        <v>Commercial Finance (Asset Based Lending)</v>
      </c>
      <c r="Y95" s="17" t="str">
        <f t="shared" si="99"/>
        <v>Lending/Relationship Management</v>
      </c>
      <c r="Z95" s="17" t="str">
        <f t="shared" si="98"/>
        <v>E - Senior III</v>
      </c>
      <c r="AN95" s="4" t="str">
        <f t="shared" si="76"/>
        <v>LECFAE</v>
      </c>
      <c r="AO95" s="12" t="str">
        <f t="shared" si="100"/>
        <v>RRU-LE-CFAE</v>
      </c>
      <c r="AP95" s="12" t="str">
        <f t="shared" si="77"/>
        <v>Lending</v>
      </c>
      <c r="AQ95" s="12" t="str">
        <f t="shared" si="78"/>
        <v>Commercial Finance (Asset Based Lending)</v>
      </c>
      <c r="AR95" s="12" t="str">
        <f t="shared" si="79"/>
        <v>Lending/Relationship Management</v>
      </c>
      <c r="AS95" s="12" t="str">
        <f t="shared" si="80"/>
        <v>E - Senior III</v>
      </c>
      <c r="AT95" s="12" t="str">
        <f t="shared" si="81"/>
        <v>LendingCommercial Finance (Asset Based Lending)Lending/Relationship ManagementE - Senior III</v>
      </c>
      <c r="AU95" s="153" t="str">
        <f t="shared" si="82"/>
        <v>E</v>
      </c>
    </row>
    <row r="96" spans="1:47">
      <c r="A96" s="12" t="s">
        <v>194</v>
      </c>
      <c r="B96" s="12" t="s">
        <v>88</v>
      </c>
      <c r="C96" s="12" t="s">
        <v>89</v>
      </c>
      <c r="D96" s="12" t="s">
        <v>131</v>
      </c>
      <c r="E96" s="12">
        <f t="shared" si="66"/>
        <v>5</v>
      </c>
      <c r="F96" s="12">
        <f t="shared" si="67"/>
        <v>1</v>
      </c>
      <c r="G96" s="12">
        <f t="shared" si="68"/>
        <v>5</v>
      </c>
      <c r="H96" s="12" t="str">
        <f t="shared" si="69"/>
        <v>Lending</v>
      </c>
      <c r="I96" s="12" t="str">
        <f t="shared" si="70"/>
        <v>Lending5</v>
      </c>
      <c r="J96" s="12" t="str">
        <f t="shared" si="71"/>
        <v>Commercial Finance (Asset Based Lending)</v>
      </c>
      <c r="K96" s="12" t="str">
        <f t="shared" si="72"/>
        <v>LendingCommercial Finance (Asset Based Lending)1</v>
      </c>
      <c r="L96" s="12" t="str">
        <f t="shared" si="73"/>
        <v>Lending/Relationship Management</v>
      </c>
      <c r="M96" s="12" t="str">
        <f t="shared" si="74"/>
        <v>LendingCommercial Finance (Asset Based Lending)Lending/Relationship Management5</v>
      </c>
      <c r="N96" s="12" t="str">
        <f t="shared" si="75"/>
        <v>F - Intermediate</v>
      </c>
      <c r="O96" s="4" t="s">
        <v>2100</v>
      </c>
      <c r="P96" s="4" t="str">
        <f t="shared" si="91"/>
        <v>LE</v>
      </c>
      <c r="Q96" s="4" t="str">
        <f t="shared" si="92"/>
        <v>CF</v>
      </c>
      <c r="R96" s="4" t="str">
        <f t="shared" si="93"/>
        <v>A</v>
      </c>
      <c r="S96" s="4" t="str">
        <f t="shared" si="94"/>
        <v>F</v>
      </c>
      <c r="V96" s="12" t="str">
        <f t="shared" si="95"/>
        <v>RRU-LE-CFAF</v>
      </c>
      <c r="W96" s="17" t="str">
        <f t="shared" si="101"/>
        <v>Lending</v>
      </c>
      <c r="X96" s="17" t="str">
        <f t="shared" si="97"/>
        <v>Commercial Finance (Asset Based Lending)</v>
      </c>
      <c r="Y96" s="17" t="str">
        <f t="shared" si="99"/>
        <v>Lending/Relationship Management</v>
      </c>
      <c r="Z96" s="17" t="str">
        <f t="shared" si="98"/>
        <v>F - Intermediate</v>
      </c>
      <c r="AN96" s="4" t="str">
        <f t="shared" si="76"/>
        <v>LECFAF</v>
      </c>
      <c r="AO96" s="12" t="str">
        <f t="shared" si="100"/>
        <v>RRU-LE-CFAF</v>
      </c>
      <c r="AP96" s="12" t="str">
        <f t="shared" si="77"/>
        <v>Lending</v>
      </c>
      <c r="AQ96" s="12" t="str">
        <f t="shared" si="78"/>
        <v>Commercial Finance (Asset Based Lending)</v>
      </c>
      <c r="AR96" s="12" t="str">
        <f t="shared" si="79"/>
        <v>Lending/Relationship Management</v>
      </c>
      <c r="AS96" s="12" t="str">
        <f t="shared" si="80"/>
        <v>F - Intermediate</v>
      </c>
      <c r="AT96" s="12" t="str">
        <f t="shared" si="81"/>
        <v>LendingCommercial Finance (Asset Based Lending)Lending/Relationship ManagementF - Intermediate</v>
      </c>
      <c r="AU96" s="153" t="str">
        <f t="shared" si="82"/>
        <v>F</v>
      </c>
    </row>
    <row r="97" spans="1:47">
      <c r="A97" s="12" t="s">
        <v>194</v>
      </c>
      <c r="B97" s="12" t="s">
        <v>88</v>
      </c>
      <c r="C97" s="12" t="s">
        <v>89</v>
      </c>
      <c r="D97" s="12" t="s">
        <v>132</v>
      </c>
      <c r="E97" s="12">
        <f t="shared" si="66"/>
        <v>5</v>
      </c>
      <c r="F97" s="12">
        <f t="shared" si="67"/>
        <v>1</v>
      </c>
      <c r="G97" s="12">
        <f t="shared" si="68"/>
        <v>6</v>
      </c>
      <c r="H97" s="12" t="str">
        <f t="shared" si="69"/>
        <v>Lending</v>
      </c>
      <c r="I97" s="12" t="str">
        <f t="shared" si="70"/>
        <v>Lending5</v>
      </c>
      <c r="J97" s="12" t="str">
        <f t="shared" si="71"/>
        <v>Commercial Finance (Asset Based Lending)</v>
      </c>
      <c r="K97" s="12" t="str">
        <f t="shared" si="72"/>
        <v>LendingCommercial Finance (Asset Based Lending)1</v>
      </c>
      <c r="L97" s="12" t="str">
        <f t="shared" si="73"/>
        <v>Lending/Relationship Management</v>
      </c>
      <c r="M97" s="12" t="str">
        <f t="shared" si="74"/>
        <v>LendingCommercial Finance (Asset Based Lending)Lending/Relationship Management6</v>
      </c>
      <c r="N97" s="12" t="str">
        <f t="shared" si="75"/>
        <v>G - Junior</v>
      </c>
      <c r="O97" s="4" t="s">
        <v>2101</v>
      </c>
      <c r="P97" s="4" t="str">
        <f t="shared" si="91"/>
        <v>LE</v>
      </c>
      <c r="Q97" s="4" t="str">
        <f t="shared" si="92"/>
        <v>CF</v>
      </c>
      <c r="R97" s="4" t="str">
        <f t="shared" si="93"/>
        <v>A</v>
      </c>
      <c r="S97" s="4" t="str">
        <f t="shared" si="94"/>
        <v>G</v>
      </c>
      <c r="V97" s="12" t="str">
        <f t="shared" si="95"/>
        <v>RRU-LE-CFAG</v>
      </c>
      <c r="W97" s="17" t="str">
        <f t="shared" si="101"/>
        <v>Lending</v>
      </c>
      <c r="X97" s="17" t="str">
        <f t="shared" si="97"/>
        <v>Commercial Finance (Asset Based Lending)</v>
      </c>
      <c r="Y97" s="17" t="str">
        <f t="shared" si="99"/>
        <v>Lending/Relationship Management</v>
      </c>
      <c r="Z97" s="17" t="str">
        <f t="shared" si="98"/>
        <v>G - Junior</v>
      </c>
      <c r="AN97" s="4" t="str">
        <f t="shared" si="76"/>
        <v>LECFAG</v>
      </c>
      <c r="AO97" s="12" t="str">
        <f t="shared" si="100"/>
        <v>RRU-LE-CFAG</v>
      </c>
      <c r="AP97" s="12" t="str">
        <f t="shared" si="77"/>
        <v>Lending</v>
      </c>
      <c r="AQ97" s="12" t="str">
        <f t="shared" si="78"/>
        <v>Commercial Finance (Asset Based Lending)</v>
      </c>
      <c r="AR97" s="12" t="str">
        <f t="shared" si="79"/>
        <v>Lending/Relationship Management</v>
      </c>
      <c r="AS97" s="12" t="str">
        <f t="shared" si="80"/>
        <v>G - Junior</v>
      </c>
      <c r="AT97" s="12" t="str">
        <f t="shared" si="81"/>
        <v>LendingCommercial Finance (Asset Based Lending)Lending/Relationship ManagementG - Junior</v>
      </c>
      <c r="AU97" s="153" t="str">
        <f t="shared" si="82"/>
        <v>G</v>
      </c>
    </row>
    <row r="98" spans="1:47">
      <c r="A98" s="12" t="s">
        <v>194</v>
      </c>
      <c r="B98" s="12" t="s">
        <v>88</v>
      </c>
      <c r="C98" s="12" t="s">
        <v>89</v>
      </c>
      <c r="D98" s="12" t="s">
        <v>133</v>
      </c>
      <c r="E98" s="12">
        <f t="shared" si="66"/>
        <v>5</v>
      </c>
      <c r="F98" s="12">
        <f t="shared" si="67"/>
        <v>1</v>
      </c>
      <c r="G98" s="12">
        <f t="shared" si="68"/>
        <v>7</v>
      </c>
      <c r="H98" s="12" t="str">
        <f t="shared" si="69"/>
        <v>Lending</v>
      </c>
      <c r="I98" s="12" t="str">
        <f t="shared" si="70"/>
        <v>Lending5</v>
      </c>
      <c r="J98" s="12" t="str">
        <f t="shared" si="71"/>
        <v>Commercial Finance (Asset Based Lending)</v>
      </c>
      <c r="K98" s="12" t="str">
        <f t="shared" si="72"/>
        <v>LendingCommercial Finance (Asset Based Lending)1</v>
      </c>
      <c r="L98" s="12" t="str">
        <f t="shared" si="73"/>
        <v>Lending/Relationship Management</v>
      </c>
      <c r="M98" s="12" t="str">
        <f t="shared" si="74"/>
        <v>LendingCommercial Finance (Asset Based Lending)Lending/Relationship Management7</v>
      </c>
      <c r="N98" s="12" t="str">
        <f t="shared" si="75"/>
        <v>H - Analyst</v>
      </c>
      <c r="O98" s="4" t="s">
        <v>2102</v>
      </c>
      <c r="P98" s="4" t="str">
        <f t="shared" si="91"/>
        <v>LE</v>
      </c>
      <c r="Q98" s="4" t="str">
        <f t="shared" si="92"/>
        <v>CF</v>
      </c>
      <c r="R98" s="4" t="str">
        <f t="shared" si="93"/>
        <v>A</v>
      </c>
      <c r="S98" s="4" t="str">
        <f t="shared" si="94"/>
        <v>H</v>
      </c>
      <c r="V98" s="12" t="str">
        <f t="shared" si="95"/>
        <v>RRU-LE-CFAH</v>
      </c>
      <c r="W98" s="17" t="str">
        <f t="shared" si="101"/>
        <v>Lending</v>
      </c>
      <c r="X98" s="17" t="str">
        <f t="shared" si="97"/>
        <v>Commercial Finance (Asset Based Lending)</v>
      </c>
      <c r="Y98" s="17" t="str">
        <f t="shared" si="99"/>
        <v>Lending/Relationship Management</v>
      </c>
      <c r="Z98" s="17" t="str">
        <f t="shared" si="98"/>
        <v>H - Analyst</v>
      </c>
      <c r="AN98" s="4" t="str">
        <f t="shared" si="76"/>
        <v>LECFAH</v>
      </c>
      <c r="AO98" s="12" t="str">
        <f t="shared" si="100"/>
        <v>RRU-LE-CFAH</v>
      </c>
      <c r="AP98" s="12" t="str">
        <f t="shared" si="77"/>
        <v>Lending</v>
      </c>
      <c r="AQ98" s="12" t="str">
        <f t="shared" si="78"/>
        <v>Commercial Finance (Asset Based Lending)</v>
      </c>
      <c r="AR98" s="12" t="str">
        <f t="shared" si="79"/>
        <v>Lending/Relationship Management</v>
      </c>
      <c r="AS98" s="12" t="str">
        <f t="shared" si="80"/>
        <v>H - Analyst</v>
      </c>
      <c r="AT98" s="12" t="str">
        <f t="shared" si="81"/>
        <v>LendingCommercial Finance (Asset Based Lending)Lending/Relationship ManagementH - Analyst</v>
      </c>
      <c r="AU98" s="153" t="str">
        <f t="shared" si="82"/>
        <v>H</v>
      </c>
    </row>
    <row r="99" spans="1:47">
      <c r="A99" s="12" t="s">
        <v>194</v>
      </c>
      <c r="B99" s="12" t="s">
        <v>88</v>
      </c>
      <c r="C99" s="12" t="s">
        <v>89</v>
      </c>
      <c r="D99" s="12" t="s">
        <v>1411</v>
      </c>
      <c r="E99" s="12">
        <f t="shared" si="66"/>
        <v>5</v>
      </c>
      <c r="F99" s="12">
        <f t="shared" si="67"/>
        <v>1</v>
      </c>
      <c r="G99" s="12">
        <f t="shared" si="68"/>
        <v>8</v>
      </c>
      <c r="H99" s="12" t="str">
        <f t="shared" si="69"/>
        <v>Lending</v>
      </c>
      <c r="I99" s="12" t="str">
        <f t="shared" si="70"/>
        <v>Lending5</v>
      </c>
      <c r="J99" s="12" t="str">
        <f t="shared" si="71"/>
        <v>Commercial Finance (Asset Based Lending)</v>
      </c>
      <c r="K99" s="12" t="str">
        <f t="shared" si="72"/>
        <v>LendingCommercial Finance (Asset Based Lending)1</v>
      </c>
      <c r="L99" s="12" t="str">
        <f t="shared" si="73"/>
        <v>Lending/Relationship Management</v>
      </c>
      <c r="M99" s="12" t="str">
        <f t="shared" si="74"/>
        <v>LendingCommercial Finance (Asset Based Lending)Lending/Relationship Management8</v>
      </c>
      <c r="N99" s="12" t="str">
        <f t="shared" si="75"/>
        <v>Levels D &amp; E Combined</v>
      </c>
      <c r="O99" s="4" t="s">
        <v>2094</v>
      </c>
      <c r="P99" s="4" t="str">
        <f t="shared" si="91"/>
        <v>LE</v>
      </c>
      <c r="Q99" s="4" t="str">
        <f t="shared" si="92"/>
        <v>CF</v>
      </c>
      <c r="R99" s="4" t="str">
        <f t="shared" si="93"/>
        <v>A</v>
      </c>
      <c r="S99" s="4" t="str">
        <f t="shared" si="94"/>
        <v>2</v>
      </c>
      <c r="V99" s="12" t="str">
        <f t="shared" si="95"/>
        <v>RRU-LE-CFA2</v>
      </c>
      <c r="W99" s="17" t="str">
        <f t="shared" si="101"/>
        <v>Lending</v>
      </c>
      <c r="X99" s="17" t="str">
        <f t="shared" si="97"/>
        <v>Commercial Finance (Asset Based Lending)</v>
      </c>
      <c r="Y99" s="17" t="str">
        <f t="shared" si="99"/>
        <v>Lending/Relationship Management</v>
      </c>
      <c r="Z99" s="17" t="str">
        <f t="shared" si="98"/>
        <v>Levels D &amp; E Combined</v>
      </c>
      <c r="AN99" s="4" t="str">
        <f t="shared" si="76"/>
        <v>LECFA2</v>
      </c>
      <c r="AO99" s="12" t="str">
        <f t="shared" si="100"/>
        <v>RRU-LE-CFA2</v>
      </c>
      <c r="AP99" s="12" t="str">
        <f t="shared" si="77"/>
        <v>Lending</v>
      </c>
      <c r="AQ99" s="12" t="str">
        <f t="shared" si="78"/>
        <v>Commercial Finance (Asset Based Lending)</v>
      </c>
      <c r="AR99" s="12" t="str">
        <f t="shared" si="79"/>
        <v>Lending/Relationship Management</v>
      </c>
      <c r="AS99" s="12" t="str">
        <f t="shared" si="80"/>
        <v>Levels D &amp; E Combined</v>
      </c>
      <c r="AT99" s="12" t="str">
        <f t="shared" si="81"/>
        <v>LendingCommercial Finance (Asset Based Lending)Lending/Relationship ManagementLevels D &amp; E Combined</v>
      </c>
      <c r="AU99" s="153" t="str">
        <f t="shared" si="82"/>
        <v>2</v>
      </c>
    </row>
    <row r="100" spans="1:47">
      <c r="A100" s="12" t="s">
        <v>194</v>
      </c>
      <c r="B100" s="12" t="s">
        <v>88</v>
      </c>
      <c r="C100" s="12" t="s">
        <v>89</v>
      </c>
      <c r="D100" s="12" t="s">
        <v>1412</v>
      </c>
      <c r="E100" s="12">
        <f t="shared" si="66"/>
        <v>5</v>
      </c>
      <c r="F100" s="12">
        <f t="shared" si="67"/>
        <v>1</v>
      </c>
      <c r="G100" s="12">
        <f t="shared" si="68"/>
        <v>9</v>
      </c>
      <c r="H100" s="12" t="str">
        <f t="shared" si="69"/>
        <v>Lending</v>
      </c>
      <c r="I100" s="12" t="str">
        <f t="shared" si="70"/>
        <v>Lending5</v>
      </c>
      <c r="J100" s="12" t="str">
        <f t="shared" si="71"/>
        <v>Commercial Finance (Asset Based Lending)</v>
      </c>
      <c r="K100" s="12" t="str">
        <f t="shared" si="72"/>
        <v>LendingCommercial Finance (Asset Based Lending)1</v>
      </c>
      <c r="L100" s="12" t="str">
        <f t="shared" si="73"/>
        <v>Lending/Relationship Management</v>
      </c>
      <c r="M100" s="12" t="str">
        <f t="shared" si="74"/>
        <v>LendingCommercial Finance (Asset Based Lending)Lending/Relationship Management9</v>
      </c>
      <c r="N100" s="12" t="str">
        <f t="shared" si="75"/>
        <v>Levels F, G &amp; H Combined</v>
      </c>
      <c r="O100" s="4" t="s">
        <v>2095</v>
      </c>
      <c r="P100" s="4" t="str">
        <f t="shared" si="91"/>
        <v>LE</v>
      </c>
      <c r="Q100" s="4" t="str">
        <f t="shared" si="92"/>
        <v>CF</v>
      </c>
      <c r="R100" s="4" t="str">
        <f t="shared" si="93"/>
        <v>A</v>
      </c>
      <c r="S100" s="4" t="str">
        <f t="shared" si="94"/>
        <v>3</v>
      </c>
      <c r="V100" s="12" t="str">
        <f t="shared" si="95"/>
        <v>RRU-LE-CFA3</v>
      </c>
      <c r="W100" s="17" t="str">
        <f t="shared" si="101"/>
        <v>Lending</v>
      </c>
      <c r="X100" s="17" t="str">
        <f t="shared" si="97"/>
        <v>Commercial Finance (Asset Based Lending)</v>
      </c>
      <c r="Y100" s="17" t="str">
        <f t="shared" si="99"/>
        <v>Lending/Relationship Management</v>
      </c>
      <c r="Z100" s="17" t="str">
        <f t="shared" si="98"/>
        <v>Levels F, G &amp; H Combined</v>
      </c>
      <c r="AN100" s="4" t="str">
        <f t="shared" si="76"/>
        <v>LECFA3</v>
      </c>
      <c r="AO100" s="12" t="str">
        <f t="shared" si="100"/>
        <v>RRU-LE-CFA3</v>
      </c>
      <c r="AP100" s="12" t="str">
        <f t="shared" si="77"/>
        <v>Lending</v>
      </c>
      <c r="AQ100" s="12" t="str">
        <f t="shared" si="78"/>
        <v>Commercial Finance (Asset Based Lending)</v>
      </c>
      <c r="AR100" s="12" t="str">
        <f t="shared" si="79"/>
        <v>Lending/Relationship Management</v>
      </c>
      <c r="AS100" s="12" t="str">
        <f t="shared" si="80"/>
        <v>Levels F, G &amp; H Combined</v>
      </c>
      <c r="AT100" s="12" t="str">
        <f t="shared" si="81"/>
        <v>LendingCommercial Finance (Asset Based Lending)Lending/Relationship ManagementLevels F, G &amp; H Combined</v>
      </c>
      <c r="AU100" s="153" t="str">
        <f t="shared" si="82"/>
        <v>3</v>
      </c>
    </row>
    <row r="101" spans="1:47">
      <c r="A101" s="12" t="s">
        <v>194</v>
      </c>
      <c r="B101" s="12" t="s">
        <v>199</v>
      </c>
      <c r="C101" s="12" t="s">
        <v>89</v>
      </c>
      <c r="D101" s="12" t="s">
        <v>127</v>
      </c>
      <c r="E101" s="12">
        <f t="shared" si="66"/>
        <v>6</v>
      </c>
      <c r="F101" s="12">
        <f t="shared" si="67"/>
        <v>1</v>
      </c>
      <c r="G101" s="12">
        <f t="shared" si="68"/>
        <v>1</v>
      </c>
      <c r="H101" s="12" t="str">
        <f t="shared" si="69"/>
        <v>Lending</v>
      </c>
      <c r="I101" s="12" t="str">
        <f t="shared" si="70"/>
        <v>Lending6</v>
      </c>
      <c r="J101" s="12" t="str">
        <f t="shared" si="71"/>
        <v>Equipment Leasing &amp; Finance</v>
      </c>
      <c r="K101" s="12" t="str">
        <f t="shared" si="72"/>
        <v>LendingEquipment Leasing &amp; Finance1</v>
      </c>
      <c r="L101" s="12" t="str">
        <f t="shared" si="73"/>
        <v>Lending/Relationship Management</v>
      </c>
      <c r="M101" s="12" t="str">
        <f t="shared" si="74"/>
        <v>LendingEquipment Leasing &amp; FinanceLending/Relationship Management1</v>
      </c>
      <c r="N101" s="12" t="str">
        <f t="shared" si="75"/>
        <v>B - Group Manager</v>
      </c>
      <c r="O101" s="4" t="s">
        <v>2132</v>
      </c>
      <c r="P101" s="4" t="str">
        <f t="shared" si="91"/>
        <v>LE</v>
      </c>
      <c r="Q101" s="4" t="str">
        <f t="shared" si="92"/>
        <v>EL</v>
      </c>
      <c r="R101" s="4" t="str">
        <f t="shared" si="93"/>
        <v>A</v>
      </c>
      <c r="S101" s="4" t="str">
        <f t="shared" si="94"/>
        <v>B</v>
      </c>
      <c r="V101" s="12" t="str">
        <f t="shared" si="95"/>
        <v>RRU-LE-ELAB</v>
      </c>
      <c r="W101" s="17" t="str">
        <f t="shared" si="101"/>
        <v>Lending</v>
      </c>
      <c r="X101" s="17" t="str">
        <f t="shared" si="97"/>
        <v>Equipment Leasing &amp; Finance</v>
      </c>
      <c r="Y101" s="17" t="str">
        <f t="shared" si="99"/>
        <v>Lending/Relationship Management</v>
      </c>
      <c r="Z101" s="17" t="str">
        <f t="shared" si="98"/>
        <v>B - Group Manager</v>
      </c>
      <c r="AN101" s="4" t="str">
        <f t="shared" si="76"/>
        <v>LEELAB</v>
      </c>
      <c r="AO101" s="12" t="str">
        <f t="shared" si="100"/>
        <v>RRU-LE-ELAB</v>
      </c>
      <c r="AP101" s="12" t="str">
        <f t="shared" si="77"/>
        <v>Lending</v>
      </c>
      <c r="AQ101" s="12" t="str">
        <f t="shared" si="78"/>
        <v>Equipment Leasing &amp; Finance</v>
      </c>
      <c r="AR101" s="12" t="str">
        <f t="shared" si="79"/>
        <v>Lending/Relationship Management</v>
      </c>
      <c r="AS101" s="12" t="str">
        <f t="shared" si="80"/>
        <v>B - Group Manager</v>
      </c>
      <c r="AT101" s="12" t="str">
        <f t="shared" si="81"/>
        <v>LendingEquipment Leasing &amp; FinanceLending/Relationship ManagementB - Group Manager</v>
      </c>
      <c r="AU101" s="153" t="str">
        <f t="shared" si="82"/>
        <v>B</v>
      </c>
    </row>
    <row r="102" spans="1:47">
      <c r="A102" s="12" t="s">
        <v>194</v>
      </c>
      <c r="B102" s="12" t="s">
        <v>199</v>
      </c>
      <c r="C102" s="12" t="s">
        <v>89</v>
      </c>
      <c r="D102" s="12" t="s">
        <v>128</v>
      </c>
      <c r="E102" s="12">
        <f t="shared" si="66"/>
        <v>6</v>
      </c>
      <c r="F102" s="12">
        <f t="shared" si="67"/>
        <v>1</v>
      </c>
      <c r="G102" s="12">
        <f t="shared" si="68"/>
        <v>2</v>
      </c>
      <c r="H102" s="12" t="str">
        <f t="shared" si="69"/>
        <v>Lending</v>
      </c>
      <c r="I102" s="12" t="str">
        <f t="shared" si="70"/>
        <v>Lending6</v>
      </c>
      <c r="J102" s="12" t="str">
        <f t="shared" si="71"/>
        <v>Equipment Leasing &amp; Finance</v>
      </c>
      <c r="K102" s="12" t="str">
        <f t="shared" si="72"/>
        <v>LendingEquipment Leasing &amp; Finance1</v>
      </c>
      <c r="L102" s="12" t="str">
        <f t="shared" si="73"/>
        <v>Lending/Relationship Management</v>
      </c>
      <c r="M102" s="12" t="str">
        <f t="shared" si="74"/>
        <v>LendingEquipment Leasing &amp; FinanceLending/Relationship Management2</v>
      </c>
      <c r="N102" s="12" t="str">
        <f t="shared" si="75"/>
        <v>C - Team Leader, Senior I</v>
      </c>
      <c r="O102" s="4" t="s">
        <v>2133</v>
      </c>
      <c r="P102" s="4" t="str">
        <f t="shared" si="91"/>
        <v>LE</v>
      </c>
      <c r="Q102" s="4" t="str">
        <f t="shared" si="92"/>
        <v>EL</v>
      </c>
      <c r="R102" s="4" t="str">
        <f t="shared" si="93"/>
        <v>A</v>
      </c>
      <c r="S102" s="4" t="str">
        <f t="shared" si="94"/>
        <v>C</v>
      </c>
      <c r="V102" s="12" t="str">
        <f t="shared" si="95"/>
        <v>RRU-LE-ELAC</v>
      </c>
      <c r="W102" s="17" t="str">
        <f t="shared" si="101"/>
        <v>Lending</v>
      </c>
      <c r="X102" s="17" t="str">
        <f t="shared" si="97"/>
        <v>Equipment Leasing &amp; Finance</v>
      </c>
      <c r="Y102" s="17" t="str">
        <f t="shared" si="99"/>
        <v>Lending/Relationship Management</v>
      </c>
      <c r="Z102" s="17" t="str">
        <f t="shared" si="98"/>
        <v>C - Team Leader, Senior I</v>
      </c>
      <c r="AN102" s="4" t="str">
        <f t="shared" si="76"/>
        <v>LEELAC</v>
      </c>
      <c r="AO102" s="12" t="str">
        <f t="shared" si="100"/>
        <v>RRU-LE-ELAC</v>
      </c>
      <c r="AP102" s="12" t="str">
        <f t="shared" si="77"/>
        <v>Lending</v>
      </c>
      <c r="AQ102" s="12" t="str">
        <f t="shared" si="78"/>
        <v>Equipment Leasing &amp; Finance</v>
      </c>
      <c r="AR102" s="12" t="str">
        <f t="shared" si="79"/>
        <v>Lending/Relationship Management</v>
      </c>
      <c r="AS102" s="12" t="str">
        <f t="shared" si="80"/>
        <v>C - Team Leader, Senior I</v>
      </c>
      <c r="AT102" s="12" t="str">
        <f t="shared" si="81"/>
        <v>LendingEquipment Leasing &amp; FinanceLending/Relationship ManagementC - Team Leader, Senior I</v>
      </c>
      <c r="AU102" s="153" t="str">
        <f t="shared" si="82"/>
        <v>C</v>
      </c>
    </row>
    <row r="103" spans="1:47">
      <c r="A103" s="12" t="s">
        <v>194</v>
      </c>
      <c r="B103" s="12" t="s">
        <v>199</v>
      </c>
      <c r="C103" s="12" t="s">
        <v>89</v>
      </c>
      <c r="D103" s="12" t="s">
        <v>129</v>
      </c>
      <c r="E103" s="12">
        <f t="shared" si="66"/>
        <v>6</v>
      </c>
      <c r="F103" s="12">
        <f t="shared" si="67"/>
        <v>1</v>
      </c>
      <c r="G103" s="12">
        <f t="shared" si="68"/>
        <v>3</v>
      </c>
      <c r="H103" s="12" t="str">
        <f t="shared" si="69"/>
        <v>Lending</v>
      </c>
      <c r="I103" s="12" t="str">
        <f t="shared" si="70"/>
        <v>Lending6</v>
      </c>
      <c r="J103" s="12" t="str">
        <f t="shared" si="71"/>
        <v>Equipment Leasing &amp; Finance</v>
      </c>
      <c r="K103" s="12" t="str">
        <f t="shared" si="72"/>
        <v>LendingEquipment Leasing &amp; Finance1</v>
      </c>
      <c r="L103" s="12" t="str">
        <f t="shared" si="73"/>
        <v>Lending/Relationship Management</v>
      </c>
      <c r="M103" s="12" t="str">
        <f t="shared" si="74"/>
        <v>LendingEquipment Leasing &amp; FinanceLending/Relationship Management3</v>
      </c>
      <c r="N103" s="12" t="str">
        <f t="shared" si="75"/>
        <v>D - Senior II</v>
      </c>
      <c r="O103" s="4" t="s">
        <v>2134</v>
      </c>
      <c r="P103" s="4" t="str">
        <f t="shared" si="91"/>
        <v>LE</v>
      </c>
      <c r="Q103" s="4" t="str">
        <f t="shared" si="92"/>
        <v>EL</v>
      </c>
      <c r="R103" s="4" t="str">
        <f t="shared" si="93"/>
        <v>A</v>
      </c>
      <c r="S103" s="4" t="str">
        <f t="shared" si="94"/>
        <v>D</v>
      </c>
      <c r="V103" s="12" t="str">
        <f t="shared" si="95"/>
        <v>RRU-LE-ELAD</v>
      </c>
      <c r="W103" s="17" t="str">
        <f t="shared" si="101"/>
        <v>Lending</v>
      </c>
      <c r="X103" s="17" t="str">
        <f t="shared" si="97"/>
        <v>Equipment Leasing &amp; Finance</v>
      </c>
      <c r="Y103" s="17" t="str">
        <f t="shared" si="99"/>
        <v>Lending/Relationship Management</v>
      </c>
      <c r="Z103" s="17" t="str">
        <f t="shared" si="98"/>
        <v>D - Senior II</v>
      </c>
      <c r="AN103" s="4" t="str">
        <f t="shared" si="76"/>
        <v>LEELAD</v>
      </c>
      <c r="AO103" s="12" t="str">
        <f t="shared" si="100"/>
        <v>RRU-LE-ELAD</v>
      </c>
      <c r="AP103" s="12" t="str">
        <f t="shared" si="77"/>
        <v>Lending</v>
      </c>
      <c r="AQ103" s="12" t="str">
        <f t="shared" si="78"/>
        <v>Equipment Leasing &amp; Finance</v>
      </c>
      <c r="AR103" s="12" t="str">
        <f t="shared" si="79"/>
        <v>Lending/Relationship Management</v>
      </c>
      <c r="AS103" s="12" t="str">
        <f t="shared" si="80"/>
        <v>D - Senior II</v>
      </c>
      <c r="AT103" s="12" t="str">
        <f t="shared" si="81"/>
        <v>LendingEquipment Leasing &amp; FinanceLending/Relationship ManagementD - Senior II</v>
      </c>
      <c r="AU103" s="153" t="str">
        <f t="shared" si="82"/>
        <v>D</v>
      </c>
    </row>
    <row r="104" spans="1:47">
      <c r="A104" s="12" t="s">
        <v>194</v>
      </c>
      <c r="B104" s="12" t="s">
        <v>199</v>
      </c>
      <c r="C104" s="12" t="s">
        <v>89</v>
      </c>
      <c r="D104" s="12" t="s">
        <v>130</v>
      </c>
      <c r="E104" s="12">
        <f t="shared" si="66"/>
        <v>6</v>
      </c>
      <c r="F104" s="12">
        <f t="shared" si="67"/>
        <v>1</v>
      </c>
      <c r="G104" s="12">
        <f t="shared" si="68"/>
        <v>4</v>
      </c>
      <c r="H104" s="12" t="str">
        <f t="shared" si="69"/>
        <v>Lending</v>
      </c>
      <c r="I104" s="12" t="str">
        <f t="shared" si="70"/>
        <v>Lending6</v>
      </c>
      <c r="J104" s="12" t="str">
        <f t="shared" si="71"/>
        <v>Equipment Leasing &amp; Finance</v>
      </c>
      <c r="K104" s="12" t="str">
        <f t="shared" si="72"/>
        <v>LendingEquipment Leasing &amp; Finance1</v>
      </c>
      <c r="L104" s="12" t="str">
        <f t="shared" si="73"/>
        <v>Lending/Relationship Management</v>
      </c>
      <c r="M104" s="12" t="str">
        <f t="shared" si="74"/>
        <v>LendingEquipment Leasing &amp; FinanceLending/Relationship Management4</v>
      </c>
      <c r="N104" s="12" t="str">
        <f t="shared" si="75"/>
        <v>E - Senior III</v>
      </c>
      <c r="O104" s="4" t="s">
        <v>2135</v>
      </c>
      <c r="P104" s="4" t="str">
        <f t="shared" si="91"/>
        <v>LE</v>
      </c>
      <c r="Q104" s="4" t="str">
        <f t="shared" si="92"/>
        <v>EL</v>
      </c>
      <c r="R104" s="4" t="str">
        <f t="shared" si="93"/>
        <v>A</v>
      </c>
      <c r="S104" s="4" t="str">
        <f t="shared" si="94"/>
        <v>E</v>
      </c>
      <c r="V104" s="12" t="str">
        <f t="shared" si="95"/>
        <v>RRU-LE-ELAE</v>
      </c>
      <c r="W104" s="17" t="str">
        <f t="shared" si="101"/>
        <v>Lending</v>
      </c>
      <c r="X104" s="17" t="str">
        <f t="shared" si="97"/>
        <v>Equipment Leasing &amp; Finance</v>
      </c>
      <c r="Y104" s="17" t="str">
        <f t="shared" si="99"/>
        <v>Lending/Relationship Management</v>
      </c>
      <c r="Z104" s="17" t="str">
        <f t="shared" si="98"/>
        <v>E - Senior III</v>
      </c>
      <c r="AN104" s="4" t="str">
        <f t="shared" si="76"/>
        <v>LEELAE</v>
      </c>
      <c r="AO104" s="12" t="str">
        <f t="shared" si="100"/>
        <v>RRU-LE-ELAE</v>
      </c>
      <c r="AP104" s="12" t="str">
        <f t="shared" si="77"/>
        <v>Lending</v>
      </c>
      <c r="AQ104" s="12" t="str">
        <f t="shared" si="78"/>
        <v>Equipment Leasing &amp; Finance</v>
      </c>
      <c r="AR104" s="12" t="str">
        <f t="shared" si="79"/>
        <v>Lending/Relationship Management</v>
      </c>
      <c r="AS104" s="12" t="str">
        <f t="shared" si="80"/>
        <v>E - Senior III</v>
      </c>
      <c r="AT104" s="12" t="str">
        <f t="shared" si="81"/>
        <v>LendingEquipment Leasing &amp; FinanceLending/Relationship ManagementE - Senior III</v>
      </c>
      <c r="AU104" s="153" t="str">
        <f t="shared" si="82"/>
        <v>E</v>
      </c>
    </row>
    <row r="105" spans="1:47">
      <c r="A105" s="12" t="s">
        <v>194</v>
      </c>
      <c r="B105" s="12" t="s">
        <v>199</v>
      </c>
      <c r="C105" s="12" t="s">
        <v>89</v>
      </c>
      <c r="D105" s="12" t="s">
        <v>131</v>
      </c>
      <c r="E105" s="12">
        <f t="shared" si="66"/>
        <v>6</v>
      </c>
      <c r="F105" s="12">
        <f t="shared" si="67"/>
        <v>1</v>
      </c>
      <c r="G105" s="12">
        <f t="shared" si="68"/>
        <v>5</v>
      </c>
      <c r="H105" s="12" t="str">
        <f t="shared" si="69"/>
        <v>Lending</v>
      </c>
      <c r="I105" s="12" t="str">
        <f t="shared" si="70"/>
        <v>Lending6</v>
      </c>
      <c r="J105" s="12" t="str">
        <f t="shared" si="71"/>
        <v>Equipment Leasing &amp; Finance</v>
      </c>
      <c r="K105" s="12" t="str">
        <f t="shared" si="72"/>
        <v>LendingEquipment Leasing &amp; Finance1</v>
      </c>
      <c r="L105" s="12" t="str">
        <f t="shared" si="73"/>
        <v>Lending/Relationship Management</v>
      </c>
      <c r="M105" s="12" t="str">
        <f t="shared" si="74"/>
        <v>LendingEquipment Leasing &amp; FinanceLending/Relationship Management5</v>
      </c>
      <c r="N105" s="12" t="str">
        <f t="shared" si="75"/>
        <v>F - Intermediate</v>
      </c>
      <c r="O105" s="4" t="s">
        <v>2136</v>
      </c>
      <c r="P105" s="4" t="str">
        <f t="shared" si="91"/>
        <v>LE</v>
      </c>
      <c r="Q105" s="4" t="str">
        <f t="shared" si="92"/>
        <v>EL</v>
      </c>
      <c r="R105" s="4" t="str">
        <f t="shared" si="93"/>
        <v>A</v>
      </c>
      <c r="S105" s="4" t="str">
        <f t="shared" si="94"/>
        <v>F</v>
      </c>
      <c r="V105" s="12" t="str">
        <f t="shared" si="95"/>
        <v>RRU-LE-ELAF</v>
      </c>
      <c r="W105" s="17" t="str">
        <f t="shared" si="101"/>
        <v>Lending</v>
      </c>
      <c r="X105" s="17" t="str">
        <f t="shared" si="97"/>
        <v>Equipment Leasing &amp; Finance</v>
      </c>
      <c r="Y105" s="17" t="str">
        <f t="shared" si="99"/>
        <v>Lending/Relationship Management</v>
      </c>
      <c r="Z105" s="17" t="str">
        <f t="shared" si="98"/>
        <v>F - Intermediate</v>
      </c>
      <c r="AN105" s="4" t="str">
        <f t="shared" si="76"/>
        <v>LEELAF</v>
      </c>
      <c r="AO105" s="12" t="str">
        <f t="shared" si="100"/>
        <v>RRU-LE-ELAF</v>
      </c>
      <c r="AP105" s="12" t="str">
        <f t="shared" si="77"/>
        <v>Lending</v>
      </c>
      <c r="AQ105" s="12" t="str">
        <f t="shared" si="78"/>
        <v>Equipment Leasing &amp; Finance</v>
      </c>
      <c r="AR105" s="12" t="str">
        <f t="shared" si="79"/>
        <v>Lending/Relationship Management</v>
      </c>
      <c r="AS105" s="12" t="str">
        <f t="shared" si="80"/>
        <v>F - Intermediate</v>
      </c>
      <c r="AT105" s="12" t="str">
        <f t="shared" si="81"/>
        <v>LendingEquipment Leasing &amp; FinanceLending/Relationship ManagementF - Intermediate</v>
      </c>
      <c r="AU105" s="153" t="str">
        <f t="shared" si="82"/>
        <v>F</v>
      </c>
    </row>
    <row r="106" spans="1:47">
      <c r="A106" s="12" t="s">
        <v>194</v>
      </c>
      <c r="B106" s="12" t="s">
        <v>199</v>
      </c>
      <c r="C106" s="12" t="s">
        <v>89</v>
      </c>
      <c r="D106" s="12" t="s">
        <v>132</v>
      </c>
      <c r="E106" s="12">
        <f t="shared" si="66"/>
        <v>6</v>
      </c>
      <c r="F106" s="12">
        <f t="shared" si="67"/>
        <v>1</v>
      </c>
      <c r="G106" s="12">
        <f t="shared" si="68"/>
        <v>6</v>
      </c>
      <c r="H106" s="12" t="str">
        <f t="shared" si="69"/>
        <v>Lending</v>
      </c>
      <c r="I106" s="12" t="str">
        <f t="shared" si="70"/>
        <v>Lending6</v>
      </c>
      <c r="J106" s="12" t="str">
        <f t="shared" si="71"/>
        <v>Equipment Leasing &amp; Finance</v>
      </c>
      <c r="K106" s="12" t="str">
        <f t="shared" si="72"/>
        <v>LendingEquipment Leasing &amp; Finance1</v>
      </c>
      <c r="L106" s="12" t="str">
        <f t="shared" si="73"/>
        <v>Lending/Relationship Management</v>
      </c>
      <c r="M106" s="12" t="str">
        <f t="shared" si="74"/>
        <v>LendingEquipment Leasing &amp; FinanceLending/Relationship Management6</v>
      </c>
      <c r="N106" s="12" t="str">
        <f t="shared" si="75"/>
        <v>G - Junior</v>
      </c>
      <c r="O106" s="4" t="s">
        <v>2137</v>
      </c>
      <c r="P106" s="4" t="str">
        <f t="shared" si="91"/>
        <v>LE</v>
      </c>
      <c r="Q106" s="4" t="str">
        <f t="shared" si="92"/>
        <v>EL</v>
      </c>
      <c r="R106" s="4" t="str">
        <f t="shared" si="93"/>
        <v>A</v>
      </c>
      <c r="S106" s="4" t="str">
        <f t="shared" si="94"/>
        <v>G</v>
      </c>
      <c r="V106" s="12" t="str">
        <f t="shared" si="95"/>
        <v>RRU-LE-ELAG</v>
      </c>
      <c r="W106" s="17" t="str">
        <f t="shared" si="101"/>
        <v>Lending</v>
      </c>
      <c r="X106" s="17" t="str">
        <f t="shared" si="97"/>
        <v>Equipment Leasing &amp; Finance</v>
      </c>
      <c r="Y106" s="17" t="str">
        <f t="shared" si="99"/>
        <v>Lending/Relationship Management</v>
      </c>
      <c r="Z106" s="17" t="str">
        <f t="shared" si="98"/>
        <v>G - Junior</v>
      </c>
      <c r="AN106" s="4" t="str">
        <f t="shared" si="76"/>
        <v>LEELAG</v>
      </c>
      <c r="AO106" s="12" t="str">
        <f t="shared" si="100"/>
        <v>RRU-LE-ELAG</v>
      </c>
      <c r="AP106" s="12" t="str">
        <f t="shared" si="77"/>
        <v>Lending</v>
      </c>
      <c r="AQ106" s="12" t="str">
        <f t="shared" si="78"/>
        <v>Equipment Leasing &amp; Finance</v>
      </c>
      <c r="AR106" s="12" t="str">
        <f t="shared" si="79"/>
        <v>Lending/Relationship Management</v>
      </c>
      <c r="AS106" s="12" t="str">
        <f t="shared" si="80"/>
        <v>G - Junior</v>
      </c>
      <c r="AT106" s="12" t="str">
        <f t="shared" si="81"/>
        <v>LendingEquipment Leasing &amp; FinanceLending/Relationship ManagementG - Junior</v>
      </c>
      <c r="AU106" s="153" t="str">
        <f t="shared" si="82"/>
        <v>G</v>
      </c>
    </row>
    <row r="107" spans="1:47">
      <c r="A107" s="12" t="s">
        <v>194</v>
      </c>
      <c r="B107" s="12" t="s">
        <v>199</v>
      </c>
      <c r="C107" s="12" t="s">
        <v>89</v>
      </c>
      <c r="D107" s="12" t="s">
        <v>133</v>
      </c>
      <c r="E107" s="12">
        <f t="shared" si="66"/>
        <v>6</v>
      </c>
      <c r="F107" s="12">
        <f t="shared" si="67"/>
        <v>1</v>
      </c>
      <c r="G107" s="12">
        <f t="shared" si="68"/>
        <v>7</v>
      </c>
      <c r="H107" s="12" t="str">
        <f t="shared" si="69"/>
        <v>Lending</v>
      </c>
      <c r="I107" s="12" t="str">
        <f t="shared" si="70"/>
        <v>Lending6</v>
      </c>
      <c r="J107" s="12" t="str">
        <f t="shared" si="71"/>
        <v>Equipment Leasing &amp; Finance</v>
      </c>
      <c r="K107" s="12" t="str">
        <f t="shared" si="72"/>
        <v>LendingEquipment Leasing &amp; Finance1</v>
      </c>
      <c r="L107" s="12" t="str">
        <f t="shared" si="73"/>
        <v>Lending/Relationship Management</v>
      </c>
      <c r="M107" s="12" t="str">
        <f t="shared" si="74"/>
        <v>LendingEquipment Leasing &amp; FinanceLending/Relationship Management7</v>
      </c>
      <c r="N107" s="12" t="str">
        <f t="shared" si="75"/>
        <v>H - Analyst</v>
      </c>
      <c r="O107" s="4" t="s">
        <v>2138</v>
      </c>
      <c r="P107" s="4" t="str">
        <f t="shared" si="91"/>
        <v>LE</v>
      </c>
      <c r="Q107" s="4" t="str">
        <f t="shared" si="92"/>
        <v>EL</v>
      </c>
      <c r="R107" s="4" t="str">
        <f t="shared" si="93"/>
        <v>A</v>
      </c>
      <c r="S107" s="4" t="str">
        <f t="shared" si="94"/>
        <v>H</v>
      </c>
      <c r="V107" s="12" t="str">
        <f t="shared" si="95"/>
        <v>RRU-LE-ELAH</v>
      </c>
      <c r="W107" s="17" t="str">
        <f t="shared" si="101"/>
        <v>Lending</v>
      </c>
      <c r="X107" s="17" t="str">
        <f t="shared" si="97"/>
        <v>Equipment Leasing &amp; Finance</v>
      </c>
      <c r="Y107" s="17" t="str">
        <f t="shared" si="99"/>
        <v>Lending/Relationship Management</v>
      </c>
      <c r="Z107" s="17" t="str">
        <f t="shared" si="98"/>
        <v>H - Analyst</v>
      </c>
      <c r="AN107" s="4" t="str">
        <f t="shared" si="76"/>
        <v>LEELAH</v>
      </c>
      <c r="AO107" s="12" t="str">
        <f t="shared" si="100"/>
        <v>RRU-LE-ELAH</v>
      </c>
      <c r="AP107" s="12" t="str">
        <f t="shared" si="77"/>
        <v>Lending</v>
      </c>
      <c r="AQ107" s="12" t="str">
        <f t="shared" si="78"/>
        <v>Equipment Leasing &amp; Finance</v>
      </c>
      <c r="AR107" s="12" t="str">
        <f t="shared" si="79"/>
        <v>Lending/Relationship Management</v>
      </c>
      <c r="AS107" s="12" t="str">
        <f t="shared" si="80"/>
        <v>H - Analyst</v>
      </c>
      <c r="AT107" s="12" t="str">
        <f t="shared" si="81"/>
        <v>LendingEquipment Leasing &amp; FinanceLending/Relationship ManagementH - Analyst</v>
      </c>
      <c r="AU107" s="153" t="str">
        <f t="shared" si="82"/>
        <v>H</v>
      </c>
    </row>
    <row r="108" spans="1:47">
      <c r="A108" s="12" t="s">
        <v>194</v>
      </c>
      <c r="B108" s="12" t="s">
        <v>199</v>
      </c>
      <c r="C108" s="12" t="s">
        <v>89</v>
      </c>
      <c r="D108" s="12" t="s">
        <v>1411</v>
      </c>
      <c r="E108" s="12">
        <f t="shared" si="66"/>
        <v>6</v>
      </c>
      <c r="F108" s="12">
        <f t="shared" si="67"/>
        <v>1</v>
      </c>
      <c r="G108" s="12">
        <f t="shared" si="68"/>
        <v>8</v>
      </c>
      <c r="H108" s="12" t="str">
        <f t="shared" si="69"/>
        <v>Lending</v>
      </c>
      <c r="I108" s="12" t="str">
        <f t="shared" si="70"/>
        <v>Lending6</v>
      </c>
      <c r="J108" s="12" t="str">
        <f t="shared" si="71"/>
        <v>Equipment Leasing &amp; Finance</v>
      </c>
      <c r="K108" s="12" t="str">
        <f t="shared" si="72"/>
        <v>LendingEquipment Leasing &amp; Finance1</v>
      </c>
      <c r="L108" s="12" t="str">
        <f t="shared" si="73"/>
        <v>Lending/Relationship Management</v>
      </c>
      <c r="M108" s="12" t="str">
        <f t="shared" si="74"/>
        <v>LendingEquipment Leasing &amp; FinanceLending/Relationship Management8</v>
      </c>
      <c r="N108" s="12" t="str">
        <f t="shared" si="75"/>
        <v>Levels D &amp; E Combined</v>
      </c>
      <c r="O108" s="4" t="s">
        <v>2130</v>
      </c>
      <c r="P108" s="4" t="str">
        <f t="shared" si="91"/>
        <v>LE</v>
      </c>
      <c r="Q108" s="4" t="str">
        <f t="shared" si="92"/>
        <v>EL</v>
      </c>
      <c r="R108" s="4" t="str">
        <f t="shared" si="93"/>
        <v>A</v>
      </c>
      <c r="S108" s="4" t="str">
        <f t="shared" si="94"/>
        <v>2</v>
      </c>
      <c r="V108" s="12" t="str">
        <f t="shared" si="95"/>
        <v>RRU-LE-ELA2</v>
      </c>
      <c r="W108" s="17" t="str">
        <f t="shared" si="101"/>
        <v>Lending</v>
      </c>
      <c r="X108" s="17" t="str">
        <f t="shared" si="97"/>
        <v>Equipment Leasing &amp; Finance</v>
      </c>
      <c r="Y108" s="17" t="str">
        <f t="shared" si="99"/>
        <v>Lending/Relationship Management</v>
      </c>
      <c r="Z108" s="17" t="str">
        <f t="shared" si="98"/>
        <v>Levels D &amp; E Combined</v>
      </c>
      <c r="AN108" s="4" t="str">
        <f t="shared" si="76"/>
        <v>LEELA2</v>
      </c>
      <c r="AO108" s="12" t="str">
        <f t="shared" si="100"/>
        <v>RRU-LE-ELA2</v>
      </c>
      <c r="AP108" s="12" t="str">
        <f t="shared" si="77"/>
        <v>Lending</v>
      </c>
      <c r="AQ108" s="12" t="str">
        <f t="shared" si="78"/>
        <v>Equipment Leasing &amp; Finance</v>
      </c>
      <c r="AR108" s="12" t="str">
        <f t="shared" si="79"/>
        <v>Lending/Relationship Management</v>
      </c>
      <c r="AS108" s="12" t="str">
        <f t="shared" si="80"/>
        <v>Levels D &amp; E Combined</v>
      </c>
      <c r="AT108" s="12" t="str">
        <f t="shared" si="81"/>
        <v>LendingEquipment Leasing &amp; FinanceLending/Relationship ManagementLevels D &amp; E Combined</v>
      </c>
      <c r="AU108" s="153" t="str">
        <f t="shared" si="82"/>
        <v>2</v>
      </c>
    </row>
    <row r="109" spans="1:47">
      <c r="A109" s="12" t="s">
        <v>194</v>
      </c>
      <c r="B109" s="12" t="s">
        <v>199</v>
      </c>
      <c r="C109" s="12" t="s">
        <v>89</v>
      </c>
      <c r="D109" s="12" t="s">
        <v>1412</v>
      </c>
      <c r="E109" s="12">
        <f t="shared" si="66"/>
        <v>6</v>
      </c>
      <c r="F109" s="12">
        <f t="shared" si="67"/>
        <v>1</v>
      </c>
      <c r="G109" s="12">
        <f t="shared" si="68"/>
        <v>9</v>
      </c>
      <c r="H109" s="12" t="str">
        <f t="shared" si="69"/>
        <v>Lending</v>
      </c>
      <c r="I109" s="12" t="str">
        <f t="shared" si="70"/>
        <v>Lending6</v>
      </c>
      <c r="J109" s="12" t="str">
        <f t="shared" si="71"/>
        <v>Equipment Leasing &amp; Finance</v>
      </c>
      <c r="K109" s="12" t="str">
        <f t="shared" si="72"/>
        <v>LendingEquipment Leasing &amp; Finance1</v>
      </c>
      <c r="L109" s="12" t="str">
        <f t="shared" si="73"/>
        <v>Lending/Relationship Management</v>
      </c>
      <c r="M109" s="12" t="str">
        <f t="shared" si="74"/>
        <v>LendingEquipment Leasing &amp; FinanceLending/Relationship Management9</v>
      </c>
      <c r="N109" s="12" t="str">
        <f t="shared" si="75"/>
        <v>Levels F, G &amp; H Combined</v>
      </c>
      <c r="O109" s="4" t="s">
        <v>2131</v>
      </c>
      <c r="P109" s="4" t="str">
        <f t="shared" si="91"/>
        <v>LE</v>
      </c>
      <c r="Q109" s="4" t="str">
        <f t="shared" si="92"/>
        <v>EL</v>
      </c>
      <c r="R109" s="4" t="str">
        <f t="shared" si="93"/>
        <v>A</v>
      </c>
      <c r="S109" s="4" t="str">
        <f t="shared" si="94"/>
        <v>3</v>
      </c>
      <c r="V109" s="12" t="str">
        <f t="shared" si="95"/>
        <v>RRU-LE-ELA3</v>
      </c>
      <c r="W109" s="17" t="str">
        <f t="shared" si="101"/>
        <v>Lending</v>
      </c>
      <c r="X109" s="17" t="str">
        <f t="shared" si="97"/>
        <v>Equipment Leasing &amp; Finance</v>
      </c>
      <c r="Y109" s="17" t="str">
        <f t="shared" si="99"/>
        <v>Lending/Relationship Management</v>
      </c>
      <c r="Z109" s="17" t="str">
        <f t="shared" si="98"/>
        <v>Levels F, G &amp; H Combined</v>
      </c>
      <c r="AN109" s="4" t="str">
        <f t="shared" si="76"/>
        <v>LEELA3</v>
      </c>
      <c r="AO109" s="12" t="str">
        <f t="shared" si="100"/>
        <v>RRU-LE-ELA3</v>
      </c>
      <c r="AP109" s="12" t="str">
        <f t="shared" si="77"/>
        <v>Lending</v>
      </c>
      <c r="AQ109" s="12" t="str">
        <f t="shared" si="78"/>
        <v>Equipment Leasing &amp; Finance</v>
      </c>
      <c r="AR109" s="12" t="str">
        <f t="shared" si="79"/>
        <v>Lending/Relationship Management</v>
      </c>
      <c r="AS109" s="12" t="str">
        <f t="shared" si="80"/>
        <v>Levels F, G &amp; H Combined</v>
      </c>
      <c r="AT109" s="12" t="str">
        <f t="shared" si="81"/>
        <v>LendingEquipment Leasing &amp; FinanceLending/Relationship ManagementLevels F, G &amp; H Combined</v>
      </c>
      <c r="AU109" s="153" t="str">
        <f t="shared" si="82"/>
        <v>3</v>
      </c>
    </row>
    <row r="110" spans="1:47">
      <c r="A110" s="12" t="s">
        <v>194</v>
      </c>
      <c r="B110" s="12" t="s">
        <v>90</v>
      </c>
      <c r="C110" s="12" t="s">
        <v>89</v>
      </c>
      <c r="D110" s="12" t="s">
        <v>127</v>
      </c>
      <c r="E110" s="12">
        <f t="shared" si="66"/>
        <v>7</v>
      </c>
      <c r="F110" s="12">
        <f t="shared" si="67"/>
        <v>1</v>
      </c>
      <c r="G110" s="12">
        <f t="shared" si="68"/>
        <v>1</v>
      </c>
      <c r="H110" s="12" t="str">
        <f t="shared" si="69"/>
        <v>Lending</v>
      </c>
      <c r="I110" s="12" t="str">
        <f t="shared" si="70"/>
        <v>Lending7</v>
      </c>
      <c r="J110" s="12" t="str">
        <f t="shared" si="71"/>
        <v>SBA (Small Business Administration)</v>
      </c>
      <c r="K110" s="12" t="str">
        <f t="shared" si="72"/>
        <v>LendingSBA (Small Business Administration)1</v>
      </c>
      <c r="L110" s="12" t="str">
        <f t="shared" si="73"/>
        <v>Lending/Relationship Management</v>
      </c>
      <c r="M110" s="12" t="str">
        <f t="shared" si="74"/>
        <v>LendingSBA (Small Business Administration)Lending/Relationship Management1</v>
      </c>
      <c r="N110" s="12" t="str">
        <f t="shared" si="75"/>
        <v>B - Group Manager</v>
      </c>
      <c r="O110" s="4" t="s">
        <v>2168</v>
      </c>
      <c r="P110" s="4" t="str">
        <f t="shared" si="91"/>
        <v>LE</v>
      </c>
      <c r="Q110" s="4" t="str">
        <f t="shared" si="92"/>
        <v>SB</v>
      </c>
      <c r="R110" s="4" t="str">
        <f t="shared" si="93"/>
        <v>A</v>
      </c>
      <c r="S110" s="4" t="str">
        <f t="shared" si="94"/>
        <v>B</v>
      </c>
      <c r="V110" s="12" t="str">
        <f t="shared" si="95"/>
        <v>RRU-LE-SBAB</v>
      </c>
      <c r="W110" s="17" t="str">
        <f t="shared" si="101"/>
        <v>Lending</v>
      </c>
      <c r="X110" s="17" t="str">
        <f t="shared" si="97"/>
        <v>SBA (Small Business Administration)</v>
      </c>
      <c r="Y110" s="17" t="str">
        <f t="shared" si="99"/>
        <v>Lending/Relationship Management</v>
      </c>
      <c r="Z110" s="17" t="str">
        <f t="shared" si="98"/>
        <v>B - Group Manager</v>
      </c>
      <c r="AN110" s="4" t="str">
        <f t="shared" si="76"/>
        <v>LESBAB</v>
      </c>
      <c r="AO110" s="12" t="str">
        <f t="shared" si="100"/>
        <v>RRU-LE-SBAB</v>
      </c>
      <c r="AP110" s="12" t="str">
        <f t="shared" si="77"/>
        <v>Lending</v>
      </c>
      <c r="AQ110" s="12" t="str">
        <f t="shared" si="78"/>
        <v>SBA (Small Business Administration)</v>
      </c>
      <c r="AR110" s="12" t="str">
        <f t="shared" si="79"/>
        <v>Lending/Relationship Management</v>
      </c>
      <c r="AS110" s="12" t="str">
        <f t="shared" si="80"/>
        <v>B - Group Manager</v>
      </c>
      <c r="AT110" s="12" t="str">
        <f t="shared" si="81"/>
        <v>LendingSBA (Small Business Administration)Lending/Relationship ManagementB - Group Manager</v>
      </c>
      <c r="AU110" s="153" t="str">
        <f t="shared" si="82"/>
        <v>B</v>
      </c>
    </row>
    <row r="111" spans="1:47">
      <c r="A111" s="12" t="s">
        <v>194</v>
      </c>
      <c r="B111" s="12" t="s">
        <v>90</v>
      </c>
      <c r="C111" s="12" t="s">
        <v>89</v>
      </c>
      <c r="D111" s="12" t="s">
        <v>128</v>
      </c>
      <c r="E111" s="12">
        <f t="shared" si="66"/>
        <v>7</v>
      </c>
      <c r="F111" s="12">
        <f t="shared" si="67"/>
        <v>1</v>
      </c>
      <c r="G111" s="12">
        <f t="shared" si="68"/>
        <v>2</v>
      </c>
      <c r="H111" s="12" t="str">
        <f t="shared" si="69"/>
        <v>Lending</v>
      </c>
      <c r="I111" s="12" t="str">
        <f t="shared" si="70"/>
        <v>Lending7</v>
      </c>
      <c r="J111" s="12" t="str">
        <f t="shared" si="71"/>
        <v>SBA (Small Business Administration)</v>
      </c>
      <c r="K111" s="12" t="str">
        <f t="shared" si="72"/>
        <v>LendingSBA (Small Business Administration)1</v>
      </c>
      <c r="L111" s="12" t="str">
        <f t="shared" si="73"/>
        <v>Lending/Relationship Management</v>
      </c>
      <c r="M111" s="12" t="str">
        <f t="shared" si="74"/>
        <v>LendingSBA (Small Business Administration)Lending/Relationship Management2</v>
      </c>
      <c r="N111" s="12" t="str">
        <f t="shared" si="75"/>
        <v>C - Team Leader, Senior I</v>
      </c>
      <c r="O111" s="4" t="s">
        <v>2169</v>
      </c>
      <c r="P111" s="4" t="str">
        <f t="shared" si="91"/>
        <v>LE</v>
      </c>
      <c r="Q111" s="4" t="str">
        <f t="shared" si="92"/>
        <v>SB</v>
      </c>
      <c r="R111" s="4" t="str">
        <f t="shared" si="93"/>
        <v>A</v>
      </c>
      <c r="S111" s="4" t="str">
        <f t="shared" si="94"/>
        <v>C</v>
      </c>
      <c r="V111" s="12" t="str">
        <f t="shared" si="95"/>
        <v>RRU-LE-SBAC</v>
      </c>
      <c r="W111" s="17" t="str">
        <f t="shared" si="101"/>
        <v>Lending</v>
      </c>
      <c r="X111" s="17" t="str">
        <f t="shared" si="97"/>
        <v>SBA (Small Business Administration)</v>
      </c>
      <c r="Y111" s="17" t="str">
        <f t="shared" si="99"/>
        <v>Lending/Relationship Management</v>
      </c>
      <c r="Z111" s="17" t="str">
        <f t="shared" si="98"/>
        <v>C - Team Leader, Senior I</v>
      </c>
      <c r="AN111" s="4" t="str">
        <f t="shared" si="76"/>
        <v>LESBAC</v>
      </c>
      <c r="AO111" s="12" t="str">
        <f t="shared" si="100"/>
        <v>RRU-LE-SBAC</v>
      </c>
      <c r="AP111" s="12" t="str">
        <f t="shared" si="77"/>
        <v>Lending</v>
      </c>
      <c r="AQ111" s="12" t="str">
        <f t="shared" si="78"/>
        <v>SBA (Small Business Administration)</v>
      </c>
      <c r="AR111" s="12" t="str">
        <f t="shared" si="79"/>
        <v>Lending/Relationship Management</v>
      </c>
      <c r="AS111" s="12" t="str">
        <f t="shared" si="80"/>
        <v>C - Team Leader, Senior I</v>
      </c>
      <c r="AT111" s="12" t="str">
        <f t="shared" si="81"/>
        <v>LendingSBA (Small Business Administration)Lending/Relationship ManagementC - Team Leader, Senior I</v>
      </c>
      <c r="AU111" s="153" t="str">
        <f t="shared" si="82"/>
        <v>C</v>
      </c>
    </row>
    <row r="112" spans="1:47">
      <c r="A112" s="12" t="s">
        <v>194</v>
      </c>
      <c r="B112" s="12" t="s">
        <v>90</v>
      </c>
      <c r="C112" s="12" t="s">
        <v>89</v>
      </c>
      <c r="D112" s="12" t="s">
        <v>129</v>
      </c>
      <c r="E112" s="12">
        <f t="shared" si="66"/>
        <v>7</v>
      </c>
      <c r="F112" s="12">
        <f t="shared" si="67"/>
        <v>1</v>
      </c>
      <c r="G112" s="12">
        <f t="shared" si="68"/>
        <v>3</v>
      </c>
      <c r="H112" s="12" t="str">
        <f t="shared" si="69"/>
        <v>Lending</v>
      </c>
      <c r="I112" s="12" t="str">
        <f t="shared" si="70"/>
        <v>Lending7</v>
      </c>
      <c r="J112" s="12" t="str">
        <f t="shared" si="71"/>
        <v>SBA (Small Business Administration)</v>
      </c>
      <c r="K112" s="12" t="str">
        <f t="shared" si="72"/>
        <v>LendingSBA (Small Business Administration)1</v>
      </c>
      <c r="L112" s="12" t="str">
        <f t="shared" si="73"/>
        <v>Lending/Relationship Management</v>
      </c>
      <c r="M112" s="12" t="str">
        <f t="shared" si="74"/>
        <v>LendingSBA (Small Business Administration)Lending/Relationship Management3</v>
      </c>
      <c r="N112" s="12" t="str">
        <f t="shared" si="75"/>
        <v>D - Senior II</v>
      </c>
      <c r="O112" s="4" t="s">
        <v>2170</v>
      </c>
      <c r="P112" s="4" t="str">
        <f t="shared" si="91"/>
        <v>LE</v>
      </c>
      <c r="Q112" s="4" t="str">
        <f t="shared" si="92"/>
        <v>SB</v>
      </c>
      <c r="R112" s="4" t="str">
        <f t="shared" si="93"/>
        <v>A</v>
      </c>
      <c r="S112" s="4" t="str">
        <f t="shared" si="94"/>
        <v>D</v>
      </c>
      <c r="V112" s="12" t="str">
        <f t="shared" si="95"/>
        <v>RRU-LE-SBAD</v>
      </c>
      <c r="W112" s="17" t="str">
        <f t="shared" si="101"/>
        <v>Lending</v>
      </c>
      <c r="X112" s="17" t="str">
        <f t="shared" si="97"/>
        <v>SBA (Small Business Administration)</v>
      </c>
      <c r="Y112" s="17" t="str">
        <f t="shared" si="99"/>
        <v>Lending/Relationship Management</v>
      </c>
      <c r="Z112" s="17" t="str">
        <f t="shared" si="98"/>
        <v>D - Senior II</v>
      </c>
      <c r="AN112" s="4" t="str">
        <f t="shared" si="76"/>
        <v>LESBAD</v>
      </c>
      <c r="AO112" s="12" t="str">
        <f t="shared" si="100"/>
        <v>RRU-LE-SBAD</v>
      </c>
      <c r="AP112" s="12" t="str">
        <f t="shared" si="77"/>
        <v>Lending</v>
      </c>
      <c r="AQ112" s="12" t="str">
        <f t="shared" si="78"/>
        <v>SBA (Small Business Administration)</v>
      </c>
      <c r="AR112" s="12" t="str">
        <f t="shared" si="79"/>
        <v>Lending/Relationship Management</v>
      </c>
      <c r="AS112" s="12" t="str">
        <f t="shared" si="80"/>
        <v>D - Senior II</v>
      </c>
      <c r="AT112" s="12" t="str">
        <f t="shared" si="81"/>
        <v>LendingSBA (Small Business Administration)Lending/Relationship ManagementD - Senior II</v>
      </c>
      <c r="AU112" s="153" t="str">
        <f t="shared" si="82"/>
        <v>D</v>
      </c>
    </row>
    <row r="113" spans="1:47">
      <c r="A113" s="12" t="s">
        <v>194</v>
      </c>
      <c r="B113" s="12" t="s">
        <v>90</v>
      </c>
      <c r="C113" s="12" t="s">
        <v>89</v>
      </c>
      <c r="D113" s="12" t="s">
        <v>130</v>
      </c>
      <c r="E113" s="12">
        <f t="shared" si="66"/>
        <v>7</v>
      </c>
      <c r="F113" s="12">
        <f t="shared" si="67"/>
        <v>1</v>
      </c>
      <c r="G113" s="12">
        <f t="shared" si="68"/>
        <v>4</v>
      </c>
      <c r="H113" s="12" t="str">
        <f t="shared" si="69"/>
        <v>Lending</v>
      </c>
      <c r="I113" s="12" t="str">
        <f t="shared" si="70"/>
        <v>Lending7</v>
      </c>
      <c r="J113" s="12" t="str">
        <f t="shared" si="71"/>
        <v>SBA (Small Business Administration)</v>
      </c>
      <c r="K113" s="12" t="str">
        <f t="shared" si="72"/>
        <v>LendingSBA (Small Business Administration)1</v>
      </c>
      <c r="L113" s="12" t="str">
        <f t="shared" si="73"/>
        <v>Lending/Relationship Management</v>
      </c>
      <c r="M113" s="12" t="str">
        <f t="shared" si="74"/>
        <v>LendingSBA (Small Business Administration)Lending/Relationship Management4</v>
      </c>
      <c r="N113" s="12" t="str">
        <f t="shared" si="75"/>
        <v>E - Senior III</v>
      </c>
      <c r="O113" s="4" t="s">
        <v>2171</v>
      </c>
      <c r="P113" s="4" t="str">
        <f t="shared" si="91"/>
        <v>LE</v>
      </c>
      <c r="Q113" s="4" t="str">
        <f t="shared" si="92"/>
        <v>SB</v>
      </c>
      <c r="R113" s="4" t="str">
        <f t="shared" si="93"/>
        <v>A</v>
      </c>
      <c r="S113" s="4" t="str">
        <f t="shared" si="94"/>
        <v>E</v>
      </c>
      <c r="V113" s="12" t="str">
        <f t="shared" si="95"/>
        <v>RRU-LE-SBAE</v>
      </c>
      <c r="W113" s="17" t="str">
        <f t="shared" si="101"/>
        <v>Lending</v>
      </c>
      <c r="X113" s="17" t="str">
        <f t="shared" si="97"/>
        <v>SBA (Small Business Administration)</v>
      </c>
      <c r="Y113" s="17" t="str">
        <f t="shared" si="99"/>
        <v>Lending/Relationship Management</v>
      </c>
      <c r="Z113" s="17" t="str">
        <f t="shared" si="98"/>
        <v>E - Senior III</v>
      </c>
      <c r="AN113" s="4" t="str">
        <f t="shared" si="76"/>
        <v>LESBAE</v>
      </c>
      <c r="AO113" s="12" t="str">
        <f t="shared" si="100"/>
        <v>RRU-LE-SBAE</v>
      </c>
      <c r="AP113" s="12" t="str">
        <f t="shared" si="77"/>
        <v>Lending</v>
      </c>
      <c r="AQ113" s="12" t="str">
        <f t="shared" si="78"/>
        <v>SBA (Small Business Administration)</v>
      </c>
      <c r="AR113" s="12" t="str">
        <f t="shared" si="79"/>
        <v>Lending/Relationship Management</v>
      </c>
      <c r="AS113" s="12" t="str">
        <f t="shared" si="80"/>
        <v>E - Senior III</v>
      </c>
      <c r="AT113" s="12" t="str">
        <f t="shared" si="81"/>
        <v>LendingSBA (Small Business Administration)Lending/Relationship ManagementE - Senior III</v>
      </c>
      <c r="AU113" s="153" t="str">
        <f t="shared" si="82"/>
        <v>E</v>
      </c>
    </row>
    <row r="114" spans="1:47">
      <c r="A114" s="12" t="s">
        <v>194</v>
      </c>
      <c r="B114" s="12" t="s">
        <v>90</v>
      </c>
      <c r="C114" s="12" t="s">
        <v>89</v>
      </c>
      <c r="D114" s="12" t="s">
        <v>131</v>
      </c>
      <c r="E114" s="12">
        <f t="shared" si="66"/>
        <v>7</v>
      </c>
      <c r="F114" s="12">
        <f t="shared" si="67"/>
        <v>1</v>
      </c>
      <c r="G114" s="12">
        <f t="shared" si="68"/>
        <v>5</v>
      </c>
      <c r="H114" s="12" t="str">
        <f t="shared" si="69"/>
        <v>Lending</v>
      </c>
      <c r="I114" s="12" t="str">
        <f t="shared" si="70"/>
        <v>Lending7</v>
      </c>
      <c r="J114" s="12" t="str">
        <f t="shared" si="71"/>
        <v>SBA (Small Business Administration)</v>
      </c>
      <c r="K114" s="12" t="str">
        <f t="shared" si="72"/>
        <v>LendingSBA (Small Business Administration)1</v>
      </c>
      <c r="L114" s="12" t="str">
        <f t="shared" si="73"/>
        <v>Lending/Relationship Management</v>
      </c>
      <c r="M114" s="12" t="str">
        <f t="shared" si="74"/>
        <v>LendingSBA (Small Business Administration)Lending/Relationship Management5</v>
      </c>
      <c r="N114" s="12" t="str">
        <f t="shared" si="75"/>
        <v>F - Intermediate</v>
      </c>
      <c r="O114" s="4" t="s">
        <v>2172</v>
      </c>
      <c r="P114" s="4" t="str">
        <f t="shared" si="91"/>
        <v>LE</v>
      </c>
      <c r="Q114" s="4" t="str">
        <f t="shared" si="92"/>
        <v>SB</v>
      </c>
      <c r="R114" s="4" t="str">
        <f t="shared" si="93"/>
        <v>A</v>
      </c>
      <c r="S114" s="4" t="str">
        <f t="shared" si="94"/>
        <v>F</v>
      </c>
      <c r="V114" s="12" t="str">
        <f t="shared" si="95"/>
        <v>RRU-LE-SBAF</v>
      </c>
      <c r="W114" s="17" t="str">
        <f t="shared" si="101"/>
        <v>Lending</v>
      </c>
      <c r="X114" s="17" t="str">
        <f t="shared" si="97"/>
        <v>SBA (Small Business Administration)</v>
      </c>
      <c r="Y114" s="17" t="str">
        <f t="shared" si="99"/>
        <v>Lending/Relationship Management</v>
      </c>
      <c r="Z114" s="17" t="str">
        <f t="shared" si="98"/>
        <v>F - Intermediate</v>
      </c>
      <c r="AN114" s="4" t="str">
        <f t="shared" si="76"/>
        <v>LESBAF</v>
      </c>
      <c r="AO114" s="12" t="str">
        <f t="shared" si="100"/>
        <v>RRU-LE-SBAF</v>
      </c>
      <c r="AP114" s="12" t="str">
        <f t="shared" si="77"/>
        <v>Lending</v>
      </c>
      <c r="AQ114" s="12" t="str">
        <f t="shared" si="78"/>
        <v>SBA (Small Business Administration)</v>
      </c>
      <c r="AR114" s="12" t="str">
        <f t="shared" si="79"/>
        <v>Lending/Relationship Management</v>
      </c>
      <c r="AS114" s="12" t="str">
        <f t="shared" si="80"/>
        <v>F - Intermediate</v>
      </c>
      <c r="AT114" s="12" t="str">
        <f t="shared" si="81"/>
        <v>LendingSBA (Small Business Administration)Lending/Relationship ManagementF - Intermediate</v>
      </c>
      <c r="AU114" s="153" t="str">
        <f t="shared" si="82"/>
        <v>F</v>
      </c>
    </row>
    <row r="115" spans="1:47">
      <c r="A115" s="12" t="s">
        <v>194</v>
      </c>
      <c r="B115" s="12" t="s">
        <v>90</v>
      </c>
      <c r="C115" s="12" t="s">
        <v>89</v>
      </c>
      <c r="D115" s="12" t="s">
        <v>132</v>
      </c>
      <c r="E115" s="12">
        <f t="shared" si="66"/>
        <v>7</v>
      </c>
      <c r="F115" s="12">
        <f t="shared" si="67"/>
        <v>1</v>
      </c>
      <c r="G115" s="12">
        <f t="shared" si="68"/>
        <v>6</v>
      </c>
      <c r="H115" s="12" t="str">
        <f t="shared" si="69"/>
        <v>Lending</v>
      </c>
      <c r="I115" s="12" t="str">
        <f t="shared" si="70"/>
        <v>Lending7</v>
      </c>
      <c r="J115" s="12" t="str">
        <f t="shared" si="71"/>
        <v>SBA (Small Business Administration)</v>
      </c>
      <c r="K115" s="12" t="str">
        <f t="shared" si="72"/>
        <v>LendingSBA (Small Business Administration)1</v>
      </c>
      <c r="L115" s="12" t="str">
        <f t="shared" si="73"/>
        <v>Lending/Relationship Management</v>
      </c>
      <c r="M115" s="12" t="str">
        <f t="shared" si="74"/>
        <v>LendingSBA (Small Business Administration)Lending/Relationship Management6</v>
      </c>
      <c r="N115" s="12" t="str">
        <f t="shared" si="75"/>
        <v>G - Junior</v>
      </c>
      <c r="O115" s="4" t="s">
        <v>2173</v>
      </c>
      <c r="P115" s="4" t="str">
        <f t="shared" si="91"/>
        <v>LE</v>
      </c>
      <c r="Q115" s="4" t="str">
        <f t="shared" si="92"/>
        <v>SB</v>
      </c>
      <c r="R115" s="4" t="str">
        <f t="shared" si="93"/>
        <v>A</v>
      </c>
      <c r="S115" s="4" t="str">
        <f t="shared" si="94"/>
        <v>G</v>
      </c>
      <c r="V115" s="12" t="str">
        <f t="shared" si="95"/>
        <v>RRU-LE-SBAG</v>
      </c>
      <c r="W115" s="17" t="str">
        <f t="shared" si="101"/>
        <v>Lending</v>
      </c>
      <c r="X115" s="17" t="str">
        <f t="shared" si="97"/>
        <v>SBA (Small Business Administration)</v>
      </c>
      <c r="Y115" s="17" t="str">
        <f t="shared" si="99"/>
        <v>Lending/Relationship Management</v>
      </c>
      <c r="Z115" s="17" t="str">
        <f t="shared" si="98"/>
        <v>G - Junior</v>
      </c>
      <c r="AN115" s="4" t="str">
        <f t="shared" si="76"/>
        <v>LESBAG</v>
      </c>
      <c r="AO115" s="12" t="str">
        <f t="shared" si="100"/>
        <v>RRU-LE-SBAG</v>
      </c>
      <c r="AP115" s="12" t="str">
        <f t="shared" si="77"/>
        <v>Lending</v>
      </c>
      <c r="AQ115" s="12" t="str">
        <f t="shared" si="78"/>
        <v>SBA (Small Business Administration)</v>
      </c>
      <c r="AR115" s="12" t="str">
        <f t="shared" si="79"/>
        <v>Lending/Relationship Management</v>
      </c>
      <c r="AS115" s="12" t="str">
        <f t="shared" si="80"/>
        <v>G - Junior</v>
      </c>
      <c r="AT115" s="12" t="str">
        <f t="shared" si="81"/>
        <v>LendingSBA (Small Business Administration)Lending/Relationship ManagementG - Junior</v>
      </c>
      <c r="AU115" s="153" t="str">
        <f t="shared" si="82"/>
        <v>G</v>
      </c>
    </row>
    <row r="116" spans="1:47">
      <c r="A116" s="12" t="s">
        <v>194</v>
      </c>
      <c r="B116" s="12" t="s">
        <v>90</v>
      </c>
      <c r="C116" s="12" t="s">
        <v>89</v>
      </c>
      <c r="D116" s="12" t="s">
        <v>133</v>
      </c>
      <c r="E116" s="12">
        <f t="shared" si="66"/>
        <v>7</v>
      </c>
      <c r="F116" s="12">
        <f t="shared" si="67"/>
        <v>1</v>
      </c>
      <c r="G116" s="12">
        <f t="shared" si="68"/>
        <v>7</v>
      </c>
      <c r="H116" s="12" t="str">
        <f t="shared" si="69"/>
        <v>Lending</v>
      </c>
      <c r="I116" s="12" t="str">
        <f t="shared" si="70"/>
        <v>Lending7</v>
      </c>
      <c r="J116" s="12" t="str">
        <f t="shared" si="71"/>
        <v>SBA (Small Business Administration)</v>
      </c>
      <c r="K116" s="12" t="str">
        <f t="shared" si="72"/>
        <v>LendingSBA (Small Business Administration)1</v>
      </c>
      <c r="L116" s="12" t="str">
        <f t="shared" si="73"/>
        <v>Lending/Relationship Management</v>
      </c>
      <c r="M116" s="12" t="str">
        <f t="shared" si="74"/>
        <v>LendingSBA (Small Business Administration)Lending/Relationship Management7</v>
      </c>
      <c r="N116" s="12" t="str">
        <f t="shared" si="75"/>
        <v>H - Analyst</v>
      </c>
      <c r="O116" s="4" t="s">
        <v>2174</v>
      </c>
      <c r="P116" s="4" t="str">
        <f t="shared" si="91"/>
        <v>LE</v>
      </c>
      <c r="Q116" s="4" t="str">
        <f t="shared" si="92"/>
        <v>SB</v>
      </c>
      <c r="R116" s="4" t="str">
        <f t="shared" si="93"/>
        <v>A</v>
      </c>
      <c r="S116" s="4" t="str">
        <f t="shared" si="94"/>
        <v>H</v>
      </c>
      <c r="V116" s="12" t="str">
        <f t="shared" si="95"/>
        <v>RRU-LE-SBAH</v>
      </c>
      <c r="W116" s="17" t="str">
        <f t="shared" si="101"/>
        <v>Lending</v>
      </c>
      <c r="X116" s="17" t="str">
        <f t="shared" si="97"/>
        <v>SBA (Small Business Administration)</v>
      </c>
      <c r="Y116" s="17" t="str">
        <f t="shared" si="99"/>
        <v>Lending/Relationship Management</v>
      </c>
      <c r="Z116" s="17" t="str">
        <f t="shared" si="98"/>
        <v>H - Analyst</v>
      </c>
      <c r="AN116" s="4" t="str">
        <f t="shared" si="76"/>
        <v>LESBAH</v>
      </c>
      <c r="AO116" s="12" t="str">
        <f t="shared" si="100"/>
        <v>RRU-LE-SBAH</v>
      </c>
      <c r="AP116" s="12" t="str">
        <f t="shared" si="77"/>
        <v>Lending</v>
      </c>
      <c r="AQ116" s="12" t="str">
        <f t="shared" si="78"/>
        <v>SBA (Small Business Administration)</v>
      </c>
      <c r="AR116" s="12" t="str">
        <f t="shared" si="79"/>
        <v>Lending/Relationship Management</v>
      </c>
      <c r="AS116" s="12" t="str">
        <f t="shared" si="80"/>
        <v>H - Analyst</v>
      </c>
      <c r="AT116" s="12" t="str">
        <f t="shared" si="81"/>
        <v>LendingSBA (Small Business Administration)Lending/Relationship ManagementH - Analyst</v>
      </c>
      <c r="AU116" s="153" t="str">
        <f t="shared" si="82"/>
        <v>H</v>
      </c>
    </row>
    <row r="117" spans="1:47">
      <c r="A117" s="12" t="s">
        <v>194</v>
      </c>
      <c r="B117" s="12" t="s">
        <v>90</v>
      </c>
      <c r="C117" s="12" t="s">
        <v>89</v>
      </c>
      <c r="D117" s="12" t="s">
        <v>1411</v>
      </c>
      <c r="E117" s="12">
        <f t="shared" si="66"/>
        <v>7</v>
      </c>
      <c r="F117" s="12">
        <f t="shared" si="67"/>
        <v>1</v>
      </c>
      <c r="G117" s="12">
        <f t="shared" si="68"/>
        <v>8</v>
      </c>
      <c r="H117" s="12" t="str">
        <f t="shared" si="69"/>
        <v>Lending</v>
      </c>
      <c r="I117" s="12" t="str">
        <f t="shared" si="70"/>
        <v>Lending7</v>
      </c>
      <c r="J117" s="12" t="str">
        <f t="shared" si="71"/>
        <v>SBA (Small Business Administration)</v>
      </c>
      <c r="K117" s="12" t="str">
        <f t="shared" si="72"/>
        <v>LendingSBA (Small Business Administration)1</v>
      </c>
      <c r="L117" s="12" t="str">
        <f t="shared" si="73"/>
        <v>Lending/Relationship Management</v>
      </c>
      <c r="M117" s="12" t="str">
        <f t="shared" si="74"/>
        <v>LendingSBA (Small Business Administration)Lending/Relationship Management8</v>
      </c>
      <c r="N117" s="12" t="str">
        <f t="shared" si="75"/>
        <v>Levels D &amp; E Combined</v>
      </c>
      <c r="O117" s="4" t="s">
        <v>2166</v>
      </c>
      <c r="P117" s="4" t="str">
        <f t="shared" si="91"/>
        <v>LE</v>
      </c>
      <c r="Q117" s="4" t="str">
        <f t="shared" si="92"/>
        <v>SB</v>
      </c>
      <c r="R117" s="4" t="str">
        <f t="shared" si="93"/>
        <v>A</v>
      </c>
      <c r="S117" s="4" t="str">
        <f t="shared" si="94"/>
        <v>2</v>
      </c>
      <c r="V117" s="12" t="str">
        <f t="shared" si="95"/>
        <v>RRU-LE-SBA2</v>
      </c>
      <c r="W117" s="17" t="str">
        <f t="shared" si="101"/>
        <v>Lending</v>
      </c>
      <c r="X117" s="17" t="str">
        <f t="shared" si="97"/>
        <v>SBA (Small Business Administration)</v>
      </c>
      <c r="Y117" s="17" t="str">
        <f t="shared" si="99"/>
        <v>Lending/Relationship Management</v>
      </c>
      <c r="Z117" s="17" t="str">
        <f t="shared" si="98"/>
        <v>Levels D &amp; E Combined</v>
      </c>
      <c r="AN117" s="4" t="str">
        <f t="shared" si="76"/>
        <v>LESBA2</v>
      </c>
      <c r="AO117" s="12" t="str">
        <f t="shared" si="100"/>
        <v>RRU-LE-SBA2</v>
      </c>
      <c r="AP117" s="12" t="str">
        <f t="shared" si="77"/>
        <v>Lending</v>
      </c>
      <c r="AQ117" s="12" t="str">
        <f t="shared" si="78"/>
        <v>SBA (Small Business Administration)</v>
      </c>
      <c r="AR117" s="12" t="str">
        <f t="shared" si="79"/>
        <v>Lending/Relationship Management</v>
      </c>
      <c r="AS117" s="12" t="str">
        <f t="shared" si="80"/>
        <v>Levels D &amp; E Combined</v>
      </c>
      <c r="AT117" s="12" t="str">
        <f t="shared" si="81"/>
        <v>LendingSBA (Small Business Administration)Lending/Relationship ManagementLevels D &amp; E Combined</v>
      </c>
      <c r="AU117" s="153" t="str">
        <f t="shared" si="82"/>
        <v>2</v>
      </c>
    </row>
    <row r="118" spans="1:47">
      <c r="A118" s="12" t="s">
        <v>194</v>
      </c>
      <c r="B118" s="12" t="s">
        <v>90</v>
      </c>
      <c r="C118" s="12" t="s">
        <v>89</v>
      </c>
      <c r="D118" s="12" t="s">
        <v>1412</v>
      </c>
      <c r="E118" s="12">
        <f t="shared" si="66"/>
        <v>7</v>
      </c>
      <c r="F118" s="12">
        <f t="shared" si="67"/>
        <v>1</v>
      </c>
      <c r="G118" s="12">
        <f t="shared" si="68"/>
        <v>9</v>
      </c>
      <c r="H118" s="12" t="str">
        <f t="shared" si="69"/>
        <v>Lending</v>
      </c>
      <c r="I118" s="12" t="str">
        <f t="shared" si="70"/>
        <v>Lending7</v>
      </c>
      <c r="J118" s="12" t="str">
        <f t="shared" si="71"/>
        <v>SBA (Small Business Administration)</v>
      </c>
      <c r="K118" s="12" t="str">
        <f t="shared" si="72"/>
        <v>LendingSBA (Small Business Administration)1</v>
      </c>
      <c r="L118" s="12" t="str">
        <f t="shared" si="73"/>
        <v>Lending/Relationship Management</v>
      </c>
      <c r="M118" s="12" t="str">
        <f t="shared" si="74"/>
        <v>LendingSBA (Small Business Administration)Lending/Relationship Management9</v>
      </c>
      <c r="N118" s="12" t="str">
        <f t="shared" si="75"/>
        <v>Levels F, G &amp; H Combined</v>
      </c>
      <c r="O118" s="4" t="s">
        <v>2167</v>
      </c>
      <c r="P118" s="4" t="str">
        <f t="shared" si="91"/>
        <v>LE</v>
      </c>
      <c r="Q118" s="4" t="str">
        <f t="shared" si="92"/>
        <v>SB</v>
      </c>
      <c r="R118" s="4" t="str">
        <f t="shared" si="93"/>
        <v>A</v>
      </c>
      <c r="S118" s="4" t="str">
        <f t="shared" si="94"/>
        <v>3</v>
      </c>
      <c r="V118" s="12" t="str">
        <f t="shared" si="95"/>
        <v>RRU-LE-SBA3</v>
      </c>
      <c r="W118" s="17" t="str">
        <f t="shared" si="101"/>
        <v>Lending</v>
      </c>
      <c r="X118" s="17" t="str">
        <f t="shared" si="97"/>
        <v>SBA (Small Business Administration)</v>
      </c>
      <c r="Y118" s="17" t="str">
        <f t="shared" si="99"/>
        <v>Lending/Relationship Management</v>
      </c>
      <c r="Z118" s="17" t="str">
        <f t="shared" si="98"/>
        <v>Levels F, G &amp; H Combined</v>
      </c>
      <c r="AN118" s="4" t="str">
        <f t="shared" si="76"/>
        <v>LESBA3</v>
      </c>
      <c r="AO118" s="12" t="str">
        <f t="shared" si="100"/>
        <v>RRU-LE-SBA3</v>
      </c>
      <c r="AP118" s="12" t="str">
        <f t="shared" si="77"/>
        <v>Lending</v>
      </c>
      <c r="AQ118" s="12" t="str">
        <f t="shared" si="78"/>
        <v>SBA (Small Business Administration)</v>
      </c>
      <c r="AR118" s="12" t="str">
        <f t="shared" si="79"/>
        <v>Lending/Relationship Management</v>
      </c>
      <c r="AS118" s="12" t="str">
        <f t="shared" si="80"/>
        <v>Levels F, G &amp; H Combined</v>
      </c>
      <c r="AT118" s="12" t="str">
        <f t="shared" si="81"/>
        <v>LendingSBA (Small Business Administration)Lending/Relationship ManagementLevels F, G &amp; H Combined</v>
      </c>
      <c r="AU118" s="153" t="str">
        <f t="shared" si="82"/>
        <v>3</v>
      </c>
    </row>
    <row r="119" spans="1:47">
      <c r="A119" s="12" t="s">
        <v>194</v>
      </c>
      <c r="B119" s="12" t="s">
        <v>18</v>
      </c>
      <c r="C119" s="12" t="s">
        <v>89</v>
      </c>
      <c r="D119" s="12" t="s">
        <v>127</v>
      </c>
      <c r="E119" s="12">
        <f t="shared" ref="E119:E184" si="102">IF(AND(H119=H118),IF(J119=J118,E118,E118+1),1)</f>
        <v>8</v>
      </c>
      <c r="F119" s="12">
        <f t="shared" ref="F119:F184" si="103">IF(AND(H119=H118,J119=J118),IF(L119=L118,F118,F118+1),1)</f>
        <v>1</v>
      </c>
      <c r="G119" s="12">
        <f t="shared" ref="G119:G184" si="104">IF(AND(H119=H118,J119=J118,L119=L118),IF(N119=N118,G118,G118+1),1)</f>
        <v>1</v>
      </c>
      <c r="H119" s="12" t="str">
        <f t="shared" ref="H119:H184" si="105">A119</f>
        <v>Lending</v>
      </c>
      <c r="I119" s="12" t="str">
        <f t="shared" ref="I119:I184" si="106">H119&amp;E119</f>
        <v>Lending8</v>
      </c>
      <c r="J119" s="12" t="str">
        <f t="shared" ref="J119:J184" si="107">B119</f>
        <v>Consumer Lending</v>
      </c>
      <c r="K119" s="12" t="str">
        <f t="shared" ref="K119:K184" si="108">+H119&amp;J119&amp;F119</f>
        <v>LendingConsumer Lending1</v>
      </c>
      <c r="L119" s="12" t="str">
        <f t="shared" ref="L119:L184" si="109">C119</f>
        <v>Lending/Relationship Management</v>
      </c>
      <c r="M119" s="12" t="str">
        <f t="shared" ref="M119:M184" si="110">H119&amp;J119&amp;L119&amp;G119</f>
        <v>LendingConsumer LendingLending/Relationship Management1</v>
      </c>
      <c r="N119" s="12" t="str">
        <f t="shared" ref="N119:N184" si="111">D119</f>
        <v>B - Group Manager</v>
      </c>
      <c r="O119" s="4" t="s">
        <v>2114</v>
      </c>
      <c r="P119" s="4" t="str">
        <f t="shared" si="91"/>
        <v>LE</v>
      </c>
      <c r="Q119" s="4" t="str">
        <f t="shared" si="92"/>
        <v>CO</v>
      </c>
      <c r="R119" s="4" t="str">
        <f t="shared" si="93"/>
        <v>A</v>
      </c>
      <c r="S119" s="4" t="str">
        <f t="shared" si="94"/>
        <v>B</v>
      </c>
      <c r="V119" s="12" t="str">
        <f t="shared" si="95"/>
        <v>RRU-LE-COAB</v>
      </c>
      <c r="W119" s="17" t="str">
        <f t="shared" si="101"/>
        <v>Lending</v>
      </c>
      <c r="X119" s="17" t="str">
        <f t="shared" si="97"/>
        <v>Consumer Lending</v>
      </c>
      <c r="Y119" s="17" t="str">
        <f t="shared" si="99"/>
        <v>Lending/Relationship Management</v>
      </c>
      <c r="Z119" s="17" t="str">
        <f t="shared" si="98"/>
        <v>B - Group Manager</v>
      </c>
      <c r="AN119" s="4" t="str">
        <f t="shared" ref="AN119:AN184" si="112">O119</f>
        <v>LECOAB</v>
      </c>
      <c r="AO119" s="12" t="str">
        <f t="shared" si="100"/>
        <v>RRU-LE-COAB</v>
      </c>
      <c r="AP119" s="12" t="str">
        <f t="shared" ref="AP119:AP184" si="113">A119</f>
        <v>Lending</v>
      </c>
      <c r="AQ119" s="12" t="str">
        <f t="shared" ref="AQ119:AQ184" si="114">B119</f>
        <v>Consumer Lending</v>
      </c>
      <c r="AR119" s="12" t="str">
        <f t="shared" ref="AR119:AR184" si="115">C119</f>
        <v>Lending/Relationship Management</v>
      </c>
      <c r="AS119" s="12" t="str">
        <f t="shared" ref="AS119:AS184" si="116">D119</f>
        <v>B - Group Manager</v>
      </c>
      <c r="AT119" s="12" t="str">
        <f t="shared" ref="AT119:AT184" si="117">AP119&amp;AQ119&amp;AR119&amp;AS119</f>
        <v>LendingConsumer LendingLending/Relationship ManagementB - Group Manager</v>
      </c>
      <c r="AU119" s="153" t="str">
        <f t="shared" ref="AU119:AU184" si="118">RIGHT(AO119)</f>
        <v>B</v>
      </c>
    </row>
    <row r="120" spans="1:47">
      <c r="A120" s="12" t="s">
        <v>194</v>
      </c>
      <c r="B120" s="12" t="s">
        <v>18</v>
      </c>
      <c r="C120" s="12" t="s">
        <v>89</v>
      </c>
      <c r="D120" s="12" t="s">
        <v>128</v>
      </c>
      <c r="E120" s="12">
        <f t="shared" si="102"/>
        <v>8</v>
      </c>
      <c r="F120" s="12">
        <f t="shared" si="103"/>
        <v>1</v>
      </c>
      <c r="G120" s="12">
        <f t="shared" si="104"/>
        <v>2</v>
      </c>
      <c r="H120" s="12" t="str">
        <f t="shared" si="105"/>
        <v>Lending</v>
      </c>
      <c r="I120" s="12" t="str">
        <f t="shared" si="106"/>
        <v>Lending8</v>
      </c>
      <c r="J120" s="12" t="str">
        <f t="shared" si="107"/>
        <v>Consumer Lending</v>
      </c>
      <c r="K120" s="12" t="str">
        <f t="shared" si="108"/>
        <v>LendingConsumer Lending1</v>
      </c>
      <c r="L120" s="12" t="str">
        <f t="shared" si="109"/>
        <v>Lending/Relationship Management</v>
      </c>
      <c r="M120" s="12" t="str">
        <f t="shared" si="110"/>
        <v>LendingConsumer LendingLending/Relationship Management2</v>
      </c>
      <c r="N120" s="12" t="str">
        <f t="shared" si="111"/>
        <v>C - Team Leader, Senior I</v>
      </c>
      <c r="O120" s="4" t="s">
        <v>2115</v>
      </c>
      <c r="P120" s="4" t="str">
        <f t="shared" si="91"/>
        <v>LE</v>
      </c>
      <c r="Q120" s="4" t="str">
        <f t="shared" si="92"/>
        <v>CO</v>
      </c>
      <c r="R120" s="4" t="str">
        <f t="shared" si="93"/>
        <v>A</v>
      </c>
      <c r="S120" s="4" t="str">
        <f t="shared" si="94"/>
        <v>C</v>
      </c>
      <c r="V120" s="12" t="str">
        <f t="shared" si="95"/>
        <v>RRU-LE-COAC</v>
      </c>
      <c r="W120" s="17" t="str">
        <f t="shared" si="101"/>
        <v>Lending</v>
      </c>
      <c r="X120" s="17" t="str">
        <f t="shared" si="97"/>
        <v>Consumer Lending</v>
      </c>
      <c r="Y120" s="17" t="str">
        <f t="shared" si="99"/>
        <v>Lending/Relationship Management</v>
      </c>
      <c r="Z120" s="17" t="str">
        <f t="shared" si="98"/>
        <v>C - Team Leader, Senior I</v>
      </c>
      <c r="AN120" s="4" t="str">
        <f t="shared" si="112"/>
        <v>LECOAC</v>
      </c>
      <c r="AO120" s="12" t="str">
        <f t="shared" si="100"/>
        <v>RRU-LE-COAC</v>
      </c>
      <c r="AP120" s="12" t="str">
        <f t="shared" si="113"/>
        <v>Lending</v>
      </c>
      <c r="AQ120" s="12" t="str">
        <f t="shared" si="114"/>
        <v>Consumer Lending</v>
      </c>
      <c r="AR120" s="12" t="str">
        <f t="shared" si="115"/>
        <v>Lending/Relationship Management</v>
      </c>
      <c r="AS120" s="12" t="str">
        <f t="shared" si="116"/>
        <v>C - Team Leader, Senior I</v>
      </c>
      <c r="AT120" s="12" t="str">
        <f t="shared" si="117"/>
        <v>LendingConsumer LendingLending/Relationship ManagementC - Team Leader, Senior I</v>
      </c>
      <c r="AU120" s="153" t="str">
        <f t="shared" si="118"/>
        <v>C</v>
      </c>
    </row>
    <row r="121" spans="1:47">
      <c r="A121" s="12" t="s">
        <v>194</v>
      </c>
      <c r="B121" s="12" t="s">
        <v>18</v>
      </c>
      <c r="C121" s="12" t="s">
        <v>89</v>
      </c>
      <c r="D121" s="12" t="s">
        <v>129</v>
      </c>
      <c r="E121" s="12">
        <f t="shared" si="102"/>
        <v>8</v>
      </c>
      <c r="F121" s="12">
        <f t="shared" si="103"/>
        <v>1</v>
      </c>
      <c r="G121" s="12">
        <f t="shared" si="104"/>
        <v>3</v>
      </c>
      <c r="H121" s="12" t="str">
        <f t="shared" si="105"/>
        <v>Lending</v>
      </c>
      <c r="I121" s="12" t="str">
        <f t="shared" si="106"/>
        <v>Lending8</v>
      </c>
      <c r="J121" s="12" t="str">
        <f t="shared" si="107"/>
        <v>Consumer Lending</v>
      </c>
      <c r="K121" s="12" t="str">
        <f t="shared" si="108"/>
        <v>LendingConsumer Lending1</v>
      </c>
      <c r="L121" s="12" t="str">
        <f t="shared" si="109"/>
        <v>Lending/Relationship Management</v>
      </c>
      <c r="M121" s="12" t="str">
        <f t="shared" si="110"/>
        <v>LendingConsumer LendingLending/Relationship Management3</v>
      </c>
      <c r="N121" s="12" t="str">
        <f t="shared" si="111"/>
        <v>D - Senior II</v>
      </c>
      <c r="O121" s="4" t="s">
        <v>2116</v>
      </c>
      <c r="P121" s="4" t="str">
        <f t="shared" si="91"/>
        <v>LE</v>
      </c>
      <c r="Q121" s="4" t="str">
        <f t="shared" si="92"/>
        <v>CO</v>
      </c>
      <c r="R121" s="4" t="str">
        <f t="shared" si="93"/>
        <v>A</v>
      </c>
      <c r="S121" s="4" t="str">
        <f t="shared" si="94"/>
        <v>D</v>
      </c>
      <c r="V121" s="12" t="str">
        <f t="shared" si="95"/>
        <v>RRU-LE-COAD</v>
      </c>
      <c r="W121" s="17" t="str">
        <f t="shared" si="101"/>
        <v>Lending</v>
      </c>
      <c r="X121" s="17" t="str">
        <f t="shared" si="97"/>
        <v>Consumer Lending</v>
      </c>
      <c r="Y121" s="17" t="str">
        <f t="shared" si="99"/>
        <v>Lending/Relationship Management</v>
      </c>
      <c r="Z121" s="17" t="str">
        <f t="shared" si="98"/>
        <v>D - Senior II</v>
      </c>
      <c r="AN121" s="4" t="str">
        <f t="shared" si="112"/>
        <v>LECOAD</v>
      </c>
      <c r="AO121" s="12" t="str">
        <f t="shared" si="100"/>
        <v>RRU-LE-COAD</v>
      </c>
      <c r="AP121" s="12" t="str">
        <f t="shared" si="113"/>
        <v>Lending</v>
      </c>
      <c r="AQ121" s="12" t="str">
        <f t="shared" si="114"/>
        <v>Consumer Lending</v>
      </c>
      <c r="AR121" s="12" t="str">
        <f t="shared" si="115"/>
        <v>Lending/Relationship Management</v>
      </c>
      <c r="AS121" s="12" t="str">
        <f t="shared" si="116"/>
        <v>D - Senior II</v>
      </c>
      <c r="AT121" s="12" t="str">
        <f t="shared" si="117"/>
        <v>LendingConsumer LendingLending/Relationship ManagementD - Senior II</v>
      </c>
      <c r="AU121" s="153" t="str">
        <f t="shared" si="118"/>
        <v>D</v>
      </c>
    </row>
    <row r="122" spans="1:47">
      <c r="A122" s="12" t="s">
        <v>194</v>
      </c>
      <c r="B122" s="12" t="s">
        <v>18</v>
      </c>
      <c r="C122" s="12" t="s">
        <v>89</v>
      </c>
      <c r="D122" s="12" t="s">
        <v>130</v>
      </c>
      <c r="E122" s="12">
        <f t="shared" si="102"/>
        <v>8</v>
      </c>
      <c r="F122" s="12">
        <f t="shared" si="103"/>
        <v>1</v>
      </c>
      <c r="G122" s="12">
        <f t="shared" si="104"/>
        <v>4</v>
      </c>
      <c r="H122" s="12" t="str">
        <f t="shared" si="105"/>
        <v>Lending</v>
      </c>
      <c r="I122" s="12" t="str">
        <f t="shared" si="106"/>
        <v>Lending8</v>
      </c>
      <c r="J122" s="12" t="str">
        <f t="shared" si="107"/>
        <v>Consumer Lending</v>
      </c>
      <c r="K122" s="12" t="str">
        <f t="shared" si="108"/>
        <v>LendingConsumer Lending1</v>
      </c>
      <c r="L122" s="12" t="str">
        <f t="shared" si="109"/>
        <v>Lending/Relationship Management</v>
      </c>
      <c r="M122" s="12" t="str">
        <f t="shared" si="110"/>
        <v>LendingConsumer LendingLending/Relationship Management4</v>
      </c>
      <c r="N122" s="12" t="str">
        <f t="shared" si="111"/>
        <v>E - Senior III</v>
      </c>
      <c r="O122" s="4" t="s">
        <v>2117</v>
      </c>
      <c r="P122" s="4" t="str">
        <f t="shared" ref="P122:P187" si="119">LEFT(O122,2)</f>
        <v>LE</v>
      </c>
      <c r="Q122" s="4" t="str">
        <f t="shared" ref="Q122:Q187" si="120">MID(O122,3,2)</f>
        <v>CO</v>
      </c>
      <c r="R122" s="4" t="str">
        <f t="shared" ref="R122:R187" si="121">MID(O122,5,1)</f>
        <v>A</v>
      </c>
      <c r="S122" s="4" t="str">
        <f t="shared" ref="S122:S187" si="122">RIGHT(O122)</f>
        <v>E</v>
      </c>
      <c r="V122" s="12" t="str">
        <f t="shared" ref="V122:V187" si="123">"RRU-"&amp;P122&amp;"-"&amp;Q122&amp;R122&amp;S122</f>
        <v>RRU-LE-COAE</v>
      </c>
      <c r="W122" s="17" t="str">
        <f t="shared" ref="W122:W142" si="124">A120</f>
        <v>Lending</v>
      </c>
      <c r="X122" s="17" t="str">
        <f t="shared" ref="X122:X187" si="125">B122</f>
        <v>Consumer Lending</v>
      </c>
      <c r="Y122" s="17" t="str">
        <f t="shared" si="99"/>
        <v>Lending/Relationship Management</v>
      </c>
      <c r="Z122" s="17" t="str">
        <f t="shared" ref="Z122:Z187" si="126">D122</f>
        <v>E - Senior III</v>
      </c>
      <c r="AN122" s="4" t="str">
        <f t="shared" si="112"/>
        <v>LECOAE</v>
      </c>
      <c r="AO122" s="12" t="str">
        <f t="shared" si="100"/>
        <v>RRU-LE-COAE</v>
      </c>
      <c r="AP122" s="12" t="str">
        <f t="shared" si="113"/>
        <v>Lending</v>
      </c>
      <c r="AQ122" s="12" t="str">
        <f t="shared" si="114"/>
        <v>Consumer Lending</v>
      </c>
      <c r="AR122" s="12" t="str">
        <f t="shared" si="115"/>
        <v>Lending/Relationship Management</v>
      </c>
      <c r="AS122" s="12" t="str">
        <f t="shared" si="116"/>
        <v>E - Senior III</v>
      </c>
      <c r="AT122" s="12" t="str">
        <f t="shared" si="117"/>
        <v>LendingConsumer LendingLending/Relationship ManagementE - Senior III</v>
      </c>
      <c r="AU122" s="153" t="str">
        <f t="shared" si="118"/>
        <v>E</v>
      </c>
    </row>
    <row r="123" spans="1:47">
      <c r="A123" s="12" t="s">
        <v>194</v>
      </c>
      <c r="B123" s="12" t="s">
        <v>18</v>
      </c>
      <c r="C123" s="12" t="s">
        <v>89</v>
      </c>
      <c r="D123" s="12" t="s">
        <v>131</v>
      </c>
      <c r="E123" s="12">
        <f t="shared" si="102"/>
        <v>8</v>
      </c>
      <c r="F123" s="12">
        <f t="shared" si="103"/>
        <v>1</v>
      </c>
      <c r="G123" s="12">
        <f t="shared" si="104"/>
        <v>5</v>
      </c>
      <c r="H123" s="12" t="str">
        <f t="shared" si="105"/>
        <v>Lending</v>
      </c>
      <c r="I123" s="12" t="str">
        <f t="shared" si="106"/>
        <v>Lending8</v>
      </c>
      <c r="J123" s="12" t="str">
        <f t="shared" si="107"/>
        <v>Consumer Lending</v>
      </c>
      <c r="K123" s="12" t="str">
        <f t="shared" si="108"/>
        <v>LendingConsumer Lending1</v>
      </c>
      <c r="L123" s="12" t="str">
        <f t="shared" si="109"/>
        <v>Lending/Relationship Management</v>
      </c>
      <c r="M123" s="12" t="str">
        <f t="shared" si="110"/>
        <v>LendingConsumer LendingLending/Relationship Management5</v>
      </c>
      <c r="N123" s="12" t="str">
        <f t="shared" si="111"/>
        <v>F - Intermediate</v>
      </c>
      <c r="O123" s="4" t="s">
        <v>2118</v>
      </c>
      <c r="P123" s="4" t="str">
        <f t="shared" si="119"/>
        <v>LE</v>
      </c>
      <c r="Q123" s="4" t="str">
        <f t="shared" si="120"/>
        <v>CO</v>
      </c>
      <c r="R123" s="4" t="str">
        <f t="shared" si="121"/>
        <v>A</v>
      </c>
      <c r="S123" s="4" t="str">
        <f t="shared" si="122"/>
        <v>F</v>
      </c>
      <c r="V123" s="12" t="str">
        <f t="shared" si="123"/>
        <v>RRU-LE-COAF</v>
      </c>
      <c r="W123" s="17" t="str">
        <f t="shared" si="124"/>
        <v>Lending</v>
      </c>
      <c r="X123" s="17" t="str">
        <f t="shared" si="125"/>
        <v>Consumer Lending</v>
      </c>
      <c r="Y123" s="17" t="str">
        <f t="shared" ref="Y123:Y188" si="127">C122</f>
        <v>Lending/Relationship Management</v>
      </c>
      <c r="Z123" s="17" t="str">
        <f t="shared" si="126"/>
        <v>F - Intermediate</v>
      </c>
      <c r="AN123" s="4" t="str">
        <f t="shared" si="112"/>
        <v>LECOAF</v>
      </c>
      <c r="AO123" s="12" t="str">
        <f t="shared" si="100"/>
        <v>RRU-LE-COAF</v>
      </c>
      <c r="AP123" s="12" t="str">
        <f t="shared" si="113"/>
        <v>Lending</v>
      </c>
      <c r="AQ123" s="12" t="str">
        <f t="shared" si="114"/>
        <v>Consumer Lending</v>
      </c>
      <c r="AR123" s="12" t="str">
        <f t="shared" si="115"/>
        <v>Lending/Relationship Management</v>
      </c>
      <c r="AS123" s="12" t="str">
        <f t="shared" si="116"/>
        <v>F - Intermediate</v>
      </c>
      <c r="AT123" s="12" t="str">
        <f t="shared" si="117"/>
        <v>LendingConsumer LendingLending/Relationship ManagementF - Intermediate</v>
      </c>
      <c r="AU123" s="153" t="str">
        <f t="shared" si="118"/>
        <v>F</v>
      </c>
    </row>
    <row r="124" spans="1:47">
      <c r="A124" s="12" t="s">
        <v>194</v>
      </c>
      <c r="B124" s="12" t="s">
        <v>18</v>
      </c>
      <c r="C124" s="12" t="s">
        <v>89</v>
      </c>
      <c r="D124" s="12" t="s">
        <v>132</v>
      </c>
      <c r="E124" s="12">
        <f t="shared" si="102"/>
        <v>8</v>
      </c>
      <c r="F124" s="12">
        <f t="shared" si="103"/>
        <v>1</v>
      </c>
      <c r="G124" s="12">
        <f t="shared" si="104"/>
        <v>6</v>
      </c>
      <c r="H124" s="12" t="str">
        <f t="shared" si="105"/>
        <v>Lending</v>
      </c>
      <c r="I124" s="12" t="str">
        <f t="shared" si="106"/>
        <v>Lending8</v>
      </c>
      <c r="J124" s="12" t="str">
        <f t="shared" si="107"/>
        <v>Consumer Lending</v>
      </c>
      <c r="K124" s="12" t="str">
        <f t="shared" si="108"/>
        <v>LendingConsumer Lending1</v>
      </c>
      <c r="L124" s="12" t="str">
        <f t="shared" si="109"/>
        <v>Lending/Relationship Management</v>
      </c>
      <c r="M124" s="12" t="str">
        <f t="shared" si="110"/>
        <v>LendingConsumer LendingLending/Relationship Management6</v>
      </c>
      <c r="N124" s="12" t="str">
        <f t="shared" si="111"/>
        <v>G - Junior</v>
      </c>
      <c r="O124" s="4" t="s">
        <v>2119</v>
      </c>
      <c r="P124" s="4" t="str">
        <f t="shared" si="119"/>
        <v>LE</v>
      </c>
      <c r="Q124" s="4" t="str">
        <f t="shared" si="120"/>
        <v>CO</v>
      </c>
      <c r="R124" s="4" t="str">
        <f t="shared" si="121"/>
        <v>A</v>
      </c>
      <c r="S124" s="4" t="str">
        <f t="shared" si="122"/>
        <v>G</v>
      </c>
      <c r="V124" s="12" t="str">
        <f t="shared" si="123"/>
        <v>RRU-LE-COAG</v>
      </c>
      <c r="W124" s="17" t="str">
        <f t="shared" si="124"/>
        <v>Lending</v>
      </c>
      <c r="X124" s="17" t="str">
        <f t="shared" si="125"/>
        <v>Consumer Lending</v>
      </c>
      <c r="Y124" s="17" t="str">
        <f t="shared" si="127"/>
        <v>Lending/Relationship Management</v>
      </c>
      <c r="Z124" s="17" t="str">
        <f t="shared" si="126"/>
        <v>G - Junior</v>
      </c>
      <c r="AN124" s="4" t="str">
        <f t="shared" si="112"/>
        <v>LECOAG</v>
      </c>
      <c r="AO124" s="12" t="str">
        <f t="shared" si="100"/>
        <v>RRU-LE-COAG</v>
      </c>
      <c r="AP124" s="12" t="str">
        <f t="shared" si="113"/>
        <v>Lending</v>
      </c>
      <c r="AQ124" s="12" t="str">
        <f t="shared" si="114"/>
        <v>Consumer Lending</v>
      </c>
      <c r="AR124" s="12" t="str">
        <f t="shared" si="115"/>
        <v>Lending/Relationship Management</v>
      </c>
      <c r="AS124" s="12" t="str">
        <f t="shared" si="116"/>
        <v>G - Junior</v>
      </c>
      <c r="AT124" s="12" t="str">
        <f t="shared" si="117"/>
        <v>LendingConsumer LendingLending/Relationship ManagementG - Junior</v>
      </c>
      <c r="AU124" s="153" t="str">
        <f t="shared" si="118"/>
        <v>G</v>
      </c>
    </row>
    <row r="125" spans="1:47">
      <c r="A125" s="12" t="s">
        <v>194</v>
      </c>
      <c r="B125" s="12" t="s">
        <v>18</v>
      </c>
      <c r="C125" s="12" t="s">
        <v>89</v>
      </c>
      <c r="D125" s="12" t="s">
        <v>133</v>
      </c>
      <c r="E125" s="12">
        <f t="shared" si="102"/>
        <v>8</v>
      </c>
      <c r="F125" s="12">
        <f t="shared" si="103"/>
        <v>1</v>
      </c>
      <c r="G125" s="12">
        <f t="shared" si="104"/>
        <v>7</v>
      </c>
      <c r="H125" s="12" t="str">
        <f t="shared" si="105"/>
        <v>Lending</v>
      </c>
      <c r="I125" s="12" t="str">
        <f t="shared" si="106"/>
        <v>Lending8</v>
      </c>
      <c r="J125" s="12" t="str">
        <f t="shared" si="107"/>
        <v>Consumer Lending</v>
      </c>
      <c r="K125" s="12" t="str">
        <f t="shared" si="108"/>
        <v>LendingConsumer Lending1</v>
      </c>
      <c r="L125" s="12" t="str">
        <f t="shared" si="109"/>
        <v>Lending/Relationship Management</v>
      </c>
      <c r="M125" s="12" t="str">
        <f t="shared" si="110"/>
        <v>LendingConsumer LendingLending/Relationship Management7</v>
      </c>
      <c r="N125" s="12" t="str">
        <f t="shared" si="111"/>
        <v>H - Analyst</v>
      </c>
      <c r="O125" s="4" t="s">
        <v>2120</v>
      </c>
      <c r="P125" s="4" t="str">
        <f t="shared" si="119"/>
        <v>LE</v>
      </c>
      <c r="Q125" s="4" t="str">
        <f t="shared" si="120"/>
        <v>CO</v>
      </c>
      <c r="R125" s="4" t="str">
        <f t="shared" si="121"/>
        <v>A</v>
      </c>
      <c r="S125" s="4" t="str">
        <f t="shared" si="122"/>
        <v>H</v>
      </c>
      <c r="V125" s="12" t="str">
        <f t="shared" si="123"/>
        <v>RRU-LE-COAH</v>
      </c>
      <c r="W125" s="17" t="str">
        <f t="shared" si="124"/>
        <v>Lending</v>
      </c>
      <c r="X125" s="17" t="str">
        <f t="shared" si="125"/>
        <v>Consumer Lending</v>
      </c>
      <c r="Y125" s="17" t="str">
        <f t="shared" si="127"/>
        <v>Lending/Relationship Management</v>
      </c>
      <c r="Z125" s="17" t="str">
        <f t="shared" si="126"/>
        <v>H - Analyst</v>
      </c>
      <c r="AN125" s="4" t="str">
        <f t="shared" si="112"/>
        <v>LECOAH</v>
      </c>
      <c r="AO125" s="12" t="str">
        <f t="shared" si="100"/>
        <v>RRU-LE-COAH</v>
      </c>
      <c r="AP125" s="12" t="str">
        <f t="shared" si="113"/>
        <v>Lending</v>
      </c>
      <c r="AQ125" s="12" t="str">
        <f t="shared" si="114"/>
        <v>Consumer Lending</v>
      </c>
      <c r="AR125" s="12" t="str">
        <f t="shared" si="115"/>
        <v>Lending/Relationship Management</v>
      </c>
      <c r="AS125" s="12" t="str">
        <f t="shared" si="116"/>
        <v>H - Analyst</v>
      </c>
      <c r="AT125" s="12" t="str">
        <f t="shared" si="117"/>
        <v>LendingConsumer LendingLending/Relationship ManagementH - Analyst</v>
      </c>
      <c r="AU125" s="153" t="str">
        <f t="shared" si="118"/>
        <v>H</v>
      </c>
    </row>
    <row r="126" spans="1:47">
      <c r="A126" s="12" t="s">
        <v>194</v>
      </c>
      <c r="B126" s="12" t="s">
        <v>18</v>
      </c>
      <c r="C126" s="12" t="s">
        <v>89</v>
      </c>
      <c r="D126" s="12" t="s">
        <v>1411</v>
      </c>
      <c r="E126" s="12">
        <f t="shared" si="102"/>
        <v>8</v>
      </c>
      <c r="F126" s="12">
        <f t="shared" si="103"/>
        <v>1</v>
      </c>
      <c r="G126" s="12">
        <f t="shared" si="104"/>
        <v>8</v>
      </c>
      <c r="H126" s="12" t="str">
        <f t="shared" si="105"/>
        <v>Lending</v>
      </c>
      <c r="I126" s="12" t="str">
        <f t="shared" si="106"/>
        <v>Lending8</v>
      </c>
      <c r="J126" s="12" t="str">
        <f t="shared" si="107"/>
        <v>Consumer Lending</v>
      </c>
      <c r="K126" s="12" t="str">
        <f t="shared" si="108"/>
        <v>LendingConsumer Lending1</v>
      </c>
      <c r="L126" s="12" t="str">
        <f t="shared" si="109"/>
        <v>Lending/Relationship Management</v>
      </c>
      <c r="M126" s="12" t="str">
        <f t="shared" si="110"/>
        <v>LendingConsumer LendingLending/Relationship Management8</v>
      </c>
      <c r="N126" s="12" t="str">
        <f t="shared" si="111"/>
        <v>Levels D &amp; E Combined</v>
      </c>
      <c r="O126" s="4" t="s">
        <v>2112</v>
      </c>
      <c r="P126" s="4" t="str">
        <f t="shared" si="119"/>
        <v>LE</v>
      </c>
      <c r="Q126" s="4" t="str">
        <f t="shared" si="120"/>
        <v>CO</v>
      </c>
      <c r="R126" s="4" t="str">
        <f t="shared" si="121"/>
        <v>A</v>
      </c>
      <c r="S126" s="4" t="str">
        <f t="shared" si="122"/>
        <v>2</v>
      </c>
      <c r="V126" s="12" t="str">
        <f t="shared" si="123"/>
        <v>RRU-LE-COA2</v>
      </c>
      <c r="W126" s="17" t="str">
        <f t="shared" si="124"/>
        <v>Lending</v>
      </c>
      <c r="X126" s="17" t="str">
        <f t="shared" si="125"/>
        <v>Consumer Lending</v>
      </c>
      <c r="Y126" s="17" t="str">
        <f t="shared" si="127"/>
        <v>Lending/Relationship Management</v>
      </c>
      <c r="Z126" s="17" t="str">
        <f t="shared" si="126"/>
        <v>Levels D &amp; E Combined</v>
      </c>
      <c r="AN126" s="4" t="str">
        <f t="shared" si="112"/>
        <v>LECOA2</v>
      </c>
      <c r="AO126" s="12" t="str">
        <f t="shared" si="100"/>
        <v>RRU-LE-COA2</v>
      </c>
      <c r="AP126" s="12" t="str">
        <f t="shared" si="113"/>
        <v>Lending</v>
      </c>
      <c r="AQ126" s="12" t="str">
        <f t="shared" si="114"/>
        <v>Consumer Lending</v>
      </c>
      <c r="AR126" s="12" t="str">
        <f t="shared" si="115"/>
        <v>Lending/Relationship Management</v>
      </c>
      <c r="AS126" s="12" t="str">
        <f t="shared" si="116"/>
        <v>Levels D &amp; E Combined</v>
      </c>
      <c r="AT126" s="12" t="str">
        <f t="shared" si="117"/>
        <v>LendingConsumer LendingLending/Relationship ManagementLevels D &amp; E Combined</v>
      </c>
      <c r="AU126" s="153" t="str">
        <f t="shared" si="118"/>
        <v>2</v>
      </c>
    </row>
    <row r="127" spans="1:47">
      <c r="A127" s="12" t="s">
        <v>194</v>
      </c>
      <c r="B127" s="12" t="s">
        <v>18</v>
      </c>
      <c r="C127" s="12" t="s">
        <v>89</v>
      </c>
      <c r="D127" s="12" t="s">
        <v>1412</v>
      </c>
      <c r="E127" s="12">
        <f t="shared" si="102"/>
        <v>8</v>
      </c>
      <c r="F127" s="12">
        <f t="shared" si="103"/>
        <v>1</v>
      </c>
      <c r="G127" s="12">
        <f t="shared" si="104"/>
        <v>9</v>
      </c>
      <c r="H127" s="12" t="str">
        <f t="shared" si="105"/>
        <v>Lending</v>
      </c>
      <c r="I127" s="12" t="str">
        <f t="shared" si="106"/>
        <v>Lending8</v>
      </c>
      <c r="J127" s="12" t="str">
        <f t="shared" si="107"/>
        <v>Consumer Lending</v>
      </c>
      <c r="K127" s="12" t="str">
        <f t="shared" si="108"/>
        <v>LendingConsumer Lending1</v>
      </c>
      <c r="L127" s="12" t="str">
        <f t="shared" si="109"/>
        <v>Lending/Relationship Management</v>
      </c>
      <c r="M127" s="12" t="str">
        <f t="shared" si="110"/>
        <v>LendingConsumer LendingLending/Relationship Management9</v>
      </c>
      <c r="N127" s="12" t="str">
        <f t="shared" si="111"/>
        <v>Levels F, G &amp; H Combined</v>
      </c>
      <c r="O127" s="4" t="s">
        <v>2113</v>
      </c>
      <c r="P127" s="4" t="str">
        <f t="shared" si="119"/>
        <v>LE</v>
      </c>
      <c r="Q127" s="4" t="str">
        <f t="shared" si="120"/>
        <v>CO</v>
      </c>
      <c r="R127" s="4" t="str">
        <f t="shared" si="121"/>
        <v>A</v>
      </c>
      <c r="S127" s="4" t="str">
        <f t="shared" si="122"/>
        <v>3</v>
      </c>
      <c r="V127" s="12" t="str">
        <f t="shared" si="123"/>
        <v>RRU-LE-COA3</v>
      </c>
      <c r="W127" s="17" t="str">
        <f t="shared" si="124"/>
        <v>Lending</v>
      </c>
      <c r="X127" s="17" t="str">
        <f t="shared" si="125"/>
        <v>Consumer Lending</v>
      </c>
      <c r="Y127" s="17" t="str">
        <f t="shared" si="127"/>
        <v>Lending/Relationship Management</v>
      </c>
      <c r="Z127" s="17" t="str">
        <f t="shared" si="126"/>
        <v>Levels F, G &amp; H Combined</v>
      </c>
      <c r="AN127" s="4" t="str">
        <f t="shared" si="112"/>
        <v>LECOA3</v>
      </c>
      <c r="AO127" s="12" t="str">
        <f t="shared" si="100"/>
        <v>RRU-LE-COA3</v>
      </c>
      <c r="AP127" s="12" t="str">
        <f t="shared" si="113"/>
        <v>Lending</v>
      </c>
      <c r="AQ127" s="12" t="str">
        <f t="shared" si="114"/>
        <v>Consumer Lending</v>
      </c>
      <c r="AR127" s="12" t="str">
        <f t="shared" si="115"/>
        <v>Lending/Relationship Management</v>
      </c>
      <c r="AS127" s="12" t="str">
        <f t="shared" si="116"/>
        <v>Levels F, G &amp; H Combined</v>
      </c>
      <c r="AT127" s="12" t="str">
        <f t="shared" si="117"/>
        <v>LendingConsumer LendingLending/Relationship ManagementLevels F, G &amp; H Combined</v>
      </c>
      <c r="AU127" s="153" t="str">
        <f t="shared" si="118"/>
        <v>3</v>
      </c>
    </row>
    <row r="128" spans="1:47">
      <c r="A128" s="12" t="s">
        <v>194</v>
      </c>
      <c r="B128" s="12" t="s">
        <v>19</v>
      </c>
      <c r="C128" s="12" t="s">
        <v>89</v>
      </c>
      <c r="D128" s="12" t="s">
        <v>127</v>
      </c>
      <c r="E128" s="12">
        <f t="shared" si="102"/>
        <v>9</v>
      </c>
      <c r="F128" s="12">
        <f t="shared" si="103"/>
        <v>1</v>
      </c>
      <c r="G128" s="12">
        <f t="shared" si="104"/>
        <v>1</v>
      </c>
      <c r="H128" s="12" t="str">
        <f t="shared" si="105"/>
        <v>Lending</v>
      </c>
      <c r="I128" s="12" t="str">
        <f t="shared" si="106"/>
        <v>Lending9</v>
      </c>
      <c r="J128" s="12" t="str">
        <f t="shared" si="107"/>
        <v>Specialty Lending</v>
      </c>
      <c r="K128" s="12" t="str">
        <f t="shared" si="108"/>
        <v>LendingSpecialty Lending1</v>
      </c>
      <c r="L128" s="12" t="str">
        <f t="shared" si="109"/>
        <v>Lending/Relationship Management</v>
      </c>
      <c r="M128" s="12" t="str">
        <f t="shared" si="110"/>
        <v>LendingSpecialty LendingLending/Relationship Management1</v>
      </c>
      <c r="N128" s="12" t="str">
        <f t="shared" si="111"/>
        <v>B - Group Manager</v>
      </c>
      <c r="O128" s="4" t="s">
        <v>2177</v>
      </c>
      <c r="P128" s="4" t="str">
        <f t="shared" si="119"/>
        <v>LE</v>
      </c>
      <c r="Q128" s="4" t="str">
        <f t="shared" si="120"/>
        <v>SP</v>
      </c>
      <c r="R128" s="4" t="str">
        <f t="shared" si="121"/>
        <v>A</v>
      </c>
      <c r="S128" s="4" t="str">
        <f t="shared" si="122"/>
        <v>B</v>
      </c>
      <c r="V128" s="12" t="str">
        <f t="shared" si="123"/>
        <v>RRU-LE-SPAB</v>
      </c>
      <c r="W128" s="17" t="str">
        <f t="shared" si="124"/>
        <v>Lending</v>
      </c>
      <c r="X128" s="17" t="str">
        <f t="shared" si="125"/>
        <v>Specialty Lending</v>
      </c>
      <c r="Y128" s="17" t="str">
        <f t="shared" si="127"/>
        <v>Lending/Relationship Management</v>
      </c>
      <c r="Z128" s="17" t="str">
        <f t="shared" si="126"/>
        <v>B - Group Manager</v>
      </c>
      <c r="AN128" s="4" t="str">
        <f t="shared" si="112"/>
        <v>LESPAB</v>
      </c>
      <c r="AO128" s="12" t="str">
        <f t="shared" si="100"/>
        <v>RRU-LE-SPAB</v>
      </c>
      <c r="AP128" s="12" t="str">
        <f t="shared" si="113"/>
        <v>Lending</v>
      </c>
      <c r="AQ128" s="12" t="str">
        <f t="shared" si="114"/>
        <v>Specialty Lending</v>
      </c>
      <c r="AR128" s="12" t="str">
        <f t="shared" si="115"/>
        <v>Lending/Relationship Management</v>
      </c>
      <c r="AS128" s="12" t="str">
        <f t="shared" si="116"/>
        <v>B - Group Manager</v>
      </c>
      <c r="AT128" s="12" t="str">
        <f t="shared" si="117"/>
        <v>LendingSpecialty LendingLending/Relationship ManagementB - Group Manager</v>
      </c>
      <c r="AU128" s="153" t="str">
        <f t="shared" si="118"/>
        <v>B</v>
      </c>
    </row>
    <row r="129" spans="1:47">
      <c r="A129" s="12" t="s">
        <v>194</v>
      </c>
      <c r="B129" s="12" t="s">
        <v>19</v>
      </c>
      <c r="C129" s="12" t="s">
        <v>89</v>
      </c>
      <c r="D129" s="12" t="s">
        <v>128</v>
      </c>
      <c r="E129" s="12">
        <f t="shared" si="102"/>
        <v>9</v>
      </c>
      <c r="F129" s="12">
        <f t="shared" si="103"/>
        <v>1</v>
      </c>
      <c r="G129" s="12">
        <f t="shared" si="104"/>
        <v>2</v>
      </c>
      <c r="H129" s="12" t="str">
        <f t="shared" si="105"/>
        <v>Lending</v>
      </c>
      <c r="I129" s="12" t="str">
        <f t="shared" si="106"/>
        <v>Lending9</v>
      </c>
      <c r="J129" s="12" t="str">
        <f t="shared" si="107"/>
        <v>Specialty Lending</v>
      </c>
      <c r="K129" s="12" t="str">
        <f t="shared" si="108"/>
        <v>LendingSpecialty Lending1</v>
      </c>
      <c r="L129" s="12" t="str">
        <f t="shared" si="109"/>
        <v>Lending/Relationship Management</v>
      </c>
      <c r="M129" s="12" t="str">
        <f t="shared" si="110"/>
        <v>LendingSpecialty LendingLending/Relationship Management2</v>
      </c>
      <c r="N129" s="12" t="str">
        <f t="shared" si="111"/>
        <v>C - Team Leader, Senior I</v>
      </c>
      <c r="O129" s="4" t="s">
        <v>2178</v>
      </c>
      <c r="P129" s="4" t="str">
        <f t="shared" si="119"/>
        <v>LE</v>
      </c>
      <c r="Q129" s="4" t="str">
        <f t="shared" si="120"/>
        <v>SP</v>
      </c>
      <c r="R129" s="4" t="str">
        <f t="shared" si="121"/>
        <v>A</v>
      </c>
      <c r="S129" s="4" t="str">
        <f t="shared" si="122"/>
        <v>C</v>
      </c>
      <c r="V129" s="12" t="str">
        <f t="shared" si="123"/>
        <v>RRU-LE-SPAC</v>
      </c>
      <c r="W129" s="17" t="str">
        <f t="shared" si="124"/>
        <v>Lending</v>
      </c>
      <c r="X129" s="17" t="str">
        <f t="shared" si="125"/>
        <v>Specialty Lending</v>
      </c>
      <c r="Y129" s="17" t="str">
        <f t="shared" si="127"/>
        <v>Lending/Relationship Management</v>
      </c>
      <c r="Z129" s="17" t="str">
        <f t="shared" si="126"/>
        <v>C - Team Leader, Senior I</v>
      </c>
      <c r="AN129" s="4" t="str">
        <f t="shared" si="112"/>
        <v>LESPAC</v>
      </c>
      <c r="AO129" s="12" t="str">
        <f t="shared" si="100"/>
        <v>RRU-LE-SPAC</v>
      </c>
      <c r="AP129" s="12" t="str">
        <f t="shared" si="113"/>
        <v>Lending</v>
      </c>
      <c r="AQ129" s="12" t="str">
        <f t="shared" si="114"/>
        <v>Specialty Lending</v>
      </c>
      <c r="AR129" s="12" t="str">
        <f t="shared" si="115"/>
        <v>Lending/Relationship Management</v>
      </c>
      <c r="AS129" s="12" t="str">
        <f t="shared" si="116"/>
        <v>C - Team Leader, Senior I</v>
      </c>
      <c r="AT129" s="12" t="str">
        <f t="shared" si="117"/>
        <v>LendingSpecialty LendingLending/Relationship ManagementC - Team Leader, Senior I</v>
      </c>
      <c r="AU129" s="153" t="str">
        <f t="shared" si="118"/>
        <v>C</v>
      </c>
    </row>
    <row r="130" spans="1:47">
      <c r="A130" s="12" t="s">
        <v>194</v>
      </c>
      <c r="B130" s="12" t="s">
        <v>19</v>
      </c>
      <c r="C130" s="12" t="s">
        <v>89</v>
      </c>
      <c r="D130" s="12" t="s">
        <v>129</v>
      </c>
      <c r="E130" s="12">
        <f t="shared" si="102"/>
        <v>9</v>
      </c>
      <c r="F130" s="12">
        <f t="shared" si="103"/>
        <v>1</v>
      </c>
      <c r="G130" s="12">
        <f t="shared" si="104"/>
        <v>3</v>
      </c>
      <c r="H130" s="12" t="str">
        <f t="shared" si="105"/>
        <v>Lending</v>
      </c>
      <c r="I130" s="12" t="str">
        <f t="shared" si="106"/>
        <v>Lending9</v>
      </c>
      <c r="J130" s="12" t="str">
        <f t="shared" si="107"/>
        <v>Specialty Lending</v>
      </c>
      <c r="K130" s="12" t="str">
        <f t="shared" si="108"/>
        <v>LendingSpecialty Lending1</v>
      </c>
      <c r="L130" s="12" t="str">
        <f t="shared" si="109"/>
        <v>Lending/Relationship Management</v>
      </c>
      <c r="M130" s="12" t="str">
        <f t="shared" si="110"/>
        <v>LendingSpecialty LendingLending/Relationship Management3</v>
      </c>
      <c r="N130" s="12" t="str">
        <f t="shared" si="111"/>
        <v>D - Senior II</v>
      </c>
      <c r="O130" s="4" t="s">
        <v>2179</v>
      </c>
      <c r="P130" s="4" t="str">
        <f t="shared" si="119"/>
        <v>LE</v>
      </c>
      <c r="Q130" s="4" t="str">
        <f t="shared" si="120"/>
        <v>SP</v>
      </c>
      <c r="R130" s="4" t="str">
        <f t="shared" si="121"/>
        <v>A</v>
      </c>
      <c r="S130" s="4" t="str">
        <f t="shared" si="122"/>
        <v>D</v>
      </c>
      <c r="V130" s="12" t="str">
        <f t="shared" si="123"/>
        <v>RRU-LE-SPAD</v>
      </c>
      <c r="W130" s="17" t="str">
        <f t="shared" si="124"/>
        <v>Lending</v>
      </c>
      <c r="X130" s="17" t="str">
        <f t="shared" si="125"/>
        <v>Specialty Lending</v>
      </c>
      <c r="Y130" s="17" t="str">
        <f t="shared" si="127"/>
        <v>Lending/Relationship Management</v>
      </c>
      <c r="Z130" s="17" t="str">
        <f t="shared" si="126"/>
        <v>D - Senior II</v>
      </c>
      <c r="AN130" s="4" t="str">
        <f t="shared" si="112"/>
        <v>LESPAD</v>
      </c>
      <c r="AO130" s="12" t="str">
        <f t="shared" si="100"/>
        <v>RRU-LE-SPAD</v>
      </c>
      <c r="AP130" s="12" t="str">
        <f t="shared" si="113"/>
        <v>Lending</v>
      </c>
      <c r="AQ130" s="12" t="str">
        <f t="shared" si="114"/>
        <v>Specialty Lending</v>
      </c>
      <c r="AR130" s="12" t="str">
        <f t="shared" si="115"/>
        <v>Lending/Relationship Management</v>
      </c>
      <c r="AS130" s="12" t="str">
        <f t="shared" si="116"/>
        <v>D - Senior II</v>
      </c>
      <c r="AT130" s="12" t="str">
        <f t="shared" si="117"/>
        <v>LendingSpecialty LendingLending/Relationship ManagementD - Senior II</v>
      </c>
      <c r="AU130" s="153" t="str">
        <f t="shared" si="118"/>
        <v>D</v>
      </c>
    </row>
    <row r="131" spans="1:47">
      <c r="A131" s="12" t="s">
        <v>194</v>
      </c>
      <c r="B131" s="12" t="s">
        <v>19</v>
      </c>
      <c r="C131" s="12" t="s">
        <v>89</v>
      </c>
      <c r="D131" s="12" t="s">
        <v>130</v>
      </c>
      <c r="E131" s="12">
        <f t="shared" si="102"/>
        <v>9</v>
      </c>
      <c r="F131" s="12">
        <f t="shared" si="103"/>
        <v>1</v>
      </c>
      <c r="G131" s="12">
        <f t="shared" si="104"/>
        <v>4</v>
      </c>
      <c r="H131" s="12" t="str">
        <f t="shared" si="105"/>
        <v>Lending</v>
      </c>
      <c r="I131" s="12" t="str">
        <f t="shared" si="106"/>
        <v>Lending9</v>
      </c>
      <c r="J131" s="12" t="str">
        <f t="shared" si="107"/>
        <v>Specialty Lending</v>
      </c>
      <c r="K131" s="12" t="str">
        <f t="shared" si="108"/>
        <v>LendingSpecialty Lending1</v>
      </c>
      <c r="L131" s="12" t="str">
        <f t="shared" si="109"/>
        <v>Lending/Relationship Management</v>
      </c>
      <c r="M131" s="12" t="str">
        <f t="shared" si="110"/>
        <v>LendingSpecialty LendingLending/Relationship Management4</v>
      </c>
      <c r="N131" s="12" t="str">
        <f t="shared" si="111"/>
        <v>E - Senior III</v>
      </c>
      <c r="O131" s="4" t="s">
        <v>2180</v>
      </c>
      <c r="P131" s="4" t="str">
        <f t="shared" si="119"/>
        <v>LE</v>
      </c>
      <c r="Q131" s="4" t="str">
        <f t="shared" si="120"/>
        <v>SP</v>
      </c>
      <c r="R131" s="4" t="str">
        <f t="shared" si="121"/>
        <v>A</v>
      </c>
      <c r="S131" s="4" t="str">
        <f t="shared" si="122"/>
        <v>E</v>
      </c>
      <c r="V131" s="12" t="str">
        <f t="shared" si="123"/>
        <v>RRU-LE-SPAE</v>
      </c>
      <c r="W131" s="17" t="str">
        <f t="shared" si="124"/>
        <v>Lending</v>
      </c>
      <c r="X131" s="17" t="str">
        <f t="shared" si="125"/>
        <v>Specialty Lending</v>
      </c>
      <c r="Y131" s="17" t="str">
        <f t="shared" si="127"/>
        <v>Lending/Relationship Management</v>
      </c>
      <c r="Z131" s="17" t="str">
        <f t="shared" si="126"/>
        <v>E - Senior III</v>
      </c>
      <c r="AN131" s="4" t="str">
        <f t="shared" si="112"/>
        <v>LESPAE</v>
      </c>
      <c r="AO131" s="12" t="str">
        <f t="shared" si="100"/>
        <v>RRU-LE-SPAE</v>
      </c>
      <c r="AP131" s="12" t="str">
        <f t="shared" si="113"/>
        <v>Lending</v>
      </c>
      <c r="AQ131" s="12" t="str">
        <f t="shared" si="114"/>
        <v>Specialty Lending</v>
      </c>
      <c r="AR131" s="12" t="str">
        <f t="shared" si="115"/>
        <v>Lending/Relationship Management</v>
      </c>
      <c r="AS131" s="12" t="str">
        <f t="shared" si="116"/>
        <v>E - Senior III</v>
      </c>
      <c r="AT131" s="12" t="str">
        <f t="shared" si="117"/>
        <v>LendingSpecialty LendingLending/Relationship ManagementE - Senior III</v>
      </c>
      <c r="AU131" s="153" t="str">
        <f t="shared" si="118"/>
        <v>E</v>
      </c>
    </row>
    <row r="132" spans="1:47">
      <c r="A132" s="12" t="s">
        <v>194</v>
      </c>
      <c r="B132" s="12" t="s">
        <v>19</v>
      </c>
      <c r="C132" s="12" t="s">
        <v>89</v>
      </c>
      <c r="D132" s="12" t="s">
        <v>131</v>
      </c>
      <c r="E132" s="12">
        <f t="shared" si="102"/>
        <v>9</v>
      </c>
      <c r="F132" s="12">
        <f t="shared" si="103"/>
        <v>1</v>
      </c>
      <c r="G132" s="12">
        <f t="shared" si="104"/>
        <v>5</v>
      </c>
      <c r="H132" s="12" t="str">
        <f t="shared" si="105"/>
        <v>Lending</v>
      </c>
      <c r="I132" s="12" t="str">
        <f t="shared" si="106"/>
        <v>Lending9</v>
      </c>
      <c r="J132" s="12" t="str">
        <f t="shared" si="107"/>
        <v>Specialty Lending</v>
      </c>
      <c r="K132" s="12" t="str">
        <f t="shared" si="108"/>
        <v>LendingSpecialty Lending1</v>
      </c>
      <c r="L132" s="12" t="str">
        <f t="shared" si="109"/>
        <v>Lending/Relationship Management</v>
      </c>
      <c r="M132" s="12" t="str">
        <f t="shared" si="110"/>
        <v>LendingSpecialty LendingLending/Relationship Management5</v>
      </c>
      <c r="N132" s="12" t="str">
        <f t="shared" si="111"/>
        <v>F - Intermediate</v>
      </c>
      <c r="O132" s="4" t="s">
        <v>2181</v>
      </c>
      <c r="P132" s="4" t="str">
        <f t="shared" si="119"/>
        <v>LE</v>
      </c>
      <c r="Q132" s="4" t="str">
        <f t="shared" si="120"/>
        <v>SP</v>
      </c>
      <c r="R132" s="4" t="str">
        <f t="shared" si="121"/>
        <v>A</v>
      </c>
      <c r="S132" s="4" t="str">
        <f t="shared" si="122"/>
        <v>F</v>
      </c>
      <c r="V132" s="12" t="str">
        <f t="shared" si="123"/>
        <v>RRU-LE-SPAF</v>
      </c>
      <c r="W132" s="17" t="str">
        <f t="shared" si="124"/>
        <v>Lending</v>
      </c>
      <c r="X132" s="17" t="str">
        <f t="shared" si="125"/>
        <v>Specialty Lending</v>
      </c>
      <c r="Y132" s="17" t="str">
        <f t="shared" si="127"/>
        <v>Lending/Relationship Management</v>
      </c>
      <c r="Z132" s="17" t="str">
        <f t="shared" si="126"/>
        <v>F - Intermediate</v>
      </c>
      <c r="AN132" s="4" t="str">
        <f t="shared" si="112"/>
        <v>LESPAF</v>
      </c>
      <c r="AO132" s="12" t="str">
        <f t="shared" si="100"/>
        <v>RRU-LE-SPAF</v>
      </c>
      <c r="AP132" s="12" t="str">
        <f t="shared" si="113"/>
        <v>Lending</v>
      </c>
      <c r="AQ132" s="12" t="str">
        <f t="shared" si="114"/>
        <v>Specialty Lending</v>
      </c>
      <c r="AR132" s="12" t="str">
        <f t="shared" si="115"/>
        <v>Lending/Relationship Management</v>
      </c>
      <c r="AS132" s="12" t="str">
        <f t="shared" si="116"/>
        <v>F - Intermediate</v>
      </c>
      <c r="AT132" s="12" t="str">
        <f t="shared" si="117"/>
        <v>LendingSpecialty LendingLending/Relationship ManagementF - Intermediate</v>
      </c>
      <c r="AU132" s="153" t="str">
        <f t="shared" si="118"/>
        <v>F</v>
      </c>
    </row>
    <row r="133" spans="1:47">
      <c r="A133" s="12" t="s">
        <v>194</v>
      </c>
      <c r="B133" s="12" t="s">
        <v>19</v>
      </c>
      <c r="C133" s="12" t="s">
        <v>89</v>
      </c>
      <c r="D133" s="12" t="s">
        <v>132</v>
      </c>
      <c r="E133" s="12">
        <f t="shared" si="102"/>
        <v>9</v>
      </c>
      <c r="F133" s="12">
        <f t="shared" si="103"/>
        <v>1</v>
      </c>
      <c r="G133" s="12">
        <f t="shared" si="104"/>
        <v>6</v>
      </c>
      <c r="H133" s="12" t="str">
        <f t="shared" si="105"/>
        <v>Lending</v>
      </c>
      <c r="I133" s="12" t="str">
        <f t="shared" si="106"/>
        <v>Lending9</v>
      </c>
      <c r="J133" s="12" t="str">
        <f t="shared" si="107"/>
        <v>Specialty Lending</v>
      </c>
      <c r="K133" s="12" t="str">
        <f t="shared" si="108"/>
        <v>LendingSpecialty Lending1</v>
      </c>
      <c r="L133" s="12" t="str">
        <f t="shared" si="109"/>
        <v>Lending/Relationship Management</v>
      </c>
      <c r="M133" s="12" t="str">
        <f t="shared" si="110"/>
        <v>LendingSpecialty LendingLending/Relationship Management6</v>
      </c>
      <c r="N133" s="12" t="str">
        <f t="shared" si="111"/>
        <v>G - Junior</v>
      </c>
      <c r="O133" s="4" t="s">
        <v>2182</v>
      </c>
      <c r="P133" s="4" t="str">
        <f t="shared" si="119"/>
        <v>LE</v>
      </c>
      <c r="Q133" s="4" t="str">
        <f t="shared" si="120"/>
        <v>SP</v>
      </c>
      <c r="R133" s="4" t="str">
        <f t="shared" si="121"/>
        <v>A</v>
      </c>
      <c r="S133" s="4" t="str">
        <f t="shared" si="122"/>
        <v>G</v>
      </c>
      <c r="V133" s="12" t="str">
        <f t="shared" si="123"/>
        <v>RRU-LE-SPAG</v>
      </c>
      <c r="W133" s="17" t="str">
        <f t="shared" si="124"/>
        <v>Lending</v>
      </c>
      <c r="X133" s="17" t="str">
        <f t="shared" si="125"/>
        <v>Specialty Lending</v>
      </c>
      <c r="Y133" s="17" t="str">
        <f t="shared" si="127"/>
        <v>Lending/Relationship Management</v>
      </c>
      <c r="Z133" s="17" t="str">
        <f t="shared" si="126"/>
        <v>G - Junior</v>
      </c>
      <c r="AN133" s="4" t="str">
        <f t="shared" si="112"/>
        <v>LESPAG</v>
      </c>
      <c r="AO133" s="12" t="str">
        <f t="shared" si="100"/>
        <v>RRU-LE-SPAG</v>
      </c>
      <c r="AP133" s="12" t="str">
        <f t="shared" si="113"/>
        <v>Lending</v>
      </c>
      <c r="AQ133" s="12" t="str">
        <f t="shared" si="114"/>
        <v>Specialty Lending</v>
      </c>
      <c r="AR133" s="12" t="str">
        <f t="shared" si="115"/>
        <v>Lending/Relationship Management</v>
      </c>
      <c r="AS133" s="12" t="str">
        <f t="shared" si="116"/>
        <v>G - Junior</v>
      </c>
      <c r="AT133" s="12" t="str">
        <f t="shared" si="117"/>
        <v>LendingSpecialty LendingLending/Relationship ManagementG - Junior</v>
      </c>
      <c r="AU133" s="153" t="str">
        <f t="shared" si="118"/>
        <v>G</v>
      </c>
    </row>
    <row r="134" spans="1:47">
      <c r="A134" s="12" t="s">
        <v>194</v>
      </c>
      <c r="B134" s="12" t="s">
        <v>19</v>
      </c>
      <c r="C134" s="12" t="s">
        <v>89</v>
      </c>
      <c r="D134" s="12" t="s">
        <v>133</v>
      </c>
      <c r="E134" s="12">
        <f t="shared" si="102"/>
        <v>9</v>
      </c>
      <c r="F134" s="12">
        <f t="shared" si="103"/>
        <v>1</v>
      </c>
      <c r="G134" s="12">
        <f t="shared" si="104"/>
        <v>7</v>
      </c>
      <c r="H134" s="12" t="str">
        <f t="shared" si="105"/>
        <v>Lending</v>
      </c>
      <c r="I134" s="12" t="str">
        <f t="shared" si="106"/>
        <v>Lending9</v>
      </c>
      <c r="J134" s="12" t="str">
        <f t="shared" si="107"/>
        <v>Specialty Lending</v>
      </c>
      <c r="K134" s="12" t="str">
        <f t="shared" si="108"/>
        <v>LendingSpecialty Lending1</v>
      </c>
      <c r="L134" s="12" t="str">
        <f t="shared" si="109"/>
        <v>Lending/Relationship Management</v>
      </c>
      <c r="M134" s="12" t="str">
        <f t="shared" si="110"/>
        <v>LendingSpecialty LendingLending/Relationship Management7</v>
      </c>
      <c r="N134" s="12" t="str">
        <f t="shared" si="111"/>
        <v>H - Analyst</v>
      </c>
      <c r="O134" s="4" t="s">
        <v>2183</v>
      </c>
      <c r="P134" s="4" t="str">
        <f t="shared" si="119"/>
        <v>LE</v>
      </c>
      <c r="Q134" s="4" t="str">
        <f t="shared" si="120"/>
        <v>SP</v>
      </c>
      <c r="R134" s="4" t="str">
        <f t="shared" si="121"/>
        <v>A</v>
      </c>
      <c r="S134" s="4" t="str">
        <f t="shared" si="122"/>
        <v>H</v>
      </c>
      <c r="V134" s="12" t="str">
        <f t="shared" si="123"/>
        <v>RRU-LE-SPAH</v>
      </c>
      <c r="W134" s="17" t="str">
        <f t="shared" si="124"/>
        <v>Lending</v>
      </c>
      <c r="X134" s="17" t="str">
        <f t="shared" si="125"/>
        <v>Specialty Lending</v>
      </c>
      <c r="Y134" s="17" t="str">
        <f t="shared" si="127"/>
        <v>Lending/Relationship Management</v>
      </c>
      <c r="Z134" s="17" t="str">
        <f t="shared" si="126"/>
        <v>H - Analyst</v>
      </c>
      <c r="AN134" s="4" t="str">
        <f t="shared" si="112"/>
        <v>LESPAH</v>
      </c>
      <c r="AO134" s="12" t="str">
        <f t="shared" si="100"/>
        <v>RRU-LE-SPAH</v>
      </c>
      <c r="AP134" s="12" t="str">
        <f t="shared" si="113"/>
        <v>Lending</v>
      </c>
      <c r="AQ134" s="12" t="str">
        <f t="shared" si="114"/>
        <v>Specialty Lending</v>
      </c>
      <c r="AR134" s="12" t="str">
        <f t="shared" si="115"/>
        <v>Lending/Relationship Management</v>
      </c>
      <c r="AS134" s="12" t="str">
        <f t="shared" si="116"/>
        <v>H - Analyst</v>
      </c>
      <c r="AT134" s="12" t="str">
        <f t="shared" si="117"/>
        <v>LendingSpecialty LendingLending/Relationship ManagementH - Analyst</v>
      </c>
      <c r="AU134" s="153" t="str">
        <f t="shared" si="118"/>
        <v>H</v>
      </c>
    </row>
    <row r="135" spans="1:47">
      <c r="A135" s="12" t="s">
        <v>194</v>
      </c>
      <c r="B135" s="12" t="s">
        <v>19</v>
      </c>
      <c r="C135" s="12" t="s">
        <v>89</v>
      </c>
      <c r="D135" s="12" t="s">
        <v>1411</v>
      </c>
      <c r="E135" s="12">
        <f t="shared" si="102"/>
        <v>9</v>
      </c>
      <c r="F135" s="12">
        <f t="shared" si="103"/>
        <v>1</v>
      </c>
      <c r="G135" s="12">
        <f t="shared" si="104"/>
        <v>8</v>
      </c>
      <c r="H135" s="12" t="str">
        <f t="shared" si="105"/>
        <v>Lending</v>
      </c>
      <c r="I135" s="12" t="str">
        <f t="shared" si="106"/>
        <v>Lending9</v>
      </c>
      <c r="J135" s="12" t="str">
        <f t="shared" si="107"/>
        <v>Specialty Lending</v>
      </c>
      <c r="K135" s="12" t="str">
        <f t="shared" si="108"/>
        <v>LendingSpecialty Lending1</v>
      </c>
      <c r="L135" s="12" t="str">
        <f t="shared" si="109"/>
        <v>Lending/Relationship Management</v>
      </c>
      <c r="M135" s="12" t="str">
        <f t="shared" si="110"/>
        <v>LendingSpecialty LendingLending/Relationship Management8</v>
      </c>
      <c r="N135" s="12" t="str">
        <f t="shared" si="111"/>
        <v>Levels D &amp; E Combined</v>
      </c>
      <c r="O135" s="4" t="s">
        <v>2175</v>
      </c>
      <c r="P135" s="4" t="str">
        <f t="shared" si="119"/>
        <v>LE</v>
      </c>
      <c r="Q135" s="4" t="str">
        <f t="shared" si="120"/>
        <v>SP</v>
      </c>
      <c r="R135" s="4" t="str">
        <f t="shared" si="121"/>
        <v>A</v>
      </c>
      <c r="S135" s="4" t="str">
        <f t="shared" si="122"/>
        <v>2</v>
      </c>
      <c r="V135" s="12" t="str">
        <f t="shared" si="123"/>
        <v>RRU-LE-SPA2</v>
      </c>
      <c r="W135" s="17" t="str">
        <f t="shared" si="124"/>
        <v>Lending</v>
      </c>
      <c r="X135" s="17" t="str">
        <f t="shared" si="125"/>
        <v>Specialty Lending</v>
      </c>
      <c r="Y135" s="17" t="str">
        <f t="shared" si="127"/>
        <v>Lending/Relationship Management</v>
      </c>
      <c r="Z135" s="17" t="str">
        <f t="shared" si="126"/>
        <v>Levels D &amp; E Combined</v>
      </c>
      <c r="AN135" s="4" t="str">
        <f t="shared" si="112"/>
        <v>LESPA2</v>
      </c>
      <c r="AO135" s="12" t="str">
        <f t="shared" si="100"/>
        <v>RRU-LE-SPA2</v>
      </c>
      <c r="AP135" s="12" t="str">
        <f t="shared" si="113"/>
        <v>Lending</v>
      </c>
      <c r="AQ135" s="12" t="str">
        <f t="shared" si="114"/>
        <v>Specialty Lending</v>
      </c>
      <c r="AR135" s="12" t="str">
        <f t="shared" si="115"/>
        <v>Lending/Relationship Management</v>
      </c>
      <c r="AS135" s="12" t="str">
        <f t="shared" si="116"/>
        <v>Levels D &amp; E Combined</v>
      </c>
      <c r="AT135" s="12" t="str">
        <f t="shared" si="117"/>
        <v>LendingSpecialty LendingLending/Relationship ManagementLevels D &amp; E Combined</v>
      </c>
      <c r="AU135" s="153" t="str">
        <f t="shared" si="118"/>
        <v>2</v>
      </c>
    </row>
    <row r="136" spans="1:47">
      <c r="A136" s="12" t="s">
        <v>194</v>
      </c>
      <c r="B136" s="12" t="s">
        <v>19</v>
      </c>
      <c r="C136" s="12" t="s">
        <v>89</v>
      </c>
      <c r="D136" s="12" t="s">
        <v>1412</v>
      </c>
      <c r="E136" s="12">
        <f t="shared" si="102"/>
        <v>9</v>
      </c>
      <c r="F136" s="12">
        <f t="shared" si="103"/>
        <v>1</v>
      </c>
      <c r="G136" s="12">
        <f t="shared" si="104"/>
        <v>9</v>
      </c>
      <c r="H136" s="12" t="str">
        <f t="shared" si="105"/>
        <v>Lending</v>
      </c>
      <c r="I136" s="12" t="str">
        <f t="shared" si="106"/>
        <v>Lending9</v>
      </c>
      <c r="J136" s="12" t="str">
        <f t="shared" si="107"/>
        <v>Specialty Lending</v>
      </c>
      <c r="K136" s="12" t="str">
        <f t="shared" si="108"/>
        <v>LendingSpecialty Lending1</v>
      </c>
      <c r="L136" s="12" t="str">
        <f t="shared" si="109"/>
        <v>Lending/Relationship Management</v>
      </c>
      <c r="M136" s="12" t="str">
        <f t="shared" si="110"/>
        <v>LendingSpecialty LendingLending/Relationship Management9</v>
      </c>
      <c r="N136" s="12" t="str">
        <f t="shared" si="111"/>
        <v>Levels F, G &amp; H Combined</v>
      </c>
      <c r="O136" s="4" t="s">
        <v>2176</v>
      </c>
      <c r="P136" s="4" t="str">
        <f t="shared" si="119"/>
        <v>LE</v>
      </c>
      <c r="Q136" s="4" t="str">
        <f t="shared" si="120"/>
        <v>SP</v>
      </c>
      <c r="R136" s="4" t="str">
        <f t="shared" si="121"/>
        <v>A</v>
      </c>
      <c r="S136" s="4" t="str">
        <f t="shared" si="122"/>
        <v>3</v>
      </c>
      <c r="V136" s="12" t="str">
        <f t="shared" si="123"/>
        <v>RRU-LE-SPA3</v>
      </c>
      <c r="W136" s="17" t="str">
        <f t="shared" si="124"/>
        <v>Lending</v>
      </c>
      <c r="X136" s="17" t="str">
        <f t="shared" si="125"/>
        <v>Specialty Lending</v>
      </c>
      <c r="Y136" s="17" t="str">
        <f t="shared" si="127"/>
        <v>Lending/Relationship Management</v>
      </c>
      <c r="Z136" s="17" t="str">
        <f t="shared" si="126"/>
        <v>Levels F, G &amp; H Combined</v>
      </c>
      <c r="AN136" s="4" t="str">
        <f t="shared" si="112"/>
        <v>LESPA3</v>
      </c>
      <c r="AO136" s="12" t="str">
        <f t="shared" si="100"/>
        <v>RRU-LE-SPA3</v>
      </c>
      <c r="AP136" s="12" t="str">
        <f t="shared" si="113"/>
        <v>Lending</v>
      </c>
      <c r="AQ136" s="12" t="str">
        <f t="shared" si="114"/>
        <v>Specialty Lending</v>
      </c>
      <c r="AR136" s="12" t="str">
        <f t="shared" si="115"/>
        <v>Lending/Relationship Management</v>
      </c>
      <c r="AS136" s="12" t="str">
        <f t="shared" si="116"/>
        <v>Levels F, G &amp; H Combined</v>
      </c>
      <c r="AT136" s="12" t="str">
        <f t="shared" si="117"/>
        <v>LendingSpecialty LendingLending/Relationship ManagementLevels F, G &amp; H Combined</v>
      </c>
      <c r="AU136" s="153" t="str">
        <f t="shared" si="118"/>
        <v>3</v>
      </c>
    </row>
    <row r="137" spans="1:47">
      <c r="A137" s="189" t="s">
        <v>194</v>
      </c>
      <c r="B137" s="189" t="s">
        <v>2760</v>
      </c>
      <c r="C137" s="189" t="s">
        <v>89</v>
      </c>
      <c r="D137" s="189" t="s">
        <v>127</v>
      </c>
      <c r="E137" s="12">
        <f t="shared" si="102"/>
        <v>10</v>
      </c>
      <c r="F137" s="12">
        <f t="shared" si="103"/>
        <v>1</v>
      </c>
      <c r="G137" s="12">
        <f t="shared" si="104"/>
        <v>1</v>
      </c>
      <c r="H137" s="12" t="str">
        <f t="shared" si="105"/>
        <v>Lending</v>
      </c>
      <c r="I137" s="12" t="str">
        <f t="shared" si="106"/>
        <v>Lending10</v>
      </c>
      <c r="J137" s="12" t="str">
        <f t="shared" si="107"/>
        <v>International Banking</v>
      </c>
      <c r="K137" s="12" t="str">
        <f t="shared" si="108"/>
        <v>LendingInternational Banking1</v>
      </c>
      <c r="L137" s="12" t="str">
        <f t="shared" si="109"/>
        <v>Lending/Relationship Management</v>
      </c>
      <c r="M137" s="12" t="str">
        <f t="shared" si="110"/>
        <v>LendingInternational BankingLending/Relationship Management1</v>
      </c>
      <c r="N137" s="12" t="str">
        <f t="shared" si="111"/>
        <v>B - Group Manager</v>
      </c>
      <c r="O137" s="188" t="s">
        <v>2761</v>
      </c>
      <c r="P137" s="4" t="str">
        <f t="shared" si="119"/>
        <v>LE</v>
      </c>
      <c r="Q137" s="4" t="str">
        <f t="shared" si="120"/>
        <v>IB</v>
      </c>
      <c r="R137" s="4" t="str">
        <f t="shared" si="121"/>
        <v>A</v>
      </c>
      <c r="S137" s="4" t="str">
        <f t="shared" si="122"/>
        <v>B</v>
      </c>
      <c r="V137" s="12" t="str">
        <f t="shared" si="123"/>
        <v>RRU-LE-IBAB</v>
      </c>
      <c r="W137" s="17" t="str">
        <f t="shared" si="124"/>
        <v>Lending</v>
      </c>
      <c r="X137" s="17" t="str">
        <f t="shared" si="125"/>
        <v>International Banking</v>
      </c>
      <c r="Y137" s="17" t="str">
        <f t="shared" si="127"/>
        <v>Lending/Relationship Management</v>
      </c>
      <c r="Z137" s="17" t="str">
        <f t="shared" si="126"/>
        <v>B - Group Manager</v>
      </c>
      <c r="AN137" s="4" t="str">
        <f t="shared" si="112"/>
        <v>LEIBAB</v>
      </c>
      <c r="AO137" s="12" t="str">
        <f t="shared" ref="AO137:AO202" si="128">"RRU-"&amp;LEFT(AN137,2)&amp;"-"&amp;RIGHT(AN137,4)</f>
        <v>RRU-LE-IBAB</v>
      </c>
      <c r="AP137" s="12" t="str">
        <f t="shared" si="113"/>
        <v>Lending</v>
      </c>
      <c r="AQ137" s="12" t="str">
        <f t="shared" si="114"/>
        <v>International Banking</v>
      </c>
      <c r="AR137" s="12" t="str">
        <f t="shared" si="115"/>
        <v>Lending/Relationship Management</v>
      </c>
      <c r="AS137" s="12" t="str">
        <f t="shared" si="116"/>
        <v>B - Group Manager</v>
      </c>
      <c r="AT137" s="12" t="str">
        <f t="shared" si="117"/>
        <v>LendingInternational BankingLending/Relationship ManagementB - Group Manager</v>
      </c>
      <c r="AU137" s="153" t="str">
        <f t="shared" si="118"/>
        <v>B</v>
      </c>
    </row>
    <row r="138" spans="1:47">
      <c r="A138" s="189" t="s">
        <v>194</v>
      </c>
      <c r="B138" s="189" t="s">
        <v>2760</v>
      </c>
      <c r="C138" s="189" t="s">
        <v>89</v>
      </c>
      <c r="D138" s="189" t="s">
        <v>128</v>
      </c>
      <c r="E138" s="12">
        <f t="shared" si="102"/>
        <v>10</v>
      </c>
      <c r="F138" s="12">
        <f t="shared" si="103"/>
        <v>1</v>
      </c>
      <c r="G138" s="12">
        <f t="shared" si="104"/>
        <v>2</v>
      </c>
      <c r="H138" s="12" t="str">
        <f t="shared" si="105"/>
        <v>Lending</v>
      </c>
      <c r="I138" s="12" t="str">
        <f t="shared" si="106"/>
        <v>Lending10</v>
      </c>
      <c r="J138" s="12" t="str">
        <f t="shared" si="107"/>
        <v>International Banking</v>
      </c>
      <c r="K138" s="12" t="str">
        <f t="shared" si="108"/>
        <v>LendingInternational Banking1</v>
      </c>
      <c r="L138" s="12" t="str">
        <f t="shared" si="109"/>
        <v>Lending/Relationship Management</v>
      </c>
      <c r="M138" s="12" t="str">
        <f t="shared" si="110"/>
        <v>LendingInternational BankingLending/Relationship Management2</v>
      </c>
      <c r="N138" s="12" t="str">
        <f t="shared" si="111"/>
        <v>C - Team Leader, Senior I</v>
      </c>
      <c r="O138" s="188" t="s">
        <v>2762</v>
      </c>
      <c r="P138" s="4" t="str">
        <f t="shared" si="119"/>
        <v>LE</v>
      </c>
      <c r="Q138" s="4" t="str">
        <f t="shared" si="120"/>
        <v>IB</v>
      </c>
      <c r="R138" s="4" t="str">
        <f t="shared" si="121"/>
        <v>A</v>
      </c>
      <c r="S138" s="4" t="str">
        <f t="shared" si="122"/>
        <v>C</v>
      </c>
      <c r="V138" s="12" t="str">
        <f t="shared" si="123"/>
        <v>RRU-LE-IBAC</v>
      </c>
      <c r="W138" s="17" t="str">
        <f t="shared" si="124"/>
        <v>Lending</v>
      </c>
      <c r="X138" s="17" t="str">
        <f t="shared" si="125"/>
        <v>International Banking</v>
      </c>
      <c r="Y138" s="17" t="str">
        <f t="shared" si="127"/>
        <v>Lending/Relationship Management</v>
      </c>
      <c r="Z138" s="17" t="str">
        <f t="shared" si="126"/>
        <v>C - Team Leader, Senior I</v>
      </c>
      <c r="AN138" s="4" t="str">
        <f t="shared" si="112"/>
        <v>LEIBAC</v>
      </c>
      <c r="AO138" s="12" t="str">
        <f t="shared" si="128"/>
        <v>RRU-LE-IBAC</v>
      </c>
      <c r="AP138" s="12" t="str">
        <f t="shared" si="113"/>
        <v>Lending</v>
      </c>
      <c r="AQ138" s="12" t="str">
        <f t="shared" si="114"/>
        <v>International Banking</v>
      </c>
      <c r="AR138" s="12" t="str">
        <f t="shared" si="115"/>
        <v>Lending/Relationship Management</v>
      </c>
      <c r="AS138" s="12" t="str">
        <f t="shared" si="116"/>
        <v>C - Team Leader, Senior I</v>
      </c>
      <c r="AT138" s="12" t="str">
        <f t="shared" si="117"/>
        <v>LendingInternational BankingLending/Relationship ManagementC - Team Leader, Senior I</v>
      </c>
      <c r="AU138" s="153" t="str">
        <f t="shared" si="118"/>
        <v>C</v>
      </c>
    </row>
    <row r="139" spans="1:47">
      <c r="A139" s="189" t="s">
        <v>194</v>
      </c>
      <c r="B139" s="189" t="s">
        <v>2760</v>
      </c>
      <c r="C139" s="189" t="s">
        <v>89</v>
      </c>
      <c r="D139" s="189" t="s">
        <v>129</v>
      </c>
      <c r="E139" s="12">
        <f t="shared" si="102"/>
        <v>10</v>
      </c>
      <c r="F139" s="12">
        <f t="shared" si="103"/>
        <v>1</v>
      </c>
      <c r="G139" s="12">
        <f t="shared" si="104"/>
        <v>3</v>
      </c>
      <c r="H139" s="12" t="str">
        <f t="shared" si="105"/>
        <v>Lending</v>
      </c>
      <c r="I139" s="12" t="str">
        <f t="shared" si="106"/>
        <v>Lending10</v>
      </c>
      <c r="J139" s="12" t="str">
        <f t="shared" si="107"/>
        <v>International Banking</v>
      </c>
      <c r="K139" s="12" t="str">
        <f t="shared" si="108"/>
        <v>LendingInternational Banking1</v>
      </c>
      <c r="L139" s="12" t="str">
        <f t="shared" si="109"/>
        <v>Lending/Relationship Management</v>
      </c>
      <c r="M139" s="12" t="str">
        <f t="shared" si="110"/>
        <v>LendingInternational BankingLending/Relationship Management3</v>
      </c>
      <c r="N139" s="12" t="str">
        <f t="shared" si="111"/>
        <v>D - Senior II</v>
      </c>
      <c r="O139" s="188" t="s">
        <v>2763</v>
      </c>
      <c r="P139" s="4" t="str">
        <f t="shared" si="119"/>
        <v>LE</v>
      </c>
      <c r="Q139" s="4" t="str">
        <f t="shared" si="120"/>
        <v>IB</v>
      </c>
      <c r="R139" s="4" t="str">
        <f t="shared" si="121"/>
        <v>A</v>
      </c>
      <c r="S139" s="4" t="str">
        <f t="shared" si="122"/>
        <v>D</v>
      </c>
      <c r="V139" s="12" t="str">
        <f t="shared" si="123"/>
        <v>RRU-LE-IBAD</v>
      </c>
      <c r="W139" s="17" t="str">
        <f t="shared" si="124"/>
        <v>Lending</v>
      </c>
      <c r="X139" s="17" t="str">
        <f t="shared" si="125"/>
        <v>International Banking</v>
      </c>
      <c r="Y139" s="17" t="str">
        <f t="shared" si="127"/>
        <v>Lending/Relationship Management</v>
      </c>
      <c r="Z139" s="17" t="str">
        <f t="shared" si="126"/>
        <v>D - Senior II</v>
      </c>
      <c r="AN139" s="4" t="str">
        <f t="shared" ref="AN139:AN151" si="129">O139</f>
        <v>LEIBAD</v>
      </c>
      <c r="AO139" s="12" t="str">
        <f t="shared" ref="AO139:AO151" si="130">"RRU-"&amp;LEFT(AN139,2)&amp;"-"&amp;RIGHT(AN139,4)</f>
        <v>RRU-LE-IBAD</v>
      </c>
      <c r="AP139" s="12" t="str">
        <f t="shared" ref="AP139:AP151" si="131">A139</f>
        <v>Lending</v>
      </c>
      <c r="AQ139" s="12" t="str">
        <f t="shared" ref="AQ139:AQ151" si="132">B139</f>
        <v>International Banking</v>
      </c>
      <c r="AR139" s="12" t="str">
        <f t="shared" ref="AR139:AR151" si="133">C139</f>
        <v>Lending/Relationship Management</v>
      </c>
      <c r="AS139" s="12" t="str">
        <f t="shared" ref="AS139:AS151" si="134">D139</f>
        <v>D - Senior II</v>
      </c>
      <c r="AT139" s="12" t="str">
        <f t="shared" ref="AT139:AT151" si="135">AP139&amp;AQ139&amp;AR139&amp;AS139</f>
        <v>LendingInternational BankingLending/Relationship ManagementD - Senior II</v>
      </c>
      <c r="AU139" s="153" t="str">
        <f t="shared" ref="AU139:AU151" si="136">RIGHT(AO139)</f>
        <v>D</v>
      </c>
    </row>
    <row r="140" spans="1:47">
      <c r="A140" s="189" t="s">
        <v>194</v>
      </c>
      <c r="B140" s="189" t="s">
        <v>2760</v>
      </c>
      <c r="C140" s="189" t="s">
        <v>89</v>
      </c>
      <c r="D140" s="189" t="s">
        <v>130</v>
      </c>
      <c r="E140" s="12">
        <f t="shared" si="102"/>
        <v>10</v>
      </c>
      <c r="F140" s="12">
        <f t="shared" si="103"/>
        <v>1</v>
      </c>
      <c r="G140" s="12">
        <f t="shared" si="104"/>
        <v>4</v>
      </c>
      <c r="H140" s="12" t="str">
        <f t="shared" si="105"/>
        <v>Lending</v>
      </c>
      <c r="I140" s="12" t="str">
        <f t="shared" si="106"/>
        <v>Lending10</v>
      </c>
      <c r="J140" s="12" t="str">
        <f t="shared" si="107"/>
        <v>International Banking</v>
      </c>
      <c r="K140" s="12" t="str">
        <f t="shared" si="108"/>
        <v>LendingInternational Banking1</v>
      </c>
      <c r="L140" s="12" t="str">
        <f t="shared" si="109"/>
        <v>Lending/Relationship Management</v>
      </c>
      <c r="M140" s="12" t="str">
        <f t="shared" si="110"/>
        <v>LendingInternational BankingLending/Relationship Management4</v>
      </c>
      <c r="N140" s="12" t="str">
        <f t="shared" si="111"/>
        <v>E - Senior III</v>
      </c>
      <c r="O140" s="188" t="s">
        <v>2764</v>
      </c>
      <c r="P140" s="4" t="str">
        <f t="shared" si="119"/>
        <v>LE</v>
      </c>
      <c r="Q140" s="4" t="str">
        <f t="shared" si="120"/>
        <v>IB</v>
      </c>
      <c r="R140" s="4" t="str">
        <f t="shared" si="121"/>
        <v>A</v>
      </c>
      <c r="S140" s="4" t="str">
        <f t="shared" si="122"/>
        <v>E</v>
      </c>
      <c r="V140" s="12" t="str">
        <f t="shared" si="123"/>
        <v>RRU-LE-IBAE</v>
      </c>
      <c r="W140" s="17" t="str">
        <f t="shared" si="124"/>
        <v>Lending</v>
      </c>
      <c r="X140" s="17" t="str">
        <f t="shared" si="125"/>
        <v>International Banking</v>
      </c>
      <c r="Y140" s="17" t="str">
        <f t="shared" si="127"/>
        <v>Lending/Relationship Management</v>
      </c>
      <c r="Z140" s="17" t="str">
        <f t="shared" si="126"/>
        <v>E - Senior III</v>
      </c>
      <c r="AN140" s="4" t="str">
        <f t="shared" si="129"/>
        <v>LEIBAE</v>
      </c>
      <c r="AO140" s="12" t="str">
        <f t="shared" si="130"/>
        <v>RRU-LE-IBAE</v>
      </c>
      <c r="AP140" s="12" t="str">
        <f t="shared" si="131"/>
        <v>Lending</v>
      </c>
      <c r="AQ140" s="12" t="str">
        <f t="shared" si="132"/>
        <v>International Banking</v>
      </c>
      <c r="AR140" s="12" t="str">
        <f t="shared" si="133"/>
        <v>Lending/Relationship Management</v>
      </c>
      <c r="AS140" s="12" t="str">
        <f t="shared" si="134"/>
        <v>E - Senior III</v>
      </c>
      <c r="AT140" s="12" t="str">
        <f t="shared" si="135"/>
        <v>LendingInternational BankingLending/Relationship ManagementE - Senior III</v>
      </c>
      <c r="AU140" s="153" t="str">
        <f t="shared" si="136"/>
        <v>E</v>
      </c>
    </row>
    <row r="141" spans="1:47">
      <c r="A141" s="189" t="s">
        <v>194</v>
      </c>
      <c r="B141" s="189" t="s">
        <v>2760</v>
      </c>
      <c r="C141" s="189" t="s">
        <v>89</v>
      </c>
      <c r="D141" s="189" t="s">
        <v>131</v>
      </c>
      <c r="E141" s="12">
        <f t="shared" si="102"/>
        <v>10</v>
      </c>
      <c r="F141" s="12">
        <f t="shared" si="103"/>
        <v>1</v>
      </c>
      <c r="G141" s="12">
        <f t="shared" si="104"/>
        <v>5</v>
      </c>
      <c r="H141" s="12" t="str">
        <f t="shared" si="105"/>
        <v>Lending</v>
      </c>
      <c r="I141" s="12" t="str">
        <f t="shared" si="106"/>
        <v>Lending10</v>
      </c>
      <c r="J141" s="12" t="str">
        <f t="shared" si="107"/>
        <v>International Banking</v>
      </c>
      <c r="K141" s="12" t="str">
        <f t="shared" si="108"/>
        <v>LendingInternational Banking1</v>
      </c>
      <c r="L141" s="12" t="str">
        <f t="shared" si="109"/>
        <v>Lending/Relationship Management</v>
      </c>
      <c r="M141" s="12" t="str">
        <f t="shared" si="110"/>
        <v>LendingInternational BankingLending/Relationship Management5</v>
      </c>
      <c r="N141" s="12" t="str">
        <f t="shared" si="111"/>
        <v>F - Intermediate</v>
      </c>
      <c r="O141" s="188" t="s">
        <v>2765</v>
      </c>
      <c r="P141" s="4" t="str">
        <f t="shared" si="119"/>
        <v>LE</v>
      </c>
      <c r="Q141" s="4" t="str">
        <f t="shared" si="120"/>
        <v>IB</v>
      </c>
      <c r="R141" s="4" t="str">
        <f t="shared" si="121"/>
        <v>A</v>
      </c>
      <c r="S141" s="4" t="str">
        <f t="shared" si="122"/>
        <v>F</v>
      </c>
      <c r="V141" s="12" t="str">
        <f t="shared" si="123"/>
        <v>RRU-LE-IBAF</v>
      </c>
      <c r="W141" s="17" t="str">
        <f t="shared" si="124"/>
        <v>Lending</v>
      </c>
      <c r="X141" s="17" t="str">
        <f t="shared" si="125"/>
        <v>International Banking</v>
      </c>
      <c r="Y141" s="17" t="str">
        <f t="shared" si="127"/>
        <v>Lending/Relationship Management</v>
      </c>
      <c r="Z141" s="17" t="str">
        <f t="shared" si="126"/>
        <v>F - Intermediate</v>
      </c>
      <c r="AN141" s="4" t="str">
        <f t="shared" si="129"/>
        <v>LEIBAF</v>
      </c>
      <c r="AO141" s="12" t="str">
        <f t="shared" si="130"/>
        <v>RRU-LE-IBAF</v>
      </c>
      <c r="AP141" s="12" t="str">
        <f t="shared" si="131"/>
        <v>Lending</v>
      </c>
      <c r="AQ141" s="12" t="str">
        <f t="shared" si="132"/>
        <v>International Banking</v>
      </c>
      <c r="AR141" s="12" t="str">
        <f t="shared" si="133"/>
        <v>Lending/Relationship Management</v>
      </c>
      <c r="AS141" s="12" t="str">
        <f t="shared" si="134"/>
        <v>F - Intermediate</v>
      </c>
      <c r="AT141" s="12" t="str">
        <f t="shared" si="135"/>
        <v>LendingInternational BankingLending/Relationship ManagementF - Intermediate</v>
      </c>
      <c r="AU141" s="153" t="str">
        <f t="shared" si="136"/>
        <v>F</v>
      </c>
    </row>
    <row r="142" spans="1:47">
      <c r="A142" s="189" t="s">
        <v>194</v>
      </c>
      <c r="B142" s="189" t="s">
        <v>2760</v>
      </c>
      <c r="C142" s="189" t="s">
        <v>89</v>
      </c>
      <c r="D142" s="189" t="s">
        <v>132</v>
      </c>
      <c r="E142" s="12">
        <f t="shared" si="102"/>
        <v>10</v>
      </c>
      <c r="F142" s="12">
        <f t="shared" si="103"/>
        <v>1</v>
      </c>
      <c r="G142" s="12">
        <f t="shared" si="104"/>
        <v>6</v>
      </c>
      <c r="H142" s="12" t="str">
        <f t="shared" si="105"/>
        <v>Lending</v>
      </c>
      <c r="I142" s="12" t="str">
        <f t="shared" si="106"/>
        <v>Lending10</v>
      </c>
      <c r="J142" s="12" t="str">
        <f t="shared" si="107"/>
        <v>International Banking</v>
      </c>
      <c r="K142" s="12" t="str">
        <f t="shared" si="108"/>
        <v>LendingInternational Banking1</v>
      </c>
      <c r="L142" s="12" t="str">
        <f t="shared" si="109"/>
        <v>Lending/Relationship Management</v>
      </c>
      <c r="M142" s="12" t="str">
        <f t="shared" si="110"/>
        <v>LendingInternational BankingLending/Relationship Management6</v>
      </c>
      <c r="N142" s="12" t="str">
        <f t="shared" si="111"/>
        <v>G - Junior</v>
      </c>
      <c r="O142" s="188" t="s">
        <v>2766</v>
      </c>
      <c r="P142" s="4" t="str">
        <f t="shared" si="119"/>
        <v>LE</v>
      </c>
      <c r="Q142" s="4" t="str">
        <f t="shared" si="120"/>
        <v>IB</v>
      </c>
      <c r="R142" s="4" t="str">
        <f t="shared" si="121"/>
        <v>A</v>
      </c>
      <c r="S142" s="4" t="str">
        <f t="shared" si="122"/>
        <v>G</v>
      </c>
      <c r="V142" s="12" t="str">
        <f t="shared" si="123"/>
        <v>RRU-LE-IBAG</v>
      </c>
      <c r="W142" s="17" t="str">
        <f t="shared" si="124"/>
        <v>Lending</v>
      </c>
      <c r="X142" s="17" t="str">
        <f t="shared" si="125"/>
        <v>International Banking</v>
      </c>
      <c r="Y142" s="17" t="str">
        <f t="shared" si="127"/>
        <v>Lending/Relationship Management</v>
      </c>
      <c r="Z142" s="17" t="str">
        <f t="shared" si="126"/>
        <v>G - Junior</v>
      </c>
      <c r="AN142" s="4" t="str">
        <f t="shared" si="129"/>
        <v>LEIBAG</v>
      </c>
      <c r="AO142" s="12" t="str">
        <f t="shared" si="130"/>
        <v>RRU-LE-IBAG</v>
      </c>
      <c r="AP142" s="12" t="str">
        <f t="shared" si="131"/>
        <v>Lending</v>
      </c>
      <c r="AQ142" s="12" t="str">
        <f t="shared" si="132"/>
        <v>International Banking</v>
      </c>
      <c r="AR142" s="12" t="str">
        <f t="shared" si="133"/>
        <v>Lending/Relationship Management</v>
      </c>
      <c r="AS142" s="12" t="str">
        <f t="shared" si="134"/>
        <v>G - Junior</v>
      </c>
      <c r="AT142" s="12" t="str">
        <f t="shared" si="135"/>
        <v>LendingInternational BankingLending/Relationship ManagementG - Junior</v>
      </c>
      <c r="AU142" s="153" t="str">
        <f t="shared" si="136"/>
        <v>G</v>
      </c>
    </row>
    <row r="143" spans="1:47">
      <c r="A143" s="189" t="s">
        <v>194</v>
      </c>
      <c r="B143" s="189" t="s">
        <v>2760</v>
      </c>
      <c r="C143" s="189" t="s">
        <v>89</v>
      </c>
      <c r="D143" s="189" t="s">
        <v>133</v>
      </c>
      <c r="E143" s="12">
        <f t="shared" si="102"/>
        <v>10</v>
      </c>
      <c r="F143" s="12">
        <f t="shared" si="103"/>
        <v>1</v>
      </c>
      <c r="G143" s="12">
        <f t="shared" si="104"/>
        <v>7</v>
      </c>
      <c r="H143" s="12" t="str">
        <f t="shared" si="105"/>
        <v>Lending</v>
      </c>
      <c r="I143" s="12" t="str">
        <f t="shared" si="106"/>
        <v>Lending10</v>
      </c>
      <c r="J143" s="12" t="str">
        <f t="shared" si="107"/>
        <v>International Banking</v>
      </c>
      <c r="K143" s="12" t="str">
        <f t="shared" si="108"/>
        <v>LendingInternational Banking1</v>
      </c>
      <c r="L143" s="12" t="str">
        <f t="shared" si="109"/>
        <v>Lending/Relationship Management</v>
      </c>
      <c r="M143" s="12" t="str">
        <f t="shared" si="110"/>
        <v>LendingInternational BankingLending/Relationship Management7</v>
      </c>
      <c r="N143" s="12" t="str">
        <f t="shared" si="111"/>
        <v>H - Analyst</v>
      </c>
      <c r="O143" s="188" t="s">
        <v>2767</v>
      </c>
      <c r="P143" s="4" t="str">
        <f t="shared" si="119"/>
        <v>LE</v>
      </c>
      <c r="Q143" s="4" t="str">
        <f t="shared" si="120"/>
        <v>IB</v>
      </c>
      <c r="R143" s="4" t="str">
        <f t="shared" si="121"/>
        <v>A</v>
      </c>
      <c r="S143" s="4" t="str">
        <f t="shared" si="122"/>
        <v>H</v>
      </c>
      <c r="V143" s="12" t="str">
        <f t="shared" ref="V143:V145" si="137">"RRU-"&amp;P143&amp;"-"&amp;Q143&amp;R143&amp;S143</f>
        <v>RRU-LE-IBAH</v>
      </c>
      <c r="W143" s="17" t="str">
        <f t="shared" ref="W143:W145" si="138">A141</f>
        <v>Lending</v>
      </c>
      <c r="X143" s="17" t="str">
        <f t="shared" ref="X143:X145" si="139">B143</f>
        <v>International Banking</v>
      </c>
      <c r="Y143" s="17" t="str">
        <f t="shared" ref="Y143:Y145" si="140">C142</f>
        <v>Lending/Relationship Management</v>
      </c>
      <c r="Z143" s="17" t="str">
        <f t="shared" ref="Z143:Z145" si="141">D143</f>
        <v>H - Analyst</v>
      </c>
      <c r="AN143" s="4" t="str">
        <f t="shared" si="129"/>
        <v>LEIBAH</v>
      </c>
      <c r="AO143" s="12" t="str">
        <f t="shared" si="130"/>
        <v>RRU-LE-IBAH</v>
      </c>
      <c r="AP143" s="12" t="str">
        <f t="shared" si="131"/>
        <v>Lending</v>
      </c>
      <c r="AQ143" s="12" t="str">
        <f t="shared" si="132"/>
        <v>International Banking</v>
      </c>
      <c r="AR143" s="12" t="str">
        <f t="shared" si="133"/>
        <v>Lending/Relationship Management</v>
      </c>
      <c r="AS143" s="12" t="str">
        <f t="shared" si="134"/>
        <v>H - Analyst</v>
      </c>
      <c r="AT143" s="12" t="str">
        <f t="shared" si="135"/>
        <v>LendingInternational BankingLending/Relationship ManagementH - Analyst</v>
      </c>
      <c r="AU143" s="153" t="str">
        <f t="shared" si="136"/>
        <v>H</v>
      </c>
    </row>
    <row r="144" spans="1:47">
      <c r="A144" s="189" t="s">
        <v>194</v>
      </c>
      <c r="B144" s="189" t="s">
        <v>2760</v>
      </c>
      <c r="C144" s="189" t="s">
        <v>89</v>
      </c>
      <c r="D144" s="189" t="s">
        <v>1411</v>
      </c>
      <c r="E144" s="12">
        <f t="shared" ref="E144:E147" si="142">IF(AND(H144=H143),IF(J144=J143,E143,E143+1),1)</f>
        <v>10</v>
      </c>
      <c r="F144" s="12">
        <f t="shared" ref="F144:F147" si="143">IF(AND(H144=H143,J144=J143),IF(L144=L143,F143,F143+1),1)</f>
        <v>1</v>
      </c>
      <c r="G144" s="12">
        <f t="shared" ref="G144:G147" si="144">IF(AND(H144=H143,J144=J143,L144=L143),IF(N144=N143,G143,G143+1),1)</f>
        <v>8</v>
      </c>
      <c r="H144" s="12" t="str">
        <f t="shared" ref="H144:H147" si="145">A144</f>
        <v>Lending</v>
      </c>
      <c r="I144" s="12" t="str">
        <f t="shared" ref="I144:I147" si="146">H144&amp;E144</f>
        <v>Lending10</v>
      </c>
      <c r="J144" s="12" t="str">
        <f t="shared" ref="J144:J147" si="147">B144</f>
        <v>International Banking</v>
      </c>
      <c r="K144" s="12" t="str">
        <f t="shared" ref="K144:K147" si="148">+H144&amp;J144&amp;F144</f>
        <v>LendingInternational Banking1</v>
      </c>
      <c r="L144" s="12" t="str">
        <f t="shared" ref="L144:L147" si="149">C144</f>
        <v>Lending/Relationship Management</v>
      </c>
      <c r="M144" s="12" t="str">
        <f t="shared" ref="M144:M147" si="150">H144&amp;J144&amp;L144&amp;G144</f>
        <v>LendingInternational BankingLending/Relationship Management8</v>
      </c>
      <c r="N144" s="12" t="str">
        <f t="shared" ref="N144:N147" si="151">D144</f>
        <v>Levels D &amp; E Combined</v>
      </c>
      <c r="O144" s="188" t="s">
        <v>3752</v>
      </c>
      <c r="P144" s="4" t="str">
        <f t="shared" ref="P144:P145" si="152">LEFT(O144,2)</f>
        <v>LE</v>
      </c>
      <c r="Q144" s="4" t="str">
        <f t="shared" ref="Q144:Q145" si="153">MID(O144,3,2)</f>
        <v>IB</v>
      </c>
      <c r="R144" s="4" t="str">
        <f t="shared" ref="R144:R145" si="154">MID(O144,5,1)</f>
        <v>A</v>
      </c>
      <c r="S144" s="4" t="str">
        <f t="shared" ref="S144:S145" si="155">RIGHT(O144)</f>
        <v>2</v>
      </c>
      <c r="V144" s="12" t="str">
        <f t="shared" si="137"/>
        <v>RRU-LE-IBA2</v>
      </c>
      <c r="W144" s="17" t="str">
        <f t="shared" si="138"/>
        <v>Lending</v>
      </c>
      <c r="X144" s="17" t="str">
        <f t="shared" si="139"/>
        <v>International Banking</v>
      </c>
      <c r="Y144" s="17" t="str">
        <f t="shared" si="140"/>
        <v>Lending/Relationship Management</v>
      </c>
      <c r="Z144" s="17" t="str">
        <f t="shared" si="141"/>
        <v>Levels D &amp; E Combined</v>
      </c>
      <c r="AN144" s="4" t="str">
        <f t="shared" si="129"/>
        <v>LEIBA2</v>
      </c>
      <c r="AO144" s="12" t="str">
        <f t="shared" si="130"/>
        <v>RRU-LE-IBA2</v>
      </c>
      <c r="AP144" s="12" t="str">
        <f t="shared" si="131"/>
        <v>Lending</v>
      </c>
      <c r="AQ144" s="12" t="str">
        <f t="shared" si="132"/>
        <v>International Banking</v>
      </c>
      <c r="AR144" s="12" t="str">
        <f t="shared" si="133"/>
        <v>Lending/Relationship Management</v>
      </c>
      <c r="AS144" s="12" t="str">
        <f t="shared" si="134"/>
        <v>Levels D &amp; E Combined</v>
      </c>
      <c r="AT144" s="12" t="str">
        <f t="shared" si="135"/>
        <v>LendingInternational BankingLending/Relationship ManagementLevels D &amp; E Combined</v>
      </c>
      <c r="AU144" s="153" t="str">
        <f t="shared" si="136"/>
        <v>2</v>
      </c>
    </row>
    <row r="145" spans="1:47">
      <c r="A145" s="189" t="s">
        <v>194</v>
      </c>
      <c r="B145" s="189" t="s">
        <v>2760</v>
      </c>
      <c r="C145" s="189" t="s">
        <v>89</v>
      </c>
      <c r="D145" s="189" t="s">
        <v>1412</v>
      </c>
      <c r="E145" s="12">
        <f t="shared" si="142"/>
        <v>10</v>
      </c>
      <c r="F145" s="12">
        <f t="shared" si="143"/>
        <v>1</v>
      </c>
      <c r="G145" s="12">
        <f t="shared" si="144"/>
        <v>9</v>
      </c>
      <c r="H145" s="12" t="str">
        <f t="shared" si="145"/>
        <v>Lending</v>
      </c>
      <c r="I145" s="12" t="str">
        <f t="shared" si="146"/>
        <v>Lending10</v>
      </c>
      <c r="J145" s="12" t="str">
        <f t="shared" si="147"/>
        <v>International Banking</v>
      </c>
      <c r="K145" s="12" t="str">
        <f t="shared" si="148"/>
        <v>LendingInternational Banking1</v>
      </c>
      <c r="L145" s="12" t="str">
        <f t="shared" si="149"/>
        <v>Lending/Relationship Management</v>
      </c>
      <c r="M145" s="12" t="str">
        <f t="shared" si="150"/>
        <v>LendingInternational BankingLending/Relationship Management9</v>
      </c>
      <c r="N145" s="12" t="str">
        <f t="shared" si="151"/>
        <v>Levels F, G &amp; H Combined</v>
      </c>
      <c r="O145" s="188" t="s">
        <v>3753</v>
      </c>
      <c r="P145" s="4" t="str">
        <f t="shared" si="152"/>
        <v>LE</v>
      </c>
      <c r="Q145" s="4" t="str">
        <f t="shared" si="153"/>
        <v>IB</v>
      </c>
      <c r="R145" s="4" t="str">
        <f t="shared" si="154"/>
        <v>A</v>
      </c>
      <c r="S145" s="4" t="str">
        <f t="shared" si="155"/>
        <v>3</v>
      </c>
      <c r="V145" s="12" t="str">
        <f t="shared" si="137"/>
        <v>RRU-LE-IBA3</v>
      </c>
      <c r="W145" s="17" t="str">
        <f t="shared" si="138"/>
        <v>Lending</v>
      </c>
      <c r="X145" s="17" t="str">
        <f t="shared" si="139"/>
        <v>International Banking</v>
      </c>
      <c r="Y145" s="17" t="str">
        <f t="shared" si="140"/>
        <v>Lending/Relationship Management</v>
      </c>
      <c r="Z145" s="17" t="str">
        <f t="shared" si="141"/>
        <v>Levels F, G &amp; H Combined</v>
      </c>
      <c r="AN145" s="4" t="str">
        <f t="shared" si="129"/>
        <v>LEIBA3</v>
      </c>
      <c r="AO145" s="12" t="str">
        <f t="shared" si="130"/>
        <v>RRU-LE-IBA3</v>
      </c>
      <c r="AP145" s="12" t="str">
        <f t="shared" si="131"/>
        <v>Lending</v>
      </c>
      <c r="AQ145" s="12" t="str">
        <f t="shared" si="132"/>
        <v>International Banking</v>
      </c>
      <c r="AR145" s="12" t="str">
        <f t="shared" si="133"/>
        <v>Lending/Relationship Management</v>
      </c>
      <c r="AS145" s="12" t="str">
        <f t="shared" si="134"/>
        <v>Levels F, G &amp; H Combined</v>
      </c>
      <c r="AT145" s="12" t="str">
        <f t="shared" si="135"/>
        <v>LendingInternational BankingLending/Relationship ManagementLevels F, G &amp; H Combined</v>
      </c>
      <c r="AU145" s="153" t="str">
        <f t="shared" si="136"/>
        <v>3</v>
      </c>
    </row>
    <row r="146" spans="1:47">
      <c r="A146" s="12" t="s">
        <v>194</v>
      </c>
      <c r="B146" s="12" t="s">
        <v>969</v>
      </c>
      <c r="C146" s="12" t="s">
        <v>969</v>
      </c>
      <c r="D146" s="12" t="s">
        <v>131</v>
      </c>
      <c r="E146" s="12">
        <f t="shared" si="142"/>
        <v>11</v>
      </c>
      <c r="F146" s="12">
        <f t="shared" si="143"/>
        <v>1</v>
      </c>
      <c r="G146" s="12">
        <f t="shared" si="144"/>
        <v>1</v>
      </c>
      <c r="H146" s="12" t="str">
        <f t="shared" si="145"/>
        <v>Lending</v>
      </c>
      <c r="I146" s="12" t="str">
        <f t="shared" si="146"/>
        <v>Lending11</v>
      </c>
      <c r="J146" s="12" t="str">
        <f t="shared" si="147"/>
        <v>Loan Assistant (Non-Mortgage)</v>
      </c>
      <c r="K146" s="12" t="str">
        <f t="shared" si="148"/>
        <v>LendingLoan Assistant (Non-Mortgage)1</v>
      </c>
      <c r="L146" s="12" t="str">
        <f t="shared" si="149"/>
        <v>Loan Assistant (Non-Mortgage)</v>
      </c>
      <c r="M146" s="12" t="str">
        <f t="shared" si="150"/>
        <v>LendingLoan Assistant (Non-Mortgage)Loan Assistant (Non-Mortgage)1</v>
      </c>
      <c r="N146" s="12" t="str">
        <f t="shared" si="151"/>
        <v>F - Intermediate</v>
      </c>
      <c r="O146" s="4" t="s">
        <v>2139</v>
      </c>
      <c r="P146" s="4" t="str">
        <f t="shared" si="119"/>
        <v>LE</v>
      </c>
      <c r="Q146" s="4" t="str">
        <f t="shared" si="120"/>
        <v>LO</v>
      </c>
      <c r="R146" s="4" t="str">
        <f t="shared" si="121"/>
        <v>A</v>
      </c>
      <c r="S146" s="4" t="str">
        <f t="shared" si="122"/>
        <v>F</v>
      </c>
      <c r="V146" s="12" t="str">
        <f t="shared" si="123"/>
        <v>RRU-LE-LOAF</v>
      </c>
      <c r="W146" s="17" t="str">
        <f>A142</f>
        <v>Lending</v>
      </c>
      <c r="X146" s="17" t="str">
        <f t="shared" si="125"/>
        <v>Loan Assistant (Non-Mortgage)</v>
      </c>
      <c r="Y146" s="17" t="str">
        <f>C143</f>
        <v>Lending/Relationship Management</v>
      </c>
      <c r="Z146" s="17" t="str">
        <f t="shared" si="126"/>
        <v>F - Intermediate</v>
      </c>
      <c r="AN146" s="4" t="str">
        <f t="shared" si="129"/>
        <v>LELOAF</v>
      </c>
      <c r="AO146" s="12" t="str">
        <f t="shared" si="130"/>
        <v>RRU-LE-LOAF</v>
      </c>
      <c r="AP146" s="12" t="str">
        <f t="shared" si="131"/>
        <v>Lending</v>
      </c>
      <c r="AQ146" s="12" t="str">
        <f t="shared" si="132"/>
        <v>Loan Assistant (Non-Mortgage)</v>
      </c>
      <c r="AR146" s="12" t="str">
        <f t="shared" si="133"/>
        <v>Loan Assistant (Non-Mortgage)</v>
      </c>
      <c r="AS146" s="12" t="str">
        <f t="shared" si="134"/>
        <v>F - Intermediate</v>
      </c>
      <c r="AT146" s="12" t="str">
        <f t="shared" si="135"/>
        <v>LendingLoan Assistant (Non-Mortgage)Loan Assistant (Non-Mortgage)F - Intermediate</v>
      </c>
      <c r="AU146" s="153" t="str">
        <f t="shared" si="136"/>
        <v>F</v>
      </c>
    </row>
    <row r="147" spans="1:47">
      <c r="A147" s="12" t="s">
        <v>194</v>
      </c>
      <c r="B147" s="12" t="s">
        <v>969</v>
      </c>
      <c r="C147" s="12" t="s">
        <v>969</v>
      </c>
      <c r="D147" s="12" t="s">
        <v>132</v>
      </c>
      <c r="E147" s="12">
        <f t="shared" si="142"/>
        <v>11</v>
      </c>
      <c r="F147" s="12">
        <f t="shared" si="143"/>
        <v>1</v>
      </c>
      <c r="G147" s="12">
        <f t="shared" si="144"/>
        <v>2</v>
      </c>
      <c r="H147" s="12" t="str">
        <f t="shared" si="145"/>
        <v>Lending</v>
      </c>
      <c r="I147" s="12" t="str">
        <f t="shared" si="146"/>
        <v>Lending11</v>
      </c>
      <c r="J147" s="12" t="str">
        <f t="shared" si="147"/>
        <v>Loan Assistant (Non-Mortgage)</v>
      </c>
      <c r="K147" s="12" t="str">
        <f t="shared" si="148"/>
        <v>LendingLoan Assistant (Non-Mortgage)1</v>
      </c>
      <c r="L147" s="12" t="str">
        <f t="shared" si="149"/>
        <v>Loan Assistant (Non-Mortgage)</v>
      </c>
      <c r="M147" s="12" t="str">
        <f t="shared" si="150"/>
        <v>LendingLoan Assistant (Non-Mortgage)Loan Assistant (Non-Mortgage)2</v>
      </c>
      <c r="N147" s="12" t="str">
        <f t="shared" si="151"/>
        <v>G - Junior</v>
      </c>
      <c r="O147" s="4" t="s">
        <v>2140</v>
      </c>
      <c r="P147" s="4" t="str">
        <f t="shared" si="119"/>
        <v>LE</v>
      </c>
      <c r="Q147" s="4" t="str">
        <f t="shared" si="120"/>
        <v>LO</v>
      </c>
      <c r="R147" s="4" t="str">
        <f t="shared" si="121"/>
        <v>A</v>
      </c>
      <c r="S147" s="4" t="str">
        <f t="shared" si="122"/>
        <v>G</v>
      </c>
      <c r="V147" s="12" t="str">
        <f t="shared" si="123"/>
        <v>RRU-LE-LOAG</v>
      </c>
      <c r="W147" s="17" t="str">
        <f>A143</f>
        <v>Lending</v>
      </c>
      <c r="X147" s="17" t="str">
        <f t="shared" si="125"/>
        <v>Loan Assistant (Non-Mortgage)</v>
      </c>
      <c r="Y147" s="17" t="str">
        <f t="shared" si="127"/>
        <v>Loan Assistant (Non-Mortgage)</v>
      </c>
      <c r="Z147" s="17" t="str">
        <f t="shared" si="126"/>
        <v>G - Junior</v>
      </c>
      <c r="AN147" s="4" t="str">
        <f t="shared" si="129"/>
        <v>LELOAG</v>
      </c>
      <c r="AO147" s="12" t="str">
        <f t="shared" si="130"/>
        <v>RRU-LE-LOAG</v>
      </c>
      <c r="AP147" s="12" t="str">
        <f t="shared" si="131"/>
        <v>Lending</v>
      </c>
      <c r="AQ147" s="12" t="str">
        <f t="shared" si="132"/>
        <v>Loan Assistant (Non-Mortgage)</v>
      </c>
      <c r="AR147" s="12" t="str">
        <f t="shared" si="133"/>
        <v>Loan Assistant (Non-Mortgage)</v>
      </c>
      <c r="AS147" s="12" t="str">
        <f t="shared" si="134"/>
        <v>G - Junior</v>
      </c>
      <c r="AT147" s="12" t="str">
        <f t="shared" si="135"/>
        <v>LendingLoan Assistant (Non-Mortgage)Loan Assistant (Non-Mortgage)G - Junior</v>
      </c>
      <c r="AU147" s="153" t="str">
        <f t="shared" si="136"/>
        <v>G</v>
      </c>
    </row>
    <row r="148" spans="1:47">
      <c r="A148" s="12" t="s">
        <v>194</v>
      </c>
      <c r="B148" s="12" t="s">
        <v>969</v>
      </c>
      <c r="C148" s="12" t="s">
        <v>969</v>
      </c>
      <c r="D148" s="12" t="s">
        <v>133</v>
      </c>
      <c r="E148" s="12">
        <f t="shared" si="102"/>
        <v>11</v>
      </c>
      <c r="F148" s="12">
        <f t="shared" si="103"/>
        <v>1</v>
      </c>
      <c r="G148" s="12">
        <f t="shared" si="104"/>
        <v>3</v>
      </c>
      <c r="H148" s="12" t="str">
        <f t="shared" si="105"/>
        <v>Lending</v>
      </c>
      <c r="I148" s="12" t="str">
        <f t="shared" si="106"/>
        <v>Lending11</v>
      </c>
      <c r="J148" s="12" t="str">
        <f t="shared" si="107"/>
        <v>Loan Assistant (Non-Mortgage)</v>
      </c>
      <c r="K148" s="12" t="str">
        <f t="shared" si="108"/>
        <v>LendingLoan Assistant (Non-Mortgage)1</v>
      </c>
      <c r="L148" s="12" t="str">
        <f t="shared" si="109"/>
        <v>Loan Assistant (Non-Mortgage)</v>
      </c>
      <c r="M148" s="12" t="str">
        <f t="shared" si="110"/>
        <v>LendingLoan Assistant (Non-Mortgage)Loan Assistant (Non-Mortgage)3</v>
      </c>
      <c r="N148" s="12" t="str">
        <f t="shared" si="111"/>
        <v>H - Analyst</v>
      </c>
      <c r="O148" s="4" t="s">
        <v>2141</v>
      </c>
      <c r="P148" s="4" t="str">
        <f t="shared" si="119"/>
        <v>LE</v>
      </c>
      <c r="Q148" s="4" t="str">
        <f t="shared" si="120"/>
        <v>LO</v>
      </c>
      <c r="R148" s="4" t="str">
        <f t="shared" si="121"/>
        <v>A</v>
      </c>
      <c r="S148" s="4" t="str">
        <f t="shared" si="122"/>
        <v>H</v>
      </c>
      <c r="V148" s="12" t="str">
        <f t="shared" si="123"/>
        <v>RRU-LE-LOAH</v>
      </c>
      <c r="W148" s="17" t="str">
        <f t="shared" ref="W148:W211" si="156">A146</f>
        <v>Lending</v>
      </c>
      <c r="X148" s="17" t="str">
        <f t="shared" si="125"/>
        <v>Loan Assistant (Non-Mortgage)</v>
      </c>
      <c r="Y148" s="17" t="str">
        <f t="shared" si="127"/>
        <v>Loan Assistant (Non-Mortgage)</v>
      </c>
      <c r="Z148" s="17" t="str">
        <f t="shared" si="126"/>
        <v>H - Analyst</v>
      </c>
      <c r="AN148" s="4" t="str">
        <f t="shared" si="129"/>
        <v>LELOAH</v>
      </c>
      <c r="AO148" s="12" t="str">
        <f t="shared" si="130"/>
        <v>RRU-LE-LOAH</v>
      </c>
      <c r="AP148" s="12" t="str">
        <f t="shared" si="131"/>
        <v>Lending</v>
      </c>
      <c r="AQ148" s="12" t="str">
        <f t="shared" si="132"/>
        <v>Loan Assistant (Non-Mortgage)</v>
      </c>
      <c r="AR148" s="12" t="str">
        <f t="shared" si="133"/>
        <v>Loan Assistant (Non-Mortgage)</v>
      </c>
      <c r="AS148" s="12" t="str">
        <f t="shared" si="134"/>
        <v>H - Analyst</v>
      </c>
      <c r="AT148" s="12" t="str">
        <f t="shared" si="135"/>
        <v>LendingLoan Assistant (Non-Mortgage)Loan Assistant (Non-Mortgage)H - Analyst</v>
      </c>
      <c r="AU148" s="153" t="str">
        <f t="shared" si="136"/>
        <v>H</v>
      </c>
    </row>
    <row r="149" spans="1:47">
      <c r="A149" s="12" t="s">
        <v>194</v>
      </c>
      <c r="B149" s="12" t="s">
        <v>38</v>
      </c>
      <c r="C149" s="12" t="s">
        <v>200</v>
      </c>
      <c r="D149" s="12" t="s">
        <v>127</v>
      </c>
      <c r="E149" s="12">
        <f t="shared" si="102"/>
        <v>12</v>
      </c>
      <c r="F149" s="12">
        <f t="shared" si="103"/>
        <v>1</v>
      </c>
      <c r="G149" s="12">
        <f t="shared" si="104"/>
        <v>1</v>
      </c>
      <c r="H149" s="12" t="str">
        <f t="shared" si="105"/>
        <v>Lending</v>
      </c>
      <c r="I149" s="12" t="str">
        <f t="shared" si="106"/>
        <v>Lending12</v>
      </c>
      <c r="J149" s="12" t="str">
        <f t="shared" si="107"/>
        <v>Mortgage Banking</v>
      </c>
      <c r="K149" s="12" t="str">
        <f t="shared" si="108"/>
        <v>LendingMortgage Banking1</v>
      </c>
      <c r="L149" s="12" t="str">
        <f t="shared" si="109"/>
        <v>Mortgage Lending (Non-Commission)</v>
      </c>
      <c r="M149" s="12" t="str">
        <f t="shared" si="110"/>
        <v>LendingMortgage BankingMortgage Lending (Non-Commission)1</v>
      </c>
      <c r="N149" s="12" t="str">
        <f t="shared" si="111"/>
        <v>B - Group Manager</v>
      </c>
      <c r="O149" s="4" t="s">
        <v>2152</v>
      </c>
      <c r="P149" s="4" t="str">
        <f t="shared" si="119"/>
        <v>LE</v>
      </c>
      <c r="Q149" s="4" t="str">
        <f t="shared" si="120"/>
        <v>MO</v>
      </c>
      <c r="R149" s="4" t="str">
        <f t="shared" si="121"/>
        <v>B</v>
      </c>
      <c r="S149" s="4" t="str">
        <f t="shared" si="122"/>
        <v>B</v>
      </c>
      <c r="V149" s="12" t="str">
        <f t="shared" si="123"/>
        <v>RRU-LE-MOBB</v>
      </c>
      <c r="W149" s="17" t="str">
        <f t="shared" si="156"/>
        <v>Lending</v>
      </c>
      <c r="X149" s="17" t="str">
        <f t="shared" si="125"/>
        <v>Mortgage Banking</v>
      </c>
      <c r="Y149" s="17" t="str">
        <f t="shared" si="127"/>
        <v>Loan Assistant (Non-Mortgage)</v>
      </c>
      <c r="Z149" s="17" t="str">
        <f t="shared" si="126"/>
        <v>B - Group Manager</v>
      </c>
      <c r="AN149" s="4" t="str">
        <f t="shared" si="129"/>
        <v>LEMOBB</v>
      </c>
      <c r="AO149" s="12" t="str">
        <f t="shared" si="130"/>
        <v>RRU-LE-MOBB</v>
      </c>
      <c r="AP149" s="12" t="str">
        <f t="shared" si="131"/>
        <v>Lending</v>
      </c>
      <c r="AQ149" s="12" t="str">
        <f t="shared" si="132"/>
        <v>Mortgage Banking</v>
      </c>
      <c r="AR149" s="12" t="str">
        <f t="shared" si="133"/>
        <v>Mortgage Lending (Non-Commission)</v>
      </c>
      <c r="AS149" s="12" t="str">
        <f t="shared" si="134"/>
        <v>B - Group Manager</v>
      </c>
      <c r="AT149" s="12" t="str">
        <f t="shared" si="135"/>
        <v>LendingMortgage BankingMortgage Lending (Non-Commission)B - Group Manager</v>
      </c>
      <c r="AU149" s="153" t="str">
        <f t="shared" si="136"/>
        <v>B</v>
      </c>
    </row>
    <row r="150" spans="1:47">
      <c r="A150" s="12" t="s">
        <v>194</v>
      </c>
      <c r="B150" s="12" t="s">
        <v>38</v>
      </c>
      <c r="C150" s="12" t="s">
        <v>200</v>
      </c>
      <c r="D150" s="12" t="s">
        <v>128</v>
      </c>
      <c r="E150" s="12">
        <f t="shared" si="102"/>
        <v>12</v>
      </c>
      <c r="F150" s="12">
        <f t="shared" si="103"/>
        <v>1</v>
      </c>
      <c r="G150" s="12">
        <f t="shared" si="104"/>
        <v>2</v>
      </c>
      <c r="H150" s="12" t="str">
        <f t="shared" si="105"/>
        <v>Lending</v>
      </c>
      <c r="I150" s="12" t="str">
        <f t="shared" si="106"/>
        <v>Lending12</v>
      </c>
      <c r="J150" s="12" t="str">
        <f t="shared" si="107"/>
        <v>Mortgage Banking</v>
      </c>
      <c r="K150" s="12" t="str">
        <f t="shared" si="108"/>
        <v>LendingMortgage Banking1</v>
      </c>
      <c r="L150" s="12" t="str">
        <f t="shared" si="109"/>
        <v>Mortgage Lending (Non-Commission)</v>
      </c>
      <c r="M150" s="12" t="str">
        <f t="shared" si="110"/>
        <v>LendingMortgage BankingMortgage Lending (Non-Commission)2</v>
      </c>
      <c r="N150" s="12" t="str">
        <f t="shared" si="111"/>
        <v>C - Team Leader, Senior I</v>
      </c>
      <c r="O150" s="4" t="s">
        <v>2153</v>
      </c>
      <c r="P150" s="4" t="str">
        <f t="shared" si="119"/>
        <v>LE</v>
      </c>
      <c r="Q150" s="4" t="str">
        <f t="shared" si="120"/>
        <v>MO</v>
      </c>
      <c r="R150" s="4" t="str">
        <f t="shared" si="121"/>
        <v>B</v>
      </c>
      <c r="S150" s="4" t="str">
        <f t="shared" si="122"/>
        <v>C</v>
      </c>
      <c r="V150" s="12" t="str">
        <f t="shared" si="123"/>
        <v>RRU-LE-MOBC</v>
      </c>
      <c r="W150" s="17" t="str">
        <f t="shared" si="156"/>
        <v>Lending</v>
      </c>
      <c r="X150" s="17" t="str">
        <f t="shared" si="125"/>
        <v>Mortgage Banking</v>
      </c>
      <c r="Y150" s="17" t="str">
        <f t="shared" si="127"/>
        <v>Mortgage Lending (Non-Commission)</v>
      </c>
      <c r="Z150" s="17" t="str">
        <f t="shared" si="126"/>
        <v>C - Team Leader, Senior I</v>
      </c>
      <c r="AN150" s="4" t="str">
        <f t="shared" si="129"/>
        <v>LEMOBC</v>
      </c>
      <c r="AO150" s="12" t="str">
        <f t="shared" si="130"/>
        <v>RRU-LE-MOBC</v>
      </c>
      <c r="AP150" s="12" t="str">
        <f t="shared" si="131"/>
        <v>Lending</v>
      </c>
      <c r="AQ150" s="12" t="str">
        <f t="shared" si="132"/>
        <v>Mortgage Banking</v>
      </c>
      <c r="AR150" s="12" t="str">
        <f t="shared" si="133"/>
        <v>Mortgage Lending (Non-Commission)</v>
      </c>
      <c r="AS150" s="12" t="str">
        <f t="shared" si="134"/>
        <v>C - Team Leader, Senior I</v>
      </c>
      <c r="AT150" s="12" t="str">
        <f t="shared" si="135"/>
        <v>LendingMortgage BankingMortgage Lending (Non-Commission)C - Team Leader, Senior I</v>
      </c>
      <c r="AU150" s="153" t="str">
        <f t="shared" si="136"/>
        <v>C</v>
      </c>
    </row>
    <row r="151" spans="1:47">
      <c r="A151" s="12" t="s">
        <v>194</v>
      </c>
      <c r="B151" s="12" t="s">
        <v>38</v>
      </c>
      <c r="C151" s="12" t="s">
        <v>200</v>
      </c>
      <c r="D151" s="12" t="s">
        <v>129</v>
      </c>
      <c r="E151" s="12">
        <f t="shared" si="102"/>
        <v>12</v>
      </c>
      <c r="F151" s="12">
        <f t="shared" si="103"/>
        <v>1</v>
      </c>
      <c r="G151" s="12">
        <f t="shared" si="104"/>
        <v>3</v>
      </c>
      <c r="H151" s="12" t="str">
        <f t="shared" si="105"/>
        <v>Lending</v>
      </c>
      <c r="I151" s="12" t="str">
        <f t="shared" si="106"/>
        <v>Lending12</v>
      </c>
      <c r="J151" s="12" t="str">
        <f t="shared" si="107"/>
        <v>Mortgage Banking</v>
      </c>
      <c r="K151" s="12" t="str">
        <f t="shared" si="108"/>
        <v>LendingMortgage Banking1</v>
      </c>
      <c r="L151" s="12" t="str">
        <f t="shared" si="109"/>
        <v>Mortgage Lending (Non-Commission)</v>
      </c>
      <c r="M151" s="12" t="str">
        <f t="shared" si="110"/>
        <v>LendingMortgage BankingMortgage Lending (Non-Commission)3</v>
      </c>
      <c r="N151" s="12" t="str">
        <f t="shared" si="111"/>
        <v>D - Senior II</v>
      </c>
      <c r="O151" s="4" t="s">
        <v>2154</v>
      </c>
      <c r="P151" s="4" t="str">
        <f t="shared" si="119"/>
        <v>LE</v>
      </c>
      <c r="Q151" s="4" t="str">
        <f t="shared" si="120"/>
        <v>MO</v>
      </c>
      <c r="R151" s="4" t="str">
        <f t="shared" si="121"/>
        <v>B</v>
      </c>
      <c r="S151" s="4" t="str">
        <f t="shared" si="122"/>
        <v>D</v>
      </c>
      <c r="V151" s="12" t="str">
        <f t="shared" si="123"/>
        <v>RRU-LE-MOBD</v>
      </c>
      <c r="W151" s="17" t="str">
        <f t="shared" si="156"/>
        <v>Lending</v>
      </c>
      <c r="X151" s="17" t="str">
        <f t="shared" si="125"/>
        <v>Mortgage Banking</v>
      </c>
      <c r="Y151" s="17" t="str">
        <f t="shared" si="127"/>
        <v>Mortgage Lending (Non-Commission)</v>
      </c>
      <c r="Z151" s="17" t="str">
        <f t="shared" si="126"/>
        <v>D - Senior II</v>
      </c>
      <c r="AN151" s="4" t="str">
        <f t="shared" si="129"/>
        <v>LEMOBD</v>
      </c>
      <c r="AO151" s="12" t="str">
        <f t="shared" si="130"/>
        <v>RRU-LE-MOBD</v>
      </c>
      <c r="AP151" s="12" t="str">
        <f t="shared" si="131"/>
        <v>Lending</v>
      </c>
      <c r="AQ151" s="12" t="str">
        <f t="shared" si="132"/>
        <v>Mortgage Banking</v>
      </c>
      <c r="AR151" s="12" t="str">
        <f t="shared" si="133"/>
        <v>Mortgage Lending (Non-Commission)</v>
      </c>
      <c r="AS151" s="12" t="str">
        <f t="shared" si="134"/>
        <v>D - Senior II</v>
      </c>
      <c r="AT151" s="12" t="str">
        <f t="shared" si="135"/>
        <v>LendingMortgage BankingMortgage Lending (Non-Commission)D - Senior II</v>
      </c>
      <c r="AU151" s="153" t="str">
        <f t="shared" si="136"/>
        <v>D</v>
      </c>
    </row>
    <row r="152" spans="1:47">
      <c r="A152" s="12" t="s">
        <v>194</v>
      </c>
      <c r="B152" s="12" t="s">
        <v>38</v>
      </c>
      <c r="C152" s="12" t="s">
        <v>200</v>
      </c>
      <c r="D152" s="12" t="s">
        <v>130</v>
      </c>
      <c r="E152" s="12">
        <f t="shared" si="102"/>
        <v>12</v>
      </c>
      <c r="F152" s="12">
        <f t="shared" si="103"/>
        <v>1</v>
      </c>
      <c r="G152" s="12">
        <f t="shared" si="104"/>
        <v>4</v>
      </c>
      <c r="H152" s="12" t="str">
        <f t="shared" si="105"/>
        <v>Lending</v>
      </c>
      <c r="I152" s="12" t="str">
        <f t="shared" si="106"/>
        <v>Lending12</v>
      </c>
      <c r="J152" s="12" t="str">
        <f t="shared" si="107"/>
        <v>Mortgage Banking</v>
      </c>
      <c r="K152" s="12" t="str">
        <f t="shared" si="108"/>
        <v>LendingMortgage Banking1</v>
      </c>
      <c r="L152" s="12" t="str">
        <f t="shared" si="109"/>
        <v>Mortgage Lending (Non-Commission)</v>
      </c>
      <c r="M152" s="12" t="str">
        <f t="shared" si="110"/>
        <v>LendingMortgage BankingMortgage Lending (Non-Commission)4</v>
      </c>
      <c r="N152" s="12" t="str">
        <f t="shared" si="111"/>
        <v>E - Senior III</v>
      </c>
      <c r="O152" s="4" t="s">
        <v>2155</v>
      </c>
      <c r="P152" s="4" t="str">
        <f t="shared" si="119"/>
        <v>LE</v>
      </c>
      <c r="Q152" s="4" t="str">
        <f t="shared" si="120"/>
        <v>MO</v>
      </c>
      <c r="R152" s="4" t="str">
        <f t="shared" si="121"/>
        <v>B</v>
      </c>
      <c r="S152" s="4" t="str">
        <f t="shared" si="122"/>
        <v>E</v>
      </c>
      <c r="V152" s="12" t="str">
        <f t="shared" si="123"/>
        <v>RRU-LE-MOBE</v>
      </c>
      <c r="W152" s="17" t="str">
        <f t="shared" si="156"/>
        <v>Lending</v>
      </c>
      <c r="X152" s="17" t="str">
        <f t="shared" si="125"/>
        <v>Mortgage Banking</v>
      </c>
      <c r="Y152" s="17" t="str">
        <f t="shared" si="127"/>
        <v>Mortgage Lending (Non-Commission)</v>
      </c>
      <c r="Z152" s="17" t="str">
        <f t="shared" si="126"/>
        <v>E - Senior III</v>
      </c>
      <c r="AN152" s="4" t="str">
        <f t="shared" si="112"/>
        <v>LEMOBE</v>
      </c>
      <c r="AO152" s="12" t="str">
        <f t="shared" si="128"/>
        <v>RRU-LE-MOBE</v>
      </c>
      <c r="AP152" s="12" t="str">
        <f t="shared" si="113"/>
        <v>Lending</v>
      </c>
      <c r="AQ152" s="12" t="str">
        <f t="shared" si="114"/>
        <v>Mortgage Banking</v>
      </c>
      <c r="AR152" s="12" t="str">
        <f t="shared" si="115"/>
        <v>Mortgage Lending (Non-Commission)</v>
      </c>
      <c r="AS152" s="12" t="str">
        <f t="shared" si="116"/>
        <v>E - Senior III</v>
      </c>
      <c r="AT152" s="12" t="str">
        <f t="shared" si="117"/>
        <v>LendingMortgage BankingMortgage Lending (Non-Commission)E - Senior III</v>
      </c>
      <c r="AU152" s="153" t="str">
        <f t="shared" si="118"/>
        <v>E</v>
      </c>
    </row>
    <row r="153" spans="1:47">
      <c r="A153" s="12" t="s">
        <v>194</v>
      </c>
      <c r="B153" s="12" t="s">
        <v>38</v>
      </c>
      <c r="C153" s="12" t="s">
        <v>200</v>
      </c>
      <c r="D153" s="12" t="s">
        <v>131</v>
      </c>
      <c r="E153" s="12">
        <f t="shared" si="102"/>
        <v>12</v>
      </c>
      <c r="F153" s="12">
        <f t="shared" si="103"/>
        <v>1</v>
      </c>
      <c r="G153" s="12">
        <f t="shared" si="104"/>
        <v>5</v>
      </c>
      <c r="H153" s="12" t="str">
        <f t="shared" si="105"/>
        <v>Lending</v>
      </c>
      <c r="I153" s="12" t="str">
        <f t="shared" si="106"/>
        <v>Lending12</v>
      </c>
      <c r="J153" s="12" t="str">
        <f t="shared" si="107"/>
        <v>Mortgage Banking</v>
      </c>
      <c r="K153" s="12" t="str">
        <f t="shared" si="108"/>
        <v>LendingMortgage Banking1</v>
      </c>
      <c r="L153" s="12" t="str">
        <f t="shared" si="109"/>
        <v>Mortgage Lending (Non-Commission)</v>
      </c>
      <c r="M153" s="12" t="str">
        <f t="shared" si="110"/>
        <v>LendingMortgage BankingMortgage Lending (Non-Commission)5</v>
      </c>
      <c r="N153" s="12" t="str">
        <f t="shared" si="111"/>
        <v>F - Intermediate</v>
      </c>
      <c r="O153" s="4" t="s">
        <v>2156</v>
      </c>
      <c r="P153" s="4" t="str">
        <f t="shared" si="119"/>
        <v>LE</v>
      </c>
      <c r="Q153" s="4" t="str">
        <f t="shared" si="120"/>
        <v>MO</v>
      </c>
      <c r="R153" s="4" t="str">
        <f t="shared" si="121"/>
        <v>B</v>
      </c>
      <c r="S153" s="4" t="str">
        <f t="shared" si="122"/>
        <v>F</v>
      </c>
      <c r="V153" s="12" t="str">
        <f t="shared" si="123"/>
        <v>RRU-LE-MOBF</v>
      </c>
      <c r="W153" s="17" t="str">
        <f t="shared" si="156"/>
        <v>Lending</v>
      </c>
      <c r="X153" s="17" t="str">
        <f t="shared" si="125"/>
        <v>Mortgage Banking</v>
      </c>
      <c r="Y153" s="17" t="str">
        <f t="shared" si="127"/>
        <v>Mortgage Lending (Non-Commission)</v>
      </c>
      <c r="Z153" s="17" t="str">
        <f t="shared" si="126"/>
        <v>F - Intermediate</v>
      </c>
      <c r="AN153" s="4" t="str">
        <f t="shared" si="112"/>
        <v>LEMOBF</v>
      </c>
      <c r="AO153" s="12" t="str">
        <f t="shared" si="128"/>
        <v>RRU-LE-MOBF</v>
      </c>
      <c r="AP153" s="12" t="str">
        <f t="shared" si="113"/>
        <v>Lending</v>
      </c>
      <c r="AQ153" s="12" t="str">
        <f t="shared" si="114"/>
        <v>Mortgage Banking</v>
      </c>
      <c r="AR153" s="12" t="str">
        <f t="shared" si="115"/>
        <v>Mortgage Lending (Non-Commission)</v>
      </c>
      <c r="AS153" s="12" t="str">
        <f t="shared" si="116"/>
        <v>F - Intermediate</v>
      </c>
      <c r="AT153" s="12" t="str">
        <f t="shared" si="117"/>
        <v>LendingMortgage BankingMortgage Lending (Non-Commission)F - Intermediate</v>
      </c>
      <c r="AU153" s="153" t="str">
        <f t="shared" si="118"/>
        <v>F</v>
      </c>
    </row>
    <row r="154" spans="1:47">
      <c r="A154" s="12" t="s">
        <v>194</v>
      </c>
      <c r="B154" s="12" t="s">
        <v>38</v>
      </c>
      <c r="C154" s="12" t="s">
        <v>200</v>
      </c>
      <c r="D154" s="12" t="s">
        <v>132</v>
      </c>
      <c r="E154" s="12">
        <f t="shared" si="102"/>
        <v>12</v>
      </c>
      <c r="F154" s="12">
        <f t="shared" si="103"/>
        <v>1</v>
      </c>
      <c r="G154" s="12">
        <f t="shared" si="104"/>
        <v>6</v>
      </c>
      <c r="H154" s="12" t="str">
        <f t="shared" si="105"/>
        <v>Lending</v>
      </c>
      <c r="I154" s="12" t="str">
        <f t="shared" si="106"/>
        <v>Lending12</v>
      </c>
      <c r="J154" s="12" t="str">
        <f t="shared" si="107"/>
        <v>Mortgage Banking</v>
      </c>
      <c r="K154" s="12" t="str">
        <f t="shared" si="108"/>
        <v>LendingMortgage Banking1</v>
      </c>
      <c r="L154" s="12" t="str">
        <f t="shared" si="109"/>
        <v>Mortgage Lending (Non-Commission)</v>
      </c>
      <c r="M154" s="12" t="str">
        <f t="shared" si="110"/>
        <v>LendingMortgage BankingMortgage Lending (Non-Commission)6</v>
      </c>
      <c r="N154" s="12" t="str">
        <f t="shared" si="111"/>
        <v>G - Junior</v>
      </c>
      <c r="O154" s="4" t="s">
        <v>2157</v>
      </c>
      <c r="P154" s="4" t="str">
        <f t="shared" si="119"/>
        <v>LE</v>
      </c>
      <c r="Q154" s="4" t="str">
        <f t="shared" si="120"/>
        <v>MO</v>
      </c>
      <c r="R154" s="4" t="str">
        <f t="shared" si="121"/>
        <v>B</v>
      </c>
      <c r="S154" s="4" t="str">
        <f t="shared" si="122"/>
        <v>G</v>
      </c>
      <c r="V154" s="12" t="str">
        <f t="shared" si="123"/>
        <v>RRU-LE-MOBG</v>
      </c>
      <c r="W154" s="17" t="str">
        <f t="shared" si="156"/>
        <v>Lending</v>
      </c>
      <c r="X154" s="17" t="str">
        <f t="shared" si="125"/>
        <v>Mortgage Banking</v>
      </c>
      <c r="Y154" s="17" t="str">
        <f t="shared" si="127"/>
        <v>Mortgage Lending (Non-Commission)</v>
      </c>
      <c r="Z154" s="17" t="str">
        <f t="shared" si="126"/>
        <v>G - Junior</v>
      </c>
      <c r="AN154" s="4" t="str">
        <f t="shared" si="112"/>
        <v>LEMOBG</v>
      </c>
      <c r="AO154" s="12" t="str">
        <f t="shared" si="128"/>
        <v>RRU-LE-MOBG</v>
      </c>
      <c r="AP154" s="12" t="str">
        <f t="shared" si="113"/>
        <v>Lending</v>
      </c>
      <c r="AQ154" s="12" t="str">
        <f t="shared" si="114"/>
        <v>Mortgage Banking</v>
      </c>
      <c r="AR154" s="12" t="str">
        <f t="shared" si="115"/>
        <v>Mortgage Lending (Non-Commission)</v>
      </c>
      <c r="AS154" s="12" t="str">
        <f t="shared" si="116"/>
        <v>G - Junior</v>
      </c>
      <c r="AT154" s="12" t="str">
        <f t="shared" si="117"/>
        <v>LendingMortgage BankingMortgage Lending (Non-Commission)G - Junior</v>
      </c>
      <c r="AU154" s="153" t="str">
        <f t="shared" si="118"/>
        <v>G</v>
      </c>
    </row>
    <row r="155" spans="1:47">
      <c r="A155" s="12" t="s">
        <v>194</v>
      </c>
      <c r="B155" s="12" t="s">
        <v>38</v>
      </c>
      <c r="C155" s="12" t="s">
        <v>200</v>
      </c>
      <c r="D155" s="12" t="s">
        <v>133</v>
      </c>
      <c r="E155" s="12">
        <f t="shared" si="102"/>
        <v>12</v>
      </c>
      <c r="F155" s="12">
        <f t="shared" si="103"/>
        <v>1</v>
      </c>
      <c r="G155" s="12">
        <f t="shared" si="104"/>
        <v>7</v>
      </c>
      <c r="H155" s="12" t="str">
        <f t="shared" si="105"/>
        <v>Lending</v>
      </c>
      <c r="I155" s="12" t="str">
        <f t="shared" si="106"/>
        <v>Lending12</v>
      </c>
      <c r="J155" s="12" t="str">
        <f t="shared" si="107"/>
        <v>Mortgage Banking</v>
      </c>
      <c r="K155" s="12" t="str">
        <f t="shared" si="108"/>
        <v>LendingMortgage Banking1</v>
      </c>
      <c r="L155" s="12" t="str">
        <f t="shared" si="109"/>
        <v>Mortgage Lending (Non-Commission)</v>
      </c>
      <c r="M155" s="12" t="str">
        <f t="shared" si="110"/>
        <v>LendingMortgage BankingMortgage Lending (Non-Commission)7</v>
      </c>
      <c r="N155" s="12" t="str">
        <f t="shared" si="111"/>
        <v>H - Analyst</v>
      </c>
      <c r="O155" s="4" t="s">
        <v>2158</v>
      </c>
      <c r="P155" s="4" t="str">
        <f t="shared" si="119"/>
        <v>LE</v>
      </c>
      <c r="Q155" s="4" t="str">
        <f t="shared" si="120"/>
        <v>MO</v>
      </c>
      <c r="R155" s="4" t="str">
        <f t="shared" si="121"/>
        <v>B</v>
      </c>
      <c r="S155" s="4" t="str">
        <f t="shared" si="122"/>
        <v>H</v>
      </c>
      <c r="V155" s="12" t="str">
        <f t="shared" si="123"/>
        <v>RRU-LE-MOBH</v>
      </c>
      <c r="W155" s="17" t="str">
        <f t="shared" si="156"/>
        <v>Lending</v>
      </c>
      <c r="X155" s="17" t="str">
        <f t="shared" si="125"/>
        <v>Mortgage Banking</v>
      </c>
      <c r="Y155" s="17" t="str">
        <f t="shared" si="127"/>
        <v>Mortgage Lending (Non-Commission)</v>
      </c>
      <c r="Z155" s="17" t="str">
        <f t="shared" si="126"/>
        <v>H - Analyst</v>
      </c>
      <c r="AN155" s="4" t="str">
        <f t="shared" si="112"/>
        <v>LEMOBH</v>
      </c>
      <c r="AO155" s="12" t="str">
        <f t="shared" si="128"/>
        <v>RRU-LE-MOBH</v>
      </c>
      <c r="AP155" s="12" t="str">
        <f t="shared" si="113"/>
        <v>Lending</v>
      </c>
      <c r="AQ155" s="12" t="str">
        <f t="shared" si="114"/>
        <v>Mortgage Banking</v>
      </c>
      <c r="AR155" s="12" t="str">
        <f t="shared" si="115"/>
        <v>Mortgage Lending (Non-Commission)</v>
      </c>
      <c r="AS155" s="12" t="str">
        <f t="shared" si="116"/>
        <v>H - Analyst</v>
      </c>
      <c r="AT155" s="12" t="str">
        <f t="shared" si="117"/>
        <v>LendingMortgage BankingMortgage Lending (Non-Commission)H - Analyst</v>
      </c>
      <c r="AU155" s="153" t="str">
        <f t="shared" si="118"/>
        <v>H</v>
      </c>
    </row>
    <row r="156" spans="1:47">
      <c r="A156" s="12" t="s">
        <v>194</v>
      </c>
      <c r="B156" s="12" t="s">
        <v>38</v>
      </c>
      <c r="C156" s="12" t="s">
        <v>200</v>
      </c>
      <c r="D156" s="12" t="s">
        <v>1411</v>
      </c>
      <c r="E156" s="12">
        <f t="shared" si="102"/>
        <v>12</v>
      </c>
      <c r="F156" s="12">
        <f t="shared" si="103"/>
        <v>1</v>
      </c>
      <c r="G156" s="12">
        <f t="shared" si="104"/>
        <v>8</v>
      </c>
      <c r="H156" s="12" t="str">
        <f t="shared" si="105"/>
        <v>Lending</v>
      </c>
      <c r="I156" s="12" t="str">
        <f t="shared" si="106"/>
        <v>Lending12</v>
      </c>
      <c r="J156" s="12" t="str">
        <f t="shared" si="107"/>
        <v>Mortgage Banking</v>
      </c>
      <c r="K156" s="12" t="str">
        <f t="shared" si="108"/>
        <v>LendingMortgage Banking1</v>
      </c>
      <c r="L156" s="12" t="str">
        <f t="shared" si="109"/>
        <v>Mortgage Lending (Non-Commission)</v>
      </c>
      <c r="M156" s="12" t="str">
        <f t="shared" si="110"/>
        <v>LendingMortgage BankingMortgage Lending (Non-Commission)8</v>
      </c>
      <c r="N156" s="12" t="str">
        <f t="shared" si="111"/>
        <v>Levels D &amp; E Combined</v>
      </c>
      <c r="O156" s="4" t="s">
        <v>2150</v>
      </c>
      <c r="P156" s="4" t="str">
        <f t="shared" si="119"/>
        <v>LE</v>
      </c>
      <c r="Q156" s="4" t="str">
        <f t="shared" si="120"/>
        <v>MO</v>
      </c>
      <c r="R156" s="4" t="str">
        <f t="shared" si="121"/>
        <v>B</v>
      </c>
      <c r="S156" s="4" t="str">
        <f t="shared" si="122"/>
        <v>2</v>
      </c>
      <c r="V156" s="12" t="str">
        <f t="shared" si="123"/>
        <v>RRU-LE-MOB2</v>
      </c>
      <c r="W156" s="17" t="str">
        <f t="shared" si="156"/>
        <v>Lending</v>
      </c>
      <c r="X156" s="17" t="str">
        <f t="shared" si="125"/>
        <v>Mortgage Banking</v>
      </c>
      <c r="Y156" s="17" t="str">
        <f t="shared" si="127"/>
        <v>Mortgage Lending (Non-Commission)</v>
      </c>
      <c r="Z156" s="17" t="str">
        <f t="shared" si="126"/>
        <v>Levels D &amp; E Combined</v>
      </c>
      <c r="AN156" s="4" t="str">
        <f t="shared" si="112"/>
        <v>LEMOB2</v>
      </c>
      <c r="AO156" s="12" t="str">
        <f t="shared" si="128"/>
        <v>RRU-LE-MOB2</v>
      </c>
      <c r="AP156" s="12" t="str">
        <f t="shared" si="113"/>
        <v>Lending</v>
      </c>
      <c r="AQ156" s="12" t="str">
        <f t="shared" si="114"/>
        <v>Mortgage Banking</v>
      </c>
      <c r="AR156" s="12" t="str">
        <f t="shared" si="115"/>
        <v>Mortgage Lending (Non-Commission)</v>
      </c>
      <c r="AS156" s="12" t="str">
        <f t="shared" si="116"/>
        <v>Levels D &amp; E Combined</v>
      </c>
      <c r="AT156" s="12" t="str">
        <f t="shared" si="117"/>
        <v>LendingMortgage BankingMortgage Lending (Non-Commission)Levels D &amp; E Combined</v>
      </c>
      <c r="AU156" s="153" t="str">
        <f t="shared" si="118"/>
        <v>2</v>
      </c>
    </row>
    <row r="157" spans="1:47">
      <c r="A157" s="12" t="s">
        <v>194</v>
      </c>
      <c r="B157" s="12" t="s">
        <v>38</v>
      </c>
      <c r="C157" s="12" t="s">
        <v>200</v>
      </c>
      <c r="D157" s="12" t="s">
        <v>1412</v>
      </c>
      <c r="E157" s="12">
        <f t="shared" si="102"/>
        <v>12</v>
      </c>
      <c r="F157" s="12">
        <f t="shared" si="103"/>
        <v>1</v>
      </c>
      <c r="G157" s="12">
        <f t="shared" si="104"/>
        <v>9</v>
      </c>
      <c r="H157" s="12" t="str">
        <f t="shared" si="105"/>
        <v>Lending</v>
      </c>
      <c r="I157" s="12" t="str">
        <f t="shared" si="106"/>
        <v>Lending12</v>
      </c>
      <c r="J157" s="12" t="str">
        <f t="shared" si="107"/>
        <v>Mortgage Banking</v>
      </c>
      <c r="K157" s="12" t="str">
        <f t="shared" si="108"/>
        <v>LendingMortgage Banking1</v>
      </c>
      <c r="L157" s="12" t="str">
        <f t="shared" si="109"/>
        <v>Mortgage Lending (Non-Commission)</v>
      </c>
      <c r="M157" s="12" t="str">
        <f t="shared" si="110"/>
        <v>LendingMortgage BankingMortgage Lending (Non-Commission)9</v>
      </c>
      <c r="N157" s="12" t="str">
        <f t="shared" si="111"/>
        <v>Levels F, G &amp; H Combined</v>
      </c>
      <c r="O157" s="4" t="s">
        <v>2151</v>
      </c>
      <c r="P157" s="4" t="str">
        <f t="shared" si="119"/>
        <v>LE</v>
      </c>
      <c r="Q157" s="4" t="str">
        <f t="shared" si="120"/>
        <v>MO</v>
      </c>
      <c r="R157" s="4" t="str">
        <f t="shared" si="121"/>
        <v>B</v>
      </c>
      <c r="S157" s="4" t="str">
        <f t="shared" si="122"/>
        <v>3</v>
      </c>
      <c r="V157" s="12" t="str">
        <f t="shared" si="123"/>
        <v>RRU-LE-MOB3</v>
      </c>
      <c r="W157" s="17" t="str">
        <f t="shared" si="156"/>
        <v>Lending</v>
      </c>
      <c r="X157" s="17" t="str">
        <f t="shared" si="125"/>
        <v>Mortgage Banking</v>
      </c>
      <c r="Y157" s="17" t="str">
        <f t="shared" si="127"/>
        <v>Mortgage Lending (Non-Commission)</v>
      </c>
      <c r="Z157" s="17" t="str">
        <f t="shared" si="126"/>
        <v>Levels F, G &amp; H Combined</v>
      </c>
      <c r="AN157" s="4" t="str">
        <f t="shared" si="112"/>
        <v>LEMOB3</v>
      </c>
      <c r="AO157" s="12" t="str">
        <f t="shared" si="128"/>
        <v>RRU-LE-MOB3</v>
      </c>
      <c r="AP157" s="12" t="str">
        <f t="shared" si="113"/>
        <v>Lending</v>
      </c>
      <c r="AQ157" s="12" t="str">
        <f t="shared" si="114"/>
        <v>Mortgage Banking</v>
      </c>
      <c r="AR157" s="12" t="str">
        <f t="shared" si="115"/>
        <v>Mortgage Lending (Non-Commission)</v>
      </c>
      <c r="AS157" s="12" t="str">
        <f t="shared" si="116"/>
        <v>Levels F, G &amp; H Combined</v>
      </c>
      <c r="AT157" s="12" t="str">
        <f t="shared" si="117"/>
        <v>LendingMortgage BankingMortgage Lending (Non-Commission)Levels F, G &amp; H Combined</v>
      </c>
      <c r="AU157" s="153" t="str">
        <f t="shared" si="118"/>
        <v>3</v>
      </c>
    </row>
    <row r="158" spans="1:47">
      <c r="A158" s="12" t="s">
        <v>194</v>
      </c>
      <c r="B158" s="12" t="s">
        <v>38</v>
      </c>
      <c r="C158" s="12" t="s">
        <v>201</v>
      </c>
      <c r="D158" s="12" t="s">
        <v>128</v>
      </c>
      <c r="E158" s="12">
        <f t="shared" si="102"/>
        <v>12</v>
      </c>
      <c r="F158" s="12">
        <f t="shared" si="103"/>
        <v>2</v>
      </c>
      <c r="G158" s="12">
        <f t="shared" si="104"/>
        <v>1</v>
      </c>
      <c r="H158" s="12" t="str">
        <f t="shared" si="105"/>
        <v>Lending</v>
      </c>
      <c r="I158" s="12" t="str">
        <f t="shared" si="106"/>
        <v>Lending12</v>
      </c>
      <c r="J158" s="12" t="str">
        <f t="shared" si="107"/>
        <v>Mortgage Banking</v>
      </c>
      <c r="K158" s="12" t="str">
        <f t="shared" si="108"/>
        <v>LendingMortgage Banking2</v>
      </c>
      <c r="L158" s="12" t="str">
        <f t="shared" si="109"/>
        <v>Mortgage Lending (Commission)</v>
      </c>
      <c r="M158" s="12" t="str">
        <f t="shared" si="110"/>
        <v>LendingMortgage BankingMortgage Lending (Commission)1</v>
      </c>
      <c r="N158" s="12" t="str">
        <f t="shared" si="111"/>
        <v>C - Team Leader, Senior I</v>
      </c>
      <c r="O158" s="4" t="s">
        <v>2159</v>
      </c>
      <c r="P158" s="4" t="str">
        <f t="shared" si="119"/>
        <v>LE</v>
      </c>
      <c r="Q158" s="4" t="str">
        <f t="shared" si="120"/>
        <v>MO</v>
      </c>
      <c r="R158" s="4" t="str">
        <f t="shared" si="121"/>
        <v>C</v>
      </c>
      <c r="S158" s="4" t="str">
        <f t="shared" si="122"/>
        <v>C</v>
      </c>
      <c r="V158" s="12" t="str">
        <f t="shared" si="123"/>
        <v>RRU-LE-MOCC</v>
      </c>
      <c r="W158" s="17" t="str">
        <f t="shared" si="156"/>
        <v>Lending</v>
      </c>
      <c r="X158" s="17" t="str">
        <f t="shared" si="125"/>
        <v>Mortgage Banking</v>
      </c>
      <c r="Y158" s="17" t="str">
        <f t="shared" si="127"/>
        <v>Mortgage Lending (Non-Commission)</v>
      </c>
      <c r="Z158" s="17" t="str">
        <f t="shared" si="126"/>
        <v>C - Team Leader, Senior I</v>
      </c>
      <c r="AN158" s="4" t="str">
        <f t="shared" si="112"/>
        <v>LEMOCC</v>
      </c>
      <c r="AO158" s="12" t="str">
        <f t="shared" si="128"/>
        <v>RRU-LE-MOCC</v>
      </c>
      <c r="AP158" s="12" t="str">
        <f t="shared" si="113"/>
        <v>Lending</v>
      </c>
      <c r="AQ158" s="12" t="str">
        <f t="shared" si="114"/>
        <v>Mortgage Banking</v>
      </c>
      <c r="AR158" s="12" t="str">
        <f t="shared" si="115"/>
        <v>Mortgage Lending (Commission)</v>
      </c>
      <c r="AS158" s="12" t="str">
        <f t="shared" si="116"/>
        <v>C - Team Leader, Senior I</v>
      </c>
      <c r="AT158" s="12" t="str">
        <f t="shared" si="117"/>
        <v>LendingMortgage BankingMortgage Lending (Commission)C - Team Leader, Senior I</v>
      </c>
      <c r="AU158" s="153" t="str">
        <f t="shared" si="118"/>
        <v>C</v>
      </c>
    </row>
    <row r="159" spans="1:47">
      <c r="A159" s="12" t="s">
        <v>194</v>
      </c>
      <c r="B159" s="12" t="s">
        <v>38</v>
      </c>
      <c r="C159" s="12" t="s">
        <v>201</v>
      </c>
      <c r="D159" s="12" t="s">
        <v>130</v>
      </c>
      <c r="E159" s="12">
        <f t="shared" si="102"/>
        <v>12</v>
      </c>
      <c r="F159" s="12">
        <f t="shared" si="103"/>
        <v>2</v>
      </c>
      <c r="G159" s="12">
        <f t="shared" si="104"/>
        <v>2</v>
      </c>
      <c r="H159" s="12" t="str">
        <f t="shared" si="105"/>
        <v>Lending</v>
      </c>
      <c r="I159" s="12" t="str">
        <f t="shared" si="106"/>
        <v>Lending12</v>
      </c>
      <c r="J159" s="12" t="str">
        <f t="shared" si="107"/>
        <v>Mortgage Banking</v>
      </c>
      <c r="K159" s="12" t="str">
        <f t="shared" si="108"/>
        <v>LendingMortgage Banking2</v>
      </c>
      <c r="L159" s="12" t="str">
        <f t="shared" si="109"/>
        <v>Mortgage Lending (Commission)</v>
      </c>
      <c r="M159" s="12" t="str">
        <f t="shared" si="110"/>
        <v>LendingMortgage BankingMortgage Lending (Commission)2</v>
      </c>
      <c r="N159" s="12" t="str">
        <f t="shared" si="111"/>
        <v>E - Senior III</v>
      </c>
      <c r="O159" s="4" t="s">
        <v>2160</v>
      </c>
      <c r="P159" s="4" t="str">
        <f t="shared" si="119"/>
        <v>LE</v>
      </c>
      <c r="Q159" s="4" t="str">
        <f t="shared" si="120"/>
        <v>MO</v>
      </c>
      <c r="R159" s="4" t="str">
        <f t="shared" si="121"/>
        <v>C</v>
      </c>
      <c r="S159" s="4" t="str">
        <f t="shared" si="122"/>
        <v>E</v>
      </c>
      <c r="V159" s="12" t="str">
        <f t="shared" si="123"/>
        <v>RRU-LE-MOCE</v>
      </c>
      <c r="W159" s="17" t="str">
        <f t="shared" si="156"/>
        <v>Lending</v>
      </c>
      <c r="X159" s="17" t="str">
        <f t="shared" si="125"/>
        <v>Mortgage Banking</v>
      </c>
      <c r="Y159" s="17" t="str">
        <f t="shared" si="127"/>
        <v>Mortgage Lending (Commission)</v>
      </c>
      <c r="Z159" s="17" t="str">
        <f t="shared" si="126"/>
        <v>E - Senior III</v>
      </c>
      <c r="AN159" s="4" t="str">
        <f t="shared" si="112"/>
        <v>LEMOCE</v>
      </c>
      <c r="AO159" s="12" t="str">
        <f t="shared" si="128"/>
        <v>RRU-LE-MOCE</v>
      </c>
      <c r="AP159" s="12" t="str">
        <f t="shared" si="113"/>
        <v>Lending</v>
      </c>
      <c r="AQ159" s="12" t="str">
        <f t="shared" si="114"/>
        <v>Mortgage Banking</v>
      </c>
      <c r="AR159" s="12" t="str">
        <f t="shared" si="115"/>
        <v>Mortgage Lending (Commission)</v>
      </c>
      <c r="AS159" s="12" t="str">
        <f t="shared" si="116"/>
        <v>E - Senior III</v>
      </c>
      <c r="AT159" s="12" t="str">
        <f t="shared" si="117"/>
        <v>LendingMortgage BankingMortgage Lending (Commission)E - Senior III</v>
      </c>
      <c r="AU159" s="153" t="str">
        <f t="shared" si="118"/>
        <v>E</v>
      </c>
    </row>
    <row r="160" spans="1:47">
      <c r="A160" s="12" t="s">
        <v>194</v>
      </c>
      <c r="B160" s="12" t="s">
        <v>38</v>
      </c>
      <c r="C160" s="12" t="s">
        <v>201</v>
      </c>
      <c r="D160" s="12" t="s">
        <v>132</v>
      </c>
      <c r="E160" s="12">
        <f t="shared" si="102"/>
        <v>12</v>
      </c>
      <c r="F160" s="12">
        <f t="shared" si="103"/>
        <v>2</v>
      </c>
      <c r="G160" s="12">
        <f t="shared" si="104"/>
        <v>3</v>
      </c>
      <c r="H160" s="12" t="str">
        <f t="shared" si="105"/>
        <v>Lending</v>
      </c>
      <c r="I160" s="12" t="str">
        <f t="shared" si="106"/>
        <v>Lending12</v>
      </c>
      <c r="J160" s="12" t="str">
        <f t="shared" si="107"/>
        <v>Mortgage Banking</v>
      </c>
      <c r="K160" s="12" t="str">
        <f t="shared" si="108"/>
        <v>LendingMortgage Banking2</v>
      </c>
      <c r="L160" s="12" t="str">
        <f t="shared" si="109"/>
        <v>Mortgage Lending (Commission)</v>
      </c>
      <c r="M160" s="12" t="str">
        <f t="shared" si="110"/>
        <v>LendingMortgage BankingMortgage Lending (Commission)3</v>
      </c>
      <c r="N160" s="12" t="str">
        <f t="shared" si="111"/>
        <v>G - Junior</v>
      </c>
      <c r="O160" s="4" t="s">
        <v>2161</v>
      </c>
      <c r="P160" s="4" t="str">
        <f t="shared" si="119"/>
        <v>LE</v>
      </c>
      <c r="Q160" s="4" t="str">
        <f t="shared" si="120"/>
        <v>MO</v>
      </c>
      <c r="R160" s="4" t="str">
        <f t="shared" si="121"/>
        <v>C</v>
      </c>
      <c r="S160" s="4" t="str">
        <f t="shared" si="122"/>
        <v>G</v>
      </c>
      <c r="V160" s="12" t="str">
        <f t="shared" si="123"/>
        <v>RRU-LE-MOCG</v>
      </c>
      <c r="W160" s="17" t="str">
        <f t="shared" si="156"/>
        <v>Lending</v>
      </c>
      <c r="X160" s="17" t="str">
        <f t="shared" si="125"/>
        <v>Mortgage Banking</v>
      </c>
      <c r="Y160" s="17" t="str">
        <f t="shared" si="127"/>
        <v>Mortgage Lending (Commission)</v>
      </c>
      <c r="Z160" s="17" t="str">
        <f t="shared" si="126"/>
        <v>G - Junior</v>
      </c>
      <c r="AN160" s="4" t="str">
        <f t="shared" si="112"/>
        <v>LEMOCG</v>
      </c>
      <c r="AO160" s="12" t="str">
        <f t="shared" si="128"/>
        <v>RRU-LE-MOCG</v>
      </c>
      <c r="AP160" s="12" t="str">
        <f t="shared" si="113"/>
        <v>Lending</v>
      </c>
      <c r="AQ160" s="12" t="str">
        <f t="shared" si="114"/>
        <v>Mortgage Banking</v>
      </c>
      <c r="AR160" s="12" t="str">
        <f t="shared" si="115"/>
        <v>Mortgage Lending (Commission)</v>
      </c>
      <c r="AS160" s="12" t="str">
        <f t="shared" si="116"/>
        <v>G - Junior</v>
      </c>
      <c r="AT160" s="12" t="str">
        <f t="shared" si="117"/>
        <v>LendingMortgage BankingMortgage Lending (Commission)G - Junior</v>
      </c>
      <c r="AU160" s="153" t="str">
        <f t="shared" si="118"/>
        <v>G</v>
      </c>
    </row>
    <row r="161" spans="1:47">
      <c r="A161" s="189" t="s">
        <v>194</v>
      </c>
      <c r="B161" s="189" t="s">
        <v>38</v>
      </c>
      <c r="C161" s="189" t="s">
        <v>2790</v>
      </c>
      <c r="D161" s="189" t="s">
        <v>128</v>
      </c>
      <c r="E161" s="12">
        <f t="shared" si="102"/>
        <v>12</v>
      </c>
      <c r="F161" s="12">
        <f t="shared" si="103"/>
        <v>3</v>
      </c>
      <c r="G161" s="12">
        <f t="shared" si="104"/>
        <v>1</v>
      </c>
      <c r="H161" s="12" t="str">
        <f t="shared" si="105"/>
        <v>Lending</v>
      </c>
      <c r="I161" s="12" t="str">
        <f t="shared" si="106"/>
        <v>Lending12</v>
      </c>
      <c r="J161" s="12" t="str">
        <f t="shared" si="107"/>
        <v>Mortgage Banking</v>
      </c>
      <c r="K161" s="12" t="str">
        <f t="shared" si="108"/>
        <v>LendingMortgage Banking3</v>
      </c>
      <c r="L161" s="12" t="str">
        <f t="shared" si="109"/>
        <v>Wholesale Lending</v>
      </c>
      <c r="M161" s="12" t="str">
        <f t="shared" si="110"/>
        <v>LendingMortgage BankingWholesale Lending1</v>
      </c>
      <c r="N161" s="12" t="str">
        <f t="shared" si="111"/>
        <v>C - Team Leader, Senior I</v>
      </c>
      <c r="O161" s="188" t="s">
        <v>2791</v>
      </c>
      <c r="P161" s="4" t="str">
        <f t="shared" si="119"/>
        <v>LE</v>
      </c>
      <c r="Q161" s="4" t="str">
        <f t="shared" si="120"/>
        <v>MO</v>
      </c>
      <c r="R161" s="4" t="str">
        <f t="shared" si="121"/>
        <v>E</v>
      </c>
      <c r="S161" s="4" t="str">
        <f t="shared" si="122"/>
        <v>C</v>
      </c>
      <c r="V161" s="12" t="str">
        <f t="shared" si="123"/>
        <v>RRU-LE-MOEC</v>
      </c>
      <c r="W161" s="17" t="str">
        <f t="shared" si="156"/>
        <v>Lending</v>
      </c>
      <c r="X161" s="17" t="str">
        <f t="shared" si="125"/>
        <v>Mortgage Banking</v>
      </c>
      <c r="Y161" s="17" t="str">
        <f t="shared" si="127"/>
        <v>Mortgage Lending (Commission)</v>
      </c>
      <c r="Z161" s="17" t="str">
        <f t="shared" si="126"/>
        <v>C - Team Leader, Senior I</v>
      </c>
      <c r="AN161" s="4" t="str">
        <f t="shared" si="112"/>
        <v>LEMOEC</v>
      </c>
      <c r="AO161" s="12" t="str">
        <f t="shared" si="128"/>
        <v>RRU-LE-MOEC</v>
      </c>
      <c r="AP161" s="12" t="str">
        <f t="shared" si="113"/>
        <v>Lending</v>
      </c>
      <c r="AQ161" s="12" t="str">
        <f t="shared" si="114"/>
        <v>Mortgage Banking</v>
      </c>
      <c r="AR161" s="12" t="str">
        <f t="shared" si="115"/>
        <v>Wholesale Lending</v>
      </c>
      <c r="AS161" s="12" t="str">
        <f t="shared" si="116"/>
        <v>C - Team Leader, Senior I</v>
      </c>
      <c r="AT161" s="12" t="str">
        <f t="shared" si="117"/>
        <v>LendingMortgage BankingWholesale LendingC - Team Leader, Senior I</v>
      </c>
      <c r="AU161" s="153" t="str">
        <f t="shared" si="118"/>
        <v>C</v>
      </c>
    </row>
    <row r="162" spans="1:47">
      <c r="A162" s="189" t="s">
        <v>194</v>
      </c>
      <c r="B162" s="189" t="s">
        <v>38</v>
      </c>
      <c r="C162" s="189" t="s">
        <v>2790</v>
      </c>
      <c r="D162" s="189" t="s">
        <v>130</v>
      </c>
      <c r="E162" s="12">
        <f t="shared" si="102"/>
        <v>12</v>
      </c>
      <c r="F162" s="12">
        <f t="shared" si="103"/>
        <v>3</v>
      </c>
      <c r="G162" s="12">
        <f t="shared" si="104"/>
        <v>2</v>
      </c>
      <c r="H162" s="12" t="str">
        <f t="shared" si="105"/>
        <v>Lending</v>
      </c>
      <c r="I162" s="12" t="str">
        <f t="shared" si="106"/>
        <v>Lending12</v>
      </c>
      <c r="J162" s="12" t="str">
        <f t="shared" si="107"/>
        <v>Mortgage Banking</v>
      </c>
      <c r="K162" s="12" t="str">
        <f t="shared" si="108"/>
        <v>LendingMortgage Banking3</v>
      </c>
      <c r="L162" s="12" t="str">
        <f t="shared" si="109"/>
        <v>Wholesale Lending</v>
      </c>
      <c r="M162" s="12" t="str">
        <f t="shared" si="110"/>
        <v>LendingMortgage BankingWholesale Lending2</v>
      </c>
      <c r="N162" s="12" t="str">
        <f t="shared" si="111"/>
        <v>E - Senior III</v>
      </c>
      <c r="O162" s="188" t="s">
        <v>2792</v>
      </c>
      <c r="P162" s="4" t="str">
        <f t="shared" si="119"/>
        <v>LE</v>
      </c>
      <c r="Q162" s="4" t="str">
        <f t="shared" si="120"/>
        <v>MO</v>
      </c>
      <c r="R162" s="4" t="str">
        <f t="shared" si="121"/>
        <v>E</v>
      </c>
      <c r="S162" s="4" t="str">
        <f t="shared" si="122"/>
        <v>E</v>
      </c>
      <c r="V162" s="12" t="str">
        <f t="shared" si="123"/>
        <v>RRU-LE-MOEE</v>
      </c>
      <c r="W162" s="17" t="str">
        <f t="shared" si="156"/>
        <v>Lending</v>
      </c>
      <c r="X162" s="17" t="str">
        <f t="shared" si="125"/>
        <v>Mortgage Banking</v>
      </c>
      <c r="Y162" s="17" t="str">
        <f t="shared" si="127"/>
        <v>Wholesale Lending</v>
      </c>
      <c r="Z162" s="17" t="str">
        <f t="shared" si="126"/>
        <v>E - Senior III</v>
      </c>
      <c r="AN162" s="4" t="str">
        <f t="shared" si="112"/>
        <v>LEMOEE</v>
      </c>
      <c r="AO162" s="12" t="str">
        <f t="shared" si="128"/>
        <v>RRU-LE-MOEE</v>
      </c>
      <c r="AP162" s="12" t="str">
        <f t="shared" si="113"/>
        <v>Lending</v>
      </c>
      <c r="AQ162" s="12" t="str">
        <f t="shared" si="114"/>
        <v>Mortgage Banking</v>
      </c>
      <c r="AR162" s="12" t="str">
        <f t="shared" si="115"/>
        <v>Wholesale Lending</v>
      </c>
      <c r="AS162" s="12" t="str">
        <f t="shared" si="116"/>
        <v>E - Senior III</v>
      </c>
      <c r="AT162" s="12" t="str">
        <f t="shared" si="117"/>
        <v>LendingMortgage BankingWholesale LendingE - Senior III</v>
      </c>
      <c r="AU162" s="153" t="str">
        <f t="shared" si="118"/>
        <v>E</v>
      </c>
    </row>
    <row r="163" spans="1:47">
      <c r="A163" s="189" t="s">
        <v>194</v>
      </c>
      <c r="B163" s="189" t="s">
        <v>38</v>
      </c>
      <c r="C163" s="189" t="s">
        <v>2790</v>
      </c>
      <c r="D163" s="189" t="s">
        <v>132</v>
      </c>
      <c r="E163" s="12">
        <f t="shared" si="102"/>
        <v>12</v>
      </c>
      <c r="F163" s="12">
        <f t="shared" si="103"/>
        <v>3</v>
      </c>
      <c r="G163" s="12">
        <f t="shared" si="104"/>
        <v>3</v>
      </c>
      <c r="H163" s="12" t="str">
        <f t="shared" si="105"/>
        <v>Lending</v>
      </c>
      <c r="I163" s="12" t="str">
        <f t="shared" si="106"/>
        <v>Lending12</v>
      </c>
      <c r="J163" s="12" t="str">
        <f t="shared" si="107"/>
        <v>Mortgage Banking</v>
      </c>
      <c r="K163" s="12" t="str">
        <f t="shared" si="108"/>
        <v>LendingMortgage Banking3</v>
      </c>
      <c r="L163" s="12" t="str">
        <f t="shared" si="109"/>
        <v>Wholesale Lending</v>
      </c>
      <c r="M163" s="12" t="str">
        <f t="shared" si="110"/>
        <v>LendingMortgage BankingWholesale Lending3</v>
      </c>
      <c r="N163" s="12" t="str">
        <f t="shared" si="111"/>
        <v>G - Junior</v>
      </c>
      <c r="O163" s="188" t="s">
        <v>2793</v>
      </c>
      <c r="P163" s="4" t="str">
        <f t="shared" si="119"/>
        <v>LE</v>
      </c>
      <c r="Q163" s="4" t="str">
        <f t="shared" si="120"/>
        <v>MO</v>
      </c>
      <c r="R163" s="4" t="str">
        <f t="shared" si="121"/>
        <v>E</v>
      </c>
      <c r="S163" s="4" t="str">
        <f t="shared" si="122"/>
        <v>G</v>
      </c>
      <c r="V163" s="12" t="str">
        <f t="shared" si="123"/>
        <v>RRU-LE-MOEG</v>
      </c>
      <c r="W163" s="17" t="str">
        <f t="shared" si="156"/>
        <v>Lending</v>
      </c>
      <c r="X163" s="17" t="str">
        <f t="shared" si="125"/>
        <v>Mortgage Banking</v>
      </c>
      <c r="Y163" s="17" t="str">
        <f t="shared" si="127"/>
        <v>Wholesale Lending</v>
      </c>
      <c r="Z163" s="17" t="str">
        <f t="shared" si="126"/>
        <v>G - Junior</v>
      </c>
      <c r="AN163" s="4" t="str">
        <f t="shared" si="112"/>
        <v>LEMOEG</v>
      </c>
      <c r="AO163" s="12" t="str">
        <f t="shared" si="128"/>
        <v>RRU-LE-MOEG</v>
      </c>
      <c r="AP163" s="12" t="str">
        <f t="shared" si="113"/>
        <v>Lending</v>
      </c>
      <c r="AQ163" s="12" t="str">
        <f t="shared" si="114"/>
        <v>Mortgage Banking</v>
      </c>
      <c r="AR163" s="12" t="str">
        <f t="shared" si="115"/>
        <v>Wholesale Lending</v>
      </c>
      <c r="AS163" s="12" t="str">
        <f t="shared" si="116"/>
        <v>G - Junior</v>
      </c>
      <c r="AT163" s="12" t="str">
        <f t="shared" si="117"/>
        <v>LendingMortgage BankingWholesale LendingG - Junior</v>
      </c>
      <c r="AU163" s="153" t="str">
        <f t="shared" si="118"/>
        <v>G</v>
      </c>
    </row>
    <row r="164" spans="1:47">
      <c r="A164" s="12" t="s">
        <v>194</v>
      </c>
      <c r="B164" s="12" t="s">
        <v>38</v>
      </c>
      <c r="C164" s="12" t="s">
        <v>970</v>
      </c>
      <c r="D164" s="12" t="s">
        <v>131</v>
      </c>
      <c r="E164" s="12">
        <f t="shared" si="102"/>
        <v>12</v>
      </c>
      <c r="F164" s="12">
        <f t="shared" si="103"/>
        <v>4</v>
      </c>
      <c r="G164" s="12">
        <f t="shared" si="104"/>
        <v>1</v>
      </c>
      <c r="H164" s="12" t="str">
        <f t="shared" si="105"/>
        <v>Lending</v>
      </c>
      <c r="I164" s="12" t="str">
        <f t="shared" si="106"/>
        <v>Lending12</v>
      </c>
      <c r="J164" s="12" t="str">
        <f t="shared" si="107"/>
        <v>Mortgage Banking</v>
      </c>
      <c r="K164" s="12" t="str">
        <f t="shared" si="108"/>
        <v>LendingMortgage Banking4</v>
      </c>
      <c r="L164" s="12" t="str">
        <f t="shared" si="109"/>
        <v>Loan Assistant (Mortgage)</v>
      </c>
      <c r="M164" s="12" t="str">
        <f t="shared" si="110"/>
        <v>LendingMortgage BankingLoan Assistant (Mortgage)1</v>
      </c>
      <c r="N164" s="12" t="str">
        <f t="shared" si="111"/>
        <v>F - Intermediate</v>
      </c>
      <c r="O164" s="4" t="s">
        <v>2147</v>
      </c>
      <c r="P164" s="4" t="str">
        <f t="shared" si="119"/>
        <v>LE</v>
      </c>
      <c r="Q164" s="4" t="str">
        <f t="shared" si="120"/>
        <v>MO</v>
      </c>
      <c r="R164" s="4" t="str">
        <f t="shared" si="121"/>
        <v>A</v>
      </c>
      <c r="S164" s="4" t="str">
        <f t="shared" si="122"/>
        <v>F</v>
      </c>
      <c r="V164" s="12" t="str">
        <f t="shared" si="123"/>
        <v>RRU-LE-MOAF</v>
      </c>
      <c r="W164" s="17" t="str">
        <f t="shared" si="156"/>
        <v>Lending</v>
      </c>
      <c r="X164" s="17" t="str">
        <f t="shared" si="125"/>
        <v>Mortgage Banking</v>
      </c>
      <c r="Y164" s="17" t="str">
        <f t="shared" si="127"/>
        <v>Wholesale Lending</v>
      </c>
      <c r="Z164" s="17" t="str">
        <f t="shared" si="126"/>
        <v>F - Intermediate</v>
      </c>
      <c r="AN164" s="4" t="str">
        <f t="shared" si="112"/>
        <v>LEMOAF</v>
      </c>
      <c r="AO164" s="12" t="str">
        <f t="shared" si="128"/>
        <v>RRU-LE-MOAF</v>
      </c>
      <c r="AP164" s="12" t="str">
        <f t="shared" si="113"/>
        <v>Lending</v>
      </c>
      <c r="AQ164" s="12" t="str">
        <f t="shared" si="114"/>
        <v>Mortgage Banking</v>
      </c>
      <c r="AR164" s="12" t="str">
        <f t="shared" si="115"/>
        <v>Loan Assistant (Mortgage)</v>
      </c>
      <c r="AS164" s="12" t="str">
        <f t="shared" si="116"/>
        <v>F - Intermediate</v>
      </c>
      <c r="AT164" s="12" t="str">
        <f t="shared" si="117"/>
        <v>LendingMortgage BankingLoan Assistant (Mortgage)F - Intermediate</v>
      </c>
      <c r="AU164" s="153" t="str">
        <f t="shared" si="118"/>
        <v>F</v>
      </c>
    </row>
    <row r="165" spans="1:47">
      <c r="A165" s="12" t="s">
        <v>194</v>
      </c>
      <c r="B165" s="12" t="s">
        <v>38</v>
      </c>
      <c r="C165" s="12" t="s">
        <v>970</v>
      </c>
      <c r="D165" s="12" t="s">
        <v>132</v>
      </c>
      <c r="E165" s="12">
        <f t="shared" si="102"/>
        <v>12</v>
      </c>
      <c r="F165" s="12">
        <f t="shared" si="103"/>
        <v>4</v>
      </c>
      <c r="G165" s="12">
        <f t="shared" si="104"/>
        <v>2</v>
      </c>
      <c r="H165" s="12" t="str">
        <f t="shared" si="105"/>
        <v>Lending</v>
      </c>
      <c r="I165" s="12" t="str">
        <f t="shared" si="106"/>
        <v>Lending12</v>
      </c>
      <c r="J165" s="12" t="str">
        <f t="shared" si="107"/>
        <v>Mortgage Banking</v>
      </c>
      <c r="K165" s="12" t="str">
        <f t="shared" si="108"/>
        <v>LendingMortgage Banking4</v>
      </c>
      <c r="L165" s="12" t="str">
        <f t="shared" si="109"/>
        <v>Loan Assistant (Mortgage)</v>
      </c>
      <c r="M165" s="12" t="str">
        <f t="shared" si="110"/>
        <v>LendingMortgage BankingLoan Assistant (Mortgage)2</v>
      </c>
      <c r="N165" s="12" t="str">
        <f t="shared" si="111"/>
        <v>G - Junior</v>
      </c>
      <c r="O165" s="4" t="s">
        <v>2148</v>
      </c>
      <c r="P165" s="4" t="str">
        <f t="shared" si="119"/>
        <v>LE</v>
      </c>
      <c r="Q165" s="4" t="str">
        <f t="shared" si="120"/>
        <v>MO</v>
      </c>
      <c r="R165" s="4" t="str">
        <f t="shared" si="121"/>
        <v>A</v>
      </c>
      <c r="S165" s="4" t="str">
        <f t="shared" si="122"/>
        <v>G</v>
      </c>
      <c r="V165" s="12" t="str">
        <f t="shared" si="123"/>
        <v>RRU-LE-MOAG</v>
      </c>
      <c r="W165" s="17" t="str">
        <f t="shared" si="156"/>
        <v>Lending</v>
      </c>
      <c r="X165" s="17" t="str">
        <f t="shared" si="125"/>
        <v>Mortgage Banking</v>
      </c>
      <c r="Y165" s="17" t="str">
        <f t="shared" si="127"/>
        <v>Loan Assistant (Mortgage)</v>
      </c>
      <c r="Z165" s="17" t="str">
        <f t="shared" si="126"/>
        <v>G - Junior</v>
      </c>
      <c r="AN165" s="4" t="str">
        <f t="shared" si="112"/>
        <v>LEMOAG</v>
      </c>
      <c r="AO165" s="12" t="str">
        <f t="shared" si="128"/>
        <v>RRU-LE-MOAG</v>
      </c>
      <c r="AP165" s="12" t="str">
        <f t="shared" si="113"/>
        <v>Lending</v>
      </c>
      <c r="AQ165" s="12" t="str">
        <f t="shared" si="114"/>
        <v>Mortgage Banking</v>
      </c>
      <c r="AR165" s="12" t="str">
        <f t="shared" si="115"/>
        <v>Loan Assistant (Mortgage)</v>
      </c>
      <c r="AS165" s="12" t="str">
        <f t="shared" si="116"/>
        <v>G - Junior</v>
      </c>
      <c r="AT165" s="12" t="str">
        <f t="shared" si="117"/>
        <v>LendingMortgage BankingLoan Assistant (Mortgage)G - Junior</v>
      </c>
      <c r="AU165" s="153" t="str">
        <f t="shared" si="118"/>
        <v>G</v>
      </c>
    </row>
    <row r="166" spans="1:47">
      <c r="A166" s="12" t="s">
        <v>194</v>
      </c>
      <c r="B166" s="12" t="s">
        <v>38</v>
      </c>
      <c r="C166" s="12" t="s">
        <v>970</v>
      </c>
      <c r="D166" s="12" t="s">
        <v>133</v>
      </c>
      <c r="E166" s="12">
        <f t="shared" si="102"/>
        <v>12</v>
      </c>
      <c r="F166" s="12">
        <f t="shared" si="103"/>
        <v>4</v>
      </c>
      <c r="G166" s="12">
        <f t="shared" si="104"/>
        <v>3</v>
      </c>
      <c r="H166" s="12" t="str">
        <f t="shared" si="105"/>
        <v>Lending</v>
      </c>
      <c r="I166" s="12" t="str">
        <f t="shared" si="106"/>
        <v>Lending12</v>
      </c>
      <c r="J166" s="12" t="str">
        <f t="shared" si="107"/>
        <v>Mortgage Banking</v>
      </c>
      <c r="K166" s="12" t="str">
        <f t="shared" si="108"/>
        <v>LendingMortgage Banking4</v>
      </c>
      <c r="L166" s="12" t="str">
        <f t="shared" si="109"/>
        <v>Loan Assistant (Mortgage)</v>
      </c>
      <c r="M166" s="12" t="str">
        <f t="shared" si="110"/>
        <v>LendingMortgage BankingLoan Assistant (Mortgage)3</v>
      </c>
      <c r="N166" s="12" t="str">
        <f t="shared" si="111"/>
        <v>H - Analyst</v>
      </c>
      <c r="O166" s="4" t="s">
        <v>2149</v>
      </c>
      <c r="P166" s="4" t="str">
        <f t="shared" si="119"/>
        <v>LE</v>
      </c>
      <c r="Q166" s="4" t="str">
        <f t="shared" si="120"/>
        <v>MO</v>
      </c>
      <c r="R166" s="4" t="str">
        <f t="shared" si="121"/>
        <v>A</v>
      </c>
      <c r="S166" s="4" t="str">
        <f t="shared" si="122"/>
        <v>H</v>
      </c>
      <c r="V166" s="12" t="str">
        <f t="shared" si="123"/>
        <v>RRU-LE-MOAH</v>
      </c>
      <c r="W166" s="17" t="str">
        <f t="shared" si="156"/>
        <v>Lending</v>
      </c>
      <c r="X166" s="17" t="str">
        <f t="shared" si="125"/>
        <v>Mortgage Banking</v>
      </c>
      <c r="Y166" s="17" t="str">
        <f t="shared" si="127"/>
        <v>Loan Assistant (Mortgage)</v>
      </c>
      <c r="Z166" s="17" t="str">
        <f t="shared" si="126"/>
        <v>H - Analyst</v>
      </c>
      <c r="AN166" s="4" t="str">
        <f t="shared" si="112"/>
        <v>LEMOAH</v>
      </c>
      <c r="AO166" s="12" t="str">
        <f t="shared" si="128"/>
        <v>RRU-LE-MOAH</v>
      </c>
      <c r="AP166" s="12" t="str">
        <f t="shared" si="113"/>
        <v>Lending</v>
      </c>
      <c r="AQ166" s="12" t="str">
        <f t="shared" si="114"/>
        <v>Mortgage Banking</v>
      </c>
      <c r="AR166" s="12" t="str">
        <f t="shared" si="115"/>
        <v>Loan Assistant (Mortgage)</v>
      </c>
      <c r="AS166" s="12" t="str">
        <f t="shared" si="116"/>
        <v>H - Analyst</v>
      </c>
      <c r="AT166" s="12" t="str">
        <f t="shared" si="117"/>
        <v>LendingMortgage BankingLoan Assistant (Mortgage)H - Analyst</v>
      </c>
      <c r="AU166" s="153" t="str">
        <f t="shared" si="118"/>
        <v>H</v>
      </c>
    </row>
    <row r="167" spans="1:47">
      <c r="A167" s="12" t="s">
        <v>194</v>
      </c>
      <c r="B167" s="12" t="s">
        <v>38</v>
      </c>
      <c r="C167" s="12" t="s">
        <v>202</v>
      </c>
      <c r="D167" s="12" t="s">
        <v>127</v>
      </c>
      <c r="E167" s="12">
        <f t="shared" si="102"/>
        <v>12</v>
      </c>
      <c r="F167" s="12">
        <f t="shared" si="103"/>
        <v>5</v>
      </c>
      <c r="G167" s="12">
        <f t="shared" si="104"/>
        <v>1</v>
      </c>
      <c r="H167" s="12" t="str">
        <f t="shared" si="105"/>
        <v>Lending</v>
      </c>
      <c r="I167" s="12" t="str">
        <f t="shared" si="106"/>
        <v>Lending12</v>
      </c>
      <c r="J167" s="12" t="str">
        <f t="shared" si="107"/>
        <v>Mortgage Banking</v>
      </c>
      <c r="K167" s="12" t="str">
        <f t="shared" si="108"/>
        <v>LendingMortgage Banking5</v>
      </c>
      <c r="L167" s="12" t="str">
        <f t="shared" si="109"/>
        <v>Secondary Markets - Asset Sales</v>
      </c>
      <c r="M167" s="12" t="str">
        <f t="shared" si="110"/>
        <v>LendingMortgage BankingSecondary Markets - Asset Sales1</v>
      </c>
      <c r="N167" s="12" t="str">
        <f t="shared" si="111"/>
        <v>B - Group Manager</v>
      </c>
      <c r="O167" s="4" t="s">
        <v>2162</v>
      </c>
      <c r="P167" s="4" t="str">
        <f t="shared" si="119"/>
        <v>LE</v>
      </c>
      <c r="Q167" s="4" t="str">
        <f t="shared" si="120"/>
        <v>MO</v>
      </c>
      <c r="R167" s="4" t="str">
        <f t="shared" si="121"/>
        <v>D</v>
      </c>
      <c r="S167" s="4" t="str">
        <f t="shared" si="122"/>
        <v>B</v>
      </c>
      <c r="V167" s="12" t="str">
        <f t="shared" si="123"/>
        <v>RRU-LE-MODB</v>
      </c>
      <c r="W167" s="17" t="str">
        <f t="shared" si="156"/>
        <v>Lending</v>
      </c>
      <c r="X167" s="17" t="str">
        <f t="shared" si="125"/>
        <v>Mortgage Banking</v>
      </c>
      <c r="Y167" s="17" t="str">
        <f t="shared" si="127"/>
        <v>Loan Assistant (Mortgage)</v>
      </c>
      <c r="Z167" s="17" t="str">
        <f t="shared" si="126"/>
        <v>B - Group Manager</v>
      </c>
      <c r="AN167" s="4" t="str">
        <f t="shared" si="112"/>
        <v>LEMODB</v>
      </c>
      <c r="AO167" s="12" t="str">
        <f t="shared" si="128"/>
        <v>RRU-LE-MODB</v>
      </c>
      <c r="AP167" s="12" t="str">
        <f t="shared" si="113"/>
        <v>Lending</v>
      </c>
      <c r="AQ167" s="12" t="str">
        <f t="shared" si="114"/>
        <v>Mortgage Banking</v>
      </c>
      <c r="AR167" s="12" t="str">
        <f t="shared" si="115"/>
        <v>Secondary Markets - Asset Sales</v>
      </c>
      <c r="AS167" s="12" t="str">
        <f t="shared" si="116"/>
        <v>B - Group Manager</v>
      </c>
      <c r="AT167" s="12" t="str">
        <f t="shared" si="117"/>
        <v>LendingMortgage BankingSecondary Markets - Asset SalesB - Group Manager</v>
      </c>
      <c r="AU167" s="153" t="str">
        <f t="shared" si="118"/>
        <v>B</v>
      </c>
    </row>
    <row r="168" spans="1:47">
      <c r="A168" s="12" t="s">
        <v>194</v>
      </c>
      <c r="B168" s="12" t="s">
        <v>38</v>
      </c>
      <c r="C168" s="12" t="s">
        <v>202</v>
      </c>
      <c r="D168" s="12" t="s">
        <v>130</v>
      </c>
      <c r="E168" s="12">
        <f t="shared" si="102"/>
        <v>12</v>
      </c>
      <c r="F168" s="12">
        <f t="shared" si="103"/>
        <v>5</v>
      </c>
      <c r="G168" s="12">
        <f t="shared" si="104"/>
        <v>2</v>
      </c>
      <c r="H168" s="12" t="str">
        <f t="shared" si="105"/>
        <v>Lending</v>
      </c>
      <c r="I168" s="12" t="str">
        <f t="shared" si="106"/>
        <v>Lending12</v>
      </c>
      <c r="J168" s="12" t="str">
        <f t="shared" si="107"/>
        <v>Mortgage Banking</v>
      </c>
      <c r="K168" s="12" t="str">
        <f t="shared" si="108"/>
        <v>LendingMortgage Banking5</v>
      </c>
      <c r="L168" s="12" t="str">
        <f t="shared" si="109"/>
        <v>Secondary Markets - Asset Sales</v>
      </c>
      <c r="M168" s="12" t="str">
        <f t="shared" si="110"/>
        <v>LendingMortgage BankingSecondary Markets - Asset Sales2</v>
      </c>
      <c r="N168" s="12" t="str">
        <f t="shared" si="111"/>
        <v>E - Senior III</v>
      </c>
      <c r="O168" s="4" t="s">
        <v>2163</v>
      </c>
      <c r="P168" s="4" t="str">
        <f t="shared" si="119"/>
        <v>LE</v>
      </c>
      <c r="Q168" s="4" t="str">
        <f t="shared" si="120"/>
        <v>MO</v>
      </c>
      <c r="R168" s="4" t="str">
        <f t="shared" si="121"/>
        <v>D</v>
      </c>
      <c r="S168" s="4" t="str">
        <f t="shared" si="122"/>
        <v>E</v>
      </c>
      <c r="V168" s="12" t="str">
        <f t="shared" si="123"/>
        <v>RRU-LE-MODE</v>
      </c>
      <c r="W168" s="17" t="str">
        <f t="shared" si="156"/>
        <v>Lending</v>
      </c>
      <c r="X168" s="17" t="str">
        <f t="shared" si="125"/>
        <v>Mortgage Banking</v>
      </c>
      <c r="Y168" s="17" t="str">
        <f t="shared" si="127"/>
        <v>Secondary Markets - Asset Sales</v>
      </c>
      <c r="Z168" s="17" t="str">
        <f t="shared" si="126"/>
        <v>E - Senior III</v>
      </c>
      <c r="AN168" s="4" t="str">
        <f t="shared" si="112"/>
        <v>LEMODE</v>
      </c>
      <c r="AO168" s="12" t="str">
        <f t="shared" si="128"/>
        <v>RRU-LE-MODE</v>
      </c>
      <c r="AP168" s="12" t="str">
        <f t="shared" si="113"/>
        <v>Lending</v>
      </c>
      <c r="AQ168" s="12" t="str">
        <f t="shared" si="114"/>
        <v>Mortgage Banking</v>
      </c>
      <c r="AR168" s="12" t="str">
        <f t="shared" si="115"/>
        <v>Secondary Markets - Asset Sales</v>
      </c>
      <c r="AS168" s="12" t="str">
        <f t="shared" si="116"/>
        <v>E - Senior III</v>
      </c>
      <c r="AT168" s="12" t="str">
        <f t="shared" si="117"/>
        <v>LendingMortgage BankingSecondary Markets - Asset SalesE - Senior III</v>
      </c>
      <c r="AU168" s="153" t="str">
        <f t="shared" si="118"/>
        <v>E</v>
      </c>
    </row>
    <row r="169" spans="1:47">
      <c r="A169" s="12" t="s">
        <v>194</v>
      </c>
      <c r="B169" s="12" t="s">
        <v>38</v>
      </c>
      <c r="C169" s="12" t="s">
        <v>202</v>
      </c>
      <c r="D169" s="12" t="s">
        <v>131</v>
      </c>
      <c r="E169" s="12">
        <f t="shared" si="102"/>
        <v>12</v>
      </c>
      <c r="F169" s="12">
        <f t="shared" si="103"/>
        <v>5</v>
      </c>
      <c r="G169" s="12">
        <f t="shared" si="104"/>
        <v>3</v>
      </c>
      <c r="H169" s="12" t="str">
        <f t="shared" si="105"/>
        <v>Lending</v>
      </c>
      <c r="I169" s="12" t="str">
        <f t="shared" si="106"/>
        <v>Lending12</v>
      </c>
      <c r="J169" s="12" t="str">
        <f t="shared" si="107"/>
        <v>Mortgage Banking</v>
      </c>
      <c r="K169" s="12" t="str">
        <f t="shared" si="108"/>
        <v>LendingMortgage Banking5</v>
      </c>
      <c r="L169" s="12" t="str">
        <f t="shared" si="109"/>
        <v>Secondary Markets - Asset Sales</v>
      </c>
      <c r="M169" s="12" t="str">
        <f t="shared" si="110"/>
        <v>LendingMortgage BankingSecondary Markets - Asset Sales3</v>
      </c>
      <c r="N169" s="12" t="str">
        <f t="shared" si="111"/>
        <v>F - Intermediate</v>
      </c>
      <c r="O169" s="4" t="s">
        <v>2164</v>
      </c>
      <c r="P169" s="4" t="str">
        <f t="shared" si="119"/>
        <v>LE</v>
      </c>
      <c r="Q169" s="4" t="str">
        <f t="shared" si="120"/>
        <v>MO</v>
      </c>
      <c r="R169" s="4" t="str">
        <f t="shared" si="121"/>
        <v>D</v>
      </c>
      <c r="S169" s="4" t="str">
        <f t="shared" si="122"/>
        <v>F</v>
      </c>
      <c r="V169" s="12" t="str">
        <f t="shared" si="123"/>
        <v>RRU-LE-MODF</v>
      </c>
      <c r="W169" s="17" t="str">
        <f t="shared" si="156"/>
        <v>Lending</v>
      </c>
      <c r="X169" s="17" t="str">
        <f t="shared" si="125"/>
        <v>Mortgage Banking</v>
      </c>
      <c r="Y169" s="17" t="str">
        <f t="shared" si="127"/>
        <v>Secondary Markets - Asset Sales</v>
      </c>
      <c r="Z169" s="17" t="str">
        <f t="shared" si="126"/>
        <v>F - Intermediate</v>
      </c>
      <c r="AN169" s="4" t="str">
        <f t="shared" si="112"/>
        <v>LEMODF</v>
      </c>
      <c r="AO169" s="12" t="str">
        <f t="shared" si="128"/>
        <v>RRU-LE-MODF</v>
      </c>
      <c r="AP169" s="12" t="str">
        <f t="shared" si="113"/>
        <v>Lending</v>
      </c>
      <c r="AQ169" s="12" t="str">
        <f t="shared" si="114"/>
        <v>Mortgage Banking</v>
      </c>
      <c r="AR169" s="12" t="str">
        <f t="shared" si="115"/>
        <v>Secondary Markets - Asset Sales</v>
      </c>
      <c r="AS169" s="12" t="str">
        <f t="shared" si="116"/>
        <v>F - Intermediate</v>
      </c>
      <c r="AT169" s="12" t="str">
        <f t="shared" si="117"/>
        <v>LendingMortgage BankingSecondary Markets - Asset SalesF - Intermediate</v>
      </c>
      <c r="AU169" s="153" t="str">
        <f t="shared" si="118"/>
        <v>F</v>
      </c>
    </row>
    <row r="170" spans="1:47">
      <c r="A170" s="12" t="s">
        <v>194</v>
      </c>
      <c r="B170" s="12" t="s">
        <v>38</v>
      </c>
      <c r="C170" s="12" t="s">
        <v>202</v>
      </c>
      <c r="D170" s="12" t="s">
        <v>132</v>
      </c>
      <c r="E170" s="12">
        <f t="shared" si="102"/>
        <v>12</v>
      </c>
      <c r="F170" s="12">
        <f t="shared" si="103"/>
        <v>5</v>
      </c>
      <c r="G170" s="12">
        <f t="shared" si="104"/>
        <v>4</v>
      </c>
      <c r="H170" s="12" t="str">
        <f t="shared" si="105"/>
        <v>Lending</v>
      </c>
      <c r="I170" s="12" t="str">
        <f t="shared" si="106"/>
        <v>Lending12</v>
      </c>
      <c r="J170" s="12" t="str">
        <f t="shared" si="107"/>
        <v>Mortgage Banking</v>
      </c>
      <c r="K170" s="12" t="str">
        <f t="shared" si="108"/>
        <v>LendingMortgage Banking5</v>
      </c>
      <c r="L170" s="12" t="str">
        <f t="shared" si="109"/>
        <v>Secondary Markets - Asset Sales</v>
      </c>
      <c r="M170" s="12" t="str">
        <f t="shared" si="110"/>
        <v>LendingMortgage BankingSecondary Markets - Asset Sales4</v>
      </c>
      <c r="N170" s="12" t="str">
        <f t="shared" si="111"/>
        <v>G - Junior</v>
      </c>
      <c r="O170" s="4" t="s">
        <v>2165</v>
      </c>
      <c r="P170" s="4" t="str">
        <f t="shared" si="119"/>
        <v>LE</v>
      </c>
      <c r="Q170" s="4" t="str">
        <f t="shared" si="120"/>
        <v>MO</v>
      </c>
      <c r="R170" s="4" t="str">
        <f t="shared" si="121"/>
        <v>D</v>
      </c>
      <c r="S170" s="4" t="str">
        <f t="shared" si="122"/>
        <v>G</v>
      </c>
      <c r="V170" s="12" t="str">
        <f t="shared" si="123"/>
        <v>RRU-LE-MODG</v>
      </c>
      <c r="W170" s="17" t="str">
        <f t="shared" si="156"/>
        <v>Lending</v>
      </c>
      <c r="X170" s="17" t="str">
        <f t="shared" si="125"/>
        <v>Mortgage Banking</v>
      </c>
      <c r="Y170" s="17" t="str">
        <f t="shared" si="127"/>
        <v>Secondary Markets - Asset Sales</v>
      </c>
      <c r="Z170" s="17" t="str">
        <f t="shared" si="126"/>
        <v>G - Junior</v>
      </c>
      <c r="AN170" s="4" t="str">
        <f t="shared" si="112"/>
        <v>LEMODG</v>
      </c>
      <c r="AO170" s="12" t="str">
        <f t="shared" si="128"/>
        <v>RRU-LE-MODG</v>
      </c>
      <c r="AP170" s="12" t="str">
        <f t="shared" si="113"/>
        <v>Lending</v>
      </c>
      <c r="AQ170" s="12" t="str">
        <f t="shared" si="114"/>
        <v>Mortgage Banking</v>
      </c>
      <c r="AR170" s="12" t="str">
        <f t="shared" si="115"/>
        <v>Secondary Markets - Asset Sales</v>
      </c>
      <c r="AS170" s="12" t="str">
        <f t="shared" si="116"/>
        <v>G - Junior</v>
      </c>
      <c r="AT170" s="12" t="str">
        <f t="shared" si="117"/>
        <v>LendingMortgage BankingSecondary Markets - Asset SalesG - Junior</v>
      </c>
      <c r="AU170" s="153" t="str">
        <f t="shared" si="118"/>
        <v>G</v>
      </c>
    </row>
    <row r="171" spans="1:47">
      <c r="A171" s="12" t="s">
        <v>194</v>
      </c>
      <c r="B171" s="12" t="s">
        <v>38</v>
      </c>
      <c r="C171" s="12" t="s">
        <v>434</v>
      </c>
      <c r="D171" s="12" t="s">
        <v>127</v>
      </c>
      <c r="E171" s="12">
        <f t="shared" si="102"/>
        <v>12</v>
      </c>
      <c r="F171" s="12">
        <f t="shared" si="103"/>
        <v>6</v>
      </c>
      <c r="G171" s="12">
        <f t="shared" si="104"/>
        <v>1</v>
      </c>
      <c r="H171" s="12" t="str">
        <f t="shared" si="105"/>
        <v>Lending</v>
      </c>
      <c r="I171" s="12" t="str">
        <f t="shared" si="106"/>
        <v>Lending12</v>
      </c>
      <c r="J171" s="12" t="str">
        <f t="shared" si="107"/>
        <v>Mortgage Banking</v>
      </c>
      <c r="K171" s="12" t="str">
        <f t="shared" si="108"/>
        <v>LendingMortgage Banking6</v>
      </c>
      <c r="L171" s="12" t="str">
        <f t="shared" si="109"/>
        <v>All Specializations Combined</v>
      </c>
      <c r="M171" s="12" t="str">
        <f t="shared" si="110"/>
        <v>LendingMortgage BankingAll Specializations Combined1</v>
      </c>
      <c r="N171" s="12" t="str">
        <f t="shared" si="111"/>
        <v>B - Group Manager</v>
      </c>
      <c r="O171" s="4" t="s">
        <v>2142</v>
      </c>
      <c r="P171" s="4" t="str">
        <f t="shared" si="119"/>
        <v>LE</v>
      </c>
      <c r="Q171" s="4" t="str">
        <f t="shared" si="120"/>
        <v>MO</v>
      </c>
      <c r="R171" s="4" t="str">
        <f t="shared" si="121"/>
        <v>0</v>
      </c>
      <c r="S171" s="4" t="str">
        <f t="shared" si="122"/>
        <v>B</v>
      </c>
      <c r="V171" s="12" t="str">
        <f t="shared" si="123"/>
        <v>RRU-LE-MO0B</v>
      </c>
      <c r="W171" s="17" t="str">
        <f t="shared" si="156"/>
        <v>Lending</v>
      </c>
      <c r="X171" s="17" t="str">
        <f t="shared" si="125"/>
        <v>Mortgage Banking</v>
      </c>
      <c r="Y171" s="17" t="str">
        <f t="shared" si="127"/>
        <v>Secondary Markets - Asset Sales</v>
      </c>
      <c r="Z171" s="17" t="str">
        <f t="shared" si="126"/>
        <v>B - Group Manager</v>
      </c>
      <c r="AN171" s="4" t="str">
        <f t="shared" si="112"/>
        <v>LEMO0B</v>
      </c>
      <c r="AO171" s="12" t="str">
        <f t="shared" si="128"/>
        <v>RRU-LE-MO0B</v>
      </c>
      <c r="AP171" s="12" t="str">
        <f t="shared" si="113"/>
        <v>Lending</v>
      </c>
      <c r="AQ171" s="12" t="str">
        <f t="shared" si="114"/>
        <v>Mortgage Banking</v>
      </c>
      <c r="AR171" s="12" t="str">
        <f t="shared" si="115"/>
        <v>All Specializations Combined</v>
      </c>
      <c r="AS171" s="12" t="str">
        <f t="shared" si="116"/>
        <v>B - Group Manager</v>
      </c>
      <c r="AT171" s="12" t="str">
        <f t="shared" si="117"/>
        <v>LendingMortgage BankingAll Specializations CombinedB - Group Manager</v>
      </c>
      <c r="AU171" s="153" t="str">
        <f t="shared" si="118"/>
        <v>B</v>
      </c>
    </row>
    <row r="172" spans="1:47">
      <c r="A172" s="12" t="s">
        <v>194</v>
      </c>
      <c r="B172" s="12" t="s">
        <v>38</v>
      </c>
      <c r="C172" s="12" t="s">
        <v>434</v>
      </c>
      <c r="D172" s="12" t="s">
        <v>128</v>
      </c>
      <c r="E172" s="12">
        <f t="shared" si="102"/>
        <v>12</v>
      </c>
      <c r="F172" s="12">
        <f t="shared" si="103"/>
        <v>6</v>
      </c>
      <c r="G172" s="12">
        <f t="shared" si="104"/>
        <v>2</v>
      </c>
      <c r="H172" s="12" t="str">
        <f t="shared" si="105"/>
        <v>Lending</v>
      </c>
      <c r="I172" s="12" t="str">
        <f t="shared" si="106"/>
        <v>Lending12</v>
      </c>
      <c r="J172" s="12" t="str">
        <f t="shared" si="107"/>
        <v>Mortgage Banking</v>
      </c>
      <c r="K172" s="12" t="str">
        <f t="shared" si="108"/>
        <v>LendingMortgage Banking6</v>
      </c>
      <c r="L172" s="12" t="str">
        <f t="shared" si="109"/>
        <v>All Specializations Combined</v>
      </c>
      <c r="M172" s="12" t="str">
        <f t="shared" si="110"/>
        <v>LendingMortgage BankingAll Specializations Combined2</v>
      </c>
      <c r="N172" s="12" t="str">
        <f t="shared" si="111"/>
        <v>C - Team Leader, Senior I</v>
      </c>
      <c r="O172" s="4" t="s">
        <v>2143</v>
      </c>
      <c r="P172" s="4" t="str">
        <f t="shared" si="119"/>
        <v>LE</v>
      </c>
      <c r="Q172" s="4" t="str">
        <f t="shared" si="120"/>
        <v>MO</v>
      </c>
      <c r="R172" s="4" t="str">
        <f t="shared" si="121"/>
        <v>0</v>
      </c>
      <c r="S172" s="4" t="str">
        <f t="shared" si="122"/>
        <v>C</v>
      </c>
      <c r="V172" s="12" t="str">
        <f t="shared" si="123"/>
        <v>RRU-LE-MO0C</v>
      </c>
      <c r="W172" s="17" t="str">
        <f t="shared" si="156"/>
        <v>Lending</v>
      </c>
      <c r="X172" s="17" t="str">
        <f t="shared" si="125"/>
        <v>Mortgage Banking</v>
      </c>
      <c r="Y172" s="17" t="str">
        <f t="shared" si="127"/>
        <v>All Specializations Combined</v>
      </c>
      <c r="Z172" s="17" t="str">
        <f t="shared" si="126"/>
        <v>C - Team Leader, Senior I</v>
      </c>
      <c r="AN172" s="4" t="str">
        <f t="shared" si="112"/>
        <v>LEMO0C</v>
      </c>
      <c r="AO172" s="12" t="str">
        <f t="shared" si="128"/>
        <v>RRU-LE-MO0C</v>
      </c>
      <c r="AP172" s="12" t="str">
        <f t="shared" si="113"/>
        <v>Lending</v>
      </c>
      <c r="AQ172" s="12" t="str">
        <f t="shared" si="114"/>
        <v>Mortgage Banking</v>
      </c>
      <c r="AR172" s="12" t="str">
        <f t="shared" si="115"/>
        <v>All Specializations Combined</v>
      </c>
      <c r="AS172" s="12" t="str">
        <f t="shared" si="116"/>
        <v>C - Team Leader, Senior I</v>
      </c>
      <c r="AT172" s="12" t="str">
        <f t="shared" si="117"/>
        <v>LendingMortgage BankingAll Specializations CombinedC - Team Leader, Senior I</v>
      </c>
      <c r="AU172" s="153" t="str">
        <f t="shared" si="118"/>
        <v>C</v>
      </c>
    </row>
    <row r="173" spans="1:47">
      <c r="A173" s="12" t="s">
        <v>194</v>
      </c>
      <c r="B173" s="12" t="s">
        <v>38</v>
      </c>
      <c r="C173" s="12" t="s">
        <v>434</v>
      </c>
      <c r="D173" s="12" t="s">
        <v>130</v>
      </c>
      <c r="E173" s="12">
        <f t="shared" si="102"/>
        <v>12</v>
      </c>
      <c r="F173" s="12">
        <f t="shared" si="103"/>
        <v>6</v>
      </c>
      <c r="G173" s="12">
        <f t="shared" si="104"/>
        <v>3</v>
      </c>
      <c r="H173" s="12" t="str">
        <f t="shared" si="105"/>
        <v>Lending</v>
      </c>
      <c r="I173" s="12" t="str">
        <f t="shared" si="106"/>
        <v>Lending12</v>
      </c>
      <c r="J173" s="12" t="str">
        <f t="shared" si="107"/>
        <v>Mortgage Banking</v>
      </c>
      <c r="K173" s="12" t="str">
        <f t="shared" si="108"/>
        <v>LendingMortgage Banking6</v>
      </c>
      <c r="L173" s="12" t="str">
        <f t="shared" si="109"/>
        <v>All Specializations Combined</v>
      </c>
      <c r="M173" s="12" t="str">
        <f t="shared" si="110"/>
        <v>LendingMortgage BankingAll Specializations Combined3</v>
      </c>
      <c r="N173" s="12" t="str">
        <f t="shared" si="111"/>
        <v>E - Senior III</v>
      </c>
      <c r="O173" s="4" t="s">
        <v>2144</v>
      </c>
      <c r="P173" s="4" t="str">
        <f t="shared" si="119"/>
        <v>LE</v>
      </c>
      <c r="Q173" s="4" t="str">
        <f t="shared" si="120"/>
        <v>MO</v>
      </c>
      <c r="R173" s="4" t="str">
        <f t="shared" si="121"/>
        <v>0</v>
      </c>
      <c r="S173" s="4" t="str">
        <f t="shared" si="122"/>
        <v>E</v>
      </c>
      <c r="V173" s="12" t="str">
        <f t="shared" si="123"/>
        <v>RRU-LE-MO0E</v>
      </c>
      <c r="W173" s="17" t="str">
        <f t="shared" si="156"/>
        <v>Lending</v>
      </c>
      <c r="X173" s="17" t="str">
        <f t="shared" si="125"/>
        <v>Mortgage Banking</v>
      </c>
      <c r="Y173" s="17" t="str">
        <f t="shared" si="127"/>
        <v>All Specializations Combined</v>
      </c>
      <c r="Z173" s="17" t="str">
        <f t="shared" si="126"/>
        <v>E - Senior III</v>
      </c>
      <c r="AN173" s="4" t="str">
        <f t="shared" si="112"/>
        <v>LEMO0E</v>
      </c>
      <c r="AO173" s="12" t="str">
        <f t="shared" si="128"/>
        <v>RRU-LE-MO0E</v>
      </c>
      <c r="AP173" s="12" t="str">
        <f t="shared" si="113"/>
        <v>Lending</v>
      </c>
      <c r="AQ173" s="12" t="str">
        <f t="shared" si="114"/>
        <v>Mortgage Banking</v>
      </c>
      <c r="AR173" s="12" t="str">
        <f t="shared" si="115"/>
        <v>All Specializations Combined</v>
      </c>
      <c r="AS173" s="12" t="str">
        <f t="shared" si="116"/>
        <v>E - Senior III</v>
      </c>
      <c r="AT173" s="12" t="str">
        <f t="shared" si="117"/>
        <v>LendingMortgage BankingAll Specializations CombinedE - Senior III</v>
      </c>
      <c r="AU173" s="153" t="str">
        <f t="shared" si="118"/>
        <v>E</v>
      </c>
    </row>
    <row r="174" spans="1:47">
      <c r="A174" s="12" t="s">
        <v>194</v>
      </c>
      <c r="B174" s="12" t="s">
        <v>38</v>
      </c>
      <c r="C174" s="12" t="s">
        <v>434</v>
      </c>
      <c r="D174" s="12" t="s">
        <v>131</v>
      </c>
      <c r="E174" s="12">
        <f t="shared" si="102"/>
        <v>12</v>
      </c>
      <c r="F174" s="12">
        <f t="shared" si="103"/>
        <v>6</v>
      </c>
      <c r="G174" s="12">
        <f t="shared" si="104"/>
        <v>4</v>
      </c>
      <c r="H174" s="12" t="str">
        <f t="shared" si="105"/>
        <v>Lending</v>
      </c>
      <c r="I174" s="12" t="str">
        <f t="shared" si="106"/>
        <v>Lending12</v>
      </c>
      <c r="J174" s="12" t="str">
        <f t="shared" si="107"/>
        <v>Mortgage Banking</v>
      </c>
      <c r="K174" s="12" t="str">
        <f t="shared" si="108"/>
        <v>LendingMortgage Banking6</v>
      </c>
      <c r="L174" s="12" t="str">
        <f t="shared" si="109"/>
        <v>All Specializations Combined</v>
      </c>
      <c r="M174" s="12" t="str">
        <f t="shared" si="110"/>
        <v>LendingMortgage BankingAll Specializations Combined4</v>
      </c>
      <c r="N174" s="12" t="str">
        <f t="shared" si="111"/>
        <v>F - Intermediate</v>
      </c>
      <c r="O174" s="4" t="s">
        <v>2145</v>
      </c>
      <c r="P174" s="4" t="str">
        <f t="shared" si="119"/>
        <v>LE</v>
      </c>
      <c r="Q174" s="4" t="str">
        <f t="shared" si="120"/>
        <v>MO</v>
      </c>
      <c r="R174" s="4" t="str">
        <f t="shared" si="121"/>
        <v>0</v>
      </c>
      <c r="S174" s="4" t="str">
        <f t="shared" si="122"/>
        <v>F</v>
      </c>
      <c r="V174" s="12" t="str">
        <f t="shared" si="123"/>
        <v>RRU-LE-MO0F</v>
      </c>
      <c r="W174" s="17" t="str">
        <f t="shared" si="156"/>
        <v>Lending</v>
      </c>
      <c r="X174" s="17" t="str">
        <f t="shared" si="125"/>
        <v>Mortgage Banking</v>
      </c>
      <c r="Y174" s="17" t="str">
        <f t="shared" si="127"/>
        <v>All Specializations Combined</v>
      </c>
      <c r="Z174" s="17" t="str">
        <f t="shared" si="126"/>
        <v>F - Intermediate</v>
      </c>
      <c r="AN174" s="4" t="str">
        <f t="shared" si="112"/>
        <v>LEMO0F</v>
      </c>
      <c r="AO174" s="12" t="str">
        <f t="shared" si="128"/>
        <v>RRU-LE-MO0F</v>
      </c>
      <c r="AP174" s="12" t="str">
        <f t="shared" si="113"/>
        <v>Lending</v>
      </c>
      <c r="AQ174" s="12" t="str">
        <f t="shared" si="114"/>
        <v>Mortgage Banking</v>
      </c>
      <c r="AR174" s="12" t="str">
        <f t="shared" si="115"/>
        <v>All Specializations Combined</v>
      </c>
      <c r="AS174" s="12" t="str">
        <f t="shared" si="116"/>
        <v>F - Intermediate</v>
      </c>
      <c r="AT174" s="12" t="str">
        <f t="shared" si="117"/>
        <v>LendingMortgage BankingAll Specializations CombinedF - Intermediate</v>
      </c>
      <c r="AU174" s="153" t="str">
        <f t="shared" si="118"/>
        <v>F</v>
      </c>
    </row>
    <row r="175" spans="1:47">
      <c r="A175" s="12" t="s">
        <v>194</v>
      </c>
      <c r="B175" s="12" t="s">
        <v>38</v>
      </c>
      <c r="C175" s="12" t="s">
        <v>434</v>
      </c>
      <c r="D175" s="12" t="s">
        <v>132</v>
      </c>
      <c r="E175" s="12">
        <f t="shared" si="102"/>
        <v>12</v>
      </c>
      <c r="F175" s="12">
        <f t="shared" si="103"/>
        <v>6</v>
      </c>
      <c r="G175" s="12">
        <f t="shared" si="104"/>
        <v>5</v>
      </c>
      <c r="H175" s="12" t="str">
        <f t="shared" si="105"/>
        <v>Lending</v>
      </c>
      <c r="I175" s="12" t="str">
        <f t="shared" si="106"/>
        <v>Lending12</v>
      </c>
      <c r="J175" s="12" t="str">
        <f t="shared" si="107"/>
        <v>Mortgage Banking</v>
      </c>
      <c r="K175" s="12" t="str">
        <f t="shared" si="108"/>
        <v>LendingMortgage Banking6</v>
      </c>
      <c r="L175" s="12" t="str">
        <f t="shared" si="109"/>
        <v>All Specializations Combined</v>
      </c>
      <c r="M175" s="12" t="str">
        <f t="shared" si="110"/>
        <v>LendingMortgage BankingAll Specializations Combined5</v>
      </c>
      <c r="N175" s="12" t="str">
        <f t="shared" si="111"/>
        <v>G - Junior</v>
      </c>
      <c r="O175" s="4" t="s">
        <v>2146</v>
      </c>
      <c r="P175" s="4" t="str">
        <f t="shared" si="119"/>
        <v>LE</v>
      </c>
      <c r="Q175" s="4" t="str">
        <f t="shared" si="120"/>
        <v>MO</v>
      </c>
      <c r="R175" s="4" t="str">
        <f t="shared" si="121"/>
        <v>0</v>
      </c>
      <c r="S175" s="4" t="str">
        <f t="shared" si="122"/>
        <v>G</v>
      </c>
      <c r="V175" s="12" t="str">
        <f t="shared" si="123"/>
        <v>RRU-LE-MO0G</v>
      </c>
      <c r="W175" s="17" t="str">
        <f t="shared" si="156"/>
        <v>Lending</v>
      </c>
      <c r="X175" s="17" t="str">
        <f t="shared" si="125"/>
        <v>Mortgage Banking</v>
      </c>
      <c r="Y175" s="17" t="str">
        <f t="shared" si="127"/>
        <v>All Specializations Combined</v>
      </c>
      <c r="Z175" s="17" t="str">
        <f t="shared" si="126"/>
        <v>G - Junior</v>
      </c>
      <c r="AN175" s="4" t="str">
        <f t="shared" si="112"/>
        <v>LEMO0G</v>
      </c>
      <c r="AO175" s="12" t="str">
        <f t="shared" si="128"/>
        <v>RRU-LE-MO0G</v>
      </c>
      <c r="AP175" s="12" t="str">
        <f t="shared" si="113"/>
        <v>Lending</v>
      </c>
      <c r="AQ175" s="12" t="str">
        <f t="shared" si="114"/>
        <v>Mortgage Banking</v>
      </c>
      <c r="AR175" s="12" t="str">
        <f t="shared" si="115"/>
        <v>All Specializations Combined</v>
      </c>
      <c r="AS175" s="12" t="str">
        <f t="shared" si="116"/>
        <v>G - Junior</v>
      </c>
      <c r="AT175" s="12" t="str">
        <f t="shared" si="117"/>
        <v>LendingMortgage BankingAll Specializations CombinedG - Junior</v>
      </c>
      <c r="AU175" s="153" t="str">
        <f t="shared" si="118"/>
        <v>G</v>
      </c>
    </row>
    <row r="176" spans="1:47">
      <c r="A176" s="12" t="s">
        <v>195</v>
      </c>
      <c r="B176" s="12" t="s">
        <v>11</v>
      </c>
      <c r="C176" s="12" t="s">
        <v>91</v>
      </c>
      <c r="D176" s="12" t="s">
        <v>127</v>
      </c>
      <c r="E176" s="12">
        <f t="shared" si="102"/>
        <v>1</v>
      </c>
      <c r="F176" s="12">
        <f t="shared" si="103"/>
        <v>1</v>
      </c>
      <c r="G176" s="12">
        <f t="shared" si="104"/>
        <v>1</v>
      </c>
      <c r="H176" s="12" t="str">
        <f t="shared" si="105"/>
        <v>Specialty Services</v>
      </c>
      <c r="I176" s="12" t="str">
        <f t="shared" si="106"/>
        <v>Specialty Services1</v>
      </c>
      <c r="J176" s="12" t="str">
        <f t="shared" si="107"/>
        <v>Treasury-Cash Management Services</v>
      </c>
      <c r="K176" s="12" t="str">
        <f t="shared" si="108"/>
        <v>Specialty ServicesTreasury-Cash Management Services1</v>
      </c>
      <c r="L176" s="12" t="str">
        <f t="shared" si="109"/>
        <v>Sales/Relationship Management</v>
      </c>
      <c r="M176" s="12" t="str">
        <f t="shared" si="110"/>
        <v>Specialty ServicesTreasury-Cash Management ServicesSales/Relationship Management1</v>
      </c>
      <c r="N176" s="12" t="str">
        <f t="shared" si="111"/>
        <v>B - Group Manager</v>
      </c>
      <c r="O176" s="4" t="s">
        <v>2400</v>
      </c>
      <c r="P176" s="4" t="str">
        <f t="shared" si="119"/>
        <v>SP</v>
      </c>
      <c r="Q176" s="4" t="str">
        <f t="shared" si="120"/>
        <v>CM</v>
      </c>
      <c r="R176" s="4" t="str">
        <f t="shared" si="121"/>
        <v>A</v>
      </c>
      <c r="S176" s="4" t="str">
        <f t="shared" si="122"/>
        <v>B</v>
      </c>
      <c r="V176" s="12" t="str">
        <f t="shared" si="123"/>
        <v>RRU-SP-CMAB</v>
      </c>
      <c r="W176" s="17" t="str">
        <f t="shared" si="156"/>
        <v>Lending</v>
      </c>
      <c r="X176" s="17" t="str">
        <f t="shared" si="125"/>
        <v>Treasury-Cash Management Services</v>
      </c>
      <c r="Y176" s="17" t="str">
        <f t="shared" si="127"/>
        <v>All Specializations Combined</v>
      </c>
      <c r="Z176" s="17" t="str">
        <f t="shared" si="126"/>
        <v>B - Group Manager</v>
      </c>
      <c r="AN176" s="4" t="str">
        <f t="shared" si="112"/>
        <v>SPCMAB</v>
      </c>
      <c r="AO176" s="12" t="str">
        <f t="shared" si="128"/>
        <v>RRU-SP-CMAB</v>
      </c>
      <c r="AP176" s="12" t="str">
        <f t="shared" si="113"/>
        <v>Specialty Services</v>
      </c>
      <c r="AQ176" s="12" t="str">
        <f t="shared" si="114"/>
        <v>Treasury-Cash Management Services</v>
      </c>
      <c r="AR176" s="12" t="str">
        <f t="shared" si="115"/>
        <v>Sales/Relationship Management</v>
      </c>
      <c r="AS176" s="12" t="str">
        <f t="shared" si="116"/>
        <v>B - Group Manager</v>
      </c>
      <c r="AT176" s="12" t="str">
        <f t="shared" si="117"/>
        <v>Specialty ServicesTreasury-Cash Management ServicesSales/Relationship ManagementB - Group Manager</v>
      </c>
      <c r="AU176" s="153" t="str">
        <f t="shared" si="118"/>
        <v>B</v>
      </c>
    </row>
    <row r="177" spans="1:47">
      <c r="A177" s="12" t="s">
        <v>195</v>
      </c>
      <c r="B177" s="12" t="s">
        <v>11</v>
      </c>
      <c r="C177" s="12" t="s">
        <v>91</v>
      </c>
      <c r="D177" s="12" t="s">
        <v>128</v>
      </c>
      <c r="E177" s="12">
        <f t="shared" si="102"/>
        <v>1</v>
      </c>
      <c r="F177" s="12">
        <f t="shared" si="103"/>
        <v>1</v>
      </c>
      <c r="G177" s="12">
        <f t="shared" si="104"/>
        <v>2</v>
      </c>
      <c r="H177" s="12" t="str">
        <f t="shared" si="105"/>
        <v>Specialty Services</v>
      </c>
      <c r="I177" s="12" t="str">
        <f t="shared" si="106"/>
        <v>Specialty Services1</v>
      </c>
      <c r="J177" s="12" t="str">
        <f t="shared" si="107"/>
        <v>Treasury-Cash Management Services</v>
      </c>
      <c r="K177" s="12" t="str">
        <f t="shared" si="108"/>
        <v>Specialty ServicesTreasury-Cash Management Services1</v>
      </c>
      <c r="L177" s="12" t="str">
        <f t="shared" si="109"/>
        <v>Sales/Relationship Management</v>
      </c>
      <c r="M177" s="12" t="str">
        <f t="shared" si="110"/>
        <v>Specialty ServicesTreasury-Cash Management ServicesSales/Relationship Management2</v>
      </c>
      <c r="N177" s="12" t="str">
        <f t="shared" si="111"/>
        <v>C - Team Leader, Senior I</v>
      </c>
      <c r="O177" s="4" t="s">
        <v>2401</v>
      </c>
      <c r="P177" s="4" t="str">
        <f t="shared" si="119"/>
        <v>SP</v>
      </c>
      <c r="Q177" s="4" t="str">
        <f t="shared" si="120"/>
        <v>CM</v>
      </c>
      <c r="R177" s="4" t="str">
        <f t="shared" si="121"/>
        <v>A</v>
      </c>
      <c r="S177" s="4" t="str">
        <f t="shared" si="122"/>
        <v>C</v>
      </c>
      <c r="V177" s="12" t="str">
        <f t="shared" si="123"/>
        <v>RRU-SP-CMAC</v>
      </c>
      <c r="W177" s="17" t="str">
        <f t="shared" si="156"/>
        <v>Lending</v>
      </c>
      <c r="X177" s="17" t="str">
        <f t="shared" si="125"/>
        <v>Treasury-Cash Management Services</v>
      </c>
      <c r="Y177" s="17" t="str">
        <f t="shared" si="127"/>
        <v>Sales/Relationship Management</v>
      </c>
      <c r="Z177" s="17" t="str">
        <f t="shared" si="126"/>
        <v>C - Team Leader, Senior I</v>
      </c>
      <c r="AN177" s="4" t="str">
        <f t="shared" si="112"/>
        <v>SPCMAC</v>
      </c>
      <c r="AO177" s="12" t="str">
        <f t="shared" si="128"/>
        <v>RRU-SP-CMAC</v>
      </c>
      <c r="AP177" s="12" t="str">
        <f t="shared" si="113"/>
        <v>Specialty Services</v>
      </c>
      <c r="AQ177" s="12" t="str">
        <f t="shared" si="114"/>
        <v>Treasury-Cash Management Services</v>
      </c>
      <c r="AR177" s="12" t="str">
        <f t="shared" si="115"/>
        <v>Sales/Relationship Management</v>
      </c>
      <c r="AS177" s="12" t="str">
        <f t="shared" si="116"/>
        <v>C - Team Leader, Senior I</v>
      </c>
      <c r="AT177" s="12" t="str">
        <f t="shared" si="117"/>
        <v>Specialty ServicesTreasury-Cash Management ServicesSales/Relationship ManagementC - Team Leader, Senior I</v>
      </c>
      <c r="AU177" s="153" t="str">
        <f t="shared" si="118"/>
        <v>C</v>
      </c>
    </row>
    <row r="178" spans="1:47">
      <c r="A178" s="12" t="s">
        <v>195</v>
      </c>
      <c r="B178" s="12" t="s">
        <v>11</v>
      </c>
      <c r="C178" s="12" t="s">
        <v>91</v>
      </c>
      <c r="D178" s="12" t="s">
        <v>129</v>
      </c>
      <c r="E178" s="12">
        <f t="shared" si="102"/>
        <v>1</v>
      </c>
      <c r="F178" s="12">
        <f t="shared" si="103"/>
        <v>1</v>
      </c>
      <c r="G178" s="12">
        <f t="shared" si="104"/>
        <v>3</v>
      </c>
      <c r="H178" s="12" t="str">
        <f t="shared" si="105"/>
        <v>Specialty Services</v>
      </c>
      <c r="I178" s="12" t="str">
        <f t="shared" si="106"/>
        <v>Specialty Services1</v>
      </c>
      <c r="J178" s="12" t="str">
        <f t="shared" si="107"/>
        <v>Treasury-Cash Management Services</v>
      </c>
      <c r="K178" s="12" t="str">
        <f t="shared" si="108"/>
        <v>Specialty ServicesTreasury-Cash Management Services1</v>
      </c>
      <c r="L178" s="12" t="str">
        <f t="shared" si="109"/>
        <v>Sales/Relationship Management</v>
      </c>
      <c r="M178" s="12" t="str">
        <f t="shared" si="110"/>
        <v>Specialty ServicesTreasury-Cash Management ServicesSales/Relationship Management3</v>
      </c>
      <c r="N178" s="12" t="str">
        <f t="shared" si="111"/>
        <v>D - Senior II</v>
      </c>
      <c r="O178" s="4" t="s">
        <v>2402</v>
      </c>
      <c r="P178" s="4" t="str">
        <f t="shared" si="119"/>
        <v>SP</v>
      </c>
      <c r="Q178" s="4" t="str">
        <f t="shared" si="120"/>
        <v>CM</v>
      </c>
      <c r="R178" s="4" t="str">
        <f t="shared" si="121"/>
        <v>A</v>
      </c>
      <c r="S178" s="4" t="str">
        <f t="shared" si="122"/>
        <v>D</v>
      </c>
      <c r="V178" s="12" t="str">
        <f t="shared" si="123"/>
        <v>RRU-SP-CMAD</v>
      </c>
      <c r="W178" s="17" t="str">
        <f t="shared" si="156"/>
        <v>Specialty Services</v>
      </c>
      <c r="X178" s="17" t="str">
        <f t="shared" si="125"/>
        <v>Treasury-Cash Management Services</v>
      </c>
      <c r="Y178" s="17" t="str">
        <f t="shared" si="127"/>
        <v>Sales/Relationship Management</v>
      </c>
      <c r="Z178" s="17" t="str">
        <f t="shared" si="126"/>
        <v>D - Senior II</v>
      </c>
      <c r="AN178" s="4" t="str">
        <f t="shared" si="112"/>
        <v>SPCMAD</v>
      </c>
      <c r="AO178" s="12" t="str">
        <f t="shared" si="128"/>
        <v>RRU-SP-CMAD</v>
      </c>
      <c r="AP178" s="12" t="str">
        <f t="shared" si="113"/>
        <v>Specialty Services</v>
      </c>
      <c r="AQ178" s="12" t="str">
        <f t="shared" si="114"/>
        <v>Treasury-Cash Management Services</v>
      </c>
      <c r="AR178" s="12" t="str">
        <f t="shared" si="115"/>
        <v>Sales/Relationship Management</v>
      </c>
      <c r="AS178" s="12" t="str">
        <f t="shared" si="116"/>
        <v>D - Senior II</v>
      </c>
      <c r="AT178" s="12" t="str">
        <f t="shared" si="117"/>
        <v>Specialty ServicesTreasury-Cash Management ServicesSales/Relationship ManagementD - Senior II</v>
      </c>
      <c r="AU178" s="153" t="str">
        <f t="shared" si="118"/>
        <v>D</v>
      </c>
    </row>
    <row r="179" spans="1:47">
      <c r="A179" s="12" t="s">
        <v>195</v>
      </c>
      <c r="B179" s="12" t="s">
        <v>11</v>
      </c>
      <c r="C179" s="12" t="s">
        <v>91</v>
      </c>
      <c r="D179" s="12" t="s">
        <v>130</v>
      </c>
      <c r="E179" s="12">
        <f t="shared" si="102"/>
        <v>1</v>
      </c>
      <c r="F179" s="12">
        <f t="shared" si="103"/>
        <v>1</v>
      </c>
      <c r="G179" s="12">
        <f t="shared" si="104"/>
        <v>4</v>
      </c>
      <c r="H179" s="12" t="str">
        <f t="shared" si="105"/>
        <v>Specialty Services</v>
      </c>
      <c r="I179" s="12" t="str">
        <f t="shared" si="106"/>
        <v>Specialty Services1</v>
      </c>
      <c r="J179" s="12" t="str">
        <f t="shared" si="107"/>
        <v>Treasury-Cash Management Services</v>
      </c>
      <c r="K179" s="12" t="str">
        <f t="shared" si="108"/>
        <v>Specialty ServicesTreasury-Cash Management Services1</v>
      </c>
      <c r="L179" s="12" t="str">
        <f t="shared" si="109"/>
        <v>Sales/Relationship Management</v>
      </c>
      <c r="M179" s="12" t="str">
        <f t="shared" si="110"/>
        <v>Specialty ServicesTreasury-Cash Management ServicesSales/Relationship Management4</v>
      </c>
      <c r="N179" s="12" t="str">
        <f t="shared" si="111"/>
        <v>E - Senior III</v>
      </c>
      <c r="O179" s="4" t="s">
        <v>2403</v>
      </c>
      <c r="P179" s="4" t="str">
        <f t="shared" si="119"/>
        <v>SP</v>
      </c>
      <c r="Q179" s="4" t="str">
        <f t="shared" si="120"/>
        <v>CM</v>
      </c>
      <c r="R179" s="4" t="str">
        <f t="shared" si="121"/>
        <v>A</v>
      </c>
      <c r="S179" s="4" t="str">
        <f t="shared" si="122"/>
        <v>E</v>
      </c>
      <c r="V179" s="12" t="str">
        <f t="shared" si="123"/>
        <v>RRU-SP-CMAE</v>
      </c>
      <c r="W179" s="17" t="str">
        <f t="shared" si="156"/>
        <v>Specialty Services</v>
      </c>
      <c r="X179" s="17" t="str">
        <f t="shared" si="125"/>
        <v>Treasury-Cash Management Services</v>
      </c>
      <c r="Y179" s="17" t="str">
        <f t="shared" si="127"/>
        <v>Sales/Relationship Management</v>
      </c>
      <c r="Z179" s="17" t="str">
        <f t="shared" si="126"/>
        <v>E - Senior III</v>
      </c>
      <c r="AN179" s="4" t="str">
        <f t="shared" si="112"/>
        <v>SPCMAE</v>
      </c>
      <c r="AO179" s="12" t="str">
        <f t="shared" si="128"/>
        <v>RRU-SP-CMAE</v>
      </c>
      <c r="AP179" s="12" t="str">
        <f t="shared" si="113"/>
        <v>Specialty Services</v>
      </c>
      <c r="AQ179" s="12" t="str">
        <f t="shared" si="114"/>
        <v>Treasury-Cash Management Services</v>
      </c>
      <c r="AR179" s="12" t="str">
        <f t="shared" si="115"/>
        <v>Sales/Relationship Management</v>
      </c>
      <c r="AS179" s="12" t="str">
        <f t="shared" si="116"/>
        <v>E - Senior III</v>
      </c>
      <c r="AT179" s="12" t="str">
        <f t="shared" si="117"/>
        <v>Specialty ServicesTreasury-Cash Management ServicesSales/Relationship ManagementE - Senior III</v>
      </c>
      <c r="AU179" s="153" t="str">
        <f t="shared" si="118"/>
        <v>E</v>
      </c>
    </row>
    <row r="180" spans="1:47">
      <c r="A180" s="12" t="s">
        <v>195</v>
      </c>
      <c r="B180" s="12" t="s">
        <v>11</v>
      </c>
      <c r="C180" s="12" t="s">
        <v>91</v>
      </c>
      <c r="D180" s="12" t="s">
        <v>131</v>
      </c>
      <c r="E180" s="12">
        <f t="shared" si="102"/>
        <v>1</v>
      </c>
      <c r="F180" s="12">
        <f t="shared" si="103"/>
        <v>1</v>
      </c>
      <c r="G180" s="12">
        <f t="shared" si="104"/>
        <v>5</v>
      </c>
      <c r="H180" s="12" t="str">
        <f t="shared" si="105"/>
        <v>Specialty Services</v>
      </c>
      <c r="I180" s="12" t="str">
        <f t="shared" si="106"/>
        <v>Specialty Services1</v>
      </c>
      <c r="J180" s="12" t="str">
        <f t="shared" si="107"/>
        <v>Treasury-Cash Management Services</v>
      </c>
      <c r="K180" s="12" t="str">
        <f t="shared" si="108"/>
        <v>Specialty ServicesTreasury-Cash Management Services1</v>
      </c>
      <c r="L180" s="12" t="str">
        <f t="shared" si="109"/>
        <v>Sales/Relationship Management</v>
      </c>
      <c r="M180" s="12" t="str">
        <f t="shared" si="110"/>
        <v>Specialty ServicesTreasury-Cash Management ServicesSales/Relationship Management5</v>
      </c>
      <c r="N180" s="12" t="str">
        <f t="shared" si="111"/>
        <v>F - Intermediate</v>
      </c>
      <c r="O180" s="4" t="s">
        <v>2404</v>
      </c>
      <c r="P180" s="4" t="str">
        <f t="shared" si="119"/>
        <v>SP</v>
      </c>
      <c r="Q180" s="4" t="str">
        <f t="shared" si="120"/>
        <v>CM</v>
      </c>
      <c r="R180" s="4" t="str">
        <f t="shared" si="121"/>
        <v>A</v>
      </c>
      <c r="S180" s="4" t="str">
        <f t="shared" si="122"/>
        <v>F</v>
      </c>
      <c r="V180" s="12" t="str">
        <f t="shared" si="123"/>
        <v>RRU-SP-CMAF</v>
      </c>
      <c r="W180" s="17" t="str">
        <f t="shared" si="156"/>
        <v>Specialty Services</v>
      </c>
      <c r="X180" s="17" t="str">
        <f t="shared" si="125"/>
        <v>Treasury-Cash Management Services</v>
      </c>
      <c r="Y180" s="17" t="str">
        <f t="shared" si="127"/>
        <v>Sales/Relationship Management</v>
      </c>
      <c r="Z180" s="17" t="str">
        <f t="shared" si="126"/>
        <v>F - Intermediate</v>
      </c>
      <c r="AN180" s="4" t="str">
        <f t="shared" si="112"/>
        <v>SPCMAF</v>
      </c>
      <c r="AO180" s="12" t="str">
        <f t="shared" si="128"/>
        <v>RRU-SP-CMAF</v>
      </c>
      <c r="AP180" s="12" t="str">
        <f t="shared" si="113"/>
        <v>Specialty Services</v>
      </c>
      <c r="AQ180" s="12" t="str">
        <f t="shared" si="114"/>
        <v>Treasury-Cash Management Services</v>
      </c>
      <c r="AR180" s="12" t="str">
        <f t="shared" si="115"/>
        <v>Sales/Relationship Management</v>
      </c>
      <c r="AS180" s="12" t="str">
        <f t="shared" si="116"/>
        <v>F - Intermediate</v>
      </c>
      <c r="AT180" s="12" t="str">
        <f t="shared" si="117"/>
        <v>Specialty ServicesTreasury-Cash Management ServicesSales/Relationship ManagementF - Intermediate</v>
      </c>
      <c r="AU180" s="153" t="str">
        <f t="shared" si="118"/>
        <v>F</v>
      </c>
    </row>
    <row r="181" spans="1:47">
      <c r="A181" s="12" t="s">
        <v>195</v>
      </c>
      <c r="B181" s="12" t="s">
        <v>11</v>
      </c>
      <c r="C181" s="12" t="s">
        <v>91</v>
      </c>
      <c r="D181" s="12" t="s">
        <v>132</v>
      </c>
      <c r="E181" s="12">
        <f t="shared" si="102"/>
        <v>1</v>
      </c>
      <c r="F181" s="12">
        <f t="shared" si="103"/>
        <v>1</v>
      </c>
      <c r="G181" s="12">
        <f t="shared" si="104"/>
        <v>6</v>
      </c>
      <c r="H181" s="12" t="str">
        <f t="shared" si="105"/>
        <v>Specialty Services</v>
      </c>
      <c r="I181" s="12" t="str">
        <f t="shared" si="106"/>
        <v>Specialty Services1</v>
      </c>
      <c r="J181" s="12" t="str">
        <f t="shared" si="107"/>
        <v>Treasury-Cash Management Services</v>
      </c>
      <c r="K181" s="12" t="str">
        <f t="shared" si="108"/>
        <v>Specialty ServicesTreasury-Cash Management Services1</v>
      </c>
      <c r="L181" s="12" t="str">
        <f t="shared" si="109"/>
        <v>Sales/Relationship Management</v>
      </c>
      <c r="M181" s="12" t="str">
        <f t="shared" si="110"/>
        <v>Specialty ServicesTreasury-Cash Management ServicesSales/Relationship Management6</v>
      </c>
      <c r="N181" s="12" t="str">
        <f t="shared" si="111"/>
        <v>G - Junior</v>
      </c>
      <c r="O181" s="4" t="s">
        <v>2405</v>
      </c>
      <c r="P181" s="4" t="str">
        <f t="shared" si="119"/>
        <v>SP</v>
      </c>
      <c r="Q181" s="4" t="str">
        <f t="shared" si="120"/>
        <v>CM</v>
      </c>
      <c r="R181" s="4" t="str">
        <f t="shared" si="121"/>
        <v>A</v>
      </c>
      <c r="S181" s="4" t="str">
        <f t="shared" si="122"/>
        <v>G</v>
      </c>
      <c r="V181" s="12" t="str">
        <f t="shared" si="123"/>
        <v>RRU-SP-CMAG</v>
      </c>
      <c r="W181" s="17" t="str">
        <f t="shared" si="156"/>
        <v>Specialty Services</v>
      </c>
      <c r="X181" s="17" t="str">
        <f t="shared" si="125"/>
        <v>Treasury-Cash Management Services</v>
      </c>
      <c r="Y181" s="17" t="str">
        <f t="shared" si="127"/>
        <v>Sales/Relationship Management</v>
      </c>
      <c r="Z181" s="17" t="str">
        <f t="shared" si="126"/>
        <v>G - Junior</v>
      </c>
      <c r="AN181" s="4" t="str">
        <f t="shared" si="112"/>
        <v>SPCMAG</v>
      </c>
      <c r="AO181" s="12" t="str">
        <f t="shared" si="128"/>
        <v>RRU-SP-CMAG</v>
      </c>
      <c r="AP181" s="12" t="str">
        <f t="shared" si="113"/>
        <v>Specialty Services</v>
      </c>
      <c r="AQ181" s="12" t="str">
        <f t="shared" si="114"/>
        <v>Treasury-Cash Management Services</v>
      </c>
      <c r="AR181" s="12" t="str">
        <f t="shared" si="115"/>
        <v>Sales/Relationship Management</v>
      </c>
      <c r="AS181" s="12" t="str">
        <f t="shared" si="116"/>
        <v>G - Junior</v>
      </c>
      <c r="AT181" s="12" t="str">
        <f t="shared" si="117"/>
        <v>Specialty ServicesTreasury-Cash Management ServicesSales/Relationship ManagementG - Junior</v>
      </c>
      <c r="AU181" s="153" t="str">
        <f t="shared" si="118"/>
        <v>G</v>
      </c>
    </row>
    <row r="182" spans="1:47">
      <c r="A182" s="12" t="s">
        <v>195</v>
      </c>
      <c r="B182" s="12" t="s">
        <v>11</v>
      </c>
      <c r="C182" s="12" t="s">
        <v>91</v>
      </c>
      <c r="D182" s="12" t="s">
        <v>133</v>
      </c>
      <c r="E182" s="12">
        <f t="shared" si="102"/>
        <v>1</v>
      </c>
      <c r="F182" s="12">
        <f t="shared" si="103"/>
        <v>1</v>
      </c>
      <c r="G182" s="12">
        <f t="shared" si="104"/>
        <v>7</v>
      </c>
      <c r="H182" s="12" t="str">
        <f t="shared" si="105"/>
        <v>Specialty Services</v>
      </c>
      <c r="I182" s="12" t="str">
        <f t="shared" si="106"/>
        <v>Specialty Services1</v>
      </c>
      <c r="J182" s="12" t="str">
        <f t="shared" si="107"/>
        <v>Treasury-Cash Management Services</v>
      </c>
      <c r="K182" s="12" t="str">
        <f t="shared" si="108"/>
        <v>Specialty ServicesTreasury-Cash Management Services1</v>
      </c>
      <c r="L182" s="12" t="str">
        <f t="shared" si="109"/>
        <v>Sales/Relationship Management</v>
      </c>
      <c r="M182" s="12" t="str">
        <f t="shared" si="110"/>
        <v>Specialty ServicesTreasury-Cash Management ServicesSales/Relationship Management7</v>
      </c>
      <c r="N182" s="12" t="str">
        <f t="shared" si="111"/>
        <v>H - Analyst</v>
      </c>
      <c r="O182" s="4" t="s">
        <v>2406</v>
      </c>
      <c r="P182" s="4" t="str">
        <f t="shared" si="119"/>
        <v>SP</v>
      </c>
      <c r="Q182" s="4" t="str">
        <f t="shared" si="120"/>
        <v>CM</v>
      </c>
      <c r="R182" s="4" t="str">
        <f t="shared" si="121"/>
        <v>A</v>
      </c>
      <c r="S182" s="4" t="str">
        <f t="shared" si="122"/>
        <v>H</v>
      </c>
      <c r="V182" s="12" t="str">
        <f t="shared" si="123"/>
        <v>RRU-SP-CMAH</v>
      </c>
      <c r="W182" s="17" t="str">
        <f t="shared" si="156"/>
        <v>Specialty Services</v>
      </c>
      <c r="X182" s="17" t="str">
        <f t="shared" si="125"/>
        <v>Treasury-Cash Management Services</v>
      </c>
      <c r="Y182" s="17" t="str">
        <f t="shared" si="127"/>
        <v>Sales/Relationship Management</v>
      </c>
      <c r="Z182" s="17" t="str">
        <f t="shared" si="126"/>
        <v>H - Analyst</v>
      </c>
      <c r="AN182" s="4" t="str">
        <f t="shared" si="112"/>
        <v>SPCMAH</v>
      </c>
      <c r="AO182" s="12" t="str">
        <f t="shared" si="128"/>
        <v>RRU-SP-CMAH</v>
      </c>
      <c r="AP182" s="12" t="str">
        <f t="shared" si="113"/>
        <v>Specialty Services</v>
      </c>
      <c r="AQ182" s="12" t="str">
        <f t="shared" si="114"/>
        <v>Treasury-Cash Management Services</v>
      </c>
      <c r="AR182" s="12" t="str">
        <f t="shared" si="115"/>
        <v>Sales/Relationship Management</v>
      </c>
      <c r="AS182" s="12" t="str">
        <f t="shared" si="116"/>
        <v>H - Analyst</v>
      </c>
      <c r="AT182" s="12" t="str">
        <f t="shared" si="117"/>
        <v>Specialty ServicesTreasury-Cash Management ServicesSales/Relationship ManagementH - Analyst</v>
      </c>
      <c r="AU182" s="153" t="str">
        <f t="shared" si="118"/>
        <v>H</v>
      </c>
    </row>
    <row r="183" spans="1:47">
      <c r="A183" s="12" t="s">
        <v>195</v>
      </c>
      <c r="B183" s="12" t="s">
        <v>11</v>
      </c>
      <c r="C183" s="12" t="s">
        <v>91</v>
      </c>
      <c r="D183" s="12" t="s">
        <v>1411</v>
      </c>
      <c r="E183" s="12">
        <f t="shared" si="102"/>
        <v>1</v>
      </c>
      <c r="F183" s="12">
        <f t="shared" si="103"/>
        <v>1</v>
      </c>
      <c r="G183" s="12">
        <f t="shared" si="104"/>
        <v>8</v>
      </c>
      <c r="H183" s="12" t="str">
        <f t="shared" si="105"/>
        <v>Specialty Services</v>
      </c>
      <c r="I183" s="12" t="str">
        <f t="shared" si="106"/>
        <v>Specialty Services1</v>
      </c>
      <c r="J183" s="12" t="str">
        <f t="shared" si="107"/>
        <v>Treasury-Cash Management Services</v>
      </c>
      <c r="K183" s="12" t="str">
        <f t="shared" si="108"/>
        <v>Specialty ServicesTreasury-Cash Management Services1</v>
      </c>
      <c r="L183" s="12" t="str">
        <f t="shared" si="109"/>
        <v>Sales/Relationship Management</v>
      </c>
      <c r="M183" s="12" t="str">
        <f t="shared" si="110"/>
        <v>Specialty ServicesTreasury-Cash Management ServicesSales/Relationship Management8</v>
      </c>
      <c r="N183" s="12" t="str">
        <f t="shared" si="111"/>
        <v>Levels D &amp; E Combined</v>
      </c>
      <c r="O183" s="4" t="s">
        <v>2398</v>
      </c>
      <c r="P183" s="4" t="str">
        <f t="shared" si="119"/>
        <v>SP</v>
      </c>
      <c r="Q183" s="4" t="str">
        <f t="shared" si="120"/>
        <v>CM</v>
      </c>
      <c r="R183" s="4" t="str">
        <f t="shared" si="121"/>
        <v>A</v>
      </c>
      <c r="S183" s="4" t="str">
        <f t="shared" si="122"/>
        <v>2</v>
      </c>
      <c r="V183" s="12" t="str">
        <f t="shared" si="123"/>
        <v>RRU-SP-CMA2</v>
      </c>
      <c r="W183" s="17" t="str">
        <f t="shared" si="156"/>
        <v>Specialty Services</v>
      </c>
      <c r="X183" s="17" t="str">
        <f t="shared" si="125"/>
        <v>Treasury-Cash Management Services</v>
      </c>
      <c r="Y183" s="17" t="str">
        <f t="shared" si="127"/>
        <v>Sales/Relationship Management</v>
      </c>
      <c r="Z183" s="17" t="str">
        <f t="shared" si="126"/>
        <v>Levels D &amp; E Combined</v>
      </c>
      <c r="AN183" s="4" t="str">
        <f t="shared" si="112"/>
        <v>SPCMA2</v>
      </c>
      <c r="AO183" s="12" t="str">
        <f t="shared" si="128"/>
        <v>RRU-SP-CMA2</v>
      </c>
      <c r="AP183" s="12" t="str">
        <f t="shared" si="113"/>
        <v>Specialty Services</v>
      </c>
      <c r="AQ183" s="12" t="str">
        <f t="shared" si="114"/>
        <v>Treasury-Cash Management Services</v>
      </c>
      <c r="AR183" s="12" t="str">
        <f t="shared" si="115"/>
        <v>Sales/Relationship Management</v>
      </c>
      <c r="AS183" s="12" t="str">
        <f t="shared" si="116"/>
        <v>Levels D &amp; E Combined</v>
      </c>
      <c r="AT183" s="12" t="str">
        <f t="shared" si="117"/>
        <v>Specialty ServicesTreasury-Cash Management ServicesSales/Relationship ManagementLevels D &amp; E Combined</v>
      </c>
      <c r="AU183" s="153" t="str">
        <f t="shared" si="118"/>
        <v>2</v>
      </c>
    </row>
    <row r="184" spans="1:47">
      <c r="A184" s="12" t="s">
        <v>195</v>
      </c>
      <c r="B184" s="12" t="s">
        <v>11</v>
      </c>
      <c r="C184" s="12" t="s">
        <v>91</v>
      </c>
      <c r="D184" s="12" t="s">
        <v>1412</v>
      </c>
      <c r="E184" s="12">
        <f t="shared" si="102"/>
        <v>1</v>
      </c>
      <c r="F184" s="12">
        <f t="shared" si="103"/>
        <v>1</v>
      </c>
      <c r="G184" s="12">
        <f t="shared" si="104"/>
        <v>9</v>
      </c>
      <c r="H184" s="12" t="str">
        <f t="shared" si="105"/>
        <v>Specialty Services</v>
      </c>
      <c r="I184" s="12" t="str">
        <f t="shared" si="106"/>
        <v>Specialty Services1</v>
      </c>
      <c r="J184" s="12" t="str">
        <f t="shared" si="107"/>
        <v>Treasury-Cash Management Services</v>
      </c>
      <c r="K184" s="12" t="str">
        <f t="shared" si="108"/>
        <v>Specialty ServicesTreasury-Cash Management Services1</v>
      </c>
      <c r="L184" s="12" t="str">
        <f t="shared" si="109"/>
        <v>Sales/Relationship Management</v>
      </c>
      <c r="M184" s="12" t="str">
        <f t="shared" si="110"/>
        <v>Specialty ServicesTreasury-Cash Management ServicesSales/Relationship Management9</v>
      </c>
      <c r="N184" s="12" t="str">
        <f t="shared" si="111"/>
        <v>Levels F, G &amp; H Combined</v>
      </c>
      <c r="O184" s="4" t="s">
        <v>2399</v>
      </c>
      <c r="P184" s="4" t="str">
        <f t="shared" si="119"/>
        <v>SP</v>
      </c>
      <c r="Q184" s="4" t="str">
        <f t="shared" si="120"/>
        <v>CM</v>
      </c>
      <c r="R184" s="4" t="str">
        <f t="shared" si="121"/>
        <v>A</v>
      </c>
      <c r="S184" s="4" t="str">
        <f t="shared" si="122"/>
        <v>3</v>
      </c>
      <c r="V184" s="12" t="str">
        <f t="shared" si="123"/>
        <v>RRU-SP-CMA3</v>
      </c>
      <c r="W184" s="17" t="str">
        <f t="shared" si="156"/>
        <v>Specialty Services</v>
      </c>
      <c r="X184" s="17" t="str">
        <f t="shared" si="125"/>
        <v>Treasury-Cash Management Services</v>
      </c>
      <c r="Y184" s="17" t="str">
        <f t="shared" si="127"/>
        <v>Sales/Relationship Management</v>
      </c>
      <c r="Z184" s="17" t="str">
        <f t="shared" si="126"/>
        <v>Levels F, G &amp; H Combined</v>
      </c>
      <c r="AN184" s="4" t="str">
        <f t="shared" si="112"/>
        <v>SPCMA3</v>
      </c>
      <c r="AO184" s="12" t="str">
        <f t="shared" si="128"/>
        <v>RRU-SP-CMA3</v>
      </c>
      <c r="AP184" s="12" t="str">
        <f t="shared" si="113"/>
        <v>Specialty Services</v>
      </c>
      <c r="AQ184" s="12" t="str">
        <f t="shared" si="114"/>
        <v>Treasury-Cash Management Services</v>
      </c>
      <c r="AR184" s="12" t="str">
        <f t="shared" si="115"/>
        <v>Sales/Relationship Management</v>
      </c>
      <c r="AS184" s="12" t="str">
        <f t="shared" si="116"/>
        <v>Levels F, G &amp; H Combined</v>
      </c>
      <c r="AT184" s="12" t="str">
        <f t="shared" si="117"/>
        <v>Specialty ServicesTreasury-Cash Management ServicesSales/Relationship ManagementLevels F, G &amp; H Combined</v>
      </c>
      <c r="AU184" s="153" t="str">
        <f t="shared" si="118"/>
        <v>3</v>
      </c>
    </row>
    <row r="185" spans="1:47">
      <c r="A185" s="12" t="s">
        <v>195</v>
      </c>
      <c r="B185" s="12" t="s">
        <v>12</v>
      </c>
      <c r="C185" s="12" t="s">
        <v>91</v>
      </c>
      <c r="D185" s="12" t="s">
        <v>127</v>
      </c>
      <c r="E185" s="12">
        <f t="shared" ref="E185:E248" si="157">IF(AND(H185=H184),IF(J185=J184,E184,E184+1),1)</f>
        <v>2</v>
      </c>
      <c r="F185" s="12">
        <f t="shared" ref="F185:F248" si="158">IF(AND(H185=H184,J185=J184),IF(L185=L184,F184,F184+1),1)</f>
        <v>1</v>
      </c>
      <c r="G185" s="12">
        <f t="shared" ref="G185:G248" si="159">IF(AND(H185=H184,J185=J184,L185=L184),IF(N185=N184,G184,G184+1),1)</f>
        <v>1</v>
      </c>
      <c r="H185" s="12" t="str">
        <f t="shared" ref="H185:H248" si="160">A185</f>
        <v>Specialty Services</v>
      </c>
      <c r="I185" s="12" t="str">
        <f t="shared" ref="I185:I248" si="161">H185&amp;E185</f>
        <v>Specialty Services2</v>
      </c>
      <c r="J185" s="12" t="str">
        <f t="shared" ref="J185:J248" si="162">B185</f>
        <v>Wealth Management/Private Banking</v>
      </c>
      <c r="K185" s="12" t="str">
        <f t="shared" ref="K185:K248" si="163">+H185&amp;J185&amp;F185</f>
        <v>Specialty ServicesWealth Management/Private Banking1</v>
      </c>
      <c r="L185" s="12" t="str">
        <f t="shared" ref="L185:L248" si="164">C185</f>
        <v>Sales/Relationship Management</v>
      </c>
      <c r="M185" s="12" t="str">
        <f t="shared" ref="M185:M248" si="165">H185&amp;J185&amp;L185&amp;G185</f>
        <v>Specialty ServicesWealth Management/Private BankingSales/Relationship Management1</v>
      </c>
      <c r="N185" s="12" t="str">
        <f t="shared" ref="N185:N248" si="166">D185</f>
        <v>B - Group Manager</v>
      </c>
      <c r="O185" s="4" t="s">
        <v>2436</v>
      </c>
      <c r="P185" s="4" t="str">
        <f t="shared" si="119"/>
        <v>SP</v>
      </c>
      <c r="Q185" s="4" t="str">
        <f t="shared" si="120"/>
        <v>WM</v>
      </c>
      <c r="R185" s="4" t="str">
        <f t="shared" si="121"/>
        <v>A</v>
      </c>
      <c r="S185" s="4" t="str">
        <f t="shared" si="122"/>
        <v>B</v>
      </c>
      <c r="V185" s="12" t="str">
        <f t="shared" si="123"/>
        <v>RRU-SP-WMAB</v>
      </c>
      <c r="W185" s="17" t="str">
        <f t="shared" si="156"/>
        <v>Specialty Services</v>
      </c>
      <c r="X185" s="17" t="str">
        <f t="shared" si="125"/>
        <v>Wealth Management/Private Banking</v>
      </c>
      <c r="Y185" s="17" t="str">
        <f t="shared" si="127"/>
        <v>Sales/Relationship Management</v>
      </c>
      <c r="Z185" s="17" t="str">
        <f t="shared" si="126"/>
        <v>B - Group Manager</v>
      </c>
      <c r="AN185" s="4" t="str">
        <f t="shared" ref="AN185:AN248" si="167">O185</f>
        <v>SPWMAB</v>
      </c>
      <c r="AO185" s="12" t="str">
        <f t="shared" si="128"/>
        <v>RRU-SP-WMAB</v>
      </c>
      <c r="AP185" s="12" t="str">
        <f t="shared" ref="AP185:AP248" si="168">A185</f>
        <v>Specialty Services</v>
      </c>
      <c r="AQ185" s="12" t="str">
        <f t="shared" ref="AQ185:AQ248" si="169">B185</f>
        <v>Wealth Management/Private Banking</v>
      </c>
      <c r="AR185" s="12" t="str">
        <f t="shared" ref="AR185:AR248" si="170">C185</f>
        <v>Sales/Relationship Management</v>
      </c>
      <c r="AS185" s="12" t="str">
        <f t="shared" ref="AS185:AS248" si="171">D185</f>
        <v>B - Group Manager</v>
      </c>
      <c r="AT185" s="12" t="str">
        <f t="shared" ref="AT185:AT248" si="172">AP185&amp;AQ185&amp;AR185&amp;AS185</f>
        <v>Specialty ServicesWealth Management/Private BankingSales/Relationship ManagementB - Group Manager</v>
      </c>
      <c r="AU185" s="153" t="str">
        <f t="shared" ref="AU185:AU248" si="173">RIGHT(AO185)</f>
        <v>B</v>
      </c>
    </row>
    <row r="186" spans="1:47">
      <c r="A186" s="12" t="s">
        <v>195</v>
      </c>
      <c r="B186" s="12" t="s">
        <v>12</v>
      </c>
      <c r="C186" s="12" t="s">
        <v>91</v>
      </c>
      <c r="D186" s="12" t="s">
        <v>128</v>
      </c>
      <c r="E186" s="12">
        <f t="shared" si="157"/>
        <v>2</v>
      </c>
      <c r="F186" s="12">
        <f t="shared" si="158"/>
        <v>1</v>
      </c>
      <c r="G186" s="12">
        <f t="shared" si="159"/>
        <v>2</v>
      </c>
      <c r="H186" s="12" t="str">
        <f t="shared" si="160"/>
        <v>Specialty Services</v>
      </c>
      <c r="I186" s="12" t="str">
        <f t="shared" si="161"/>
        <v>Specialty Services2</v>
      </c>
      <c r="J186" s="12" t="str">
        <f t="shared" si="162"/>
        <v>Wealth Management/Private Banking</v>
      </c>
      <c r="K186" s="12" t="str">
        <f t="shared" si="163"/>
        <v>Specialty ServicesWealth Management/Private Banking1</v>
      </c>
      <c r="L186" s="12" t="str">
        <f t="shared" si="164"/>
        <v>Sales/Relationship Management</v>
      </c>
      <c r="M186" s="12" t="str">
        <f t="shared" si="165"/>
        <v>Specialty ServicesWealth Management/Private BankingSales/Relationship Management2</v>
      </c>
      <c r="N186" s="12" t="str">
        <f t="shared" si="166"/>
        <v>C - Team Leader, Senior I</v>
      </c>
      <c r="O186" s="4" t="s">
        <v>2437</v>
      </c>
      <c r="P186" s="4" t="str">
        <f t="shared" si="119"/>
        <v>SP</v>
      </c>
      <c r="Q186" s="4" t="str">
        <f t="shared" si="120"/>
        <v>WM</v>
      </c>
      <c r="R186" s="4" t="str">
        <f t="shared" si="121"/>
        <v>A</v>
      </c>
      <c r="S186" s="4" t="str">
        <f t="shared" si="122"/>
        <v>C</v>
      </c>
      <c r="V186" s="12" t="str">
        <f t="shared" si="123"/>
        <v>RRU-SP-WMAC</v>
      </c>
      <c r="W186" s="17" t="str">
        <f t="shared" si="156"/>
        <v>Specialty Services</v>
      </c>
      <c r="X186" s="17" t="str">
        <f t="shared" si="125"/>
        <v>Wealth Management/Private Banking</v>
      </c>
      <c r="Y186" s="17" t="str">
        <f t="shared" si="127"/>
        <v>Sales/Relationship Management</v>
      </c>
      <c r="Z186" s="17" t="str">
        <f t="shared" si="126"/>
        <v>C - Team Leader, Senior I</v>
      </c>
      <c r="AN186" s="4" t="str">
        <f t="shared" si="167"/>
        <v>SPWMAC</v>
      </c>
      <c r="AO186" s="12" t="str">
        <f t="shared" si="128"/>
        <v>RRU-SP-WMAC</v>
      </c>
      <c r="AP186" s="12" t="str">
        <f t="shared" si="168"/>
        <v>Specialty Services</v>
      </c>
      <c r="AQ186" s="12" t="str">
        <f t="shared" si="169"/>
        <v>Wealth Management/Private Banking</v>
      </c>
      <c r="AR186" s="12" t="str">
        <f t="shared" si="170"/>
        <v>Sales/Relationship Management</v>
      </c>
      <c r="AS186" s="12" t="str">
        <f t="shared" si="171"/>
        <v>C - Team Leader, Senior I</v>
      </c>
      <c r="AT186" s="12" t="str">
        <f t="shared" si="172"/>
        <v>Specialty ServicesWealth Management/Private BankingSales/Relationship ManagementC - Team Leader, Senior I</v>
      </c>
      <c r="AU186" s="153" t="str">
        <f t="shared" si="173"/>
        <v>C</v>
      </c>
    </row>
    <row r="187" spans="1:47">
      <c r="A187" s="12" t="s">
        <v>195</v>
      </c>
      <c r="B187" s="12" t="s">
        <v>12</v>
      </c>
      <c r="C187" s="12" t="s">
        <v>91</v>
      </c>
      <c r="D187" s="12" t="s">
        <v>129</v>
      </c>
      <c r="E187" s="12">
        <f t="shared" si="157"/>
        <v>2</v>
      </c>
      <c r="F187" s="12">
        <f t="shared" si="158"/>
        <v>1</v>
      </c>
      <c r="G187" s="12">
        <f t="shared" si="159"/>
        <v>3</v>
      </c>
      <c r="H187" s="12" t="str">
        <f t="shared" si="160"/>
        <v>Specialty Services</v>
      </c>
      <c r="I187" s="12" t="str">
        <f t="shared" si="161"/>
        <v>Specialty Services2</v>
      </c>
      <c r="J187" s="12" t="str">
        <f t="shared" si="162"/>
        <v>Wealth Management/Private Banking</v>
      </c>
      <c r="K187" s="12" t="str">
        <f t="shared" si="163"/>
        <v>Specialty ServicesWealth Management/Private Banking1</v>
      </c>
      <c r="L187" s="12" t="str">
        <f t="shared" si="164"/>
        <v>Sales/Relationship Management</v>
      </c>
      <c r="M187" s="12" t="str">
        <f t="shared" si="165"/>
        <v>Specialty ServicesWealth Management/Private BankingSales/Relationship Management3</v>
      </c>
      <c r="N187" s="12" t="str">
        <f t="shared" si="166"/>
        <v>D - Senior II</v>
      </c>
      <c r="O187" s="4" t="s">
        <v>2438</v>
      </c>
      <c r="P187" s="4" t="str">
        <f t="shared" si="119"/>
        <v>SP</v>
      </c>
      <c r="Q187" s="4" t="str">
        <f t="shared" si="120"/>
        <v>WM</v>
      </c>
      <c r="R187" s="4" t="str">
        <f t="shared" si="121"/>
        <v>A</v>
      </c>
      <c r="S187" s="4" t="str">
        <f t="shared" si="122"/>
        <v>D</v>
      </c>
      <c r="V187" s="12" t="str">
        <f t="shared" si="123"/>
        <v>RRU-SP-WMAD</v>
      </c>
      <c r="W187" s="17" t="str">
        <f t="shared" si="156"/>
        <v>Specialty Services</v>
      </c>
      <c r="X187" s="17" t="str">
        <f t="shared" si="125"/>
        <v>Wealth Management/Private Banking</v>
      </c>
      <c r="Y187" s="17" t="str">
        <f t="shared" si="127"/>
        <v>Sales/Relationship Management</v>
      </c>
      <c r="Z187" s="17" t="str">
        <f t="shared" si="126"/>
        <v>D - Senior II</v>
      </c>
      <c r="AN187" s="4" t="str">
        <f t="shared" si="167"/>
        <v>SPWMAD</v>
      </c>
      <c r="AO187" s="12" t="str">
        <f t="shared" si="128"/>
        <v>RRU-SP-WMAD</v>
      </c>
      <c r="AP187" s="12" t="str">
        <f t="shared" si="168"/>
        <v>Specialty Services</v>
      </c>
      <c r="AQ187" s="12" t="str">
        <f t="shared" si="169"/>
        <v>Wealth Management/Private Banking</v>
      </c>
      <c r="AR187" s="12" t="str">
        <f t="shared" si="170"/>
        <v>Sales/Relationship Management</v>
      </c>
      <c r="AS187" s="12" t="str">
        <f t="shared" si="171"/>
        <v>D - Senior II</v>
      </c>
      <c r="AT187" s="12" t="str">
        <f t="shared" si="172"/>
        <v>Specialty ServicesWealth Management/Private BankingSales/Relationship ManagementD - Senior II</v>
      </c>
      <c r="AU187" s="153" t="str">
        <f t="shared" si="173"/>
        <v>D</v>
      </c>
    </row>
    <row r="188" spans="1:47">
      <c r="A188" s="12" t="s">
        <v>195</v>
      </c>
      <c r="B188" s="12" t="s">
        <v>12</v>
      </c>
      <c r="C188" s="12" t="s">
        <v>91</v>
      </c>
      <c r="D188" s="12" t="s">
        <v>130</v>
      </c>
      <c r="E188" s="12">
        <f t="shared" si="157"/>
        <v>2</v>
      </c>
      <c r="F188" s="12">
        <f t="shared" si="158"/>
        <v>1</v>
      </c>
      <c r="G188" s="12">
        <f t="shared" si="159"/>
        <v>4</v>
      </c>
      <c r="H188" s="12" t="str">
        <f t="shared" si="160"/>
        <v>Specialty Services</v>
      </c>
      <c r="I188" s="12" t="str">
        <f t="shared" si="161"/>
        <v>Specialty Services2</v>
      </c>
      <c r="J188" s="12" t="str">
        <f t="shared" si="162"/>
        <v>Wealth Management/Private Banking</v>
      </c>
      <c r="K188" s="12" t="str">
        <f t="shared" si="163"/>
        <v>Specialty ServicesWealth Management/Private Banking1</v>
      </c>
      <c r="L188" s="12" t="str">
        <f t="shared" si="164"/>
        <v>Sales/Relationship Management</v>
      </c>
      <c r="M188" s="12" t="str">
        <f t="shared" si="165"/>
        <v>Specialty ServicesWealth Management/Private BankingSales/Relationship Management4</v>
      </c>
      <c r="N188" s="12" t="str">
        <f t="shared" si="166"/>
        <v>E - Senior III</v>
      </c>
      <c r="O188" s="4" t="s">
        <v>2439</v>
      </c>
      <c r="P188" s="4" t="str">
        <f t="shared" ref="P188:P251" si="174">LEFT(O188,2)</f>
        <v>SP</v>
      </c>
      <c r="Q188" s="4" t="str">
        <f t="shared" ref="Q188:Q251" si="175">MID(O188,3,2)</f>
        <v>WM</v>
      </c>
      <c r="R188" s="4" t="str">
        <f t="shared" ref="R188:R251" si="176">MID(O188,5,1)</f>
        <v>A</v>
      </c>
      <c r="S188" s="4" t="str">
        <f t="shared" ref="S188:S251" si="177">RIGHT(O188)</f>
        <v>E</v>
      </c>
      <c r="V188" s="12" t="str">
        <f t="shared" ref="V188:V251" si="178">"RRU-"&amp;P188&amp;"-"&amp;Q188&amp;R188&amp;S188</f>
        <v>RRU-SP-WMAE</v>
      </c>
      <c r="W188" s="17" t="str">
        <f t="shared" si="156"/>
        <v>Specialty Services</v>
      </c>
      <c r="X188" s="17" t="str">
        <f t="shared" ref="X188:X251" si="179">B188</f>
        <v>Wealth Management/Private Banking</v>
      </c>
      <c r="Y188" s="17" t="str">
        <f t="shared" si="127"/>
        <v>Sales/Relationship Management</v>
      </c>
      <c r="Z188" s="17" t="str">
        <f t="shared" ref="Z188:Z251" si="180">D188</f>
        <v>E - Senior III</v>
      </c>
      <c r="AN188" s="4" t="str">
        <f t="shared" si="167"/>
        <v>SPWMAE</v>
      </c>
      <c r="AO188" s="12" t="str">
        <f t="shared" si="128"/>
        <v>RRU-SP-WMAE</v>
      </c>
      <c r="AP188" s="12" t="str">
        <f t="shared" si="168"/>
        <v>Specialty Services</v>
      </c>
      <c r="AQ188" s="12" t="str">
        <f t="shared" si="169"/>
        <v>Wealth Management/Private Banking</v>
      </c>
      <c r="AR188" s="12" t="str">
        <f t="shared" si="170"/>
        <v>Sales/Relationship Management</v>
      </c>
      <c r="AS188" s="12" t="str">
        <f t="shared" si="171"/>
        <v>E - Senior III</v>
      </c>
      <c r="AT188" s="12" t="str">
        <f t="shared" si="172"/>
        <v>Specialty ServicesWealth Management/Private BankingSales/Relationship ManagementE - Senior III</v>
      </c>
      <c r="AU188" s="153" t="str">
        <f t="shared" si="173"/>
        <v>E</v>
      </c>
    </row>
    <row r="189" spans="1:47">
      <c r="A189" s="12" t="s">
        <v>195</v>
      </c>
      <c r="B189" s="12" t="s">
        <v>12</v>
      </c>
      <c r="C189" s="12" t="s">
        <v>91</v>
      </c>
      <c r="D189" s="12" t="s">
        <v>131</v>
      </c>
      <c r="E189" s="12">
        <f t="shared" si="157"/>
        <v>2</v>
      </c>
      <c r="F189" s="12">
        <f t="shared" si="158"/>
        <v>1</v>
      </c>
      <c r="G189" s="12">
        <f t="shared" si="159"/>
        <v>5</v>
      </c>
      <c r="H189" s="12" t="str">
        <f t="shared" si="160"/>
        <v>Specialty Services</v>
      </c>
      <c r="I189" s="12" t="str">
        <f t="shared" si="161"/>
        <v>Specialty Services2</v>
      </c>
      <c r="J189" s="12" t="str">
        <f t="shared" si="162"/>
        <v>Wealth Management/Private Banking</v>
      </c>
      <c r="K189" s="12" t="str">
        <f t="shared" si="163"/>
        <v>Specialty ServicesWealth Management/Private Banking1</v>
      </c>
      <c r="L189" s="12" t="str">
        <f t="shared" si="164"/>
        <v>Sales/Relationship Management</v>
      </c>
      <c r="M189" s="12" t="str">
        <f t="shared" si="165"/>
        <v>Specialty ServicesWealth Management/Private BankingSales/Relationship Management5</v>
      </c>
      <c r="N189" s="12" t="str">
        <f t="shared" si="166"/>
        <v>F - Intermediate</v>
      </c>
      <c r="O189" s="4" t="s">
        <v>2440</v>
      </c>
      <c r="P189" s="4" t="str">
        <f t="shared" si="174"/>
        <v>SP</v>
      </c>
      <c r="Q189" s="4" t="str">
        <f t="shared" si="175"/>
        <v>WM</v>
      </c>
      <c r="R189" s="4" t="str">
        <f t="shared" si="176"/>
        <v>A</v>
      </c>
      <c r="S189" s="4" t="str">
        <f t="shared" si="177"/>
        <v>F</v>
      </c>
      <c r="V189" s="12" t="str">
        <f t="shared" si="178"/>
        <v>RRU-SP-WMAF</v>
      </c>
      <c r="W189" s="17" t="str">
        <f t="shared" si="156"/>
        <v>Specialty Services</v>
      </c>
      <c r="X189" s="17" t="str">
        <f t="shared" si="179"/>
        <v>Wealth Management/Private Banking</v>
      </c>
      <c r="Y189" s="17" t="str">
        <f t="shared" ref="Y189:Y252" si="181">C188</f>
        <v>Sales/Relationship Management</v>
      </c>
      <c r="Z189" s="17" t="str">
        <f t="shared" si="180"/>
        <v>F - Intermediate</v>
      </c>
      <c r="AN189" s="4" t="str">
        <f t="shared" si="167"/>
        <v>SPWMAF</v>
      </c>
      <c r="AO189" s="12" t="str">
        <f t="shared" si="128"/>
        <v>RRU-SP-WMAF</v>
      </c>
      <c r="AP189" s="12" t="str">
        <f t="shared" si="168"/>
        <v>Specialty Services</v>
      </c>
      <c r="AQ189" s="12" t="str">
        <f t="shared" si="169"/>
        <v>Wealth Management/Private Banking</v>
      </c>
      <c r="AR189" s="12" t="str">
        <f t="shared" si="170"/>
        <v>Sales/Relationship Management</v>
      </c>
      <c r="AS189" s="12" t="str">
        <f t="shared" si="171"/>
        <v>F - Intermediate</v>
      </c>
      <c r="AT189" s="12" t="str">
        <f t="shared" si="172"/>
        <v>Specialty ServicesWealth Management/Private BankingSales/Relationship ManagementF - Intermediate</v>
      </c>
      <c r="AU189" s="153" t="str">
        <f t="shared" si="173"/>
        <v>F</v>
      </c>
    </row>
    <row r="190" spans="1:47">
      <c r="A190" s="12" t="s">
        <v>195</v>
      </c>
      <c r="B190" s="12" t="s">
        <v>12</v>
      </c>
      <c r="C190" s="12" t="s">
        <v>91</v>
      </c>
      <c r="D190" s="12" t="s">
        <v>132</v>
      </c>
      <c r="E190" s="12">
        <f t="shared" si="157"/>
        <v>2</v>
      </c>
      <c r="F190" s="12">
        <f t="shared" si="158"/>
        <v>1</v>
      </c>
      <c r="G190" s="12">
        <f t="shared" si="159"/>
        <v>6</v>
      </c>
      <c r="H190" s="12" t="str">
        <f t="shared" si="160"/>
        <v>Specialty Services</v>
      </c>
      <c r="I190" s="12" t="str">
        <f t="shared" si="161"/>
        <v>Specialty Services2</v>
      </c>
      <c r="J190" s="12" t="str">
        <f t="shared" si="162"/>
        <v>Wealth Management/Private Banking</v>
      </c>
      <c r="K190" s="12" t="str">
        <f t="shared" si="163"/>
        <v>Specialty ServicesWealth Management/Private Banking1</v>
      </c>
      <c r="L190" s="12" t="str">
        <f t="shared" si="164"/>
        <v>Sales/Relationship Management</v>
      </c>
      <c r="M190" s="12" t="str">
        <f t="shared" si="165"/>
        <v>Specialty ServicesWealth Management/Private BankingSales/Relationship Management6</v>
      </c>
      <c r="N190" s="12" t="str">
        <f t="shared" si="166"/>
        <v>G - Junior</v>
      </c>
      <c r="O190" s="4" t="s">
        <v>2441</v>
      </c>
      <c r="P190" s="4" t="str">
        <f t="shared" si="174"/>
        <v>SP</v>
      </c>
      <c r="Q190" s="4" t="str">
        <f t="shared" si="175"/>
        <v>WM</v>
      </c>
      <c r="R190" s="4" t="str">
        <f t="shared" si="176"/>
        <v>A</v>
      </c>
      <c r="S190" s="4" t="str">
        <f t="shared" si="177"/>
        <v>G</v>
      </c>
      <c r="V190" s="12" t="str">
        <f t="shared" si="178"/>
        <v>RRU-SP-WMAG</v>
      </c>
      <c r="W190" s="17" t="str">
        <f t="shared" si="156"/>
        <v>Specialty Services</v>
      </c>
      <c r="X190" s="17" t="str">
        <f t="shared" si="179"/>
        <v>Wealth Management/Private Banking</v>
      </c>
      <c r="Y190" s="17" t="str">
        <f t="shared" si="181"/>
        <v>Sales/Relationship Management</v>
      </c>
      <c r="Z190" s="17" t="str">
        <f t="shared" si="180"/>
        <v>G - Junior</v>
      </c>
      <c r="AN190" s="4" t="str">
        <f t="shared" si="167"/>
        <v>SPWMAG</v>
      </c>
      <c r="AO190" s="12" t="str">
        <f t="shared" si="128"/>
        <v>RRU-SP-WMAG</v>
      </c>
      <c r="AP190" s="12" t="str">
        <f t="shared" si="168"/>
        <v>Specialty Services</v>
      </c>
      <c r="AQ190" s="12" t="str">
        <f t="shared" si="169"/>
        <v>Wealth Management/Private Banking</v>
      </c>
      <c r="AR190" s="12" t="str">
        <f t="shared" si="170"/>
        <v>Sales/Relationship Management</v>
      </c>
      <c r="AS190" s="12" t="str">
        <f t="shared" si="171"/>
        <v>G - Junior</v>
      </c>
      <c r="AT190" s="12" t="str">
        <f t="shared" si="172"/>
        <v>Specialty ServicesWealth Management/Private BankingSales/Relationship ManagementG - Junior</v>
      </c>
      <c r="AU190" s="153" t="str">
        <f t="shared" si="173"/>
        <v>G</v>
      </c>
    </row>
    <row r="191" spans="1:47">
      <c r="A191" s="12" t="s">
        <v>195</v>
      </c>
      <c r="B191" s="12" t="s">
        <v>12</v>
      </c>
      <c r="C191" s="12" t="s">
        <v>91</v>
      </c>
      <c r="D191" s="12" t="s">
        <v>133</v>
      </c>
      <c r="E191" s="12">
        <f t="shared" si="157"/>
        <v>2</v>
      </c>
      <c r="F191" s="12">
        <f t="shared" si="158"/>
        <v>1</v>
      </c>
      <c r="G191" s="12">
        <f t="shared" si="159"/>
        <v>7</v>
      </c>
      <c r="H191" s="12" t="str">
        <f t="shared" si="160"/>
        <v>Specialty Services</v>
      </c>
      <c r="I191" s="12" t="str">
        <f t="shared" si="161"/>
        <v>Specialty Services2</v>
      </c>
      <c r="J191" s="12" t="str">
        <f t="shared" si="162"/>
        <v>Wealth Management/Private Banking</v>
      </c>
      <c r="K191" s="12" t="str">
        <f t="shared" si="163"/>
        <v>Specialty ServicesWealth Management/Private Banking1</v>
      </c>
      <c r="L191" s="12" t="str">
        <f t="shared" si="164"/>
        <v>Sales/Relationship Management</v>
      </c>
      <c r="M191" s="12" t="str">
        <f t="shared" si="165"/>
        <v>Specialty ServicesWealth Management/Private BankingSales/Relationship Management7</v>
      </c>
      <c r="N191" s="12" t="str">
        <f t="shared" si="166"/>
        <v>H - Analyst</v>
      </c>
      <c r="O191" s="4" t="s">
        <v>2442</v>
      </c>
      <c r="P191" s="4" t="str">
        <f t="shared" si="174"/>
        <v>SP</v>
      </c>
      <c r="Q191" s="4" t="str">
        <f t="shared" si="175"/>
        <v>WM</v>
      </c>
      <c r="R191" s="4" t="str">
        <f t="shared" si="176"/>
        <v>A</v>
      </c>
      <c r="S191" s="4" t="str">
        <f t="shared" si="177"/>
        <v>H</v>
      </c>
      <c r="V191" s="12" t="str">
        <f t="shared" si="178"/>
        <v>RRU-SP-WMAH</v>
      </c>
      <c r="W191" s="17" t="str">
        <f t="shared" si="156"/>
        <v>Specialty Services</v>
      </c>
      <c r="X191" s="17" t="str">
        <f t="shared" si="179"/>
        <v>Wealth Management/Private Banking</v>
      </c>
      <c r="Y191" s="17" t="str">
        <f t="shared" si="181"/>
        <v>Sales/Relationship Management</v>
      </c>
      <c r="Z191" s="17" t="str">
        <f t="shared" si="180"/>
        <v>H - Analyst</v>
      </c>
      <c r="AN191" s="4" t="str">
        <f t="shared" si="167"/>
        <v>SPWMAH</v>
      </c>
      <c r="AO191" s="12" t="str">
        <f t="shared" si="128"/>
        <v>RRU-SP-WMAH</v>
      </c>
      <c r="AP191" s="12" t="str">
        <f t="shared" si="168"/>
        <v>Specialty Services</v>
      </c>
      <c r="AQ191" s="12" t="str">
        <f t="shared" si="169"/>
        <v>Wealth Management/Private Banking</v>
      </c>
      <c r="AR191" s="12" t="str">
        <f t="shared" si="170"/>
        <v>Sales/Relationship Management</v>
      </c>
      <c r="AS191" s="12" t="str">
        <f t="shared" si="171"/>
        <v>H - Analyst</v>
      </c>
      <c r="AT191" s="12" t="str">
        <f t="shared" si="172"/>
        <v>Specialty ServicesWealth Management/Private BankingSales/Relationship ManagementH - Analyst</v>
      </c>
      <c r="AU191" s="153" t="str">
        <f t="shared" si="173"/>
        <v>H</v>
      </c>
    </row>
    <row r="192" spans="1:47">
      <c r="A192" s="12" t="s">
        <v>195</v>
      </c>
      <c r="B192" s="12" t="s">
        <v>12</v>
      </c>
      <c r="C192" s="12" t="s">
        <v>91</v>
      </c>
      <c r="D192" s="12" t="s">
        <v>1411</v>
      </c>
      <c r="E192" s="12">
        <f t="shared" si="157"/>
        <v>2</v>
      </c>
      <c r="F192" s="12">
        <f t="shared" si="158"/>
        <v>1</v>
      </c>
      <c r="G192" s="12">
        <f t="shared" si="159"/>
        <v>8</v>
      </c>
      <c r="H192" s="12" t="str">
        <f t="shared" si="160"/>
        <v>Specialty Services</v>
      </c>
      <c r="I192" s="12" t="str">
        <f t="shared" si="161"/>
        <v>Specialty Services2</v>
      </c>
      <c r="J192" s="12" t="str">
        <f t="shared" si="162"/>
        <v>Wealth Management/Private Banking</v>
      </c>
      <c r="K192" s="12" t="str">
        <f t="shared" si="163"/>
        <v>Specialty ServicesWealth Management/Private Banking1</v>
      </c>
      <c r="L192" s="12" t="str">
        <f t="shared" si="164"/>
        <v>Sales/Relationship Management</v>
      </c>
      <c r="M192" s="12" t="str">
        <f t="shared" si="165"/>
        <v>Specialty ServicesWealth Management/Private BankingSales/Relationship Management8</v>
      </c>
      <c r="N192" s="12" t="str">
        <f t="shared" si="166"/>
        <v>Levels D &amp; E Combined</v>
      </c>
      <c r="O192" s="4" t="s">
        <v>2434</v>
      </c>
      <c r="P192" s="4" t="str">
        <f t="shared" si="174"/>
        <v>SP</v>
      </c>
      <c r="Q192" s="4" t="str">
        <f t="shared" si="175"/>
        <v>WM</v>
      </c>
      <c r="R192" s="4" t="str">
        <f t="shared" si="176"/>
        <v>A</v>
      </c>
      <c r="S192" s="4" t="str">
        <f t="shared" si="177"/>
        <v>2</v>
      </c>
      <c r="V192" s="12" t="str">
        <f t="shared" si="178"/>
        <v>RRU-SP-WMA2</v>
      </c>
      <c r="W192" s="17" t="str">
        <f t="shared" si="156"/>
        <v>Specialty Services</v>
      </c>
      <c r="X192" s="17" t="str">
        <f t="shared" si="179"/>
        <v>Wealth Management/Private Banking</v>
      </c>
      <c r="Y192" s="17" t="str">
        <f t="shared" si="181"/>
        <v>Sales/Relationship Management</v>
      </c>
      <c r="Z192" s="17" t="str">
        <f t="shared" si="180"/>
        <v>Levels D &amp; E Combined</v>
      </c>
      <c r="AN192" s="4" t="str">
        <f t="shared" si="167"/>
        <v>SPWMA2</v>
      </c>
      <c r="AO192" s="12" t="str">
        <f t="shared" si="128"/>
        <v>RRU-SP-WMA2</v>
      </c>
      <c r="AP192" s="12" t="str">
        <f t="shared" si="168"/>
        <v>Specialty Services</v>
      </c>
      <c r="AQ192" s="12" t="str">
        <f t="shared" si="169"/>
        <v>Wealth Management/Private Banking</v>
      </c>
      <c r="AR192" s="12" t="str">
        <f t="shared" si="170"/>
        <v>Sales/Relationship Management</v>
      </c>
      <c r="AS192" s="12" t="str">
        <f t="shared" si="171"/>
        <v>Levels D &amp; E Combined</v>
      </c>
      <c r="AT192" s="12" t="str">
        <f t="shared" si="172"/>
        <v>Specialty ServicesWealth Management/Private BankingSales/Relationship ManagementLevels D &amp; E Combined</v>
      </c>
      <c r="AU192" s="153" t="str">
        <f t="shared" si="173"/>
        <v>2</v>
      </c>
    </row>
    <row r="193" spans="1:47">
      <c r="A193" s="12" t="s">
        <v>195</v>
      </c>
      <c r="B193" s="12" t="s">
        <v>12</v>
      </c>
      <c r="C193" s="12" t="s">
        <v>91</v>
      </c>
      <c r="D193" s="12" t="s">
        <v>1412</v>
      </c>
      <c r="E193" s="12">
        <f t="shared" si="157"/>
        <v>2</v>
      </c>
      <c r="F193" s="12">
        <f t="shared" si="158"/>
        <v>1</v>
      </c>
      <c r="G193" s="12">
        <f t="shared" si="159"/>
        <v>9</v>
      </c>
      <c r="H193" s="12" t="str">
        <f t="shared" si="160"/>
        <v>Specialty Services</v>
      </c>
      <c r="I193" s="12" t="str">
        <f t="shared" si="161"/>
        <v>Specialty Services2</v>
      </c>
      <c r="J193" s="12" t="str">
        <f t="shared" si="162"/>
        <v>Wealth Management/Private Banking</v>
      </c>
      <c r="K193" s="12" t="str">
        <f t="shared" si="163"/>
        <v>Specialty ServicesWealth Management/Private Banking1</v>
      </c>
      <c r="L193" s="12" t="str">
        <f t="shared" si="164"/>
        <v>Sales/Relationship Management</v>
      </c>
      <c r="M193" s="12" t="str">
        <f t="shared" si="165"/>
        <v>Specialty ServicesWealth Management/Private BankingSales/Relationship Management9</v>
      </c>
      <c r="N193" s="12" t="str">
        <f t="shared" si="166"/>
        <v>Levels F, G &amp; H Combined</v>
      </c>
      <c r="O193" s="4" t="s">
        <v>2435</v>
      </c>
      <c r="P193" s="4" t="str">
        <f t="shared" si="174"/>
        <v>SP</v>
      </c>
      <c r="Q193" s="4" t="str">
        <f t="shared" si="175"/>
        <v>WM</v>
      </c>
      <c r="R193" s="4" t="str">
        <f t="shared" si="176"/>
        <v>A</v>
      </c>
      <c r="S193" s="4" t="str">
        <f t="shared" si="177"/>
        <v>3</v>
      </c>
      <c r="V193" s="12" t="str">
        <f t="shared" si="178"/>
        <v>RRU-SP-WMA3</v>
      </c>
      <c r="W193" s="17" t="str">
        <f t="shared" si="156"/>
        <v>Specialty Services</v>
      </c>
      <c r="X193" s="17" t="str">
        <f t="shared" si="179"/>
        <v>Wealth Management/Private Banking</v>
      </c>
      <c r="Y193" s="17" t="str">
        <f t="shared" si="181"/>
        <v>Sales/Relationship Management</v>
      </c>
      <c r="Z193" s="17" t="str">
        <f t="shared" si="180"/>
        <v>Levels F, G &amp; H Combined</v>
      </c>
      <c r="AN193" s="4" t="str">
        <f t="shared" si="167"/>
        <v>SPWMA3</v>
      </c>
      <c r="AO193" s="12" t="str">
        <f t="shared" si="128"/>
        <v>RRU-SP-WMA3</v>
      </c>
      <c r="AP193" s="12" t="str">
        <f t="shared" si="168"/>
        <v>Specialty Services</v>
      </c>
      <c r="AQ193" s="12" t="str">
        <f t="shared" si="169"/>
        <v>Wealth Management/Private Banking</v>
      </c>
      <c r="AR193" s="12" t="str">
        <f t="shared" si="170"/>
        <v>Sales/Relationship Management</v>
      </c>
      <c r="AS193" s="12" t="str">
        <f t="shared" si="171"/>
        <v>Levels F, G &amp; H Combined</v>
      </c>
      <c r="AT193" s="12" t="str">
        <f t="shared" si="172"/>
        <v>Specialty ServicesWealth Management/Private BankingSales/Relationship ManagementLevels F, G &amp; H Combined</v>
      </c>
      <c r="AU193" s="153" t="str">
        <f t="shared" si="173"/>
        <v>3</v>
      </c>
    </row>
    <row r="194" spans="1:47">
      <c r="A194" s="189" t="s">
        <v>195</v>
      </c>
      <c r="B194" s="189" t="s">
        <v>13</v>
      </c>
      <c r="C194" s="189" t="s">
        <v>2775</v>
      </c>
      <c r="D194" s="189" t="s">
        <v>128</v>
      </c>
      <c r="E194" s="12">
        <f t="shared" si="157"/>
        <v>3</v>
      </c>
      <c r="F194" s="12">
        <f t="shared" si="158"/>
        <v>1</v>
      </c>
      <c r="G194" s="12">
        <f t="shared" si="159"/>
        <v>1</v>
      </c>
      <c r="H194" s="12" t="str">
        <f t="shared" si="160"/>
        <v>Specialty Services</v>
      </c>
      <c r="I194" s="12" t="str">
        <f t="shared" si="161"/>
        <v>Specialty Services3</v>
      </c>
      <c r="J194" s="12" t="str">
        <f t="shared" si="162"/>
        <v>Financial Advisors</v>
      </c>
      <c r="K194" s="12" t="str">
        <f t="shared" si="163"/>
        <v>Specialty ServicesFinancial Advisors1</v>
      </c>
      <c r="L194" s="12" t="str">
        <f t="shared" si="164"/>
        <v>Sales/Relationship Management (Non-Commission)</v>
      </c>
      <c r="M194" s="12" t="str">
        <f t="shared" si="165"/>
        <v>Specialty ServicesFinancial AdvisorsSales/Relationship Management (Non-Commission)1</v>
      </c>
      <c r="N194" s="12" t="str">
        <f t="shared" si="166"/>
        <v>C - Team Leader, Senior I</v>
      </c>
      <c r="O194" s="188" t="s">
        <v>2407</v>
      </c>
      <c r="P194" s="4" t="str">
        <f t="shared" si="174"/>
        <v>SP</v>
      </c>
      <c r="Q194" s="4" t="str">
        <f t="shared" si="175"/>
        <v>FA</v>
      </c>
      <c r="R194" s="4" t="str">
        <f t="shared" si="176"/>
        <v>A</v>
      </c>
      <c r="S194" s="4" t="str">
        <f t="shared" si="177"/>
        <v>C</v>
      </c>
      <c r="V194" s="12" t="str">
        <f t="shared" si="178"/>
        <v>RRU-SP-FAAC</v>
      </c>
      <c r="W194" s="17" t="str">
        <f t="shared" si="156"/>
        <v>Specialty Services</v>
      </c>
      <c r="X194" s="17" t="str">
        <f t="shared" si="179"/>
        <v>Financial Advisors</v>
      </c>
      <c r="Y194" s="17" t="str">
        <f t="shared" si="181"/>
        <v>Sales/Relationship Management</v>
      </c>
      <c r="Z194" s="17" t="str">
        <f t="shared" si="180"/>
        <v>C - Team Leader, Senior I</v>
      </c>
      <c r="AN194" s="4" t="str">
        <f t="shared" si="167"/>
        <v>SPFAAC</v>
      </c>
      <c r="AO194" s="12" t="str">
        <f t="shared" si="128"/>
        <v>RRU-SP-FAAC</v>
      </c>
      <c r="AP194" s="12" t="str">
        <f t="shared" si="168"/>
        <v>Specialty Services</v>
      </c>
      <c r="AQ194" s="12" t="str">
        <f t="shared" si="169"/>
        <v>Financial Advisors</v>
      </c>
      <c r="AR194" s="12" t="str">
        <f t="shared" si="170"/>
        <v>Sales/Relationship Management (Non-Commission)</v>
      </c>
      <c r="AS194" s="12" t="str">
        <f t="shared" si="171"/>
        <v>C - Team Leader, Senior I</v>
      </c>
      <c r="AT194" s="12" t="str">
        <f t="shared" si="172"/>
        <v>Specialty ServicesFinancial AdvisorsSales/Relationship Management (Non-Commission)C - Team Leader, Senior I</v>
      </c>
      <c r="AU194" s="153" t="str">
        <f t="shared" si="173"/>
        <v>C</v>
      </c>
    </row>
    <row r="195" spans="1:47">
      <c r="A195" s="189" t="s">
        <v>195</v>
      </c>
      <c r="B195" s="189" t="s">
        <v>13</v>
      </c>
      <c r="C195" s="189" t="s">
        <v>2775</v>
      </c>
      <c r="D195" s="189" t="s">
        <v>130</v>
      </c>
      <c r="E195" s="12">
        <f t="shared" si="157"/>
        <v>3</v>
      </c>
      <c r="F195" s="12">
        <f t="shared" si="158"/>
        <v>1</v>
      </c>
      <c r="G195" s="12">
        <f t="shared" si="159"/>
        <v>2</v>
      </c>
      <c r="H195" s="12" t="str">
        <f t="shared" si="160"/>
        <v>Specialty Services</v>
      </c>
      <c r="I195" s="12" t="str">
        <f t="shared" si="161"/>
        <v>Specialty Services3</v>
      </c>
      <c r="J195" s="12" t="str">
        <f t="shared" si="162"/>
        <v>Financial Advisors</v>
      </c>
      <c r="K195" s="12" t="str">
        <f t="shared" si="163"/>
        <v>Specialty ServicesFinancial Advisors1</v>
      </c>
      <c r="L195" s="12" t="str">
        <f t="shared" si="164"/>
        <v>Sales/Relationship Management (Non-Commission)</v>
      </c>
      <c r="M195" s="12" t="str">
        <f t="shared" si="165"/>
        <v>Specialty ServicesFinancial AdvisorsSales/Relationship Management (Non-Commission)2</v>
      </c>
      <c r="N195" s="12" t="str">
        <f t="shared" si="166"/>
        <v>E - Senior III</v>
      </c>
      <c r="O195" s="188" t="s">
        <v>2408</v>
      </c>
      <c r="P195" s="4" t="str">
        <f t="shared" si="174"/>
        <v>SP</v>
      </c>
      <c r="Q195" s="4" t="str">
        <f t="shared" si="175"/>
        <v>FA</v>
      </c>
      <c r="R195" s="4" t="str">
        <f t="shared" si="176"/>
        <v>A</v>
      </c>
      <c r="S195" s="4" t="str">
        <f t="shared" si="177"/>
        <v>E</v>
      </c>
      <c r="V195" s="12" t="str">
        <f t="shared" si="178"/>
        <v>RRU-SP-FAAE</v>
      </c>
      <c r="W195" s="17" t="str">
        <f t="shared" si="156"/>
        <v>Specialty Services</v>
      </c>
      <c r="X195" s="17" t="str">
        <f t="shared" si="179"/>
        <v>Financial Advisors</v>
      </c>
      <c r="Y195" s="17" t="str">
        <f t="shared" si="181"/>
        <v>Sales/Relationship Management (Non-Commission)</v>
      </c>
      <c r="Z195" s="17" t="str">
        <f t="shared" si="180"/>
        <v>E - Senior III</v>
      </c>
      <c r="AN195" s="4" t="str">
        <f t="shared" si="167"/>
        <v>SPFAAE</v>
      </c>
      <c r="AO195" s="12" t="str">
        <f t="shared" si="128"/>
        <v>RRU-SP-FAAE</v>
      </c>
      <c r="AP195" s="12" t="str">
        <f t="shared" si="168"/>
        <v>Specialty Services</v>
      </c>
      <c r="AQ195" s="12" t="str">
        <f t="shared" si="169"/>
        <v>Financial Advisors</v>
      </c>
      <c r="AR195" s="12" t="str">
        <f t="shared" si="170"/>
        <v>Sales/Relationship Management (Non-Commission)</v>
      </c>
      <c r="AS195" s="12" t="str">
        <f t="shared" si="171"/>
        <v>E - Senior III</v>
      </c>
      <c r="AT195" s="12" t="str">
        <f t="shared" si="172"/>
        <v>Specialty ServicesFinancial AdvisorsSales/Relationship Management (Non-Commission)E - Senior III</v>
      </c>
      <c r="AU195" s="153" t="str">
        <f t="shared" si="173"/>
        <v>E</v>
      </c>
    </row>
    <row r="196" spans="1:47">
      <c r="A196" s="189" t="s">
        <v>195</v>
      </c>
      <c r="B196" s="189" t="s">
        <v>13</v>
      </c>
      <c r="C196" s="189" t="s">
        <v>2775</v>
      </c>
      <c r="D196" s="189" t="s">
        <v>132</v>
      </c>
      <c r="E196" s="12">
        <f t="shared" si="157"/>
        <v>3</v>
      </c>
      <c r="F196" s="12">
        <f t="shared" si="158"/>
        <v>1</v>
      </c>
      <c r="G196" s="12">
        <f t="shared" si="159"/>
        <v>3</v>
      </c>
      <c r="H196" s="12" t="str">
        <f t="shared" si="160"/>
        <v>Specialty Services</v>
      </c>
      <c r="I196" s="12" t="str">
        <f t="shared" si="161"/>
        <v>Specialty Services3</v>
      </c>
      <c r="J196" s="12" t="str">
        <f t="shared" si="162"/>
        <v>Financial Advisors</v>
      </c>
      <c r="K196" s="12" t="str">
        <f t="shared" si="163"/>
        <v>Specialty ServicesFinancial Advisors1</v>
      </c>
      <c r="L196" s="12" t="str">
        <f t="shared" si="164"/>
        <v>Sales/Relationship Management (Non-Commission)</v>
      </c>
      <c r="M196" s="12" t="str">
        <f t="shared" si="165"/>
        <v>Specialty ServicesFinancial AdvisorsSales/Relationship Management (Non-Commission)3</v>
      </c>
      <c r="N196" s="12" t="str">
        <f t="shared" si="166"/>
        <v>G - Junior</v>
      </c>
      <c r="O196" s="188" t="s">
        <v>2409</v>
      </c>
      <c r="P196" s="4" t="str">
        <f t="shared" si="174"/>
        <v>SP</v>
      </c>
      <c r="Q196" s="4" t="str">
        <f t="shared" si="175"/>
        <v>FA</v>
      </c>
      <c r="R196" s="4" t="str">
        <f t="shared" si="176"/>
        <v>A</v>
      </c>
      <c r="S196" s="4" t="str">
        <f t="shared" si="177"/>
        <v>G</v>
      </c>
      <c r="V196" s="12" t="str">
        <f t="shared" si="178"/>
        <v>RRU-SP-FAAG</v>
      </c>
      <c r="W196" s="17" t="str">
        <f t="shared" si="156"/>
        <v>Specialty Services</v>
      </c>
      <c r="X196" s="17" t="str">
        <f t="shared" si="179"/>
        <v>Financial Advisors</v>
      </c>
      <c r="Y196" s="17" t="str">
        <f t="shared" si="181"/>
        <v>Sales/Relationship Management (Non-Commission)</v>
      </c>
      <c r="Z196" s="17" t="str">
        <f t="shared" si="180"/>
        <v>G - Junior</v>
      </c>
      <c r="AN196" s="4" t="str">
        <f t="shared" si="167"/>
        <v>SPFAAG</v>
      </c>
      <c r="AO196" s="12" t="str">
        <f t="shared" si="128"/>
        <v>RRU-SP-FAAG</v>
      </c>
      <c r="AP196" s="12" t="str">
        <f t="shared" si="168"/>
        <v>Specialty Services</v>
      </c>
      <c r="AQ196" s="12" t="str">
        <f t="shared" si="169"/>
        <v>Financial Advisors</v>
      </c>
      <c r="AR196" s="12" t="str">
        <f t="shared" si="170"/>
        <v>Sales/Relationship Management (Non-Commission)</v>
      </c>
      <c r="AS196" s="12" t="str">
        <f t="shared" si="171"/>
        <v>G - Junior</v>
      </c>
      <c r="AT196" s="12" t="str">
        <f t="shared" si="172"/>
        <v>Specialty ServicesFinancial AdvisorsSales/Relationship Management (Non-Commission)G - Junior</v>
      </c>
      <c r="AU196" s="153" t="str">
        <f t="shared" si="173"/>
        <v>G</v>
      </c>
    </row>
    <row r="197" spans="1:47">
      <c r="A197" s="189" t="s">
        <v>195</v>
      </c>
      <c r="B197" s="189" t="s">
        <v>13</v>
      </c>
      <c r="C197" s="189" t="s">
        <v>2776</v>
      </c>
      <c r="D197" s="189" t="s">
        <v>128</v>
      </c>
      <c r="E197" s="12">
        <f t="shared" si="157"/>
        <v>3</v>
      </c>
      <c r="F197" s="12">
        <f t="shared" si="158"/>
        <v>2</v>
      </c>
      <c r="G197" s="12">
        <f t="shared" si="159"/>
        <v>1</v>
      </c>
      <c r="H197" s="12" t="str">
        <f t="shared" si="160"/>
        <v>Specialty Services</v>
      </c>
      <c r="I197" s="12" t="str">
        <f t="shared" si="161"/>
        <v>Specialty Services3</v>
      </c>
      <c r="J197" s="12" t="str">
        <f t="shared" si="162"/>
        <v>Financial Advisors</v>
      </c>
      <c r="K197" s="12" t="str">
        <f t="shared" si="163"/>
        <v>Specialty ServicesFinancial Advisors2</v>
      </c>
      <c r="L197" s="12" t="str">
        <f t="shared" si="164"/>
        <v>Sales/Relationship Management (Commission)</v>
      </c>
      <c r="M197" s="12" t="str">
        <f t="shared" si="165"/>
        <v>Specialty ServicesFinancial AdvisorsSales/Relationship Management (Commission)1</v>
      </c>
      <c r="N197" s="12" t="str">
        <f t="shared" si="166"/>
        <v>C - Team Leader, Senior I</v>
      </c>
      <c r="O197" s="188" t="s">
        <v>2777</v>
      </c>
      <c r="P197" s="4" t="str">
        <f t="shared" si="174"/>
        <v>SP</v>
      </c>
      <c r="Q197" s="4" t="str">
        <f t="shared" si="175"/>
        <v>FA</v>
      </c>
      <c r="R197" s="4" t="str">
        <f t="shared" si="176"/>
        <v>C</v>
      </c>
      <c r="S197" s="4" t="str">
        <f t="shared" si="177"/>
        <v>C</v>
      </c>
      <c r="V197" s="12" t="str">
        <f t="shared" si="178"/>
        <v>RRU-SP-FACC</v>
      </c>
      <c r="W197" s="17" t="str">
        <f t="shared" si="156"/>
        <v>Specialty Services</v>
      </c>
      <c r="X197" s="17" t="str">
        <f t="shared" si="179"/>
        <v>Financial Advisors</v>
      </c>
      <c r="Y197" s="17" t="str">
        <f t="shared" si="181"/>
        <v>Sales/Relationship Management (Non-Commission)</v>
      </c>
      <c r="Z197" s="17" t="str">
        <f t="shared" si="180"/>
        <v>C - Team Leader, Senior I</v>
      </c>
      <c r="AN197" s="4" t="str">
        <f t="shared" si="167"/>
        <v>SPFACC</v>
      </c>
      <c r="AO197" s="12" t="str">
        <f t="shared" si="128"/>
        <v>RRU-SP-FACC</v>
      </c>
      <c r="AP197" s="12" t="str">
        <f t="shared" si="168"/>
        <v>Specialty Services</v>
      </c>
      <c r="AQ197" s="12" t="str">
        <f t="shared" si="169"/>
        <v>Financial Advisors</v>
      </c>
      <c r="AR197" s="12" t="str">
        <f t="shared" si="170"/>
        <v>Sales/Relationship Management (Commission)</v>
      </c>
      <c r="AS197" s="12" t="str">
        <f t="shared" si="171"/>
        <v>C - Team Leader, Senior I</v>
      </c>
      <c r="AT197" s="12" t="str">
        <f t="shared" si="172"/>
        <v>Specialty ServicesFinancial AdvisorsSales/Relationship Management (Commission)C - Team Leader, Senior I</v>
      </c>
      <c r="AU197" s="153" t="str">
        <f t="shared" si="173"/>
        <v>C</v>
      </c>
    </row>
    <row r="198" spans="1:47">
      <c r="A198" s="189" t="s">
        <v>195</v>
      </c>
      <c r="B198" s="189" t="s">
        <v>13</v>
      </c>
      <c r="C198" s="189" t="s">
        <v>2776</v>
      </c>
      <c r="D198" s="189" t="s">
        <v>130</v>
      </c>
      <c r="E198" s="12">
        <f t="shared" si="157"/>
        <v>3</v>
      </c>
      <c r="F198" s="12">
        <f t="shared" si="158"/>
        <v>2</v>
      </c>
      <c r="G198" s="12">
        <f t="shared" si="159"/>
        <v>2</v>
      </c>
      <c r="H198" s="12" t="str">
        <f t="shared" si="160"/>
        <v>Specialty Services</v>
      </c>
      <c r="I198" s="12" t="str">
        <f t="shared" si="161"/>
        <v>Specialty Services3</v>
      </c>
      <c r="J198" s="12" t="str">
        <f t="shared" si="162"/>
        <v>Financial Advisors</v>
      </c>
      <c r="K198" s="12" t="str">
        <f t="shared" si="163"/>
        <v>Specialty ServicesFinancial Advisors2</v>
      </c>
      <c r="L198" s="12" t="str">
        <f t="shared" si="164"/>
        <v>Sales/Relationship Management (Commission)</v>
      </c>
      <c r="M198" s="12" t="str">
        <f t="shared" si="165"/>
        <v>Specialty ServicesFinancial AdvisorsSales/Relationship Management (Commission)2</v>
      </c>
      <c r="N198" s="12" t="str">
        <f t="shared" si="166"/>
        <v>E - Senior III</v>
      </c>
      <c r="O198" s="188" t="s">
        <v>2778</v>
      </c>
      <c r="P198" s="4" t="str">
        <f t="shared" si="174"/>
        <v>SP</v>
      </c>
      <c r="Q198" s="4" t="str">
        <f t="shared" si="175"/>
        <v>FA</v>
      </c>
      <c r="R198" s="4" t="str">
        <f t="shared" si="176"/>
        <v>C</v>
      </c>
      <c r="S198" s="4" t="str">
        <f t="shared" si="177"/>
        <v>E</v>
      </c>
      <c r="V198" s="12" t="str">
        <f t="shared" si="178"/>
        <v>RRU-SP-FACE</v>
      </c>
      <c r="W198" s="17" t="str">
        <f t="shared" si="156"/>
        <v>Specialty Services</v>
      </c>
      <c r="X198" s="17" t="str">
        <f t="shared" si="179"/>
        <v>Financial Advisors</v>
      </c>
      <c r="Y198" s="17" t="str">
        <f t="shared" si="181"/>
        <v>Sales/Relationship Management (Commission)</v>
      </c>
      <c r="Z198" s="17" t="str">
        <f t="shared" si="180"/>
        <v>E - Senior III</v>
      </c>
      <c r="AN198" s="4" t="str">
        <f t="shared" si="167"/>
        <v>SPFACE</v>
      </c>
      <c r="AO198" s="12" t="str">
        <f t="shared" si="128"/>
        <v>RRU-SP-FACE</v>
      </c>
      <c r="AP198" s="12" t="str">
        <f t="shared" si="168"/>
        <v>Specialty Services</v>
      </c>
      <c r="AQ198" s="12" t="str">
        <f t="shared" si="169"/>
        <v>Financial Advisors</v>
      </c>
      <c r="AR198" s="12" t="str">
        <f t="shared" si="170"/>
        <v>Sales/Relationship Management (Commission)</v>
      </c>
      <c r="AS198" s="12" t="str">
        <f t="shared" si="171"/>
        <v>E - Senior III</v>
      </c>
      <c r="AT198" s="12" t="str">
        <f t="shared" si="172"/>
        <v>Specialty ServicesFinancial AdvisorsSales/Relationship Management (Commission)E - Senior III</v>
      </c>
      <c r="AU198" s="153" t="str">
        <f t="shared" si="173"/>
        <v>E</v>
      </c>
    </row>
    <row r="199" spans="1:47">
      <c r="A199" s="189" t="s">
        <v>195</v>
      </c>
      <c r="B199" s="189" t="s">
        <v>13</v>
      </c>
      <c r="C199" s="189" t="s">
        <v>2776</v>
      </c>
      <c r="D199" s="189" t="s">
        <v>132</v>
      </c>
      <c r="E199" s="12">
        <f t="shared" si="157"/>
        <v>3</v>
      </c>
      <c r="F199" s="12">
        <f t="shared" si="158"/>
        <v>2</v>
      </c>
      <c r="G199" s="12">
        <f t="shared" si="159"/>
        <v>3</v>
      </c>
      <c r="H199" s="12" t="str">
        <f t="shared" si="160"/>
        <v>Specialty Services</v>
      </c>
      <c r="I199" s="12" t="str">
        <f t="shared" si="161"/>
        <v>Specialty Services3</v>
      </c>
      <c r="J199" s="12" t="str">
        <f t="shared" si="162"/>
        <v>Financial Advisors</v>
      </c>
      <c r="K199" s="12" t="str">
        <f t="shared" si="163"/>
        <v>Specialty ServicesFinancial Advisors2</v>
      </c>
      <c r="L199" s="12" t="str">
        <f t="shared" si="164"/>
        <v>Sales/Relationship Management (Commission)</v>
      </c>
      <c r="M199" s="12" t="str">
        <f t="shared" si="165"/>
        <v>Specialty ServicesFinancial AdvisorsSales/Relationship Management (Commission)3</v>
      </c>
      <c r="N199" s="12" t="str">
        <f t="shared" si="166"/>
        <v>G - Junior</v>
      </c>
      <c r="O199" s="188" t="s">
        <v>2779</v>
      </c>
      <c r="P199" s="4" t="str">
        <f t="shared" si="174"/>
        <v>SP</v>
      </c>
      <c r="Q199" s="4" t="str">
        <f t="shared" si="175"/>
        <v>FA</v>
      </c>
      <c r="R199" s="4" t="str">
        <f t="shared" si="176"/>
        <v>C</v>
      </c>
      <c r="S199" s="4" t="str">
        <f t="shared" si="177"/>
        <v>G</v>
      </c>
      <c r="V199" s="12" t="str">
        <f t="shared" si="178"/>
        <v>RRU-SP-FACG</v>
      </c>
      <c r="W199" s="17" t="str">
        <f t="shared" si="156"/>
        <v>Specialty Services</v>
      </c>
      <c r="X199" s="17" t="str">
        <f t="shared" si="179"/>
        <v>Financial Advisors</v>
      </c>
      <c r="Y199" s="17" t="str">
        <f t="shared" si="181"/>
        <v>Sales/Relationship Management (Commission)</v>
      </c>
      <c r="Z199" s="17" t="str">
        <f t="shared" si="180"/>
        <v>G - Junior</v>
      </c>
      <c r="AN199" s="4" t="str">
        <f t="shared" si="167"/>
        <v>SPFACG</v>
      </c>
      <c r="AO199" s="12" t="str">
        <f t="shared" si="128"/>
        <v>RRU-SP-FACG</v>
      </c>
      <c r="AP199" s="12" t="str">
        <f t="shared" si="168"/>
        <v>Specialty Services</v>
      </c>
      <c r="AQ199" s="12" t="str">
        <f t="shared" si="169"/>
        <v>Financial Advisors</v>
      </c>
      <c r="AR199" s="12" t="str">
        <f t="shared" si="170"/>
        <v>Sales/Relationship Management (Commission)</v>
      </c>
      <c r="AS199" s="12" t="str">
        <f t="shared" si="171"/>
        <v>G - Junior</v>
      </c>
      <c r="AT199" s="12" t="str">
        <f t="shared" si="172"/>
        <v>Specialty ServicesFinancial AdvisorsSales/Relationship Management (Commission)G - Junior</v>
      </c>
      <c r="AU199" s="153" t="str">
        <f t="shared" si="173"/>
        <v>G</v>
      </c>
    </row>
    <row r="200" spans="1:47">
      <c r="A200" s="12" t="s">
        <v>195</v>
      </c>
      <c r="B200" s="12" t="s">
        <v>203</v>
      </c>
      <c r="C200" s="12" t="s">
        <v>107</v>
      </c>
      <c r="D200" s="12" t="s">
        <v>127</v>
      </c>
      <c r="E200" s="12">
        <f t="shared" si="157"/>
        <v>4</v>
      </c>
      <c r="F200" s="12">
        <f t="shared" si="158"/>
        <v>1</v>
      </c>
      <c r="G200" s="12">
        <f t="shared" si="159"/>
        <v>1</v>
      </c>
      <c r="H200" s="12" t="str">
        <f t="shared" si="160"/>
        <v>Specialty Services</v>
      </c>
      <c r="I200" s="12" t="str">
        <f t="shared" si="161"/>
        <v>Specialty Services4</v>
      </c>
      <c r="J200" s="12" t="str">
        <f t="shared" si="162"/>
        <v>Investment/Portfolio Management</v>
      </c>
      <c r="K200" s="12" t="str">
        <f t="shared" si="163"/>
        <v>Specialty ServicesInvestment/Portfolio Management1</v>
      </c>
      <c r="L200" s="12" t="str">
        <f t="shared" si="164"/>
        <v>Multi-Role</v>
      </c>
      <c r="M200" s="12" t="str">
        <f t="shared" si="165"/>
        <v>Specialty ServicesInvestment/Portfolio ManagementMulti-Role1</v>
      </c>
      <c r="N200" s="12" t="str">
        <f t="shared" si="166"/>
        <v>B - Group Manager</v>
      </c>
      <c r="O200" s="4" t="s">
        <v>2411</v>
      </c>
      <c r="P200" s="4" t="str">
        <f t="shared" si="174"/>
        <v>SP</v>
      </c>
      <c r="Q200" s="4" t="str">
        <f t="shared" si="175"/>
        <v>IM</v>
      </c>
      <c r="R200" s="4" t="str">
        <f t="shared" si="176"/>
        <v>A</v>
      </c>
      <c r="S200" s="4" t="str">
        <f t="shared" si="177"/>
        <v>B</v>
      </c>
      <c r="V200" s="12" t="str">
        <f t="shared" si="178"/>
        <v>RRU-SP-IMAB</v>
      </c>
      <c r="W200" s="17" t="str">
        <f t="shared" si="156"/>
        <v>Specialty Services</v>
      </c>
      <c r="X200" s="17" t="str">
        <f t="shared" si="179"/>
        <v>Investment/Portfolio Management</v>
      </c>
      <c r="Y200" s="17" t="str">
        <f t="shared" si="181"/>
        <v>Sales/Relationship Management (Commission)</v>
      </c>
      <c r="Z200" s="17" t="str">
        <f t="shared" si="180"/>
        <v>B - Group Manager</v>
      </c>
      <c r="AN200" s="4" t="str">
        <f t="shared" si="167"/>
        <v>SPIMAB</v>
      </c>
      <c r="AO200" s="12" t="str">
        <f t="shared" si="128"/>
        <v>RRU-SP-IMAB</v>
      </c>
      <c r="AP200" s="12" t="str">
        <f t="shared" si="168"/>
        <v>Specialty Services</v>
      </c>
      <c r="AQ200" s="12" t="str">
        <f t="shared" si="169"/>
        <v>Investment/Portfolio Management</v>
      </c>
      <c r="AR200" s="12" t="str">
        <f t="shared" si="170"/>
        <v>Multi-Role</v>
      </c>
      <c r="AS200" s="12" t="str">
        <f t="shared" si="171"/>
        <v>B - Group Manager</v>
      </c>
      <c r="AT200" s="12" t="str">
        <f t="shared" si="172"/>
        <v>Specialty ServicesInvestment/Portfolio ManagementMulti-RoleB - Group Manager</v>
      </c>
      <c r="AU200" s="153" t="str">
        <f t="shared" si="173"/>
        <v>B</v>
      </c>
    </row>
    <row r="201" spans="1:47">
      <c r="A201" s="12" t="s">
        <v>195</v>
      </c>
      <c r="B201" s="12" t="s">
        <v>203</v>
      </c>
      <c r="C201" s="12" t="s">
        <v>107</v>
      </c>
      <c r="D201" s="12" t="s">
        <v>128</v>
      </c>
      <c r="E201" s="12">
        <f t="shared" si="157"/>
        <v>4</v>
      </c>
      <c r="F201" s="12">
        <f t="shared" si="158"/>
        <v>1</v>
      </c>
      <c r="G201" s="12">
        <f t="shared" si="159"/>
        <v>2</v>
      </c>
      <c r="H201" s="12" t="str">
        <f t="shared" si="160"/>
        <v>Specialty Services</v>
      </c>
      <c r="I201" s="12" t="str">
        <f t="shared" si="161"/>
        <v>Specialty Services4</v>
      </c>
      <c r="J201" s="12" t="str">
        <f t="shared" si="162"/>
        <v>Investment/Portfolio Management</v>
      </c>
      <c r="K201" s="12" t="str">
        <f t="shared" si="163"/>
        <v>Specialty ServicesInvestment/Portfolio Management1</v>
      </c>
      <c r="L201" s="12" t="str">
        <f t="shared" si="164"/>
        <v>Multi-Role</v>
      </c>
      <c r="M201" s="12" t="str">
        <f t="shared" si="165"/>
        <v>Specialty ServicesInvestment/Portfolio ManagementMulti-Role2</v>
      </c>
      <c r="N201" s="12" t="str">
        <f t="shared" si="166"/>
        <v>C - Team Leader, Senior I</v>
      </c>
      <c r="O201" s="4" t="s">
        <v>2412</v>
      </c>
      <c r="P201" s="4" t="str">
        <f t="shared" si="174"/>
        <v>SP</v>
      </c>
      <c r="Q201" s="4" t="str">
        <f t="shared" si="175"/>
        <v>IM</v>
      </c>
      <c r="R201" s="4" t="str">
        <f t="shared" si="176"/>
        <v>A</v>
      </c>
      <c r="S201" s="4" t="str">
        <f t="shared" si="177"/>
        <v>C</v>
      </c>
      <c r="V201" s="12" t="str">
        <f t="shared" si="178"/>
        <v>RRU-SP-IMAC</v>
      </c>
      <c r="W201" s="17" t="str">
        <f t="shared" si="156"/>
        <v>Specialty Services</v>
      </c>
      <c r="X201" s="17" t="str">
        <f t="shared" si="179"/>
        <v>Investment/Portfolio Management</v>
      </c>
      <c r="Y201" s="17" t="str">
        <f t="shared" si="181"/>
        <v>Multi-Role</v>
      </c>
      <c r="Z201" s="17" t="str">
        <f t="shared" si="180"/>
        <v>C - Team Leader, Senior I</v>
      </c>
      <c r="AN201" s="4" t="str">
        <f t="shared" si="167"/>
        <v>SPIMAC</v>
      </c>
      <c r="AO201" s="12" t="str">
        <f t="shared" si="128"/>
        <v>RRU-SP-IMAC</v>
      </c>
      <c r="AP201" s="12" t="str">
        <f t="shared" si="168"/>
        <v>Specialty Services</v>
      </c>
      <c r="AQ201" s="12" t="str">
        <f t="shared" si="169"/>
        <v>Investment/Portfolio Management</v>
      </c>
      <c r="AR201" s="12" t="str">
        <f t="shared" si="170"/>
        <v>Multi-Role</v>
      </c>
      <c r="AS201" s="12" t="str">
        <f t="shared" si="171"/>
        <v>C - Team Leader, Senior I</v>
      </c>
      <c r="AT201" s="12" t="str">
        <f t="shared" si="172"/>
        <v>Specialty ServicesInvestment/Portfolio ManagementMulti-RoleC - Team Leader, Senior I</v>
      </c>
      <c r="AU201" s="153" t="str">
        <f t="shared" si="173"/>
        <v>C</v>
      </c>
    </row>
    <row r="202" spans="1:47">
      <c r="A202" s="12" t="s">
        <v>195</v>
      </c>
      <c r="B202" s="12" t="s">
        <v>203</v>
      </c>
      <c r="C202" s="12" t="s">
        <v>107</v>
      </c>
      <c r="D202" s="12" t="s">
        <v>129</v>
      </c>
      <c r="E202" s="12">
        <f t="shared" si="157"/>
        <v>4</v>
      </c>
      <c r="F202" s="12">
        <f t="shared" si="158"/>
        <v>1</v>
      </c>
      <c r="G202" s="12">
        <f t="shared" si="159"/>
        <v>3</v>
      </c>
      <c r="H202" s="12" t="str">
        <f t="shared" si="160"/>
        <v>Specialty Services</v>
      </c>
      <c r="I202" s="12" t="str">
        <f t="shared" si="161"/>
        <v>Specialty Services4</v>
      </c>
      <c r="J202" s="12" t="str">
        <f t="shared" si="162"/>
        <v>Investment/Portfolio Management</v>
      </c>
      <c r="K202" s="12" t="str">
        <f t="shared" si="163"/>
        <v>Specialty ServicesInvestment/Portfolio Management1</v>
      </c>
      <c r="L202" s="12" t="str">
        <f t="shared" si="164"/>
        <v>Multi-Role</v>
      </c>
      <c r="M202" s="12" t="str">
        <f t="shared" si="165"/>
        <v>Specialty ServicesInvestment/Portfolio ManagementMulti-Role3</v>
      </c>
      <c r="N202" s="12" t="str">
        <f t="shared" si="166"/>
        <v>D - Senior II</v>
      </c>
      <c r="O202" s="4" t="s">
        <v>2413</v>
      </c>
      <c r="P202" s="4" t="str">
        <f t="shared" si="174"/>
        <v>SP</v>
      </c>
      <c r="Q202" s="4" t="str">
        <f t="shared" si="175"/>
        <v>IM</v>
      </c>
      <c r="R202" s="4" t="str">
        <f t="shared" si="176"/>
        <v>A</v>
      </c>
      <c r="S202" s="4" t="str">
        <f t="shared" si="177"/>
        <v>D</v>
      </c>
      <c r="V202" s="12" t="str">
        <f t="shared" si="178"/>
        <v>RRU-SP-IMAD</v>
      </c>
      <c r="W202" s="17" t="str">
        <f t="shared" si="156"/>
        <v>Specialty Services</v>
      </c>
      <c r="X202" s="17" t="str">
        <f t="shared" si="179"/>
        <v>Investment/Portfolio Management</v>
      </c>
      <c r="Y202" s="17" t="str">
        <f t="shared" si="181"/>
        <v>Multi-Role</v>
      </c>
      <c r="Z202" s="17" t="str">
        <f t="shared" si="180"/>
        <v>D - Senior II</v>
      </c>
      <c r="AN202" s="4" t="str">
        <f t="shared" si="167"/>
        <v>SPIMAD</v>
      </c>
      <c r="AO202" s="12" t="str">
        <f t="shared" si="128"/>
        <v>RRU-SP-IMAD</v>
      </c>
      <c r="AP202" s="12" t="str">
        <f t="shared" si="168"/>
        <v>Specialty Services</v>
      </c>
      <c r="AQ202" s="12" t="str">
        <f t="shared" si="169"/>
        <v>Investment/Portfolio Management</v>
      </c>
      <c r="AR202" s="12" t="str">
        <f t="shared" si="170"/>
        <v>Multi-Role</v>
      </c>
      <c r="AS202" s="12" t="str">
        <f t="shared" si="171"/>
        <v>D - Senior II</v>
      </c>
      <c r="AT202" s="12" t="str">
        <f t="shared" si="172"/>
        <v>Specialty ServicesInvestment/Portfolio ManagementMulti-RoleD - Senior II</v>
      </c>
      <c r="AU202" s="153" t="str">
        <f t="shared" si="173"/>
        <v>D</v>
      </c>
    </row>
    <row r="203" spans="1:47">
      <c r="A203" s="12" t="s">
        <v>195</v>
      </c>
      <c r="B203" s="12" t="s">
        <v>203</v>
      </c>
      <c r="C203" s="12" t="s">
        <v>107</v>
      </c>
      <c r="D203" s="12" t="s">
        <v>130</v>
      </c>
      <c r="E203" s="12">
        <f t="shared" si="157"/>
        <v>4</v>
      </c>
      <c r="F203" s="12">
        <f t="shared" si="158"/>
        <v>1</v>
      </c>
      <c r="G203" s="12">
        <f t="shared" si="159"/>
        <v>4</v>
      </c>
      <c r="H203" s="12" t="str">
        <f t="shared" si="160"/>
        <v>Specialty Services</v>
      </c>
      <c r="I203" s="12" t="str">
        <f t="shared" si="161"/>
        <v>Specialty Services4</v>
      </c>
      <c r="J203" s="12" t="str">
        <f t="shared" si="162"/>
        <v>Investment/Portfolio Management</v>
      </c>
      <c r="K203" s="12" t="str">
        <f t="shared" si="163"/>
        <v>Specialty ServicesInvestment/Portfolio Management1</v>
      </c>
      <c r="L203" s="12" t="str">
        <f t="shared" si="164"/>
        <v>Multi-Role</v>
      </c>
      <c r="M203" s="12" t="str">
        <f t="shared" si="165"/>
        <v>Specialty ServicesInvestment/Portfolio ManagementMulti-Role4</v>
      </c>
      <c r="N203" s="12" t="str">
        <f t="shared" si="166"/>
        <v>E - Senior III</v>
      </c>
      <c r="O203" s="4" t="s">
        <v>2414</v>
      </c>
      <c r="P203" s="4" t="str">
        <f t="shared" si="174"/>
        <v>SP</v>
      </c>
      <c r="Q203" s="4" t="str">
        <f t="shared" si="175"/>
        <v>IM</v>
      </c>
      <c r="R203" s="4" t="str">
        <f t="shared" si="176"/>
        <v>A</v>
      </c>
      <c r="S203" s="4" t="str">
        <f t="shared" si="177"/>
        <v>E</v>
      </c>
      <c r="V203" s="12" t="str">
        <f t="shared" si="178"/>
        <v>RRU-SP-IMAE</v>
      </c>
      <c r="W203" s="17" t="str">
        <f t="shared" si="156"/>
        <v>Specialty Services</v>
      </c>
      <c r="X203" s="17" t="str">
        <f t="shared" si="179"/>
        <v>Investment/Portfolio Management</v>
      </c>
      <c r="Y203" s="17" t="str">
        <f t="shared" si="181"/>
        <v>Multi-Role</v>
      </c>
      <c r="Z203" s="17" t="str">
        <f t="shared" si="180"/>
        <v>E - Senior III</v>
      </c>
      <c r="AN203" s="4" t="str">
        <f t="shared" si="167"/>
        <v>SPIMAE</v>
      </c>
      <c r="AO203" s="12" t="str">
        <f t="shared" ref="AO203:AO266" si="182">"RRU-"&amp;LEFT(AN203,2)&amp;"-"&amp;RIGHT(AN203,4)</f>
        <v>RRU-SP-IMAE</v>
      </c>
      <c r="AP203" s="12" t="str">
        <f t="shared" si="168"/>
        <v>Specialty Services</v>
      </c>
      <c r="AQ203" s="12" t="str">
        <f t="shared" si="169"/>
        <v>Investment/Portfolio Management</v>
      </c>
      <c r="AR203" s="12" t="str">
        <f t="shared" si="170"/>
        <v>Multi-Role</v>
      </c>
      <c r="AS203" s="12" t="str">
        <f t="shared" si="171"/>
        <v>E - Senior III</v>
      </c>
      <c r="AT203" s="12" t="str">
        <f t="shared" si="172"/>
        <v>Specialty ServicesInvestment/Portfolio ManagementMulti-RoleE - Senior III</v>
      </c>
      <c r="AU203" s="153" t="str">
        <f t="shared" si="173"/>
        <v>E</v>
      </c>
    </row>
    <row r="204" spans="1:47">
      <c r="A204" s="12" t="s">
        <v>195</v>
      </c>
      <c r="B204" s="12" t="s">
        <v>203</v>
      </c>
      <c r="C204" s="12" t="s">
        <v>107</v>
      </c>
      <c r="D204" s="12" t="s">
        <v>131</v>
      </c>
      <c r="E204" s="12">
        <f t="shared" si="157"/>
        <v>4</v>
      </c>
      <c r="F204" s="12">
        <f t="shared" si="158"/>
        <v>1</v>
      </c>
      <c r="G204" s="12">
        <f t="shared" si="159"/>
        <v>5</v>
      </c>
      <c r="H204" s="12" t="str">
        <f t="shared" si="160"/>
        <v>Specialty Services</v>
      </c>
      <c r="I204" s="12" t="str">
        <f t="shared" si="161"/>
        <v>Specialty Services4</v>
      </c>
      <c r="J204" s="12" t="str">
        <f t="shared" si="162"/>
        <v>Investment/Portfolio Management</v>
      </c>
      <c r="K204" s="12" t="str">
        <f t="shared" si="163"/>
        <v>Specialty ServicesInvestment/Portfolio Management1</v>
      </c>
      <c r="L204" s="12" t="str">
        <f t="shared" si="164"/>
        <v>Multi-Role</v>
      </c>
      <c r="M204" s="12" t="str">
        <f t="shared" si="165"/>
        <v>Specialty ServicesInvestment/Portfolio ManagementMulti-Role5</v>
      </c>
      <c r="N204" s="12" t="str">
        <f t="shared" si="166"/>
        <v>F - Intermediate</v>
      </c>
      <c r="O204" s="4" t="s">
        <v>2415</v>
      </c>
      <c r="P204" s="4" t="str">
        <f t="shared" si="174"/>
        <v>SP</v>
      </c>
      <c r="Q204" s="4" t="str">
        <f t="shared" si="175"/>
        <v>IM</v>
      </c>
      <c r="R204" s="4" t="str">
        <f t="shared" si="176"/>
        <v>A</v>
      </c>
      <c r="S204" s="4" t="str">
        <f t="shared" si="177"/>
        <v>F</v>
      </c>
      <c r="V204" s="12" t="str">
        <f t="shared" si="178"/>
        <v>RRU-SP-IMAF</v>
      </c>
      <c r="W204" s="17" t="str">
        <f t="shared" si="156"/>
        <v>Specialty Services</v>
      </c>
      <c r="X204" s="17" t="str">
        <f t="shared" si="179"/>
        <v>Investment/Portfolio Management</v>
      </c>
      <c r="Y204" s="17" t="str">
        <f t="shared" si="181"/>
        <v>Multi-Role</v>
      </c>
      <c r="Z204" s="17" t="str">
        <f t="shared" si="180"/>
        <v>F - Intermediate</v>
      </c>
      <c r="AN204" s="4" t="str">
        <f t="shared" si="167"/>
        <v>SPIMAF</v>
      </c>
      <c r="AO204" s="12" t="str">
        <f t="shared" si="182"/>
        <v>RRU-SP-IMAF</v>
      </c>
      <c r="AP204" s="12" t="str">
        <f t="shared" si="168"/>
        <v>Specialty Services</v>
      </c>
      <c r="AQ204" s="12" t="str">
        <f t="shared" si="169"/>
        <v>Investment/Portfolio Management</v>
      </c>
      <c r="AR204" s="12" t="str">
        <f t="shared" si="170"/>
        <v>Multi-Role</v>
      </c>
      <c r="AS204" s="12" t="str">
        <f t="shared" si="171"/>
        <v>F - Intermediate</v>
      </c>
      <c r="AT204" s="12" t="str">
        <f t="shared" si="172"/>
        <v>Specialty ServicesInvestment/Portfolio ManagementMulti-RoleF - Intermediate</v>
      </c>
      <c r="AU204" s="153" t="str">
        <f t="shared" si="173"/>
        <v>F</v>
      </c>
    </row>
    <row r="205" spans="1:47">
      <c r="A205" s="12" t="s">
        <v>195</v>
      </c>
      <c r="B205" s="12" t="s">
        <v>203</v>
      </c>
      <c r="C205" s="12" t="s">
        <v>107</v>
      </c>
      <c r="D205" s="12" t="s">
        <v>1411</v>
      </c>
      <c r="E205" s="12">
        <f t="shared" si="157"/>
        <v>4</v>
      </c>
      <c r="F205" s="12">
        <f t="shared" si="158"/>
        <v>1</v>
      </c>
      <c r="G205" s="12">
        <f t="shared" si="159"/>
        <v>6</v>
      </c>
      <c r="H205" s="12" t="str">
        <f t="shared" si="160"/>
        <v>Specialty Services</v>
      </c>
      <c r="I205" s="12" t="str">
        <f t="shared" si="161"/>
        <v>Specialty Services4</v>
      </c>
      <c r="J205" s="12" t="str">
        <f t="shared" si="162"/>
        <v>Investment/Portfolio Management</v>
      </c>
      <c r="K205" s="12" t="str">
        <f t="shared" si="163"/>
        <v>Specialty ServicesInvestment/Portfolio Management1</v>
      </c>
      <c r="L205" s="12" t="str">
        <f t="shared" si="164"/>
        <v>Multi-Role</v>
      </c>
      <c r="M205" s="12" t="str">
        <f t="shared" si="165"/>
        <v>Specialty ServicesInvestment/Portfolio ManagementMulti-Role6</v>
      </c>
      <c r="N205" s="12" t="str">
        <f t="shared" si="166"/>
        <v>Levels D &amp; E Combined</v>
      </c>
      <c r="O205" s="4" t="s">
        <v>2410</v>
      </c>
      <c r="P205" s="4" t="str">
        <f t="shared" si="174"/>
        <v>SP</v>
      </c>
      <c r="Q205" s="4" t="str">
        <f t="shared" si="175"/>
        <v>IM</v>
      </c>
      <c r="R205" s="4" t="str">
        <f t="shared" si="176"/>
        <v>A</v>
      </c>
      <c r="S205" s="4" t="str">
        <f t="shared" si="177"/>
        <v>2</v>
      </c>
      <c r="V205" s="12" t="str">
        <f t="shared" si="178"/>
        <v>RRU-SP-IMA2</v>
      </c>
      <c r="W205" s="17" t="str">
        <f t="shared" si="156"/>
        <v>Specialty Services</v>
      </c>
      <c r="X205" s="17" t="str">
        <f t="shared" si="179"/>
        <v>Investment/Portfolio Management</v>
      </c>
      <c r="Y205" s="17" t="str">
        <f t="shared" si="181"/>
        <v>Multi-Role</v>
      </c>
      <c r="Z205" s="17" t="str">
        <f t="shared" si="180"/>
        <v>Levels D &amp; E Combined</v>
      </c>
      <c r="AN205" s="4" t="str">
        <f t="shared" si="167"/>
        <v>SPIMA2</v>
      </c>
      <c r="AO205" s="12" t="str">
        <f t="shared" si="182"/>
        <v>RRU-SP-IMA2</v>
      </c>
      <c r="AP205" s="12" t="str">
        <f t="shared" si="168"/>
        <v>Specialty Services</v>
      </c>
      <c r="AQ205" s="12" t="str">
        <f t="shared" si="169"/>
        <v>Investment/Portfolio Management</v>
      </c>
      <c r="AR205" s="12" t="str">
        <f t="shared" si="170"/>
        <v>Multi-Role</v>
      </c>
      <c r="AS205" s="12" t="str">
        <f t="shared" si="171"/>
        <v>Levels D &amp; E Combined</v>
      </c>
      <c r="AT205" s="12" t="str">
        <f t="shared" si="172"/>
        <v>Specialty ServicesInvestment/Portfolio ManagementMulti-RoleLevels D &amp; E Combined</v>
      </c>
      <c r="AU205" s="153" t="str">
        <f t="shared" si="173"/>
        <v>2</v>
      </c>
    </row>
    <row r="206" spans="1:47">
      <c r="A206" s="12" t="s">
        <v>195</v>
      </c>
      <c r="B206" s="12" t="s">
        <v>14</v>
      </c>
      <c r="C206" s="12" t="s">
        <v>91</v>
      </c>
      <c r="D206" s="12" t="s">
        <v>127</v>
      </c>
      <c r="E206" s="12">
        <f t="shared" si="157"/>
        <v>5</v>
      </c>
      <c r="F206" s="12">
        <f t="shared" si="158"/>
        <v>1</v>
      </c>
      <c r="G206" s="12">
        <f t="shared" si="159"/>
        <v>1</v>
      </c>
      <c r="H206" s="12" t="str">
        <f t="shared" si="160"/>
        <v>Specialty Services</v>
      </c>
      <c r="I206" s="12" t="str">
        <f t="shared" si="161"/>
        <v>Specialty Services5</v>
      </c>
      <c r="J206" s="12" t="str">
        <f t="shared" si="162"/>
        <v>Trust</v>
      </c>
      <c r="K206" s="12" t="str">
        <f t="shared" si="163"/>
        <v>Specialty ServicesTrust1</v>
      </c>
      <c r="L206" s="12" t="str">
        <f t="shared" si="164"/>
        <v>Sales/Relationship Management</v>
      </c>
      <c r="M206" s="12" t="str">
        <f t="shared" si="165"/>
        <v>Specialty ServicesTrustSales/Relationship Management1</v>
      </c>
      <c r="N206" s="12" t="str">
        <f t="shared" si="166"/>
        <v>B - Group Manager</v>
      </c>
      <c r="O206" s="4" t="s">
        <v>2427</v>
      </c>
      <c r="P206" s="4" t="str">
        <f t="shared" si="174"/>
        <v>SP</v>
      </c>
      <c r="Q206" s="4" t="str">
        <f t="shared" si="175"/>
        <v>TR</v>
      </c>
      <c r="R206" s="4" t="str">
        <f t="shared" si="176"/>
        <v>A</v>
      </c>
      <c r="S206" s="4" t="str">
        <f t="shared" si="177"/>
        <v>B</v>
      </c>
      <c r="V206" s="12" t="str">
        <f t="shared" si="178"/>
        <v>RRU-SP-TRAB</v>
      </c>
      <c r="W206" s="17" t="str">
        <f t="shared" si="156"/>
        <v>Specialty Services</v>
      </c>
      <c r="X206" s="17" t="str">
        <f t="shared" si="179"/>
        <v>Trust</v>
      </c>
      <c r="Y206" s="17" t="str">
        <f t="shared" si="181"/>
        <v>Multi-Role</v>
      </c>
      <c r="Z206" s="17" t="str">
        <f t="shared" si="180"/>
        <v>B - Group Manager</v>
      </c>
      <c r="AN206" s="4" t="str">
        <f t="shared" si="167"/>
        <v>SPTRAB</v>
      </c>
      <c r="AO206" s="12" t="str">
        <f t="shared" si="182"/>
        <v>RRU-SP-TRAB</v>
      </c>
      <c r="AP206" s="12" t="str">
        <f t="shared" si="168"/>
        <v>Specialty Services</v>
      </c>
      <c r="AQ206" s="12" t="str">
        <f t="shared" si="169"/>
        <v>Trust</v>
      </c>
      <c r="AR206" s="12" t="str">
        <f t="shared" si="170"/>
        <v>Sales/Relationship Management</v>
      </c>
      <c r="AS206" s="12" t="str">
        <f t="shared" si="171"/>
        <v>B - Group Manager</v>
      </c>
      <c r="AT206" s="12" t="str">
        <f t="shared" si="172"/>
        <v>Specialty ServicesTrustSales/Relationship ManagementB - Group Manager</v>
      </c>
      <c r="AU206" s="153" t="str">
        <f t="shared" si="173"/>
        <v>B</v>
      </c>
    </row>
    <row r="207" spans="1:47">
      <c r="A207" s="12" t="s">
        <v>195</v>
      </c>
      <c r="B207" s="12" t="s">
        <v>14</v>
      </c>
      <c r="C207" s="12" t="s">
        <v>91</v>
      </c>
      <c r="D207" s="12" t="s">
        <v>128</v>
      </c>
      <c r="E207" s="12">
        <f t="shared" si="157"/>
        <v>5</v>
      </c>
      <c r="F207" s="12">
        <f t="shared" si="158"/>
        <v>1</v>
      </c>
      <c r="G207" s="12">
        <f t="shared" si="159"/>
        <v>2</v>
      </c>
      <c r="H207" s="12" t="str">
        <f t="shared" si="160"/>
        <v>Specialty Services</v>
      </c>
      <c r="I207" s="12" t="str">
        <f t="shared" si="161"/>
        <v>Specialty Services5</v>
      </c>
      <c r="J207" s="12" t="str">
        <f t="shared" si="162"/>
        <v>Trust</v>
      </c>
      <c r="K207" s="12" t="str">
        <f t="shared" si="163"/>
        <v>Specialty ServicesTrust1</v>
      </c>
      <c r="L207" s="12" t="str">
        <f t="shared" si="164"/>
        <v>Sales/Relationship Management</v>
      </c>
      <c r="M207" s="12" t="str">
        <f t="shared" si="165"/>
        <v>Specialty ServicesTrustSales/Relationship Management2</v>
      </c>
      <c r="N207" s="12" t="str">
        <f t="shared" si="166"/>
        <v>C - Team Leader, Senior I</v>
      </c>
      <c r="O207" s="4" t="s">
        <v>2428</v>
      </c>
      <c r="P207" s="4" t="str">
        <f t="shared" si="174"/>
        <v>SP</v>
      </c>
      <c r="Q207" s="4" t="str">
        <f t="shared" si="175"/>
        <v>TR</v>
      </c>
      <c r="R207" s="4" t="str">
        <f t="shared" si="176"/>
        <v>A</v>
      </c>
      <c r="S207" s="4" t="str">
        <f t="shared" si="177"/>
        <v>C</v>
      </c>
      <c r="V207" s="12" t="str">
        <f t="shared" si="178"/>
        <v>RRU-SP-TRAC</v>
      </c>
      <c r="W207" s="17" t="str">
        <f t="shared" si="156"/>
        <v>Specialty Services</v>
      </c>
      <c r="X207" s="17" t="str">
        <f t="shared" si="179"/>
        <v>Trust</v>
      </c>
      <c r="Y207" s="17" t="str">
        <f t="shared" si="181"/>
        <v>Sales/Relationship Management</v>
      </c>
      <c r="Z207" s="17" t="str">
        <f t="shared" si="180"/>
        <v>C - Team Leader, Senior I</v>
      </c>
      <c r="AN207" s="4" t="str">
        <f t="shared" si="167"/>
        <v>SPTRAC</v>
      </c>
      <c r="AO207" s="12" t="str">
        <f t="shared" si="182"/>
        <v>RRU-SP-TRAC</v>
      </c>
      <c r="AP207" s="12" t="str">
        <f t="shared" si="168"/>
        <v>Specialty Services</v>
      </c>
      <c r="AQ207" s="12" t="str">
        <f t="shared" si="169"/>
        <v>Trust</v>
      </c>
      <c r="AR207" s="12" t="str">
        <f t="shared" si="170"/>
        <v>Sales/Relationship Management</v>
      </c>
      <c r="AS207" s="12" t="str">
        <f t="shared" si="171"/>
        <v>C - Team Leader, Senior I</v>
      </c>
      <c r="AT207" s="12" t="str">
        <f t="shared" si="172"/>
        <v>Specialty ServicesTrustSales/Relationship ManagementC - Team Leader, Senior I</v>
      </c>
      <c r="AU207" s="153" t="str">
        <f t="shared" si="173"/>
        <v>C</v>
      </c>
    </row>
    <row r="208" spans="1:47">
      <c r="A208" s="12" t="s">
        <v>195</v>
      </c>
      <c r="B208" s="12" t="s">
        <v>14</v>
      </c>
      <c r="C208" s="12" t="s">
        <v>91</v>
      </c>
      <c r="D208" s="12" t="s">
        <v>129</v>
      </c>
      <c r="E208" s="12">
        <f t="shared" si="157"/>
        <v>5</v>
      </c>
      <c r="F208" s="12">
        <f t="shared" si="158"/>
        <v>1</v>
      </c>
      <c r="G208" s="12">
        <f t="shared" si="159"/>
        <v>3</v>
      </c>
      <c r="H208" s="12" t="str">
        <f t="shared" si="160"/>
        <v>Specialty Services</v>
      </c>
      <c r="I208" s="12" t="str">
        <f t="shared" si="161"/>
        <v>Specialty Services5</v>
      </c>
      <c r="J208" s="12" t="str">
        <f t="shared" si="162"/>
        <v>Trust</v>
      </c>
      <c r="K208" s="12" t="str">
        <f t="shared" si="163"/>
        <v>Specialty ServicesTrust1</v>
      </c>
      <c r="L208" s="12" t="str">
        <f t="shared" si="164"/>
        <v>Sales/Relationship Management</v>
      </c>
      <c r="M208" s="12" t="str">
        <f t="shared" si="165"/>
        <v>Specialty ServicesTrustSales/Relationship Management3</v>
      </c>
      <c r="N208" s="12" t="str">
        <f t="shared" si="166"/>
        <v>D - Senior II</v>
      </c>
      <c r="O208" s="4" t="s">
        <v>2429</v>
      </c>
      <c r="P208" s="4" t="str">
        <f t="shared" si="174"/>
        <v>SP</v>
      </c>
      <c r="Q208" s="4" t="str">
        <f t="shared" si="175"/>
        <v>TR</v>
      </c>
      <c r="R208" s="4" t="str">
        <f t="shared" si="176"/>
        <v>A</v>
      </c>
      <c r="S208" s="4" t="str">
        <f t="shared" si="177"/>
        <v>D</v>
      </c>
      <c r="V208" s="12" t="str">
        <f t="shared" si="178"/>
        <v>RRU-SP-TRAD</v>
      </c>
      <c r="W208" s="17" t="str">
        <f t="shared" si="156"/>
        <v>Specialty Services</v>
      </c>
      <c r="X208" s="17" t="str">
        <f t="shared" si="179"/>
        <v>Trust</v>
      </c>
      <c r="Y208" s="17" t="str">
        <f t="shared" si="181"/>
        <v>Sales/Relationship Management</v>
      </c>
      <c r="Z208" s="17" t="str">
        <f t="shared" si="180"/>
        <v>D - Senior II</v>
      </c>
      <c r="AN208" s="4" t="str">
        <f t="shared" si="167"/>
        <v>SPTRAD</v>
      </c>
      <c r="AO208" s="12" t="str">
        <f t="shared" si="182"/>
        <v>RRU-SP-TRAD</v>
      </c>
      <c r="AP208" s="12" t="str">
        <f t="shared" si="168"/>
        <v>Specialty Services</v>
      </c>
      <c r="AQ208" s="12" t="str">
        <f t="shared" si="169"/>
        <v>Trust</v>
      </c>
      <c r="AR208" s="12" t="str">
        <f t="shared" si="170"/>
        <v>Sales/Relationship Management</v>
      </c>
      <c r="AS208" s="12" t="str">
        <f t="shared" si="171"/>
        <v>D - Senior II</v>
      </c>
      <c r="AT208" s="12" t="str">
        <f t="shared" si="172"/>
        <v>Specialty ServicesTrustSales/Relationship ManagementD - Senior II</v>
      </c>
      <c r="AU208" s="153" t="str">
        <f t="shared" si="173"/>
        <v>D</v>
      </c>
    </row>
    <row r="209" spans="1:47">
      <c r="A209" s="12" t="s">
        <v>195</v>
      </c>
      <c r="B209" s="12" t="s">
        <v>14</v>
      </c>
      <c r="C209" s="12" t="s">
        <v>91</v>
      </c>
      <c r="D209" s="12" t="s">
        <v>130</v>
      </c>
      <c r="E209" s="12">
        <f t="shared" si="157"/>
        <v>5</v>
      </c>
      <c r="F209" s="12">
        <f t="shared" si="158"/>
        <v>1</v>
      </c>
      <c r="G209" s="12">
        <f t="shared" si="159"/>
        <v>4</v>
      </c>
      <c r="H209" s="12" t="str">
        <f t="shared" si="160"/>
        <v>Specialty Services</v>
      </c>
      <c r="I209" s="12" t="str">
        <f t="shared" si="161"/>
        <v>Specialty Services5</v>
      </c>
      <c r="J209" s="12" t="str">
        <f t="shared" si="162"/>
        <v>Trust</v>
      </c>
      <c r="K209" s="12" t="str">
        <f t="shared" si="163"/>
        <v>Specialty ServicesTrust1</v>
      </c>
      <c r="L209" s="12" t="str">
        <f t="shared" si="164"/>
        <v>Sales/Relationship Management</v>
      </c>
      <c r="M209" s="12" t="str">
        <f t="shared" si="165"/>
        <v>Specialty ServicesTrustSales/Relationship Management4</v>
      </c>
      <c r="N209" s="12" t="str">
        <f t="shared" si="166"/>
        <v>E - Senior III</v>
      </c>
      <c r="O209" s="4" t="s">
        <v>2430</v>
      </c>
      <c r="P209" s="4" t="str">
        <f t="shared" si="174"/>
        <v>SP</v>
      </c>
      <c r="Q209" s="4" t="str">
        <f t="shared" si="175"/>
        <v>TR</v>
      </c>
      <c r="R209" s="4" t="str">
        <f t="shared" si="176"/>
        <v>A</v>
      </c>
      <c r="S209" s="4" t="str">
        <f t="shared" si="177"/>
        <v>E</v>
      </c>
      <c r="V209" s="12" t="str">
        <f t="shared" si="178"/>
        <v>RRU-SP-TRAE</v>
      </c>
      <c r="W209" s="17" t="str">
        <f t="shared" si="156"/>
        <v>Specialty Services</v>
      </c>
      <c r="X209" s="17" t="str">
        <f t="shared" si="179"/>
        <v>Trust</v>
      </c>
      <c r="Y209" s="17" t="str">
        <f t="shared" si="181"/>
        <v>Sales/Relationship Management</v>
      </c>
      <c r="Z209" s="17" t="str">
        <f t="shared" si="180"/>
        <v>E - Senior III</v>
      </c>
      <c r="AN209" s="4" t="str">
        <f t="shared" si="167"/>
        <v>SPTRAE</v>
      </c>
      <c r="AO209" s="12" t="str">
        <f t="shared" si="182"/>
        <v>RRU-SP-TRAE</v>
      </c>
      <c r="AP209" s="12" t="str">
        <f t="shared" si="168"/>
        <v>Specialty Services</v>
      </c>
      <c r="AQ209" s="12" t="str">
        <f t="shared" si="169"/>
        <v>Trust</v>
      </c>
      <c r="AR209" s="12" t="str">
        <f t="shared" si="170"/>
        <v>Sales/Relationship Management</v>
      </c>
      <c r="AS209" s="12" t="str">
        <f t="shared" si="171"/>
        <v>E - Senior III</v>
      </c>
      <c r="AT209" s="12" t="str">
        <f t="shared" si="172"/>
        <v>Specialty ServicesTrustSales/Relationship ManagementE - Senior III</v>
      </c>
      <c r="AU209" s="153" t="str">
        <f t="shared" si="173"/>
        <v>E</v>
      </c>
    </row>
    <row r="210" spans="1:47">
      <c r="A210" s="12" t="s">
        <v>195</v>
      </c>
      <c r="B210" s="12" t="s">
        <v>14</v>
      </c>
      <c r="C210" s="12" t="s">
        <v>91</v>
      </c>
      <c r="D210" s="12" t="s">
        <v>131</v>
      </c>
      <c r="E210" s="12">
        <f t="shared" si="157"/>
        <v>5</v>
      </c>
      <c r="F210" s="12">
        <f t="shared" si="158"/>
        <v>1</v>
      </c>
      <c r="G210" s="12">
        <f t="shared" si="159"/>
        <v>5</v>
      </c>
      <c r="H210" s="12" t="str">
        <f t="shared" si="160"/>
        <v>Specialty Services</v>
      </c>
      <c r="I210" s="12" t="str">
        <f t="shared" si="161"/>
        <v>Specialty Services5</v>
      </c>
      <c r="J210" s="12" t="str">
        <f t="shared" si="162"/>
        <v>Trust</v>
      </c>
      <c r="K210" s="12" t="str">
        <f t="shared" si="163"/>
        <v>Specialty ServicesTrust1</v>
      </c>
      <c r="L210" s="12" t="str">
        <f t="shared" si="164"/>
        <v>Sales/Relationship Management</v>
      </c>
      <c r="M210" s="12" t="str">
        <f t="shared" si="165"/>
        <v>Specialty ServicesTrustSales/Relationship Management5</v>
      </c>
      <c r="N210" s="12" t="str">
        <f t="shared" si="166"/>
        <v>F - Intermediate</v>
      </c>
      <c r="O210" s="4" t="s">
        <v>2431</v>
      </c>
      <c r="P210" s="4" t="str">
        <f t="shared" si="174"/>
        <v>SP</v>
      </c>
      <c r="Q210" s="4" t="str">
        <f t="shared" si="175"/>
        <v>TR</v>
      </c>
      <c r="R210" s="4" t="str">
        <f t="shared" si="176"/>
        <v>A</v>
      </c>
      <c r="S210" s="4" t="str">
        <f t="shared" si="177"/>
        <v>F</v>
      </c>
      <c r="V210" s="12" t="str">
        <f t="shared" si="178"/>
        <v>RRU-SP-TRAF</v>
      </c>
      <c r="W210" s="17" t="str">
        <f t="shared" si="156"/>
        <v>Specialty Services</v>
      </c>
      <c r="X210" s="17" t="str">
        <f t="shared" si="179"/>
        <v>Trust</v>
      </c>
      <c r="Y210" s="17" t="str">
        <f t="shared" si="181"/>
        <v>Sales/Relationship Management</v>
      </c>
      <c r="Z210" s="17" t="str">
        <f t="shared" si="180"/>
        <v>F - Intermediate</v>
      </c>
      <c r="AN210" s="4" t="str">
        <f t="shared" si="167"/>
        <v>SPTRAF</v>
      </c>
      <c r="AO210" s="12" t="str">
        <f t="shared" si="182"/>
        <v>RRU-SP-TRAF</v>
      </c>
      <c r="AP210" s="12" t="str">
        <f t="shared" si="168"/>
        <v>Specialty Services</v>
      </c>
      <c r="AQ210" s="12" t="str">
        <f t="shared" si="169"/>
        <v>Trust</v>
      </c>
      <c r="AR210" s="12" t="str">
        <f t="shared" si="170"/>
        <v>Sales/Relationship Management</v>
      </c>
      <c r="AS210" s="12" t="str">
        <f t="shared" si="171"/>
        <v>F - Intermediate</v>
      </c>
      <c r="AT210" s="12" t="str">
        <f t="shared" si="172"/>
        <v>Specialty ServicesTrustSales/Relationship ManagementF - Intermediate</v>
      </c>
      <c r="AU210" s="153" t="str">
        <f t="shared" si="173"/>
        <v>F</v>
      </c>
    </row>
    <row r="211" spans="1:47">
      <c r="A211" s="12" t="s">
        <v>195</v>
      </c>
      <c r="B211" s="12" t="s">
        <v>14</v>
      </c>
      <c r="C211" s="12" t="s">
        <v>91</v>
      </c>
      <c r="D211" s="12" t="s">
        <v>132</v>
      </c>
      <c r="E211" s="12">
        <f t="shared" si="157"/>
        <v>5</v>
      </c>
      <c r="F211" s="12">
        <f t="shared" si="158"/>
        <v>1</v>
      </c>
      <c r="G211" s="12">
        <f t="shared" si="159"/>
        <v>6</v>
      </c>
      <c r="H211" s="12" t="str">
        <f t="shared" si="160"/>
        <v>Specialty Services</v>
      </c>
      <c r="I211" s="12" t="str">
        <f t="shared" si="161"/>
        <v>Specialty Services5</v>
      </c>
      <c r="J211" s="12" t="str">
        <f t="shared" si="162"/>
        <v>Trust</v>
      </c>
      <c r="K211" s="12" t="str">
        <f t="shared" si="163"/>
        <v>Specialty ServicesTrust1</v>
      </c>
      <c r="L211" s="12" t="str">
        <f t="shared" si="164"/>
        <v>Sales/Relationship Management</v>
      </c>
      <c r="M211" s="12" t="str">
        <f t="shared" si="165"/>
        <v>Specialty ServicesTrustSales/Relationship Management6</v>
      </c>
      <c r="N211" s="12" t="str">
        <f t="shared" si="166"/>
        <v>G - Junior</v>
      </c>
      <c r="O211" s="4" t="s">
        <v>2432</v>
      </c>
      <c r="P211" s="4" t="str">
        <f t="shared" si="174"/>
        <v>SP</v>
      </c>
      <c r="Q211" s="4" t="str">
        <f t="shared" si="175"/>
        <v>TR</v>
      </c>
      <c r="R211" s="4" t="str">
        <f t="shared" si="176"/>
        <v>A</v>
      </c>
      <c r="S211" s="4" t="str">
        <f t="shared" si="177"/>
        <v>G</v>
      </c>
      <c r="V211" s="12" t="str">
        <f t="shared" si="178"/>
        <v>RRU-SP-TRAG</v>
      </c>
      <c r="W211" s="17" t="str">
        <f t="shared" si="156"/>
        <v>Specialty Services</v>
      </c>
      <c r="X211" s="17" t="str">
        <f t="shared" si="179"/>
        <v>Trust</v>
      </c>
      <c r="Y211" s="17" t="str">
        <f t="shared" si="181"/>
        <v>Sales/Relationship Management</v>
      </c>
      <c r="Z211" s="17" t="str">
        <f t="shared" si="180"/>
        <v>G - Junior</v>
      </c>
      <c r="AN211" s="4" t="str">
        <f t="shared" si="167"/>
        <v>SPTRAG</v>
      </c>
      <c r="AO211" s="12" t="str">
        <f t="shared" si="182"/>
        <v>RRU-SP-TRAG</v>
      </c>
      <c r="AP211" s="12" t="str">
        <f t="shared" si="168"/>
        <v>Specialty Services</v>
      </c>
      <c r="AQ211" s="12" t="str">
        <f t="shared" si="169"/>
        <v>Trust</v>
      </c>
      <c r="AR211" s="12" t="str">
        <f t="shared" si="170"/>
        <v>Sales/Relationship Management</v>
      </c>
      <c r="AS211" s="12" t="str">
        <f t="shared" si="171"/>
        <v>G - Junior</v>
      </c>
      <c r="AT211" s="12" t="str">
        <f t="shared" si="172"/>
        <v>Specialty ServicesTrustSales/Relationship ManagementG - Junior</v>
      </c>
      <c r="AU211" s="153" t="str">
        <f t="shared" si="173"/>
        <v>G</v>
      </c>
    </row>
    <row r="212" spans="1:47">
      <c r="A212" s="12" t="s">
        <v>195</v>
      </c>
      <c r="B212" s="12" t="s">
        <v>14</v>
      </c>
      <c r="C212" s="12" t="s">
        <v>91</v>
      </c>
      <c r="D212" s="12" t="s">
        <v>133</v>
      </c>
      <c r="E212" s="12">
        <f t="shared" si="157"/>
        <v>5</v>
      </c>
      <c r="F212" s="12">
        <f t="shared" si="158"/>
        <v>1</v>
      </c>
      <c r="G212" s="12">
        <f t="shared" si="159"/>
        <v>7</v>
      </c>
      <c r="H212" s="12" t="str">
        <f t="shared" si="160"/>
        <v>Specialty Services</v>
      </c>
      <c r="I212" s="12" t="str">
        <f t="shared" si="161"/>
        <v>Specialty Services5</v>
      </c>
      <c r="J212" s="12" t="str">
        <f t="shared" si="162"/>
        <v>Trust</v>
      </c>
      <c r="K212" s="12" t="str">
        <f t="shared" si="163"/>
        <v>Specialty ServicesTrust1</v>
      </c>
      <c r="L212" s="12" t="str">
        <f t="shared" si="164"/>
        <v>Sales/Relationship Management</v>
      </c>
      <c r="M212" s="12" t="str">
        <f t="shared" si="165"/>
        <v>Specialty ServicesTrustSales/Relationship Management7</v>
      </c>
      <c r="N212" s="12" t="str">
        <f t="shared" si="166"/>
        <v>H - Analyst</v>
      </c>
      <c r="O212" s="4" t="s">
        <v>2433</v>
      </c>
      <c r="P212" s="4" t="str">
        <f t="shared" si="174"/>
        <v>SP</v>
      </c>
      <c r="Q212" s="4" t="str">
        <f t="shared" si="175"/>
        <v>TR</v>
      </c>
      <c r="R212" s="4" t="str">
        <f t="shared" si="176"/>
        <v>A</v>
      </c>
      <c r="S212" s="4" t="str">
        <f t="shared" si="177"/>
        <v>H</v>
      </c>
      <c r="V212" s="12" t="str">
        <f t="shared" si="178"/>
        <v>RRU-SP-TRAH</v>
      </c>
      <c r="W212" s="17" t="str">
        <f t="shared" ref="W212:W275" si="183">A210</f>
        <v>Specialty Services</v>
      </c>
      <c r="X212" s="17" t="str">
        <f t="shared" si="179"/>
        <v>Trust</v>
      </c>
      <c r="Y212" s="17" t="str">
        <f t="shared" si="181"/>
        <v>Sales/Relationship Management</v>
      </c>
      <c r="Z212" s="17" t="str">
        <f t="shared" si="180"/>
        <v>H - Analyst</v>
      </c>
      <c r="AN212" s="4" t="str">
        <f t="shared" si="167"/>
        <v>SPTRAH</v>
      </c>
      <c r="AO212" s="12" t="str">
        <f t="shared" si="182"/>
        <v>RRU-SP-TRAH</v>
      </c>
      <c r="AP212" s="12" t="str">
        <f t="shared" si="168"/>
        <v>Specialty Services</v>
      </c>
      <c r="AQ212" s="12" t="str">
        <f t="shared" si="169"/>
        <v>Trust</v>
      </c>
      <c r="AR212" s="12" t="str">
        <f t="shared" si="170"/>
        <v>Sales/Relationship Management</v>
      </c>
      <c r="AS212" s="12" t="str">
        <f t="shared" si="171"/>
        <v>H - Analyst</v>
      </c>
      <c r="AT212" s="12" t="str">
        <f t="shared" si="172"/>
        <v>Specialty ServicesTrustSales/Relationship ManagementH - Analyst</v>
      </c>
      <c r="AU212" s="153" t="str">
        <f t="shared" si="173"/>
        <v>H</v>
      </c>
    </row>
    <row r="213" spans="1:47">
      <c r="A213" s="12" t="s">
        <v>195</v>
      </c>
      <c r="B213" s="12" t="s">
        <v>14</v>
      </c>
      <c r="C213" s="12" t="s">
        <v>91</v>
      </c>
      <c r="D213" s="12" t="s">
        <v>1411</v>
      </c>
      <c r="E213" s="12">
        <f t="shared" si="157"/>
        <v>5</v>
      </c>
      <c r="F213" s="12">
        <f t="shared" si="158"/>
        <v>1</v>
      </c>
      <c r="G213" s="12">
        <f t="shared" si="159"/>
        <v>8</v>
      </c>
      <c r="H213" s="12" t="str">
        <f t="shared" si="160"/>
        <v>Specialty Services</v>
      </c>
      <c r="I213" s="12" t="str">
        <f t="shared" si="161"/>
        <v>Specialty Services5</v>
      </c>
      <c r="J213" s="12" t="str">
        <f t="shared" si="162"/>
        <v>Trust</v>
      </c>
      <c r="K213" s="12" t="str">
        <f t="shared" si="163"/>
        <v>Specialty ServicesTrust1</v>
      </c>
      <c r="L213" s="12" t="str">
        <f t="shared" si="164"/>
        <v>Sales/Relationship Management</v>
      </c>
      <c r="M213" s="12" t="str">
        <f t="shared" si="165"/>
        <v>Specialty ServicesTrustSales/Relationship Management8</v>
      </c>
      <c r="N213" s="12" t="str">
        <f t="shared" si="166"/>
        <v>Levels D &amp; E Combined</v>
      </c>
      <c r="O213" s="4" t="s">
        <v>2425</v>
      </c>
      <c r="P213" s="4" t="str">
        <f t="shared" si="174"/>
        <v>SP</v>
      </c>
      <c r="Q213" s="4" t="str">
        <f t="shared" si="175"/>
        <v>TR</v>
      </c>
      <c r="R213" s="4" t="str">
        <f t="shared" si="176"/>
        <v>A</v>
      </c>
      <c r="S213" s="4" t="str">
        <f t="shared" si="177"/>
        <v>2</v>
      </c>
      <c r="V213" s="12" t="str">
        <f t="shared" si="178"/>
        <v>RRU-SP-TRA2</v>
      </c>
      <c r="W213" s="17" t="str">
        <f t="shared" si="183"/>
        <v>Specialty Services</v>
      </c>
      <c r="X213" s="17" t="str">
        <f t="shared" si="179"/>
        <v>Trust</v>
      </c>
      <c r="Y213" s="17" t="str">
        <f t="shared" si="181"/>
        <v>Sales/Relationship Management</v>
      </c>
      <c r="Z213" s="17" t="str">
        <f t="shared" si="180"/>
        <v>Levels D &amp; E Combined</v>
      </c>
      <c r="AN213" s="4" t="str">
        <f t="shared" si="167"/>
        <v>SPTRA2</v>
      </c>
      <c r="AO213" s="12" t="str">
        <f t="shared" si="182"/>
        <v>RRU-SP-TRA2</v>
      </c>
      <c r="AP213" s="12" t="str">
        <f t="shared" si="168"/>
        <v>Specialty Services</v>
      </c>
      <c r="AQ213" s="12" t="str">
        <f t="shared" si="169"/>
        <v>Trust</v>
      </c>
      <c r="AR213" s="12" t="str">
        <f t="shared" si="170"/>
        <v>Sales/Relationship Management</v>
      </c>
      <c r="AS213" s="12" t="str">
        <f t="shared" si="171"/>
        <v>Levels D &amp; E Combined</v>
      </c>
      <c r="AT213" s="12" t="str">
        <f t="shared" si="172"/>
        <v>Specialty ServicesTrustSales/Relationship ManagementLevels D &amp; E Combined</v>
      </c>
      <c r="AU213" s="153" t="str">
        <f t="shared" si="173"/>
        <v>2</v>
      </c>
    </row>
    <row r="214" spans="1:47">
      <c r="A214" s="12" t="s">
        <v>195</v>
      </c>
      <c r="B214" s="12" t="s">
        <v>14</v>
      </c>
      <c r="C214" s="12" t="s">
        <v>91</v>
      </c>
      <c r="D214" s="12" t="s">
        <v>1412</v>
      </c>
      <c r="E214" s="12">
        <f t="shared" si="157"/>
        <v>5</v>
      </c>
      <c r="F214" s="12">
        <f t="shared" si="158"/>
        <v>1</v>
      </c>
      <c r="G214" s="12">
        <f t="shared" si="159"/>
        <v>9</v>
      </c>
      <c r="H214" s="12" t="str">
        <f t="shared" si="160"/>
        <v>Specialty Services</v>
      </c>
      <c r="I214" s="12" t="str">
        <f t="shared" si="161"/>
        <v>Specialty Services5</v>
      </c>
      <c r="J214" s="12" t="str">
        <f t="shared" si="162"/>
        <v>Trust</v>
      </c>
      <c r="K214" s="12" t="str">
        <f t="shared" si="163"/>
        <v>Specialty ServicesTrust1</v>
      </c>
      <c r="L214" s="12" t="str">
        <f t="shared" si="164"/>
        <v>Sales/Relationship Management</v>
      </c>
      <c r="M214" s="12" t="str">
        <f t="shared" si="165"/>
        <v>Specialty ServicesTrustSales/Relationship Management9</v>
      </c>
      <c r="N214" s="12" t="str">
        <f t="shared" si="166"/>
        <v>Levels F, G &amp; H Combined</v>
      </c>
      <c r="O214" s="4" t="s">
        <v>2426</v>
      </c>
      <c r="P214" s="4" t="str">
        <f t="shared" si="174"/>
        <v>SP</v>
      </c>
      <c r="Q214" s="4" t="str">
        <f t="shared" si="175"/>
        <v>TR</v>
      </c>
      <c r="R214" s="4" t="str">
        <f t="shared" si="176"/>
        <v>A</v>
      </c>
      <c r="S214" s="4" t="str">
        <f t="shared" si="177"/>
        <v>3</v>
      </c>
      <c r="V214" s="12" t="str">
        <f t="shared" si="178"/>
        <v>RRU-SP-TRA3</v>
      </c>
      <c r="W214" s="17" t="str">
        <f t="shared" si="183"/>
        <v>Specialty Services</v>
      </c>
      <c r="X214" s="17" t="str">
        <f t="shared" si="179"/>
        <v>Trust</v>
      </c>
      <c r="Y214" s="17" t="str">
        <f t="shared" si="181"/>
        <v>Sales/Relationship Management</v>
      </c>
      <c r="Z214" s="17" t="str">
        <f t="shared" si="180"/>
        <v>Levels F, G &amp; H Combined</v>
      </c>
      <c r="AN214" s="4" t="str">
        <f t="shared" si="167"/>
        <v>SPTRA3</v>
      </c>
      <c r="AO214" s="12" t="str">
        <f t="shared" si="182"/>
        <v>RRU-SP-TRA3</v>
      </c>
      <c r="AP214" s="12" t="str">
        <f t="shared" si="168"/>
        <v>Specialty Services</v>
      </c>
      <c r="AQ214" s="12" t="str">
        <f t="shared" si="169"/>
        <v>Trust</v>
      </c>
      <c r="AR214" s="12" t="str">
        <f t="shared" si="170"/>
        <v>Sales/Relationship Management</v>
      </c>
      <c r="AS214" s="12" t="str">
        <f t="shared" si="171"/>
        <v>Levels F, G &amp; H Combined</v>
      </c>
      <c r="AT214" s="12" t="str">
        <f t="shared" si="172"/>
        <v>Specialty ServicesTrustSales/Relationship ManagementLevels F, G &amp; H Combined</v>
      </c>
      <c r="AU214" s="153" t="str">
        <f t="shared" si="173"/>
        <v>3</v>
      </c>
    </row>
    <row r="215" spans="1:47">
      <c r="A215" s="12" t="s">
        <v>195</v>
      </c>
      <c r="B215" s="12" t="s">
        <v>92</v>
      </c>
      <c r="C215" s="12" t="s">
        <v>91</v>
      </c>
      <c r="D215" s="12" t="s">
        <v>127</v>
      </c>
      <c r="E215" s="12">
        <f t="shared" si="157"/>
        <v>6</v>
      </c>
      <c r="F215" s="12">
        <f t="shared" si="158"/>
        <v>1</v>
      </c>
      <c r="G215" s="12">
        <f t="shared" si="159"/>
        <v>1</v>
      </c>
      <c r="H215" s="12" t="str">
        <f t="shared" si="160"/>
        <v>Specialty Services</v>
      </c>
      <c r="I215" s="12" t="str">
        <f t="shared" si="161"/>
        <v>Specialty Services6</v>
      </c>
      <c r="J215" s="12" t="str">
        <f t="shared" si="162"/>
        <v>Insurance</v>
      </c>
      <c r="K215" s="12" t="str">
        <f t="shared" si="163"/>
        <v>Specialty ServicesInsurance1</v>
      </c>
      <c r="L215" s="12" t="str">
        <f t="shared" si="164"/>
        <v>Sales/Relationship Management</v>
      </c>
      <c r="M215" s="12" t="str">
        <f t="shared" si="165"/>
        <v>Specialty ServicesInsuranceSales/Relationship Management1</v>
      </c>
      <c r="N215" s="12" t="str">
        <f t="shared" si="166"/>
        <v>B - Group Manager</v>
      </c>
      <c r="O215" s="4" t="s">
        <v>2418</v>
      </c>
      <c r="P215" s="4" t="str">
        <f t="shared" si="174"/>
        <v>SP</v>
      </c>
      <c r="Q215" s="4" t="str">
        <f t="shared" si="175"/>
        <v>IN</v>
      </c>
      <c r="R215" s="4" t="str">
        <f t="shared" si="176"/>
        <v>A</v>
      </c>
      <c r="S215" s="4" t="str">
        <f t="shared" si="177"/>
        <v>B</v>
      </c>
      <c r="V215" s="12" t="str">
        <f t="shared" si="178"/>
        <v>RRU-SP-INAB</v>
      </c>
      <c r="W215" s="17" t="str">
        <f t="shared" si="183"/>
        <v>Specialty Services</v>
      </c>
      <c r="X215" s="17" t="str">
        <f t="shared" si="179"/>
        <v>Insurance</v>
      </c>
      <c r="Y215" s="17" t="str">
        <f t="shared" si="181"/>
        <v>Sales/Relationship Management</v>
      </c>
      <c r="Z215" s="17" t="str">
        <f t="shared" si="180"/>
        <v>B - Group Manager</v>
      </c>
      <c r="AN215" s="4" t="str">
        <f t="shared" si="167"/>
        <v>SPINAB</v>
      </c>
      <c r="AO215" s="12" t="str">
        <f t="shared" si="182"/>
        <v>RRU-SP-INAB</v>
      </c>
      <c r="AP215" s="12" t="str">
        <f t="shared" si="168"/>
        <v>Specialty Services</v>
      </c>
      <c r="AQ215" s="12" t="str">
        <f t="shared" si="169"/>
        <v>Insurance</v>
      </c>
      <c r="AR215" s="12" t="str">
        <f t="shared" si="170"/>
        <v>Sales/Relationship Management</v>
      </c>
      <c r="AS215" s="12" t="str">
        <f t="shared" si="171"/>
        <v>B - Group Manager</v>
      </c>
      <c r="AT215" s="12" t="str">
        <f t="shared" si="172"/>
        <v>Specialty ServicesInsuranceSales/Relationship ManagementB - Group Manager</v>
      </c>
      <c r="AU215" s="153" t="str">
        <f t="shared" si="173"/>
        <v>B</v>
      </c>
    </row>
    <row r="216" spans="1:47">
      <c r="A216" s="12" t="s">
        <v>195</v>
      </c>
      <c r="B216" s="12" t="s">
        <v>92</v>
      </c>
      <c r="C216" s="12" t="s">
        <v>91</v>
      </c>
      <c r="D216" s="12" t="s">
        <v>128</v>
      </c>
      <c r="E216" s="12">
        <f t="shared" si="157"/>
        <v>6</v>
      </c>
      <c r="F216" s="12">
        <f t="shared" si="158"/>
        <v>1</v>
      </c>
      <c r="G216" s="12">
        <f t="shared" si="159"/>
        <v>2</v>
      </c>
      <c r="H216" s="12" t="str">
        <f t="shared" si="160"/>
        <v>Specialty Services</v>
      </c>
      <c r="I216" s="12" t="str">
        <f t="shared" si="161"/>
        <v>Specialty Services6</v>
      </c>
      <c r="J216" s="12" t="str">
        <f t="shared" si="162"/>
        <v>Insurance</v>
      </c>
      <c r="K216" s="12" t="str">
        <f t="shared" si="163"/>
        <v>Specialty ServicesInsurance1</v>
      </c>
      <c r="L216" s="12" t="str">
        <f t="shared" si="164"/>
        <v>Sales/Relationship Management</v>
      </c>
      <c r="M216" s="12" t="str">
        <f t="shared" si="165"/>
        <v>Specialty ServicesInsuranceSales/Relationship Management2</v>
      </c>
      <c r="N216" s="12" t="str">
        <f t="shared" si="166"/>
        <v>C - Team Leader, Senior I</v>
      </c>
      <c r="O216" s="4" t="s">
        <v>2419</v>
      </c>
      <c r="P216" s="4" t="str">
        <f t="shared" si="174"/>
        <v>SP</v>
      </c>
      <c r="Q216" s="4" t="str">
        <f t="shared" si="175"/>
        <v>IN</v>
      </c>
      <c r="R216" s="4" t="str">
        <f t="shared" si="176"/>
        <v>A</v>
      </c>
      <c r="S216" s="4" t="str">
        <f t="shared" si="177"/>
        <v>C</v>
      </c>
      <c r="V216" s="12" t="str">
        <f t="shared" si="178"/>
        <v>RRU-SP-INAC</v>
      </c>
      <c r="W216" s="17" t="str">
        <f t="shared" si="183"/>
        <v>Specialty Services</v>
      </c>
      <c r="X216" s="17" t="str">
        <f t="shared" si="179"/>
        <v>Insurance</v>
      </c>
      <c r="Y216" s="17" t="str">
        <f t="shared" si="181"/>
        <v>Sales/Relationship Management</v>
      </c>
      <c r="Z216" s="17" t="str">
        <f t="shared" si="180"/>
        <v>C - Team Leader, Senior I</v>
      </c>
      <c r="AN216" s="4" t="str">
        <f t="shared" si="167"/>
        <v>SPINAC</v>
      </c>
      <c r="AO216" s="12" t="str">
        <f t="shared" si="182"/>
        <v>RRU-SP-INAC</v>
      </c>
      <c r="AP216" s="12" t="str">
        <f t="shared" si="168"/>
        <v>Specialty Services</v>
      </c>
      <c r="AQ216" s="12" t="str">
        <f t="shared" si="169"/>
        <v>Insurance</v>
      </c>
      <c r="AR216" s="12" t="str">
        <f t="shared" si="170"/>
        <v>Sales/Relationship Management</v>
      </c>
      <c r="AS216" s="12" t="str">
        <f t="shared" si="171"/>
        <v>C - Team Leader, Senior I</v>
      </c>
      <c r="AT216" s="12" t="str">
        <f t="shared" si="172"/>
        <v>Specialty ServicesInsuranceSales/Relationship ManagementC - Team Leader, Senior I</v>
      </c>
      <c r="AU216" s="153" t="str">
        <f t="shared" si="173"/>
        <v>C</v>
      </c>
    </row>
    <row r="217" spans="1:47">
      <c r="A217" s="12" t="s">
        <v>195</v>
      </c>
      <c r="B217" s="12" t="s">
        <v>92</v>
      </c>
      <c r="C217" s="12" t="s">
        <v>91</v>
      </c>
      <c r="D217" s="12" t="s">
        <v>129</v>
      </c>
      <c r="E217" s="12">
        <f t="shared" si="157"/>
        <v>6</v>
      </c>
      <c r="F217" s="12">
        <f t="shared" si="158"/>
        <v>1</v>
      </c>
      <c r="G217" s="12">
        <f t="shared" si="159"/>
        <v>3</v>
      </c>
      <c r="H217" s="12" t="str">
        <f t="shared" si="160"/>
        <v>Specialty Services</v>
      </c>
      <c r="I217" s="12" t="str">
        <f t="shared" si="161"/>
        <v>Specialty Services6</v>
      </c>
      <c r="J217" s="12" t="str">
        <f t="shared" si="162"/>
        <v>Insurance</v>
      </c>
      <c r="K217" s="12" t="str">
        <f t="shared" si="163"/>
        <v>Specialty ServicesInsurance1</v>
      </c>
      <c r="L217" s="12" t="str">
        <f t="shared" si="164"/>
        <v>Sales/Relationship Management</v>
      </c>
      <c r="M217" s="12" t="str">
        <f t="shared" si="165"/>
        <v>Specialty ServicesInsuranceSales/Relationship Management3</v>
      </c>
      <c r="N217" s="12" t="str">
        <f t="shared" si="166"/>
        <v>D - Senior II</v>
      </c>
      <c r="O217" s="4" t="s">
        <v>2420</v>
      </c>
      <c r="P217" s="4" t="str">
        <f t="shared" si="174"/>
        <v>SP</v>
      </c>
      <c r="Q217" s="4" t="str">
        <f t="shared" si="175"/>
        <v>IN</v>
      </c>
      <c r="R217" s="4" t="str">
        <f t="shared" si="176"/>
        <v>A</v>
      </c>
      <c r="S217" s="4" t="str">
        <f t="shared" si="177"/>
        <v>D</v>
      </c>
      <c r="V217" s="12" t="str">
        <f t="shared" si="178"/>
        <v>RRU-SP-INAD</v>
      </c>
      <c r="W217" s="17" t="str">
        <f t="shared" si="183"/>
        <v>Specialty Services</v>
      </c>
      <c r="X217" s="17" t="str">
        <f t="shared" si="179"/>
        <v>Insurance</v>
      </c>
      <c r="Y217" s="17" t="str">
        <f t="shared" si="181"/>
        <v>Sales/Relationship Management</v>
      </c>
      <c r="Z217" s="17" t="str">
        <f t="shared" si="180"/>
        <v>D - Senior II</v>
      </c>
      <c r="AN217" s="4" t="str">
        <f t="shared" si="167"/>
        <v>SPINAD</v>
      </c>
      <c r="AO217" s="12" t="str">
        <f t="shared" si="182"/>
        <v>RRU-SP-INAD</v>
      </c>
      <c r="AP217" s="12" t="str">
        <f t="shared" si="168"/>
        <v>Specialty Services</v>
      </c>
      <c r="AQ217" s="12" t="str">
        <f t="shared" si="169"/>
        <v>Insurance</v>
      </c>
      <c r="AR217" s="12" t="str">
        <f t="shared" si="170"/>
        <v>Sales/Relationship Management</v>
      </c>
      <c r="AS217" s="12" t="str">
        <f t="shared" si="171"/>
        <v>D - Senior II</v>
      </c>
      <c r="AT217" s="12" t="str">
        <f t="shared" si="172"/>
        <v>Specialty ServicesInsuranceSales/Relationship ManagementD - Senior II</v>
      </c>
      <c r="AU217" s="153" t="str">
        <f t="shared" si="173"/>
        <v>D</v>
      </c>
    </row>
    <row r="218" spans="1:47">
      <c r="A218" s="12" t="s">
        <v>195</v>
      </c>
      <c r="B218" s="12" t="s">
        <v>92</v>
      </c>
      <c r="C218" s="12" t="s">
        <v>91</v>
      </c>
      <c r="D218" s="12" t="s">
        <v>130</v>
      </c>
      <c r="E218" s="12">
        <f t="shared" si="157"/>
        <v>6</v>
      </c>
      <c r="F218" s="12">
        <f t="shared" si="158"/>
        <v>1</v>
      </c>
      <c r="G218" s="12">
        <f t="shared" si="159"/>
        <v>4</v>
      </c>
      <c r="H218" s="12" t="str">
        <f t="shared" si="160"/>
        <v>Specialty Services</v>
      </c>
      <c r="I218" s="12" t="str">
        <f t="shared" si="161"/>
        <v>Specialty Services6</v>
      </c>
      <c r="J218" s="12" t="str">
        <f t="shared" si="162"/>
        <v>Insurance</v>
      </c>
      <c r="K218" s="12" t="str">
        <f t="shared" si="163"/>
        <v>Specialty ServicesInsurance1</v>
      </c>
      <c r="L218" s="12" t="str">
        <f t="shared" si="164"/>
        <v>Sales/Relationship Management</v>
      </c>
      <c r="M218" s="12" t="str">
        <f t="shared" si="165"/>
        <v>Specialty ServicesInsuranceSales/Relationship Management4</v>
      </c>
      <c r="N218" s="12" t="str">
        <f t="shared" si="166"/>
        <v>E - Senior III</v>
      </c>
      <c r="O218" s="4" t="s">
        <v>2421</v>
      </c>
      <c r="P218" s="4" t="str">
        <f t="shared" si="174"/>
        <v>SP</v>
      </c>
      <c r="Q218" s="4" t="str">
        <f t="shared" si="175"/>
        <v>IN</v>
      </c>
      <c r="R218" s="4" t="str">
        <f t="shared" si="176"/>
        <v>A</v>
      </c>
      <c r="S218" s="4" t="str">
        <f t="shared" si="177"/>
        <v>E</v>
      </c>
      <c r="V218" s="12" t="str">
        <f t="shared" si="178"/>
        <v>RRU-SP-INAE</v>
      </c>
      <c r="W218" s="17" t="str">
        <f t="shared" si="183"/>
        <v>Specialty Services</v>
      </c>
      <c r="X218" s="17" t="str">
        <f t="shared" si="179"/>
        <v>Insurance</v>
      </c>
      <c r="Y218" s="17" t="str">
        <f t="shared" si="181"/>
        <v>Sales/Relationship Management</v>
      </c>
      <c r="Z218" s="17" t="str">
        <f t="shared" si="180"/>
        <v>E - Senior III</v>
      </c>
      <c r="AN218" s="4" t="str">
        <f t="shared" si="167"/>
        <v>SPINAE</v>
      </c>
      <c r="AO218" s="12" t="str">
        <f t="shared" si="182"/>
        <v>RRU-SP-INAE</v>
      </c>
      <c r="AP218" s="12" t="str">
        <f t="shared" si="168"/>
        <v>Specialty Services</v>
      </c>
      <c r="AQ218" s="12" t="str">
        <f t="shared" si="169"/>
        <v>Insurance</v>
      </c>
      <c r="AR218" s="12" t="str">
        <f t="shared" si="170"/>
        <v>Sales/Relationship Management</v>
      </c>
      <c r="AS218" s="12" t="str">
        <f t="shared" si="171"/>
        <v>E - Senior III</v>
      </c>
      <c r="AT218" s="12" t="str">
        <f t="shared" si="172"/>
        <v>Specialty ServicesInsuranceSales/Relationship ManagementE - Senior III</v>
      </c>
      <c r="AU218" s="153" t="str">
        <f t="shared" si="173"/>
        <v>E</v>
      </c>
    </row>
    <row r="219" spans="1:47">
      <c r="A219" s="12" t="s">
        <v>195</v>
      </c>
      <c r="B219" s="12" t="s">
        <v>92</v>
      </c>
      <c r="C219" s="12" t="s">
        <v>91</v>
      </c>
      <c r="D219" s="12" t="s">
        <v>131</v>
      </c>
      <c r="E219" s="12">
        <f t="shared" si="157"/>
        <v>6</v>
      </c>
      <c r="F219" s="12">
        <f t="shared" si="158"/>
        <v>1</v>
      </c>
      <c r="G219" s="12">
        <f t="shared" si="159"/>
        <v>5</v>
      </c>
      <c r="H219" s="12" t="str">
        <f t="shared" si="160"/>
        <v>Specialty Services</v>
      </c>
      <c r="I219" s="12" t="str">
        <f t="shared" si="161"/>
        <v>Specialty Services6</v>
      </c>
      <c r="J219" s="12" t="str">
        <f t="shared" si="162"/>
        <v>Insurance</v>
      </c>
      <c r="K219" s="12" t="str">
        <f t="shared" si="163"/>
        <v>Specialty ServicesInsurance1</v>
      </c>
      <c r="L219" s="12" t="str">
        <f t="shared" si="164"/>
        <v>Sales/Relationship Management</v>
      </c>
      <c r="M219" s="12" t="str">
        <f t="shared" si="165"/>
        <v>Specialty ServicesInsuranceSales/Relationship Management5</v>
      </c>
      <c r="N219" s="12" t="str">
        <f t="shared" si="166"/>
        <v>F - Intermediate</v>
      </c>
      <c r="O219" s="4" t="s">
        <v>2422</v>
      </c>
      <c r="P219" s="4" t="str">
        <f t="shared" si="174"/>
        <v>SP</v>
      </c>
      <c r="Q219" s="4" t="str">
        <f t="shared" si="175"/>
        <v>IN</v>
      </c>
      <c r="R219" s="4" t="str">
        <f t="shared" si="176"/>
        <v>A</v>
      </c>
      <c r="S219" s="4" t="str">
        <f t="shared" si="177"/>
        <v>F</v>
      </c>
      <c r="V219" s="12" t="str">
        <f t="shared" si="178"/>
        <v>RRU-SP-INAF</v>
      </c>
      <c r="W219" s="17" t="str">
        <f t="shared" si="183"/>
        <v>Specialty Services</v>
      </c>
      <c r="X219" s="17" t="str">
        <f t="shared" si="179"/>
        <v>Insurance</v>
      </c>
      <c r="Y219" s="17" t="str">
        <f t="shared" si="181"/>
        <v>Sales/Relationship Management</v>
      </c>
      <c r="Z219" s="17" t="str">
        <f t="shared" si="180"/>
        <v>F - Intermediate</v>
      </c>
      <c r="AN219" s="4" t="str">
        <f t="shared" si="167"/>
        <v>SPINAF</v>
      </c>
      <c r="AO219" s="12" t="str">
        <f t="shared" si="182"/>
        <v>RRU-SP-INAF</v>
      </c>
      <c r="AP219" s="12" t="str">
        <f t="shared" si="168"/>
        <v>Specialty Services</v>
      </c>
      <c r="AQ219" s="12" t="str">
        <f t="shared" si="169"/>
        <v>Insurance</v>
      </c>
      <c r="AR219" s="12" t="str">
        <f t="shared" si="170"/>
        <v>Sales/Relationship Management</v>
      </c>
      <c r="AS219" s="12" t="str">
        <f t="shared" si="171"/>
        <v>F - Intermediate</v>
      </c>
      <c r="AT219" s="12" t="str">
        <f t="shared" si="172"/>
        <v>Specialty ServicesInsuranceSales/Relationship ManagementF - Intermediate</v>
      </c>
      <c r="AU219" s="153" t="str">
        <f t="shared" si="173"/>
        <v>F</v>
      </c>
    </row>
    <row r="220" spans="1:47">
      <c r="A220" s="12" t="s">
        <v>195</v>
      </c>
      <c r="B220" s="12" t="s">
        <v>92</v>
      </c>
      <c r="C220" s="12" t="s">
        <v>91</v>
      </c>
      <c r="D220" s="12" t="s">
        <v>132</v>
      </c>
      <c r="E220" s="12">
        <f t="shared" si="157"/>
        <v>6</v>
      </c>
      <c r="F220" s="12">
        <f t="shared" si="158"/>
        <v>1</v>
      </c>
      <c r="G220" s="12">
        <f t="shared" si="159"/>
        <v>6</v>
      </c>
      <c r="H220" s="12" t="str">
        <f t="shared" si="160"/>
        <v>Specialty Services</v>
      </c>
      <c r="I220" s="12" t="str">
        <f t="shared" si="161"/>
        <v>Specialty Services6</v>
      </c>
      <c r="J220" s="12" t="str">
        <f t="shared" si="162"/>
        <v>Insurance</v>
      </c>
      <c r="K220" s="12" t="str">
        <f t="shared" si="163"/>
        <v>Specialty ServicesInsurance1</v>
      </c>
      <c r="L220" s="12" t="str">
        <f t="shared" si="164"/>
        <v>Sales/Relationship Management</v>
      </c>
      <c r="M220" s="12" t="str">
        <f t="shared" si="165"/>
        <v>Specialty ServicesInsuranceSales/Relationship Management6</v>
      </c>
      <c r="N220" s="12" t="str">
        <f t="shared" si="166"/>
        <v>G - Junior</v>
      </c>
      <c r="O220" s="4" t="s">
        <v>2423</v>
      </c>
      <c r="P220" s="4" t="str">
        <f t="shared" si="174"/>
        <v>SP</v>
      </c>
      <c r="Q220" s="4" t="str">
        <f t="shared" si="175"/>
        <v>IN</v>
      </c>
      <c r="R220" s="4" t="str">
        <f t="shared" si="176"/>
        <v>A</v>
      </c>
      <c r="S220" s="4" t="str">
        <f t="shared" si="177"/>
        <v>G</v>
      </c>
      <c r="V220" s="12" t="str">
        <f t="shared" si="178"/>
        <v>RRU-SP-INAG</v>
      </c>
      <c r="W220" s="17" t="str">
        <f t="shared" si="183"/>
        <v>Specialty Services</v>
      </c>
      <c r="X220" s="17" t="str">
        <f t="shared" si="179"/>
        <v>Insurance</v>
      </c>
      <c r="Y220" s="17" t="str">
        <f t="shared" si="181"/>
        <v>Sales/Relationship Management</v>
      </c>
      <c r="Z220" s="17" t="str">
        <f t="shared" si="180"/>
        <v>G - Junior</v>
      </c>
      <c r="AN220" s="4" t="str">
        <f t="shared" si="167"/>
        <v>SPINAG</v>
      </c>
      <c r="AO220" s="12" t="str">
        <f t="shared" si="182"/>
        <v>RRU-SP-INAG</v>
      </c>
      <c r="AP220" s="12" t="str">
        <f t="shared" si="168"/>
        <v>Specialty Services</v>
      </c>
      <c r="AQ220" s="12" t="str">
        <f t="shared" si="169"/>
        <v>Insurance</v>
      </c>
      <c r="AR220" s="12" t="str">
        <f t="shared" si="170"/>
        <v>Sales/Relationship Management</v>
      </c>
      <c r="AS220" s="12" t="str">
        <f t="shared" si="171"/>
        <v>G - Junior</v>
      </c>
      <c r="AT220" s="12" t="str">
        <f t="shared" si="172"/>
        <v>Specialty ServicesInsuranceSales/Relationship ManagementG - Junior</v>
      </c>
      <c r="AU220" s="153" t="str">
        <f t="shared" si="173"/>
        <v>G</v>
      </c>
    </row>
    <row r="221" spans="1:47">
      <c r="A221" s="12" t="s">
        <v>195</v>
      </c>
      <c r="B221" s="12" t="s">
        <v>92</v>
      </c>
      <c r="C221" s="12" t="s">
        <v>91</v>
      </c>
      <c r="D221" s="12" t="s">
        <v>133</v>
      </c>
      <c r="E221" s="12">
        <f t="shared" si="157"/>
        <v>6</v>
      </c>
      <c r="F221" s="12">
        <f t="shared" si="158"/>
        <v>1</v>
      </c>
      <c r="G221" s="12">
        <f t="shared" si="159"/>
        <v>7</v>
      </c>
      <c r="H221" s="12" t="str">
        <f t="shared" si="160"/>
        <v>Specialty Services</v>
      </c>
      <c r="I221" s="12" t="str">
        <f t="shared" si="161"/>
        <v>Specialty Services6</v>
      </c>
      <c r="J221" s="12" t="str">
        <f t="shared" si="162"/>
        <v>Insurance</v>
      </c>
      <c r="K221" s="12" t="str">
        <f t="shared" si="163"/>
        <v>Specialty ServicesInsurance1</v>
      </c>
      <c r="L221" s="12" t="str">
        <f t="shared" si="164"/>
        <v>Sales/Relationship Management</v>
      </c>
      <c r="M221" s="12" t="str">
        <f t="shared" si="165"/>
        <v>Specialty ServicesInsuranceSales/Relationship Management7</v>
      </c>
      <c r="N221" s="12" t="str">
        <f t="shared" si="166"/>
        <v>H - Analyst</v>
      </c>
      <c r="O221" s="4" t="s">
        <v>2424</v>
      </c>
      <c r="P221" s="4" t="str">
        <f t="shared" si="174"/>
        <v>SP</v>
      </c>
      <c r="Q221" s="4" t="str">
        <f t="shared" si="175"/>
        <v>IN</v>
      </c>
      <c r="R221" s="4" t="str">
        <f t="shared" si="176"/>
        <v>A</v>
      </c>
      <c r="S221" s="4" t="str">
        <f t="shared" si="177"/>
        <v>H</v>
      </c>
      <c r="V221" s="12" t="str">
        <f t="shared" si="178"/>
        <v>RRU-SP-INAH</v>
      </c>
      <c r="W221" s="17" t="str">
        <f t="shared" si="183"/>
        <v>Specialty Services</v>
      </c>
      <c r="X221" s="17" t="str">
        <f t="shared" si="179"/>
        <v>Insurance</v>
      </c>
      <c r="Y221" s="17" t="str">
        <f t="shared" si="181"/>
        <v>Sales/Relationship Management</v>
      </c>
      <c r="Z221" s="17" t="str">
        <f t="shared" si="180"/>
        <v>H - Analyst</v>
      </c>
      <c r="AN221" s="4" t="str">
        <f t="shared" si="167"/>
        <v>SPINAH</v>
      </c>
      <c r="AO221" s="12" t="str">
        <f t="shared" si="182"/>
        <v>RRU-SP-INAH</v>
      </c>
      <c r="AP221" s="12" t="str">
        <f t="shared" si="168"/>
        <v>Specialty Services</v>
      </c>
      <c r="AQ221" s="12" t="str">
        <f t="shared" si="169"/>
        <v>Insurance</v>
      </c>
      <c r="AR221" s="12" t="str">
        <f t="shared" si="170"/>
        <v>Sales/Relationship Management</v>
      </c>
      <c r="AS221" s="12" t="str">
        <f t="shared" si="171"/>
        <v>H - Analyst</v>
      </c>
      <c r="AT221" s="12" t="str">
        <f t="shared" si="172"/>
        <v>Specialty ServicesInsuranceSales/Relationship ManagementH - Analyst</v>
      </c>
      <c r="AU221" s="153" t="str">
        <f t="shared" si="173"/>
        <v>H</v>
      </c>
    </row>
    <row r="222" spans="1:47">
      <c r="A222" s="12" t="s">
        <v>195</v>
      </c>
      <c r="B222" s="12" t="s">
        <v>92</v>
      </c>
      <c r="C222" s="12" t="s">
        <v>91</v>
      </c>
      <c r="D222" s="12" t="s">
        <v>1411</v>
      </c>
      <c r="E222" s="12">
        <f t="shared" si="157"/>
        <v>6</v>
      </c>
      <c r="F222" s="12">
        <f t="shared" si="158"/>
        <v>1</v>
      </c>
      <c r="G222" s="12">
        <f t="shared" si="159"/>
        <v>8</v>
      </c>
      <c r="H222" s="12" t="str">
        <f t="shared" si="160"/>
        <v>Specialty Services</v>
      </c>
      <c r="I222" s="12" t="str">
        <f t="shared" si="161"/>
        <v>Specialty Services6</v>
      </c>
      <c r="J222" s="12" t="str">
        <f t="shared" si="162"/>
        <v>Insurance</v>
      </c>
      <c r="K222" s="12" t="str">
        <f t="shared" si="163"/>
        <v>Specialty ServicesInsurance1</v>
      </c>
      <c r="L222" s="12" t="str">
        <f t="shared" si="164"/>
        <v>Sales/Relationship Management</v>
      </c>
      <c r="M222" s="12" t="str">
        <f t="shared" si="165"/>
        <v>Specialty ServicesInsuranceSales/Relationship Management8</v>
      </c>
      <c r="N222" s="12" t="str">
        <f t="shared" si="166"/>
        <v>Levels D &amp; E Combined</v>
      </c>
      <c r="O222" s="4" t="s">
        <v>2416</v>
      </c>
      <c r="P222" s="4" t="str">
        <f t="shared" si="174"/>
        <v>SP</v>
      </c>
      <c r="Q222" s="4" t="str">
        <f t="shared" si="175"/>
        <v>IN</v>
      </c>
      <c r="R222" s="4" t="str">
        <f t="shared" si="176"/>
        <v>A</v>
      </c>
      <c r="S222" s="4" t="str">
        <f t="shared" si="177"/>
        <v>2</v>
      </c>
      <c r="V222" s="12" t="str">
        <f t="shared" si="178"/>
        <v>RRU-SP-INA2</v>
      </c>
      <c r="W222" s="17" t="str">
        <f t="shared" si="183"/>
        <v>Specialty Services</v>
      </c>
      <c r="X222" s="17" t="str">
        <f t="shared" si="179"/>
        <v>Insurance</v>
      </c>
      <c r="Y222" s="17" t="str">
        <f t="shared" si="181"/>
        <v>Sales/Relationship Management</v>
      </c>
      <c r="Z222" s="17" t="str">
        <f t="shared" si="180"/>
        <v>Levels D &amp; E Combined</v>
      </c>
      <c r="AN222" s="4" t="str">
        <f t="shared" si="167"/>
        <v>SPINA2</v>
      </c>
      <c r="AO222" s="12" t="str">
        <f t="shared" si="182"/>
        <v>RRU-SP-INA2</v>
      </c>
      <c r="AP222" s="12" t="str">
        <f t="shared" si="168"/>
        <v>Specialty Services</v>
      </c>
      <c r="AQ222" s="12" t="str">
        <f t="shared" si="169"/>
        <v>Insurance</v>
      </c>
      <c r="AR222" s="12" t="str">
        <f t="shared" si="170"/>
        <v>Sales/Relationship Management</v>
      </c>
      <c r="AS222" s="12" t="str">
        <f t="shared" si="171"/>
        <v>Levels D &amp; E Combined</v>
      </c>
      <c r="AT222" s="12" t="str">
        <f t="shared" si="172"/>
        <v>Specialty ServicesInsuranceSales/Relationship ManagementLevels D &amp; E Combined</v>
      </c>
      <c r="AU222" s="153" t="str">
        <f t="shared" si="173"/>
        <v>2</v>
      </c>
    </row>
    <row r="223" spans="1:47">
      <c r="A223" s="12" t="s">
        <v>195</v>
      </c>
      <c r="B223" s="12" t="s">
        <v>92</v>
      </c>
      <c r="C223" s="12" t="s">
        <v>91</v>
      </c>
      <c r="D223" s="12" t="s">
        <v>1412</v>
      </c>
      <c r="E223" s="12">
        <f t="shared" si="157"/>
        <v>6</v>
      </c>
      <c r="F223" s="12">
        <f t="shared" si="158"/>
        <v>1</v>
      </c>
      <c r="G223" s="12">
        <f t="shared" si="159"/>
        <v>9</v>
      </c>
      <c r="H223" s="12" t="str">
        <f t="shared" si="160"/>
        <v>Specialty Services</v>
      </c>
      <c r="I223" s="12" t="str">
        <f t="shared" si="161"/>
        <v>Specialty Services6</v>
      </c>
      <c r="J223" s="12" t="str">
        <f t="shared" si="162"/>
        <v>Insurance</v>
      </c>
      <c r="K223" s="12" t="str">
        <f t="shared" si="163"/>
        <v>Specialty ServicesInsurance1</v>
      </c>
      <c r="L223" s="12" t="str">
        <f t="shared" si="164"/>
        <v>Sales/Relationship Management</v>
      </c>
      <c r="M223" s="12" t="str">
        <f t="shared" si="165"/>
        <v>Specialty ServicesInsuranceSales/Relationship Management9</v>
      </c>
      <c r="N223" s="12" t="str">
        <f t="shared" si="166"/>
        <v>Levels F, G &amp; H Combined</v>
      </c>
      <c r="O223" s="4" t="s">
        <v>2417</v>
      </c>
      <c r="P223" s="4" t="str">
        <f t="shared" si="174"/>
        <v>SP</v>
      </c>
      <c r="Q223" s="4" t="str">
        <f t="shared" si="175"/>
        <v>IN</v>
      </c>
      <c r="R223" s="4" t="str">
        <f t="shared" si="176"/>
        <v>A</v>
      </c>
      <c r="S223" s="4" t="str">
        <f t="shared" si="177"/>
        <v>3</v>
      </c>
      <c r="V223" s="12" t="str">
        <f t="shared" si="178"/>
        <v>RRU-SP-INA3</v>
      </c>
      <c r="W223" s="17" t="str">
        <f t="shared" si="183"/>
        <v>Specialty Services</v>
      </c>
      <c r="X223" s="17" t="str">
        <f t="shared" si="179"/>
        <v>Insurance</v>
      </c>
      <c r="Y223" s="17" t="str">
        <f t="shared" si="181"/>
        <v>Sales/Relationship Management</v>
      </c>
      <c r="Z223" s="17" t="str">
        <f t="shared" si="180"/>
        <v>Levels F, G &amp; H Combined</v>
      </c>
      <c r="AN223" s="4" t="str">
        <f t="shared" si="167"/>
        <v>SPINA3</v>
      </c>
      <c r="AO223" s="12" t="str">
        <f t="shared" si="182"/>
        <v>RRU-SP-INA3</v>
      </c>
      <c r="AP223" s="12" t="str">
        <f t="shared" si="168"/>
        <v>Specialty Services</v>
      </c>
      <c r="AQ223" s="12" t="str">
        <f t="shared" si="169"/>
        <v>Insurance</v>
      </c>
      <c r="AR223" s="12" t="str">
        <f t="shared" si="170"/>
        <v>Sales/Relationship Management</v>
      </c>
      <c r="AS223" s="12" t="str">
        <f t="shared" si="171"/>
        <v>Levels F, G &amp; H Combined</v>
      </c>
      <c r="AT223" s="12" t="str">
        <f t="shared" si="172"/>
        <v>Specialty ServicesInsuranceSales/Relationship ManagementLevels F, G &amp; H Combined</v>
      </c>
      <c r="AU223" s="153" t="str">
        <f t="shared" si="173"/>
        <v>3</v>
      </c>
    </row>
    <row r="224" spans="1:47">
      <c r="A224" s="12" t="s">
        <v>195</v>
      </c>
      <c r="B224" s="12" t="s">
        <v>27</v>
      </c>
      <c r="C224" s="12" t="s">
        <v>91</v>
      </c>
      <c r="D224" s="12" t="s">
        <v>127</v>
      </c>
      <c r="E224" s="12">
        <f t="shared" si="157"/>
        <v>7</v>
      </c>
      <c r="F224" s="12">
        <f t="shared" si="158"/>
        <v>1</v>
      </c>
      <c r="G224" s="12">
        <f t="shared" si="159"/>
        <v>1</v>
      </c>
      <c r="H224" s="12" t="str">
        <f t="shared" si="160"/>
        <v>Specialty Services</v>
      </c>
      <c r="I224" s="12" t="str">
        <f t="shared" si="161"/>
        <v>Specialty Services7</v>
      </c>
      <c r="J224" s="12" t="str">
        <f t="shared" si="162"/>
        <v>Credit Card</v>
      </c>
      <c r="K224" s="12" t="str">
        <f t="shared" si="163"/>
        <v>Specialty ServicesCredit Card1</v>
      </c>
      <c r="L224" s="12" t="str">
        <f t="shared" si="164"/>
        <v>Sales/Relationship Management</v>
      </c>
      <c r="M224" s="12" t="str">
        <f t="shared" si="165"/>
        <v>Specialty ServicesCredit CardSales/Relationship Management1</v>
      </c>
      <c r="N224" s="12" t="str">
        <f t="shared" si="166"/>
        <v>B - Group Manager</v>
      </c>
      <c r="O224" s="4" t="s">
        <v>2391</v>
      </c>
      <c r="P224" s="4" t="str">
        <f t="shared" si="174"/>
        <v>SP</v>
      </c>
      <c r="Q224" s="4" t="str">
        <f t="shared" si="175"/>
        <v>CC</v>
      </c>
      <c r="R224" s="4" t="str">
        <f t="shared" si="176"/>
        <v>A</v>
      </c>
      <c r="S224" s="4" t="str">
        <f t="shared" si="177"/>
        <v>B</v>
      </c>
      <c r="V224" s="12" t="str">
        <f t="shared" si="178"/>
        <v>RRU-SP-CCAB</v>
      </c>
      <c r="W224" s="17" t="str">
        <f t="shared" si="183"/>
        <v>Specialty Services</v>
      </c>
      <c r="X224" s="17" t="str">
        <f t="shared" si="179"/>
        <v>Credit Card</v>
      </c>
      <c r="Y224" s="17" t="str">
        <f t="shared" si="181"/>
        <v>Sales/Relationship Management</v>
      </c>
      <c r="Z224" s="17" t="str">
        <f t="shared" si="180"/>
        <v>B - Group Manager</v>
      </c>
      <c r="AN224" s="4" t="str">
        <f t="shared" si="167"/>
        <v>SPCCAB</v>
      </c>
      <c r="AO224" s="12" t="str">
        <f t="shared" si="182"/>
        <v>RRU-SP-CCAB</v>
      </c>
      <c r="AP224" s="12" t="str">
        <f t="shared" si="168"/>
        <v>Specialty Services</v>
      </c>
      <c r="AQ224" s="12" t="str">
        <f t="shared" si="169"/>
        <v>Credit Card</v>
      </c>
      <c r="AR224" s="12" t="str">
        <f t="shared" si="170"/>
        <v>Sales/Relationship Management</v>
      </c>
      <c r="AS224" s="12" t="str">
        <f t="shared" si="171"/>
        <v>B - Group Manager</v>
      </c>
      <c r="AT224" s="12" t="str">
        <f t="shared" si="172"/>
        <v>Specialty ServicesCredit CardSales/Relationship ManagementB - Group Manager</v>
      </c>
      <c r="AU224" s="153" t="str">
        <f t="shared" si="173"/>
        <v>B</v>
      </c>
    </row>
    <row r="225" spans="1:47">
      <c r="A225" s="12" t="s">
        <v>195</v>
      </c>
      <c r="B225" s="12" t="s">
        <v>27</v>
      </c>
      <c r="C225" s="12" t="s">
        <v>91</v>
      </c>
      <c r="D225" s="12" t="s">
        <v>128</v>
      </c>
      <c r="E225" s="12">
        <f t="shared" si="157"/>
        <v>7</v>
      </c>
      <c r="F225" s="12">
        <f t="shared" si="158"/>
        <v>1</v>
      </c>
      <c r="G225" s="12">
        <f t="shared" si="159"/>
        <v>2</v>
      </c>
      <c r="H225" s="12" t="str">
        <f t="shared" si="160"/>
        <v>Specialty Services</v>
      </c>
      <c r="I225" s="12" t="str">
        <f t="shared" si="161"/>
        <v>Specialty Services7</v>
      </c>
      <c r="J225" s="12" t="str">
        <f t="shared" si="162"/>
        <v>Credit Card</v>
      </c>
      <c r="K225" s="12" t="str">
        <f t="shared" si="163"/>
        <v>Specialty ServicesCredit Card1</v>
      </c>
      <c r="L225" s="12" t="str">
        <f t="shared" si="164"/>
        <v>Sales/Relationship Management</v>
      </c>
      <c r="M225" s="12" t="str">
        <f t="shared" si="165"/>
        <v>Specialty ServicesCredit CardSales/Relationship Management2</v>
      </c>
      <c r="N225" s="12" t="str">
        <f t="shared" si="166"/>
        <v>C - Team Leader, Senior I</v>
      </c>
      <c r="O225" s="4" t="s">
        <v>2392</v>
      </c>
      <c r="P225" s="4" t="str">
        <f t="shared" si="174"/>
        <v>SP</v>
      </c>
      <c r="Q225" s="4" t="str">
        <f t="shared" si="175"/>
        <v>CC</v>
      </c>
      <c r="R225" s="4" t="str">
        <f t="shared" si="176"/>
        <v>A</v>
      </c>
      <c r="S225" s="4" t="str">
        <f t="shared" si="177"/>
        <v>C</v>
      </c>
      <c r="V225" s="12" t="str">
        <f t="shared" si="178"/>
        <v>RRU-SP-CCAC</v>
      </c>
      <c r="W225" s="17" t="str">
        <f t="shared" si="183"/>
        <v>Specialty Services</v>
      </c>
      <c r="X225" s="17" t="str">
        <f t="shared" si="179"/>
        <v>Credit Card</v>
      </c>
      <c r="Y225" s="17" t="str">
        <f t="shared" si="181"/>
        <v>Sales/Relationship Management</v>
      </c>
      <c r="Z225" s="17" t="str">
        <f t="shared" si="180"/>
        <v>C - Team Leader, Senior I</v>
      </c>
      <c r="AN225" s="4" t="str">
        <f t="shared" si="167"/>
        <v>SPCCAC</v>
      </c>
      <c r="AO225" s="12" t="str">
        <f t="shared" si="182"/>
        <v>RRU-SP-CCAC</v>
      </c>
      <c r="AP225" s="12" t="str">
        <f t="shared" si="168"/>
        <v>Specialty Services</v>
      </c>
      <c r="AQ225" s="12" t="str">
        <f t="shared" si="169"/>
        <v>Credit Card</v>
      </c>
      <c r="AR225" s="12" t="str">
        <f t="shared" si="170"/>
        <v>Sales/Relationship Management</v>
      </c>
      <c r="AS225" s="12" t="str">
        <f t="shared" si="171"/>
        <v>C - Team Leader, Senior I</v>
      </c>
      <c r="AT225" s="12" t="str">
        <f t="shared" si="172"/>
        <v>Specialty ServicesCredit CardSales/Relationship ManagementC - Team Leader, Senior I</v>
      </c>
      <c r="AU225" s="153" t="str">
        <f t="shared" si="173"/>
        <v>C</v>
      </c>
    </row>
    <row r="226" spans="1:47">
      <c r="A226" s="12" t="s">
        <v>195</v>
      </c>
      <c r="B226" s="12" t="s">
        <v>27</v>
      </c>
      <c r="C226" s="12" t="s">
        <v>91</v>
      </c>
      <c r="D226" s="12" t="s">
        <v>129</v>
      </c>
      <c r="E226" s="12">
        <f t="shared" si="157"/>
        <v>7</v>
      </c>
      <c r="F226" s="12">
        <f t="shared" si="158"/>
        <v>1</v>
      </c>
      <c r="G226" s="12">
        <f t="shared" si="159"/>
        <v>3</v>
      </c>
      <c r="H226" s="12" t="str">
        <f t="shared" si="160"/>
        <v>Specialty Services</v>
      </c>
      <c r="I226" s="12" t="str">
        <f t="shared" si="161"/>
        <v>Specialty Services7</v>
      </c>
      <c r="J226" s="12" t="str">
        <f t="shared" si="162"/>
        <v>Credit Card</v>
      </c>
      <c r="K226" s="12" t="str">
        <f t="shared" si="163"/>
        <v>Specialty ServicesCredit Card1</v>
      </c>
      <c r="L226" s="12" t="str">
        <f t="shared" si="164"/>
        <v>Sales/Relationship Management</v>
      </c>
      <c r="M226" s="12" t="str">
        <f t="shared" si="165"/>
        <v>Specialty ServicesCredit CardSales/Relationship Management3</v>
      </c>
      <c r="N226" s="12" t="str">
        <f t="shared" si="166"/>
        <v>D - Senior II</v>
      </c>
      <c r="O226" s="4" t="s">
        <v>2393</v>
      </c>
      <c r="P226" s="4" t="str">
        <f t="shared" si="174"/>
        <v>SP</v>
      </c>
      <c r="Q226" s="4" t="str">
        <f t="shared" si="175"/>
        <v>CC</v>
      </c>
      <c r="R226" s="4" t="str">
        <f t="shared" si="176"/>
        <v>A</v>
      </c>
      <c r="S226" s="4" t="str">
        <f t="shared" si="177"/>
        <v>D</v>
      </c>
      <c r="V226" s="12" t="str">
        <f t="shared" si="178"/>
        <v>RRU-SP-CCAD</v>
      </c>
      <c r="W226" s="17" t="str">
        <f t="shared" si="183"/>
        <v>Specialty Services</v>
      </c>
      <c r="X226" s="17" t="str">
        <f t="shared" si="179"/>
        <v>Credit Card</v>
      </c>
      <c r="Y226" s="17" t="str">
        <f t="shared" si="181"/>
        <v>Sales/Relationship Management</v>
      </c>
      <c r="Z226" s="17" t="str">
        <f t="shared" si="180"/>
        <v>D - Senior II</v>
      </c>
      <c r="AN226" s="4" t="str">
        <f t="shared" si="167"/>
        <v>SPCCAD</v>
      </c>
      <c r="AO226" s="12" t="str">
        <f t="shared" si="182"/>
        <v>RRU-SP-CCAD</v>
      </c>
      <c r="AP226" s="12" t="str">
        <f t="shared" si="168"/>
        <v>Specialty Services</v>
      </c>
      <c r="AQ226" s="12" t="str">
        <f t="shared" si="169"/>
        <v>Credit Card</v>
      </c>
      <c r="AR226" s="12" t="str">
        <f t="shared" si="170"/>
        <v>Sales/Relationship Management</v>
      </c>
      <c r="AS226" s="12" t="str">
        <f t="shared" si="171"/>
        <v>D - Senior II</v>
      </c>
      <c r="AT226" s="12" t="str">
        <f t="shared" si="172"/>
        <v>Specialty ServicesCredit CardSales/Relationship ManagementD - Senior II</v>
      </c>
      <c r="AU226" s="153" t="str">
        <f t="shared" si="173"/>
        <v>D</v>
      </c>
    </row>
    <row r="227" spans="1:47">
      <c r="A227" s="12" t="s">
        <v>195</v>
      </c>
      <c r="B227" s="12" t="s">
        <v>27</v>
      </c>
      <c r="C227" s="12" t="s">
        <v>91</v>
      </c>
      <c r="D227" s="12" t="s">
        <v>130</v>
      </c>
      <c r="E227" s="12">
        <f t="shared" si="157"/>
        <v>7</v>
      </c>
      <c r="F227" s="12">
        <f t="shared" si="158"/>
        <v>1</v>
      </c>
      <c r="G227" s="12">
        <f t="shared" si="159"/>
        <v>4</v>
      </c>
      <c r="H227" s="12" t="str">
        <f t="shared" si="160"/>
        <v>Specialty Services</v>
      </c>
      <c r="I227" s="12" t="str">
        <f t="shared" si="161"/>
        <v>Specialty Services7</v>
      </c>
      <c r="J227" s="12" t="str">
        <f t="shared" si="162"/>
        <v>Credit Card</v>
      </c>
      <c r="K227" s="12" t="str">
        <f t="shared" si="163"/>
        <v>Specialty ServicesCredit Card1</v>
      </c>
      <c r="L227" s="12" t="str">
        <f t="shared" si="164"/>
        <v>Sales/Relationship Management</v>
      </c>
      <c r="M227" s="12" t="str">
        <f t="shared" si="165"/>
        <v>Specialty ServicesCredit CardSales/Relationship Management4</v>
      </c>
      <c r="N227" s="12" t="str">
        <f t="shared" si="166"/>
        <v>E - Senior III</v>
      </c>
      <c r="O227" s="4" t="s">
        <v>2394</v>
      </c>
      <c r="P227" s="4" t="str">
        <f t="shared" si="174"/>
        <v>SP</v>
      </c>
      <c r="Q227" s="4" t="str">
        <f t="shared" si="175"/>
        <v>CC</v>
      </c>
      <c r="R227" s="4" t="str">
        <f t="shared" si="176"/>
        <v>A</v>
      </c>
      <c r="S227" s="4" t="str">
        <f t="shared" si="177"/>
        <v>E</v>
      </c>
      <c r="V227" s="12" t="str">
        <f t="shared" si="178"/>
        <v>RRU-SP-CCAE</v>
      </c>
      <c r="W227" s="17" t="str">
        <f t="shared" si="183"/>
        <v>Specialty Services</v>
      </c>
      <c r="X227" s="17" t="str">
        <f t="shared" si="179"/>
        <v>Credit Card</v>
      </c>
      <c r="Y227" s="17" t="str">
        <f t="shared" si="181"/>
        <v>Sales/Relationship Management</v>
      </c>
      <c r="Z227" s="17" t="str">
        <f t="shared" si="180"/>
        <v>E - Senior III</v>
      </c>
      <c r="AN227" s="4" t="str">
        <f t="shared" si="167"/>
        <v>SPCCAE</v>
      </c>
      <c r="AO227" s="12" t="str">
        <f t="shared" si="182"/>
        <v>RRU-SP-CCAE</v>
      </c>
      <c r="AP227" s="12" t="str">
        <f t="shared" si="168"/>
        <v>Specialty Services</v>
      </c>
      <c r="AQ227" s="12" t="str">
        <f t="shared" si="169"/>
        <v>Credit Card</v>
      </c>
      <c r="AR227" s="12" t="str">
        <f t="shared" si="170"/>
        <v>Sales/Relationship Management</v>
      </c>
      <c r="AS227" s="12" t="str">
        <f t="shared" si="171"/>
        <v>E - Senior III</v>
      </c>
      <c r="AT227" s="12" t="str">
        <f t="shared" si="172"/>
        <v>Specialty ServicesCredit CardSales/Relationship ManagementE - Senior III</v>
      </c>
      <c r="AU227" s="153" t="str">
        <f t="shared" si="173"/>
        <v>E</v>
      </c>
    </row>
    <row r="228" spans="1:47">
      <c r="A228" s="12" t="s">
        <v>195</v>
      </c>
      <c r="B228" s="12" t="s">
        <v>27</v>
      </c>
      <c r="C228" s="12" t="s">
        <v>91</v>
      </c>
      <c r="D228" s="12" t="s">
        <v>131</v>
      </c>
      <c r="E228" s="12">
        <f t="shared" si="157"/>
        <v>7</v>
      </c>
      <c r="F228" s="12">
        <f t="shared" si="158"/>
        <v>1</v>
      </c>
      <c r="G228" s="12">
        <f t="shared" si="159"/>
        <v>5</v>
      </c>
      <c r="H228" s="12" t="str">
        <f t="shared" si="160"/>
        <v>Specialty Services</v>
      </c>
      <c r="I228" s="12" t="str">
        <f t="shared" si="161"/>
        <v>Specialty Services7</v>
      </c>
      <c r="J228" s="12" t="str">
        <f t="shared" si="162"/>
        <v>Credit Card</v>
      </c>
      <c r="K228" s="12" t="str">
        <f t="shared" si="163"/>
        <v>Specialty ServicesCredit Card1</v>
      </c>
      <c r="L228" s="12" t="str">
        <f t="shared" si="164"/>
        <v>Sales/Relationship Management</v>
      </c>
      <c r="M228" s="12" t="str">
        <f t="shared" si="165"/>
        <v>Specialty ServicesCredit CardSales/Relationship Management5</v>
      </c>
      <c r="N228" s="12" t="str">
        <f t="shared" si="166"/>
        <v>F - Intermediate</v>
      </c>
      <c r="O228" s="4" t="s">
        <v>2395</v>
      </c>
      <c r="P228" s="4" t="str">
        <f t="shared" si="174"/>
        <v>SP</v>
      </c>
      <c r="Q228" s="4" t="str">
        <f t="shared" si="175"/>
        <v>CC</v>
      </c>
      <c r="R228" s="4" t="str">
        <f t="shared" si="176"/>
        <v>A</v>
      </c>
      <c r="S228" s="4" t="str">
        <f t="shared" si="177"/>
        <v>F</v>
      </c>
      <c r="V228" s="12" t="str">
        <f t="shared" si="178"/>
        <v>RRU-SP-CCAF</v>
      </c>
      <c r="W228" s="17" t="str">
        <f t="shared" si="183"/>
        <v>Specialty Services</v>
      </c>
      <c r="X228" s="17" t="str">
        <f t="shared" si="179"/>
        <v>Credit Card</v>
      </c>
      <c r="Y228" s="17" t="str">
        <f t="shared" si="181"/>
        <v>Sales/Relationship Management</v>
      </c>
      <c r="Z228" s="17" t="str">
        <f t="shared" si="180"/>
        <v>F - Intermediate</v>
      </c>
      <c r="AN228" s="4" t="str">
        <f t="shared" si="167"/>
        <v>SPCCAF</v>
      </c>
      <c r="AO228" s="12" t="str">
        <f t="shared" si="182"/>
        <v>RRU-SP-CCAF</v>
      </c>
      <c r="AP228" s="12" t="str">
        <f t="shared" si="168"/>
        <v>Specialty Services</v>
      </c>
      <c r="AQ228" s="12" t="str">
        <f t="shared" si="169"/>
        <v>Credit Card</v>
      </c>
      <c r="AR228" s="12" t="str">
        <f t="shared" si="170"/>
        <v>Sales/Relationship Management</v>
      </c>
      <c r="AS228" s="12" t="str">
        <f t="shared" si="171"/>
        <v>F - Intermediate</v>
      </c>
      <c r="AT228" s="12" t="str">
        <f t="shared" si="172"/>
        <v>Specialty ServicesCredit CardSales/Relationship ManagementF - Intermediate</v>
      </c>
      <c r="AU228" s="153" t="str">
        <f t="shared" si="173"/>
        <v>F</v>
      </c>
    </row>
    <row r="229" spans="1:47">
      <c r="A229" s="12" t="s">
        <v>195</v>
      </c>
      <c r="B229" s="12" t="s">
        <v>27</v>
      </c>
      <c r="C229" s="12" t="s">
        <v>91</v>
      </c>
      <c r="D229" s="12" t="s">
        <v>132</v>
      </c>
      <c r="E229" s="12">
        <f t="shared" si="157"/>
        <v>7</v>
      </c>
      <c r="F229" s="12">
        <f t="shared" si="158"/>
        <v>1</v>
      </c>
      <c r="G229" s="12">
        <f t="shared" si="159"/>
        <v>6</v>
      </c>
      <c r="H229" s="12" t="str">
        <f t="shared" si="160"/>
        <v>Specialty Services</v>
      </c>
      <c r="I229" s="12" t="str">
        <f t="shared" si="161"/>
        <v>Specialty Services7</v>
      </c>
      <c r="J229" s="12" t="str">
        <f t="shared" si="162"/>
        <v>Credit Card</v>
      </c>
      <c r="K229" s="12" t="str">
        <f t="shared" si="163"/>
        <v>Specialty ServicesCredit Card1</v>
      </c>
      <c r="L229" s="12" t="str">
        <f t="shared" si="164"/>
        <v>Sales/Relationship Management</v>
      </c>
      <c r="M229" s="12" t="str">
        <f t="shared" si="165"/>
        <v>Specialty ServicesCredit CardSales/Relationship Management6</v>
      </c>
      <c r="N229" s="12" t="str">
        <f t="shared" si="166"/>
        <v>G - Junior</v>
      </c>
      <c r="O229" s="4" t="s">
        <v>2396</v>
      </c>
      <c r="P229" s="4" t="str">
        <f t="shared" si="174"/>
        <v>SP</v>
      </c>
      <c r="Q229" s="4" t="str">
        <f t="shared" si="175"/>
        <v>CC</v>
      </c>
      <c r="R229" s="4" t="str">
        <f t="shared" si="176"/>
        <v>A</v>
      </c>
      <c r="S229" s="4" t="str">
        <f t="shared" si="177"/>
        <v>G</v>
      </c>
      <c r="V229" s="12" t="str">
        <f t="shared" si="178"/>
        <v>RRU-SP-CCAG</v>
      </c>
      <c r="W229" s="17" t="str">
        <f t="shared" si="183"/>
        <v>Specialty Services</v>
      </c>
      <c r="X229" s="17" t="str">
        <f t="shared" si="179"/>
        <v>Credit Card</v>
      </c>
      <c r="Y229" s="17" t="str">
        <f t="shared" si="181"/>
        <v>Sales/Relationship Management</v>
      </c>
      <c r="Z229" s="17" t="str">
        <f t="shared" si="180"/>
        <v>G - Junior</v>
      </c>
      <c r="AN229" s="4" t="str">
        <f t="shared" si="167"/>
        <v>SPCCAG</v>
      </c>
      <c r="AO229" s="12" t="str">
        <f t="shared" si="182"/>
        <v>RRU-SP-CCAG</v>
      </c>
      <c r="AP229" s="12" t="str">
        <f t="shared" si="168"/>
        <v>Specialty Services</v>
      </c>
      <c r="AQ229" s="12" t="str">
        <f t="shared" si="169"/>
        <v>Credit Card</v>
      </c>
      <c r="AR229" s="12" t="str">
        <f t="shared" si="170"/>
        <v>Sales/Relationship Management</v>
      </c>
      <c r="AS229" s="12" t="str">
        <f t="shared" si="171"/>
        <v>G - Junior</v>
      </c>
      <c r="AT229" s="12" t="str">
        <f t="shared" si="172"/>
        <v>Specialty ServicesCredit CardSales/Relationship ManagementG - Junior</v>
      </c>
      <c r="AU229" s="153" t="str">
        <f t="shared" si="173"/>
        <v>G</v>
      </c>
    </row>
    <row r="230" spans="1:47">
      <c r="A230" s="12" t="s">
        <v>195</v>
      </c>
      <c r="B230" s="12" t="s">
        <v>27</v>
      </c>
      <c r="C230" s="12" t="s">
        <v>91</v>
      </c>
      <c r="D230" s="12" t="s">
        <v>133</v>
      </c>
      <c r="E230" s="12">
        <f t="shared" si="157"/>
        <v>7</v>
      </c>
      <c r="F230" s="12">
        <f t="shared" si="158"/>
        <v>1</v>
      </c>
      <c r="G230" s="12">
        <f t="shared" si="159"/>
        <v>7</v>
      </c>
      <c r="H230" s="12" t="str">
        <f t="shared" si="160"/>
        <v>Specialty Services</v>
      </c>
      <c r="I230" s="12" t="str">
        <f t="shared" si="161"/>
        <v>Specialty Services7</v>
      </c>
      <c r="J230" s="12" t="str">
        <f t="shared" si="162"/>
        <v>Credit Card</v>
      </c>
      <c r="K230" s="12" t="str">
        <f t="shared" si="163"/>
        <v>Specialty ServicesCredit Card1</v>
      </c>
      <c r="L230" s="12" t="str">
        <f t="shared" si="164"/>
        <v>Sales/Relationship Management</v>
      </c>
      <c r="M230" s="12" t="str">
        <f t="shared" si="165"/>
        <v>Specialty ServicesCredit CardSales/Relationship Management7</v>
      </c>
      <c r="N230" s="12" t="str">
        <f t="shared" si="166"/>
        <v>H - Analyst</v>
      </c>
      <c r="O230" s="4" t="s">
        <v>2397</v>
      </c>
      <c r="P230" s="4" t="str">
        <f t="shared" si="174"/>
        <v>SP</v>
      </c>
      <c r="Q230" s="4" t="str">
        <f t="shared" si="175"/>
        <v>CC</v>
      </c>
      <c r="R230" s="4" t="str">
        <f t="shared" si="176"/>
        <v>A</v>
      </c>
      <c r="S230" s="4" t="str">
        <f t="shared" si="177"/>
        <v>H</v>
      </c>
      <c r="V230" s="12" t="str">
        <f t="shared" si="178"/>
        <v>RRU-SP-CCAH</v>
      </c>
      <c r="W230" s="17" t="str">
        <f t="shared" si="183"/>
        <v>Specialty Services</v>
      </c>
      <c r="X230" s="17" t="str">
        <f t="shared" si="179"/>
        <v>Credit Card</v>
      </c>
      <c r="Y230" s="17" t="str">
        <f t="shared" si="181"/>
        <v>Sales/Relationship Management</v>
      </c>
      <c r="Z230" s="17" t="str">
        <f t="shared" si="180"/>
        <v>H - Analyst</v>
      </c>
      <c r="AN230" s="4" t="str">
        <f t="shared" si="167"/>
        <v>SPCCAH</v>
      </c>
      <c r="AO230" s="12" t="str">
        <f t="shared" si="182"/>
        <v>RRU-SP-CCAH</v>
      </c>
      <c r="AP230" s="12" t="str">
        <f t="shared" si="168"/>
        <v>Specialty Services</v>
      </c>
      <c r="AQ230" s="12" t="str">
        <f t="shared" si="169"/>
        <v>Credit Card</v>
      </c>
      <c r="AR230" s="12" t="str">
        <f t="shared" si="170"/>
        <v>Sales/Relationship Management</v>
      </c>
      <c r="AS230" s="12" t="str">
        <f t="shared" si="171"/>
        <v>H - Analyst</v>
      </c>
      <c r="AT230" s="12" t="str">
        <f t="shared" si="172"/>
        <v>Specialty ServicesCredit CardSales/Relationship ManagementH - Analyst</v>
      </c>
      <c r="AU230" s="153" t="str">
        <f t="shared" si="173"/>
        <v>H</v>
      </c>
    </row>
    <row r="231" spans="1:47">
      <c r="A231" s="12" t="s">
        <v>195</v>
      </c>
      <c r="B231" s="12" t="s">
        <v>27</v>
      </c>
      <c r="C231" s="12" t="s">
        <v>91</v>
      </c>
      <c r="D231" s="12" t="s">
        <v>1411</v>
      </c>
      <c r="E231" s="12">
        <f t="shared" si="157"/>
        <v>7</v>
      </c>
      <c r="F231" s="12">
        <f t="shared" si="158"/>
        <v>1</v>
      </c>
      <c r="G231" s="12">
        <f t="shared" si="159"/>
        <v>8</v>
      </c>
      <c r="H231" s="12" t="str">
        <f t="shared" si="160"/>
        <v>Specialty Services</v>
      </c>
      <c r="I231" s="12" t="str">
        <f t="shared" si="161"/>
        <v>Specialty Services7</v>
      </c>
      <c r="J231" s="12" t="str">
        <f t="shared" si="162"/>
        <v>Credit Card</v>
      </c>
      <c r="K231" s="12" t="str">
        <f t="shared" si="163"/>
        <v>Specialty ServicesCredit Card1</v>
      </c>
      <c r="L231" s="12" t="str">
        <f t="shared" si="164"/>
        <v>Sales/Relationship Management</v>
      </c>
      <c r="M231" s="12" t="str">
        <f t="shared" si="165"/>
        <v>Specialty ServicesCredit CardSales/Relationship Management8</v>
      </c>
      <c r="N231" s="12" t="str">
        <f t="shared" si="166"/>
        <v>Levels D &amp; E Combined</v>
      </c>
      <c r="O231" s="4" t="s">
        <v>2389</v>
      </c>
      <c r="P231" s="4" t="str">
        <f t="shared" si="174"/>
        <v>SP</v>
      </c>
      <c r="Q231" s="4" t="str">
        <f t="shared" si="175"/>
        <v>CC</v>
      </c>
      <c r="R231" s="4" t="str">
        <f t="shared" si="176"/>
        <v>A</v>
      </c>
      <c r="S231" s="4" t="str">
        <f t="shared" si="177"/>
        <v>2</v>
      </c>
      <c r="V231" s="12" t="str">
        <f t="shared" si="178"/>
        <v>RRU-SP-CCA2</v>
      </c>
      <c r="W231" s="17" t="str">
        <f t="shared" si="183"/>
        <v>Specialty Services</v>
      </c>
      <c r="X231" s="17" t="str">
        <f t="shared" si="179"/>
        <v>Credit Card</v>
      </c>
      <c r="Y231" s="17" t="str">
        <f t="shared" si="181"/>
        <v>Sales/Relationship Management</v>
      </c>
      <c r="Z231" s="17" t="str">
        <f t="shared" si="180"/>
        <v>Levels D &amp; E Combined</v>
      </c>
      <c r="AN231" s="4" t="str">
        <f t="shared" si="167"/>
        <v>SPCCA2</v>
      </c>
      <c r="AO231" s="12" t="str">
        <f t="shared" si="182"/>
        <v>RRU-SP-CCA2</v>
      </c>
      <c r="AP231" s="12" t="str">
        <f t="shared" si="168"/>
        <v>Specialty Services</v>
      </c>
      <c r="AQ231" s="12" t="str">
        <f t="shared" si="169"/>
        <v>Credit Card</v>
      </c>
      <c r="AR231" s="12" t="str">
        <f t="shared" si="170"/>
        <v>Sales/Relationship Management</v>
      </c>
      <c r="AS231" s="12" t="str">
        <f t="shared" si="171"/>
        <v>Levels D &amp; E Combined</v>
      </c>
      <c r="AT231" s="12" t="str">
        <f t="shared" si="172"/>
        <v>Specialty ServicesCredit CardSales/Relationship ManagementLevels D &amp; E Combined</v>
      </c>
      <c r="AU231" s="153" t="str">
        <f t="shared" si="173"/>
        <v>2</v>
      </c>
    </row>
    <row r="232" spans="1:47">
      <c r="A232" s="12" t="s">
        <v>195</v>
      </c>
      <c r="B232" s="12" t="s">
        <v>27</v>
      </c>
      <c r="C232" s="12" t="s">
        <v>91</v>
      </c>
      <c r="D232" s="12" t="s">
        <v>1412</v>
      </c>
      <c r="E232" s="12">
        <f t="shared" si="157"/>
        <v>7</v>
      </c>
      <c r="F232" s="12">
        <f t="shared" si="158"/>
        <v>1</v>
      </c>
      <c r="G232" s="12">
        <f t="shared" si="159"/>
        <v>9</v>
      </c>
      <c r="H232" s="12" t="str">
        <f t="shared" si="160"/>
        <v>Specialty Services</v>
      </c>
      <c r="I232" s="12" t="str">
        <f t="shared" si="161"/>
        <v>Specialty Services7</v>
      </c>
      <c r="J232" s="12" t="str">
        <f t="shared" si="162"/>
        <v>Credit Card</v>
      </c>
      <c r="K232" s="12" t="str">
        <f t="shared" si="163"/>
        <v>Specialty ServicesCredit Card1</v>
      </c>
      <c r="L232" s="12" t="str">
        <f t="shared" si="164"/>
        <v>Sales/Relationship Management</v>
      </c>
      <c r="M232" s="12" t="str">
        <f t="shared" si="165"/>
        <v>Specialty ServicesCredit CardSales/Relationship Management9</v>
      </c>
      <c r="N232" s="12" t="str">
        <f t="shared" si="166"/>
        <v>Levels F, G &amp; H Combined</v>
      </c>
      <c r="O232" s="4" t="s">
        <v>2390</v>
      </c>
      <c r="P232" s="4" t="str">
        <f t="shared" si="174"/>
        <v>SP</v>
      </c>
      <c r="Q232" s="4" t="str">
        <f t="shared" si="175"/>
        <v>CC</v>
      </c>
      <c r="R232" s="4" t="str">
        <f t="shared" si="176"/>
        <v>A</v>
      </c>
      <c r="S232" s="4" t="str">
        <f t="shared" si="177"/>
        <v>3</v>
      </c>
      <c r="V232" s="12" t="str">
        <f t="shared" si="178"/>
        <v>RRU-SP-CCA3</v>
      </c>
      <c r="W232" s="17" t="str">
        <f t="shared" si="183"/>
        <v>Specialty Services</v>
      </c>
      <c r="X232" s="17" t="str">
        <f t="shared" si="179"/>
        <v>Credit Card</v>
      </c>
      <c r="Y232" s="17" t="str">
        <f t="shared" si="181"/>
        <v>Sales/Relationship Management</v>
      </c>
      <c r="Z232" s="17" t="str">
        <f t="shared" si="180"/>
        <v>Levels F, G &amp; H Combined</v>
      </c>
      <c r="AN232" s="4" t="str">
        <f t="shared" si="167"/>
        <v>SPCCA3</v>
      </c>
      <c r="AO232" s="12" t="str">
        <f t="shared" si="182"/>
        <v>RRU-SP-CCA3</v>
      </c>
      <c r="AP232" s="12" t="str">
        <f t="shared" si="168"/>
        <v>Specialty Services</v>
      </c>
      <c r="AQ232" s="12" t="str">
        <f t="shared" si="169"/>
        <v>Credit Card</v>
      </c>
      <c r="AR232" s="12" t="str">
        <f t="shared" si="170"/>
        <v>Sales/Relationship Management</v>
      </c>
      <c r="AS232" s="12" t="str">
        <f t="shared" si="171"/>
        <v>Levels F, G &amp; H Combined</v>
      </c>
      <c r="AT232" s="12" t="str">
        <f t="shared" si="172"/>
        <v>Specialty ServicesCredit CardSales/Relationship ManagementLevels F, G &amp; H Combined</v>
      </c>
      <c r="AU232" s="153" t="str">
        <f t="shared" si="173"/>
        <v>3</v>
      </c>
    </row>
    <row r="233" spans="1:47">
      <c r="A233" s="189" t="s">
        <v>17</v>
      </c>
      <c r="B233" s="189" t="s">
        <v>17</v>
      </c>
      <c r="C233" s="189" t="s">
        <v>91</v>
      </c>
      <c r="D233" s="189" t="s">
        <v>127</v>
      </c>
      <c r="E233" s="12">
        <f t="shared" si="157"/>
        <v>1</v>
      </c>
      <c r="F233" s="12">
        <f t="shared" si="158"/>
        <v>1</v>
      </c>
      <c r="G233" s="12">
        <f t="shared" si="159"/>
        <v>1</v>
      </c>
      <c r="H233" s="12" t="str">
        <f t="shared" si="160"/>
        <v>Business Development</v>
      </c>
      <c r="I233" s="12" t="str">
        <f t="shared" si="161"/>
        <v>Business Development1</v>
      </c>
      <c r="J233" s="12" t="str">
        <f t="shared" si="162"/>
        <v>Business Development</v>
      </c>
      <c r="K233" s="12" t="str">
        <f t="shared" si="163"/>
        <v>Business DevelopmentBusiness Development1</v>
      </c>
      <c r="L233" s="12" t="str">
        <f t="shared" si="164"/>
        <v>Sales/Relationship Management</v>
      </c>
      <c r="M233" s="12" t="str">
        <f t="shared" si="165"/>
        <v>Business DevelopmentBusiness DevelopmentSales/Relationship Management1</v>
      </c>
      <c r="N233" s="12" t="str">
        <f t="shared" si="166"/>
        <v>B - Group Manager</v>
      </c>
      <c r="O233" s="188" t="s">
        <v>2768</v>
      </c>
      <c r="P233" s="4" t="str">
        <f t="shared" si="174"/>
        <v>BU</v>
      </c>
      <c r="Q233" s="4" t="str">
        <f t="shared" si="175"/>
        <v>BD</v>
      </c>
      <c r="R233" s="4" t="str">
        <f t="shared" si="176"/>
        <v>A</v>
      </c>
      <c r="S233" s="4" t="str">
        <f t="shared" si="177"/>
        <v>B</v>
      </c>
      <c r="V233" s="12" t="str">
        <f t="shared" si="178"/>
        <v>RRU-BU-BDAB</v>
      </c>
      <c r="W233" s="17" t="str">
        <f t="shared" si="183"/>
        <v>Specialty Services</v>
      </c>
      <c r="X233" s="17" t="str">
        <f t="shared" si="179"/>
        <v>Business Development</v>
      </c>
      <c r="Y233" s="17" t="str">
        <f t="shared" si="181"/>
        <v>Sales/Relationship Management</v>
      </c>
      <c r="Z233" s="17" t="str">
        <f t="shared" si="180"/>
        <v>B - Group Manager</v>
      </c>
      <c r="AN233" s="4" t="str">
        <f t="shared" si="167"/>
        <v>BUBDAB</v>
      </c>
      <c r="AO233" s="12" t="str">
        <f t="shared" si="182"/>
        <v>RRU-BU-BDAB</v>
      </c>
      <c r="AP233" s="12" t="str">
        <f t="shared" si="168"/>
        <v>Business Development</v>
      </c>
      <c r="AQ233" s="12" t="str">
        <f t="shared" si="169"/>
        <v>Business Development</v>
      </c>
      <c r="AR233" s="12" t="str">
        <f t="shared" si="170"/>
        <v>Sales/Relationship Management</v>
      </c>
      <c r="AS233" s="12" t="str">
        <f t="shared" si="171"/>
        <v>B - Group Manager</v>
      </c>
      <c r="AT233" s="12" t="str">
        <f t="shared" si="172"/>
        <v>Business DevelopmentBusiness DevelopmentSales/Relationship ManagementB - Group Manager</v>
      </c>
      <c r="AU233" s="153" t="str">
        <f t="shared" si="173"/>
        <v>B</v>
      </c>
    </row>
    <row r="234" spans="1:47">
      <c r="A234" s="189" t="s">
        <v>17</v>
      </c>
      <c r="B234" s="189" t="s">
        <v>17</v>
      </c>
      <c r="C234" s="189" t="s">
        <v>91</v>
      </c>
      <c r="D234" s="189" t="s">
        <v>128</v>
      </c>
      <c r="E234" s="12">
        <f t="shared" si="157"/>
        <v>1</v>
      </c>
      <c r="F234" s="12">
        <f t="shared" si="158"/>
        <v>1</v>
      </c>
      <c r="G234" s="12">
        <f t="shared" si="159"/>
        <v>2</v>
      </c>
      <c r="H234" s="12" t="str">
        <f t="shared" si="160"/>
        <v>Business Development</v>
      </c>
      <c r="I234" s="12" t="str">
        <f t="shared" si="161"/>
        <v>Business Development1</v>
      </c>
      <c r="J234" s="12" t="str">
        <f t="shared" si="162"/>
        <v>Business Development</v>
      </c>
      <c r="K234" s="12" t="str">
        <f t="shared" si="163"/>
        <v>Business DevelopmentBusiness Development1</v>
      </c>
      <c r="L234" s="12" t="str">
        <f t="shared" si="164"/>
        <v>Sales/Relationship Management</v>
      </c>
      <c r="M234" s="12" t="str">
        <f t="shared" si="165"/>
        <v>Business DevelopmentBusiness DevelopmentSales/Relationship Management2</v>
      </c>
      <c r="N234" s="12" t="str">
        <f t="shared" si="166"/>
        <v>C - Team Leader, Senior I</v>
      </c>
      <c r="O234" s="188" t="s">
        <v>2769</v>
      </c>
      <c r="P234" s="4" t="str">
        <f t="shared" si="174"/>
        <v>BU</v>
      </c>
      <c r="Q234" s="4" t="str">
        <f t="shared" si="175"/>
        <v>BD</v>
      </c>
      <c r="R234" s="4" t="str">
        <f t="shared" si="176"/>
        <v>A</v>
      </c>
      <c r="S234" s="4" t="str">
        <f t="shared" si="177"/>
        <v>C</v>
      </c>
      <c r="V234" s="12" t="str">
        <f t="shared" si="178"/>
        <v>RRU-BU-BDAC</v>
      </c>
      <c r="W234" s="17" t="str">
        <f t="shared" si="183"/>
        <v>Specialty Services</v>
      </c>
      <c r="X234" s="17" t="str">
        <f t="shared" si="179"/>
        <v>Business Development</v>
      </c>
      <c r="Y234" s="17" t="str">
        <f t="shared" si="181"/>
        <v>Sales/Relationship Management</v>
      </c>
      <c r="Z234" s="17" t="str">
        <f t="shared" si="180"/>
        <v>C - Team Leader, Senior I</v>
      </c>
      <c r="AN234" s="4" t="str">
        <f t="shared" si="167"/>
        <v>BUBDAC</v>
      </c>
      <c r="AO234" s="12" t="str">
        <f t="shared" si="182"/>
        <v>RRU-BU-BDAC</v>
      </c>
      <c r="AP234" s="12" t="str">
        <f t="shared" si="168"/>
        <v>Business Development</v>
      </c>
      <c r="AQ234" s="12" t="str">
        <f t="shared" si="169"/>
        <v>Business Development</v>
      </c>
      <c r="AR234" s="12" t="str">
        <f t="shared" si="170"/>
        <v>Sales/Relationship Management</v>
      </c>
      <c r="AS234" s="12" t="str">
        <f t="shared" si="171"/>
        <v>C - Team Leader, Senior I</v>
      </c>
      <c r="AT234" s="12" t="str">
        <f t="shared" si="172"/>
        <v>Business DevelopmentBusiness DevelopmentSales/Relationship ManagementC - Team Leader, Senior I</v>
      </c>
      <c r="AU234" s="153" t="str">
        <f t="shared" si="173"/>
        <v>C</v>
      </c>
    </row>
    <row r="235" spans="1:47">
      <c r="A235" s="189" t="s">
        <v>17</v>
      </c>
      <c r="B235" s="189" t="s">
        <v>17</v>
      </c>
      <c r="C235" s="189" t="s">
        <v>91</v>
      </c>
      <c r="D235" s="189" t="s">
        <v>129</v>
      </c>
      <c r="E235" s="12">
        <f t="shared" si="157"/>
        <v>1</v>
      </c>
      <c r="F235" s="12">
        <f t="shared" si="158"/>
        <v>1</v>
      </c>
      <c r="G235" s="12">
        <f t="shared" si="159"/>
        <v>3</v>
      </c>
      <c r="H235" s="12" t="str">
        <f t="shared" si="160"/>
        <v>Business Development</v>
      </c>
      <c r="I235" s="12" t="str">
        <f t="shared" si="161"/>
        <v>Business Development1</v>
      </c>
      <c r="J235" s="12" t="str">
        <f t="shared" si="162"/>
        <v>Business Development</v>
      </c>
      <c r="K235" s="12" t="str">
        <f t="shared" si="163"/>
        <v>Business DevelopmentBusiness Development1</v>
      </c>
      <c r="L235" s="12" t="str">
        <f t="shared" si="164"/>
        <v>Sales/Relationship Management</v>
      </c>
      <c r="M235" s="12" t="str">
        <f t="shared" si="165"/>
        <v>Business DevelopmentBusiness DevelopmentSales/Relationship Management3</v>
      </c>
      <c r="N235" s="12" t="str">
        <f t="shared" si="166"/>
        <v>D - Senior II</v>
      </c>
      <c r="O235" s="188" t="s">
        <v>2770</v>
      </c>
      <c r="P235" s="4" t="str">
        <f t="shared" si="174"/>
        <v>BU</v>
      </c>
      <c r="Q235" s="4" t="str">
        <f t="shared" si="175"/>
        <v>BD</v>
      </c>
      <c r="R235" s="4" t="str">
        <f t="shared" si="176"/>
        <v>A</v>
      </c>
      <c r="S235" s="4" t="str">
        <f t="shared" si="177"/>
        <v>D</v>
      </c>
      <c r="V235" s="12" t="str">
        <f t="shared" si="178"/>
        <v>RRU-BU-BDAD</v>
      </c>
      <c r="W235" s="17" t="str">
        <f t="shared" si="183"/>
        <v>Business Development</v>
      </c>
      <c r="X235" s="17" t="str">
        <f t="shared" si="179"/>
        <v>Business Development</v>
      </c>
      <c r="Y235" s="17" t="str">
        <f t="shared" si="181"/>
        <v>Sales/Relationship Management</v>
      </c>
      <c r="Z235" s="17" t="str">
        <f t="shared" si="180"/>
        <v>D - Senior II</v>
      </c>
      <c r="AN235" s="4" t="str">
        <f t="shared" si="167"/>
        <v>BUBDAD</v>
      </c>
      <c r="AO235" s="12" t="str">
        <f t="shared" si="182"/>
        <v>RRU-BU-BDAD</v>
      </c>
      <c r="AP235" s="12" t="str">
        <f t="shared" si="168"/>
        <v>Business Development</v>
      </c>
      <c r="AQ235" s="12" t="str">
        <f t="shared" si="169"/>
        <v>Business Development</v>
      </c>
      <c r="AR235" s="12" t="str">
        <f t="shared" si="170"/>
        <v>Sales/Relationship Management</v>
      </c>
      <c r="AS235" s="12" t="str">
        <f t="shared" si="171"/>
        <v>D - Senior II</v>
      </c>
      <c r="AT235" s="12" t="str">
        <f t="shared" si="172"/>
        <v>Business DevelopmentBusiness DevelopmentSales/Relationship ManagementD - Senior II</v>
      </c>
      <c r="AU235" s="153" t="str">
        <f t="shared" si="173"/>
        <v>D</v>
      </c>
    </row>
    <row r="236" spans="1:47">
      <c r="A236" s="189" t="s">
        <v>17</v>
      </c>
      <c r="B236" s="189" t="s">
        <v>17</v>
      </c>
      <c r="C236" s="189" t="s">
        <v>91</v>
      </c>
      <c r="D236" s="189" t="s">
        <v>130</v>
      </c>
      <c r="E236" s="12">
        <f t="shared" si="157"/>
        <v>1</v>
      </c>
      <c r="F236" s="12">
        <f t="shared" si="158"/>
        <v>1</v>
      </c>
      <c r="G236" s="12">
        <f t="shared" si="159"/>
        <v>4</v>
      </c>
      <c r="H236" s="12" t="str">
        <f t="shared" si="160"/>
        <v>Business Development</v>
      </c>
      <c r="I236" s="12" t="str">
        <f t="shared" si="161"/>
        <v>Business Development1</v>
      </c>
      <c r="J236" s="12" t="str">
        <f t="shared" si="162"/>
        <v>Business Development</v>
      </c>
      <c r="K236" s="12" t="str">
        <f t="shared" si="163"/>
        <v>Business DevelopmentBusiness Development1</v>
      </c>
      <c r="L236" s="12" t="str">
        <f t="shared" si="164"/>
        <v>Sales/Relationship Management</v>
      </c>
      <c r="M236" s="12" t="str">
        <f t="shared" si="165"/>
        <v>Business DevelopmentBusiness DevelopmentSales/Relationship Management4</v>
      </c>
      <c r="N236" s="12" t="str">
        <f t="shared" si="166"/>
        <v>E - Senior III</v>
      </c>
      <c r="O236" s="188" t="s">
        <v>2771</v>
      </c>
      <c r="P236" s="4" t="str">
        <f t="shared" si="174"/>
        <v>BU</v>
      </c>
      <c r="Q236" s="4" t="str">
        <f t="shared" si="175"/>
        <v>BD</v>
      </c>
      <c r="R236" s="4" t="str">
        <f t="shared" si="176"/>
        <v>A</v>
      </c>
      <c r="S236" s="4" t="str">
        <f t="shared" si="177"/>
        <v>E</v>
      </c>
      <c r="V236" s="12" t="str">
        <f t="shared" si="178"/>
        <v>RRU-BU-BDAE</v>
      </c>
      <c r="W236" s="17" t="str">
        <f t="shared" si="183"/>
        <v>Business Development</v>
      </c>
      <c r="X236" s="17" t="str">
        <f t="shared" si="179"/>
        <v>Business Development</v>
      </c>
      <c r="Y236" s="17" t="str">
        <f t="shared" si="181"/>
        <v>Sales/Relationship Management</v>
      </c>
      <c r="Z236" s="17" t="str">
        <f t="shared" si="180"/>
        <v>E - Senior III</v>
      </c>
      <c r="AN236" s="4" t="str">
        <f t="shared" si="167"/>
        <v>BUBDAE</v>
      </c>
      <c r="AO236" s="12" t="str">
        <f t="shared" si="182"/>
        <v>RRU-BU-BDAE</v>
      </c>
      <c r="AP236" s="12" t="str">
        <f t="shared" si="168"/>
        <v>Business Development</v>
      </c>
      <c r="AQ236" s="12" t="str">
        <f t="shared" si="169"/>
        <v>Business Development</v>
      </c>
      <c r="AR236" s="12" t="str">
        <f t="shared" si="170"/>
        <v>Sales/Relationship Management</v>
      </c>
      <c r="AS236" s="12" t="str">
        <f t="shared" si="171"/>
        <v>E - Senior III</v>
      </c>
      <c r="AT236" s="12" t="str">
        <f t="shared" si="172"/>
        <v>Business DevelopmentBusiness DevelopmentSales/Relationship ManagementE - Senior III</v>
      </c>
      <c r="AU236" s="153" t="str">
        <f t="shared" si="173"/>
        <v>E</v>
      </c>
    </row>
    <row r="237" spans="1:47">
      <c r="A237" s="189" t="s">
        <v>17</v>
      </c>
      <c r="B237" s="189" t="s">
        <v>17</v>
      </c>
      <c r="C237" s="189" t="s">
        <v>91</v>
      </c>
      <c r="D237" s="189" t="s">
        <v>131</v>
      </c>
      <c r="E237" s="12">
        <f t="shared" si="157"/>
        <v>1</v>
      </c>
      <c r="F237" s="12">
        <f t="shared" si="158"/>
        <v>1</v>
      </c>
      <c r="G237" s="12">
        <f t="shared" si="159"/>
        <v>5</v>
      </c>
      <c r="H237" s="12" t="str">
        <f t="shared" si="160"/>
        <v>Business Development</v>
      </c>
      <c r="I237" s="12" t="str">
        <f t="shared" si="161"/>
        <v>Business Development1</v>
      </c>
      <c r="J237" s="12" t="str">
        <f t="shared" si="162"/>
        <v>Business Development</v>
      </c>
      <c r="K237" s="12" t="str">
        <f t="shared" si="163"/>
        <v>Business DevelopmentBusiness Development1</v>
      </c>
      <c r="L237" s="12" t="str">
        <f t="shared" si="164"/>
        <v>Sales/Relationship Management</v>
      </c>
      <c r="M237" s="12" t="str">
        <f t="shared" si="165"/>
        <v>Business DevelopmentBusiness DevelopmentSales/Relationship Management5</v>
      </c>
      <c r="N237" s="12" t="str">
        <f t="shared" si="166"/>
        <v>F - Intermediate</v>
      </c>
      <c r="O237" s="188" t="s">
        <v>2772</v>
      </c>
      <c r="P237" s="4" t="str">
        <f t="shared" si="174"/>
        <v>BU</v>
      </c>
      <c r="Q237" s="4" t="str">
        <f t="shared" si="175"/>
        <v>BD</v>
      </c>
      <c r="R237" s="4" t="str">
        <f t="shared" si="176"/>
        <v>A</v>
      </c>
      <c r="S237" s="4" t="str">
        <f t="shared" si="177"/>
        <v>F</v>
      </c>
      <c r="V237" s="12" t="str">
        <f t="shared" si="178"/>
        <v>RRU-BU-BDAF</v>
      </c>
      <c r="W237" s="17" t="str">
        <f t="shared" si="183"/>
        <v>Business Development</v>
      </c>
      <c r="X237" s="17" t="str">
        <f t="shared" si="179"/>
        <v>Business Development</v>
      </c>
      <c r="Y237" s="17" t="str">
        <f t="shared" si="181"/>
        <v>Sales/Relationship Management</v>
      </c>
      <c r="Z237" s="17" t="str">
        <f t="shared" si="180"/>
        <v>F - Intermediate</v>
      </c>
      <c r="AN237" s="4" t="str">
        <f t="shared" si="167"/>
        <v>BUBDAF</v>
      </c>
      <c r="AO237" s="12" t="str">
        <f t="shared" si="182"/>
        <v>RRU-BU-BDAF</v>
      </c>
      <c r="AP237" s="12" t="str">
        <f t="shared" si="168"/>
        <v>Business Development</v>
      </c>
      <c r="AQ237" s="12" t="str">
        <f t="shared" si="169"/>
        <v>Business Development</v>
      </c>
      <c r="AR237" s="12" t="str">
        <f t="shared" si="170"/>
        <v>Sales/Relationship Management</v>
      </c>
      <c r="AS237" s="12" t="str">
        <f t="shared" si="171"/>
        <v>F - Intermediate</v>
      </c>
      <c r="AT237" s="12" t="str">
        <f t="shared" si="172"/>
        <v>Business DevelopmentBusiness DevelopmentSales/Relationship ManagementF - Intermediate</v>
      </c>
      <c r="AU237" s="153" t="str">
        <f t="shared" si="173"/>
        <v>F</v>
      </c>
    </row>
    <row r="238" spans="1:47">
      <c r="A238" s="189" t="s">
        <v>17</v>
      </c>
      <c r="B238" s="189" t="s">
        <v>17</v>
      </c>
      <c r="C238" s="189" t="s">
        <v>91</v>
      </c>
      <c r="D238" s="189" t="s">
        <v>132</v>
      </c>
      <c r="E238" s="12">
        <f t="shared" si="157"/>
        <v>1</v>
      </c>
      <c r="F238" s="12">
        <f t="shared" si="158"/>
        <v>1</v>
      </c>
      <c r="G238" s="12">
        <f t="shared" si="159"/>
        <v>6</v>
      </c>
      <c r="H238" s="12" t="str">
        <f t="shared" si="160"/>
        <v>Business Development</v>
      </c>
      <c r="I238" s="12" t="str">
        <f t="shared" si="161"/>
        <v>Business Development1</v>
      </c>
      <c r="J238" s="12" t="str">
        <f t="shared" si="162"/>
        <v>Business Development</v>
      </c>
      <c r="K238" s="12" t="str">
        <f t="shared" si="163"/>
        <v>Business DevelopmentBusiness Development1</v>
      </c>
      <c r="L238" s="12" t="str">
        <f t="shared" si="164"/>
        <v>Sales/Relationship Management</v>
      </c>
      <c r="M238" s="12" t="str">
        <f t="shared" si="165"/>
        <v>Business DevelopmentBusiness DevelopmentSales/Relationship Management6</v>
      </c>
      <c r="N238" s="12" t="str">
        <f t="shared" si="166"/>
        <v>G - Junior</v>
      </c>
      <c r="O238" s="188" t="s">
        <v>2773</v>
      </c>
      <c r="P238" s="4" t="str">
        <f t="shared" si="174"/>
        <v>BU</v>
      </c>
      <c r="Q238" s="4" t="str">
        <f t="shared" si="175"/>
        <v>BD</v>
      </c>
      <c r="R238" s="4" t="str">
        <f t="shared" si="176"/>
        <v>A</v>
      </c>
      <c r="S238" s="4" t="str">
        <f t="shared" si="177"/>
        <v>G</v>
      </c>
      <c r="V238" s="12" t="str">
        <f t="shared" si="178"/>
        <v>RRU-BU-BDAG</v>
      </c>
      <c r="W238" s="17" t="str">
        <f t="shared" si="183"/>
        <v>Business Development</v>
      </c>
      <c r="X238" s="17" t="str">
        <f t="shared" si="179"/>
        <v>Business Development</v>
      </c>
      <c r="Y238" s="17" t="str">
        <f t="shared" si="181"/>
        <v>Sales/Relationship Management</v>
      </c>
      <c r="Z238" s="17" t="str">
        <f t="shared" si="180"/>
        <v>G - Junior</v>
      </c>
      <c r="AN238" s="4" t="str">
        <f t="shared" si="167"/>
        <v>BUBDAG</v>
      </c>
      <c r="AO238" s="12" t="str">
        <f t="shared" si="182"/>
        <v>RRU-BU-BDAG</v>
      </c>
      <c r="AP238" s="12" t="str">
        <f t="shared" si="168"/>
        <v>Business Development</v>
      </c>
      <c r="AQ238" s="12" t="str">
        <f t="shared" si="169"/>
        <v>Business Development</v>
      </c>
      <c r="AR238" s="12" t="str">
        <f t="shared" si="170"/>
        <v>Sales/Relationship Management</v>
      </c>
      <c r="AS238" s="12" t="str">
        <f t="shared" si="171"/>
        <v>G - Junior</v>
      </c>
      <c r="AT238" s="12" t="str">
        <f t="shared" si="172"/>
        <v>Business DevelopmentBusiness DevelopmentSales/Relationship ManagementG - Junior</v>
      </c>
      <c r="AU238" s="153" t="str">
        <f t="shared" si="173"/>
        <v>G</v>
      </c>
    </row>
    <row r="239" spans="1:47">
      <c r="A239" s="189" t="s">
        <v>17</v>
      </c>
      <c r="B239" s="189" t="s">
        <v>17</v>
      </c>
      <c r="C239" s="189" t="s">
        <v>91</v>
      </c>
      <c r="D239" s="189" t="s">
        <v>133</v>
      </c>
      <c r="E239" s="12">
        <f t="shared" si="157"/>
        <v>1</v>
      </c>
      <c r="F239" s="12">
        <f t="shared" si="158"/>
        <v>1</v>
      </c>
      <c r="G239" s="12">
        <f t="shared" si="159"/>
        <v>7</v>
      </c>
      <c r="H239" s="12" t="str">
        <f t="shared" si="160"/>
        <v>Business Development</v>
      </c>
      <c r="I239" s="12" t="str">
        <f t="shared" si="161"/>
        <v>Business Development1</v>
      </c>
      <c r="J239" s="12" t="str">
        <f t="shared" si="162"/>
        <v>Business Development</v>
      </c>
      <c r="K239" s="12" t="str">
        <f t="shared" si="163"/>
        <v>Business DevelopmentBusiness Development1</v>
      </c>
      <c r="L239" s="12" t="str">
        <f t="shared" si="164"/>
        <v>Sales/Relationship Management</v>
      </c>
      <c r="M239" s="12" t="str">
        <f t="shared" si="165"/>
        <v>Business DevelopmentBusiness DevelopmentSales/Relationship Management7</v>
      </c>
      <c r="N239" s="12" t="str">
        <f t="shared" si="166"/>
        <v>H - Analyst</v>
      </c>
      <c r="O239" s="188" t="s">
        <v>2774</v>
      </c>
      <c r="P239" s="4" t="str">
        <f t="shared" si="174"/>
        <v>BU</v>
      </c>
      <c r="Q239" s="4" t="str">
        <f t="shared" si="175"/>
        <v>BD</v>
      </c>
      <c r="R239" s="4" t="str">
        <f t="shared" si="176"/>
        <v>A</v>
      </c>
      <c r="S239" s="4" t="str">
        <f t="shared" si="177"/>
        <v>H</v>
      </c>
      <c r="V239" s="12" t="str">
        <f t="shared" si="178"/>
        <v>RRU-BU-BDAH</v>
      </c>
      <c r="W239" s="17" t="str">
        <f t="shared" si="183"/>
        <v>Business Development</v>
      </c>
      <c r="X239" s="17" t="str">
        <f t="shared" si="179"/>
        <v>Business Development</v>
      </c>
      <c r="Y239" s="17" t="str">
        <f t="shared" si="181"/>
        <v>Sales/Relationship Management</v>
      </c>
      <c r="Z239" s="17" t="str">
        <f t="shared" si="180"/>
        <v>H - Analyst</v>
      </c>
      <c r="AN239" s="4" t="str">
        <f t="shared" si="167"/>
        <v>BUBDAH</v>
      </c>
      <c r="AO239" s="12" t="str">
        <f t="shared" si="182"/>
        <v>RRU-BU-BDAH</v>
      </c>
      <c r="AP239" s="12" t="str">
        <f t="shared" si="168"/>
        <v>Business Development</v>
      </c>
      <c r="AQ239" s="12" t="str">
        <f t="shared" si="169"/>
        <v>Business Development</v>
      </c>
      <c r="AR239" s="12" t="str">
        <f t="shared" si="170"/>
        <v>Sales/Relationship Management</v>
      </c>
      <c r="AS239" s="12" t="str">
        <f t="shared" si="171"/>
        <v>H - Analyst</v>
      </c>
      <c r="AT239" s="12" t="str">
        <f t="shared" si="172"/>
        <v>Business DevelopmentBusiness DevelopmentSales/Relationship ManagementH - Analyst</v>
      </c>
      <c r="AU239" s="153" t="str">
        <f t="shared" si="173"/>
        <v>H</v>
      </c>
    </row>
    <row r="240" spans="1:47">
      <c r="A240" s="12" t="s">
        <v>44</v>
      </c>
      <c r="B240" s="12" t="s">
        <v>44</v>
      </c>
      <c r="C240" s="12" t="s">
        <v>21</v>
      </c>
      <c r="D240" s="12" t="s">
        <v>51</v>
      </c>
      <c r="E240" s="12">
        <f t="shared" si="157"/>
        <v>1</v>
      </c>
      <c r="F240" s="12">
        <f t="shared" si="158"/>
        <v>1</v>
      </c>
      <c r="G240" s="12">
        <f t="shared" si="159"/>
        <v>1</v>
      </c>
      <c r="H240" s="12" t="str">
        <f t="shared" si="160"/>
        <v>Branch Delivery</v>
      </c>
      <c r="I240" s="12" t="str">
        <f t="shared" si="161"/>
        <v>Branch Delivery1</v>
      </c>
      <c r="J240" s="12" t="str">
        <f t="shared" si="162"/>
        <v>Branch Delivery</v>
      </c>
      <c r="K240" s="12" t="str">
        <f t="shared" si="163"/>
        <v>Branch DeliveryBranch Delivery1</v>
      </c>
      <c r="L240" s="12" t="str">
        <f t="shared" si="164"/>
        <v>Regional/Group Branch Manager</v>
      </c>
      <c r="M240" s="12" t="str">
        <f t="shared" si="165"/>
        <v>Branch DeliveryBranch DeliveryRegional/Group Branch Manager1</v>
      </c>
      <c r="N240" s="12" t="str">
        <f t="shared" si="166"/>
        <v>B - Senior Function Manager</v>
      </c>
      <c r="O240" s="4" t="s">
        <v>1711</v>
      </c>
      <c r="P240" s="4" t="str">
        <f t="shared" si="174"/>
        <v>BD</v>
      </c>
      <c r="Q240" s="4" t="str">
        <f t="shared" si="175"/>
        <v>CR</v>
      </c>
      <c r="R240" s="4" t="str">
        <f t="shared" si="176"/>
        <v>D</v>
      </c>
      <c r="S240" s="4" t="str">
        <f t="shared" si="177"/>
        <v>B</v>
      </c>
      <c r="V240" s="12" t="str">
        <f t="shared" si="178"/>
        <v>RRU-BD-CRDB</v>
      </c>
      <c r="W240" s="17" t="str">
        <f t="shared" si="183"/>
        <v>Business Development</v>
      </c>
      <c r="X240" s="17" t="str">
        <f t="shared" si="179"/>
        <v>Branch Delivery</v>
      </c>
      <c r="Y240" s="17" t="str">
        <f t="shared" si="181"/>
        <v>Sales/Relationship Management</v>
      </c>
      <c r="Z240" s="17" t="str">
        <f t="shared" si="180"/>
        <v>B - Senior Function Manager</v>
      </c>
      <c r="AN240" s="4" t="str">
        <f t="shared" si="167"/>
        <v>BDCRDB</v>
      </c>
      <c r="AO240" s="12" t="str">
        <f t="shared" si="182"/>
        <v>RRU-BD-CRDB</v>
      </c>
      <c r="AP240" s="12" t="str">
        <f t="shared" si="168"/>
        <v>Branch Delivery</v>
      </c>
      <c r="AQ240" s="12" t="str">
        <f t="shared" si="169"/>
        <v>Branch Delivery</v>
      </c>
      <c r="AR240" s="12" t="str">
        <f t="shared" si="170"/>
        <v>Regional/Group Branch Manager</v>
      </c>
      <c r="AS240" s="12" t="str">
        <f t="shared" si="171"/>
        <v>B - Senior Function Manager</v>
      </c>
      <c r="AT240" s="12" t="str">
        <f t="shared" si="172"/>
        <v>Branch DeliveryBranch DeliveryRegional/Group Branch ManagerB - Senior Function Manager</v>
      </c>
      <c r="AU240" s="153" t="str">
        <f t="shared" si="173"/>
        <v>B</v>
      </c>
    </row>
    <row r="241" spans="1:47">
      <c r="A241" s="12" t="s">
        <v>44</v>
      </c>
      <c r="B241" s="12" t="s">
        <v>44</v>
      </c>
      <c r="C241" s="12" t="s">
        <v>21</v>
      </c>
      <c r="D241" s="12" t="s">
        <v>134</v>
      </c>
      <c r="E241" s="12">
        <f t="shared" si="157"/>
        <v>1</v>
      </c>
      <c r="F241" s="12">
        <f t="shared" si="158"/>
        <v>1</v>
      </c>
      <c r="G241" s="12">
        <f t="shared" si="159"/>
        <v>2</v>
      </c>
      <c r="H241" s="12" t="str">
        <f t="shared" si="160"/>
        <v>Branch Delivery</v>
      </c>
      <c r="I241" s="12" t="str">
        <f t="shared" si="161"/>
        <v>Branch Delivery1</v>
      </c>
      <c r="J241" s="12" t="str">
        <f t="shared" si="162"/>
        <v>Branch Delivery</v>
      </c>
      <c r="K241" s="12" t="str">
        <f t="shared" si="163"/>
        <v>Branch DeliveryBranch Delivery1</v>
      </c>
      <c r="L241" s="12" t="str">
        <f t="shared" si="164"/>
        <v>Regional/Group Branch Manager</v>
      </c>
      <c r="M241" s="12" t="str">
        <f t="shared" si="165"/>
        <v>Branch DeliveryBranch DeliveryRegional/Group Branch Manager2</v>
      </c>
      <c r="N241" s="12" t="str">
        <f t="shared" si="166"/>
        <v>C - Function Manager</v>
      </c>
      <c r="O241" s="4" t="s">
        <v>1712</v>
      </c>
      <c r="P241" s="4" t="str">
        <f t="shared" si="174"/>
        <v>BD</v>
      </c>
      <c r="Q241" s="4" t="str">
        <f t="shared" si="175"/>
        <v>CR</v>
      </c>
      <c r="R241" s="4" t="str">
        <f t="shared" si="176"/>
        <v>D</v>
      </c>
      <c r="S241" s="4" t="str">
        <f t="shared" si="177"/>
        <v>C</v>
      </c>
      <c r="V241" s="12" t="str">
        <f t="shared" si="178"/>
        <v>RRU-BD-CRDC</v>
      </c>
      <c r="W241" s="17" t="str">
        <f t="shared" si="183"/>
        <v>Business Development</v>
      </c>
      <c r="X241" s="17" t="str">
        <f t="shared" si="179"/>
        <v>Branch Delivery</v>
      </c>
      <c r="Y241" s="17" t="str">
        <f t="shared" si="181"/>
        <v>Regional/Group Branch Manager</v>
      </c>
      <c r="Z241" s="17" t="str">
        <f t="shared" si="180"/>
        <v>C - Function Manager</v>
      </c>
      <c r="AN241" s="4" t="str">
        <f t="shared" si="167"/>
        <v>BDCRDC</v>
      </c>
      <c r="AO241" s="12" t="str">
        <f t="shared" si="182"/>
        <v>RRU-BD-CRDC</v>
      </c>
      <c r="AP241" s="12" t="str">
        <f t="shared" si="168"/>
        <v>Branch Delivery</v>
      </c>
      <c r="AQ241" s="12" t="str">
        <f t="shared" si="169"/>
        <v>Branch Delivery</v>
      </c>
      <c r="AR241" s="12" t="str">
        <f t="shared" si="170"/>
        <v>Regional/Group Branch Manager</v>
      </c>
      <c r="AS241" s="12" t="str">
        <f t="shared" si="171"/>
        <v>C - Function Manager</v>
      </c>
      <c r="AT241" s="12" t="str">
        <f t="shared" si="172"/>
        <v>Branch DeliveryBranch DeliveryRegional/Group Branch ManagerC - Function Manager</v>
      </c>
      <c r="AU241" s="153" t="str">
        <f t="shared" si="173"/>
        <v>C</v>
      </c>
    </row>
    <row r="242" spans="1:47">
      <c r="A242" s="12" t="s">
        <v>44</v>
      </c>
      <c r="B242" s="12" t="s">
        <v>44</v>
      </c>
      <c r="C242" s="12" t="s">
        <v>93</v>
      </c>
      <c r="D242" s="12" t="s">
        <v>134</v>
      </c>
      <c r="E242" s="12">
        <f t="shared" si="157"/>
        <v>1</v>
      </c>
      <c r="F242" s="12">
        <f t="shared" si="158"/>
        <v>2</v>
      </c>
      <c r="G242" s="12">
        <f t="shared" si="159"/>
        <v>1</v>
      </c>
      <c r="H242" s="12" t="str">
        <f t="shared" si="160"/>
        <v>Branch Delivery</v>
      </c>
      <c r="I242" s="12" t="str">
        <f t="shared" si="161"/>
        <v>Branch Delivery1</v>
      </c>
      <c r="J242" s="12" t="str">
        <f t="shared" si="162"/>
        <v>Branch Delivery</v>
      </c>
      <c r="K242" s="12" t="str">
        <f t="shared" si="163"/>
        <v>Branch DeliveryBranch Delivery2</v>
      </c>
      <c r="L242" s="12" t="str">
        <f t="shared" si="164"/>
        <v>Branch Manager - Sales Focus</v>
      </c>
      <c r="M242" s="12" t="str">
        <f t="shared" si="165"/>
        <v>Branch DeliveryBranch DeliveryBranch Manager - Sales Focus1</v>
      </c>
      <c r="N242" s="12" t="str">
        <f t="shared" si="166"/>
        <v>C - Function Manager</v>
      </c>
      <c r="O242" s="4" t="s">
        <v>1713</v>
      </c>
      <c r="P242" s="4" t="str">
        <f t="shared" si="174"/>
        <v>BD</v>
      </c>
      <c r="Q242" s="4" t="str">
        <f t="shared" si="175"/>
        <v>CR</v>
      </c>
      <c r="R242" s="4" t="str">
        <f t="shared" si="176"/>
        <v>E</v>
      </c>
      <c r="S242" s="4" t="str">
        <f t="shared" si="177"/>
        <v>C</v>
      </c>
      <c r="V242" s="12" t="str">
        <f t="shared" si="178"/>
        <v>RRU-BD-CREC</v>
      </c>
      <c r="W242" s="17" t="str">
        <f t="shared" si="183"/>
        <v>Branch Delivery</v>
      </c>
      <c r="X242" s="17" t="str">
        <f t="shared" si="179"/>
        <v>Branch Delivery</v>
      </c>
      <c r="Y242" s="17" t="str">
        <f t="shared" si="181"/>
        <v>Regional/Group Branch Manager</v>
      </c>
      <c r="Z242" s="17" t="str">
        <f t="shared" si="180"/>
        <v>C - Function Manager</v>
      </c>
      <c r="AN242" s="4" t="str">
        <f t="shared" si="167"/>
        <v>BDCREC</v>
      </c>
      <c r="AO242" s="12" t="str">
        <f t="shared" si="182"/>
        <v>RRU-BD-CREC</v>
      </c>
      <c r="AP242" s="12" t="str">
        <f t="shared" si="168"/>
        <v>Branch Delivery</v>
      </c>
      <c r="AQ242" s="12" t="str">
        <f t="shared" si="169"/>
        <v>Branch Delivery</v>
      </c>
      <c r="AR242" s="12" t="str">
        <f t="shared" si="170"/>
        <v>Branch Manager - Sales Focus</v>
      </c>
      <c r="AS242" s="12" t="str">
        <f t="shared" si="171"/>
        <v>C - Function Manager</v>
      </c>
      <c r="AT242" s="12" t="str">
        <f t="shared" si="172"/>
        <v>Branch DeliveryBranch DeliveryBranch Manager - Sales FocusC - Function Manager</v>
      </c>
      <c r="AU242" s="153" t="str">
        <f t="shared" si="173"/>
        <v>C</v>
      </c>
    </row>
    <row r="243" spans="1:47">
      <c r="A243" s="12" t="s">
        <v>44</v>
      </c>
      <c r="B243" s="12" t="s">
        <v>44</v>
      </c>
      <c r="C243" s="12" t="s">
        <v>93</v>
      </c>
      <c r="D243" s="12" t="s">
        <v>135</v>
      </c>
      <c r="E243" s="12">
        <f t="shared" si="157"/>
        <v>1</v>
      </c>
      <c r="F243" s="12">
        <f t="shared" si="158"/>
        <v>2</v>
      </c>
      <c r="G243" s="12">
        <f t="shared" si="159"/>
        <v>2</v>
      </c>
      <c r="H243" s="12" t="str">
        <f t="shared" si="160"/>
        <v>Branch Delivery</v>
      </c>
      <c r="I243" s="12" t="str">
        <f t="shared" si="161"/>
        <v>Branch Delivery1</v>
      </c>
      <c r="J243" s="12" t="str">
        <f t="shared" si="162"/>
        <v>Branch Delivery</v>
      </c>
      <c r="K243" s="12" t="str">
        <f t="shared" si="163"/>
        <v>Branch DeliveryBranch Delivery2</v>
      </c>
      <c r="L243" s="12" t="str">
        <f t="shared" si="164"/>
        <v>Branch Manager - Sales Focus</v>
      </c>
      <c r="M243" s="12" t="str">
        <f t="shared" si="165"/>
        <v>Branch DeliveryBranch DeliveryBranch Manager - Sales Focus2</v>
      </c>
      <c r="N243" s="12" t="str">
        <f t="shared" si="166"/>
        <v>D - Manager/Technical Expert</v>
      </c>
      <c r="O243" s="4" t="s">
        <v>1714</v>
      </c>
      <c r="P243" s="4" t="str">
        <f t="shared" si="174"/>
        <v>BD</v>
      </c>
      <c r="Q243" s="4" t="str">
        <f t="shared" si="175"/>
        <v>CR</v>
      </c>
      <c r="R243" s="4" t="str">
        <f t="shared" si="176"/>
        <v>E</v>
      </c>
      <c r="S243" s="4" t="str">
        <f t="shared" si="177"/>
        <v>D</v>
      </c>
      <c r="V243" s="12" t="str">
        <f t="shared" si="178"/>
        <v>RRU-BD-CRED</v>
      </c>
      <c r="W243" s="17" t="str">
        <f t="shared" si="183"/>
        <v>Branch Delivery</v>
      </c>
      <c r="X243" s="17" t="str">
        <f t="shared" si="179"/>
        <v>Branch Delivery</v>
      </c>
      <c r="Y243" s="17" t="str">
        <f t="shared" si="181"/>
        <v>Branch Manager - Sales Focus</v>
      </c>
      <c r="Z243" s="17" t="str">
        <f t="shared" si="180"/>
        <v>D - Manager/Technical Expert</v>
      </c>
      <c r="AN243" s="4" t="str">
        <f t="shared" si="167"/>
        <v>BDCRED</v>
      </c>
      <c r="AO243" s="12" t="str">
        <f t="shared" si="182"/>
        <v>RRU-BD-CRED</v>
      </c>
      <c r="AP243" s="12" t="str">
        <f t="shared" si="168"/>
        <v>Branch Delivery</v>
      </c>
      <c r="AQ243" s="12" t="str">
        <f t="shared" si="169"/>
        <v>Branch Delivery</v>
      </c>
      <c r="AR243" s="12" t="str">
        <f t="shared" si="170"/>
        <v>Branch Manager - Sales Focus</v>
      </c>
      <c r="AS243" s="12" t="str">
        <f t="shared" si="171"/>
        <v>D - Manager/Technical Expert</v>
      </c>
      <c r="AT243" s="12" t="str">
        <f t="shared" si="172"/>
        <v>Branch DeliveryBranch DeliveryBranch Manager - Sales FocusD - Manager/Technical Expert</v>
      </c>
      <c r="AU243" s="153" t="str">
        <f t="shared" si="173"/>
        <v>D</v>
      </c>
    </row>
    <row r="244" spans="1:47">
      <c r="A244" s="12" t="s">
        <v>44</v>
      </c>
      <c r="B244" s="12" t="s">
        <v>44</v>
      </c>
      <c r="C244" s="12" t="s">
        <v>93</v>
      </c>
      <c r="D244" s="12" t="s">
        <v>136</v>
      </c>
      <c r="E244" s="12">
        <f t="shared" si="157"/>
        <v>1</v>
      </c>
      <c r="F244" s="12">
        <f t="shared" si="158"/>
        <v>2</v>
      </c>
      <c r="G244" s="12">
        <f t="shared" si="159"/>
        <v>3</v>
      </c>
      <c r="H244" s="12" t="str">
        <f t="shared" si="160"/>
        <v>Branch Delivery</v>
      </c>
      <c r="I244" s="12" t="str">
        <f t="shared" si="161"/>
        <v>Branch Delivery1</v>
      </c>
      <c r="J244" s="12" t="str">
        <f t="shared" si="162"/>
        <v>Branch Delivery</v>
      </c>
      <c r="K244" s="12" t="str">
        <f t="shared" si="163"/>
        <v>Branch DeliveryBranch Delivery2</v>
      </c>
      <c r="L244" s="12" t="str">
        <f t="shared" si="164"/>
        <v>Branch Manager - Sales Focus</v>
      </c>
      <c r="M244" s="12" t="str">
        <f t="shared" si="165"/>
        <v>Branch DeliveryBranch DeliveryBranch Manager - Sales Focus3</v>
      </c>
      <c r="N244" s="12" t="str">
        <f t="shared" si="166"/>
        <v>E - Senior Professional</v>
      </c>
      <c r="O244" s="4" t="s">
        <v>1715</v>
      </c>
      <c r="P244" s="4" t="str">
        <f t="shared" si="174"/>
        <v>BD</v>
      </c>
      <c r="Q244" s="4" t="str">
        <f t="shared" si="175"/>
        <v>CR</v>
      </c>
      <c r="R244" s="4" t="str">
        <f t="shared" si="176"/>
        <v>E</v>
      </c>
      <c r="S244" s="4" t="str">
        <f t="shared" si="177"/>
        <v>E</v>
      </c>
      <c r="V244" s="12" t="str">
        <f t="shared" si="178"/>
        <v>RRU-BD-CREE</v>
      </c>
      <c r="W244" s="17" t="str">
        <f t="shared" si="183"/>
        <v>Branch Delivery</v>
      </c>
      <c r="X244" s="17" t="str">
        <f t="shared" si="179"/>
        <v>Branch Delivery</v>
      </c>
      <c r="Y244" s="17" t="str">
        <f t="shared" si="181"/>
        <v>Branch Manager - Sales Focus</v>
      </c>
      <c r="Z244" s="17" t="str">
        <f t="shared" si="180"/>
        <v>E - Senior Professional</v>
      </c>
      <c r="AN244" s="4" t="str">
        <f t="shared" si="167"/>
        <v>BDCREE</v>
      </c>
      <c r="AO244" s="12" t="str">
        <f t="shared" si="182"/>
        <v>RRU-BD-CREE</v>
      </c>
      <c r="AP244" s="12" t="str">
        <f t="shared" si="168"/>
        <v>Branch Delivery</v>
      </c>
      <c r="AQ244" s="12" t="str">
        <f t="shared" si="169"/>
        <v>Branch Delivery</v>
      </c>
      <c r="AR244" s="12" t="str">
        <f t="shared" si="170"/>
        <v>Branch Manager - Sales Focus</v>
      </c>
      <c r="AS244" s="12" t="str">
        <f t="shared" si="171"/>
        <v>E - Senior Professional</v>
      </c>
      <c r="AT244" s="12" t="str">
        <f t="shared" si="172"/>
        <v>Branch DeliveryBranch DeliveryBranch Manager - Sales FocusE - Senior Professional</v>
      </c>
      <c r="AU244" s="153" t="str">
        <f t="shared" si="173"/>
        <v>E</v>
      </c>
    </row>
    <row r="245" spans="1:47">
      <c r="A245" s="12" t="s">
        <v>44</v>
      </c>
      <c r="B245" s="12" t="s">
        <v>44</v>
      </c>
      <c r="C245" s="12" t="s">
        <v>94</v>
      </c>
      <c r="D245" s="12" t="s">
        <v>134</v>
      </c>
      <c r="E245" s="12">
        <f t="shared" si="157"/>
        <v>1</v>
      </c>
      <c r="F245" s="12">
        <f t="shared" si="158"/>
        <v>3</v>
      </c>
      <c r="G245" s="12">
        <f t="shared" si="159"/>
        <v>1</v>
      </c>
      <c r="H245" s="12" t="str">
        <f t="shared" si="160"/>
        <v>Branch Delivery</v>
      </c>
      <c r="I245" s="12" t="str">
        <f t="shared" si="161"/>
        <v>Branch Delivery1</v>
      </c>
      <c r="J245" s="12" t="str">
        <f t="shared" si="162"/>
        <v>Branch Delivery</v>
      </c>
      <c r="K245" s="12" t="str">
        <f t="shared" si="163"/>
        <v>Branch DeliveryBranch Delivery3</v>
      </c>
      <c r="L245" s="12" t="str">
        <f t="shared" si="164"/>
        <v>Branch Manager - Service Focus</v>
      </c>
      <c r="M245" s="12" t="str">
        <f t="shared" si="165"/>
        <v>Branch DeliveryBranch DeliveryBranch Manager - Service Focus1</v>
      </c>
      <c r="N245" s="12" t="str">
        <f t="shared" si="166"/>
        <v>C - Function Manager</v>
      </c>
      <c r="O245" s="4" t="s">
        <v>1716</v>
      </c>
      <c r="P245" s="4" t="str">
        <f t="shared" si="174"/>
        <v>BD</v>
      </c>
      <c r="Q245" s="4" t="str">
        <f t="shared" si="175"/>
        <v>CR</v>
      </c>
      <c r="R245" s="4" t="str">
        <f t="shared" si="176"/>
        <v>F</v>
      </c>
      <c r="S245" s="4" t="str">
        <f t="shared" si="177"/>
        <v>C</v>
      </c>
      <c r="V245" s="12" t="str">
        <f t="shared" si="178"/>
        <v>RRU-BD-CRFC</v>
      </c>
      <c r="W245" s="17" t="str">
        <f t="shared" si="183"/>
        <v>Branch Delivery</v>
      </c>
      <c r="X245" s="17" t="str">
        <f t="shared" si="179"/>
        <v>Branch Delivery</v>
      </c>
      <c r="Y245" s="17" t="str">
        <f t="shared" si="181"/>
        <v>Branch Manager - Sales Focus</v>
      </c>
      <c r="Z245" s="17" t="str">
        <f t="shared" si="180"/>
        <v>C - Function Manager</v>
      </c>
      <c r="AN245" s="4" t="str">
        <f t="shared" si="167"/>
        <v>BDCRFC</v>
      </c>
      <c r="AO245" s="12" t="str">
        <f t="shared" si="182"/>
        <v>RRU-BD-CRFC</v>
      </c>
      <c r="AP245" s="12" t="str">
        <f t="shared" si="168"/>
        <v>Branch Delivery</v>
      </c>
      <c r="AQ245" s="12" t="str">
        <f t="shared" si="169"/>
        <v>Branch Delivery</v>
      </c>
      <c r="AR245" s="12" t="str">
        <f t="shared" si="170"/>
        <v>Branch Manager - Service Focus</v>
      </c>
      <c r="AS245" s="12" t="str">
        <f t="shared" si="171"/>
        <v>C - Function Manager</v>
      </c>
      <c r="AT245" s="12" t="str">
        <f t="shared" si="172"/>
        <v>Branch DeliveryBranch DeliveryBranch Manager - Service FocusC - Function Manager</v>
      </c>
      <c r="AU245" s="153" t="str">
        <f t="shared" si="173"/>
        <v>C</v>
      </c>
    </row>
    <row r="246" spans="1:47">
      <c r="A246" s="12" t="s">
        <v>44</v>
      </c>
      <c r="B246" s="12" t="s">
        <v>44</v>
      </c>
      <c r="C246" s="12" t="s">
        <v>94</v>
      </c>
      <c r="D246" s="12" t="s">
        <v>135</v>
      </c>
      <c r="E246" s="12">
        <f t="shared" si="157"/>
        <v>1</v>
      </c>
      <c r="F246" s="12">
        <f t="shared" si="158"/>
        <v>3</v>
      </c>
      <c r="G246" s="12">
        <f t="shared" si="159"/>
        <v>2</v>
      </c>
      <c r="H246" s="12" t="str">
        <f t="shared" si="160"/>
        <v>Branch Delivery</v>
      </c>
      <c r="I246" s="12" t="str">
        <f t="shared" si="161"/>
        <v>Branch Delivery1</v>
      </c>
      <c r="J246" s="12" t="str">
        <f t="shared" si="162"/>
        <v>Branch Delivery</v>
      </c>
      <c r="K246" s="12" t="str">
        <f t="shared" si="163"/>
        <v>Branch DeliveryBranch Delivery3</v>
      </c>
      <c r="L246" s="12" t="str">
        <f t="shared" si="164"/>
        <v>Branch Manager - Service Focus</v>
      </c>
      <c r="M246" s="12" t="str">
        <f t="shared" si="165"/>
        <v>Branch DeliveryBranch DeliveryBranch Manager - Service Focus2</v>
      </c>
      <c r="N246" s="12" t="str">
        <f t="shared" si="166"/>
        <v>D - Manager/Technical Expert</v>
      </c>
      <c r="O246" s="4" t="s">
        <v>1717</v>
      </c>
      <c r="P246" s="4" t="str">
        <f t="shared" si="174"/>
        <v>BD</v>
      </c>
      <c r="Q246" s="4" t="str">
        <f t="shared" si="175"/>
        <v>CR</v>
      </c>
      <c r="R246" s="4" t="str">
        <f t="shared" si="176"/>
        <v>F</v>
      </c>
      <c r="S246" s="4" t="str">
        <f t="shared" si="177"/>
        <v>D</v>
      </c>
      <c r="V246" s="12" t="str">
        <f t="shared" si="178"/>
        <v>RRU-BD-CRFD</v>
      </c>
      <c r="W246" s="17" t="str">
        <f t="shared" si="183"/>
        <v>Branch Delivery</v>
      </c>
      <c r="X246" s="17" t="str">
        <f t="shared" si="179"/>
        <v>Branch Delivery</v>
      </c>
      <c r="Y246" s="17" t="str">
        <f t="shared" si="181"/>
        <v>Branch Manager - Service Focus</v>
      </c>
      <c r="Z246" s="17" t="str">
        <f t="shared" si="180"/>
        <v>D - Manager/Technical Expert</v>
      </c>
      <c r="AN246" s="4" t="str">
        <f t="shared" si="167"/>
        <v>BDCRFD</v>
      </c>
      <c r="AO246" s="12" t="str">
        <f t="shared" si="182"/>
        <v>RRU-BD-CRFD</v>
      </c>
      <c r="AP246" s="12" t="str">
        <f t="shared" si="168"/>
        <v>Branch Delivery</v>
      </c>
      <c r="AQ246" s="12" t="str">
        <f t="shared" si="169"/>
        <v>Branch Delivery</v>
      </c>
      <c r="AR246" s="12" t="str">
        <f t="shared" si="170"/>
        <v>Branch Manager - Service Focus</v>
      </c>
      <c r="AS246" s="12" t="str">
        <f t="shared" si="171"/>
        <v>D - Manager/Technical Expert</v>
      </c>
      <c r="AT246" s="12" t="str">
        <f t="shared" si="172"/>
        <v>Branch DeliveryBranch DeliveryBranch Manager - Service FocusD - Manager/Technical Expert</v>
      </c>
      <c r="AU246" s="153" t="str">
        <f t="shared" si="173"/>
        <v>D</v>
      </c>
    </row>
    <row r="247" spans="1:47">
      <c r="A247" s="12" t="s">
        <v>44</v>
      </c>
      <c r="B247" s="12" t="s">
        <v>44</v>
      </c>
      <c r="C247" s="12" t="s">
        <v>94</v>
      </c>
      <c r="D247" s="12" t="s">
        <v>136</v>
      </c>
      <c r="E247" s="12">
        <f t="shared" si="157"/>
        <v>1</v>
      </c>
      <c r="F247" s="12">
        <f t="shared" si="158"/>
        <v>3</v>
      </c>
      <c r="G247" s="12">
        <f t="shared" si="159"/>
        <v>3</v>
      </c>
      <c r="H247" s="12" t="str">
        <f t="shared" si="160"/>
        <v>Branch Delivery</v>
      </c>
      <c r="I247" s="12" t="str">
        <f t="shared" si="161"/>
        <v>Branch Delivery1</v>
      </c>
      <c r="J247" s="12" t="str">
        <f t="shared" si="162"/>
        <v>Branch Delivery</v>
      </c>
      <c r="K247" s="12" t="str">
        <f t="shared" si="163"/>
        <v>Branch DeliveryBranch Delivery3</v>
      </c>
      <c r="L247" s="12" t="str">
        <f t="shared" si="164"/>
        <v>Branch Manager - Service Focus</v>
      </c>
      <c r="M247" s="12" t="str">
        <f t="shared" si="165"/>
        <v>Branch DeliveryBranch DeliveryBranch Manager - Service Focus3</v>
      </c>
      <c r="N247" s="12" t="str">
        <f t="shared" si="166"/>
        <v>E - Senior Professional</v>
      </c>
      <c r="O247" s="4" t="s">
        <v>1718</v>
      </c>
      <c r="P247" s="4" t="str">
        <f t="shared" si="174"/>
        <v>BD</v>
      </c>
      <c r="Q247" s="4" t="str">
        <f t="shared" si="175"/>
        <v>CR</v>
      </c>
      <c r="R247" s="4" t="str">
        <f t="shared" si="176"/>
        <v>F</v>
      </c>
      <c r="S247" s="4" t="str">
        <f t="shared" si="177"/>
        <v>E</v>
      </c>
      <c r="V247" s="12" t="str">
        <f t="shared" si="178"/>
        <v>RRU-BD-CRFE</v>
      </c>
      <c r="W247" s="17" t="str">
        <f t="shared" si="183"/>
        <v>Branch Delivery</v>
      </c>
      <c r="X247" s="17" t="str">
        <f t="shared" si="179"/>
        <v>Branch Delivery</v>
      </c>
      <c r="Y247" s="17" t="str">
        <f t="shared" si="181"/>
        <v>Branch Manager - Service Focus</v>
      </c>
      <c r="Z247" s="17" t="str">
        <f t="shared" si="180"/>
        <v>E - Senior Professional</v>
      </c>
      <c r="AN247" s="4" t="str">
        <f t="shared" si="167"/>
        <v>BDCRFE</v>
      </c>
      <c r="AO247" s="12" t="str">
        <f t="shared" si="182"/>
        <v>RRU-BD-CRFE</v>
      </c>
      <c r="AP247" s="12" t="str">
        <f t="shared" si="168"/>
        <v>Branch Delivery</v>
      </c>
      <c r="AQ247" s="12" t="str">
        <f t="shared" si="169"/>
        <v>Branch Delivery</v>
      </c>
      <c r="AR247" s="12" t="str">
        <f t="shared" si="170"/>
        <v>Branch Manager - Service Focus</v>
      </c>
      <c r="AS247" s="12" t="str">
        <f t="shared" si="171"/>
        <v>E - Senior Professional</v>
      </c>
      <c r="AT247" s="12" t="str">
        <f t="shared" si="172"/>
        <v>Branch DeliveryBranch DeliveryBranch Manager - Service FocusE - Senior Professional</v>
      </c>
      <c r="AU247" s="153" t="str">
        <f t="shared" si="173"/>
        <v>E</v>
      </c>
    </row>
    <row r="248" spans="1:47">
      <c r="A248" s="12" t="s">
        <v>44</v>
      </c>
      <c r="B248" s="12" t="s">
        <v>44</v>
      </c>
      <c r="C248" s="12" t="s">
        <v>149</v>
      </c>
      <c r="D248" s="12" t="s">
        <v>136</v>
      </c>
      <c r="E248" s="12">
        <f t="shared" si="157"/>
        <v>1</v>
      </c>
      <c r="F248" s="12">
        <f t="shared" si="158"/>
        <v>4</v>
      </c>
      <c r="G248" s="12">
        <f t="shared" si="159"/>
        <v>1</v>
      </c>
      <c r="H248" s="12" t="str">
        <f t="shared" si="160"/>
        <v>Branch Delivery</v>
      </c>
      <c r="I248" s="12" t="str">
        <f t="shared" si="161"/>
        <v>Branch Delivery1</v>
      </c>
      <c r="J248" s="12" t="str">
        <f t="shared" si="162"/>
        <v>Branch Delivery</v>
      </c>
      <c r="K248" s="12" t="str">
        <f t="shared" si="163"/>
        <v>Branch DeliveryBranch Delivery4</v>
      </c>
      <c r="L248" s="12" t="str">
        <f t="shared" si="164"/>
        <v>Assistant Branch Manager</v>
      </c>
      <c r="M248" s="12" t="str">
        <f t="shared" si="165"/>
        <v>Branch DeliveryBranch DeliveryAssistant Branch Manager1</v>
      </c>
      <c r="N248" s="12" t="str">
        <f t="shared" si="166"/>
        <v>E - Senior Professional</v>
      </c>
      <c r="O248" s="4" t="s">
        <v>1720</v>
      </c>
      <c r="P248" s="4" t="str">
        <f t="shared" si="174"/>
        <v>BD</v>
      </c>
      <c r="Q248" s="4" t="str">
        <f t="shared" si="175"/>
        <v>CR</v>
      </c>
      <c r="R248" s="4" t="str">
        <f t="shared" si="176"/>
        <v>G</v>
      </c>
      <c r="S248" s="4" t="str">
        <f t="shared" si="177"/>
        <v>E</v>
      </c>
      <c r="V248" s="12" t="str">
        <f t="shared" si="178"/>
        <v>RRU-BD-CRGE</v>
      </c>
      <c r="W248" s="17" t="str">
        <f t="shared" si="183"/>
        <v>Branch Delivery</v>
      </c>
      <c r="X248" s="17" t="str">
        <f t="shared" si="179"/>
        <v>Branch Delivery</v>
      </c>
      <c r="Y248" s="17" t="str">
        <f t="shared" si="181"/>
        <v>Branch Manager - Service Focus</v>
      </c>
      <c r="Z248" s="17" t="str">
        <f t="shared" si="180"/>
        <v>E - Senior Professional</v>
      </c>
      <c r="AN248" s="4" t="str">
        <f t="shared" si="167"/>
        <v>BDCRGE</v>
      </c>
      <c r="AO248" s="12" t="str">
        <f t="shared" si="182"/>
        <v>RRU-BD-CRGE</v>
      </c>
      <c r="AP248" s="12" t="str">
        <f t="shared" si="168"/>
        <v>Branch Delivery</v>
      </c>
      <c r="AQ248" s="12" t="str">
        <f t="shared" si="169"/>
        <v>Branch Delivery</v>
      </c>
      <c r="AR248" s="12" t="str">
        <f t="shared" si="170"/>
        <v>Assistant Branch Manager</v>
      </c>
      <c r="AS248" s="12" t="str">
        <f t="shared" si="171"/>
        <v>E - Senior Professional</v>
      </c>
      <c r="AT248" s="12" t="str">
        <f t="shared" si="172"/>
        <v>Branch DeliveryBranch DeliveryAssistant Branch ManagerE - Senior Professional</v>
      </c>
      <c r="AU248" s="153" t="str">
        <f t="shared" si="173"/>
        <v>E</v>
      </c>
    </row>
    <row r="249" spans="1:47">
      <c r="A249" s="12" t="s">
        <v>44</v>
      </c>
      <c r="B249" s="12" t="s">
        <v>44</v>
      </c>
      <c r="C249" s="12" t="s">
        <v>149</v>
      </c>
      <c r="D249" s="12" t="s">
        <v>137</v>
      </c>
      <c r="E249" s="12">
        <f t="shared" ref="E249:E312" si="184">IF(AND(H249=H248),IF(J249=J248,E248,E248+1),1)</f>
        <v>1</v>
      </c>
      <c r="F249" s="12">
        <f t="shared" ref="F249:F312" si="185">IF(AND(H249=H248,J249=J248),IF(L249=L248,F248,F248+1),1)</f>
        <v>4</v>
      </c>
      <c r="G249" s="12">
        <f t="shared" ref="G249:G312" si="186">IF(AND(H249=H248,J249=J248,L249=L248),IF(N249=N248,G248,G248+1),1)</f>
        <v>2</v>
      </c>
      <c r="H249" s="12" t="str">
        <f t="shared" ref="H249:H312" si="187">A249</f>
        <v>Branch Delivery</v>
      </c>
      <c r="I249" s="12" t="str">
        <f t="shared" ref="I249:I312" si="188">H249&amp;E249</f>
        <v>Branch Delivery1</v>
      </c>
      <c r="J249" s="12" t="str">
        <f t="shared" ref="J249:J312" si="189">B249</f>
        <v>Branch Delivery</v>
      </c>
      <c r="K249" s="12" t="str">
        <f t="shared" ref="K249:K312" si="190">+H249&amp;J249&amp;F249</f>
        <v>Branch DeliveryBranch Delivery4</v>
      </c>
      <c r="L249" s="12" t="str">
        <f t="shared" ref="L249:L312" si="191">C249</f>
        <v>Assistant Branch Manager</v>
      </c>
      <c r="M249" s="12" t="str">
        <f t="shared" ref="M249:M312" si="192">H249&amp;J249&amp;L249&amp;G249</f>
        <v>Branch DeliveryBranch DeliveryAssistant Branch Manager2</v>
      </c>
      <c r="N249" s="12" t="str">
        <f t="shared" ref="N249:N312" si="193">D249</f>
        <v>F - Intermediate Professional</v>
      </c>
      <c r="O249" s="4" t="s">
        <v>1721</v>
      </c>
      <c r="P249" s="4" t="str">
        <f t="shared" si="174"/>
        <v>BD</v>
      </c>
      <c r="Q249" s="4" t="str">
        <f t="shared" si="175"/>
        <v>CR</v>
      </c>
      <c r="R249" s="4" t="str">
        <f t="shared" si="176"/>
        <v>G</v>
      </c>
      <c r="S249" s="4" t="str">
        <f t="shared" si="177"/>
        <v>F</v>
      </c>
      <c r="V249" s="12" t="str">
        <f t="shared" si="178"/>
        <v>RRU-BD-CRGF</v>
      </c>
      <c r="W249" s="17" t="str">
        <f t="shared" si="183"/>
        <v>Branch Delivery</v>
      </c>
      <c r="X249" s="17" t="str">
        <f t="shared" si="179"/>
        <v>Branch Delivery</v>
      </c>
      <c r="Y249" s="17" t="str">
        <f t="shared" si="181"/>
        <v>Assistant Branch Manager</v>
      </c>
      <c r="Z249" s="17" t="str">
        <f t="shared" si="180"/>
        <v>F - Intermediate Professional</v>
      </c>
      <c r="AN249" s="4" t="str">
        <f t="shared" ref="AN249:AN312" si="194">O249</f>
        <v>BDCRGF</v>
      </c>
      <c r="AO249" s="12" t="str">
        <f t="shared" si="182"/>
        <v>RRU-BD-CRGF</v>
      </c>
      <c r="AP249" s="12" t="str">
        <f t="shared" ref="AP249:AP312" si="195">A249</f>
        <v>Branch Delivery</v>
      </c>
      <c r="AQ249" s="12" t="str">
        <f t="shared" ref="AQ249:AQ312" si="196">B249</f>
        <v>Branch Delivery</v>
      </c>
      <c r="AR249" s="12" t="str">
        <f t="shared" ref="AR249:AR312" si="197">C249</f>
        <v>Assistant Branch Manager</v>
      </c>
      <c r="AS249" s="12" t="str">
        <f t="shared" ref="AS249:AS312" si="198">D249</f>
        <v>F - Intermediate Professional</v>
      </c>
      <c r="AT249" s="12" t="str">
        <f t="shared" ref="AT249:AT312" si="199">AP249&amp;AQ249&amp;AR249&amp;AS249</f>
        <v>Branch DeliveryBranch DeliveryAssistant Branch ManagerF - Intermediate Professional</v>
      </c>
      <c r="AU249" s="153" t="str">
        <f t="shared" ref="AU249:AU312" si="200">RIGHT(AO249)</f>
        <v>F</v>
      </c>
    </row>
    <row r="250" spans="1:47">
      <c r="A250" s="12" t="s">
        <v>44</v>
      </c>
      <c r="B250" s="12" t="s">
        <v>44</v>
      </c>
      <c r="C250" s="12" t="s">
        <v>149</v>
      </c>
      <c r="D250" s="12" t="s">
        <v>1407</v>
      </c>
      <c r="E250" s="12">
        <f t="shared" si="184"/>
        <v>1</v>
      </c>
      <c r="F250" s="12">
        <f t="shared" si="185"/>
        <v>4</v>
      </c>
      <c r="G250" s="12">
        <f t="shared" si="186"/>
        <v>3</v>
      </c>
      <c r="H250" s="12" t="str">
        <f t="shared" si="187"/>
        <v>Branch Delivery</v>
      </c>
      <c r="I250" s="12" t="str">
        <f t="shared" si="188"/>
        <v>Branch Delivery1</v>
      </c>
      <c r="J250" s="12" t="str">
        <f t="shared" si="189"/>
        <v>Branch Delivery</v>
      </c>
      <c r="K250" s="12" t="str">
        <f t="shared" si="190"/>
        <v>Branch DeliveryBranch Delivery4</v>
      </c>
      <c r="L250" s="12" t="str">
        <f t="shared" si="191"/>
        <v>Assistant Branch Manager</v>
      </c>
      <c r="M250" s="12" t="str">
        <f t="shared" si="192"/>
        <v>Branch DeliveryBranch DeliveryAssistant Branch Manager3</v>
      </c>
      <c r="N250" s="12" t="str">
        <f t="shared" si="193"/>
        <v>Levels E &amp; F Combined</v>
      </c>
      <c r="O250" s="4" t="s">
        <v>1719</v>
      </c>
      <c r="P250" s="4" t="str">
        <f t="shared" si="174"/>
        <v>BD</v>
      </c>
      <c r="Q250" s="4" t="str">
        <f t="shared" si="175"/>
        <v>CR</v>
      </c>
      <c r="R250" s="4" t="str">
        <f t="shared" si="176"/>
        <v>G</v>
      </c>
      <c r="S250" s="4" t="str">
        <f t="shared" si="177"/>
        <v>2</v>
      </c>
      <c r="V250" s="12" t="str">
        <f t="shared" si="178"/>
        <v>RRU-BD-CRG2</v>
      </c>
      <c r="W250" s="17" t="str">
        <f t="shared" si="183"/>
        <v>Branch Delivery</v>
      </c>
      <c r="X250" s="17" t="str">
        <f t="shared" si="179"/>
        <v>Branch Delivery</v>
      </c>
      <c r="Y250" s="17" t="str">
        <f t="shared" si="181"/>
        <v>Assistant Branch Manager</v>
      </c>
      <c r="Z250" s="17" t="str">
        <f t="shared" si="180"/>
        <v>Levels E &amp; F Combined</v>
      </c>
      <c r="AN250" s="4" t="str">
        <f t="shared" si="194"/>
        <v>BDCRG2</v>
      </c>
      <c r="AO250" s="12" t="str">
        <f t="shared" si="182"/>
        <v>RRU-BD-CRG2</v>
      </c>
      <c r="AP250" s="12" t="str">
        <f t="shared" si="195"/>
        <v>Branch Delivery</v>
      </c>
      <c r="AQ250" s="12" t="str">
        <f t="shared" si="196"/>
        <v>Branch Delivery</v>
      </c>
      <c r="AR250" s="12" t="str">
        <f t="shared" si="197"/>
        <v>Assistant Branch Manager</v>
      </c>
      <c r="AS250" s="12" t="str">
        <f t="shared" si="198"/>
        <v>Levels E &amp; F Combined</v>
      </c>
      <c r="AT250" s="12" t="str">
        <f t="shared" si="199"/>
        <v>Branch DeliveryBranch DeliveryAssistant Branch ManagerLevels E &amp; F Combined</v>
      </c>
      <c r="AU250" s="153" t="str">
        <f t="shared" si="200"/>
        <v>2</v>
      </c>
    </row>
    <row r="251" spans="1:47">
      <c r="A251" s="12" t="s">
        <v>44</v>
      </c>
      <c r="B251" s="12" t="s">
        <v>44</v>
      </c>
      <c r="C251" s="12" t="s">
        <v>204</v>
      </c>
      <c r="D251" s="12" t="s">
        <v>51</v>
      </c>
      <c r="E251" s="12">
        <f t="shared" si="184"/>
        <v>1</v>
      </c>
      <c r="F251" s="12">
        <f t="shared" si="185"/>
        <v>5</v>
      </c>
      <c r="G251" s="12">
        <f t="shared" si="186"/>
        <v>1</v>
      </c>
      <c r="H251" s="12" t="str">
        <f t="shared" si="187"/>
        <v>Branch Delivery</v>
      </c>
      <c r="I251" s="12" t="str">
        <f t="shared" si="188"/>
        <v>Branch Delivery1</v>
      </c>
      <c r="J251" s="12" t="str">
        <f t="shared" si="189"/>
        <v>Branch Delivery</v>
      </c>
      <c r="K251" s="12" t="str">
        <f t="shared" si="190"/>
        <v>Branch DeliveryBranch Delivery5</v>
      </c>
      <c r="L251" s="12" t="str">
        <f t="shared" si="191"/>
        <v>Retail Sales Management</v>
      </c>
      <c r="M251" s="12" t="str">
        <f t="shared" si="192"/>
        <v>Branch DeliveryBranch DeliveryRetail Sales Management1</v>
      </c>
      <c r="N251" s="12" t="str">
        <f t="shared" si="193"/>
        <v>B - Senior Function Manager</v>
      </c>
      <c r="O251" s="4" t="s">
        <v>1722</v>
      </c>
      <c r="P251" s="4" t="str">
        <f t="shared" si="174"/>
        <v>BD</v>
      </c>
      <c r="Q251" s="4" t="str">
        <f t="shared" si="175"/>
        <v>CR</v>
      </c>
      <c r="R251" s="4" t="str">
        <f t="shared" si="176"/>
        <v>H</v>
      </c>
      <c r="S251" s="4" t="str">
        <f t="shared" si="177"/>
        <v>B</v>
      </c>
      <c r="V251" s="12" t="str">
        <f t="shared" si="178"/>
        <v>RRU-BD-CRHB</v>
      </c>
      <c r="W251" s="17" t="str">
        <f t="shared" si="183"/>
        <v>Branch Delivery</v>
      </c>
      <c r="X251" s="17" t="str">
        <f t="shared" si="179"/>
        <v>Branch Delivery</v>
      </c>
      <c r="Y251" s="17" t="str">
        <f t="shared" si="181"/>
        <v>Assistant Branch Manager</v>
      </c>
      <c r="Z251" s="17" t="str">
        <f t="shared" si="180"/>
        <v>B - Senior Function Manager</v>
      </c>
      <c r="AN251" s="4" t="str">
        <f t="shared" si="194"/>
        <v>BDCRHB</v>
      </c>
      <c r="AO251" s="12" t="str">
        <f t="shared" si="182"/>
        <v>RRU-BD-CRHB</v>
      </c>
      <c r="AP251" s="12" t="str">
        <f t="shared" si="195"/>
        <v>Branch Delivery</v>
      </c>
      <c r="AQ251" s="12" t="str">
        <f t="shared" si="196"/>
        <v>Branch Delivery</v>
      </c>
      <c r="AR251" s="12" t="str">
        <f t="shared" si="197"/>
        <v>Retail Sales Management</v>
      </c>
      <c r="AS251" s="12" t="str">
        <f t="shared" si="198"/>
        <v>B - Senior Function Manager</v>
      </c>
      <c r="AT251" s="12" t="str">
        <f t="shared" si="199"/>
        <v>Branch DeliveryBranch DeliveryRetail Sales ManagementB - Senior Function Manager</v>
      </c>
      <c r="AU251" s="153" t="str">
        <f t="shared" si="200"/>
        <v>B</v>
      </c>
    </row>
    <row r="252" spans="1:47">
      <c r="A252" s="12" t="s">
        <v>44</v>
      </c>
      <c r="B252" s="12" t="s">
        <v>44</v>
      </c>
      <c r="C252" s="12" t="s">
        <v>204</v>
      </c>
      <c r="D252" s="12" t="s">
        <v>134</v>
      </c>
      <c r="E252" s="12">
        <f t="shared" si="184"/>
        <v>1</v>
      </c>
      <c r="F252" s="12">
        <f t="shared" si="185"/>
        <v>5</v>
      </c>
      <c r="G252" s="12">
        <f t="shared" si="186"/>
        <v>2</v>
      </c>
      <c r="H252" s="12" t="str">
        <f t="shared" si="187"/>
        <v>Branch Delivery</v>
      </c>
      <c r="I252" s="12" t="str">
        <f t="shared" si="188"/>
        <v>Branch Delivery1</v>
      </c>
      <c r="J252" s="12" t="str">
        <f t="shared" si="189"/>
        <v>Branch Delivery</v>
      </c>
      <c r="K252" s="12" t="str">
        <f t="shared" si="190"/>
        <v>Branch DeliveryBranch Delivery5</v>
      </c>
      <c r="L252" s="12" t="str">
        <f t="shared" si="191"/>
        <v>Retail Sales Management</v>
      </c>
      <c r="M252" s="12" t="str">
        <f t="shared" si="192"/>
        <v>Branch DeliveryBranch DeliveryRetail Sales Management2</v>
      </c>
      <c r="N252" s="12" t="str">
        <f t="shared" si="193"/>
        <v>C - Function Manager</v>
      </c>
      <c r="O252" s="4" t="s">
        <v>1723</v>
      </c>
      <c r="P252" s="4" t="str">
        <f t="shared" ref="P252:P315" si="201">LEFT(O252,2)</f>
        <v>BD</v>
      </c>
      <c r="Q252" s="4" t="str">
        <f t="shared" ref="Q252:Q315" si="202">MID(O252,3,2)</f>
        <v>CR</v>
      </c>
      <c r="R252" s="4" t="str">
        <f t="shared" ref="R252:R315" si="203">MID(O252,5,1)</f>
        <v>H</v>
      </c>
      <c r="S252" s="4" t="str">
        <f t="shared" ref="S252:S315" si="204">RIGHT(O252)</f>
        <v>C</v>
      </c>
      <c r="V252" s="12" t="str">
        <f t="shared" ref="V252:V315" si="205">"RRU-"&amp;P252&amp;"-"&amp;Q252&amp;R252&amp;S252</f>
        <v>RRU-BD-CRHC</v>
      </c>
      <c r="W252" s="17" t="str">
        <f t="shared" si="183"/>
        <v>Branch Delivery</v>
      </c>
      <c r="X252" s="17" t="str">
        <f t="shared" ref="X252:X315" si="206">B252</f>
        <v>Branch Delivery</v>
      </c>
      <c r="Y252" s="17" t="str">
        <f t="shared" si="181"/>
        <v>Retail Sales Management</v>
      </c>
      <c r="Z252" s="17" t="str">
        <f t="shared" ref="Z252:Z315" si="207">D252</f>
        <v>C - Function Manager</v>
      </c>
      <c r="AN252" s="4" t="str">
        <f t="shared" si="194"/>
        <v>BDCRHC</v>
      </c>
      <c r="AO252" s="12" t="str">
        <f t="shared" si="182"/>
        <v>RRU-BD-CRHC</v>
      </c>
      <c r="AP252" s="12" t="str">
        <f t="shared" si="195"/>
        <v>Branch Delivery</v>
      </c>
      <c r="AQ252" s="12" t="str">
        <f t="shared" si="196"/>
        <v>Branch Delivery</v>
      </c>
      <c r="AR252" s="12" t="str">
        <f t="shared" si="197"/>
        <v>Retail Sales Management</v>
      </c>
      <c r="AS252" s="12" t="str">
        <f t="shared" si="198"/>
        <v>C - Function Manager</v>
      </c>
      <c r="AT252" s="12" t="str">
        <f t="shared" si="199"/>
        <v>Branch DeliveryBranch DeliveryRetail Sales ManagementC - Function Manager</v>
      </c>
      <c r="AU252" s="153" t="str">
        <f t="shared" si="200"/>
        <v>C</v>
      </c>
    </row>
    <row r="253" spans="1:47">
      <c r="A253" s="12" t="s">
        <v>44</v>
      </c>
      <c r="B253" s="12" t="s">
        <v>44</v>
      </c>
      <c r="C253" s="12" t="s">
        <v>204</v>
      </c>
      <c r="D253" s="12" t="s">
        <v>135</v>
      </c>
      <c r="E253" s="12">
        <f t="shared" si="184"/>
        <v>1</v>
      </c>
      <c r="F253" s="12">
        <f t="shared" si="185"/>
        <v>5</v>
      </c>
      <c r="G253" s="12">
        <f t="shared" si="186"/>
        <v>3</v>
      </c>
      <c r="H253" s="12" t="str">
        <f t="shared" si="187"/>
        <v>Branch Delivery</v>
      </c>
      <c r="I253" s="12" t="str">
        <f t="shared" si="188"/>
        <v>Branch Delivery1</v>
      </c>
      <c r="J253" s="12" t="str">
        <f t="shared" si="189"/>
        <v>Branch Delivery</v>
      </c>
      <c r="K253" s="12" t="str">
        <f t="shared" si="190"/>
        <v>Branch DeliveryBranch Delivery5</v>
      </c>
      <c r="L253" s="12" t="str">
        <f t="shared" si="191"/>
        <v>Retail Sales Management</v>
      </c>
      <c r="M253" s="12" t="str">
        <f t="shared" si="192"/>
        <v>Branch DeliveryBranch DeliveryRetail Sales Management3</v>
      </c>
      <c r="N253" s="12" t="str">
        <f t="shared" si="193"/>
        <v>D - Manager/Technical Expert</v>
      </c>
      <c r="O253" s="4" t="s">
        <v>1724</v>
      </c>
      <c r="P253" s="4" t="str">
        <f t="shared" si="201"/>
        <v>BD</v>
      </c>
      <c r="Q253" s="4" t="str">
        <f t="shared" si="202"/>
        <v>CR</v>
      </c>
      <c r="R253" s="4" t="str">
        <f t="shared" si="203"/>
        <v>H</v>
      </c>
      <c r="S253" s="4" t="str">
        <f t="shared" si="204"/>
        <v>D</v>
      </c>
      <c r="V253" s="12" t="str">
        <f t="shared" si="205"/>
        <v>RRU-BD-CRHD</v>
      </c>
      <c r="W253" s="17" t="str">
        <f t="shared" si="183"/>
        <v>Branch Delivery</v>
      </c>
      <c r="X253" s="17" t="str">
        <f t="shared" si="206"/>
        <v>Branch Delivery</v>
      </c>
      <c r="Y253" s="17" t="str">
        <f t="shared" ref="Y253:Y316" si="208">C252</f>
        <v>Retail Sales Management</v>
      </c>
      <c r="Z253" s="17" t="str">
        <f t="shared" si="207"/>
        <v>D - Manager/Technical Expert</v>
      </c>
      <c r="AN253" s="4" t="str">
        <f t="shared" si="194"/>
        <v>BDCRHD</v>
      </c>
      <c r="AO253" s="12" t="str">
        <f t="shared" si="182"/>
        <v>RRU-BD-CRHD</v>
      </c>
      <c r="AP253" s="12" t="str">
        <f t="shared" si="195"/>
        <v>Branch Delivery</v>
      </c>
      <c r="AQ253" s="12" t="str">
        <f t="shared" si="196"/>
        <v>Branch Delivery</v>
      </c>
      <c r="AR253" s="12" t="str">
        <f t="shared" si="197"/>
        <v>Retail Sales Management</v>
      </c>
      <c r="AS253" s="12" t="str">
        <f t="shared" si="198"/>
        <v>D - Manager/Technical Expert</v>
      </c>
      <c r="AT253" s="12" t="str">
        <f t="shared" si="199"/>
        <v>Branch DeliveryBranch DeliveryRetail Sales ManagementD - Manager/Technical Expert</v>
      </c>
      <c r="AU253" s="153" t="str">
        <f t="shared" si="200"/>
        <v>D</v>
      </c>
    </row>
    <row r="254" spans="1:47">
      <c r="A254" s="12" t="s">
        <v>44</v>
      </c>
      <c r="B254" s="12" t="s">
        <v>44</v>
      </c>
      <c r="C254" s="12" t="s">
        <v>43</v>
      </c>
      <c r="D254" s="12" t="s">
        <v>135</v>
      </c>
      <c r="E254" s="12">
        <f t="shared" si="184"/>
        <v>1</v>
      </c>
      <c r="F254" s="12">
        <f t="shared" si="185"/>
        <v>6</v>
      </c>
      <c r="G254" s="12">
        <f t="shared" si="186"/>
        <v>1</v>
      </c>
      <c r="H254" s="12" t="str">
        <f t="shared" si="187"/>
        <v>Branch Delivery</v>
      </c>
      <c r="I254" s="12" t="str">
        <f t="shared" si="188"/>
        <v>Branch Delivery1</v>
      </c>
      <c r="J254" s="12" t="str">
        <f t="shared" si="189"/>
        <v>Branch Delivery</v>
      </c>
      <c r="K254" s="12" t="str">
        <f t="shared" si="190"/>
        <v>Branch DeliveryBranch Delivery6</v>
      </c>
      <c r="L254" s="12" t="str">
        <f t="shared" si="191"/>
        <v>Personal Banker</v>
      </c>
      <c r="M254" s="12" t="str">
        <f t="shared" si="192"/>
        <v>Branch DeliveryBranch DeliveryPersonal Banker1</v>
      </c>
      <c r="N254" s="12" t="str">
        <f t="shared" si="193"/>
        <v>D - Manager/Technical Expert</v>
      </c>
      <c r="O254" s="4" t="s">
        <v>1725</v>
      </c>
      <c r="P254" s="4" t="str">
        <f t="shared" si="201"/>
        <v>BD</v>
      </c>
      <c r="Q254" s="4" t="str">
        <f t="shared" si="202"/>
        <v>CR</v>
      </c>
      <c r="R254" s="4" t="str">
        <f t="shared" si="203"/>
        <v>I</v>
      </c>
      <c r="S254" s="4" t="str">
        <f t="shared" si="204"/>
        <v>D</v>
      </c>
      <c r="V254" s="12" t="str">
        <f t="shared" si="205"/>
        <v>RRU-BD-CRID</v>
      </c>
      <c r="W254" s="17" t="str">
        <f t="shared" si="183"/>
        <v>Branch Delivery</v>
      </c>
      <c r="X254" s="17" t="str">
        <f t="shared" si="206"/>
        <v>Branch Delivery</v>
      </c>
      <c r="Y254" s="17" t="str">
        <f t="shared" si="208"/>
        <v>Retail Sales Management</v>
      </c>
      <c r="Z254" s="17" t="str">
        <f t="shared" si="207"/>
        <v>D - Manager/Technical Expert</v>
      </c>
      <c r="AN254" s="4" t="str">
        <f t="shared" si="194"/>
        <v>BDCRID</v>
      </c>
      <c r="AO254" s="12" t="str">
        <f t="shared" si="182"/>
        <v>RRU-BD-CRID</v>
      </c>
      <c r="AP254" s="12" t="str">
        <f t="shared" si="195"/>
        <v>Branch Delivery</v>
      </c>
      <c r="AQ254" s="12" t="str">
        <f t="shared" si="196"/>
        <v>Branch Delivery</v>
      </c>
      <c r="AR254" s="12" t="str">
        <f t="shared" si="197"/>
        <v>Personal Banker</v>
      </c>
      <c r="AS254" s="12" t="str">
        <f t="shared" si="198"/>
        <v>D - Manager/Technical Expert</v>
      </c>
      <c r="AT254" s="12" t="str">
        <f t="shared" si="199"/>
        <v>Branch DeliveryBranch DeliveryPersonal BankerD - Manager/Technical Expert</v>
      </c>
      <c r="AU254" s="153" t="str">
        <f t="shared" si="200"/>
        <v>D</v>
      </c>
    </row>
    <row r="255" spans="1:47">
      <c r="A255" s="12" t="s">
        <v>44</v>
      </c>
      <c r="B255" s="12" t="s">
        <v>44</v>
      </c>
      <c r="C255" s="12" t="s">
        <v>43</v>
      </c>
      <c r="D255" s="12" t="s">
        <v>136</v>
      </c>
      <c r="E255" s="12">
        <f t="shared" si="184"/>
        <v>1</v>
      </c>
      <c r="F255" s="12">
        <f t="shared" si="185"/>
        <v>6</v>
      </c>
      <c r="G255" s="12">
        <f t="shared" si="186"/>
        <v>2</v>
      </c>
      <c r="H255" s="12" t="str">
        <f t="shared" si="187"/>
        <v>Branch Delivery</v>
      </c>
      <c r="I255" s="12" t="str">
        <f t="shared" si="188"/>
        <v>Branch Delivery1</v>
      </c>
      <c r="J255" s="12" t="str">
        <f t="shared" si="189"/>
        <v>Branch Delivery</v>
      </c>
      <c r="K255" s="12" t="str">
        <f t="shared" si="190"/>
        <v>Branch DeliveryBranch Delivery6</v>
      </c>
      <c r="L255" s="12" t="str">
        <f t="shared" si="191"/>
        <v>Personal Banker</v>
      </c>
      <c r="M255" s="12" t="str">
        <f t="shared" si="192"/>
        <v>Branch DeliveryBranch DeliveryPersonal Banker2</v>
      </c>
      <c r="N255" s="12" t="str">
        <f t="shared" si="193"/>
        <v>E - Senior Professional</v>
      </c>
      <c r="O255" s="4" t="s">
        <v>1726</v>
      </c>
      <c r="P255" s="4" t="str">
        <f t="shared" si="201"/>
        <v>BD</v>
      </c>
      <c r="Q255" s="4" t="str">
        <f t="shared" si="202"/>
        <v>CR</v>
      </c>
      <c r="R255" s="4" t="str">
        <f t="shared" si="203"/>
        <v>I</v>
      </c>
      <c r="S255" s="4" t="str">
        <f t="shared" si="204"/>
        <v>E</v>
      </c>
      <c r="V255" s="12" t="str">
        <f t="shared" si="205"/>
        <v>RRU-BD-CRIE</v>
      </c>
      <c r="W255" s="17" t="str">
        <f t="shared" si="183"/>
        <v>Branch Delivery</v>
      </c>
      <c r="X255" s="17" t="str">
        <f t="shared" si="206"/>
        <v>Branch Delivery</v>
      </c>
      <c r="Y255" s="17" t="str">
        <f t="shared" si="208"/>
        <v>Personal Banker</v>
      </c>
      <c r="Z255" s="17" t="str">
        <f t="shared" si="207"/>
        <v>E - Senior Professional</v>
      </c>
      <c r="AN255" s="4" t="str">
        <f t="shared" si="194"/>
        <v>BDCRIE</v>
      </c>
      <c r="AO255" s="12" t="str">
        <f t="shared" si="182"/>
        <v>RRU-BD-CRIE</v>
      </c>
      <c r="AP255" s="12" t="str">
        <f t="shared" si="195"/>
        <v>Branch Delivery</v>
      </c>
      <c r="AQ255" s="12" t="str">
        <f t="shared" si="196"/>
        <v>Branch Delivery</v>
      </c>
      <c r="AR255" s="12" t="str">
        <f t="shared" si="197"/>
        <v>Personal Banker</v>
      </c>
      <c r="AS255" s="12" t="str">
        <f t="shared" si="198"/>
        <v>E - Senior Professional</v>
      </c>
      <c r="AT255" s="12" t="str">
        <f t="shared" si="199"/>
        <v>Branch DeliveryBranch DeliveryPersonal BankerE - Senior Professional</v>
      </c>
      <c r="AU255" s="153" t="str">
        <f t="shared" si="200"/>
        <v>E</v>
      </c>
    </row>
    <row r="256" spans="1:47">
      <c r="A256" s="12" t="s">
        <v>44</v>
      </c>
      <c r="B256" s="12" t="s">
        <v>44</v>
      </c>
      <c r="C256" s="12" t="s">
        <v>43</v>
      </c>
      <c r="D256" s="12" t="s">
        <v>137</v>
      </c>
      <c r="E256" s="12">
        <f t="shared" si="184"/>
        <v>1</v>
      </c>
      <c r="F256" s="12">
        <f t="shared" si="185"/>
        <v>6</v>
      </c>
      <c r="G256" s="12">
        <f t="shared" si="186"/>
        <v>3</v>
      </c>
      <c r="H256" s="12" t="str">
        <f t="shared" si="187"/>
        <v>Branch Delivery</v>
      </c>
      <c r="I256" s="12" t="str">
        <f t="shared" si="188"/>
        <v>Branch Delivery1</v>
      </c>
      <c r="J256" s="12" t="str">
        <f t="shared" si="189"/>
        <v>Branch Delivery</v>
      </c>
      <c r="K256" s="12" t="str">
        <f t="shared" si="190"/>
        <v>Branch DeliveryBranch Delivery6</v>
      </c>
      <c r="L256" s="12" t="str">
        <f t="shared" si="191"/>
        <v>Personal Banker</v>
      </c>
      <c r="M256" s="12" t="str">
        <f t="shared" si="192"/>
        <v>Branch DeliveryBranch DeliveryPersonal Banker3</v>
      </c>
      <c r="N256" s="12" t="str">
        <f t="shared" si="193"/>
        <v>F - Intermediate Professional</v>
      </c>
      <c r="O256" s="4" t="s">
        <v>1727</v>
      </c>
      <c r="P256" s="4" t="str">
        <f t="shared" si="201"/>
        <v>BD</v>
      </c>
      <c r="Q256" s="4" t="str">
        <f t="shared" si="202"/>
        <v>CR</v>
      </c>
      <c r="R256" s="4" t="str">
        <f t="shared" si="203"/>
        <v>I</v>
      </c>
      <c r="S256" s="4" t="str">
        <f t="shared" si="204"/>
        <v>F</v>
      </c>
      <c r="V256" s="12" t="str">
        <f t="shared" si="205"/>
        <v>RRU-BD-CRIF</v>
      </c>
      <c r="W256" s="17" t="str">
        <f t="shared" si="183"/>
        <v>Branch Delivery</v>
      </c>
      <c r="X256" s="17" t="str">
        <f t="shared" si="206"/>
        <v>Branch Delivery</v>
      </c>
      <c r="Y256" s="17" t="str">
        <f t="shared" si="208"/>
        <v>Personal Banker</v>
      </c>
      <c r="Z256" s="17" t="str">
        <f t="shared" si="207"/>
        <v>F - Intermediate Professional</v>
      </c>
      <c r="AN256" s="4" t="str">
        <f t="shared" si="194"/>
        <v>BDCRIF</v>
      </c>
      <c r="AO256" s="12" t="str">
        <f t="shared" si="182"/>
        <v>RRU-BD-CRIF</v>
      </c>
      <c r="AP256" s="12" t="str">
        <f t="shared" si="195"/>
        <v>Branch Delivery</v>
      </c>
      <c r="AQ256" s="12" t="str">
        <f t="shared" si="196"/>
        <v>Branch Delivery</v>
      </c>
      <c r="AR256" s="12" t="str">
        <f t="shared" si="197"/>
        <v>Personal Banker</v>
      </c>
      <c r="AS256" s="12" t="str">
        <f t="shared" si="198"/>
        <v>F - Intermediate Professional</v>
      </c>
      <c r="AT256" s="12" t="str">
        <f t="shared" si="199"/>
        <v>Branch DeliveryBranch DeliveryPersonal BankerF - Intermediate Professional</v>
      </c>
      <c r="AU256" s="153" t="str">
        <f t="shared" si="200"/>
        <v>F</v>
      </c>
    </row>
    <row r="257" spans="1:47">
      <c r="A257" s="12" t="s">
        <v>44</v>
      </c>
      <c r="B257" s="12" t="s">
        <v>44</v>
      </c>
      <c r="C257" s="12" t="s">
        <v>43</v>
      </c>
      <c r="D257" s="12" t="s">
        <v>138</v>
      </c>
      <c r="E257" s="12">
        <f t="shared" si="184"/>
        <v>1</v>
      </c>
      <c r="F257" s="12">
        <f t="shared" si="185"/>
        <v>6</v>
      </c>
      <c r="G257" s="12">
        <f t="shared" si="186"/>
        <v>4</v>
      </c>
      <c r="H257" s="12" t="str">
        <f t="shared" si="187"/>
        <v>Branch Delivery</v>
      </c>
      <c r="I257" s="12" t="str">
        <f t="shared" si="188"/>
        <v>Branch Delivery1</v>
      </c>
      <c r="J257" s="12" t="str">
        <f t="shared" si="189"/>
        <v>Branch Delivery</v>
      </c>
      <c r="K257" s="12" t="str">
        <f t="shared" si="190"/>
        <v>Branch DeliveryBranch Delivery6</v>
      </c>
      <c r="L257" s="12" t="str">
        <f t="shared" si="191"/>
        <v>Personal Banker</v>
      </c>
      <c r="M257" s="12" t="str">
        <f t="shared" si="192"/>
        <v>Branch DeliveryBranch DeliveryPersonal Banker4</v>
      </c>
      <c r="N257" s="12" t="str">
        <f t="shared" si="193"/>
        <v>G - Junior Professional</v>
      </c>
      <c r="O257" s="4" t="s">
        <v>1728</v>
      </c>
      <c r="P257" s="4" t="str">
        <f t="shared" si="201"/>
        <v>BD</v>
      </c>
      <c r="Q257" s="4" t="str">
        <f t="shared" si="202"/>
        <v>CR</v>
      </c>
      <c r="R257" s="4" t="str">
        <f t="shared" si="203"/>
        <v>I</v>
      </c>
      <c r="S257" s="4" t="str">
        <f t="shared" si="204"/>
        <v>G</v>
      </c>
      <c r="V257" s="12" t="str">
        <f t="shared" si="205"/>
        <v>RRU-BD-CRIG</v>
      </c>
      <c r="W257" s="17" t="str">
        <f t="shared" si="183"/>
        <v>Branch Delivery</v>
      </c>
      <c r="X257" s="17" t="str">
        <f t="shared" si="206"/>
        <v>Branch Delivery</v>
      </c>
      <c r="Y257" s="17" t="str">
        <f t="shared" si="208"/>
        <v>Personal Banker</v>
      </c>
      <c r="Z257" s="17" t="str">
        <f t="shared" si="207"/>
        <v>G - Junior Professional</v>
      </c>
      <c r="AN257" s="4" t="str">
        <f t="shared" si="194"/>
        <v>BDCRIG</v>
      </c>
      <c r="AO257" s="12" t="str">
        <f t="shared" si="182"/>
        <v>RRU-BD-CRIG</v>
      </c>
      <c r="AP257" s="12" t="str">
        <f t="shared" si="195"/>
        <v>Branch Delivery</v>
      </c>
      <c r="AQ257" s="12" t="str">
        <f t="shared" si="196"/>
        <v>Branch Delivery</v>
      </c>
      <c r="AR257" s="12" t="str">
        <f t="shared" si="197"/>
        <v>Personal Banker</v>
      </c>
      <c r="AS257" s="12" t="str">
        <f t="shared" si="198"/>
        <v>G - Junior Professional</v>
      </c>
      <c r="AT257" s="12" t="str">
        <f t="shared" si="199"/>
        <v>Branch DeliveryBranch DeliveryPersonal BankerG - Junior Professional</v>
      </c>
      <c r="AU257" s="153" t="str">
        <f t="shared" si="200"/>
        <v>G</v>
      </c>
    </row>
    <row r="258" spans="1:47">
      <c r="A258" s="12" t="s">
        <v>44</v>
      </c>
      <c r="B258" s="12" t="s">
        <v>44</v>
      </c>
      <c r="C258" s="12" t="s">
        <v>7</v>
      </c>
      <c r="D258" s="12" t="s">
        <v>135</v>
      </c>
      <c r="E258" s="12">
        <f t="shared" si="184"/>
        <v>1</v>
      </c>
      <c r="F258" s="12">
        <f t="shared" si="185"/>
        <v>7</v>
      </c>
      <c r="G258" s="12">
        <f t="shared" si="186"/>
        <v>1</v>
      </c>
      <c r="H258" s="12" t="str">
        <f t="shared" si="187"/>
        <v>Branch Delivery</v>
      </c>
      <c r="I258" s="12" t="str">
        <f t="shared" si="188"/>
        <v>Branch Delivery1</v>
      </c>
      <c r="J258" s="12" t="str">
        <f t="shared" si="189"/>
        <v>Branch Delivery</v>
      </c>
      <c r="K258" s="12" t="str">
        <f t="shared" si="190"/>
        <v>Branch DeliveryBranch Delivery7</v>
      </c>
      <c r="L258" s="12" t="str">
        <f t="shared" si="191"/>
        <v>Teller</v>
      </c>
      <c r="M258" s="12" t="str">
        <f t="shared" si="192"/>
        <v>Branch DeliveryBranch DeliveryTeller1</v>
      </c>
      <c r="N258" s="12" t="str">
        <f t="shared" si="193"/>
        <v>D - Manager/Technical Expert</v>
      </c>
      <c r="O258" s="4" t="s">
        <v>1729</v>
      </c>
      <c r="P258" s="4" t="str">
        <f t="shared" si="201"/>
        <v>BD</v>
      </c>
      <c r="Q258" s="4" t="str">
        <f t="shared" si="202"/>
        <v>CR</v>
      </c>
      <c r="R258" s="4" t="str">
        <f t="shared" si="203"/>
        <v>J</v>
      </c>
      <c r="S258" s="4" t="str">
        <f t="shared" si="204"/>
        <v>D</v>
      </c>
      <c r="V258" s="12" t="str">
        <f t="shared" si="205"/>
        <v>RRU-BD-CRJD</v>
      </c>
      <c r="W258" s="17" t="str">
        <f t="shared" si="183"/>
        <v>Branch Delivery</v>
      </c>
      <c r="X258" s="17" t="str">
        <f t="shared" si="206"/>
        <v>Branch Delivery</v>
      </c>
      <c r="Y258" s="17" t="str">
        <f t="shared" si="208"/>
        <v>Personal Banker</v>
      </c>
      <c r="Z258" s="17" t="str">
        <f t="shared" si="207"/>
        <v>D - Manager/Technical Expert</v>
      </c>
      <c r="AN258" s="4" t="str">
        <f t="shared" si="194"/>
        <v>BDCRJD</v>
      </c>
      <c r="AO258" s="12" t="str">
        <f t="shared" si="182"/>
        <v>RRU-BD-CRJD</v>
      </c>
      <c r="AP258" s="12" t="str">
        <f t="shared" si="195"/>
        <v>Branch Delivery</v>
      </c>
      <c r="AQ258" s="12" t="str">
        <f t="shared" si="196"/>
        <v>Branch Delivery</v>
      </c>
      <c r="AR258" s="12" t="str">
        <f t="shared" si="197"/>
        <v>Teller</v>
      </c>
      <c r="AS258" s="12" t="str">
        <f t="shared" si="198"/>
        <v>D - Manager/Technical Expert</v>
      </c>
      <c r="AT258" s="12" t="str">
        <f t="shared" si="199"/>
        <v>Branch DeliveryBranch DeliveryTellerD - Manager/Technical Expert</v>
      </c>
      <c r="AU258" s="153" t="str">
        <f t="shared" si="200"/>
        <v>D</v>
      </c>
    </row>
    <row r="259" spans="1:47">
      <c r="A259" s="12" t="s">
        <v>44</v>
      </c>
      <c r="B259" s="12" t="s">
        <v>44</v>
      </c>
      <c r="C259" s="12" t="s">
        <v>7</v>
      </c>
      <c r="D259" s="12" t="s">
        <v>138</v>
      </c>
      <c r="E259" s="12">
        <f t="shared" si="184"/>
        <v>1</v>
      </c>
      <c r="F259" s="12">
        <f t="shared" si="185"/>
        <v>7</v>
      </c>
      <c r="G259" s="12">
        <f t="shared" si="186"/>
        <v>2</v>
      </c>
      <c r="H259" s="12" t="str">
        <f t="shared" si="187"/>
        <v>Branch Delivery</v>
      </c>
      <c r="I259" s="12" t="str">
        <f t="shared" si="188"/>
        <v>Branch Delivery1</v>
      </c>
      <c r="J259" s="12" t="str">
        <f t="shared" si="189"/>
        <v>Branch Delivery</v>
      </c>
      <c r="K259" s="12" t="str">
        <f t="shared" si="190"/>
        <v>Branch DeliveryBranch Delivery7</v>
      </c>
      <c r="L259" s="12" t="str">
        <f t="shared" si="191"/>
        <v>Teller</v>
      </c>
      <c r="M259" s="12" t="str">
        <f t="shared" si="192"/>
        <v>Branch DeliveryBranch DeliveryTeller2</v>
      </c>
      <c r="N259" s="12" t="str">
        <f t="shared" si="193"/>
        <v>G - Junior Professional</v>
      </c>
      <c r="O259" s="4" t="s">
        <v>1730</v>
      </c>
      <c r="P259" s="4" t="str">
        <f t="shared" si="201"/>
        <v>BD</v>
      </c>
      <c r="Q259" s="4" t="str">
        <f t="shared" si="202"/>
        <v>CR</v>
      </c>
      <c r="R259" s="4" t="str">
        <f t="shared" si="203"/>
        <v>J</v>
      </c>
      <c r="S259" s="4" t="str">
        <f t="shared" si="204"/>
        <v>G</v>
      </c>
      <c r="V259" s="12" t="str">
        <f t="shared" si="205"/>
        <v>RRU-BD-CRJG</v>
      </c>
      <c r="W259" s="17" t="str">
        <f t="shared" si="183"/>
        <v>Branch Delivery</v>
      </c>
      <c r="X259" s="17" t="str">
        <f t="shared" si="206"/>
        <v>Branch Delivery</v>
      </c>
      <c r="Y259" s="17" t="str">
        <f t="shared" si="208"/>
        <v>Teller</v>
      </c>
      <c r="Z259" s="17" t="str">
        <f t="shared" si="207"/>
        <v>G - Junior Professional</v>
      </c>
      <c r="AN259" s="4" t="str">
        <f t="shared" si="194"/>
        <v>BDCRJG</v>
      </c>
      <c r="AO259" s="12" t="str">
        <f t="shared" si="182"/>
        <v>RRU-BD-CRJG</v>
      </c>
      <c r="AP259" s="12" t="str">
        <f t="shared" si="195"/>
        <v>Branch Delivery</v>
      </c>
      <c r="AQ259" s="12" t="str">
        <f t="shared" si="196"/>
        <v>Branch Delivery</v>
      </c>
      <c r="AR259" s="12" t="str">
        <f t="shared" si="197"/>
        <v>Teller</v>
      </c>
      <c r="AS259" s="12" t="str">
        <f t="shared" si="198"/>
        <v>G - Junior Professional</v>
      </c>
      <c r="AT259" s="12" t="str">
        <f t="shared" si="199"/>
        <v>Branch DeliveryBranch DeliveryTellerG - Junior Professional</v>
      </c>
      <c r="AU259" s="153" t="str">
        <f t="shared" si="200"/>
        <v>G</v>
      </c>
    </row>
    <row r="260" spans="1:47">
      <c r="A260" s="12" t="s">
        <v>44</v>
      </c>
      <c r="B260" s="12" t="s">
        <v>44</v>
      </c>
      <c r="C260" s="12" t="s">
        <v>7</v>
      </c>
      <c r="D260" s="12" t="s">
        <v>139</v>
      </c>
      <c r="E260" s="12">
        <f t="shared" si="184"/>
        <v>1</v>
      </c>
      <c r="F260" s="12">
        <f t="shared" si="185"/>
        <v>7</v>
      </c>
      <c r="G260" s="12">
        <f t="shared" si="186"/>
        <v>3</v>
      </c>
      <c r="H260" s="12" t="str">
        <f t="shared" si="187"/>
        <v>Branch Delivery</v>
      </c>
      <c r="I260" s="12" t="str">
        <f t="shared" si="188"/>
        <v>Branch Delivery1</v>
      </c>
      <c r="J260" s="12" t="str">
        <f t="shared" si="189"/>
        <v>Branch Delivery</v>
      </c>
      <c r="K260" s="12" t="str">
        <f t="shared" si="190"/>
        <v>Branch DeliveryBranch Delivery7</v>
      </c>
      <c r="L260" s="12" t="str">
        <f t="shared" si="191"/>
        <v>Teller</v>
      </c>
      <c r="M260" s="12" t="str">
        <f t="shared" si="192"/>
        <v>Branch DeliveryBranch DeliveryTeller3</v>
      </c>
      <c r="N260" s="12" t="str">
        <f t="shared" si="193"/>
        <v>H - Senior Staff</v>
      </c>
      <c r="O260" s="4" t="s">
        <v>1731</v>
      </c>
      <c r="P260" s="4" t="str">
        <f t="shared" si="201"/>
        <v>BD</v>
      </c>
      <c r="Q260" s="4" t="str">
        <f t="shared" si="202"/>
        <v>CR</v>
      </c>
      <c r="R260" s="4" t="str">
        <f t="shared" si="203"/>
        <v>J</v>
      </c>
      <c r="S260" s="4" t="str">
        <f t="shared" si="204"/>
        <v>H</v>
      </c>
      <c r="V260" s="12" t="str">
        <f t="shared" si="205"/>
        <v>RRU-BD-CRJH</v>
      </c>
      <c r="W260" s="17" t="str">
        <f t="shared" si="183"/>
        <v>Branch Delivery</v>
      </c>
      <c r="X260" s="17" t="str">
        <f t="shared" si="206"/>
        <v>Branch Delivery</v>
      </c>
      <c r="Y260" s="17" t="str">
        <f t="shared" si="208"/>
        <v>Teller</v>
      </c>
      <c r="Z260" s="17" t="str">
        <f t="shared" si="207"/>
        <v>H - Senior Staff</v>
      </c>
      <c r="AN260" s="4" t="str">
        <f t="shared" si="194"/>
        <v>BDCRJH</v>
      </c>
      <c r="AO260" s="12" t="str">
        <f t="shared" si="182"/>
        <v>RRU-BD-CRJH</v>
      </c>
      <c r="AP260" s="12" t="str">
        <f t="shared" si="195"/>
        <v>Branch Delivery</v>
      </c>
      <c r="AQ260" s="12" t="str">
        <f t="shared" si="196"/>
        <v>Branch Delivery</v>
      </c>
      <c r="AR260" s="12" t="str">
        <f t="shared" si="197"/>
        <v>Teller</v>
      </c>
      <c r="AS260" s="12" t="str">
        <f t="shared" si="198"/>
        <v>H - Senior Staff</v>
      </c>
      <c r="AT260" s="12" t="str">
        <f t="shared" si="199"/>
        <v>Branch DeliveryBranch DeliveryTellerH - Senior Staff</v>
      </c>
      <c r="AU260" s="153" t="str">
        <f t="shared" si="200"/>
        <v>H</v>
      </c>
    </row>
    <row r="261" spans="1:47">
      <c r="A261" s="12" t="s">
        <v>44</v>
      </c>
      <c r="B261" s="12" t="s">
        <v>44</v>
      </c>
      <c r="C261" s="12" t="s">
        <v>7</v>
      </c>
      <c r="D261" s="12" t="s">
        <v>140</v>
      </c>
      <c r="E261" s="12">
        <f t="shared" si="184"/>
        <v>1</v>
      </c>
      <c r="F261" s="12">
        <f t="shared" si="185"/>
        <v>7</v>
      </c>
      <c r="G261" s="12">
        <f t="shared" si="186"/>
        <v>4</v>
      </c>
      <c r="H261" s="12" t="str">
        <f t="shared" si="187"/>
        <v>Branch Delivery</v>
      </c>
      <c r="I261" s="12" t="str">
        <f t="shared" si="188"/>
        <v>Branch Delivery1</v>
      </c>
      <c r="J261" s="12" t="str">
        <f t="shared" si="189"/>
        <v>Branch Delivery</v>
      </c>
      <c r="K261" s="12" t="str">
        <f t="shared" si="190"/>
        <v>Branch DeliveryBranch Delivery7</v>
      </c>
      <c r="L261" s="12" t="str">
        <f t="shared" si="191"/>
        <v>Teller</v>
      </c>
      <c r="M261" s="12" t="str">
        <f t="shared" si="192"/>
        <v>Branch DeliveryBranch DeliveryTeller4</v>
      </c>
      <c r="N261" s="12" t="str">
        <f t="shared" si="193"/>
        <v>I - Intermediate Staff</v>
      </c>
      <c r="O261" s="4" t="s">
        <v>1732</v>
      </c>
      <c r="P261" s="4" t="str">
        <f t="shared" si="201"/>
        <v>BD</v>
      </c>
      <c r="Q261" s="4" t="str">
        <f t="shared" si="202"/>
        <v>CR</v>
      </c>
      <c r="R261" s="4" t="str">
        <f t="shared" si="203"/>
        <v>J</v>
      </c>
      <c r="S261" s="4" t="str">
        <f t="shared" si="204"/>
        <v>I</v>
      </c>
      <c r="V261" s="12" t="str">
        <f t="shared" si="205"/>
        <v>RRU-BD-CRJI</v>
      </c>
      <c r="W261" s="17" t="str">
        <f t="shared" si="183"/>
        <v>Branch Delivery</v>
      </c>
      <c r="X261" s="17" t="str">
        <f t="shared" si="206"/>
        <v>Branch Delivery</v>
      </c>
      <c r="Y261" s="17" t="str">
        <f t="shared" si="208"/>
        <v>Teller</v>
      </c>
      <c r="Z261" s="17" t="str">
        <f t="shared" si="207"/>
        <v>I - Intermediate Staff</v>
      </c>
      <c r="AN261" s="4" t="str">
        <f t="shared" si="194"/>
        <v>BDCRJI</v>
      </c>
      <c r="AO261" s="12" t="str">
        <f t="shared" si="182"/>
        <v>RRU-BD-CRJI</v>
      </c>
      <c r="AP261" s="12" t="str">
        <f t="shared" si="195"/>
        <v>Branch Delivery</v>
      </c>
      <c r="AQ261" s="12" t="str">
        <f t="shared" si="196"/>
        <v>Branch Delivery</v>
      </c>
      <c r="AR261" s="12" t="str">
        <f t="shared" si="197"/>
        <v>Teller</v>
      </c>
      <c r="AS261" s="12" t="str">
        <f t="shared" si="198"/>
        <v>I - Intermediate Staff</v>
      </c>
      <c r="AT261" s="12" t="str">
        <f t="shared" si="199"/>
        <v>Branch DeliveryBranch DeliveryTellerI - Intermediate Staff</v>
      </c>
      <c r="AU261" s="153" t="str">
        <f t="shared" si="200"/>
        <v>I</v>
      </c>
    </row>
    <row r="262" spans="1:47">
      <c r="A262" s="12" t="s">
        <v>44</v>
      </c>
      <c r="B262" s="12" t="s">
        <v>44</v>
      </c>
      <c r="C262" s="12" t="s">
        <v>7</v>
      </c>
      <c r="D262" s="12" t="s">
        <v>141</v>
      </c>
      <c r="E262" s="12">
        <f t="shared" si="184"/>
        <v>1</v>
      </c>
      <c r="F262" s="12">
        <f t="shared" si="185"/>
        <v>7</v>
      </c>
      <c r="G262" s="12">
        <f t="shared" si="186"/>
        <v>5</v>
      </c>
      <c r="H262" s="12" t="str">
        <f t="shared" si="187"/>
        <v>Branch Delivery</v>
      </c>
      <c r="I262" s="12" t="str">
        <f t="shared" si="188"/>
        <v>Branch Delivery1</v>
      </c>
      <c r="J262" s="12" t="str">
        <f t="shared" si="189"/>
        <v>Branch Delivery</v>
      </c>
      <c r="K262" s="12" t="str">
        <f t="shared" si="190"/>
        <v>Branch DeliveryBranch Delivery7</v>
      </c>
      <c r="L262" s="12" t="str">
        <f t="shared" si="191"/>
        <v>Teller</v>
      </c>
      <c r="M262" s="12" t="str">
        <f t="shared" si="192"/>
        <v>Branch DeliveryBranch DeliveryTeller5</v>
      </c>
      <c r="N262" s="12" t="str">
        <f t="shared" si="193"/>
        <v>J - Junior Staff</v>
      </c>
      <c r="O262" s="4" t="s">
        <v>1733</v>
      </c>
      <c r="P262" s="4" t="str">
        <f t="shared" si="201"/>
        <v>BD</v>
      </c>
      <c r="Q262" s="4" t="str">
        <f t="shared" si="202"/>
        <v>CR</v>
      </c>
      <c r="R262" s="4" t="str">
        <f t="shared" si="203"/>
        <v>J</v>
      </c>
      <c r="S262" s="4" t="str">
        <f t="shared" si="204"/>
        <v>J</v>
      </c>
      <c r="V262" s="12" t="str">
        <f t="shared" si="205"/>
        <v>RRU-BD-CRJJ</v>
      </c>
      <c r="W262" s="17" t="str">
        <f t="shared" si="183"/>
        <v>Branch Delivery</v>
      </c>
      <c r="X262" s="17" t="str">
        <f t="shared" si="206"/>
        <v>Branch Delivery</v>
      </c>
      <c r="Y262" s="17" t="str">
        <f t="shared" si="208"/>
        <v>Teller</v>
      </c>
      <c r="Z262" s="17" t="str">
        <f t="shared" si="207"/>
        <v>J - Junior Staff</v>
      </c>
      <c r="AN262" s="4" t="str">
        <f t="shared" si="194"/>
        <v>BDCRJJ</v>
      </c>
      <c r="AO262" s="12" t="str">
        <f t="shared" si="182"/>
        <v>RRU-BD-CRJJ</v>
      </c>
      <c r="AP262" s="12" t="str">
        <f t="shared" si="195"/>
        <v>Branch Delivery</v>
      </c>
      <c r="AQ262" s="12" t="str">
        <f t="shared" si="196"/>
        <v>Branch Delivery</v>
      </c>
      <c r="AR262" s="12" t="str">
        <f t="shared" si="197"/>
        <v>Teller</v>
      </c>
      <c r="AS262" s="12" t="str">
        <f t="shared" si="198"/>
        <v>J - Junior Staff</v>
      </c>
      <c r="AT262" s="12" t="str">
        <f t="shared" si="199"/>
        <v>Branch DeliveryBranch DeliveryTellerJ - Junior Staff</v>
      </c>
      <c r="AU262" s="153" t="str">
        <f t="shared" si="200"/>
        <v>J</v>
      </c>
    </row>
    <row r="263" spans="1:47">
      <c r="A263" s="12" t="s">
        <v>44</v>
      </c>
      <c r="B263" s="12" t="s">
        <v>44</v>
      </c>
      <c r="C263" s="12" t="s">
        <v>95</v>
      </c>
      <c r="D263" s="12" t="s">
        <v>138</v>
      </c>
      <c r="E263" s="12">
        <f t="shared" si="184"/>
        <v>1</v>
      </c>
      <c r="F263" s="12">
        <f t="shared" si="185"/>
        <v>8</v>
      </c>
      <c r="G263" s="12">
        <f t="shared" si="186"/>
        <v>1</v>
      </c>
      <c r="H263" s="12" t="str">
        <f t="shared" si="187"/>
        <v>Branch Delivery</v>
      </c>
      <c r="I263" s="12" t="str">
        <f t="shared" si="188"/>
        <v>Branch Delivery1</v>
      </c>
      <c r="J263" s="12" t="str">
        <f t="shared" si="189"/>
        <v>Branch Delivery</v>
      </c>
      <c r="K263" s="12" t="str">
        <f t="shared" si="190"/>
        <v>Branch DeliveryBranch Delivery8</v>
      </c>
      <c r="L263" s="12" t="str">
        <f t="shared" si="191"/>
        <v>New Accounts Representative</v>
      </c>
      <c r="M263" s="12" t="str">
        <f t="shared" si="192"/>
        <v>Branch DeliveryBranch DeliveryNew Accounts Representative1</v>
      </c>
      <c r="N263" s="12" t="str">
        <f t="shared" si="193"/>
        <v>G - Junior Professional</v>
      </c>
      <c r="O263" s="4" t="s">
        <v>1734</v>
      </c>
      <c r="P263" s="4" t="str">
        <f t="shared" si="201"/>
        <v>BD</v>
      </c>
      <c r="Q263" s="4" t="str">
        <f t="shared" si="202"/>
        <v>CR</v>
      </c>
      <c r="R263" s="4" t="str">
        <f t="shared" si="203"/>
        <v>K</v>
      </c>
      <c r="S263" s="4" t="str">
        <f t="shared" si="204"/>
        <v>G</v>
      </c>
      <c r="V263" s="12" t="str">
        <f t="shared" si="205"/>
        <v>RRU-BD-CRKG</v>
      </c>
      <c r="W263" s="17" t="str">
        <f t="shared" si="183"/>
        <v>Branch Delivery</v>
      </c>
      <c r="X263" s="17" t="str">
        <f t="shared" si="206"/>
        <v>Branch Delivery</v>
      </c>
      <c r="Y263" s="17" t="str">
        <f t="shared" si="208"/>
        <v>Teller</v>
      </c>
      <c r="Z263" s="17" t="str">
        <f t="shared" si="207"/>
        <v>G - Junior Professional</v>
      </c>
      <c r="AN263" s="4" t="str">
        <f t="shared" si="194"/>
        <v>BDCRKG</v>
      </c>
      <c r="AO263" s="12" t="str">
        <f t="shared" si="182"/>
        <v>RRU-BD-CRKG</v>
      </c>
      <c r="AP263" s="12" t="str">
        <f t="shared" si="195"/>
        <v>Branch Delivery</v>
      </c>
      <c r="AQ263" s="12" t="str">
        <f t="shared" si="196"/>
        <v>Branch Delivery</v>
      </c>
      <c r="AR263" s="12" t="str">
        <f t="shared" si="197"/>
        <v>New Accounts Representative</v>
      </c>
      <c r="AS263" s="12" t="str">
        <f t="shared" si="198"/>
        <v>G - Junior Professional</v>
      </c>
      <c r="AT263" s="12" t="str">
        <f t="shared" si="199"/>
        <v>Branch DeliveryBranch DeliveryNew Accounts RepresentativeG - Junior Professional</v>
      </c>
      <c r="AU263" s="153" t="str">
        <f t="shared" si="200"/>
        <v>G</v>
      </c>
    </row>
    <row r="264" spans="1:47">
      <c r="A264" s="12" t="s">
        <v>44</v>
      </c>
      <c r="B264" s="12" t="s">
        <v>44</v>
      </c>
      <c r="C264" s="12" t="s">
        <v>95</v>
      </c>
      <c r="D264" s="12" t="s">
        <v>139</v>
      </c>
      <c r="E264" s="12">
        <f t="shared" si="184"/>
        <v>1</v>
      </c>
      <c r="F264" s="12">
        <f t="shared" si="185"/>
        <v>8</v>
      </c>
      <c r="G264" s="12">
        <f t="shared" si="186"/>
        <v>2</v>
      </c>
      <c r="H264" s="12" t="str">
        <f t="shared" si="187"/>
        <v>Branch Delivery</v>
      </c>
      <c r="I264" s="12" t="str">
        <f t="shared" si="188"/>
        <v>Branch Delivery1</v>
      </c>
      <c r="J264" s="12" t="str">
        <f t="shared" si="189"/>
        <v>Branch Delivery</v>
      </c>
      <c r="K264" s="12" t="str">
        <f t="shared" si="190"/>
        <v>Branch DeliveryBranch Delivery8</v>
      </c>
      <c r="L264" s="12" t="str">
        <f t="shared" si="191"/>
        <v>New Accounts Representative</v>
      </c>
      <c r="M264" s="12" t="str">
        <f t="shared" si="192"/>
        <v>Branch DeliveryBranch DeliveryNew Accounts Representative2</v>
      </c>
      <c r="N264" s="12" t="str">
        <f t="shared" si="193"/>
        <v>H - Senior Staff</v>
      </c>
      <c r="O264" s="4" t="s">
        <v>1735</v>
      </c>
      <c r="P264" s="4" t="str">
        <f t="shared" si="201"/>
        <v>BD</v>
      </c>
      <c r="Q264" s="4" t="str">
        <f t="shared" si="202"/>
        <v>CR</v>
      </c>
      <c r="R264" s="4" t="str">
        <f t="shared" si="203"/>
        <v>K</v>
      </c>
      <c r="S264" s="4" t="str">
        <f t="shared" si="204"/>
        <v>H</v>
      </c>
      <c r="V264" s="12" t="str">
        <f t="shared" si="205"/>
        <v>RRU-BD-CRKH</v>
      </c>
      <c r="W264" s="17" t="str">
        <f t="shared" si="183"/>
        <v>Branch Delivery</v>
      </c>
      <c r="X264" s="17" t="str">
        <f t="shared" si="206"/>
        <v>Branch Delivery</v>
      </c>
      <c r="Y264" s="17" t="str">
        <f t="shared" si="208"/>
        <v>New Accounts Representative</v>
      </c>
      <c r="Z264" s="17" t="str">
        <f t="shared" si="207"/>
        <v>H - Senior Staff</v>
      </c>
      <c r="AN264" s="4" t="str">
        <f t="shared" si="194"/>
        <v>BDCRKH</v>
      </c>
      <c r="AO264" s="12" t="str">
        <f t="shared" si="182"/>
        <v>RRU-BD-CRKH</v>
      </c>
      <c r="AP264" s="12" t="str">
        <f t="shared" si="195"/>
        <v>Branch Delivery</v>
      </c>
      <c r="AQ264" s="12" t="str">
        <f t="shared" si="196"/>
        <v>Branch Delivery</v>
      </c>
      <c r="AR264" s="12" t="str">
        <f t="shared" si="197"/>
        <v>New Accounts Representative</v>
      </c>
      <c r="AS264" s="12" t="str">
        <f t="shared" si="198"/>
        <v>H - Senior Staff</v>
      </c>
      <c r="AT264" s="12" t="str">
        <f t="shared" si="199"/>
        <v>Branch DeliveryBranch DeliveryNew Accounts RepresentativeH - Senior Staff</v>
      </c>
      <c r="AU264" s="153" t="str">
        <f t="shared" si="200"/>
        <v>H</v>
      </c>
    </row>
    <row r="265" spans="1:47">
      <c r="A265" s="12" t="s">
        <v>44</v>
      </c>
      <c r="B265" s="12" t="s">
        <v>44</v>
      </c>
      <c r="C265" s="12" t="s">
        <v>95</v>
      </c>
      <c r="D265" s="12" t="s">
        <v>140</v>
      </c>
      <c r="E265" s="12">
        <f t="shared" si="184"/>
        <v>1</v>
      </c>
      <c r="F265" s="12">
        <f t="shared" si="185"/>
        <v>8</v>
      </c>
      <c r="G265" s="12">
        <f t="shared" si="186"/>
        <v>3</v>
      </c>
      <c r="H265" s="12" t="str">
        <f t="shared" si="187"/>
        <v>Branch Delivery</v>
      </c>
      <c r="I265" s="12" t="str">
        <f t="shared" si="188"/>
        <v>Branch Delivery1</v>
      </c>
      <c r="J265" s="12" t="str">
        <f t="shared" si="189"/>
        <v>Branch Delivery</v>
      </c>
      <c r="K265" s="12" t="str">
        <f t="shared" si="190"/>
        <v>Branch DeliveryBranch Delivery8</v>
      </c>
      <c r="L265" s="12" t="str">
        <f t="shared" si="191"/>
        <v>New Accounts Representative</v>
      </c>
      <c r="M265" s="12" t="str">
        <f t="shared" si="192"/>
        <v>Branch DeliveryBranch DeliveryNew Accounts Representative3</v>
      </c>
      <c r="N265" s="12" t="str">
        <f t="shared" si="193"/>
        <v>I - Intermediate Staff</v>
      </c>
      <c r="O265" s="4" t="s">
        <v>1736</v>
      </c>
      <c r="P265" s="4" t="str">
        <f t="shared" si="201"/>
        <v>BD</v>
      </c>
      <c r="Q265" s="4" t="str">
        <f t="shared" si="202"/>
        <v>CR</v>
      </c>
      <c r="R265" s="4" t="str">
        <f t="shared" si="203"/>
        <v>K</v>
      </c>
      <c r="S265" s="4" t="str">
        <f t="shared" si="204"/>
        <v>I</v>
      </c>
      <c r="V265" s="12" t="str">
        <f t="shared" si="205"/>
        <v>RRU-BD-CRKI</v>
      </c>
      <c r="W265" s="17" t="str">
        <f t="shared" si="183"/>
        <v>Branch Delivery</v>
      </c>
      <c r="X265" s="17" t="str">
        <f t="shared" si="206"/>
        <v>Branch Delivery</v>
      </c>
      <c r="Y265" s="17" t="str">
        <f t="shared" si="208"/>
        <v>New Accounts Representative</v>
      </c>
      <c r="Z265" s="17" t="str">
        <f t="shared" si="207"/>
        <v>I - Intermediate Staff</v>
      </c>
      <c r="AN265" s="4" t="str">
        <f t="shared" si="194"/>
        <v>BDCRKI</v>
      </c>
      <c r="AO265" s="12" t="str">
        <f t="shared" si="182"/>
        <v>RRU-BD-CRKI</v>
      </c>
      <c r="AP265" s="12" t="str">
        <f t="shared" si="195"/>
        <v>Branch Delivery</v>
      </c>
      <c r="AQ265" s="12" t="str">
        <f t="shared" si="196"/>
        <v>Branch Delivery</v>
      </c>
      <c r="AR265" s="12" t="str">
        <f t="shared" si="197"/>
        <v>New Accounts Representative</v>
      </c>
      <c r="AS265" s="12" t="str">
        <f t="shared" si="198"/>
        <v>I - Intermediate Staff</v>
      </c>
      <c r="AT265" s="12" t="str">
        <f t="shared" si="199"/>
        <v>Branch DeliveryBranch DeliveryNew Accounts RepresentativeI - Intermediate Staff</v>
      </c>
      <c r="AU265" s="153" t="str">
        <f t="shared" si="200"/>
        <v>I</v>
      </c>
    </row>
    <row r="266" spans="1:47">
      <c r="A266" s="12" t="s">
        <v>44</v>
      </c>
      <c r="B266" s="12" t="s">
        <v>44</v>
      </c>
      <c r="C266" s="12" t="s">
        <v>95</v>
      </c>
      <c r="D266" s="12" t="s">
        <v>141</v>
      </c>
      <c r="E266" s="12">
        <f t="shared" si="184"/>
        <v>1</v>
      </c>
      <c r="F266" s="12">
        <f t="shared" si="185"/>
        <v>8</v>
      </c>
      <c r="G266" s="12">
        <f t="shared" si="186"/>
        <v>4</v>
      </c>
      <c r="H266" s="12" t="str">
        <f t="shared" si="187"/>
        <v>Branch Delivery</v>
      </c>
      <c r="I266" s="12" t="str">
        <f t="shared" si="188"/>
        <v>Branch Delivery1</v>
      </c>
      <c r="J266" s="12" t="str">
        <f t="shared" si="189"/>
        <v>Branch Delivery</v>
      </c>
      <c r="K266" s="12" t="str">
        <f t="shared" si="190"/>
        <v>Branch DeliveryBranch Delivery8</v>
      </c>
      <c r="L266" s="12" t="str">
        <f t="shared" si="191"/>
        <v>New Accounts Representative</v>
      </c>
      <c r="M266" s="12" t="str">
        <f t="shared" si="192"/>
        <v>Branch DeliveryBranch DeliveryNew Accounts Representative4</v>
      </c>
      <c r="N266" s="12" t="str">
        <f t="shared" si="193"/>
        <v>J - Junior Staff</v>
      </c>
      <c r="O266" s="4" t="s">
        <v>1737</v>
      </c>
      <c r="P266" s="4" t="str">
        <f t="shared" si="201"/>
        <v>BD</v>
      </c>
      <c r="Q266" s="4" t="str">
        <f t="shared" si="202"/>
        <v>CR</v>
      </c>
      <c r="R266" s="4" t="str">
        <f t="shared" si="203"/>
        <v>K</v>
      </c>
      <c r="S266" s="4" t="str">
        <f t="shared" si="204"/>
        <v>J</v>
      </c>
      <c r="V266" s="12" t="str">
        <f t="shared" si="205"/>
        <v>RRU-BD-CRKJ</v>
      </c>
      <c r="W266" s="17" t="str">
        <f t="shared" si="183"/>
        <v>Branch Delivery</v>
      </c>
      <c r="X266" s="17" t="str">
        <f t="shared" si="206"/>
        <v>Branch Delivery</v>
      </c>
      <c r="Y266" s="17" t="str">
        <f t="shared" si="208"/>
        <v>New Accounts Representative</v>
      </c>
      <c r="Z266" s="17" t="str">
        <f t="shared" si="207"/>
        <v>J - Junior Staff</v>
      </c>
      <c r="AN266" s="4" t="str">
        <f t="shared" si="194"/>
        <v>BDCRKJ</v>
      </c>
      <c r="AO266" s="12" t="str">
        <f t="shared" si="182"/>
        <v>RRU-BD-CRKJ</v>
      </c>
      <c r="AP266" s="12" t="str">
        <f t="shared" si="195"/>
        <v>Branch Delivery</v>
      </c>
      <c r="AQ266" s="12" t="str">
        <f t="shared" si="196"/>
        <v>Branch Delivery</v>
      </c>
      <c r="AR266" s="12" t="str">
        <f t="shared" si="197"/>
        <v>New Accounts Representative</v>
      </c>
      <c r="AS266" s="12" t="str">
        <f t="shared" si="198"/>
        <v>J - Junior Staff</v>
      </c>
      <c r="AT266" s="12" t="str">
        <f t="shared" si="199"/>
        <v>Branch DeliveryBranch DeliveryNew Accounts RepresentativeJ - Junior Staff</v>
      </c>
      <c r="AU266" s="153" t="str">
        <f t="shared" si="200"/>
        <v>J</v>
      </c>
    </row>
    <row r="267" spans="1:47">
      <c r="A267" s="12" t="s">
        <v>44</v>
      </c>
      <c r="B267" s="12" t="s">
        <v>44</v>
      </c>
      <c r="C267" s="12" t="s">
        <v>971</v>
      </c>
      <c r="D267" s="12" t="s">
        <v>134</v>
      </c>
      <c r="E267" s="12">
        <f t="shared" si="184"/>
        <v>1</v>
      </c>
      <c r="F267" s="12">
        <f t="shared" si="185"/>
        <v>9</v>
      </c>
      <c r="G267" s="12">
        <f t="shared" si="186"/>
        <v>1</v>
      </c>
      <c r="H267" s="12" t="str">
        <f t="shared" si="187"/>
        <v>Branch Delivery</v>
      </c>
      <c r="I267" s="12" t="str">
        <f t="shared" si="188"/>
        <v>Branch Delivery1</v>
      </c>
      <c r="J267" s="12" t="str">
        <f t="shared" si="189"/>
        <v>Branch Delivery</v>
      </c>
      <c r="K267" s="12" t="str">
        <f t="shared" si="190"/>
        <v>Branch DeliveryBranch Delivery9</v>
      </c>
      <c r="L267" s="12" t="str">
        <f t="shared" si="191"/>
        <v>Customer Service Representative</v>
      </c>
      <c r="M267" s="12" t="str">
        <f t="shared" si="192"/>
        <v>Branch DeliveryBranch DeliveryCustomer Service Representative1</v>
      </c>
      <c r="N267" s="12" t="str">
        <f t="shared" si="193"/>
        <v>C - Function Manager</v>
      </c>
      <c r="O267" s="4" t="s">
        <v>1738</v>
      </c>
      <c r="P267" s="4" t="str">
        <f t="shared" si="201"/>
        <v>BD</v>
      </c>
      <c r="Q267" s="4" t="str">
        <f t="shared" si="202"/>
        <v>CR</v>
      </c>
      <c r="R267" s="4" t="str">
        <f t="shared" si="203"/>
        <v>L</v>
      </c>
      <c r="S267" s="4" t="str">
        <f t="shared" si="204"/>
        <v>C</v>
      </c>
      <c r="V267" s="12" t="str">
        <f t="shared" si="205"/>
        <v>RRU-BD-CRLC</v>
      </c>
      <c r="W267" s="17" t="str">
        <f t="shared" si="183"/>
        <v>Branch Delivery</v>
      </c>
      <c r="X267" s="17" t="str">
        <f t="shared" si="206"/>
        <v>Branch Delivery</v>
      </c>
      <c r="Y267" s="17" t="str">
        <f t="shared" si="208"/>
        <v>New Accounts Representative</v>
      </c>
      <c r="Z267" s="17" t="str">
        <f t="shared" si="207"/>
        <v>C - Function Manager</v>
      </c>
      <c r="AN267" s="4" t="str">
        <f t="shared" si="194"/>
        <v>BDCRLC</v>
      </c>
      <c r="AO267" s="12" t="str">
        <f t="shared" ref="AO267:AO330" si="209">"RRU-"&amp;LEFT(AN267,2)&amp;"-"&amp;RIGHT(AN267,4)</f>
        <v>RRU-BD-CRLC</v>
      </c>
      <c r="AP267" s="12" t="str">
        <f t="shared" si="195"/>
        <v>Branch Delivery</v>
      </c>
      <c r="AQ267" s="12" t="str">
        <f t="shared" si="196"/>
        <v>Branch Delivery</v>
      </c>
      <c r="AR267" s="12" t="str">
        <f t="shared" si="197"/>
        <v>Customer Service Representative</v>
      </c>
      <c r="AS267" s="12" t="str">
        <f t="shared" si="198"/>
        <v>C - Function Manager</v>
      </c>
      <c r="AT267" s="12" t="str">
        <f t="shared" si="199"/>
        <v>Branch DeliveryBranch DeliveryCustomer Service RepresentativeC - Function Manager</v>
      </c>
      <c r="AU267" s="153" t="str">
        <f t="shared" si="200"/>
        <v>C</v>
      </c>
    </row>
    <row r="268" spans="1:47">
      <c r="A268" s="12" t="s">
        <v>44</v>
      </c>
      <c r="B268" s="12" t="s">
        <v>44</v>
      </c>
      <c r="C268" s="12" t="s">
        <v>971</v>
      </c>
      <c r="D268" s="12" t="s">
        <v>135</v>
      </c>
      <c r="E268" s="12">
        <f t="shared" si="184"/>
        <v>1</v>
      </c>
      <c r="F268" s="12">
        <f t="shared" si="185"/>
        <v>9</v>
      </c>
      <c r="G268" s="12">
        <f t="shared" si="186"/>
        <v>2</v>
      </c>
      <c r="H268" s="12" t="str">
        <f t="shared" si="187"/>
        <v>Branch Delivery</v>
      </c>
      <c r="I268" s="12" t="str">
        <f t="shared" si="188"/>
        <v>Branch Delivery1</v>
      </c>
      <c r="J268" s="12" t="str">
        <f t="shared" si="189"/>
        <v>Branch Delivery</v>
      </c>
      <c r="K268" s="12" t="str">
        <f t="shared" si="190"/>
        <v>Branch DeliveryBranch Delivery9</v>
      </c>
      <c r="L268" s="12" t="str">
        <f t="shared" si="191"/>
        <v>Customer Service Representative</v>
      </c>
      <c r="M268" s="12" t="str">
        <f t="shared" si="192"/>
        <v>Branch DeliveryBranch DeliveryCustomer Service Representative2</v>
      </c>
      <c r="N268" s="12" t="str">
        <f t="shared" si="193"/>
        <v>D - Manager/Technical Expert</v>
      </c>
      <c r="O268" s="4" t="s">
        <v>1739</v>
      </c>
      <c r="P268" s="4" t="str">
        <f t="shared" si="201"/>
        <v>BD</v>
      </c>
      <c r="Q268" s="4" t="str">
        <f t="shared" si="202"/>
        <v>CR</v>
      </c>
      <c r="R268" s="4" t="str">
        <f t="shared" si="203"/>
        <v>L</v>
      </c>
      <c r="S268" s="4" t="str">
        <f t="shared" si="204"/>
        <v>D</v>
      </c>
      <c r="V268" s="12" t="str">
        <f t="shared" si="205"/>
        <v>RRU-BD-CRLD</v>
      </c>
      <c r="W268" s="17" t="str">
        <f t="shared" si="183"/>
        <v>Branch Delivery</v>
      </c>
      <c r="X268" s="17" t="str">
        <f t="shared" si="206"/>
        <v>Branch Delivery</v>
      </c>
      <c r="Y268" s="17" t="str">
        <f t="shared" si="208"/>
        <v>Customer Service Representative</v>
      </c>
      <c r="Z268" s="17" t="str">
        <f t="shared" si="207"/>
        <v>D - Manager/Technical Expert</v>
      </c>
      <c r="AN268" s="4" t="str">
        <f t="shared" si="194"/>
        <v>BDCRLD</v>
      </c>
      <c r="AO268" s="12" t="str">
        <f t="shared" si="209"/>
        <v>RRU-BD-CRLD</v>
      </c>
      <c r="AP268" s="12" t="str">
        <f t="shared" si="195"/>
        <v>Branch Delivery</v>
      </c>
      <c r="AQ268" s="12" t="str">
        <f t="shared" si="196"/>
        <v>Branch Delivery</v>
      </c>
      <c r="AR268" s="12" t="str">
        <f t="shared" si="197"/>
        <v>Customer Service Representative</v>
      </c>
      <c r="AS268" s="12" t="str">
        <f t="shared" si="198"/>
        <v>D - Manager/Technical Expert</v>
      </c>
      <c r="AT268" s="12" t="str">
        <f t="shared" si="199"/>
        <v>Branch DeliveryBranch DeliveryCustomer Service RepresentativeD - Manager/Technical Expert</v>
      </c>
      <c r="AU268" s="153" t="str">
        <f t="shared" si="200"/>
        <v>D</v>
      </c>
    </row>
    <row r="269" spans="1:47">
      <c r="A269" s="12" t="s">
        <v>44</v>
      </c>
      <c r="B269" s="12" t="s">
        <v>44</v>
      </c>
      <c r="C269" s="12" t="s">
        <v>971</v>
      </c>
      <c r="D269" s="12" t="s">
        <v>138</v>
      </c>
      <c r="E269" s="12">
        <f t="shared" si="184"/>
        <v>1</v>
      </c>
      <c r="F269" s="12">
        <f t="shared" si="185"/>
        <v>9</v>
      </c>
      <c r="G269" s="12">
        <f t="shared" si="186"/>
        <v>3</v>
      </c>
      <c r="H269" s="12" t="str">
        <f t="shared" si="187"/>
        <v>Branch Delivery</v>
      </c>
      <c r="I269" s="12" t="str">
        <f t="shared" si="188"/>
        <v>Branch Delivery1</v>
      </c>
      <c r="J269" s="12" t="str">
        <f t="shared" si="189"/>
        <v>Branch Delivery</v>
      </c>
      <c r="K269" s="12" t="str">
        <f t="shared" si="190"/>
        <v>Branch DeliveryBranch Delivery9</v>
      </c>
      <c r="L269" s="12" t="str">
        <f t="shared" si="191"/>
        <v>Customer Service Representative</v>
      </c>
      <c r="M269" s="12" t="str">
        <f t="shared" si="192"/>
        <v>Branch DeliveryBranch DeliveryCustomer Service Representative3</v>
      </c>
      <c r="N269" s="12" t="str">
        <f t="shared" si="193"/>
        <v>G - Junior Professional</v>
      </c>
      <c r="O269" s="4" t="s">
        <v>1740</v>
      </c>
      <c r="P269" s="4" t="str">
        <f t="shared" si="201"/>
        <v>BD</v>
      </c>
      <c r="Q269" s="4" t="str">
        <f t="shared" si="202"/>
        <v>CR</v>
      </c>
      <c r="R269" s="4" t="str">
        <f t="shared" si="203"/>
        <v>L</v>
      </c>
      <c r="S269" s="4" t="str">
        <f t="shared" si="204"/>
        <v>G</v>
      </c>
      <c r="V269" s="12" t="str">
        <f t="shared" si="205"/>
        <v>RRU-BD-CRLG</v>
      </c>
      <c r="W269" s="17" t="str">
        <f t="shared" si="183"/>
        <v>Branch Delivery</v>
      </c>
      <c r="X269" s="17" t="str">
        <f t="shared" si="206"/>
        <v>Branch Delivery</v>
      </c>
      <c r="Y269" s="17" t="str">
        <f t="shared" si="208"/>
        <v>Customer Service Representative</v>
      </c>
      <c r="Z269" s="17" t="str">
        <f t="shared" si="207"/>
        <v>G - Junior Professional</v>
      </c>
      <c r="AN269" s="4" t="str">
        <f t="shared" si="194"/>
        <v>BDCRLG</v>
      </c>
      <c r="AO269" s="12" t="str">
        <f t="shared" si="209"/>
        <v>RRU-BD-CRLG</v>
      </c>
      <c r="AP269" s="12" t="str">
        <f t="shared" si="195"/>
        <v>Branch Delivery</v>
      </c>
      <c r="AQ269" s="12" t="str">
        <f t="shared" si="196"/>
        <v>Branch Delivery</v>
      </c>
      <c r="AR269" s="12" t="str">
        <f t="shared" si="197"/>
        <v>Customer Service Representative</v>
      </c>
      <c r="AS269" s="12" t="str">
        <f t="shared" si="198"/>
        <v>G - Junior Professional</v>
      </c>
      <c r="AT269" s="12" t="str">
        <f t="shared" si="199"/>
        <v>Branch DeliveryBranch DeliveryCustomer Service RepresentativeG - Junior Professional</v>
      </c>
      <c r="AU269" s="153" t="str">
        <f t="shared" si="200"/>
        <v>G</v>
      </c>
    </row>
    <row r="270" spans="1:47">
      <c r="A270" s="12" t="s">
        <v>44</v>
      </c>
      <c r="B270" s="12" t="s">
        <v>44</v>
      </c>
      <c r="C270" s="12" t="s">
        <v>971</v>
      </c>
      <c r="D270" s="12" t="s">
        <v>139</v>
      </c>
      <c r="E270" s="12">
        <f t="shared" si="184"/>
        <v>1</v>
      </c>
      <c r="F270" s="12">
        <f t="shared" si="185"/>
        <v>9</v>
      </c>
      <c r="G270" s="12">
        <f t="shared" si="186"/>
        <v>4</v>
      </c>
      <c r="H270" s="12" t="str">
        <f t="shared" si="187"/>
        <v>Branch Delivery</v>
      </c>
      <c r="I270" s="12" t="str">
        <f t="shared" si="188"/>
        <v>Branch Delivery1</v>
      </c>
      <c r="J270" s="12" t="str">
        <f t="shared" si="189"/>
        <v>Branch Delivery</v>
      </c>
      <c r="K270" s="12" t="str">
        <f t="shared" si="190"/>
        <v>Branch DeliveryBranch Delivery9</v>
      </c>
      <c r="L270" s="12" t="str">
        <f t="shared" si="191"/>
        <v>Customer Service Representative</v>
      </c>
      <c r="M270" s="12" t="str">
        <f t="shared" si="192"/>
        <v>Branch DeliveryBranch DeliveryCustomer Service Representative4</v>
      </c>
      <c r="N270" s="12" t="str">
        <f t="shared" si="193"/>
        <v>H - Senior Staff</v>
      </c>
      <c r="O270" s="4" t="s">
        <v>1741</v>
      </c>
      <c r="P270" s="4" t="str">
        <f t="shared" si="201"/>
        <v>BD</v>
      </c>
      <c r="Q270" s="4" t="str">
        <f t="shared" si="202"/>
        <v>CR</v>
      </c>
      <c r="R270" s="4" t="str">
        <f t="shared" si="203"/>
        <v>L</v>
      </c>
      <c r="S270" s="4" t="str">
        <f t="shared" si="204"/>
        <v>H</v>
      </c>
      <c r="V270" s="12" t="str">
        <f t="shared" si="205"/>
        <v>RRU-BD-CRLH</v>
      </c>
      <c r="W270" s="17" t="str">
        <f t="shared" si="183"/>
        <v>Branch Delivery</v>
      </c>
      <c r="X270" s="17" t="str">
        <f t="shared" si="206"/>
        <v>Branch Delivery</v>
      </c>
      <c r="Y270" s="17" t="str">
        <f t="shared" si="208"/>
        <v>Customer Service Representative</v>
      </c>
      <c r="Z270" s="17" t="str">
        <f t="shared" si="207"/>
        <v>H - Senior Staff</v>
      </c>
      <c r="AN270" s="4" t="str">
        <f t="shared" si="194"/>
        <v>BDCRLH</v>
      </c>
      <c r="AO270" s="12" t="str">
        <f t="shared" si="209"/>
        <v>RRU-BD-CRLH</v>
      </c>
      <c r="AP270" s="12" t="str">
        <f t="shared" si="195"/>
        <v>Branch Delivery</v>
      </c>
      <c r="AQ270" s="12" t="str">
        <f t="shared" si="196"/>
        <v>Branch Delivery</v>
      </c>
      <c r="AR270" s="12" t="str">
        <f t="shared" si="197"/>
        <v>Customer Service Representative</v>
      </c>
      <c r="AS270" s="12" t="str">
        <f t="shared" si="198"/>
        <v>H - Senior Staff</v>
      </c>
      <c r="AT270" s="12" t="str">
        <f t="shared" si="199"/>
        <v>Branch DeliveryBranch DeliveryCustomer Service RepresentativeH - Senior Staff</v>
      </c>
      <c r="AU270" s="153" t="str">
        <f t="shared" si="200"/>
        <v>H</v>
      </c>
    </row>
    <row r="271" spans="1:47">
      <c r="A271" s="12" t="s">
        <v>44</v>
      </c>
      <c r="B271" s="12" t="s">
        <v>44</v>
      </c>
      <c r="C271" s="12" t="s">
        <v>971</v>
      </c>
      <c r="D271" s="12" t="s">
        <v>140</v>
      </c>
      <c r="E271" s="12">
        <f t="shared" si="184"/>
        <v>1</v>
      </c>
      <c r="F271" s="12">
        <f t="shared" si="185"/>
        <v>9</v>
      </c>
      <c r="G271" s="12">
        <f t="shared" si="186"/>
        <v>5</v>
      </c>
      <c r="H271" s="12" t="str">
        <f t="shared" si="187"/>
        <v>Branch Delivery</v>
      </c>
      <c r="I271" s="12" t="str">
        <f t="shared" si="188"/>
        <v>Branch Delivery1</v>
      </c>
      <c r="J271" s="12" t="str">
        <f t="shared" si="189"/>
        <v>Branch Delivery</v>
      </c>
      <c r="K271" s="12" t="str">
        <f t="shared" si="190"/>
        <v>Branch DeliveryBranch Delivery9</v>
      </c>
      <c r="L271" s="12" t="str">
        <f t="shared" si="191"/>
        <v>Customer Service Representative</v>
      </c>
      <c r="M271" s="12" t="str">
        <f t="shared" si="192"/>
        <v>Branch DeliveryBranch DeliveryCustomer Service Representative5</v>
      </c>
      <c r="N271" s="12" t="str">
        <f t="shared" si="193"/>
        <v>I - Intermediate Staff</v>
      </c>
      <c r="O271" s="4" t="s">
        <v>1742</v>
      </c>
      <c r="P271" s="4" t="str">
        <f t="shared" si="201"/>
        <v>BD</v>
      </c>
      <c r="Q271" s="4" t="str">
        <f t="shared" si="202"/>
        <v>CR</v>
      </c>
      <c r="R271" s="4" t="str">
        <f t="shared" si="203"/>
        <v>L</v>
      </c>
      <c r="S271" s="4" t="str">
        <f t="shared" si="204"/>
        <v>I</v>
      </c>
      <c r="V271" s="12" t="str">
        <f t="shared" si="205"/>
        <v>RRU-BD-CRLI</v>
      </c>
      <c r="W271" s="17" t="str">
        <f t="shared" si="183"/>
        <v>Branch Delivery</v>
      </c>
      <c r="X271" s="17" t="str">
        <f t="shared" si="206"/>
        <v>Branch Delivery</v>
      </c>
      <c r="Y271" s="17" t="str">
        <f t="shared" si="208"/>
        <v>Customer Service Representative</v>
      </c>
      <c r="Z271" s="17" t="str">
        <f t="shared" si="207"/>
        <v>I - Intermediate Staff</v>
      </c>
      <c r="AN271" s="4" t="str">
        <f t="shared" si="194"/>
        <v>BDCRLI</v>
      </c>
      <c r="AO271" s="12" t="str">
        <f t="shared" si="209"/>
        <v>RRU-BD-CRLI</v>
      </c>
      <c r="AP271" s="12" t="str">
        <f t="shared" si="195"/>
        <v>Branch Delivery</v>
      </c>
      <c r="AQ271" s="12" t="str">
        <f t="shared" si="196"/>
        <v>Branch Delivery</v>
      </c>
      <c r="AR271" s="12" t="str">
        <f t="shared" si="197"/>
        <v>Customer Service Representative</v>
      </c>
      <c r="AS271" s="12" t="str">
        <f t="shared" si="198"/>
        <v>I - Intermediate Staff</v>
      </c>
      <c r="AT271" s="12" t="str">
        <f t="shared" si="199"/>
        <v>Branch DeliveryBranch DeliveryCustomer Service RepresentativeI - Intermediate Staff</v>
      </c>
      <c r="AU271" s="153" t="str">
        <f t="shared" si="200"/>
        <v>I</v>
      </c>
    </row>
    <row r="272" spans="1:47">
      <c r="A272" s="12" t="s">
        <v>44</v>
      </c>
      <c r="B272" s="12" t="s">
        <v>44</v>
      </c>
      <c r="C272" s="12" t="s">
        <v>971</v>
      </c>
      <c r="D272" s="12" t="s">
        <v>141</v>
      </c>
      <c r="E272" s="12">
        <f t="shared" si="184"/>
        <v>1</v>
      </c>
      <c r="F272" s="12">
        <f t="shared" si="185"/>
        <v>9</v>
      </c>
      <c r="G272" s="12">
        <f t="shared" si="186"/>
        <v>6</v>
      </c>
      <c r="H272" s="12" t="str">
        <f t="shared" si="187"/>
        <v>Branch Delivery</v>
      </c>
      <c r="I272" s="12" t="str">
        <f t="shared" si="188"/>
        <v>Branch Delivery1</v>
      </c>
      <c r="J272" s="12" t="str">
        <f t="shared" si="189"/>
        <v>Branch Delivery</v>
      </c>
      <c r="K272" s="12" t="str">
        <f t="shared" si="190"/>
        <v>Branch DeliveryBranch Delivery9</v>
      </c>
      <c r="L272" s="12" t="str">
        <f t="shared" si="191"/>
        <v>Customer Service Representative</v>
      </c>
      <c r="M272" s="12" t="str">
        <f t="shared" si="192"/>
        <v>Branch DeliveryBranch DeliveryCustomer Service Representative6</v>
      </c>
      <c r="N272" s="12" t="str">
        <f t="shared" si="193"/>
        <v>J - Junior Staff</v>
      </c>
      <c r="O272" s="4" t="s">
        <v>1743</v>
      </c>
      <c r="P272" s="4" t="str">
        <f t="shared" si="201"/>
        <v>BD</v>
      </c>
      <c r="Q272" s="4" t="str">
        <f t="shared" si="202"/>
        <v>CR</v>
      </c>
      <c r="R272" s="4" t="str">
        <f t="shared" si="203"/>
        <v>L</v>
      </c>
      <c r="S272" s="4" t="str">
        <f t="shared" si="204"/>
        <v>J</v>
      </c>
      <c r="V272" s="12" t="str">
        <f t="shared" si="205"/>
        <v>RRU-BD-CRLJ</v>
      </c>
      <c r="W272" s="17" t="str">
        <f t="shared" si="183"/>
        <v>Branch Delivery</v>
      </c>
      <c r="X272" s="17" t="str">
        <f t="shared" si="206"/>
        <v>Branch Delivery</v>
      </c>
      <c r="Y272" s="17" t="str">
        <f t="shared" si="208"/>
        <v>Customer Service Representative</v>
      </c>
      <c r="Z272" s="17" t="str">
        <f t="shared" si="207"/>
        <v>J - Junior Staff</v>
      </c>
      <c r="AN272" s="4" t="str">
        <f t="shared" si="194"/>
        <v>BDCRLJ</v>
      </c>
      <c r="AO272" s="12" t="str">
        <f t="shared" si="209"/>
        <v>RRU-BD-CRLJ</v>
      </c>
      <c r="AP272" s="12" t="str">
        <f t="shared" si="195"/>
        <v>Branch Delivery</v>
      </c>
      <c r="AQ272" s="12" t="str">
        <f t="shared" si="196"/>
        <v>Branch Delivery</v>
      </c>
      <c r="AR272" s="12" t="str">
        <f t="shared" si="197"/>
        <v>Customer Service Representative</v>
      </c>
      <c r="AS272" s="12" t="str">
        <f t="shared" si="198"/>
        <v>J - Junior Staff</v>
      </c>
      <c r="AT272" s="12" t="str">
        <f t="shared" si="199"/>
        <v>Branch DeliveryBranch DeliveryCustomer Service RepresentativeJ - Junior Staff</v>
      </c>
      <c r="AU272" s="153" t="str">
        <f t="shared" si="200"/>
        <v>J</v>
      </c>
    </row>
    <row r="273" spans="1:47">
      <c r="A273" s="12" t="s">
        <v>44</v>
      </c>
      <c r="B273" s="12" t="s">
        <v>44</v>
      </c>
      <c r="C273" s="12" t="s">
        <v>96</v>
      </c>
      <c r="D273" s="12" t="s">
        <v>134</v>
      </c>
      <c r="E273" s="12">
        <f t="shared" si="184"/>
        <v>1</v>
      </c>
      <c r="F273" s="12">
        <f t="shared" si="185"/>
        <v>10</v>
      </c>
      <c r="G273" s="12">
        <f t="shared" si="186"/>
        <v>1</v>
      </c>
      <c r="H273" s="12" t="str">
        <f t="shared" si="187"/>
        <v>Branch Delivery</v>
      </c>
      <c r="I273" s="12" t="str">
        <f t="shared" si="188"/>
        <v>Branch Delivery1</v>
      </c>
      <c r="J273" s="12" t="str">
        <f t="shared" si="189"/>
        <v>Branch Delivery</v>
      </c>
      <c r="K273" s="12" t="str">
        <f t="shared" si="190"/>
        <v>Branch DeliveryBranch Delivery10</v>
      </c>
      <c r="L273" s="12" t="str">
        <f t="shared" si="191"/>
        <v>Call Center/Telephone Banking</v>
      </c>
      <c r="M273" s="12" t="str">
        <f t="shared" si="192"/>
        <v>Branch DeliveryBranch DeliveryCall Center/Telephone Banking1</v>
      </c>
      <c r="N273" s="12" t="str">
        <f t="shared" si="193"/>
        <v>C - Function Manager</v>
      </c>
      <c r="O273" s="4" t="s">
        <v>1744</v>
      </c>
      <c r="P273" s="4" t="str">
        <f t="shared" si="201"/>
        <v>BD</v>
      </c>
      <c r="Q273" s="4" t="str">
        <f t="shared" si="202"/>
        <v>CR</v>
      </c>
      <c r="R273" s="4" t="str">
        <f t="shared" si="203"/>
        <v>M</v>
      </c>
      <c r="S273" s="4" t="str">
        <f t="shared" si="204"/>
        <v>C</v>
      </c>
      <c r="V273" s="12" t="str">
        <f t="shared" si="205"/>
        <v>RRU-BD-CRMC</v>
      </c>
      <c r="W273" s="17" t="str">
        <f t="shared" si="183"/>
        <v>Branch Delivery</v>
      </c>
      <c r="X273" s="17" t="str">
        <f t="shared" si="206"/>
        <v>Branch Delivery</v>
      </c>
      <c r="Y273" s="17" t="str">
        <f t="shared" si="208"/>
        <v>Customer Service Representative</v>
      </c>
      <c r="Z273" s="17" t="str">
        <f t="shared" si="207"/>
        <v>C - Function Manager</v>
      </c>
      <c r="AN273" s="4" t="str">
        <f t="shared" si="194"/>
        <v>BDCRMC</v>
      </c>
      <c r="AO273" s="12" t="str">
        <f t="shared" si="209"/>
        <v>RRU-BD-CRMC</v>
      </c>
      <c r="AP273" s="12" t="str">
        <f t="shared" si="195"/>
        <v>Branch Delivery</v>
      </c>
      <c r="AQ273" s="12" t="str">
        <f t="shared" si="196"/>
        <v>Branch Delivery</v>
      </c>
      <c r="AR273" s="12" t="str">
        <f t="shared" si="197"/>
        <v>Call Center/Telephone Banking</v>
      </c>
      <c r="AS273" s="12" t="str">
        <f t="shared" si="198"/>
        <v>C - Function Manager</v>
      </c>
      <c r="AT273" s="12" t="str">
        <f t="shared" si="199"/>
        <v>Branch DeliveryBranch DeliveryCall Center/Telephone BankingC - Function Manager</v>
      </c>
      <c r="AU273" s="153" t="str">
        <f t="shared" si="200"/>
        <v>C</v>
      </c>
    </row>
    <row r="274" spans="1:47">
      <c r="A274" s="12" t="s">
        <v>44</v>
      </c>
      <c r="B274" s="12" t="s">
        <v>44</v>
      </c>
      <c r="C274" s="12" t="s">
        <v>96</v>
      </c>
      <c r="D274" s="12" t="s">
        <v>135</v>
      </c>
      <c r="E274" s="12">
        <f t="shared" si="184"/>
        <v>1</v>
      </c>
      <c r="F274" s="12">
        <f t="shared" si="185"/>
        <v>10</v>
      </c>
      <c r="G274" s="12">
        <f t="shared" si="186"/>
        <v>2</v>
      </c>
      <c r="H274" s="12" t="str">
        <f t="shared" si="187"/>
        <v>Branch Delivery</v>
      </c>
      <c r="I274" s="12" t="str">
        <f t="shared" si="188"/>
        <v>Branch Delivery1</v>
      </c>
      <c r="J274" s="12" t="str">
        <f t="shared" si="189"/>
        <v>Branch Delivery</v>
      </c>
      <c r="K274" s="12" t="str">
        <f t="shared" si="190"/>
        <v>Branch DeliveryBranch Delivery10</v>
      </c>
      <c r="L274" s="12" t="str">
        <f t="shared" si="191"/>
        <v>Call Center/Telephone Banking</v>
      </c>
      <c r="M274" s="12" t="str">
        <f t="shared" si="192"/>
        <v>Branch DeliveryBranch DeliveryCall Center/Telephone Banking2</v>
      </c>
      <c r="N274" s="12" t="str">
        <f t="shared" si="193"/>
        <v>D - Manager/Technical Expert</v>
      </c>
      <c r="O274" s="4" t="s">
        <v>1745</v>
      </c>
      <c r="P274" s="4" t="str">
        <f t="shared" si="201"/>
        <v>BD</v>
      </c>
      <c r="Q274" s="4" t="str">
        <f t="shared" si="202"/>
        <v>CR</v>
      </c>
      <c r="R274" s="4" t="str">
        <f t="shared" si="203"/>
        <v>M</v>
      </c>
      <c r="S274" s="4" t="str">
        <f t="shared" si="204"/>
        <v>D</v>
      </c>
      <c r="V274" s="12" t="str">
        <f t="shared" si="205"/>
        <v>RRU-BD-CRMD</v>
      </c>
      <c r="W274" s="17" t="str">
        <f t="shared" si="183"/>
        <v>Branch Delivery</v>
      </c>
      <c r="X274" s="17" t="str">
        <f t="shared" si="206"/>
        <v>Branch Delivery</v>
      </c>
      <c r="Y274" s="17" t="str">
        <f t="shared" si="208"/>
        <v>Call Center/Telephone Banking</v>
      </c>
      <c r="Z274" s="17" t="str">
        <f t="shared" si="207"/>
        <v>D - Manager/Technical Expert</v>
      </c>
      <c r="AN274" s="4" t="str">
        <f t="shared" si="194"/>
        <v>BDCRMD</v>
      </c>
      <c r="AO274" s="12" t="str">
        <f t="shared" si="209"/>
        <v>RRU-BD-CRMD</v>
      </c>
      <c r="AP274" s="12" t="str">
        <f t="shared" si="195"/>
        <v>Branch Delivery</v>
      </c>
      <c r="AQ274" s="12" t="str">
        <f t="shared" si="196"/>
        <v>Branch Delivery</v>
      </c>
      <c r="AR274" s="12" t="str">
        <f t="shared" si="197"/>
        <v>Call Center/Telephone Banking</v>
      </c>
      <c r="AS274" s="12" t="str">
        <f t="shared" si="198"/>
        <v>D - Manager/Technical Expert</v>
      </c>
      <c r="AT274" s="12" t="str">
        <f t="shared" si="199"/>
        <v>Branch DeliveryBranch DeliveryCall Center/Telephone BankingD - Manager/Technical Expert</v>
      </c>
      <c r="AU274" s="153" t="str">
        <f t="shared" si="200"/>
        <v>D</v>
      </c>
    </row>
    <row r="275" spans="1:47">
      <c r="A275" s="12" t="s">
        <v>44</v>
      </c>
      <c r="B275" s="12" t="s">
        <v>44</v>
      </c>
      <c r="C275" s="12" t="s">
        <v>96</v>
      </c>
      <c r="D275" s="12" t="s">
        <v>139</v>
      </c>
      <c r="E275" s="12">
        <f t="shared" si="184"/>
        <v>1</v>
      </c>
      <c r="F275" s="12">
        <f t="shared" si="185"/>
        <v>10</v>
      </c>
      <c r="G275" s="12">
        <f t="shared" si="186"/>
        <v>3</v>
      </c>
      <c r="H275" s="12" t="str">
        <f t="shared" si="187"/>
        <v>Branch Delivery</v>
      </c>
      <c r="I275" s="12" t="str">
        <f t="shared" si="188"/>
        <v>Branch Delivery1</v>
      </c>
      <c r="J275" s="12" t="str">
        <f t="shared" si="189"/>
        <v>Branch Delivery</v>
      </c>
      <c r="K275" s="12" t="str">
        <f t="shared" si="190"/>
        <v>Branch DeliveryBranch Delivery10</v>
      </c>
      <c r="L275" s="12" t="str">
        <f t="shared" si="191"/>
        <v>Call Center/Telephone Banking</v>
      </c>
      <c r="M275" s="12" t="str">
        <f t="shared" si="192"/>
        <v>Branch DeliveryBranch DeliveryCall Center/Telephone Banking3</v>
      </c>
      <c r="N275" s="12" t="str">
        <f t="shared" si="193"/>
        <v>H - Senior Staff</v>
      </c>
      <c r="O275" s="4" t="s">
        <v>1746</v>
      </c>
      <c r="P275" s="4" t="str">
        <f t="shared" si="201"/>
        <v>BD</v>
      </c>
      <c r="Q275" s="4" t="str">
        <f t="shared" si="202"/>
        <v>CR</v>
      </c>
      <c r="R275" s="4" t="str">
        <f t="shared" si="203"/>
        <v>M</v>
      </c>
      <c r="S275" s="4" t="str">
        <f t="shared" si="204"/>
        <v>H</v>
      </c>
      <c r="V275" s="12" t="str">
        <f t="shared" si="205"/>
        <v>RRU-BD-CRMH</v>
      </c>
      <c r="W275" s="17" t="str">
        <f t="shared" si="183"/>
        <v>Branch Delivery</v>
      </c>
      <c r="X275" s="17" t="str">
        <f t="shared" si="206"/>
        <v>Branch Delivery</v>
      </c>
      <c r="Y275" s="17" t="str">
        <f t="shared" si="208"/>
        <v>Call Center/Telephone Banking</v>
      </c>
      <c r="Z275" s="17" t="str">
        <f t="shared" si="207"/>
        <v>H - Senior Staff</v>
      </c>
      <c r="AN275" s="4" t="str">
        <f t="shared" si="194"/>
        <v>BDCRMH</v>
      </c>
      <c r="AO275" s="12" t="str">
        <f t="shared" si="209"/>
        <v>RRU-BD-CRMH</v>
      </c>
      <c r="AP275" s="12" t="str">
        <f t="shared" si="195"/>
        <v>Branch Delivery</v>
      </c>
      <c r="AQ275" s="12" t="str">
        <f t="shared" si="196"/>
        <v>Branch Delivery</v>
      </c>
      <c r="AR275" s="12" t="str">
        <f t="shared" si="197"/>
        <v>Call Center/Telephone Banking</v>
      </c>
      <c r="AS275" s="12" t="str">
        <f t="shared" si="198"/>
        <v>H - Senior Staff</v>
      </c>
      <c r="AT275" s="12" t="str">
        <f t="shared" si="199"/>
        <v>Branch DeliveryBranch DeliveryCall Center/Telephone BankingH - Senior Staff</v>
      </c>
      <c r="AU275" s="153" t="str">
        <f t="shared" si="200"/>
        <v>H</v>
      </c>
    </row>
    <row r="276" spans="1:47">
      <c r="A276" s="12" t="s">
        <v>44</v>
      </c>
      <c r="B276" s="12" t="s">
        <v>44</v>
      </c>
      <c r="C276" s="12" t="s">
        <v>96</v>
      </c>
      <c r="D276" s="12" t="s">
        <v>140</v>
      </c>
      <c r="E276" s="12">
        <f t="shared" si="184"/>
        <v>1</v>
      </c>
      <c r="F276" s="12">
        <f t="shared" si="185"/>
        <v>10</v>
      </c>
      <c r="G276" s="12">
        <f t="shared" si="186"/>
        <v>4</v>
      </c>
      <c r="H276" s="12" t="str">
        <f t="shared" si="187"/>
        <v>Branch Delivery</v>
      </c>
      <c r="I276" s="12" t="str">
        <f t="shared" si="188"/>
        <v>Branch Delivery1</v>
      </c>
      <c r="J276" s="12" t="str">
        <f t="shared" si="189"/>
        <v>Branch Delivery</v>
      </c>
      <c r="K276" s="12" t="str">
        <f t="shared" si="190"/>
        <v>Branch DeliveryBranch Delivery10</v>
      </c>
      <c r="L276" s="12" t="str">
        <f t="shared" si="191"/>
        <v>Call Center/Telephone Banking</v>
      </c>
      <c r="M276" s="12" t="str">
        <f t="shared" si="192"/>
        <v>Branch DeliveryBranch DeliveryCall Center/Telephone Banking4</v>
      </c>
      <c r="N276" s="12" t="str">
        <f t="shared" si="193"/>
        <v>I - Intermediate Staff</v>
      </c>
      <c r="O276" s="4" t="s">
        <v>1747</v>
      </c>
      <c r="P276" s="4" t="str">
        <f t="shared" si="201"/>
        <v>BD</v>
      </c>
      <c r="Q276" s="4" t="str">
        <f t="shared" si="202"/>
        <v>CR</v>
      </c>
      <c r="R276" s="4" t="str">
        <f t="shared" si="203"/>
        <v>M</v>
      </c>
      <c r="S276" s="4" t="str">
        <f t="shared" si="204"/>
        <v>I</v>
      </c>
      <c r="V276" s="12" t="str">
        <f t="shared" si="205"/>
        <v>RRU-BD-CRMI</v>
      </c>
      <c r="W276" s="17" t="str">
        <f t="shared" ref="W276:W339" si="210">A274</f>
        <v>Branch Delivery</v>
      </c>
      <c r="X276" s="17" t="str">
        <f t="shared" si="206"/>
        <v>Branch Delivery</v>
      </c>
      <c r="Y276" s="17" t="str">
        <f t="shared" si="208"/>
        <v>Call Center/Telephone Banking</v>
      </c>
      <c r="Z276" s="17" t="str">
        <f t="shared" si="207"/>
        <v>I - Intermediate Staff</v>
      </c>
      <c r="AN276" s="4" t="str">
        <f t="shared" si="194"/>
        <v>BDCRMI</v>
      </c>
      <c r="AO276" s="12" t="str">
        <f t="shared" si="209"/>
        <v>RRU-BD-CRMI</v>
      </c>
      <c r="AP276" s="12" t="str">
        <f t="shared" si="195"/>
        <v>Branch Delivery</v>
      </c>
      <c r="AQ276" s="12" t="str">
        <f t="shared" si="196"/>
        <v>Branch Delivery</v>
      </c>
      <c r="AR276" s="12" t="str">
        <f t="shared" si="197"/>
        <v>Call Center/Telephone Banking</v>
      </c>
      <c r="AS276" s="12" t="str">
        <f t="shared" si="198"/>
        <v>I - Intermediate Staff</v>
      </c>
      <c r="AT276" s="12" t="str">
        <f t="shared" si="199"/>
        <v>Branch DeliveryBranch DeliveryCall Center/Telephone BankingI - Intermediate Staff</v>
      </c>
      <c r="AU276" s="153" t="str">
        <f t="shared" si="200"/>
        <v>I</v>
      </c>
    </row>
    <row r="277" spans="1:47">
      <c r="A277" s="12" t="s">
        <v>44</v>
      </c>
      <c r="B277" s="12" t="s">
        <v>44</v>
      </c>
      <c r="C277" s="12" t="s">
        <v>96</v>
      </c>
      <c r="D277" s="12" t="s">
        <v>141</v>
      </c>
      <c r="E277" s="12">
        <f t="shared" si="184"/>
        <v>1</v>
      </c>
      <c r="F277" s="12">
        <f t="shared" si="185"/>
        <v>10</v>
      </c>
      <c r="G277" s="12">
        <f t="shared" si="186"/>
        <v>5</v>
      </c>
      <c r="H277" s="12" t="str">
        <f t="shared" si="187"/>
        <v>Branch Delivery</v>
      </c>
      <c r="I277" s="12" t="str">
        <f t="shared" si="188"/>
        <v>Branch Delivery1</v>
      </c>
      <c r="J277" s="12" t="str">
        <f t="shared" si="189"/>
        <v>Branch Delivery</v>
      </c>
      <c r="K277" s="12" t="str">
        <f t="shared" si="190"/>
        <v>Branch DeliveryBranch Delivery10</v>
      </c>
      <c r="L277" s="12" t="str">
        <f t="shared" si="191"/>
        <v>Call Center/Telephone Banking</v>
      </c>
      <c r="M277" s="12" t="str">
        <f t="shared" si="192"/>
        <v>Branch DeliveryBranch DeliveryCall Center/Telephone Banking5</v>
      </c>
      <c r="N277" s="12" t="str">
        <f t="shared" si="193"/>
        <v>J - Junior Staff</v>
      </c>
      <c r="O277" s="4" t="s">
        <v>1748</v>
      </c>
      <c r="P277" s="4" t="str">
        <f t="shared" si="201"/>
        <v>BD</v>
      </c>
      <c r="Q277" s="4" t="str">
        <f t="shared" si="202"/>
        <v>CR</v>
      </c>
      <c r="R277" s="4" t="str">
        <f t="shared" si="203"/>
        <v>M</v>
      </c>
      <c r="S277" s="4" t="str">
        <f t="shared" si="204"/>
        <v>J</v>
      </c>
      <c r="V277" s="12" t="str">
        <f t="shared" si="205"/>
        <v>RRU-BD-CRMJ</v>
      </c>
      <c r="W277" s="17" t="str">
        <f t="shared" si="210"/>
        <v>Branch Delivery</v>
      </c>
      <c r="X277" s="17" t="str">
        <f t="shared" si="206"/>
        <v>Branch Delivery</v>
      </c>
      <c r="Y277" s="17" t="str">
        <f t="shared" si="208"/>
        <v>Call Center/Telephone Banking</v>
      </c>
      <c r="Z277" s="17" t="str">
        <f t="shared" si="207"/>
        <v>J - Junior Staff</v>
      </c>
      <c r="AN277" s="4" t="str">
        <f t="shared" si="194"/>
        <v>BDCRMJ</v>
      </c>
      <c r="AO277" s="12" t="str">
        <f t="shared" si="209"/>
        <v>RRU-BD-CRMJ</v>
      </c>
      <c r="AP277" s="12" t="str">
        <f t="shared" si="195"/>
        <v>Branch Delivery</v>
      </c>
      <c r="AQ277" s="12" t="str">
        <f t="shared" si="196"/>
        <v>Branch Delivery</v>
      </c>
      <c r="AR277" s="12" t="str">
        <f t="shared" si="197"/>
        <v>Call Center/Telephone Banking</v>
      </c>
      <c r="AS277" s="12" t="str">
        <f t="shared" si="198"/>
        <v>J - Junior Staff</v>
      </c>
      <c r="AT277" s="12" t="str">
        <f t="shared" si="199"/>
        <v>Branch DeliveryBranch DeliveryCall Center/Telephone BankingJ - Junior Staff</v>
      </c>
      <c r="AU277" s="153" t="str">
        <f t="shared" si="200"/>
        <v>J</v>
      </c>
    </row>
    <row r="278" spans="1:47">
      <c r="A278" s="12" t="s">
        <v>44</v>
      </c>
      <c r="B278" s="12" t="s">
        <v>44</v>
      </c>
      <c r="C278" s="12" t="s">
        <v>972</v>
      </c>
      <c r="D278" s="12" t="s">
        <v>137</v>
      </c>
      <c r="E278" s="12">
        <f t="shared" si="184"/>
        <v>1</v>
      </c>
      <c r="F278" s="12">
        <f t="shared" si="185"/>
        <v>11</v>
      </c>
      <c r="G278" s="12">
        <f t="shared" si="186"/>
        <v>1</v>
      </c>
      <c r="H278" s="12" t="str">
        <f t="shared" si="187"/>
        <v>Branch Delivery</v>
      </c>
      <c r="I278" s="12" t="str">
        <f t="shared" si="188"/>
        <v>Branch Delivery1</v>
      </c>
      <c r="J278" s="12" t="str">
        <f t="shared" si="189"/>
        <v>Branch Delivery</v>
      </c>
      <c r="K278" s="12" t="str">
        <f t="shared" si="190"/>
        <v>Branch DeliveryBranch Delivery11</v>
      </c>
      <c r="L278" s="12" t="str">
        <f t="shared" si="191"/>
        <v>Universal Banker</v>
      </c>
      <c r="M278" s="12" t="str">
        <f t="shared" si="192"/>
        <v>Branch DeliveryBranch DeliveryUniversal Banker1</v>
      </c>
      <c r="N278" s="12" t="str">
        <f t="shared" si="193"/>
        <v>F - Intermediate Professional</v>
      </c>
      <c r="O278" s="4" t="s">
        <v>1749</v>
      </c>
      <c r="P278" s="4" t="str">
        <f t="shared" si="201"/>
        <v>BD</v>
      </c>
      <c r="Q278" s="4" t="str">
        <f t="shared" si="202"/>
        <v>CR</v>
      </c>
      <c r="R278" s="4" t="str">
        <f t="shared" si="203"/>
        <v>N</v>
      </c>
      <c r="S278" s="4" t="str">
        <f t="shared" si="204"/>
        <v>F</v>
      </c>
      <c r="V278" s="12" t="str">
        <f t="shared" si="205"/>
        <v>RRU-BD-CRNF</v>
      </c>
      <c r="W278" s="17" t="str">
        <f t="shared" si="210"/>
        <v>Branch Delivery</v>
      </c>
      <c r="X278" s="17" t="str">
        <f t="shared" si="206"/>
        <v>Branch Delivery</v>
      </c>
      <c r="Y278" s="17" t="str">
        <f t="shared" si="208"/>
        <v>Call Center/Telephone Banking</v>
      </c>
      <c r="Z278" s="17" t="str">
        <f t="shared" si="207"/>
        <v>F - Intermediate Professional</v>
      </c>
      <c r="AN278" s="4" t="str">
        <f t="shared" si="194"/>
        <v>BDCRNF</v>
      </c>
      <c r="AO278" s="12" t="str">
        <f t="shared" si="209"/>
        <v>RRU-BD-CRNF</v>
      </c>
      <c r="AP278" s="12" t="str">
        <f t="shared" si="195"/>
        <v>Branch Delivery</v>
      </c>
      <c r="AQ278" s="12" t="str">
        <f t="shared" si="196"/>
        <v>Branch Delivery</v>
      </c>
      <c r="AR278" s="12" t="str">
        <f t="shared" si="197"/>
        <v>Universal Banker</v>
      </c>
      <c r="AS278" s="12" t="str">
        <f t="shared" si="198"/>
        <v>F - Intermediate Professional</v>
      </c>
      <c r="AT278" s="12" t="str">
        <f t="shared" si="199"/>
        <v>Branch DeliveryBranch DeliveryUniversal BankerF - Intermediate Professional</v>
      </c>
      <c r="AU278" s="153" t="str">
        <f t="shared" si="200"/>
        <v>F</v>
      </c>
    </row>
    <row r="279" spans="1:47">
      <c r="A279" s="12" t="s">
        <v>44</v>
      </c>
      <c r="B279" s="12" t="s">
        <v>44</v>
      </c>
      <c r="C279" s="12" t="s">
        <v>972</v>
      </c>
      <c r="D279" s="12" t="s">
        <v>138</v>
      </c>
      <c r="E279" s="12">
        <f t="shared" si="184"/>
        <v>1</v>
      </c>
      <c r="F279" s="12">
        <f t="shared" si="185"/>
        <v>11</v>
      </c>
      <c r="G279" s="12">
        <f t="shared" si="186"/>
        <v>2</v>
      </c>
      <c r="H279" s="12" t="str">
        <f t="shared" si="187"/>
        <v>Branch Delivery</v>
      </c>
      <c r="I279" s="12" t="str">
        <f t="shared" si="188"/>
        <v>Branch Delivery1</v>
      </c>
      <c r="J279" s="12" t="str">
        <f t="shared" si="189"/>
        <v>Branch Delivery</v>
      </c>
      <c r="K279" s="12" t="str">
        <f t="shared" si="190"/>
        <v>Branch DeliveryBranch Delivery11</v>
      </c>
      <c r="L279" s="12" t="str">
        <f t="shared" si="191"/>
        <v>Universal Banker</v>
      </c>
      <c r="M279" s="12" t="str">
        <f t="shared" si="192"/>
        <v>Branch DeliveryBranch DeliveryUniversal Banker2</v>
      </c>
      <c r="N279" s="12" t="str">
        <f t="shared" si="193"/>
        <v>G - Junior Professional</v>
      </c>
      <c r="O279" s="4" t="s">
        <v>1750</v>
      </c>
      <c r="P279" s="4" t="str">
        <f t="shared" si="201"/>
        <v>BD</v>
      </c>
      <c r="Q279" s="4" t="str">
        <f t="shared" si="202"/>
        <v>CR</v>
      </c>
      <c r="R279" s="4" t="str">
        <f t="shared" si="203"/>
        <v>N</v>
      </c>
      <c r="S279" s="4" t="str">
        <f t="shared" si="204"/>
        <v>G</v>
      </c>
      <c r="V279" s="12" t="str">
        <f t="shared" si="205"/>
        <v>RRU-BD-CRNG</v>
      </c>
      <c r="W279" s="17" t="str">
        <f t="shared" si="210"/>
        <v>Branch Delivery</v>
      </c>
      <c r="X279" s="17" t="str">
        <f t="shared" si="206"/>
        <v>Branch Delivery</v>
      </c>
      <c r="Y279" s="17" t="str">
        <f t="shared" si="208"/>
        <v>Universal Banker</v>
      </c>
      <c r="Z279" s="17" t="str">
        <f t="shared" si="207"/>
        <v>G - Junior Professional</v>
      </c>
      <c r="AN279" s="4" t="str">
        <f t="shared" si="194"/>
        <v>BDCRNG</v>
      </c>
      <c r="AO279" s="12" t="str">
        <f t="shared" si="209"/>
        <v>RRU-BD-CRNG</v>
      </c>
      <c r="AP279" s="12" t="str">
        <f t="shared" si="195"/>
        <v>Branch Delivery</v>
      </c>
      <c r="AQ279" s="12" t="str">
        <f t="shared" si="196"/>
        <v>Branch Delivery</v>
      </c>
      <c r="AR279" s="12" t="str">
        <f t="shared" si="197"/>
        <v>Universal Banker</v>
      </c>
      <c r="AS279" s="12" t="str">
        <f t="shared" si="198"/>
        <v>G - Junior Professional</v>
      </c>
      <c r="AT279" s="12" t="str">
        <f t="shared" si="199"/>
        <v>Branch DeliveryBranch DeliveryUniversal BankerG - Junior Professional</v>
      </c>
      <c r="AU279" s="153" t="str">
        <f t="shared" si="200"/>
        <v>G</v>
      </c>
    </row>
    <row r="280" spans="1:47">
      <c r="A280" s="12" t="s">
        <v>44</v>
      </c>
      <c r="B280" s="12" t="s">
        <v>44</v>
      </c>
      <c r="C280" s="12" t="s">
        <v>972</v>
      </c>
      <c r="D280" s="12" t="s">
        <v>139</v>
      </c>
      <c r="E280" s="12">
        <f t="shared" si="184"/>
        <v>1</v>
      </c>
      <c r="F280" s="12">
        <f t="shared" si="185"/>
        <v>11</v>
      </c>
      <c r="G280" s="12">
        <f t="shared" si="186"/>
        <v>3</v>
      </c>
      <c r="H280" s="12" t="str">
        <f t="shared" si="187"/>
        <v>Branch Delivery</v>
      </c>
      <c r="I280" s="12" t="str">
        <f t="shared" si="188"/>
        <v>Branch Delivery1</v>
      </c>
      <c r="J280" s="12" t="str">
        <f t="shared" si="189"/>
        <v>Branch Delivery</v>
      </c>
      <c r="K280" s="12" t="str">
        <f t="shared" si="190"/>
        <v>Branch DeliveryBranch Delivery11</v>
      </c>
      <c r="L280" s="12" t="str">
        <f t="shared" si="191"/>
        <v>Universal Banker</v>
      </c>
      <c r="M280" s="12" t="str">
        <f t="shared" si="192"/>
        <v>Branch DeliveryBranch DeliveryUniversal Banker3</v>
      </c>
      <c r="N280" s="12" t="str">
        <f t="shared" si="193"/>
        <v>H - Senior Staff</v>
      </c>
      <c r="O280" s="4" t="s">
        <v>1751</v>
      </c>
      <c r="P280" s="4" t="str">
        <f t="shared" si="201"/>
        <v>BD</v>
      </c>
      <c r="Q280" s="4" t="str">
        <f t="shared" si="202"/>
        <v>CR</v>
      </c>
      <c r="R280" s="4" t="str">
        <f t="shared" si="203"/>
        <v>N</v>
      </c>
      <c r="S280" s="4" t="str">
        <f t="shared" si="204"/>
        <v>H</v>
      </c>
      <c r="V280" s="12" t="str">
        <f t="shared" si="205"/>
        <v>RRU-BD-CRNH</v>
      </c>
      <c r="W280" s="17" t="str">
        <f t="shared" si="210"/>
        <v>Branch Delivery</v>
      </c>
      <c r="X280" s="17" t="str">
        <f t="shared" si="206"/>
        <v>Branch Delivery</v>
      </c>
      <c r="Y280" s="17" t="str">
        <f t="shared" si="208"/>
        <v>Universal Banker</v>
      </c>
      <c r="Z280" s="17" t="str">
        <f t="shared" si="207"/>
        <v>H - Senior Staff</v>
      </c>
      <c r="AN280" s="4" t="str">
        <f t="shared" si="194"/>
        <v>BDCRNH</v>
      </c>
      <c r="AO280" s="12" t="str">
        <f t="shared" si="209"/>
        <v>RRU-BD-CRNH</v>
      </c>
      <c r="AP280" s="12" t="str">
        <f t="shared" si="195"/>
        <v>Branch Delivery</v>
      </c>
      <c r="AQ280" s="12" t="str">
        <f t="shared" si="196"/>
        <v>Branch Delivery</v>
      </c>
      <c r="AR280" s="12" t="str">
        <f t="shared" si="197"/>
        <v>Universal Banker</v>
      </c>
      <c r="AS280" s="12" t="str">
        <f t="shared" si="198"/>
        <v>H - Senior Staff</v>
      </c>
      <c r="AT280" s="12" t="str">
        <f t="shared" si="199"/>
        <v>Branch DeliveryBranch DeliveryUniversal BankerH - Senior Staff</v>
      </c>
      <c r="AU280" s="153" t="str">
        <f t="shared" si="200"/>
        <v>H</v>
      </c>
    </row>
    <row r="281" spans="1:47">
      <c r="A281" s="12" t="s">
        <v>44</v>
      </c>
      <c r="B281" s="12" t="s">
        <v>44</v>
      </c>
      <c r="C281" s="12" t="s">
        <v>1404</v>
      </c>
      <c r="D281" s="12" t="s">
        <v>134</v>
      </c>
      <c r="E281" s="12">
        <f t="shared" si="184"/>
        <v>1</v>
      </c>
      <c r="F281" s="12">
        <f t="shared" si="185"/>
        <v>12</v>
      </c>
      <c r="G281" s="12">
        <f t="shared" si="186"/>
        <v>1</v>
      </c>
      <c r="H281" s="12" t="str">
        <f t="shared" si="187"/>
        <v>Branch Delivery</v>
      </c>
      <c r="I281" s="12" t="str">
        <f t="shared" si="188"/>
        <v>Branch Delivery1</v>
      </c>
      <c r="J281" s="12" t="str">
        <f t="shared" si="189"/>
        <v>Branch Delivery</v>
      </c>
      <c r="K281" s="12" t="str">
        <f t="shared" si="190"/>
        <v>Branch DeliveryBranch Delivery12</v>
      </c>
      <c r="L281" s="12" t="str">
        <f t="shared" si="191"/>
        <v>All Branch Managers</v>
      </c>
      <c r="M281" s="12" t="str">
        <f t="shared" si="192"/>
        <v>Branch DeliveryBranch DeliveryAll Branch Managers1</v>
      </c>
      <c r="N281" s="12" t="str">
        <f t="shared" si="193"/>
        <v>C - Function Manager</v>
      </c>
      <c r="O281" s="4" t="s">
        <v>1704</v>
      </c>
      <c r="P281" s="4" t="str">
        <f t="shared" si="201"/>
        <v>BD</v>
      </c>
      <c r="Q281" s="4" t="str">
        <f t="shared" si="202"/>
        <v>CR</v>
      </c>
      <c r="R281" s="4" t="str">
        <f t="shared" si="203"/>
        <v>2</v>
      </c>
      <c r="S281" s="4" t="str">
        <f t="shared" si="204"/>
        <v>C</v>
      </c>
      <c r="V281" s="12" t="str">
        <f t="shared" si="205"/>
        <v>RRU-BD-CR2C</v>
      </c>
      <c r="W281" s="17" t="str">
        <f t="shared" si="210"/>
        <v>Branch Delivery</v>
      </c>
      <c r="X281" s="17" t="str">
        <f t="shared" si="206"/>
        <v>Branch Delivery</v>
      </c>
      <c r="Y281" s="17" t="str">
        <f t="shared" si="208"/>
        <v>Universal Banker</v>
      </c>
      <c r="Z281" s="17" t="str">
        <f t="shared" si="207"/>
        <v>C - Function Manager</v>
      </c>
      <c r="AN281" s="4" t="str">
        <f t="shared" si="194"/>
        <v>BDCR2C</v>
      </c>
      <c r="AO281" s="12" t="str">
        <f t="shared" si="209"/>
        <v>RRU-BD-CR2C</v>
      </c>
      <c r="AP281" s="12" t="str">
        <f t="shared" si="195"/>
        <v>Branch Delivery</v>
      </c>
      <c r="AQ281" s="12" t="str">
        <f t="shared" si="196"/>
        <v>Branch Delivery</v>
      </c>
      <c r="AR281" s="12" t="str">
        <f t="shared" si="197"/>
        <v>All Branch Managers</v>
      </c>
      <c r="AS281" s="12" t="str">
        <f t="shared" si="198"/>
        <v>C - Function Manager</v>
      </c>
      <c r="AT281" s="12" t="str">
        <f t="shared" si="199"/>
        <v>Branch DeliveryBranch DeliveryAll Branch ManagersC - Function Manager</v>
      </c>
      <c r="AU281" s="153" t="str">
        <f t="shared" si="200"/>
        <v>C</v>
      </c>
    </row>
    <row r="282" spans="1:47">
      <c r="A282" s="12" t="s">
        <v>44</v>
      </c>
      <c r="B282" s="12" t="s">
        <v>44</v>
      </c>
      <c r="C282" s="12" t="s">
        <v>1404</v>
      </c>
      <c r="D282" s="12" t="s">
        <v>135</v>
      </c>
      <c r="E282" s="12">
        <f t="shared" si="184"/>
        <v>1</v>
      </c>
      <c r="F282" s="12">
        <f t="shared" si="185"/>
        <v>12</v>
      </c>
      <c r="G282" s="12">
        <f t="shared" si="186"/>
        <v>2</v>
      </c>
      <c r="H282" s="12" t="str">
        <f t="shared" si="187"/>
        <v>Branch Delivery</v>
      </c>
      <c r="I282" s="12" t="str">
        <f t="shared" si="188"/>
        <v>Branch Delivery1</v>
      </c>
      <c r="J282" s="12" t="str">
        <f t="shared" si="189"/>
        <v>Branch Delivery</v>
      </c>
      <c r="K282" s="12" t="str">
        <f t="shared" si="190"/>
        <v>Branch DeliveryBranch Delivery12</v>
      </c>
      <c r="L282" s="12" t="str">
        <f t="shared" si="191"/>
        <v>All Branch Managers</v>
      </c>
      <c r="M282" s="12" t="str">
        <f t="shared" si="192"/>
        <v>Branch DeliveryBranch DeliveryAll Branch Managers2</v>
      </c>
      <c r="N282" s="12" t="str">
        <f t="shared" si="193"/>
        <v>D - Manager/Technical Expert</v>
      </c>
      <c r="O282" s="4" t="s">
        <v>1705</v>
      </c>
      <c r="P282" s="4" t="str">
        <f t="shared" si="201"/>
        <v>BD</v>
      </c>
      <c r="Q282" s="4" t="str">
        <f t="shared" si="202"/>
        <v>CR</v>
      </c>
      <c r="R282" s="4" t="str">
        <f t="shared" si="203"/>
        <v>2</v>
      </c>
      <c r="S282" s="4" t="str">
        <f t="shared" si="204"/>
        <v>D</v>
      </c>
      <c r="V282" s="12" t="str">
        <f t="shared" si="205"/>
        <v>RRU-BD-CR2D</v>
      </c>
      <c r="W282" s="17" t="str">
        <f t="shared" si="210"/>
        <v>Branch Delivery</v>
      </c>
      <c r="X282" s="17" t="str">
        <f t="shared" si="206"/>
        <v>Branch Delivery</v>
      </c>
      <c r="Y282" s="17" t="str">
        <f t="shared" si="208"/>
        <v>All Branch Managers</v>
      </c>
      <c r="Z282" s="17" t="str">
        <f t="shared" si="207"/>
        <v>D - Manager/Technical Expert</v>
      </c>
      <c r="AN282" s="4" t="str">
        <f t="shared" si="194"/>
        <v>BDCR2D</v>
      </c>
      <c r="AO282" s="12" t="str">
        <f t="shared" si="209"/>
        <v>RRU-BD-CR2D</v>
      </c>
      <c r="AP282" s="12" t="str">
        <f t="shared" si="195"/>
        <v>Branch Delivery</v>
      </c>
      <c r="AQ282" s="12" t="str">
        <f t="shared" si="196"/>
        <v>Branch Delivery</v>
      </c>
      <c r="AR282" s="12" t="str">
        <f t="shared" si="197"/>
        <v>All Branch Managers</v>
      </c>
      <c r="AS282" s="12" t="str">
        <f t="shared" si="198"/>
        <v>D - Manager/Technical Expert</v>
      </c>
      <c r="AT282" s="12" t="str">
        <f t="shared" si="199"/>
        <v>Branch DeliveryBranch DeliveryAll Branch ManagersD - Manager/Technical Expert</v>
      </c>
      <c r="AU282" s="153" t="str">
        <f t="shared" si="200"/>
        <v>D</v>
      </c>
    </row>
    <row r="283" spans="1:47">
      <c r="A283" s="12" t="s">
        <v>44</v>
      </c>
      <c r="B283" s="12" t="s">
        <v>44</v>
      </c>
      <c r="C283" s="12" t="s">
        <v>1404</v>
      </c>
      <c r="D283" s="12" t="s">
        <v>136</v>
      </c>
      <c r="E283" s="12">
        <f t="shared" si="184"/>
        <v>1</v>
      </c>
      <c r="F283" s="12">
        <f t="shared" si="185"/>
        <v>12</v>
      </c>
      <c r="G283" s="12">
        <f t="shared" si="186"/>
        <v>3</v>
      </c>
      <c r="H283" s="12" t="str">
        <f t="shared" si="187"/>
        <v>Branch Delivery</v>
      </c>
      <c r="I283" s="12" t="str">
        <f t="shared" si="188"/>
        <v>Branch Delivery1</v>
      </c>
      <c r="J283" s="12" t="str">
        <f t="shared" si="189"/>
        <v>Branch Delivery</v>
      </c>
      <c r="K283" s="12" t="str">
        <f t="shared" si="190"/>
        <v>Branch DeliveryBranch Delivery12</v>
      </c>
      <c r="L283" s="12" t="str">
        <f t="shared" si="191"/>
        <v>All Branch Managers</v>
      </c>
      <c r="M283" s="12" t="str">
        <f t="shared" si="192"/>
        <v>Branch DeliveryBranch DeliveryAll Branch Managers3</v>
      </c>
      <c r="N283" s="12" t="str">
        <f t="shared" si="193"/>
        <v>E - Senior Professional</v>
      </c>
      <c r="O283" s="4" t="s">
        <v>1706</v>
      </c>
      <c r="P283" s="4" t="str">
        <f t="shared" si="201"/>
        <v>BD</v>
      </c>
      <c r="Q283" s="4" t="str">
        <f t="shared" si="202"/>
        <v>CR</v>
      </c>
      <c r="R283" s="4" t="str">
        <f t="shared" si="203"/>
        <v>2</v>
      </c>
      <c r="S283" s="4" t="str">
        <f t="shared" si="204"/>
        <v>E</v>
      </c>
      <c r="V283" s="12" t="str">
        <f t="shared" si="205"/>
        <v>RRU-BD-CR2E</v>
      </c>
      <c r="W283" s="17" t="str">
        <f t="shared" si="210"/>
        <v>Branch Delivery</v>
      </c>
      <c r="X283" s="17" t="str">
        <f t="shared" si="206"/>
        <v>Branch Delivery</v>
      </c>
      <c r="Y283" s="17" t="str">
        <f t="shared" si="208"/>
        <v>All Branch Managers</v>
      </c>
      <c r="Z283" s="17" t="str">
        <f t="shared" si="207"/>
        <v>E - Senior Professional</v>
      </c>
      <c r="AN283" s="4" t="str">
        <f t="shared" si="194"/>
        <v>BDCR2E</v>
      </c>
      <c r="AO283" s="12" t="str">
        <f t="shared" si="209"/>
        <v>RRU-BD-CR2E</v>
      </c>
      <c r="AP283" s="12" t="str">
        <f t="shared" si="195"/>
        <v>Branch Delivery</v>
      </c>
      <c r="AQ283" s="12" t="str">
        <f t="shared" si="196"/>
        <v>Branch Delivery</v>
      </c>
      <c r="AR283" s="12" t="str">
        <f t="shared" si="197"/>
        <v>All Branch Managers</v>
      </c>
      <c r="AS283" s="12" t="str">
        <f t="shared" si="198"/>
        <v>E - Senior Professional</v>
      </c>
      <c r="AT283" s="12" t="str">
        <f t="shared" si="199"/>
        <v>Branch DeliveryBranch DeliveryAll Branch ManagersE - Senior Professional</v>
      </c>
      <c r="AU283" s="153" t="str">
        <f t="shared" si="200"/>
        <v>E</v>
      </c>
    </row>
    <row r="284" spans="1:47">
      <c r="A284" s="12" t="s">
        <v>44</v>
      </c>
      <c r="B284" s="12" t="s">
        <v>44</v>
      </c>
      <c r="C284" s="12" t="s">
        <v>1405</v>
      </c>
      <c r="D284" s="12" t="s">
        <v>138</v>
      </c>
      <c r="E284" s="12">
        <f t="shared" si="184"/>
        <v>1</v>
      </c>
      <c r="F284" s="12">
        <f t="shared" si="185"/>
        <v>13</v>
      </c>
      <c r="G284" s="12">
        <f t="shared" si="186"/>
        <v>1</v>
      </c>
      <c r="H284" s="12" t="str">
        <f t="shared" si="187"/>
        <v>Branch Delivery</v>
      </c>
      <c r="I284" s="12" t="str">
        <f t="shared" si="188"/>
        <v>Branch Delivery1</v>
      </c>
      <c r="J284" s="12" t="str">
        <f t="shared" si="189"/>
        <v>Branch Delivery</v>
      </c>
      <c r="K284" s="12" t="str">
        <f t="shared" si="190"/>
        <v>Branch DeliveryBranch Delivery13</v>
      </c>
      <c r="L284" s="12" t="str">
        <f t="shared" si="191"/>
        <v>All Line Personnel</v>
      </c>
      <c r="M284" s="12" t="str">
        <f t="shared" si="192"/>
        <v>Branch DeliveryBranch DeliveryAll Line Personnel1</v>
      </c>
      <c r="N284" s="12" t="str">
        <f t="shared" si="193"/>
        <v>G - Junior Professional</v>
      </c>
      <c r="O284" s="4" t="s">
        <v>1707</v>
      </c>
      <c r="P284" s="4" t="str">
        <f t="shared" si="201"/>
        <v>BD</v>
      </c>
      <c r="Q284" s="4" t="str">
        <f t="shared" si="202"/>
        <v>CR</v>
      </c>
      <c r="R284" s="4" t="str">
        <f t="shared" si="203"/>
        <v>3</v>
      </c>
      <c r="S284" s="4" t="str">
        <f t="shared" si="204"/>
        <v>G</v>
      </c>
      <c r="V284" s="12" t="str">
        <f t="shared" si="205"/>
        <v>RRU-BD-CR3G</v>
      </c>
      <c r="W284" s="17" t="str">
        <f t="shared" si="210"/>
        <v>Branch Delivery</v>
      </c>
      <c r="X284" s="17" t="str">
        <f t="shared" si="206"/>
        <v>Branch Delivery</v>
      </c>
      <c r="Y284" s="17" t="str">
        <f t="shared" si="208"/>
        <v>All Branch Managers</v>
      </c>
      <c r="Z284" s="17" t="str">
        <f t="shared" si="207"/>
        <v>G - Junior Professional</v>
      </c>
      <c r="AN284" s="4" t="str">
        <f t="shared" si="194"/>
        <v>BDCR3G</v>
      </c>
      <c r="AO284" s="12" t="str">
        <f t="shared" si="209"/>
        <v>RRU-BD-CR3G</v>
      </c>
      <c r="AP284" s="12" t="str">
        <f t="shared" si="195"/>
        <v>Branch Delivery</v>
      </c>
      <c r="AQ284" s="12" t="str">
        <f t="shared" si="196"/>
        <v>Branch Delivery</v>
      </c>
      <c r="AR284" s="12" t="str">
        <f t="shared" si="197"/>
        <v>All Line Personnel</v>
      </c>
      <c r="AS284" s="12" t="str">
        <f t="shared" si="198"/>
        <v>G - Junior Professional</v>
      </c>
      <c r="AT284" s="12" t="str">
        <f t="shared" si="199"/>
        <v>Branch DeliveryBranch DeliveryAll Line PersonnelG - Junior Professional</v>
      </c>
      <c r="AU284" s="153" t="str">
        <f t="shared" si="200"/>
        <v>G</v>
      </c>
    </row>
    <row r="285" spans="1:47">
      <c r="A285" s="12" t="s">
        <v>44</v>
      </c>
      <c r="B285" s="12" t="s">
        <v>44</v>
      </c>
      <c r="C285" s="12" t="s">
        <v>1405</v>
      </c>
      <c r="D285" s="12" t="s">
        <v>139</v>
      </c>
      <c r="E285" s="12">
        <f t="shared" si="184"/>
        <v>1</v>
      </c>
      <c r="F285" s="12">
        <f t="shared" si="185"/>
        <v>13</v>
      </c>
      <c r="G285" s="12">
        <f t="shared" si="186"/>
        <v>2</v>
      </c>
      <c r="H285" s="12" t="str">
        <f t="shared" si="187"/>
        <v>Branch Delivery</v>
      </c>
      <c r="I285" s="12" t="str">
        <f t="shared" si="188"/>
        <v>Branch Delivery1</v>
      </c>
      <c r="J285" s="12" t="str">
        <f t="shared" si="189"/>
        <v>Branch Delivery</v>
      </c>
      <c r="K285" s="12" t="str">
        <f t="shared" si="190"/>
        <v>Branch DeliveryBranch Delivery13</v>
      </c>
      <c r="L285" s="12" t="str">
        <f t="shared" si="191"/>
        <v>All Line Personnel</v>
      </c>
      <c r="M285" s="12" t="str">
        <f t="shared" si="192"/>
        <v>Branch DeliveryBranch DeliveryAll Line Personnel2</v>
      </c>
      <c r="N285" s="12" t="str">
        <f t="shared" si="193"/>
        <v>H - Senior Staff</v>
      </c>
      <c r="O285" s="4" t="s">
        <v>1708</v>
      </c>
      <c r="P285" s="4" t="str">
        <f t="shared" si="201"/>
        <v>BD</v>
      </c>
      <c r="Q285" s="4" t="str">
        <f t="shared" si="202"/>
        <v>CR</v>
      </c>
      <c r="R285" s="4" t="str">
        <f t="shared" si="203"/>
        <v>3</v>
      </c>
      <c r="S285" s="4" t="str">
        <f t="shared" si="204"/>
        <v>H</v>
      </c>
      <c r="V285" s="12" t="str">
        <f t="shared" si="205"/>
        <v>RRU-BD-CR3H</v>
      </c>
      <c r="W285" s="17" t="str">
        <f t="shared" si="210"/>
        <v>Branch Delivery</v>
      </c>
      <c r="X285" s="17" t="str">
        <f t="shared" si="206"/>
        <v>Branch Delivery</v>
      </c>
      <c r="Y285" s="17" t="str">
        <f t="shared" si="208"/>
        <v>All Line Personnel</v>
      </c>
      <c r="Z285" s="17" t="str">
        <f t="shared" si="207"/>
        <v>H - Senior Staff</v>
      </c>
      <c r="AN285" s="4" t="str">
        <f t="shared" si="194"/>
        <v>BDCR3H</v>
      </c>
      <c r="AO285" s="12" t="str">
        <f t="shared" si="209"/>
        <v>RRU-BD-CR3H</v>
      </c>
      <c r="AP285" s="12" t="str">
        <f t="shared" si="195"/>
        <v>Branch Delivery</v>
      </c>
      <c r="AQ285" s="12" t="str">
        <f t="shared" si="196"/>
        <v>Branch Delivery</v>
      </c>
      <c r="AR285" s="12" t="str">
        <f t="shared" si="197"/>
        <v>All Line Personnel</v>
      </c>
      <c r="AS285" s="12" t="str">
        <f t="shared" si="198"/>
        <v>H - Senior Staff</v>
      </c>
      <c r="AT285" s="12" t="str">
        <f t="shared" si="199"/>
        <v>Branch DeliveryBranch DeliveryAll Line PersonnelH - Senior Staff</v>
      </c>
      <c r="AU285" s="153" t="str">
        <f t="shared" si="200"/>
        <v>H</v>
      </c>
    </row>
    <row r="286" spans="1:47">
      <c r="A286" s="12" t="s">
        <v>44</v>
      </c>
      <c r="B286" s="12" t="s">
        <v>44</v>
      </c>
      <c r="C286" s="12" t="s">
        <v>1405</v>
      </c>
      <c r="D286" s="12" t="s">
        <v>140</v>
      </c>
      <c r="E286" s="12">
        <f t="shared" si="184"/>
        <v>1</v>
      </c>
      <c r="F286" s="12">
        <f t="shared" si="185"/>
        <v>13</v>
      </c>
      <c r="G286" s="12">
        <f t="shared" si="186"/>
        <v>3</v>
      </c>
      <c r="H286" s="12" t="str">
        <f t="shared" si="187"/>
        <v>Branch Delivery</v>
      </c>
      <c r="I286" s="12" t="str">
        <f t="shared" si="188"/>
        <v>Branch Delivery1</v>
      </c>
      <c r="J286" s="12" t="str">
        <f t="shared" si="189"/>
        <v>Branch Delivery</v>
      </c>
      <c r="K286" s="12" t="str">
        <f t="shared" si="190"/>
        <v>Branch DeliveryBranch Delivery13</v>
      </c>
      <c r="L286" s="12" t="str">
        <f t="shared" si="191"/>
        <v>All Line Personnel</v>
      </c>
      <c r="M286" s="12" t="str">
        <f t="shared" si="192"/>
        <v>Branch DeliveryBranch DeliveryAll Line Personnel3</v>
      </c>
      <c r="N286" s="12" t="str">
        <f t="shared" si="193"/>
        <v>I - Intermediate Staff</v>
      </c>
      <c r="O286" s="4" t="s">
        <v>1709</v>
      </c>
      <c r="P286" s="4" t="str">
        <f t="shared" si="201"/>
        <v>BD</v>
      </c>
      <c r="Q286" s="4" t="str">
        <f t="shared" si="202"/>
        <v>CR</v>
      </c>
      <c r="R286" s="4" t="str">
        <f t="shared" si="203"/>
        <v>3</v>
      </c>
      <c r="S286" s="4" t="str">
        <f t="shared" si="204"/>
        <v>I</v>
      </c>
      <c r="V286" s="12" t="str">
        <f t="shared" si="205"/>
        <v>RRU-BD-CR3I</v>
      </c>
      <c r="W286" s="17" t="str">
        <f t="shared" si="210"/>
        <v>Branch Delivery</v>
      </c>
      <c r="X286" s="17" t="str">
        <f t="shared" si="206"/>
        <v>Branch Delivery</v>
      </c>
      <c r="Y286" s="17" t="str">
        <f t="shared" si="208"/>
        <v>All Line Personnel</v>
      </c>
      <c r="Z286" s="17" t="str">
        <f t="shared" si="207"/>
        <v>I - Intermediate Staff</v>
      </c>
      <c r="AN286" s="4" t="str">
        <f t="shared" si="194"/>
        <v>BDCR3I</v>
      </c>
      <c r="AO286" s="12" t="str">
        <f t="shared" si="209"/>
        <v>RRU-BD-CR3I</v>
      </c>
      <c r="AP286" s="12" t="str">
        <f t="shared" si="195"/>
        <v>Branch Delivery</v>
      </c>
      <c r="AQ286" s="12" t="str">
        <f t="shared" si="196"/>
        <v>Branch Delivery</v>
      </c>
      <c r="AR286" s="12" t="str">
        <f t="shared" si="197"/>
        <v>All Line Personnel</v>
      </c>
      <c r="AS286" s="12" t="str">
        <f t="shared" si="198"/>
        <v>I - Intermediate Staff</v>
      </c>
      <c r="AT286" s="12" t="str">
        <f t="shared" si="199"/>
        <v>Branch DeliveryBranch DeliveryAll Line PersonnelI - Intermediate Staff</v>
      </c>
      <c r="AU286" s="153" t="str">
        <f t="shared" si="200"/>
        <v>I</v>
      </c>
    </row>
    <row r="287" spans="1:47">
      <c r="A287" s="12" t="s">
        <v>44</v>
      </c>
      <c r="B287" s="12" t="s">
        <v>44</v>
      </c>
      <c r="C287" s="12" t="s">
        <v>1405</v>
      </c>
      <c r="D287" s="12" t="s">
        <v>141</v>
      </c>
      <c r="E287" s="12">
        <f t="shared" si="184"/>
        <v>1</v>
      </c>
      <c r="F287" s="12">
        <f t="shared" si="185"/>
        <v>13</v>
      </c>
      <c r="G287" s="12">
        <f t="shared" si="186"/>
        <v>4</v>
      </c>
      <c r="H287" s="12" t="str">
        <f t="shared" si="187"/>
        <v>Branch Delivery</v>
      </c>
      <c r="I287" s="12" t="str">
        <f t="shared" si="188"/>
        <v>Branch Delivery1</v>
      </c>
      <c r="J287" s="12" t="str">
        <f t="shared" si="189"/>
        <v>Branch Delivery</v>
      </c>
      <c r="K287" s="12" t="str">
        <f t="shared" si="190"/>
        <v>Branch DeliveryBranch Delivery13</v>
      </c>
      <c r="L287" s="12" t="str">
        <f t="shared" si="191"/>
        <v>All Line Personnel</v>
      </c>
      <c r="M287" s="12" t="str">
        <f t="shared" si="192"/>
        <v>Branch DeliveryBranch DeliveryAll Line Personnel4</v>
      </c>
      <c r="N287" s="12" t="str">
        <f t="shared" si="193"/>
        <v>J - Junior Staff</v>
      </c>
      <c r="O287" s="4" t="s">
        <v>1710</v>
      </c>
      <c r="P287" s="4" t="str">
        <f t="shared" si="201"/>
        <v>BD</v>
      </c>
      <c r="Q287" s="4" t="str">
        <f t="shared" si="202"/>
        <v>CR</v>
      </c>
      <c r="R287" s="4" t="str">
        <f t="shared" si="203"/>
        <v>3</v>
      </c>
      <c r="S287" s="4" t="str">
        <f t="shared" si="204"/>
        <v>J</v>
      </c>
      <c r="V287" s="12" t="str">
        <f t="shared" si="205"/>
        <v>RRU-BD-CR3J</v>
      </c>
      <c r="W287" s="17" t="str">
        <f t="shared" si="210"/>
        <v>Branch Delivery</v>
      </c>
      <c r="X287" s="17" t="str">
        <f t="shared" si="206"/>
        <v>Branch Delivery</v>
      </c>
      <c r="Y287" s="17" t="str">
        <f t="shared" si="208"/>
        <v>All Line Personnel</v>
      </c>
      <c r="Z287" s="17" t="str">
        <f t="shared" si="207"/>
        <v>J - Junior Staff</v>
      </c>
      <c r="AN287" s="4" t="str">
        <f t="shared" si="194"/>
        <v>BDCR3J</v>
      </c>
      <c r="AO287" s="12" t="str">
        <f t="shared" si="209"/>
        <v>RRU-BD-CR3J</v>
      </c>
      <c r="AP287" s="12" t="str">
        <f t="shared" si="195"/>
        <v>Branch Delivery</v>
      </c>
      <c r="AQ287" s="12" t="str">
        <f t="shared" si="196"/>
        <v>Branch Delivery</v>
      </c>
      <c r="AR287" s="12" t="str">
        <f t="shared" si="197"/>
        <v>All Line Personnel</v>
      </c>
      <c r="AS287" s="12" t="str">
        <f t="shared" si="198"/>
        <v>J - Junior Staff</v>
      </c>
      <c r="AT287" s="12" t="str">
        <f t="shared" si="199"/>
        <v>Branch DeliveryBranch DeliveryAll Line PersonnelJ - Junior Staff</v>
      </c>
      <c r="AU287" s="153" t="str">
        <f t="shared" si="200"/>
        <v>J</v>
      </c>
    </row>
    <row r="288" spans="1:47">
      <c r="A288" s="189" t="s">
        <v>2780</v>
      </c>
      <c r="B288" s="12" t="s">
        <v>973</v>
      </c>
      <c r="C288" s="12" t="s">
        <v>97</v>
      </c>
      <c r="D288" s="12" t="s">
        <v>51</v>
      </c>
      <c r="E288" s="12">
        <f t="shared" si="184"/>
        <v>1</v>
      </c>
      <c r="F288" s="12">
        <f t="shared" si="185"/>
        <v>1</v>
      </c>
      <c r="G288" s="12">
        <f t="shared" si="186"/>
        <v>1</v>
      </c>
      <c r="H288" s="12" t="str">
        <f t="shared" si="187"/>
        <v>Underwriting, Credit &amp; Workout</v>
      </c>
      <c r="I288" s="12" t="str">
        <f t="shared" si="188"/>
        <v>Underwriting, Credit &amp; Workout1</v>
      </c>
      <c r="J288" s="12" t="str">
        <f t="shared" si="189"/>
        <v>Underwriting &amp; Credit Review/Management</v>
      </c>
      <c r="K288" s="12" t="str">
        <f t="shared" si="190"/>
        <v>Underwriting, Credit &amp; WorkoutUnderwriting &amp; Credit Review/Management1</v>
      </c>
      <c r="L288" s="12" t="str">
        <f t="shared" si="191"/>
        <v>Cross-Business/Generalist</v>
      </c>
      <c r="M288" s="12" t="str">
        <f t="shared" si="192"/>
        <v>Underwriting, Credit &amp; WorkoutUnderwriting &amp; Credit Review/ManagementCross-Business/Generalist1</v>
      </c>
      <c r="N288" s="12" t="str">
        <f t="shared" si="193"/>
        <v>B - Senior Function Manager</v>
      </c>
      <c r="O288" s="4" t="s">
        <v>1833</v>
      </c>
      <c r="P288" s="4" t="str">
        <f t="shared" si="201"/>
        <v>CW</v>
      </c>
      <c r="Q288" s="4" t="str">
        <f t="shared" si="202"/>
        <v>CR</v>
      </c>
      <c r="R288" s="4" t="str">
        <f t="shared" si="203"/>
        <v>A</v>
      </c>
      <c r="S288" s="4" t="str">
        <f t="shared" si="204"/>
        <v>B</v>
      </c>
      <c r="V288" s="12" t="str">
        <f t="shared" si="205"/>
        <v>RRU-CW-CRAB</v>
      </c>
      <c r="W288" s="17" t="str">
        <f t="shared" si="210"/>
        <v>Branch Delivery</v>
      </c>
      <c r="X288" s="17" t="str">
        <f t="shared" si="206"/>
        <v>Underwriting &amp; Credit Review/Management</v>
      </c>
      <c r="Y288" s="17" t="str">
        <f t="shared" si="208"/>
        <v>All Line Personnel</v>
      </c>
      <c r="Z288" s="17" t="str">
        <f t="shared" si="207"/>
        <v>B - Senior Function Manager</v>
      </c>
      <c r="AN288" s="4" t="str">
        <f t="shared" si="194"/>
        <v>CWCRAB</v>
      </c>
      <c r="AO288" s="12" t="str">
        <f t="shared" si="209"/>
        <v>RRU-CW-CRAB</v>
      </c>
      <c r="AP288" s="12" t="str">
        <f t="shared" si="195"/>
        <v>Underwriting, Credit &amp; Workout</v>
      </c>
      <c r="AQ288" s="12" t="str">
        <f t="shared" si="196"/>
        <v>Underwriting &amp; Credit Review/Management</v>
      </c>
      <c r="AR288" s="12" t="str">
        <f t="shared" si="197"/>
        <v>Cross-Business/Generalist</v>
      </c>
      <c r="AS288" s="12" t="str">
        <f t="shared" si="198"/>
        <v>B - Senior Function Manager</v>
      </c>
      <c r="AT288" s="12" t="str">
        <f t="shared" si="199"/>
        <v>Underwriting, Credit &amp; WorkoutUnderwriting &amp; Credit Review/ManagementCross-Business/GeneralistB - Senior Function Manager</v>
      </c>
      <c r="AU288" s="153" t="str">
        <f t="shared" si="200"/>
        <v>B</v>
      </c>
    </row>
    <row r="289" spans="1:47">
      <c r="A289" s="189" t="s">
        <v>2780</v>
      </c>
      <c r="B289" s="12" t="s">
        <v>973</v>
      </c>
      <c r="C289" s="12" t="s">
        <v>97</v>
      </c>
      <c r="D289" s="12" t="s">
        <v>142</v>
      </c>
      <c r="E289" s="12">
        <f t="shared" si="184"/>
        <v>1</v>
      </c>
      <c r="F289" s="12">
        <f t="shared" si="185"/>
        <v>1</v>
      </c>
      <c r="G289" s="12">
        <f t="shared" si="186"/>
        <v>2</v>
      </c>
      <c r="H289" s="12" t="str">
        <f t="shared" si="187"/>
        <v>Underwriting, Credit &amp; Workout</v>
      </c>
      <c r="I289" s="12" t="str">
        <f t="shared" si="188"/>
        <v>Underwriting, Credit &amp; Workout1</v>
      </c>
      <c r="J289" s="12" t="str">
        <f t="shared" si="189"/>
        <v>Underwriting &amp; Credit Review/Management</v>
      </c>
      <c r="K289" s="12" t="str">
        <f t="shared" si="190"/>
        <v>Underwriting, Credit &amp; WorkoutUnderwriting &amp; Credit Review/Management1</v>
      </c>
      <c r="L289" s="12" t="str">
        <f t="shared" si="191"/>
        <v>Cross-Business/Generalist</v>
      </c>
      <c r="M289" s="12" t="str">
        <f t="shared" si="192"/>
        <v>Underwriting, Credit &amp; WorkoutUnderwriting &amp; Credit Review/ManagementCross-Business/Generalist2</v>
      </c>
      <c r="N289" s="12" t="str">
        <f t="shared" si="193"/>
        <v>C - Function Manager/Senior Technical Expert</v>
      </c>
      <c r="O289" s="4" t="s">
        <v>1834</v>
      </c>
      <c r="P289" s="4" t="str">
        <f t="shared" si="201"/>
        <v>CW</v>
      </c>
      <c r="Q289" s="4" t="str">
        <f t="shared" si="202"/>
        <v>CR</v>
      </c>
      <c r="R289" s="4" t="str">
        <f t="shared" si="203"/>
        <v>A</v>
      </c>
      <c r="S289" s="4" t="str">
        <f t="shared" si="204"/>
        <v>C</v>
      </c>
      <c r="V289" s="12" t="str">
        <f t="shared" si="205"/>
        <v>RRU-CW-CRAC</v>
      </c>
      <c r="W289" s="17" t="str">
        <f t="shared" si="210"/>
        <v>Branch Delivery</v>
      </c>
      <c r="X289" s="17" t="str">
        <f t="shared" si="206"/>
        <v>Underwriting &amp; Credit Review/Management</v>
      </c>
      <c r="Y289" s="17" t="str">
        <f t="shared" si="208"/>
        <v>Cross-Business/Generalist</v>
      </c>
      <c r="Z289" s="17" t="str">
        <f t="shared" si="207"/>
        <v>C - Function Manager/Senior Technical Expert</v>
      </c>
      <c r="AN289" s="4" t="str">
        <f t="shared" si="194"/>
        <v>CWCRAC</v>
      </c>
      <c r="AO289" s="12" t="str">
        <f t="shared" si="209"/>
        <v>RRU-CW-CRAC</v>
      </c>
      <c r="AP289" s="12" t="str">
        <f t="shared" si="195"/>
        <v>Underwriting, Credit &amp; Workout</v>
      </c>
      <c r="AQ289" s="12" t="str">
        <f t="shared" si="196"/>
        <v>Underwriting &amp; Credit Review/Management</v>
      </c>
      <c r="AR289" s="12" t="str">
        <f t="shared" si="197"/>
        <v>Cross-Business/Generalist</v>
      </c>
      <c r="AS289" s="12" t="str">
        <f t="shared" si="198"/>
        <v>C - Function Manager/Senior Technical Expert</v>
      </c>
      <c r="AT289" s="12" t="str">
        <f t="shared" si="199"/>
        <v>Underwriting, Credit &amp; WorkoutUnderwriting &amp; Credit Review/ManagementCross-Business/GeneralistC - Function Manager/Senior Technical Expert</v>
      </c>
      <c r="AU289" s="153" t="str">
        <f t="shared" si="200"/>
        <v>C</v>
      </c>
    </row>
    <row r="290" spans="1:47">
      <c r="A290" s="189" t="s">
        <v>2780</v>
      </c>
      <c r="B290" s="12" t="s">
        <v>973</v>
      </c>
      <c r="C290" s="12" t="s">
        <v>97</v>
      </c>
      <c r="D290" s="12" t="s">
        <v>135</v>
      </c>
      <c r="E290" s="12">
        <f t="shared" si="184"/>
        <v>1</v>
      </c>
      <c r="F290" s="12">
        <f t="shared" si="185"/>
        <v>1</v>
      </c>
      <c r="G290" s="12">
        <f t="shared" si="186"/>
        <v>3</v>
      </c>
      <c r="H290" s="12" t="str">
        <f t="shared" si="187"/>
        <v>Underwriting, Credit &amp; Workout</v>
      </c>
      <c r="I290" s="12" t="str">
        <f t="shared" si="188"/>
        <v>Underwriting, Credit &amp; Workout1</v>
      </c>
      <c r="J290" s="12" t="str">
        <f t="shared" si="189"/>
        <v>Underwriting &amp; Credit Review/Management</v>
      </c>
      <c r="K290" s="12" t="str">
        <f t="shared" si="190"/>
        <v>Underwriting, Credit &amp; WorkoutUnderwriting &amp; Credit Review/Management1</v>
      </c>
      <c r="L290" s="12" t="str">
        <f t="shared" si="191"/>
        <v>Cross-Business/Generalist</v>
      </c>
      <c r="M290" s="12" t="str">
        <f t="shared" si="192"/>
        <v>Underwriting, Credit &amp; WorkoutUnderwriting &amp; Credit Review/ManagementCross-Business/Generalist3</v>
      </c>
      <c r="N290" s="12" t="str">
        <f t="shared" si="193"/>
        <v>D - Manager/Technical Expert</v>
      </c>
      <c r="O290" s="4" t="s">
        <v>1835</v>
      </c>
      <c r="P290" s="4" t="str">
        <f t="shared" si="201"/>
        <v>CW</v>
      </c>
      <c r="Q290" s="4" t="str">
        <f t="shared" si="202"/>
        <v>CR</v>
      </c>
      <c r="R290" s="4" t="str">
        <f t="shared" si="203"/>
        <v>A</v>
      </c>
      <c r="S290" s="4" t="str">
        <f t="shared" si="204"/>
        <v>D</v>
      </c>
      <c r="V290" s="12" t="str">
        <f t="shared" si="205"/>
        <v>RRU-CW-CRAD</v>
      </c>
      <c r="W290" s="17" t="str">
        <f t="shared" si="210"/>
        <v>Underwriting, Credit &amp; Workout</v>
      </c>
      <c r="X290" s="17" t="str">
        <f t="shared" si="206"/>
        <v>Underwriting &amp; Credit Review/Management</v>
      </c>
      <c r="Y290" s="17" t="str">
        <f t="shared" si="208"/>
        <v>Cross-Business/Generalist</v>
      </c>
      <c r="Z290" s="17" t="str">
        <f t="shared" si="207"/>
        <v>D - Manager/Technical Expert</v>
      </c>
      <c r="AN290" s="4" t="str">
        <f t="shared" si="194"/>
        <v>CWCRAD</v>
      </c>
      <c r="AO290" s="12" t="str">
        <f t="shared" si="209"/>
        <v>RRU-CW-CRAD</v>
      </c>
      <c r="AP290" s="12" t="str">
        <f t="shared" si="195"/>
        <v>Underwriting, Credit &amp; Workout</v>
      </c>
      <c r="AQ290" s="12" t="str">
        <f t="shared" si="196"/>
        <v>Underwriting &amp; Credit Review/Management</v>
      </c>
      <c r="AR290" s="12" t="str">
        <f t="shared" si="197"/>
        <v>Cross-Business/Generalist</v>
      </c>
      <c r="AS290" s="12" t="str">
        <f t="shared" si="198"/>
        <v>D - Manager/Technical Expert</v>
      </c>
      <c r="AT290" s="12" t="str">
        <f t="shared" si="199"/>
        <v>Underwriting, Credit &amp; WorkoutUnderwriting &amp; Credit Review/ManagementCross-Business/GeneralistD - Manager/Technical Expert</v>
      </c>
      <c r="AU290" s="153" t="str">
        <f t="shared" si="200"/>
        <v>D</v>
      </c>
    </row>
    <row r="291" spans="1:47">
      <c r="A291" s="189" t="s">
        <v>2780</v>
      </c>
      <c r="B291" s="12" t="s">
        <v>973</v>
      </c>
      <c r="C291" s="12" t="s">
        <v>97</v>
      </c>
      <c r="D291" s="12" t="s">
        <v>136</v>
      </c>
      <c r="E291" s="12">
        <f t="shared" si="184"/>
        <v>1</v>
      </c>
      <c r="F291" s="12">
        <f t="shared" si="185"/>
        <v>1</v>
      </c>
      <c r="G291" s="12">
        <f t="shared" si="186"/>
        <v>4</v>
      </c>
      <c r="H291" s="12" t="str">
        <f t="shared" si="187"/>
        <v>Underwriting, Credit &amp; Workout</v>
      </c>
      <c r="I291" s="12" t="str">
        <f t="shared" si="188"/>
        <v>Underwriting, Credit &amp; Workout1</v>
      </c>
      <c r="J291" s="12" t="str">
        <f t="shared" si="189"/>
        <v>Underwriting &amp; Credit Review/Management</v>
      </c>
      <c r="K291" s="12" t="str">
        <f t="shared" si="190"/>
        <v>Underwriting, Credit &amp; WorkoutUnderwriting &amp; Credit Review/Management1</v>
      </c>
      <c r="L291" s="12" t="str">
        <f t="shared" si="191"/>
        <v>Cross-Business/Generalist</v>
      </c>
      <c r="M291" s="12" t="str">
        <f t="shared" si="192"/>
        <v>Underwriting, Credit &amp; WorkoutUnderwriting &amp; Credit Review/ManagementCross-Business/Generalist4</v>
      </c>
      <c r="N291" s="12" t="str">
        <f t="shared" si="193"/>
        <v>E - Senior Professional</v>
      </c>
      <c r="O291" s="4" t="s">
        <v>1836</v>
      </c>
      <c r="P291" s="4" t="str">
        <f t="shared" si="201"/>
        <v>CW</v>
      </c>
      <c r="Q291" s="4" t="str">
        <f t="shared" si="202"/>
        <v>CR</v>
      </c>
      <c r="R291" s="4" t="str">
        <f t="shared" si="203"/>
        <v>A</v>
      </c>
      <c r="S291" s="4" t="str">
        <f t="shared" si="204"/>
        <v>E</v>
      </c>
      <c r="V291" s="12" t="str">
        <f t="shared" si="205"/>
        <v>RRU-CW-CRAE</v>
      </c>
      <c r="W291" s="17" t="str">
        <f t="shared" si="210"/>
        <v>Underwriting, Credit &amp; Workout</v>
      </c>
      <c r="X291" s="17" t="str">
        <f t="shared" si="206"/>
        <v>Underwriting &amp; Credit Review/Management</v>
      </c>
      <c r="Y291" s="17" t="str">
        <f t="shared" si="208"/>
        <v>Cross-Business/Generalist</v>
      </c>
      <c r="Z291" s="17" t="str">
        <f t="shared" si="207"/>
        <v>E - Senior Professional</v>
      </c>
      <c r="AN291" s="4" t="str">
        <f t="shared" si="194"/>
        <v>CWCRAE</v>
      </c>
      <c r="AO291" s="12" t="str">
        <f t="shared" si="209"/>
        <v>RRU-CW-CRAE</v>
      </c>
      <c r="AP291" s="12" t="str">
        <f t="shared" si="195"/>
        <v>Underwriting, Credit &amp; Workout</v>
      </c>
      <c r="AQ291" s="12" t="str">
        <f t="shared" si="196"/>
        <v>Underwriting &amp; Credit Review/Management</v>
      </c>
      <c r="AR291" s="12" t="str">
        <f t="shared" si="197"/>
        <v>Cross-Business/Generalist</v>
      </c>
      <c r="AS291" s="12" t="str">
        <f t="shared" si="198"/>
        <v>E - Senior Professional</v>
      </c>
      <c r="AT291" s="12" t="str">
        <f t="shared" si="199"/>
        <v>Underwriting, Credit &amp; WorkoutUnderwriting &amp; Credit Review/ManagementCross-Business/GeneralistE - Senior Professional</v>
      </c>
      <c r="AU291" s="153" t="str">
        <f t="shared" si="200"/>
        <v>E</v>
      </c>
    </row>
    <row r="292" spans="1:47">
      <c r="A292" s="189" t="s">
        <v>2780</v>
      </c>
      <c r="B292" s="12" t="s">
        <v>973</v>
      </c>
      <c r="C292" s="12" t="s">
        <v>97</v>
      </c>
      <c r="D292" s="12" t="s">
        <v>137</v>
      </c>
      <c r="E292" s="12">
        <f t="shared" si="184"/>
        <v>1</v>
      </c>
      <c r="F292" s="12">
        <f t="shared" si="185"/>
        <v>1</v>
      </c>
      <c r="G292" s="12">
        <f t="shared" si="186"/>
        <v>5</v>
      </c>
      <c r="H292" s="12" t="str">
        <f t="shared" si="187"/>
        <v>Underwriting, Credit &amp; Workout</v>
      </c>
      <c r="I292" s="12" t="str">
        <f t="shared" si="188"/>
        <v>Underwriting, Credit &amp; Workout1</v>
      </c>
      <c r="J292" s="12" t="str">
        <f t="shared" si="189"/>
        <v>Underwriting &amp; Credit Review/Management</v>
      </c>
      <c r="K292" s="12" t="str">
        <f t="shared" si="190"/>
        <v>Underwriting, Credit &amp; WorkoutUnderwriting &amp; Credit Review/Management1</v>
      </c>
      <c r="L292" s="12" t="str">
        <f t="shared" si="191"/>
        <v>Cross-Business/Generalist</v>
      </c>
      <c r="M292" s="12" t="str">
        <f t="shared" si="192"/>
        <v>Underwriting, Credit &amp; WorkoutUnderwriting &amp; Credit Review/ManagementCross-Business/Generalist5</v>
      </c>
      <c r="N292" s="12" t="str">
        <f t="shared" si="193"/>
        <v>F - Intermediate Professional</v>
      </c>
      <c r="O292" s="4" t="s">
        <v>1837</v>
      </c>
      <c r="P292" s="4" t="str">
        <f t="shared" si="201"/>
        <v>CW</v>
      </c>
      <c r="Q292" s="4" t="str">
        <f t="shared" si="202"/>
        <v>CR</v>
      </c>
      <c r="R292" s="4" t="str">
        <f t="shared" si="203"/>
        <v>A</v>
      </c>
      <c r="S292" s="4" t="str">
        <f t="shared" si="204"/>
        <v>F</v>
      </c>
      <c r="V292" s="12" t="str">
        <f t="shared" si="205"/>
        <v>RRU-CW-CRAF</v>
      </c>
      <c r="W292" s="17" t="str">
        <f t="shared" si="210"/>
        <v>Underwriting, Credit &amp; Workout</v>
      </c>
      <c r="X292" s="17" t="str">
        <f t="shared" si="206"/>
        <v>Underwriting &amp; Credit Review/Management</v>
      </c>
      <c r="Y292" s="17" t="str">
        <f t="shared" si="208"/>
        <v>Cross-Business/Generalist</v>
      </c>
      <c r="Z292" s="17" t="str">
        <f t="shared" si="207"/>
        <v>F - Intermediate Professional</v>
      </c>
      <c r="AN292" s="4" t="str">
        <f t="shared" si="194"/>
        <v>CWCRAF</v>
      </c>
      <c r="AO292" s="12" t="str">
        <f t="shared" si="209"/>
        <v>RRU-CW-CRAF</v>
      </c>
      <c r="AP292" s="12" t="str">
        <f t="shared" si="195"/>
        <v>Underwriting, Credit &amp; Workout</v>
      </c>
      <c r="AQ292" s="12" t="str">
        <f t="shared" si="196"/>
        <v>Underwriting &amp; Credit Review/Management</v>
      </c>
      <c r="AR292" s="12" t="str">
        <f t="shared" si="197"/>
        <v>Cross-Business/Generalist</v>
      </c>
      <c r="AS292" s="12" t="str">
        <f t="shared" si="198"/>
        <v>F - Intermediate Professional</v>
      </c>
      <c r="AT292" s="12" t="str">
        <f t="shared" si="199"/>
        <v>Underwriting, Credit &amp; WorkoutUnderwriting &amp; Credit Review/ManagementCross-Business/GeneralistF - Intermediate Professional</v>
      </c>
      <c r="AU292" s="153" t="str">
        <f t="shared" si="200"/>
        <v>F</v>
      </c>
    </row>
    <row r="293" spans="1:47">
      <c r="A293" s="189" t="s">
        <v>2780</v>
      </c>
      <c r="B293" s="12" t="s">
        <v>973</v>
      </c>
      <c r="C293" s="12" t="s">
        <v>97</v>
      </c>
      <c r="D293" s="12" t="s">
        <v>138</v>
      </c>
      <c r="E293" s="12">
        <f t="shared" si="184"/>
        <v>1</v>
      </c>
      <c r="F293" s="12">
        <f t="shared" si="185"/>
        <v>1</v>
      </c>
      <c r="G293" s="12">
        <f t="shared" si="186"/>
        <v>6</v>
      </c>
      <c r="H293" s="12" t="str">
        <f t="shared" si="187"/>
        <v>Underwriting, Credit &amp; Workout</v>
      </c>
      <c r="I293" s="12" t="str">
        <f t="shared" si="188"/>
        <v>Underwriting, Credit &amp; Workout1</v>
      </c>
      <c r="J293" s="12" t="str">
        <f t="shared" si="189"/>
        <v>Underwriting &amp; Credit Review/Management</v>
      </c>
      <c r="K293" s="12" t="str">
        <f t="shared" si="190"/>
        <v>Underwriting, Credit &amp; WorkoutUnderwriting &amp; Credit Review/Management1</v>
      </c>
      <c r="L293" s="12" t="str">
        <f t="shared" si="191"/>
        <v>Cross-Business/Generalist</v>
      </c>
      <c r="M293" s="12" t="str">
        <f t="shared" si="192"/>
        <v>Underwriting, Credit &amp; WorkoutUnderwriting &amp; Credit Review/ManagementCross-Business/Generalist6</v>
      </c>
      <c r="N293" s="12" t="str">
        <f t="shared" si="193"/>
        <v>G - Junior Professional</v>
      </c>
      <c r="O293" s="4" t="s">
        <v>1838</v>
      </c>
      <c r="P293" s="4" t="str">
        <f t="shared" si="201"/>
        <v>CW</v>
      </c>
      <c r="Q293" s="4" t="str">
        <f t="shared" si="202"/>
        <v>CR</v>
      </c>
      <c r="R293" s="4" t="str">
        <f t="shared" si="203"/>
        <v>A</v>
      </c>
      <c r="S293" s="4" t="str">
        <f t="shared" si="204"/>
        <v>G</v>
      </c>
      <c r="V293" s="12" t="str">
        <f t="shared" si="205"/>
        <v>RRU-CW-CRAG</v>
      </c>
      <c r="W293" s="17" t="str">
        <f t="shared" si="210"/>
        <v>Underwriting, Credit &amp; Workout</v>
      </c>
      <c r="X293" s="17" t="str">
        <f t="shared" si="206"/>
        <v>Underwriting &amp; Credit Review/Management</v>
      </c>
      <c r="Y293" s="17" t="str">
        <f t="shared" si="208"/>
        <v>Cross-Business/Generalist</v>
      </c>
      <c r="Z293" s="17" t="str">
        <f t="shared" si="207"/>
        <v>G - Junior Professional</v>
      </c>
      <c r="AN293" s="4" t="str">
        <f t="shared" si="194"/>
        <v>CWCRAG</v>
      </c>
      <c r="AO293" s="12" t="str">
        <f t="shared" si="209"/>
        <v>RRU-CW-CRAG</v>
      </c>
      <c r="AP293" s="12" t="str">
        <f t="shared" si="195"/>
        <v>Underwriting, Credit &amp; Workout</v>
      </c>
      <c r="AQ293" s="12" t="str">
        <f t="shared" si="196"/>
        <v>Underwriting &amp; Credit Review/Management</v>
      </c>
      <c r="AR293" s="12" t="str">
        <f t="shared" si="197"/>
        <v>Cross-Business/Generalist</v>
      </c>
      <c r="AS293" s="12" t="str">
        <f t="shared" si="198"/>
        <v>G - Junior Professional</v>
      </c>
      <c r="AT293" s="12" t="str">
        <f t="shared" si="199"/>
        <v>Underwriting, Credit &amp; WorkoutUnderwriting &amp; Credit Review/ManagementCross-Business/GeneralistG - Junior Professional</v>
      </c>
      <c r="AU293" s="153" t="str">
        <f t="shared" si="200"/>
        <v>G</v>
      </c>
    </row>
    <row r="294" spans="1:47">
      <c r="A294" s="189" t="s">
        <v>2780</v>
      </c>
      <c r="B294" s="12" t="s">
        <v>973</v>
      </c>
      <c r="C294" s="12" t="s">
        <v>97</v>
      </c>
      <c r="D294" s="12" t="s">
        <v>1408</v>
      </c>
      <c r="E294" s="12">
        <f t="shared" si="184"/>
        <v>1</v>
      </c>
      <c r="F294" s="12">
        <f t="shared" si="185"/>
        <v>1</v>
      </c>
      <c r="G294" s="12">
        <f t="shared" si="186"/>
        <v>7</v>
      </c>
      <c r="H294" s="12" t="str">
        <f t="shared" si="187"/>
        <v>Underwriting, Credit &amp; Workout</v>
      </c>
      <c r="I294" s="12" t="str">
        <f t="shared" si="188"/>
        <v>Underwriting, Credit &amp; Workout1</v>
      </c>
      <c r="J294" s="12" t="str">
        <f t="shared" si="189"/>
        <v>Underwriting &amp; Credit Review/Management</v>
      </c>
      <c r="K294" s="12" t="str">
        <f t="shared" si="190"/>
        <v>Underwriting, Credit &amp; WorkoutUnderwriting &amp; Credit Review/Management1</v>
      </c>
      <c r="L294" s="12" t="str">
        <f t="shared" si="191"/>
        <v>Cross-Business/Generalist</v>
      </c>
      <c r="M294" s="12" t="str">
        <f t="shared" si="192"/>
        <v>Underwriting, Credit &amp; WorkoutUnderwriting &amp; Credit Review/ManagementCross-Business/Generalist7</v>
      </c>
      <c r="N294" s="12" t="str">
        <f t="shared" si="193"/>
        <v>Levels C &amp; D Combined</v>
      </c>
      <c r="O294" s="4" t="s">
        <v>1831</v>
      </c>
      <c r="P294" s="4" t="str">
        <f t="shared" si="201"/>
        <v>CW</v>
      </c>
      <c r="Q294" s="4" t="str">
        <f t="shared" si="202"/>
        <v>CR</v>
      </c>
      <c r="R294" s="4" t="str">
        <f t="shared" si="203"/>
        <v>A</v>
      </c>
      <c r="S294" s="4" t="str">
        <f t="shared" si="204"/>
        <v>2</v>
      </c>
      <c r="V294" s="12" t="str">
        <f t="shared" si="205"/>
        <v>RRU-CW-CRA2</v>
      </c>
      <c r="W294" s="17" t="str">
        <f t="shared" si="210"/>
        <v>Underwriting, Credit &amp; Workout</v>
      </c>
      <c r="X294" s="17" t="str">
        <f t="shared" si="206"/>
        <v>Underwriting &amp; Credit Review/Management</v>
      </c>
      <c r="Y294" s="17" t="str">
        <f t="shared" si="208"/>
        <v>Cross-Business/Generalist</v>
      </c>
      <c r="Z294" s="17" t="str">
        <f t="shared" si="207"/>
        <v>Levels C &amp; D Combined</v>
      </c>
      <c r="AN294" s="4" t="str">
        <f t="shared" si="194"/>
        <v>CWCRA2</v>
      </c>
      <c r="AO294" s="12" t="str">
        <f t="shared" si="209"/>
        <v>RRU-CW-CRA2</v>
      </c>
      <c r="AP294" s="12" t="str">
        <f t="shared" si="195"/>
        <v>Underwriting, Credit &amp; Workout</v>
      </c>
      <c r="AQ294" s="12" t="str">
        <f t="shared" si="196"/>
        <v>Underwriting &amp; Credit Review/Management</v>
      </c>
      <c r="AR294" s="12" t="str">
        <f t="shared" si="197"/>
        <v>Cross-Business/Generalist</v>
      </c>
      <c r="AS294" s="12" t="str">
        <f t="shared" si="198"/>
        <v>Levels C &amp; D Combined</v>
      </c>
      <c r="AT294" s="12" t="str">
        <f t="shared" si="199"/>
        <v>Underwriting, Credit &amp; WorkoutUnderwriting &amp; Credit Review/ManagementCross-Business/GeneralistLevels C &amp; D Combined</v>
      </c>
      <c r="AU294" s="153" t="str">
        <f t="shared" si="200"/>
        <v>2</v>
      </c>
    </row>
    <row r="295" spans="1:47">
      <c r="A295" s="189" t="s">
        <v>2780</v>
      </c>
      <c r="B295" s="12" t="s">
        <v>973</v>
      </c>
      <c r="C295" s="12" t="s">
        <v>97</v>
      </c>
      <c r="D295" s="12" t="s">
        <v>1409</v>
      </c>
      <c r="E295" s="12">
        <f t="shared" si="184"/>
        <v>1</v>
      </c>
      <c r="F295" s="12">
        <f t="shared" si="185"/>
        <v>1</v>
      </c>
      <c r="G295" s="12">
        <f t="shared" si="186"/>
        <v>8</v>
      </c>
      <c r="H295" s="12" t="str">
        <f t="shared" si="187"/>
        <v>Underwriting, Credit &amp; Workout</v>
      </c>
      <c r="I295" s="12" t="str">
        <f t="shared" si="188"/>
        <v>Underwriting, Credit &amp; Workout1</v>
      </c>
      <c r="J295" s="12" t="str">
        <f t="shared" si="189"/>
        <v>Underwriting &amp; Credit Review/Management</v>
      </c>
      <c r="K295" s="12" t="str">
        <f t="shared" si="190"/>
        <v>Underwriting, Credit &amp; WorkoutUnderwriting &amp; Credit Review/Management1</v>
      </c>
      <c r="L295" s="12" t="str">
        <f t="shared" si="191"/>
        <v>Cross-Business/Generalist</v>
      </c>
      <c r="M295" s="12" t="str">
        <f t="shared" si="192"/>
        <v>Underwriting, Credit &amp; WorkoutUnderwriting &amp; Credit Review/ManagementCross-Business/Generalist8</v>
      </c>
      <c r="N295" s="12" t="str">
        <f t="shared" si="193"/>
        <v>Levels E, F &amp; G Combined</v>
      </c>
      <c r="O295" s="4" t="s">
        <v>1832</v>
      </c>
      <c r="P295" s="4" t="str">
        <f t="shared" si="201"/>
        <v>CW</v>
      </c>
      <c r="Q295" s="4" t="str">
        <f t="shared" si="202"/>
        <v>CR</v>
      </c>
      <c r="R295" s="4" t="str">
        <f t="shared" si="203"/>
        <v>A</v>
      </c>
      <c r="S295" s="4" t="str">
        <f t="shared" si="204"/>
        <v>3</v>
      </c>
      <c r="V295" s="12" t="str">
        <f t="shared" si="205"/>
        <v>RRU-CW-CRA3</v>
      </c>
      <c r="W295" s="17" t="str">
        <f t="shared" si="210"/>
        <v>Underwriting, Credit &amp; Workout</v>
      </c>
      <c r="X295" s="17" t="str">
        <f t="shared" si="206"/>
        <v>Underwriting &amp; Credit Review/Management</v>
      </c>
      <c r="Y295" s="17" t="str">
        <f t="shared" si="208"/>
        <v>Cross-Business/Generalist</v>
      </c>
      <c r="Z295" s="17" t="str">
        <f t="shared" si="207"/>
        <v>Levels E, F &amp; G Combined</v>
      </c>
      <c r="AN295" s="4" t="str">
        <f t="shared" si="194"/>
        <v>CWCRA3</v>
      </c>
      <c r="AO295" s="12" t="str">
        <f t="shared" si="209"/>
        <v>RRU-CW-CRA3</v>
      </c>
      <c r="AP295" s="12" t="str">
        <f t="shared" si="195"/>
        <v>Underwriting, Credit &amp; Workout</v>
      </c>
      <c r="AQ295" s="12" t="str">
        <f t="shared" si="196"/>
        <v>Underwriting &amp; Credit Review/Management</v>
      </c>
      <c r="AR295" s="12" t="str">
        <f t="shared" si="197"/>
        <v>Cross-Business/Generalist</v>
      </c>
      <c r="AS295" s="12" t="str">
        <f t="shared" si="198"/>
        <v>Levels E, F &amp; G Combined</v>
      </c>
      <c r="AT295" s="12" t="str">
        <f t="shared" si="199"/>
        <v>Underwriting, Credit &amp; WorkoutUnderwriting &amp; Credit Review/ManagementCross-Business/GeneralistLevels E, F &amp; G Combined</v>
      </c>
      <c r="AU295" s="153" t="str">
        <f t="shared" si="200"/>
        <v>3</v>
      </c>
    </row>
    <row r="296" spans="1:47">
      <c r="A296" s="189" t="s">
        <v>2780</v>
      </c>
      <c r="B296" s="12" t="s">
        <v>973</v>
      </c>
      <c r="C296" s="12" t="s">
        <v>16</v>
      </c>
      <c r="D296" s="12" t="s">
        <v>51</v>
      </c>
      <c r="E296" s="12">
        <f t="shared" si="184"/>
        <v>1</v>
      </c>
      <c r="F296" s="12">
        <f t="shared" si="185"/>
        <v>2</v>
      </c>
      <c r="G296" s="12">
        <f t="shared" si="186"/>
        <v>1</v>
      </c>
      <c r="H296" s="12" t="str">
        <f t="shared" si="187"/>
        <v>Underwriting, Credit &amp; Workout</v>
      </c>
      <c r="I296" s="12" t="str">
        <f t="shared" si="188"/>
        <v>Underwriting, Credit &amp; Workout1</v>
      </c>
      <c r="J296" s="12" t="str">
        <f t="shared" si="189"/>
        <v>Underwriting &amp; Credit Review/Management</v>
      </c>
      <c r="K296" s="12" t="str">
        <f t="shared" si="190"/>
        <v>Underwriting, Credit &amp; WorkoutUnderwriting &amp; Credit Review/Management2</v>
      </c>
      <c r="L296" s="12" t="str">
        <f t="shared" si="191"/>
        <v>Commercial Lending</v>
      </c>
      <c r="M296" s="12" t="str">
        <f t="shared" si="192"/>
        <v>Underwriting, Credit &amp; WorkoutUnderwriting &amp; Credit Review/ManagementCommercial Lending1</v>
      </c>
      <c r="N296" s="12" t="str">
        <f t="shared" si="193"/>
        <v>B - Senior Function Manager</v>
      </c>
      <c r="O296" s="4" t="s">
        <v>1841</v>
      </c>
      <c r="P296" s="4" t="str">
        <f t="shared" si="201"/>
        <v>CW</v>
      </c>
      <c r="Q296" s="4" t="str">
        <f t="shared" si="202"/>
        <v>CR</v>
      </c>
      <c r="R296" s="4" t="str">
        <f t="shared" si="203"/>
        <v>B</v>
      </c>
      <c r="S296" s="4" t="str">
        <f t="shared" si="204"/>
        <v>B</v>
      </c>
      <c r="V296" s="12" t="str">
        <f t="shared" si="205"/>
        <v>RRU-CW-CRBB</v>
      </c>
      <c r="W296" s="17" t="str">
        <f t="shared" si="210"/>
        <v>Underwriting, Credit &amp; Workout</v>
      </c>
      <c r="X296" s="17" t="str">
        <f t="shared" si="206"/>
        <v>Underwriting &amp; Credit Review/Management</v>
      </c>
      <c r="Y296" s="17" t="str">
        <f t="shared" si="208"/>
        <v>Cross-Business/Generalist</v>
      </c>
      <c r="Z296" s="17" t="str">
        <f t="shared" si="207"/>
        <v>B - Senior Function Manager</v>
      </c>
      <c r="AN296" s="4" t="str">
        <f t="shared" si="194"/>
        <v>CWCRBB</v>
      </c>
      <c r="AO296" s="12" t="str">
        <f t="shared" si="209"/>
        <v>RRU-CW-CRBB</v>
      </c>
      <c r="AP296" s="12" t="str">
        <f t="shared" si="195"/>
        <v>Underwriting, Credit &amp; Workout</v>
      </c>
      <c r="AQ296" s="12" t="str">
        <f t="shared" si="196"/>
        <v>Underwriting &amp; Credit Review/Management</v>
      </c>
      <c r="AR296" s="12" t="str">
        <f t="shared" si="197"/>
        <v>Commercial Lending</v>
      </c>
      <c r="AS296" s="12" t="str">
        <f t="shared" si="198"/>
        <v>B - Senior Function Manager</v>
      </c>
      <c r="AT296" s="12" t="str">
        <f t="shared" si="199"/>
        <v>Underwriting, Credit &amp; WorkoutUnderwriting &amp; Credit Review/ManagementCommercial LendingB - Senior Function Manager</v>
      </c>
      <c r="AU296" s="153" t="str">
        <f t="shared" si="200"/>
        <v>B</v>
      </c>
    </row>
    <row r="297" spans="1:47">
      <c r="A297" s="189" t="s">
        <v>2780</v>
      </c>
      <c r="B297" s="12" t="s">
        <v>973</v>
      </c>
      <c r="C297" s="12" t="s">
        <v>16</v>
      </c>
      <c r="D297" s="12" t="s">
        <v>142</v>
      </c>
      <c r="E297" s="12">
        <f t="shared" si="184"/>
        <v>1</v>
      </c>
      <c r="F297" s="12">
        <f t="shared" si="185"/>
        <v>2</v>
      </c>
      <c r="G297" s="12">
        <f t="shared" si="186"/>
        <v>2</v>
      </c>
      <c r="H297" s="12" t="str">
        <f t="shared" si="187"/>
        <v>Underwriting, Credit &amp; Workout</v>
      </c>
      <c r="I297" s="12" t="str">
        <f t="shared" si="188"/>
        <v>Underwriting, Credit &amp; Workout1</v>
      </c>
      <c r="J297" s="12" t="str">
        <f t="shared" si="189"/>
        <v>Underwriting &amp; Credit Review/Management</v>
      </c>
      <c r="K297" s="12" t="str">
        <f t="shared" si="190"/>
        <v>Underwriting, Credit &amp; WorkoutUnderwriting &amp; Credit Review/Management2</v>
      </c>
      <c r="L297" s="12" t="str">
        <f t="shared" si="191"/>
        <v>Commercial Lending</v>
      </c>
      <c r="M297" s="12" t="str">
        <f t="shared" si="192"/>
        <v>Underwriting, Credit &amp; WorkoutUnderwriting &amp; Credit Review/ManagementCommercial Lending2</v>
      </c>
      <c r="N297" s="12" t="str">
        <f t="shared" si="193"/>
        <v>C - Function Manager/Senior Technical Expert</v>
      </c>
      <c r="O297" s="4" t="s">
        <v>1842</v>
      </c>
      <c r="P297" s="4" t="str">
        <f t="shared" si="201"/>
        <v>CW</v>
      </c>
      <c r="Q297" s="4" t="str">
        <f t="shared" si="202"/>
        <v>CR</v>
      </c>
      <c r="R297" s="4" t="str">
        <f t="shared" si="203"/>
        <v>B</v>
      </c>
      <c r="S297" s="4" t="str">
        <f t="shared" si="204"/>
        <v>C</v>
      </c>
      <c r="V297" s="12" t="str">
        <f t="shared" si="205"/>
        <v>RRU-CW-CRBC</v>
      </c>
      <c r="W297" s="17" t="str">
        <f t="shared" si="210"/>
        <v>Underwriting, Credit &amp; Workout</v>
      </c>
      <c r="X297" s="17" t="str">
        <f t="shared" si="206"/>
        <v>Underwriting &amp; Credit Review/Management</v>
      </c>
      <c r="Y297" s="17" t="str">
        <f t="shared" si="208"/>
        <v>Commercial Lending</v>
      </c>
      <c r="Z297" s="17" t="str">
        <f t="shared" si="207"/>
        <v>C - Function Manager/Senior Technical Expert</v>
      </c>
      <c r="AN297" s="4" t="str">
        <f t="shared" si="194"/>
        <v>CWCRBC</v>
      </c>
      <c r="AO297" s="12" t="str">
        <f t="shared" si="209"/>
        <v>RRU-CW-CRBC</v>
      </c>
      <c r="AP297" s="12" t="str">
        <f t="shared" si="195"/>
        <v>Underwriting, Credit &amp; Workout</v>
      </c>
      <c r="AQ297" s="12" t="str">
        <f t="shared" si="196"/>
        <v>Underwriting &amp; Credit Review/Management</v>
      </c>
      <c r="AR297" s="12" t="str">
        <f t="shared" si="197"/>
        <v>Commercial Lending</v>
      </c>
      <c r="AS297" s="12" t="str">
        <f t="shared" si="198"/>
        <v>C - Function Manager/Senior Technical Expert</v>
      </c>
      <c r="AT297" s="12" t="str">
        <f t="shared" si="199"/>
        <v>Underwriting, Credit &amp; WorkoutUnderwriting &amp; Credit Review/ManagementCommercial LendingC - Function Manager/Senior Technical Expert</v>
      </c>
      <c r="AU297" s="153" t="str">
        <f t="shared" si="200"/>
        <v>C</v>
      </c>
    </row>
    <row r="298" spans="1:47">
      <c r="A298" s="189" t="s">
        <v>2780</v>
      </c>
      <c r="B298" s="12" t="s">
        <v>973</v>
      </c>
      <c r="C298" s="12" t="s">
        <v>16</v>
      </c>
      <c r="D298" s="12" t="s">
        <v>135</v>
      </c>
      <c r="E298" s="12">
        <f t="shared" si="184"/>
        <v>1</v>
      </c>
      <c r="F298" s="12">
        <f t="shared" si="185"/>
        <v>2</v>
      </c>
      <c r="G298" s="12">
        <f t="shared" si="186"/>
        <v>3</v>
      </c>
      <c r="H298" s="12" t="str">
        <f t="shared" si="187"/>
        <v>Underwriting, Credit &amp; Workout</v>
      </c>
      <c r="I298" s="12" t="str">
        <f t="shared" si="188"/>
        <v>Underwriting, Credit &amp; Workout1</v>
      </c>
      <c r="J298" s="12" t="str">
        <f t="shared" si="189"/>
        <v>Underwriting &amp; Credit Review/Management</v>
      </c>
      <c r="K298" s="12" t="str">
        <f t="shared" si="190"/>
        <v>Underwriting, Credit &amp; WorkoutUnderwriting &amp; Credit Review/Management2</v>
      </c>
      <c r="L298" s="12" t="str">
        <f t="shared" si="191"/>
        <v>Commercial Lending</v>
      </c>
      <c r="M298" s="12" t="str">
        <f t="shared" si="192"/>
        <v>Underwriting, Credit &amp; WorkoutUnderwriting &amp; Credit Review/ManagementCommercial Lending3</v>
      </c>
      <c r="N298" s="12" t="str">
        <f t="shared" si="193"/>
        <v>D - Manager/Technical Expert</v>
      </c>
      <c r="O298" s="4" t="s">
        <v>1843</v>
      </c>
      <c r="P298" s="4" t="str">
        <f t="shared" si="201"/>
        <v>CW</v>
      </c>
      <c r="Q298" s="4" t="str">
        <f t="shared" si="202"/>
        <v>CR</v>
      </c>
      <c r="R298" s="4" t="str">
        <f t="shared" si="203"/>
        <v>B</v>
      </c>
      <c r="S298" s="4" t="str">
        <f t="shared" si="204"/>
        <v>D</v>
      </c>
      <c r="V298" s="12" t="str">
        <f t="shared" si="205"/>
        <v>RRU-CW-CRBD</v>
      </c>
      <c r="W298" s="17" t="str">
        <f t="shared" si="210"/>
        <v>Underwriting, Credit &amp; Workout</v>
      </c>
      <c r="X298" s="17" t="str">
        <f t="shared" si="206"/>
        <v>Underwriting &amp; Credit Review/Management</v>
      </c>
      <c r="Y298" s="17" t="str">
        <f t="shared" si="208"/>
        <v>Commercial Lending</v>
      </c>
      <c r="Z298" s="17" t="str">
        <f t="shared" si="207"/>
        <v>D - Manager/Technical Expert</v>
      </c>
      <c r="AN298" s="4" t="str">
        <f t="shared" si="194"/>
        <v>CWCRBD</v>
      </c>
      <c r="AO298" s="12" t="str">
        <f t="shared" si="209"/>
        <v>RRU-CW-CRBD</v>
      </c>
      <c r="AP298" s="12" t="str">
        <f t="shared" si="195"/>
        <v>Underwriting, Credit &amp; Workout</v>
      </c>
      <c r="AQ298" s="12" t="str">
        <f t="shared" si="196"/>
        <v>Underwriting &amp; Credit Review/Management</v>
      </c>
      <c r="AR298" s="12" t="str">
        <f t="shared" si="197"/>
        <v>Commercial Lending</v>
      </c>
      <c r="AS298" s="12" t="str">
        <f t="shared" si="198"/>
        <v>D - Manager/Technical Expert</v>
      </c>
      <c r="AT298" s="12" t="str">
        <f t="shared" si="199"/>
        <v>Underwriting, Credit &amp; WorkoutUnderwriting &amp; Credit Review/ManagementCommercial LendingD - Manager/Technical Expert</v>
      </c>
      <c r="AU298" s="153" t="str">
        <f t="shared" si="200"/>
        <v>D</v>
      </c>
    </row>
    <row r="299" spans="1:47">
      <c r="A299" s="189" t="s">
        <v>2780</v>
      </c>
      <c r="B299" s="12" t="s">
        <v>973</v>
      </c>
      <c r="C299" s="12" t="s">
        <v>16</v>
      </c>
      <c r="D299" s="12" t="s">
        <v>136</v>
      </c>
      <c r="E299" s="12">
        <f t="shared" si="184"/>
        <v>1</v>
      </c>
      <c r="F299" s="12">
        <f t="shared" si="185"/>
        <v>2</v>
      </c>
      <c r="G299" s="12">
        <f t="shared" si="186"/>
        <v>4</v>
      </c>
      <c r="H299" s="12" t="str">
        <f t="shared" si="187"/>
        <v>Underwriting, Credit &amp; Workout</v>
      </c>
      <c r="I299" s="12" t="str">
        <f t="shared" si="188"/>
        <v>Underwriting, Credit &amp; Workout1</v>
      </c>
      <c r="J299" s="12" t="str">
        <f t="shared" si="189"/>
        <v>Underwriting &amp; Credit Review/Management</v>
      </c>
      <c r="K299" s="12" t="str">
        <f t="shared" si="190"/>
        <v>Underwriting, Credit &amp; WorkoutUnderwriting &amp; Credit Review/Management2</v>
      </c>
      <c r="L299" s="12" t="str">
        <f t="shared" si="191"/>
        <v>Commercial Lending</v>
      </c>
      <c r="M299" s="12" t="str">
        <f t="shared" si="192"/>
        <v>Underwriting, Credit &amp; WorkoutUnderwriting &amp; Credit Review/ManagementCommercial Lending4</v>
      </c>
      <c r="N299" s="12" t="str">
        <f t="shared" si="193"/>
        <v>E - Senior Professional</v>
      </c>
      <c r="O299" s="4" t="s">
        <v>1844</v>
      </c>
      <c r="P299" s="4" t="str">
        <f t="shared" si="201"/>
        <v>CW</v>
      </c>
      <c r="Q299" s="4" t="str">
        <f t="shared" si="202"/>
        <v>CR</v>
      </c>
      <c r="R299" s="4" t="str">
        <f t="shared" si="203"/>
        <v>B</v>
      </c>
      <c r="S299" s="4" t="str">
        <f t="shared" si="204"/>
        <v>E</v>
      </c>
      <c r="V299" s="12" t="str">
        <f t="shared" si="205"/>
        <v>RRU-CW-CRBE</v>
      </c>
      <c r="W299" s="17" t="str">
        <f t="shared" si="210"/>
        <v>Underwriting, Credit &amp; Workout</v>
      </c>
      <c r="X299" s="17" t="str">
        <f t="shared" si="206"/>
        <v>Underwriting &amp; Credit Review/Management</v>
      </c>
      <c r="Y299" s="17" t="str">
        <f t="shared" si="208"/>
        <v>Commercial Lending</v>
      </c>
      <c r="Z299" s="17" t="str">
        <f t="shared" si="207"/>
        <v>E - Senior Professional</v>
      </c>
      <c r="AN299" s="4" t="str">
        <f t="shared" si="194"/>
        <v>CWCRBE</v>
      </c>
      <c r="AO299" s="12" t="str">
        <f t="shared" si="209"/>
        <v>RRU-CW-CRBE</v>
      </c>
      <c r="AP299" s="12" t="str">
        <f t="shared" si="195"/>
        <v>Underwriting, Credit &amp; Workout</v>
      </c>
      <c r="AQ299" s="12" t="str">
        <f t="shared" si="196"/>
        <v>Underwriting &amp; Credit Review/Management</v>
      </c>
      <c r="AR299" s="12" t="str">
        <f t="shared" si="197"/>
        <v>Commercial Lending</v>
      </c>
      <c r="AS299" s="12" t="str">
        <f t="shared" si="198"/>
        <v>E - Senior Professional</v>
      </c>
      <c r="AT299" s="12" t="str">
        <f t="shared" si="199"/>
        <v>Underwriting, Credit &amp; WorkoutUnderwriting &amp; Credit Review/ManagementCommercial LendingE - Senior Professional</v>
      </c>
      <c r="AU299" s="153" t="str">
        <f t="shared" si="200"/>
        <v>E</v>
      </c>
    </row>
    <row r="300" spans="1:47">
      <c r="A300" s="189" t="s">
        <v>2780</v>
      </c>
      <c r="B300" s="12" t="s">
        <v>973</v>
      </c>
      <c r="C300" s="12" t="s">
        <v>16</v>
      </c>
      <c r="D300" s="12" t="s">
        <v>137</v>
      </c>
      <c r="E300" s="12">
        <f t="shared" si="184"/>
        <v>1</v>
      </c>
      <c r="F300" s="12">
        <f t="shared" si="185"/>
        <v>2</v>
      </c>
      <c r="G300" s="12">
        <f t="shared" si="186"/>
        <v>5</v>
      </c>
      <c r="H300" s="12" t="str">
        <f t="shared" si="187"/>
        <v>Underwriting, Credit &amp; Workout</v>
      </c>
      <c r="I300" s="12" t="str">
        <f t="shared" si="188"/>
        <v>Underwriting, Credit &amp; Workout1</v>
      </c>
      <c r="J300" s="12" t="str">
        <f t="shared" si="189"/>
        <v>Underwriting &amp; Credit Review/Management</v>
      </c>
      <c r="K300" s="12" t="str">
        <f t="shared" si="190"/>
        <v>Underwriting, Credit &amp; WorkoutUnderwriting &amp; Credit Review/Management2</v>
      </c>
      <c r="L300" s="12" t="str">
        <f t="shared" si="191"/>
        <v>Commercial Lending</v>
      </c>
      <c r="M300" s="12" t="str">
        <f t="shared" si="192"/>
        <v>Underwriting, Credit &amp; WorkoutUnderwriting &amp; Credit Review/ManagementCommercial Lending5</v>
      </c>
      <c r="N300" s="12" t="str">
        <f t="shared" si="193"/>
        <v>F - Intermediate Professional</v>
      </c>
      <c r="O300" s="4" t="s">
        <v>1845</v>
      </c>
      <c r="P300" s="4" t="str">
        <f t="shared" si="201"/>
        <v>CW</v>
      </c>
      <c r="Q300" s="4" t="str">
        <f t="shared" si="202"/>
        <v>CR</v>
      </c>
      <c r="R300" s="4" t="str">
        <f t="shared" si="203"/>
        <v>B</v>
      </c>
      <c r="S300" s="4" t="str">
        <f t="shared" si="204"/>
        <v>F</v>
      </c>
      <c r="V300" s="12" t="str">
        <f t="shared" si="205"/>
        <v>RRU-CW-CRBF</v>
      </c>
      <c r="W300" s="17" t="str">
        <f t="shared" si="210"/>
        <v>Underwriting, Credit &amp; Workout</v>
      </c>
      <c r="X300" s="17" t="str">
        <f t="shared" si="206"/>
        <v>Underwriting &amp; Credit Review/Management</v>
      </c>
      <c r="Y300" s="17" t="str">
        <f t="shared" si="208"/>
        <v>Commercial Lending</v>
      </c>
      <c r="Z300" s="17" t="str">
        <f t="shared" si="207"/>
        <v>F - Intermediate Professional</v>
      </c>
      <c r="AN300" s="4" t="str">
        <f t="shared" si="194"/>
        <v>CWCRBF</v>
      </c>
      <c r="AO300" s="12" t="str">
        <f t="shared" si="209"/>
        <v>RRU-CW-CRBF</v>
      </c>
      <c r="AP300" s="12" t="str">
        <f t="shared" si="195"/>
        <v>Underwriting, Credit &amp; Workout</v>
      </c>
      <c r="AQ300" s="12" t="str">
        <f t="shared" si="196"/>
        <v>Underwriting &amp; Credit Review/Management</v>
      </c>
      <c r="AR300" s="12" t="str">
        <f t="shared" si="197"/>
        <v>Commercial Lending</v>
      </c>
      <c r="AS300" s="12" t="str">
        <f t="shared" si="198"/>
        <v>F - Intermediate Professional</v>
      </c>
      <c r="AT300" s="12" t="str">
        <f t="shared" si="199"/>
        <v>Underwriting, Credit &amp; WorkoutUnderwriting &amp; Credit Review/ManagementCommercial LendingF - Intermediate Professional</v>
      </c>
      <c r="AU300" s="153" t="str">
        <f t="shared" si="200"/>
        <v>F</v>
      </c>
    </row>
    <row r="301" spans="1:47">
      <c r="A301" s="189" t="s">
        <v>2780</v>
      </c>
      <c r="B301" s="12" t="s">
        <v>973</v>
      </c>
      <c r="C301" s="12" t="s">
        <v>16</v>
      </c>
      <c r="D301" s="12" t="s">
        <v>138</v>
      </c>
      <c r="E301" s="12">
        <f t="shared" si="184"/>
        <v>1</v>
      </c>
      <c r="F301" s="12">
        <f t="shared" si="185"/>
        <v>2</v>
      </c>
      <c r="G301" s="12">
        <f t="shared" si="186"/>
        <v>6</v>
      </c>
      <c r="H301" s="12" t="str">
        <f t="shared" si="187"/>
        <v>Underwriting, Credit &amp; Workout</v>
      </c>
      <c r="I301" s="12" t="str">
        <f t="shared" si="188"/>
        <v>Underwriting, Credit &amp; Workout1</v>
      </c>
      <c r="J301" s="12" t="str">
        <f t="shared" si="189"/>
        <v>Underwriting &amp; Credit Review/Management</v>
      </c>
      <c r="K301" s="12" t="str">
        <f t="shared" si="190"/>
        <v>Underwriting, Credit &amp; WorkoutUnderwriting &amp; Credit Review/Management2</v>
      </c>
      <c r="L301" s="12" t="str">
        <f t="shared" si="191"/>
        <v>Commercial Lending</v>
      </c>
      <c r="M301" s="12" t="str">
        <f t="shared" si="192"/>
        <v>Underwriting, Credit &amp; WorkoutUnderwriting &amp; Credit Review/ManagementCommercial Lending6</v>
      </c>
      <c r="N301" s="12" t="str">
        <f t="shared" si="193"/>
        <v>G - Junior Professional</v>
      </c>
      <c r="O301" s="4" t="s">
        <v>1846</v>
      </c>
      <c r="P301" s="4" t="str">
        <f t="shared" si="201"/>
        <v>CW</v>
      </c>
      <c r="Q301" s="4" t="str">
        <f t="shared" si="202"/>
        <v>CR</v>
      </c>
      <c r="R301" s="4" t="str">
        <f t="shared" si="203"/>
        <v>B</v>
      </c>
      <c r="S301" s="4" t="str">
        <f t="shared" si="204"/>
        <v>G</v>
      </c>
      <c r="V301" s="12" t="str">
        <f t="shared" si="205"/>
        <v>RRU-CW-CRBG</v>
      </c>
      <c r="W301" s="17" t="str">
        <f t="shared" si="210"/>
        <v>Underwriting, Credit &amp; Workout</v>
      </c>
      <c r="X301" s="17" t="str">
        <f t="shared" si="206"/>
        <v>Underwriting &amp; Credit Review/Management</v>
      </c>
      <c r="Y301" s="17" t="str">
        <f t="shared" si="208"/>
        <v>Commercial Lending</v>
      </c>
      <c r="Z301" s="17" t="str">
        <f t="shared" si="207"/>
        <v>G - Junior Professional</v>
      </c>
      <c r="AN301" s="4" t="str">
        <f t="shared" si="194"/>
        <v>CWCRBG</v>
      </c>
      <c r="AO301" s="12" t="str">
        <f t="shared" si="209"/>
        <v>RRU-CW-CRBG</v>
      </c>
      <c r="AP301" s="12" t="str">
        <f t="shared" si="195"/>
        <v>Underwriting, Credit &amp; Workout</v>
      </c>
      <c r="AQ301" s="12" t="str">
        <f t="shared" si="196"/>
        <v>Underwriting &amp; Credit Review/Management</v>
      </c>
      <c r="AR301" s="12" t="str">
        <f t="shared" si="197"/>
        <v>Commercial Lending</v>
      </c>
      <c r="AS301" s="12" t="str">
        <f t="shared" si="198"/>
        <v>G - Junior Professional</v>
      </c>
      <c r="AT301" s="12" t="str">
        <f t="shared" si="199"/>
        <v>Underwriting, Credit &amp; WorkoutUnderwriting &amp; Credit Review/ManagementCommercial LendingG - Junior Professional</v>
      </c>
      <c r="AU301" s="153" t="str">
        <f t="shared" si="200"/>
        <v>G</v>
      </c>
    </row>
    <row r="302" spans="1:47">
      <c r="A302" s="189" t="s">
        <v>2780</v>
      </c>
      <c r="B302" s="12" t="s">
        <v>973</v>
      </c>
      <c r="C302" s="12" t="s">
        <v>16</v>
      </c>
      <c r="D302" s="12" t="s">
        <v>1408</v>
      </c>
      <c r="E302" s="12">
        <f t="shared" si="184"/>
        <v>1</v>
      </c>
      <c r="F302" s="12">
        <f t="shared" si="185"/>
        <v>2</v>
      </c>
      <c r="G302" s="12">
        <f t="shared" si="186"/>
        <v>7</v>
      </c>
      <c r="H302" s="12" t="str">
        <f t="shared" si="187"/>
        <v>Underwriting, Credit &amp; Workout</v>
      </c>
      <c r="I302" s="12" t="str">
        <f t="shared" si="188"/>
        <v>Underwriting, Credit &amp; Workout1</v>
      </c>
      <c r="J302" s="12" t="str">
        <f t="shared" si="189"/>
        <v>Underwriting &amp; Credit Review/Management</v>
      </c>
      <c r="K302" s="12" t="str">
        <f t="shared" si="190"/>
        <v>Underwriting, Credit &amp; WorkoutUnderwriting &amp; Credit Review/Management2</v>
      </c>
      <c r="L302" s="12" t="str">
        <f t="shared" si="191"/>
        <v>Commercial Lending</v>
      </c>
      <c r="M302" s="12" t="str">
        <f t="shared" si="192"/>
        <v>Underwriting, Credit &amp; WorkoutUnderwriting &amp; Credit Review/ManagementCommercial Lending7</v>
      </c>
      <c r="N302" s="12" t="str">
        <f t="shared" si="193"/>
        <v>Levels C &amp; D Combined</v>
      </c>
      <c r="O302" s="4" t="s">
        <v>1839</v>
      </c>
      <c r="P302" s="4" t="str">
        <f t="shared" si="201"/>
        <v>CW</v>
      </c>
      <c r="Q302" s="4" t="str">
        <f t="shared" si="202"/>
        <v>CR</v>
      </c>
      <c r="R302" s="4" t="str">
        <f t="shared" si="203"/>
        <v>B</v>
      </c>
      <c r="S302" s="4" t="str">
        <f t="shared" si="204"/>
        <v>2</v>
      </c>
      <c r="V302" s="12" t="str">
        <f t="shared" si="205"/>
        <v>RRU-CW-CRB2</v>
      </c>
      <c r="W302" s="17" t="str">
        <f t="shared" si="210"/>
        <v>Underwriting, Credit &amp; Workout</v>
      </c>
      <c r="X302" s="17" t="str">
        <f t="shared" si="206"/>
        <v>Underwriting &amp; Credit Review/Management</v>
      </c>
      <c r="Y302" s="17" t="str">
        <f t="shared" si="208"/>
        <v>Commercial Lending</v>
      </c>
      <c r="Z302" s="17" t="str">
        <f t="shared" si="207"/>
        <v>Levels C &amp; D Combined</v>
      </c>
      <c r="AN302" s="4" t="str">
        <f t="shared" si="194"/>
        <v>CWCRB2</v>
      </c>
      <c r="AO302" s="12" t="str">
        <f t="shared" si="209"/>
        <v>RRU-CW-CRB2</v>
      </c>
      <c r="AP302" s="12" t="str">
        <f t="shared" si="195"/>
        <v>Underwriting, Credit &amp; Workout</v>
      </c>
      <c r="AQ302" s="12" t="str">
        <f t="shared" si="196"/>
        <v>Underwriting &amp; Credit Review/Management</v>
      </c>
      <c r="AR302" s="12" t="str">
        <f t="shared" si="197"/>
        <v>Commercial Lending</v>
      </c>
      <c r="AS302" s="12" t="str">
        <f t="shared" si="198"/>
        <v>Levels C &amp; D Combined</v>
      </c>
      <c r="AT302" s="12" t="str">
        <f t="shared" si="199"/>
        <v>Underwriting, Credit &amp; WorkoutUnderwriting &amp; Credit Review/ManagementCommercial LendingLevels C &amp; D Combined</v>
      </c>
      <c r="AU302" s="153" t="str">
        <f t="shared" si="200"/>
        <v>2</v>
      </c>
    </row>
    <row r="303" spans="1:47">
      <c r="A303" s="189" t="s">
        <v>2780</v>
      </c>
      <c r="B303" s="12" t="s">
        <v>973</v>
      </c>
      <c r="C303" s="12" t="s">
        <v>16</v>
      </c>
      <c r="D303" s="12" t="s">
        <v>1409</v>
      </c>
      <c r="E303" s="12">
        <f t="shared" si="184"/>
        <v>1</v>
      </c>
      <c r="F303" s="12">
        <f t="shared" si="185"/>
        <v>2</v>
      </c>
      <c r="G303" s="12">
        <f t="shared" si="186"/>
        <v>8</v>
      </c>
      <c r="H303" s="12" t="str">
        <f t="shared" si="187"/>
        <v>Underwriting, Credit &amp; Workout</v>
      </c>
      <c r="I303" s="12" t="str">
        <f t="shared" si="188"/>
        <v>Underwriting, Credit &amp; Workout1</v>
      </c>
      <c r="J303" s="12" t="str">
        <f t="shared" si="189"/>
        <v>Underwriting &amp; Credit Review/Management</v>
      </c>
      <c r="K303" s="12" t="str">
        <f t="shared" si="190"/>
        <v>Underwriting, Credit &amp; WorkoutUnderwriting &amp; Credit Review/Management2</v>
      </c>
      <c r="L303" s="12" t="str">
        <f t="shared" si="191"/>
        <v>Commercial Lending</v>
      </c>
      <c r="M303" s="12" t="str">
        <f t="shared" si="192"/>
        <v>Underwriting, Credit &amp; WorkoutUnderwriting &amp; Credit Review/ManagementCommercial Lending8</v>
      </c>
      <c r="N303" s="12" t="str">
        <f t="shared" si="193"/>
        <v>Levels E, F &amp; G Combined</v>
      </c>
      <c r="O303" s="4" t="s">
        <v>1840</v>
      </c>
      <c r="P303" s="4" t="str">
        <f t="shared" si="201"/>
        <v>CW</v>
      </c>
      <c r="Q303" s="4" t="str">
        <f t="shared" si="202"/>
        <v>CR</v>
      </c>
      <c r="R303" s="4" t="str">
        <f t="shared" si="203"/>
        <v>B</v>
      </c>
      <c r="S303" s="4" t="str">
        <f t="shared" si="204"/>
        <v>3</v>
      </c>
      <c r="V303" s="12" t="str">
        <f t="shared" si="205"/>
        <v>RRU-CW-CRB3</v>
      </c>
      <c r="W303" s="17" t="str">
        <f t="shared" si="210"/>
        <v>Underwriting, Credit &amp; Workout</v>
      </c>
      <c r="X303" s="17" t="str">
        <f t="shared" si="206"/>
        <v>Underwriting &amp; Credit Review/Management</v>
      </c>
      <c r="Y303" s="17" t="str">
        <f t="shared" si="208"/>
        <v>Commercial Lending</v>
      </c>
      <c r="Z303" s="17" t="str">
        <f t="shared" si="207"/>
        <v>Levels E, F &amp; G Combined</v>
      </c>
      <c r="AN303" s="4" t="str">
        <f t="shared" si="194"/>
        <v>CWCRB3</v>
      </c>
      <c r="AO303" s="12" t="str">
        <f t="shared" si="209"/>
        <v>RRU-CW-CRB3</v>
      </c>
      <c r="AP303" s="12" t="str">
        <f t="shared" si="195"/>
        <v>Underwriting, Credit &amp; Workout</v>
      </c>
      <c r="AQ303" s="12" t="str">
        <f t="shared" si="196"/>
        <v>Underwriting &amp; Credit Review/Management</v>
      </c>
      <c r="AR303" s="12" t="str">
        <f t="shared" si="197"/>
        <v>Commercial Lending</v>
      </c>
      <c r="AS303" s="12" t="str">
        <f t="shared" si="198"/>
        <v>Levels E, F &amp; G Combined</v>
      </c>
      <c r="AT303" s="12" t="str">
        <f t="shared" si="199"/>
        <v>Underwriting, Credit &amp; WorkoutUnderwriting &amp; Credit Review/ManagementCommercial LendingLevels E, F &amp; G Combined</v>
      </c>
      <c r="AU303" s="153" t="str">
        <f t="shared" si="200"/>
        <v>3</v>
      </c>
    </row>
    <row r="304" spans="1:47">
      <c r="A304" s="189" t="s">
        <v>2780</v>
      </c>
      <c r="B304" s="12" t="s">
        <v>973</v>
      </c>
      <c r="C304" s="12" t="s">
        <v>38</v>
      </c>
      <c r="D304" s="12" t="s">
        <v>51</v>
      </c>
      <c r="E304" s="12">
        <f t="shared" si="184"/>
        <v>1</v>
      </c>
      <c r="F304" s="12">
        <f t="shared" si="185"/>
        <v>3</v>
      </c>
      <c r="G304" s="12">
        <f t="shared" si="186"/>
        <v>1</v>
      </c>
      <c r="H304" s="12" t="str">
        <f t="shared" si="187"/>
        <v>Underwriting, Credit &amp; Workout</v>
      </c>
      <c r="I304" s="12" t="str">
        <f t="shared" si="188"/>
        <v>Underwriting, Credit &amp; Workout1</v>
      </c>
      <c r="J304" s="12" t="str">
        <f t="shared" si="189"/>
        <v>Underwriting &amp; Credit Review/Management</v>
      </c>
      <c r="K304" s="12" t="str">
        <f t="shared" si="190"/>
        <v>Underwriting, Credit &amp; WorkoutUnderwriting &amp; Credit Review/Management3</v>
      </c>
      <c r="L304" s="12" t="str">
        <f t="shared" si="191"/>
        <v>Mortgage Banking</v>
      </c>
      <c r="M304" s="12" t="str">
        <f t="shared" si="192"/>
        <v>Underwriting, Credit &amp; WorkoutUnderwriting &amp; Credit Review/ManagementMortgage Banking1</v>
      </c>
      <c r="N304" s="12" t="str">
        <f t="shared" si="193"/>
        <v>B - Senior Function Manager</v>
      </c>
      <c r="O304" s="4" t="s">
        <v>1849</v>
      </c>
      <c r="P304" s="4" t="str">
        <f t="shared" si="201"/>
        <v>CW</v>
      </c>
      <c r="Q304" s="4" t="str">
        <f t="shared" si="202"/>
        <v>CR</v>
      </c>
      <c r="R304" s="4" t="str">
        <f t="shared" si="203"/>
        <v>C</v>
      </c>
      <c r="S304" s="4" t="str">
        <f t="shared" si="204"/>
        <v>B</v>
      </c>
      <c r="V304" s="12" t="str">
        <f t="shared" si="205"/>
        <v>RRU-CW-CRCB</v>
      </c>
      <c r="W304" s="17" t="str">
        <f t="shared" si="210"/>
        <v>Underwriting, Credit &amp; Workout</v>
      </c>
      <c r="X304" s="17" t="str">
        <f t="shared" si="206"/>
        <v>Underwriting &amp; Credit Review/Management</v>
      </c>
      <c r="Y304" s="17" t="str">
        <f t="shared" si="208"/>
        <v>Commercial Lending</v>
      </c>
      <c r="Z304" s="17" t="str">
        <f t="shared" si="207"/>
        <v>B - Senior Function Manager</v>
      </c>
      <c r="AN304" s="4" t="str">
        <f t="shared" si="194"/>
        <v>CWCRCB</v>
      </c>
      <c r="AO304" s="12" t="str">
        <f t="shared" si="209"/>
        <v>RRU-CW-CRCB</v>
      </c>
      <c r="AP304" s="12" t="str">
        <f t="shared" si="195"/>
        <v>Underwriting, Credit &amp; Workout</v>
      </c>
      <c r="AQ304" s="12" t="str">
        <f t="shared" si="196"/>
        <v>Underwriting &amp; Credit Review/Management</v>
      </c>
      <c r="AR304" s="12" t="str">
        <f t="shared" si="197"/>
        <v>Mortgage Banking</v>
      </c>
      <c r="AS304" s="12" t="str">
        <f t="shared" si="198"/>
        <v>B - Senior Function Manager</v>
      </c>
      <c r="AT304" s="12" t="str">
        <f t="shared" si="199"/>
        <v>Underwriting, Credit &amp; WorkoutUnderwriting &amp; Credit Review/ManagementMortgage BankingB - Senior Function Manager</v>
      </c>
      <c r="AU304" s="153" t="str">
        <f t="shared" si="200"/>
        <v>B</v>
      </c>
    </row>
    <row r="305" spans="1:47">
      <c r="A305" s="189" t="s">
        <v>2780</v>
      </c>
      <c r="B305" s="12" t="s">
        <v>973</v>
      </c>
      <c r="C305" s="12" t="s">
        <v>38</v>
      </c>
      <c r="D305" s="12" t="s">
        <v>142</v>
      </c>
      <c r="E305" s="12">
        <f t="shared" si="184"/>
        <v>1</v>
      </c>
      <c r="F305" s="12">
        <f t="shared" si="185"/>
        <v>3</v>
      </c>
      <c r="G305" s="12">
        <f t="shared" si="186"/>
        <v>2</v>
      </c>
      <c r="H305" s="12" t="str">
        <f t="shared" si="187"/>
        <v>Underwriting, Credit &amp; Workout</v>
      </c>
      <c r="I305" s="12" t="str">
        <f t="shared" si="188"/>
        <v>Underwriting, Credit &amp; Workout1</v>
      </c>
      <c r="J305" s="12" t="str">
        <f t="shared" si="189"/>
        <v>Underwriting &amp; Credit Review/Management</v>
      </c>
      <c r="K305" s="12" t="str">
        <f t="shared" si="190"/>
        <v>Underwriting, Credit &amp; WorkoutUnderwriting &amp; Credit Review/Management3</v>
      </c>
      <c r="L305" s="12" t="str">
        <f t="shared" si="191"/>
        <v>Mortgage Banking</v>
      </c>
      <c r="M305" s="12" t="str">
        <f t="shared" si="192"/>
        <v>Underwriting, Credit &amp; WorkoutUnderwriting &amp; Credit Review/ManagementMortgage Banking2</v>
      </c>
      <c r="N305" s="12" t="str">
        <f t="shared" si="193"/>
        <v>C - Function Manager/Senior Technical Expert</v>
      </c>
      <c r="O305" s="4" t="s">
        <v>1850</v>
      </c>
      <c r="P305" s="4" t="str">
        <f t="shared" si="201"/>
        <v>CW</v>
      </c>
      <c r="Q305" s="4" t="str">
        <f t="shared" si="202"/>
        <v>CR</v>
      </c>
      <c r="R305" s="4" t="str">
        <f t="shared" si="203"/>
        <v>C</v>
      </c>
      <c r="S305" s="4" t="str">
        <f t="shared" si="204"/>
        <v>C</v>
      </c>
      <c r="V305" s="12" t="str">
        <f t="shared" si="205"/>
        <v>RRU-CW-CRCC</v>
      </c>
      <c r="W305" s="17" t="str">
        <f t="shared" si="210"/>
        <v>Underwriting, Credit &amp; Workout</v>
      </c>
      <c r="X305" s="17" t="str">
        <f t="shared" si="206"/>
        <v>Underwriting &amp; Credit Review/Management</v>
      </c>
      <c r="Y305" s="17" t="str">
        <f t="shared" si="208"/>
        <v>Mortgage Banking</v>
      </c>
      <c r="Z305" s="17" t="str">
        <f t="shared" si="207"/>
        <v>C - Function Manager/Senior Technical Expert</v>
      </c>
      <c r="AN305" s="4" t="str">
        <f t="shared" si="194"/>
        <v>CWCRCC</v>
      </c>
      <c r="AO305" s="12" t="str">
        <f t="shared" si="209"/>
        <v>RRU-CW-CRCC</v>
      </c>
      <c r="AP305" s="12" t="str">
        <f t="shared" si="195"/>
        <v>Underwriting, Credit &amp; Workout</v>
      </c>
      <c r="AQ305" s="12" t="str">
        <f t="shared" si="196"/>
        <v>Underwriting &amp; Credit Review/Management</v>
      </c>
      <c r="AR305" s="12" t="str">
        <f t="shared" si="197"/>
        <v>Mortgage Banking</v>
      </c>
      <c r="AS305" s="12" t="str">
        <f t="shared" si="198"/>
        <v>C - Function Manager/Senior Technical Expert</v>
      </c>
      <c r="AT305" s="12" t="str">
        <f t="shared" si="199"/>
        <v>Underwriting, Credit &amp; WorkoutUnderwriting &amp; Credit Review/ManagementMortgage BankingC - Function Manager/Senior Technical Expert</v>
      </c>
      <c r="AU305" s="153" t="str">
        <f t="shared" si="200"/>
        <v>C</v>
      </c>
    </row>
    <row r="306" spans="1:47">
      <c r="A306" s="189" t="s">
        <v>2780</v>
      </c>
      <c r="B306" s="12" t="s">
        <v>973</v>
      </c>
      <c r="C306" s="12" t="s">
        <v>38</v>
      </c>
      <c r="D306" s="12" t="s">
        <v>135</v>
      </c>
      <c r="E306" s="12">
        <f t="shared" si="184"/>
        <v>1</v>
      </c>
      <c r="F306" s="12">
        <f t="shared" si="185"/>
        <v>3</v>
      </c>
      <c r="G306" s="12">
        <f t="shared" si="186"/>
        <v>3</v>
      </c>
      <c r="H306" s="12" t="str">
        <f t="shared" si="187"/>
        <v>Underwriting, Credit &amp; Workout</v>
      </c>
      <c r="I306" s="12" t="str">
        <f t="shared" si="188"/>
        <v>Underwriting, Credit &amp; Workout1</v>
      </c>
      <c r="J306" s="12" t="str">
        <f t="shared" si="189"/>
        <v>Underwriting &amp; Credit Review/Management</v>
      </c>
      <c r="K306" s="12" t="str">
        <f t="shared" si="190"/>
        <v>Underwriting, Credit &amp; WorkoutUnderwriting &amp; Credit Review/Management3</v>
      </c>
      <c r="L306" s="12" t="str">
        <f t="shared" si="191"/>
        <v>Mortgage Banking</v>
      </c>
      <c r="M306" s="12" t="str">
        <f t="shared" si="192"/>
        <v>Underwriting, Credit &amp; WorkoutUnderwriting &amp; Credit Review/ManagementMortgage Banking3</v>
      </c>
      <c r="N306" s="12" t="str">
        <f t="shared" si="193"/>
        <v>D - Manager/Technical Expert</v>
      </c>
      <c r="O306" s="4" t="s">
        <v>1851</v>
      </c>
      <c r="P306" s="4" t="str">
        <f t="shared" si="201"/>
        <v>CW</v>
      </c>
      <c r="Q306" s="4" t="str">
        <f t="shared" si="202"/>
        <v>CR</v>
      </c>
      <c r="R306" s="4" t="str">
        <f t="shared" si="203"/>
        <v>C</v>
      </c>
      <c r="S306" s="4" t="str">
        <f t="shared" si="204"/>
        <v>D</v>
      </c>
      <c r="V306" s="12" t="str">
        <f t="shared" si="205"/>
        <v>RRU-CW-CRCD</v>
      </c>
      <c r="W306" s="17" t="str">
        <f t="shared" si="210"/>
        <v>Underwriting, Credit &amp; Workout</v>
      </c>
      <c r="X306" s="17" t="str">
        <f t="shared" si="206"/>
        <v>Underwriting &amp; Credit Review/Management</v>
      </c>
      <c r="Y306" s="17" t="str">
        <f t="shared" si="208"/>
        <v>Mortgage Banking</v>
      </c>
      <c r="Z306" s="17" t="str">
        <f t="shared" si="207"/>
        <v>D - Manager/Technical Expert</v>
      </c>
      <c r="AN306" s="4" t="str">
        <f t="shared" si="194"/>
        <v>CWCRCD</v>
      </c>
      <c r="AO306" s="12" t="str">
        <f t="shared" si="209"/>
        <v>RRU-CW-CRCD</v>
      </c>
      <c r="AP306" s="12" t="str">
        <f t="shared" si="195"/>
        <v>Underwriting, Credit &amp; Workout</v>
      </c>
      <c r="AQ306" s="12" t="str">
        <f t="shared" si="196"/>
        <v>Underwriting &amp; Credit Review/Management</v>
      </c>
      <c r="AR306" s="12" t="str">
        <f t="shared" si="197"/>
        <v>Mortgage Banking</v>
      </c>
      <c r="AS306" s="12" t="str">
        <f t="shared" si="198"/>
        <v>D - Manager/Technical Expert</v>
      </c>
      <c r="AT306" s="12" t="str">
        <f t="shared" si="199"/>
        <v>Underwriting, Credit &amp; WorkoutUnderwriting &amp; Credit Review/ManagementMortgage BankingD - Manager/Technical Expert</v>
      </c>
      <c r="AU306" s="153" t="str">
        <f t="shared" si="200"/>
        <v>D</v>
      </c>
    </row>
    <row r="307" spans="1:47">
      <c r="A307" s="189" t="s">
        <v>2780</v>
      </c>
      <c r="B307" s="12" t="s">
        <v>973</v>
      </c>
      <c r="C307" s="12" t="s">
        <v>38</v>
      </c>
      <c r="D307" s="12" t="s">
        <v>136</v>
      </c>
      <c r="E307" s="12">
        <f t="shared" si="184"/>
        <v>1</v>
      </c>
      <c r="F307" s="12">
        <f t="shared" si="185"/>
        <v>3</v>
      </c>
      <c r="G307" s="12">
        <f t="shared" si="186"/>
        <v>4</v>
      </c>
      <c r="H307" s="12" t="str">
        <f t="shared" si="187"/>
        <v>Underwriting, Credit &amp; Workout</v>
      </c>
      <c r="I307" s="12" t="str">
        <f t="shared" si="188"/>
        <v>Underwriting, Credit &amp; Workout1</v>
      </c>
      <c r="J307" s="12" t="str">
        <f t="shared" si="189"/>
        <v>Underwriting &amp; Credit Review/Management</v>
      </c>
      <c r="K307" s="12" t="str">
        <f t="shared" si="190"/>
        <v>Underwriting, Credit &amp; WorkoutUnderwriting &amp; Credit Review/Management3</v>
      </c>
      <c r="L307" s="12" t="str">
        <f t="shared" si="191"/>
        <v>Mortgage Banking</v>
      </c>
      <c r="M307" s="12" t="str">
        <f t="shared" si="192"/>
        <v>Underwriting, Credit &amp; WorkoutUnderwriting &amp; Credit Review/ManagementMortgage Banking4</v>
      </c>
      <c r="N307" s="12" t="str">
        <f t="shared" si="193"/>
        <v>E - Senior Professional</v>
      </c>
      <c r="O307" s="4" t="s">
        <v>1852</v>
      </c>
      <c r="P307" s="4" t="str">
        <f t="shared" si="201"/>
        <v>CW</v>
      </c>
      <c r="Q307" s="4" t="str">
        <f t="shared" si="202"/>
        <v>CR</v>
      </c>
      <c r="R307" s="4" t="str">
        <f t="shared" si="203"/>
        <v>C</v>
      </c>
      <c r="S307" s="4" t="str">
        <f t="shared" si="204"/>
        <v>E</v>
      </c>
      <c r="V307" s="12" t="str">
        <f t="shared" si="205"/>
        <v>RRU-CW-CRCE</v>
      </c>
      <c r="W307" s="17" t="str">
        <f t="shared" si="210"/>
        <v>Underwriting, Credit &amp; Workout</v>
      </c>
      <c r="X307" s="17" t="str">
        <f t="shared" si="206"/>
        <v>Underwriting &amp; Credit Review/Management</v>
      </c>
      <c r="Y307" s="17" t="str">
        <f t="shared" si="208"/>
        <v>Mortgage Banking</v>
      </c>
      <c r="Z307" s="17" t="str">
        <f t="shared" si="207"/>
        <v>E - Senior Professional</v>
      </c>
      <c r="AN307" s="4" t="str">
        <f t="shared" si="194"/>
        <v>CWCRCE</v>
      </c>
      <c r="AO307" s="12" t="str">
        <f t="shared" si="209"/>
        <v>RRU-CW-CRCE</v>
      </c>
      <c r="AP307" s="12" t="str">
        <f t="shared" si="195"/>
        <v>Underwriting, Credit &amp; Workout</v>
      </c>
      <c r="AQ307" s="12" t="str">
        <f t="shared" si="196"/>
        <v>Underwriting &amp; Credit Review/Management</v>
      </c>
      <c r="AR307" s="12" t="str">
        <f t="shared" si="197"/>
        <v>Mortgage Banking</v>
      </c>
      <c r="AS307" s="12" t="str">
        <f t="shared" si="198"/>
        <v>E - Senior Professional</v>
      </c>
      <c r="AT307" s="12" t="str">
        <f t="shared" si="199"/>
        <v>Underwriting, Credit &amp; WorkoutUnderwriting &amp; Credit Review/ManagementMortgage BankingE - Senior Professional</v>
      </c>
      <c r="AU307" s="153" t="str">
        <f t="shared" si="200"/>
        <v>E</v>
      </c>
    </row>
    <row r="308" spans="1:47">
      <c r="A308" s="189" t="s">
        <v>2780</v>
      </c>
      <c r="B308" s="12" t="s">
        <v>973</v>
      </c>
      <c r="C308" s="12" t="s">
        <v>38</v>
      </c>
      <c r="D308" s="12" t="s">
        <v>137</v>
      </c>
      <c r="E308" s="12">
        <f t="shared" si="184"/>
        <v>1</v>
      </c>
      <c r="F308" s="12">
        <f t="shared" si="185"/>
        <v>3</v>
      </c>
      <c r="G308" s="12">
        <f t="shared" si="186"/>
        <v>5</v>
      </c>
      <c r="H308" s="12" t="str">
        <f t="shared" si="187"/>
        <v>Underwriting, Credit &amp; Workout</v>
      </c>
      <c r="I308" s="12" t="str">
        <f t="shared" si="188"/>
        <v>Underwriting, Credit &amp; Workout1</v>
      </c>
      <c r="J308" s="12" t="str">
        <f t="shared" si="189"/>
        <v>Underwriting &amp; Credit Review/Management</v>
      </c>
      <c r="K308" s="12" t="str">
        <f t="shared" si="190"/>
        <v>Underwriting, Credit &amp; WorkoutUnderwriting &amp; Credit Review/Management3</v>
      </c>
      <c r="L308" s="12" t="str">
        <f t="shared" si="191"/>
        <v>Mortgage Banking</v>
      </c>
      <c r="M308" s="12" t="str">
        <f t="shared" si="192"/>
        <v>Underwriting, Credit &amp; WorkoutUnderwriting &amp; Credit Review/ManagementMortgage Banking5</v>
      </c>
      <c r="N308" s="12" t="str">
        <f t="shared" si="193"/>
        <v>F - Intermediate Professional</v>
      </c>
      <c r="O308" s="4" t="s">
        <v>1853</v>
      </c>
      <c r="P308" s="4" t="str">
        <f t="shared" si="201"/>
        <v>CW</v>
      </c>
      <c r="Q308" s="4" t="str">
        <f t="shared" si="202"/>
        <v>CR</v>
      </c>
      <c r="R308" s="4" t="str">
        <f t="shared" si="203"/>
        <v>C</v>
      </c>
      <c r="S308" s="4" t="str">
        <f t="shared" si="204"/>
        <v>F</v>
      </c>
      <c r="V308" s="12" t="str">
        <f t="shared" si="205"/>
        <v>RRU-CW-CRCF</v>
      </c>
      <c r="W308" s="17" t="str">
        <f t="shared" si="210"/>
        <v>Underwriting, Credit &amp; Workout</v>
      </c>
      <c r="X308" s="17" t="str">
        <f t="shared" si="206"/>
        <v>Underwriting &amp; Credit Review/Management</v>
      </c>
      <c r="Y308" s="17" t="str">
        <f t="shared" si="208"/>
        <v>Mortgage Banking</v>
      </c>
      <c r="Z308" s="17" t="str">
        <f t="shared" si="207"/>
        <v>F - Intermediate Professional</v>
      </c>
      <c r="AN308" s="4" t="str">
        <f t="shared" si="194"/>
        <v>CWCRCF</v>
      </c>
      <c r="AO308" s="12" t="str">
        <f t="shared" si="209"/>
        <v>RRU-CW-CRCF</v>
      </c>
      <c r="AP308" s="12" t="str">
        <f t="shared" si="195"/>
        <v>Underwriting, Credit &amp; Workout</v>
      </c>
      <c r="AQ308" s="12" t="str">
        <f t="shared" si="196"/>
        <v>Underwriting &amp; Credit Review/Management</v>
      </c>
      <c r="AR308" s="12" t="str">
        <f t="shared" si="197"/>
        <v>Mortgage Banking</v>
      </c>
      <c r="AS308" s="12" t="str">
        <f t="shared" si="198"/>
        <v>F - Intermediate Professional</v>
      </c>
      <c r="AT308" s="12" t="str">
        <f t="shared" si="199"/>
        <v>Underwriting, Credit &amp; WorkoutUnderwriting &amp; Credit Review/ManagementMortgage BankingF - Intermediate Professional</v>
      </c>
      <c r="AU308" s="153" t="str">
        <f t="shared" si="200"/>
        <v>F</v>
      </c>
    </row>
    <row r="309" spans="1:47">
      <c r="A309" s="189" t="s">
        <v>2780</v>
      </c>
      <c r="B309" s="12" t="s">
        <v>973</v>
      </c>
      <c r="C309" s="12" t="s">
        <v>38</v>
      </c>
      <c r="D309" s="12" t="s">
        <v>138</v>
      </c>
      <c r="E309" s="12">
        <f t="shared" si="184"/>
        <v>1</v>
      </c>
      <c r="F309" s="12">
        <f t="shared" si="185"/>
        <v>3</v>
      </c>
      <c r="G309" s="12">
        <f t="shared" si="186"/>
        <v>6</v>
      </c>
      <c r="H309" s="12" t="str">
        <f t="shared" si="187"/>
        <v>Underwriting, Credit &amp; Workout</v>
      </c>
      <c r="I309" s="12" t="str">
        <f t="shared" si="188"/>
        <v>Underwriting, Credit &amp; Workout1</v>
      </c>
      <c r="J309" s="12" t="str">
        <f t="shared" si="189"/>
        <v>Underwriting &amp; Credit Review/Management</v>
      </c>
      <c r="K309" s="12" t="str">
        <f t="shared" si="190"/>
        <v>Underwriting, Credit &amp; WorkoutUnderwriting &amp; Credit Review/Management3</v>
      </c>
      <c r="L309" s="12" t="str">
        <f t="shared" si="191"/>
        <v>Mortgage Banking</v>
      </c>
      <c r="M309" s="12" t="str">
        <f t="shared" si="192"/>
        <v>Underwriting, Credit &amp; WorkoutUnderwriting &amp; Credit Review/ManagementMortgage Banking6</v>
      </c>
      <c r="N309" s="12" t="str">
        <f t="shared" si="193"/>
        <v>G - Junior Professional</v>
      </c>
      <c r="O309" s="4" t="s">
        <v>1854</v>
      </c>
      <c r="P309" s="4" t="str">
        <f t="shared" si="201"/>
        <v>CW</v>
      </c>
      <c r="Q309" s="4" t="str">
        <f t="shared" si="202"/>
        <v>CR</v>
      </c>
      <c r="R309" s="4" t="str">
        <f t="shared" si="203"/>
        <v>C</v>
      </c>
      <c r="S309" s="4" t="str">
        <f t="shared" si="204"/>
        <v>G</v>
      </c>
      <c r="V309" s="12" t="str">
        <f t="shared" si="205"/>
        <v>RRU-CW-CRCG</v>
      </c>
      <c r="W309" s="17" t="str">
        <f t="shared" si="210"/>
        <v>Underwriting, Credit &amp; Workout</v>
      </c>
      <c r="X309" s="17" t="str">
        <f t="shared" si="206"/>
        <v>Underwriting &amp; Credit Review/Management</v>
      </c>
      <c r="Y309" s="17" t="str">
        <f t="shared" si="208"/>
        <v>Mortgage Banking</v>
      </c>
      <c r="Z309" s="17" t="str">
        <f t="shared" si="207"/>
        <v>G - Junior Professional</v>
      </c>
      <c r="AN309" s="4" t="str">
        <f t="shared" si="194"/>
        <v>CWCRCG</v>
      </c>
      <c r="AO309" s="12" t="str">
        <f t="shared" si="209"/>
        <v>RRU-CW-CRCG</v>
      </c>
      <c r="AP309" s="12" t="str">
        <f t="shared" si="195"/>
        <v>Underwriting, Credit &amp; Workout</v>
      </c>
      <c r="AQ309" s="12" t="str">
        <f t="shared" si="196"/>
        <v>Underwriting &amp; Credit Review/Management</v>
      </c>
      <c r="AR309" s="12" t="str">
        <f t="shared" si="197"/>
        <v>Mortgage Banking</v>
      </c>
      <c r="AS309" s="12" t="str">
        <f t="shared" si="198"/>
        <v>G - Junior Professional</v>
      </c>
      <c r="AT309" s="12" t="str">
        <f t="shared" si="199"/>
        <v>Underwriting, Credit &amp; WorkoutUnderwriting &amp; Credit Review/ManagementMortgage BankingG - Junior Professional</v>
      </c>
      <c r="AU309" s="153" t="str">
        <f t="shared" si="200"/>
        <v>G</v>
      </c>
    </row>
    <row r="310" spans="1:47">
      <c r="A310" s="189" t="s">
        <v>2780</v>
      </c>
      <c r="B310" s="12" t="s">
        <v>973</v>
      </c>
      <c r="C310" s="12" t="s">
        <v>38</v>
      </c>
      <c r="D310" s="12" t="s">
        <v>1408</v>
      </c>
      <c r="E310" s="12">
        <f t="shared" si="184"/>
        <v>1</v>
      </c>
      <c r="F310" s="12">
        <f t="shared" si="185"/>
        <v>3</v>
      </c>
      <c r="G310" s="12">
        <f t="shared" si="186"/>
        <v>7</v>
      </c>
      <c r="H310" s="12" t="str">
        <f t="shared" si="187"/>
        <v>Underwriting, Credit &amp; Workout</v>
      </c>
      <c r="I310" s="12" t="str">
        <f t="shared" si="188"/>
        <v>Underwriting, Credit &amp; Workout1</v>
      </c>
      <c r="J310" s="12" t="str">
        <f t="shared" si="189"/>
        <v>Underwriting &amp; Credit Review/Management</v>
      </c>
      <c r="K310" s="12" t="str">
        <f t="shared" si="190"/>
        <v>Underwriting, Credit &amp; WorkoutUnderwriting &amp; Credit Review/Management3</v>
      </c>
      <c r="L310" s="12" t="str">
        <f t="shared" si="191"/>
        <v>Mortgage Banking</v>
      </c>
      <c r="M310" s="12" t="str">
        <f t="shared" si="192"/>
        <v>Underwriting, Credit &amp; WorkoutUnderwriting &amp; Credit Review/ManagementMortgage Banking7</v>
      </c>
      <c r="N310" s="12" t="str">
        <f t="shared" si="193"/>
        <v>Levels C &amp; D Combined</v>
      </c>
      <c r="O310" s="4" t="s">
        <v>1847</v>
      </c>
      <c r="P310" s="4" t="str">
        <f t="shared" si="201"/>
        <v>CW</v>
      </c>
      <c r="Q310" s="4" t="str">
        <f t="shared" si="202"/>
        <v>CR</v>
      </c>
      <c r="R310" s="4" t="str">
        <f t="shared" si="203"/>
        <v>C</v>
      </c>
      <c r="S310" s="4" t="str">
        <f t="shared" si="204"/>
        <v>2</v>
      </c>
      <c r="V310" s="12" t="str">
        <f t="shared" si="205"/>
        <v>RRU-CW-CRC2</v>
      </c>
      <c r="W310" s="17" t="str">
        <f t="shared" si="210"/>
        <v>Underwriting, Credit &amp; Workout</v>
      </c>
      <c r="X310" s="17" t="str">
        <f t="shared" si="206"/>
        <v>Underwriting &amp; Credit Review/Management</v>
      </c>
      <c r="Y310" s="17" t="str">
        <f t="shared" si="208"/>
        <v>Mortgage Banking</v>
      </c>
      <c r="Z310" s="17" t="str">
        <f t="shared" si="207"/>
        <v>Levels C &amp; D Combined</v>
      </c>
      <c r="AN310" s="4" t="str">
        <f t="shared" si="194"/>
        <v>CWCRC2</v>
      </c>
      <c r="AO310" s="12" t="str">
        <f t="shared" si="209"/>
        <v>RRU-CW-CRC2</v>
      </c>
      <c r="AP310" s="12" t="str">
        <f t="shared" si="195"/>
        <v>Underwriting, Credit &amp; Workout</v>
      </c>
      <c r="AQ310" s="12" t="str">
        <f t="shared" si="196"/>
        <v>Underwriting &amp; Credit Review/Management</v>
      </c>
      <c r="AR310" s="12" t="str">
        <f t="shared" si="197"/>
        <v>Mortgage Banking</v>
      </c>
      <c r="AS310" s="12" t="str">
        <f t="shared" si="198"/>
        <v>Levels C &amp; D Combined</v>
      </c>
      <c r="AT310" s="12" t="str">
        <f t="shared" si="199"/>
        <v>Underwriting, Credit &amp; WorkoutUnderwriting &amp; Credit Review/ManagementMortgage BankingLevels C &amp; D Combined</v>
      </c>
      <c r="AU310" s="153" t="str">
        <f t="shared" si="200"/>
        <v>2</v>
      </c>
    </row>
    <row r="311" spans="1:47">
      <c r="A311" s="189" t="s">
        <v>2780</v>
      </c>
      <c r="B311" s="12" t="s">
        <v>973</v>
      </c>
      <c r="C311" s="12" t="s">
        <v>38</v>
      </c>
      <c r="D311" s="12" t="s">
        <v>1409</v>
      </c>
      <c r="E311" s="12">
        <f t="shared" si="184"/>
        <v>1</v>
      </c>
      <c r="F311" s="12">
        <f t="shared" si="185"/>
        <v>3</v>
      </c>
      <c r="G311" s="12">
        <f t="shared" si="186"/>
        <v>8</v>
      </c>
      <c r="H311" s="12" t="str">
        <f t="shared" si="187"/>
        <v>Underwriting, Credit &amp; Workout</v>
      </c>
      <c r="I311" s="12" t="str">
        <f t="shared" si="188"/>
        <v>Underwriting, Credit &amp; Workout1</v>
      </c>
      <c r="J311" s="12" t="str">
        <f t="shared" si="189"/>
        <v>Underwriting &amp; Credit Review/Management</v>
      </c>
      <c r="K311" s="12" t="str">
        <f t="shared" si="190"/>
        <v>Underwriting, Credit &amp; WorkoutUnderwriting &amp; Credit Review/Management3</v>
      </c>
      <c r="L311" s="12" t="str">
        <f t="shared" si="191"/>
        <v>Mortgage Banking</v>
      </c>
      <c r="M311" s="12" t="str">
        <f t="shared" si="192"/>
        <v>Underwriting, Credit &amp; WorkoutUnderwriting &amp; Credit Review/ManagementMortgage Banking8</v>
      </c>
      <c r="N311" s="12" t="str">
        <f t="shared" si="193"/>
        <v>Levels E, F &amp; G Combined</v>
      </c>
      <c r="O311" s="4" t="s">
        <v>1848</v>
      </c>
      <c r="P311" s="4" t="str">
        <f t="shared" si="201"/>
        <v>CW</v>
      </c>
      <c r="Q311" s="4" t="str">
        <f t="shared" si="202"/>
        <v>CR</v>
      </c>
      <c r="R311" s="4" t="str">
        <f t="shared" si="203"/>
        <v>C</v>
      </c>
      <c r="S311" s="4" t="str">
        <f t="shared" si="204"/>
        <v>3</v>
      </c>
      <c r="V311" s="12" t="str">
        <f t="shared" si="205"/>
        <v>RRU-CW-CRC3</v>
      </c>
      <c r="W311" s="17" t="str">
        <f t="shared" si="210"/>
        <v>Underwriting, Credit &amp; Workout</v>
      </c>
      <c r="X311" s="17" t="str">
        <f t="shared" si="206"/>
        <v>Underwriting &amp; Credit Review/Management</v>
      </c>
      <c r="Y311" s="17" t="str">
        <f t="shared" si="208"/>
        <v>Mortgage Banking</v>
      </c>
      <c r="Z311" s="17" t="str">
        <f t="shared" si="207"/>
        <v>Levels E, F &amp; G Combined</v>
      </c>
      <c r="AN311" s="4" t="str">
        <f t="shared" si="194"/>
        <v>CWCRC3</v>
      </c>
      <c r="AO311" s="12" t="str">
        <f t="shared" si="209"/>
        <v>RRU-CW-CRC3</v>
      </c>
      <c r="AP311" s="12" t="str">
        <f t="shared" si="195"/>
        <v>Underwriting, Credit &amp; Workout</v>
      </c>
      <c r="AQ311" s="12" t="str">
        <f t="shared" si="196"/>
        <v>Underwriting &amp; Credit Review/Management</v>
      </c>
      <c r="AR311" s="12" t="str">
        <f t="shared" si="197"/>
        <v>Mortgage Banking</v>
      </c>
      <c r="AS311" s="12" t="str">
        <f t="shared" si="198"/>
        <v>Levels E, F &amp; G Combined</v>
      </c>
      <c r="AT311" s="12" t="str">
        <f t="shared" si="199"/>
        <v>Underwriting, Credit &amp; WorkoutUnderwriting &amp; Credit Review/ManagementMortgage BankingLevels E, F &amp; G Combined</v>
      </c>
      <c r="AU311" s="153" t="str">
        <f t="shared" si="200"/>
        <v>3</v>
      </c>
    </row>
    <row r="312" spans="1:47">
      <c r="A312" s="189" t="s">
        <v>2780</v>
      </c>
      <c r="B312" s="12" t="s">
        <v>973</v>
      </c>
      <c r="C312" s="12" t="s">
        <v>434</v>
      </c>
      <c r="D312" s="12" t="s">
        <v>51</v>
      </c>
      <c r="E312" s="12">
        <f t="shared" si="184"/>
        <v>1</v>
      </c>
      <c r="F312" s="12">
        <f t="shared" si="185"/>
        <v>4</v>
      </c>
      <c r="G312" s="12">
        <f t="shared" si="186"/>
        <v>1</v>
      </c>
      <c r="H312" s="12" t="str">
        <f t="shared" si="187"/>
        <v>Underwriting, Credit &amp; Workout</v>
      </c>
      <c r="I312" s="12" t="str">
        <f t="shared" si="188"/>
        <v>Underwriting, Credit &amp; Workout1</v>
      </c>
      <c r="J312" s="12" t="str">
        <f t="shared" si="189"/>
        <v>Underwriting &amp; Credit Review/Management</v>
      </c>
      <c r="K312" s="12" t="str">
        <f t="shared" si="190"/>
        <v>Underwriting, Credit &amp; WorkoutUnderwriting &amp; Credit Review/Management4</v>
      </c>
      <c r="L312" s="12" t="str">
        <f t="shared" si="191"/>
        <v>All Specializations Combined</v>
      </c>
      <c r="M312" s="12" t="str">
        <f t="shared" si="192"/>
        <v>Underwriting, Credit &amp; WorkoutUnderwriting &amp; Credit Review/ManagementAll Specializations Combined1</v>
      </c>
      <c r="N312" s="12" t="str">
        <f t="shared" si="193"/>
        <v>B - Senior Function Manager</v>
      </c>
      <c r="O312" s="4" t="s">
        <v>1825</v>
      </c>
      <c r="P312" s="4" t="str">
        <f t="shared" si="201"/>
        <v>CW</v>
      </c>
      <c r="Q312" s="4" t="str">
        <f t="shared" si="202"/>
        <v>CR</v>
      </c>
      <c r="R312" s="4" t="str">
        <f t="shared" si="203"/>
        <v>0</v>
      </c>
      <c r="S312" s="4" t="str">
        <f t="shared" si="204"/>
        <v>B</v>
      </c>
      <c r="V312" s="12" t="str">
        <f t="shared" si="205"/>
        <v>RRU-CW-CR0B</v>
      </c>
      <c r="W312" s="17" t="str">
        <f t="shared" si="210"/>
        <v>Underwriting, Credit &amp; Workout</v>
      </c>
      <c r="X312" s="17" t="str">
        <f t="shared" si="206"/>
        <v>Underwriting &amp; Credit Review/Management</v>
      </c>
      <c r="Y312" s="17" t="str">
        <f t="shared" si="208"/>
        <v>Mortgage Banking</v>
      </c>
      <c r="Z312" s="17" t="str">
        <f t="shared" si="207"/>
        <v>B - Senior Function Manager</v>
      </c>
      <c r="AN312" s="4" t="str">
        <f t="shared" si="194"/>
        <v>CWCR0B</v>
      </c>
      <c r="AO312" s="12" t="str">
        <f t="shared" si="209"/>
        <v>RRU-CW-CR0B</v>
      </c>
      <c r="AP312" s="12" t="str">
        <f t="shared" si="195"/>
        <v>Underwriting, Credit &amp; Workout</v>
      </c>
      <c r="AQ312" s="12" t="str">
        <f t="shared" si="196"/>
        <v>Underwriting &amp; Credit Review/Management</v>
      </c>
      <c r="AR312" s="12" t="str">
        <f t="shared" si="197"/>
        <v>All Specializations Combined</v>
      </c>
      <c r="AS312" s="12" t="str">
        <f t="shared" si="198"/>
        <v>B - Senior Function Manager</v>
      </c>
      <c r="AT312" s="12" t="str">
        <f t="shared" si="199"/>
        <v>Underwriting, Credit &amp; WorkoutUnderwriting &amp; Credit Review/ManagementAll Specializations CombinedB - Senior Function Manager</v>
      </c>
      <c r="AU312" s="153" t="str">
        <f t="shared" si="200"/>
        <v>B</v>
      </c>
    </row>
    <row r="313" spans="1:47">
      <c r="A313" s="189" t="s">
        <v>2780</v>
      </c>
      <c r="B313" s="12" t="s">
        <v>973</v>
      </c>
      <c r="C313" s="12" t="s">
        <v>434</v>
      </c>
      <c r="D313" s="12" t="s">
        <v>142</v>
      </c>
      <c r="E313" s="12">
        <f t="shared" ref="E313:E378" si="211">IF(AND(H313=H312),IF(J313=J312,E312,E312+1),1)</f>
        <v>1</v>
      </c>
      <c r="F313" s="12">
        <f t="shared" ref="F313:F378" si="212">IF(AND(H313=H312,J313=J312),IF(L313=L312,F312,F312+1),1)</f>
        <v>4</v>
      </c>
      <c r="G313" s="12">
        <f t="shared" ref="G313:G378" si="213">IF(AND(H313=H312,J313=J312,L313=L312),IF(N313=N312,G312,G312+1),1)</f>
        <v>2</v>
      </c>
      <c r="H313" s="12" t="str">
        <f t="shared" ref="H313:H378" si="214">A313</f>
        <v>Underwriting, Credit &amp; Workout</v>
      </c>
      <c r="I313" s="12" t="str">
        <f t="shared" ref="I313:I378" si="215">H313&amp;E313</f>
        <v>Underwriting, Credit &amp; Workout1</v>
      </c>
      <c r="J313" s="12" t="str">
        <f t="shared" ref="J313:J378" si="216">B313</f>
        <v>Underwriting &amp; Credit Review/Management</v>
      </c>
      <c r="K313" s="12" t="str">
        <f t="shared" ref="K313:K378" si="217">+H313&amp;J313&amp;F313</f>
        <v>Underwriting, Credit &amp; WorkoutUnderwriting &amp; Credit Review/Management4</v>
      </c>
      <c r="L313" s="12" t="str">
        <f t="shared" ref="L313:L378" si="218">C313</f>
        <v>All Specializations Combined</v>
      </c>
      <c r="M313" s="12" t="str">
        <f t="shared" ref="M313:M378" si="219">H313&amp;J313&amp;L313&amp;G313</f>
        <v>Underwriting, Credit &amp; WorkoutUnderwriting &amp; Credit Review/ManagementAll Specializations Combined2</v>
      </c>
      <c r="N313" s="12" t="str">
        <f t="shared" ref="N313:N378" si="220">D313</f>
        <v>C - Function Manager/Senior Technical Expert</v>
      </c>
      <c r="O313" s="4" t="s">
        <v>1826</v>
      </c>
      <c r="P313" s="4" t="str">
        <f t="shared" si="201"/>
        <v>CW</v>
      </c>
      <c r="Q313" s="4" t="str">
        <f t="shared" si="202"/>
        <v>CR</v>
      </c>
      <c r="R313" s="4" t="str">
        <f t="shared" si="203"/>
        <v>0</v>
      </c>
      <c r="S313" s="4" t="str">
        <f t="shared" si="204"/>
        <v>C</v>
      </c>
      <c r="V313" s="12" t="str">
        <f t="shared" si="205"/>
        <v>RRU-CW-CR0C</v>
      </c>
      <c r="W313" s="17" t="str">
        <f t="shared" si="210"/>
        <v>Underwriting, Credit &amp; Workout</v>
      </c>
      <c r="X313" s="17" t="str">
        <f t="shared" si="206"/>
        <v>Underwriting &amp; Credit Review/Management</v>
      </c>
      <c r="Y313" s="17" t="str">
        <f t="shared" si="208"/>
        <v>All Specializations Combined</v>
      </c>
      <c r="Z313" s="17" t="str">
        <f t="shared" si="207"/>
        <v>C - Function Manager/Senior Technical Expert</v>
      </c>
      <c r="AN313" s="4" t="str">
        <f t="shared" ref="AN313:AN378" si="221">O313</f>
        <v>CWCR0C</v>
      </c>
      <c r="AO313" s="12" t="str">
        <f t="shared" si="209"/>
        <v>RRU-CW-CR0C</v>
      </c>
      <c r="AP313" s="12" t="str">
        <f t="shared" ref="AP313:AP378" si="222">A313</f>
        <v>Underwriting, Credit &amp; Workout</v>
      </c>
      <c r="AQ313" s="12" t="str">
        <f t="shared" ref="AQ313:AQ378" si="223">B313</f>
        <v>Underwriting &amp; Credit Review/Management</v>
      </c>
      <c r="AR313" s="12" t="str">
        <f t="shared" ref="AR313:AR378" si="224">C313</f>
        <v>All Specializations Combined</v>
      </c>
      <c r="AS313" s="12" t="str">
        <f t="shared" ref="AS313:AS378" si="225">D313</f>
        <v>C - Function Manager/Senior Technical Expert</v>
      </c>
      <c r="AT313" s="12" t="str">
        <f t="shared" ref="AT313:AT378" si="226">AP313&amp;AQ313&amp;AR313&amp;AS313</f>
        <v>Underwriting, Credit &amp; WorkoutUnderwriting &amp; Credit Review/ManagementAll Specializations CombinedC - Function Manager/Senior Technical Expert</v>
      </c>
      <c r="AU313" s="153" t="str">
        <f t="shared" ref="AU313:AU378" si="227">RIGHT(AO313)</f>
        <v>C</v>
      </c>
    </row>
    <row r="314" spans="1:47">
      <c r="A314" s="189" t="s">
        <v>2780</v>
      </c>
      <c r="B314" s="12" t="s">
        <v>973</v>
      </c>
      <c r="C314" s="12" t="s">
        <v>434</v>
      </c>
      <c r="D314" s="12" t="s">
        <v>135</v>
      </c>
      <c r="E314" s="12">
        <f t="shared" si="211"/>
        <v>1</v>
      </c>
      <c r="F314" s="12">
        <f t="shared" si="212"/>
        <v>4</v>
      </c>
      <c r="G314" s="12">
        <f t="shared" si="213"/>
        <v>3</v>
      </c>
      <c r="H314" s="12" t="str">
        <f t="shared" si="214"/>
        <v>Underwriting, Credit &amp; Workout</v>
      </c>
      <c r="I314" s="12" t="str">
        <f t="shared" si="215"/>
        <v>Underwriting, Credit &amp; Workout1</v>
      </c>
      <c r="J314" s="12" t="str">
        <f t="shared" si="216"/>
        <v>Underwriting &amp; Credit Review/Management</v>
      </c>
      <c r="K314" s="12" t="str">
        <f t="shared" si="217"/>
        <v>Underwriting, Credit &amp; WorkoutUnderwriting &amp; Credit Review/Management4</v>
      </c>
      <c r="L314" s="12" t="str">
        <f t="shared" si="218"/>
        <v>All Specializations Combined</v>
      </c>
      <c r="M314" s="12" t="str">
        <f t="shared" si="219"/>
        <v>Underwriting, Credit &amp; WorkoutUnderwriting &amp; Credit Review/ManagementAll Specializations Combined3</v>
      </c>
      <c r="N314" s="12" t="str">
        <f t="shared" si="220"/>
        <v>D - Manager/Technical Expert</v>
      </c>
      <c r="O314" s="4" t="s">
        <v>1827</v>
      </c>
      <c r="P314" s="4" t="str">
        <f t="shared" si="201"/>
        <v>CW</v>
      </c>
      <c r="Q314" s="4" t="str">
        <f t="shared" si="202"/>
        <v>CR</v>
      </c>
      <c r="R314" s="4" t="str">
        <f t="shared" si="203"/>
        <v>0</v>
      </c>
      <c r="S314" s="4" t="str">
        <f t="shared" si="204"/>
        <v>D</v>
      </c>
      <c r="V314" s="12" t="str">
        <f t="shared" si="205"/>
        <v>RRU-CW-CR0D</v>
      </c>
      <c r="W314" s="17" t="str">
        <f t="shared" si="210"/>
        <v>Underwriting, Credit &amp; Workout</v>
      </c>
      <c r="X314" s="17" t="str">
        <f t="shared" si="206"/>
        <v>Underwriting &amp; Credit Review/Management</v>
      </c>
      <c r="Y314" s="17" t="str">
        <f t="shared" si="208"/>
        <v>All Specializations Combined</v>
      </c>
      <c r="Z314" s="17" t="str">
        <f t="shared" si="207"/>
        <v>D - Manager/Technical Expert</v>
      </c>
      <c r="AN314" s="4" t="str">
        <f t="shared" si="221"/>
        <v>CWCR0D</v>
      </c>
      <c r="AO314" s="12" t="str">
        <f t="shared" si="209"/>
        <v>RRU-CW-CR0D</v>
      </c>
      <c r="AP314" s="12" t="str">
        <f t="shared" si="222"/>
        <v>Underwriting, Credit &amp; Workout</v>
      </c>
      <c r="AQ314" s="12" t="str">
        <f t="shared" si="223"/>
        <v>Underwriting &amp; Credit Review/Management</v>
      </c>
      <c r="AR314" s="12" t="str">
        <f t="shared" si="224"/>
        <v>All Specializations Combined</v>
      </c>
      <c r="AS314" s="12" t="str">
        <f t="shared" si="225"/>
        <v>D - Manager/Technical Expert</v>
      </c>
      <c r="AT314" s="12" t="str">
        <f t="shared" si="226"/>
        <v>Underwriting, Credit &amp; WorkoutUnderwriting &amp; Credit Review/ManagementAll Specializations CombinedD - Manager/Technical Expert</v>
      </c>
      <c r="AU314" s="153" t="str">
        <f t="shared" si="227"/>
        <v>D</v>
      </c>
    </row>
    <row r="315" spans="1:47">
      <c r="A315" s="189" t="s">
        <v>2780</v>
      </c>
      <c r="B315" s="12" t="s">
        <v>973</v>
      </c>
      <c r="C315" s="12" t="s">
        <v>434</v>
      </c>
      <c r="D315" s="12" t="s">
        <v>136</v>
      </c>
      <c r="E315" s="12">
        <f t="shared" si="211"/>
        <v>1</v>
      </c>
      <c r="F315" s="12">
        <f t="shared" si="212"/>
        <v>4</v>
      </c>
      <c r="G315" s="12">
        <f t="shared" si="213"/>
        <v>4</v>
      </c>
      <c r="H315" s="12" t="str">
        <f t="shared" si="214"/>
        <v>Underwriting, Credit &amp; Workout</v>
      </c>
      <c r="I315" s="12" t="str">
        <f t="shared" si="215"/>
        <v>Underwriting, Credit &amp; Workout1</v>
      </c>
      <c r="J315" s="12" t="str">
        <f t="shared" si="216"/>
        <v>Underwriting &amp; Credit Review/Management</v>
      </c>
      <c r="K315" s="12" t="str">
        <f t="shared" si="217"/>
        <v>Underwriting, Credit &amp; WorkoutUnderwriting &amp; Credit Review/Management4</v>
      </c>
      <c r="L315" s="12" t="str">
        <f t="shared" si="218"/>
        <v>All Specializations Combined</v>
      </c>
      <c r="M315" s="12" t="str">
        <f t="shared" si="219"/>
        <v>Underwriting, Credit &amp; WorkoutUnderwriting &amp; Credit Review/ManagementAll Specializations Combined4</v>
      </c>
      <c r="N315" s="12" t="str">
        <f t="shared" si="220"/>
        <v>E - Senior Professional</v>
      </c>
      <c r="O315" s="4" t="s">
        <v>1828</v>
      </c>
      <c r="P315" s="4" t="str">
        <f t="shared" si="201"/>
        <v>CW</v>
      </c>
      <c r="Q315" s="4" t="str">
        <f t="shared" si="202"/>
        <v>CR</v>
      </c>
      <c r="R315" s="4" t="str">
        <f t="shared" si="203"/>
        <v>0</v>
      </c>
      <c r="S315" s="4" t="str">
        <f t="shared" si="204"/>
        <v>E</v>
      </c>
      <c r="V315" s="12" t="str">
        <f t="shared" si="205"/>
        <v>RRU-CW-CR0E</v>
      </c>
      <c r="W315" s="17" t="str">
        <f t="shared" si="210"/>
        <v>Underwriting, Credit &amp; Workout</v>
      </c>
      <c r="X315" s="17" t="str">
        <f t="shared" si="206"/>
        <v>Underwriting &amp; Credit Review/Management</v>
      </c>
      <c r="Y315" s="17" t="str">
        <f t="shared" si="208"/>
        <v>All Specializations Combined</v>
      </c>
      <c r="Z315" s="17" t="str">
        <f t="shared" si="207"/>
        <v>E - Senior Professional</v>
      </c>
      <c r="AN315" s="4" t="str">
        <f t="shared" si="221"/>
        <v>CWCR0E</v>
      </c>
      <c r="AO315" s="12" t="str">
        <f t="shared" si="209"/>
        <v>RRU-CW-CR0E</v>
      </c>
      <c r="AP315" s="12" t="str">
        <f t="shared" si="222"/>
        <v>Underwriting, Credit &amp; Workout</v>
      </c>
      <c r="AQ315" s="12" t="str">
        <f t="shared" si="223"/>
        <v>Underwriting &amp; Credit Review/Management</v>
      </c>
      <c r="AR315" s="12" t="str">
        <f t="shared" si="224"/>
        <v>All Specializations Combined</v>
      </c>
      <c r="AS315" s="12" t="str">
        <f t="shared" si="225"/>
        <v>E - Senior Professional</v>
      </c>
      <c r="AT315" s="12" t="str">
        <f t="shared" si="226"/>
        <v>Underwriting, Credit &amp; WorkoutUnderwriting &amp; Credit Review/ManagementAll Specializations CombinedE - Senior Professional</v>
      </c>
      <c r="AU315" s="153" t="str">
        <f t="shared" si="227"/>
        <v>E</v>
      </c>
    </row>
    <row r="316" spans="1:47">
      <c r="A316" s="189" t="s">
        <v>2780</v>
      </c>
      <c r="B316" s="12" t="s">
        <v>973</v>
      </c>
      <c r="C316" s="12" t="s">
        <v>434</v>
      </c>
      <c r="D316" s="12" t="s">
        <v>137</v>
      </c>
      <c r="E316" s="12">
        <f t="shared" si="211"/>
        <v>1</v>
      </c>
      <c r="F316" s="12">
        <f t="shared" si="212"/>
        <v>4</v>
      </c>
      <c r="G316" s="12">
        <f t="shared" si="213"/>
        <v>5</v>
      </c>
      <c r="H316" s="12" t="str">
        <f t="shared" si="214"/>
        <v>Underwriting, Credit &amp; Workout</v>
      </c>
      <c r="I316" s="12" t="str">
        <f t="shared" si="215"/>
        <v>Underwriting, Credit &amp; Workout1</v>
      </c>
      <c r="J316" s="12" t="str">
        <f t="shared" si="216"/>
        <v>Underwriting &amp; Credit Review/Management</v>
      </c>
      <c r="K316" s="12" t="str">
        <f t="shared" si="217"/>
        <v>Underwriting, Credit &amp; WorkoutUnderwriting &amp; Credit Review/Management4</v>
      </c>
      <c r="L316" s="12" t="str">
        <f t="shared" si="218"/>
        <v>All Specializations Combined</v>
      </c>
      <c r="M316" s="12" t="str">
        <f t="shared" si="219"/>
        <v>Underwriting, Credit &amp; WorkoutUnderwriting &amp; Credit Review/ManagementAll Specializations Combined5</v>
      </c>
      <c r="N316" s="12" t="str">
        <f t="shared" si="220"/>
        <v>F - Intermediate Professional</v>
      </c>
      <c r="O316" s="4" t="s">
        <v>1829</v>
      </c>
      <c r="P316" s="4" t="str">
        <f t="shared" ref="P316:P381" si="228">LEFT(O316,2)</f>
        <v>CW</v>
      </c>
      <c r="Q316" s="4" t="str">
        <f t="shared" ref="Q316:Q381" si="229">MID(O316,3,2)</f>
        <v>CR</v>
      </c>
      <c r="R316" s="4" t="str">
        <f t="shared" ref="R316:R381" si="230">MID(O316,5,1)</f>
        <v>0</v>
      </c>
      <c r="S316" s="4" t="str">
        <f t="shared" ref="S316:S381" si="231">RIGHT(O316)</f>
        <v>F</v>
      </c>
      <c r="V316" s="12" t="str">
        <f t="shared" ref="V316:V361" si="232">"RRU-"&amp;P316&amp;"-"&amp;Q316&amp;R316&amp;S316</f>
        <v>RRU-CW-CR0F</v>
      </c>
      <c r="W316" s="17" t="str">
        <f t="shared" si="210"/>
        <v>Underwriting, Credit &amp; Workout</v>
      </c>
      <c r="X316" s="17" t="str">
        <f t="shared" ref="X316:X361" si="233">B316</f>
        <v>Underwriting &amp; Credit Review/Management</v>
      </c>
      <c r="Y316" s="17" t="str">
        <f t="shared" si="208"/>
        <v>All Specializations Combined</v>
      </c>
      <c r="Z316" s="17" t="str">
        <f t="shared" ref="Z316:Z361" si="234">D316</f>
        <v>F - Intermediate Professional</v>
      </c>
      <c r="AN316" s="4" t="str">
        <f t="shared" si="221"/>
        <v>CWCR0F</v>
      </c>
      <c r="AO316" s="12" t="str">
        <f t="shared" si="209"/>
        <v>RRU-CW-CR0F</v>
      </c>
      <c r="AP316" s="12" t="str">
        <f t="shared" si="222"/>
        <v>Underwriting, Credit &amp; Workout</v>
      </c>
      <c r="AQ316" s="12" t="str">
        <f t="shared" si="223"/>
        <v>Underwriting &amp; Credit Review/Management</v>
      </c>
      <c r="AR316" s="12" t="str">
        <f t="shared" si="224"/>
        <v>All Specializations Combined</v>
      </c>
      <c r="AS316" s="12" t="str">
        <f t="shared" si="225"/>
        <v>F - Intermediate Professional</v>
      </c>
      <c r="AT316" s="12" t="str">
        <f t="shared" si="226"/>
        <v>Underwriting, Credit &amp; WorkoutUnderwriting &amp; Credit Review/ManagementAll Specializations CombinedF - Intermediate Professional</v>
      </c>
      <c r="AU316" s="153" t="str">
        <f t="shared" si="227"/>
        <v>F</v>
      </c>
    </row>
    <row r="317" spans="1:47">
      <c r="A317" s="189" t="s">
        <v>2780</v>
      </c>
      <c r="B317" s="12" t="s">
        <v>973</v>
      </c>
      <c r="C317" s="12" t="s">
        <v>434</v>
      </c>
      <c r="D317" s="12" t="s">
        <v>138</v>
      </c>
      <c r="E317" s="12">
        <f t="shared" si="211"/>
        <v>1</v>
      </c>
      <c r="F317" s="12">
        <f t="shared" si="212"/>
        <v>4</v>
      </c>
      <c r="G317" s="12">
        <f t="shared" si="213"/>
        <v>6</v>
      </c>
      <c r="H317" s="12" t="str">
        <f t="shared" si="214"/>
        <v>Underwriting, Credit &amp; Workout</v>
      </c>
      <c r="I317" s="12" t="str">
        <f t="shared" si="215"/>
        <v>Underwriting, Credit &amp; Workout1</v>
      </c>
      <c r="J317" s="12" t="str">
        <f t="shared" si="216"/>
        <v>Underwriting &amp; Credit Review/Management</v>
      </c>
      <c r="K317" s="12" t="str">
        <f t="shared" si="217"/>
        <v>Underwriting, Credit &amp; WorkoutUnderwriting &amp; Credit Review/Management4</v>
      </c>
      <c r="L317" s="12" t="str">
        <f t="shared" si="218"/>
        <v>All Specializations Combined</v>
      </c>
      <c r="M317" s="12" t="str">
        <f t="shared" si="219"/>
        <v>Underwriting, Credit &amp; WorkoutUnderwriting &amp; Credit Review/ManagementAll Specializations Combined6</v>
      </c>
      <c r="N317" s="12" t="str">
        <f t="shared" si="220"/>
        <v>G - Junior Professional</v>
      </c>
      <c r="O317" s="4" t="s">
        <v>1830</v>
      </c>
      <c r="P317" s="4" t="str">
        <f t="shared" si="228"/>
        <v>CW</v>
      </c>
      <c r="Q317" s="4" t="str">
        <f t="shared" si="229"/>
        <v>CR</v>
      </c>
      <c r="R317" s="4" t="str">
        <f t="shared" si="230"/>
        <v>0</v>
      </c>
      <c r="S317" s="4" t="str">
        <f t="shared" si="231"/>
        <v>G</v>
      </c>
      <c r="V317" s="12" t="str">
        <f t="shared" si="232"/>
        <v>RRU-CW-CR0G</v>
      </c>
      <c r="W317" s="17" t="str">
        <f t="shared" si="210"/>
        <v>Underwriting, Credit &amp; Workout</v>
      </c>
      <c r="X317" s="17" t="str">
        <f t="shared" si="233"/>
        <v>Underwriting &amp; Credit Review/Management</v>
      </c>
      <c r="Y317" s="17" t="str">
        <f t="shared" ref="Y317:Y361" si="235">C316</f>
        <v>All Specializations Combined</v>
      </c>
      <c r="Z317" s="17" t="str">
        <f t="shared" si="234"/>
        <v>G - Junior Professional</v>
      </c>
      <c r="AN317" s="4" t="str">
        <f t="shared" si="221"/>
        <v>CWCR0G</v>
      </c>
      <c r="AO317" s="12" t="str">
        <f t="shared" si="209"/>
        <v>RRU-CW-CR0G</v>
      </c>
      <c r="AP317" s="12" t="str">
        <f t="shared" si="222"/>
        <v>Underwriting, Credit &amp; Workout</v>
      </c>
      <c r="AQ317" s="12" t="str">
        <f t="shared" si="223"/>
        <v>Underwriting &amp; Credit Review/Management</v>
      </c>
      <c r="AR317" s="12" t="str">
        <f t="shared" si="224"/>
        <v>All Specializations Combined</v>
      </c>
      <c r="AS317" s="12" t="str">
        <f t="shared" si="225"/>
        <v>G - Junior Professional</v>
      </c>
      <c r="AT317" s="12" t="str">
        <f t="shared" si="226"/>
        <v>Underwriting, Credit &amp; WorkoutUnderwriting &amp; Credit Review/ManagementAll Specializations CombinedG - Junior Professional</v>
      </c>
      <c r="AU317" s="153" t="str">
        <f t="shared" si="227"/>
        <v>G</v>
      </c>
    </row>
    <row r="318" spans="1:47">
      <c r="A318" s="189" t="s">
        <v>2780</v>
      </c>
      <c r="B318" s="12" t="s">
        <v>35</v>
      </c>
      <c r="C318" s="12" t="s">
        <v>35</v>
      </c>
      <c r="D318" s="12" t="s">
        <v>51</v>
      </c>
      <c r="E318" s="12">
        <f t="shared" si="211"/>
        <v>2</v>
      </c>
      <c r="F318" s="12">
        <f t="shared" si="212"/>
        <v>1</v>
      </c>
      <c r="G318" s="12">
        <f t="shared" si="213"/>
        <v>1</v>
      </c>
      <c r="H318" s="12" t="str">
        <f t="shared" si="214"/>
        <v>Underwriting, Credit &amp; Workout</v>
      </c>
      <c r="I318" s="12" t="str">
        <f t="shared" si="215"/>
        <v>Underwriting, Credit &amp; Workout2</v>
      </c>
      <c r="J318" s="12" t="str">
        <f t="shared" si="216"/>
        <v>Appraisal</v>
      </c>
      <c r="K318" s="12" t="str">
        <f t="shared" si="217"/>
        <v>Underwriting, Credit &amp; WorkoutAppraisal1</v>
      </c>
      <c r="L318" s="12" t="str">
        <f t="shared" si="218"/>
        <v>Appraisal</v>
      </c>
      <c r="M318" s="12" t="str">
        <f t="shared" si="219"/>
        <v>Underwriting, Credit &amp; WorkoutAppraisalAppraisal1</v>
      </c>
      <c r="N318" s="12" t="str">
        <f t="shared" si="220"/>
        <v>B - Senior Function Manager</v>
      </c>
      <c r="O318" s="4" t="s">
        <v>1819</v>
      </c>
      <c r="P318" s="4" t="str">
        <f t="shared" si="228"/>
        <v>CW</v>
      </c>
      <c r="Q318" s="4" t="str">
        <f t="shared" si="229"/>
        <v>AP</v>
      </c>
      <c r="R318" s="4" t="str">
        <f t="shared" si="230"/>
        <v>C</v>
      </c>
      <c r="S318" s="4" t="str">
        <f t="shared" si="231"/>
        <v>B</v>
      </c>
      <c r="V318" s="12" t="str">
        <f t="shared" si="232"/>
        <v>RRU-CW-APCB</v>
      </c>
      <c r="W318" s="17" t="str">
        <f t="shared" si="210"/>
        <v>Underwriting, Credit &amp; Workout</v>
      </c>
      <c r="X318" s="17" t="str">
        <f t="shared" si="233"/>
        <v>Appraisal</v>
      </c>
      <c r="Y318" s="17" t="str">
        <f t="shared" si="235"/>
        <v>All Specializations Combined</v>
      </c>
      <c r="Z318" s="17" t="str">
        <f t="shared" si="234"/>
        <v>B - Senior Function Manager</v>
      </c>
      <c r="AN318" s="4" t="str">
        <f t="shared" si="221"/>
        <v>CWAPCB</v>
      </c>
      <c r="AO318" s="12" t="str">
        <f t="shared" si="209"/>
        <v>RRU-CW-APCB</v>
      </c>
      <c r="AP318" s="12" t="str">
        <f t="shared" si="222"/>
        <v>Underwriting, Credit &amp; Workout</v>
      </c>
      <c r="AQ318" s="12" t="str">
        <f t="shared" si="223"/>
        <v>Appraisal</v>
      </c>
      <c r="AR318" s="12" t="str">
        <f t="shared" si="224"/>
        <v>Appraisal</v>
      </c>
      <c r="AS318" s="12" t="str">
        <f t="shared" si="225"/>
        <v>B - Senior Function Manager</v>
      </c>
      <c r="AT318" s="12" t="str">
        <f t="shared" si="226"/>
        <v>Underwriting, Credit &amp; WorkoutAppraisalAppraisalB - Senior Function Manager</v>
      </c>
      <c r="AU318" s="153" t="str">
        <f t="shared" si="227"/>
        <v>B</v>
      </c>
    </row>
    <row r="319" spans="1:47">
      <c r="A319" s="189" t="s">
        <v>2780</v>
      </c>
      <c r="B319" s="12" t="s">
        <v>35</v>
      </c>
      <c r="C319" s="12" t="s">
        <v>35</v>
      </c>
      <c r="D319" s="12" t="s">
        <v>142</v>
      </c>
      <c r="E319" s="12">
        <f t="shared" si="211"/>
        <v>2</v>
      </c>
      <c r="F319" s="12">
        <f t="shared" si="212"/>
        <v>1</v>
      </c>
      <c r="G319" s="12">
        <f t="shared" si="213"/>
        <v>2</v>
      </c>
      <c r="H319" s="12" t="str">
        <f t="shared" si="214"/>
        <v>Underwriting, Credit &amp; Workout</v>
      </c>
      <c r="I319" s="12" t="str">
        <f t="shared" si="215"/>
        <v>Underwriting, Credit &amp; Workout2</v>
      </c>
      <c r="J319" s="12" t="str">
        <f t="shared" si="216"/>
        <v>Appraisal</v>
      </c>
      <c r="K319" s="12" t="str">
        <f t="shared" si="217"/>
        <v>Underwriting, Credit &amp; WorkoutAppraisal1</v>
      </c>
      <c r="L319" s="12" t="str">
        <f t="shared" si="218"/>
        <v>Appraisal</v>
      </c>
      <c r="M319" s="12" t="str">
        <f t="shared" si="219"/>
        <v>Underwriting, Credit &amp; WorkoutAppraisalAppraisal2</v>
      </c>
      <c r="N319" s="12" t="str">
        <f t="shared" si="220"/>
        <v>C - Function Manager/Senior Technical Expert</v>
      </c>
      <c r="O319" s="4" t="s">
        <v>1820</v>
      </c>
      <c r="P319" s="4" t="str">
        <f t="shared" si="228"/>
        <v>CW</v>
      </c>
      <c r="Q319" s="4" t="str">
        <f t="shared" si="229"/>
        <v>AP</v>
      </c>
      <c r="R319" s="4" t="str">
        <f t="shared" si="230"/>
        <v>C</v>
      </c>
      <c r="S319" s="4" t="str">
        <f t="shared" si="231"/>
        <v>C</v>
      </c>
      <c r="V319" s="12" t="str">
        <f t="shared" si="232"/>
        <v>RRU-CW-APCC</v>
      </c>
      <c r="W319" s="17" t="str">
        <f t="shared" si="210"/>
        <v>Underwriting, Credit &amp; Workout</v>
      </c>
      <c r="X319" s="17" t="str">
        <f t="shared" si="233"/>
        <v>Appraisal</v>
      </c>
      <c r="Y319" s="17" t="str">
        <f t="shared" si="235"/>
        <v>Appraisal</v>
      </c>
      <c r="Z319" s="17" t="str">
        <f t="shared" si="234"/>
        <v>C - Function Manager/Senior Technical Expert</v>
      </c>
      <c r="AN319" s="4" t="str">
        <f t="shared" si="221"/>
        <v>CWAPCC</v>
      </c>
      <c r="AO319" s="12" t="str">
        <f t="shared" si="209"/>
        <v>RRU-CW-APCC</v>
      </c>
      <c r="AP319" s="12" t="str">
        <f t="shared" si="222"/>
        <v>Underwriting, Credit &amp; Workout</v>
      </c>
      <c r="AQ319" s="12" t="str">
        <f t="shared" si="223"/>
        <v>Appraisal</v>
      </c>
      <c r="AR319" s="12" t="str">
        <f t="shared" si="224"/>
        <v>Appraisal</v>
      </c>
      <c r="AS319" s="12" t="str">
        <f t="shared" si="225"/>
        <v>C - Function Manager/Senior Technical Expert</v>
      </c>
      <c r="AT319" s="12" t="str">
        <f t="shared" si="226"/>
        <v>Underwriting, Credit &amp; WorkoutAppraisalAppraisalC - Function Manager/Senior Technical Expert</v>
      </c>
      <c r="AU319" s="153" t="str">
        <f t="shared" si="227"/>
        <v>C</v>
      </c>
    </row>
    <row r="320" spans="1:47">
      <c r="A320" s="189" t="s">
        <v>2780</v>
      </c>
      <c r="B320" s="12" t="s">
        <v>35</v>
      </c>
      <c r="C320" s="12" t="s">
        <v>35</v>
      </c>
      <c r="D320" s="12" t="s">
        <v>135</v>
      </c>
      <c r="E320" s="12">
        <f t="shared" si="211"/>
        <v>2</v>
      </c>
      <c r="F320" s="12">
        <f t="shared" si="212"/>
        <v>1</v>
      </c>
      <c r="G320" s="12">
        <f t="shared" si="213"/>
        <v>3</v>
      </c>
      <c r="H320" s="12" t="str">
        <f t="shared" si="214"/>
        <v>Underwriting, Credit &amp; Workout</v>
      </c>
      <c r="I320" s="12" t="str">
        <f t="shared" si="215"/>
        <v>Underwriting, Credit &amp; Workout2</v>
      </c>
      <c r="J320" s="12" t="str">
        <f t="shared" si="216"/>
        <v>Appraisal</v>
      </c>
      <c r="K320" s="12" t="str">
        <f t="shared" si="217"/>
        <v>Underwriting, Credit &amp; WorkoutAppraisal1</v>
      </c>
      <c r="L320" s="12" t="str">
        <f t="shared" si="218"/>
        <v>Appraisal</v>
      </c>
      <c r="M320" s="12" t="str">
        <f t="shared" si="219"/>
        <v>Underwriting, Credit &amp; WorkoutAppraisalAppraisal3</v>
      </c>
      <c r="N320" s="12" t="str">
        <f t="shared" si="220"/>
        <v>D - Manager/Technical Expert</v>
      </c>
      <c r="O320" s="4" t="s">
        <v>1821</v>
      </c>
      <c r="P320" s="4" t="str">
        <f t="shared" si="228"/>
        <v>CW</v>
      </c>
      <c r="Q320" s="4" t="str">
        <f t="shared" si="229"/>
        <v>AP</v>
      </c>
      <c r="R320" s="4" t="str">
        <f t="shared" si="230"/>
        <v>C</v>
      </c>
      <c r="S320" s="4" t="str">
        <f t="shared" si="231"/>
        <v>D</v>
      </c>
      <c r="V320" s="12" t="str">
        <f t="shared" si="232"/>
        <v>RRU-CW-APCD</v>
      </c>
      <c r="W320" s="17" t="str">
        <f t="shared" si="210"/>
        <v>Underwriting, Credit &amp; Workout</v>
      </c>
      <c r="X320" s="17" t="str">
        <f t="shared" si="233"/>
        <v>Appraisal</v>
      </c>
      <c r="Y320" s="17" t="str">
        <f t="shared" si="235"/>
        <v>Appraisal</v>
      </c>
      <c r="Z320" s="17" t="str">
        <f t="shared" si="234"/>
        <v>D - Manager/Technical Expert</v>
      </c>
      <c r="AN320" s="4" t="str">
        <f t="shared" si="221"/>
        <v>CWAPCD</v>
      </c>
      <c r="AO320" s="12" t="str">
        <f t="shared" si="209"/>
        <v>RRU-CW-APCD</v>
      </c>
      <c r="AP320" s="12" t="str">
        <f t="shared" si="222"/>
        <v>Underwriting, Credit &amp; Workout</v>
      </c>
      <c r="AQ320" s="12" t="str">
        <f t="shared" si="223"/>
        <v>Appraisal</v>
      </c>
      <c r="AR320" s="12" t="str">
        <f t="shared" si="224"/>
        <v>Appraisal</v>
      </c>
      <c r="AS320" s="12" t="str">
        <f t="shared" si="225"/>
        <v>D - Manager/Technical Expert</v>
      </c>
      <c r="AT320" s="12" t="str">
        <f t="shared" si="226"/>
        <v>Underwriting, Credit &amp; WorkoutAppraisalAppraisalD - Manager/Technical Expert</v>
      </c>
      <c r="AU320" s="153" t="str">
        <f t="shared" si="227"/>
        <v>D</v>
      </c>
    </row>
    <row r="321" spans="1:47">
      <c r="A321" s="189" t="s">
        <v>2780</v>
      </c>
      <c r="B321" s="12" t="s">
        <v>35</v>
      </c>
      <c r="C321" s="12" t="s">
        <v>35</v>
      </c>
      <c r="D321" s="12" t="s">
        <v>136</v>
      </c>
      <c r="E321" s="12">
        <f t="shared" si="211"/>
        <v>2</v>
      </c>
      <c r="F321" s="12">
        <f t="shared" si="212"/>
        <v>1</v>
      </c>
      <c r="G321" s="12">
        <f t="shared" si="213"/>
        <v>4</v>
      </c>
      <c r="H321" s="12" t="str">
        <f t="shared" si="214"/>
        <v>Underwriting, Credit &amp; Workout</v>
      </c>
      <c r="I321" s="12" t="str">
        <f t="shared" si="215"/>
        <v>Underwriting, Credit &amp; Workout2</v>
      </c>
      <c r="J321" s="12" t="str">
        <f t="shared" si="216"/>
        <v>Appraisal</v>
      </c>
      <c r="K321" s="12" t="str">
        <f t="shared" si="217"/>
        <v>Underwriting, Credit &amp; WorkoutAppraisal1</v>
      </c>
      <c r="L321" s="12" t="str">
        <f t="shared" si="218"/>
        <v>Appraisal</v>
      </c>
      <c r="M321" s="12" t="str">
        <f t="shared" si="219"/>
        <v>Underwriting, Credit &amp; WorkoutAppraisalAppraisal4</v>
      </c>
      <c r="N321" s="12" t="str">
        <f t="shared" si="220"/>
        <v>E - Senior Professional</v>
      </c>
      <c r="O321" s="4" t="s">
        <v>1822</v>
      </c>
      <c r="P321" s="4" t="str">
        <f t="shared" si="228"/>
        <v>CW</v>
      </c>
      <c r="Q321" s="4" t="str">
        <f t="shared" si="229"/>
        <v>AP</v>
      </c>
      <c r="R321" s="4" t="str">
        <f t="shared" si="230"/>
        <v>C</v>
      </c>
      <c r="S321" s="4" t="str">
        <f t="shared" si="231"/>
        <v>E</v>
      </c>
      <c r="V321" s="12" t="str">
        <f t="shared" si="232"/>
        <v>RRU-CW-APCE</v>
      </c>
      <c r="W321" s="17" t="str">
        <f t="shared" si="210"/>
        <v>Underwriting, Credit &amp; Workout</v>
      </c>
      <c r="X321" s="17" t="str">
        <f t="shared" si="233"/>
        <v>Appraisal</v>
      </c>
      <c r="Y321" s="17" t="str">
        <f t="shared" si="235"/>
        <v>Appraisal</v>
      </c>
      <c r="Z321" s="17" t="str">
        <f t="shared" si="234"/>
        <v>E - Senior Professional</v>
      </c>
      <c r="AN321" s="4" t="str">
        <f t="shared" si="221"/>
        <v>CWAPCE</v>
      </c>
      <c r="AO321" s="12" t="str">
        <f t="shared" si="209"/>
        <v>RRU-CW-APCE</v>
      </c>
      <c r="AP321" s="12" t="str">
        <f t="shared" si="222"/>
        <v>Underwriting, Credit &amp; Workout</v>
      </c>
      <c r="AQ321" s="12" t="str">
        <f t="shared" si="223"/>
        <v>Appraisal</v>
      </c>
      <c r="AR321" s="12" t="str">
        <f t="shared" si="224"/>
        <v>Appraisal</v>
      </c>
      <c r="AS321" s="12" t="str">
        <f t="shared" si="225"/>
        <v>E - Senior Professional</v>
      </c>
      <c r="AT321" s="12" t="str">
        <f t="shared" si="226"/>
        <v>Underwriting, Credit &amp; WorkoutAppraisalAppraisalE - Senior Professional</v>
      </c>
      <c r="AU321" s="153" t="str">
        <f t="shared" si="227"/>
        <v>E</v>
      </c>
    </row>
    <row r="322" spans="1:47">
      <c r="A322" s="189" t="s">
        <v>2780</v>
      </c>
      <c r="B322" s="12" t="s">
        <v>35</v>
      </c>
      <c r="C322" s="12" t="s">
        <v>35</v>
      </c>
      <c r="D322" s="12" t="s">
        <v>137</v>
      </c>
      <c r="E322" s="12">
        <f t="shared" si="211"/>
        <v>2</v>
      </c>
      <c r="F322" s="12">
        <f t="shared" si="212"/>
        <v>1</v>
      </c>
      <c r="G322" s="12">
        <f t="shared" si="213"/>
        <v>5</v>
      </c>
      <c r="H322" s="12" t="str">
        <f t="shared" si="214"/>
        <v>Underwriting, Credit &amp; Workout</v>
      </c>
      <c r="I322" s="12" t="str">
        <f t="shared" si="215"/>
        <v>Underwriting, Credit &amp; Workout2</v>
      </c>
      <c r="J322" s="12" t="str">
        <f t="shared" si="216"/>
        <v>Appraisal</v>
      </c>
      <c r="K322" s="12" t="str">
        <f t="shared" si="217"/>
        <v>Underwriting, Credit &amp; WorkoutAppraisal1</v>
      </c>
      <c r="L322" s="12" t="str">
        <f t="shared" si="218"/>
        <v>Appraisal</v>
      </c>
      <c r="M322" s="12" t="str">
        <f t="shared" si="219"/>
        <v>Underwriting, Credit &amp; WorkoutAppraisalAppraisal5</v>
      </c>
      <c r="N322" s="12" t="str">
        <f t="shared" si="220"/>
        <v>F - Intermediate Professional</v>
      </c>
      <c r="O322" s="4" t="s">
        <v>1823</v>
      </c>
      <c r="P322" s="4" t="str">
        <f t="shared" si="228"/>
        <v>CW</v>
      </c>
      <c r="Q322" s="4" t="str">
        <f t="shared" si="229"/>
        <v>AP</v>
      </c>
      <c r="R322" s="4" t="str">
        <f t="shared" si="230"/>
        <v>C</v>
      </c>
      <c r="S322" s="4" t="str">
        <f t="shared" si="231"/>
        <v>F</v>
      </c>
      <c r="V322" s="12" t="str">
        <f t="shared" si="232"/>
        <v>RRU-CW-APCF</v>
      </c>
      <c r="W322" s="17" t="str">
        <f t="shared" si="210"/>
        <v>Underwriting, Credit &amp; Workout</v>
      </c>
      <c r="X322" s="17" t="str">
        <f t="shared" si="233"/>
        <v>Appraisal</v>
      </c>
      <c r="Y322" s="17" t="str">
        <f t="shared" si="235"/>
        <v>Appraisal</v>
      </c>
      <c r="Z322" s="17" t="str">
        <f t="shared" si="234"/>
        <v>F - Intermediate Professional</v>
      </c>
      <c r="AN322" s="4" t="str">
        <f t="shared" si="221"/>
        <v>CWAPCF</v>
      </c>
      <c r="AO322" s="12" t="str">
        <f t="shared" si="209"/>
        <v>RRU-CW-APCF</v>
      </c>
      <c r="AP322" s="12" t="str">
        <f t="shared" si="222"/>
        <v>Underwriting, Credit &amp; Workout</v>
      </c>
      <c r="AQ322" s="12" t="str">
        <f t="shared" si="223"/>
        <v>Appraisal</v>
      </c>
      <c r="AR322" s="12" t="str">
        <f t="shared" si="224"/>
        <v>Appraisal</v>
      </c>
      <c r="AS322" s="12" t="str">
        <f t="shared" si="225"/>
        <v>F - Intermediate Professional</v>
      </c>
      <c r="AT322" s="12" t="str">
        <f t="shared" si="226"/>
        <v>Underwriting, Credit &amp; WorkoutAppraisalAppraisalF - Intermediate Professional</v>
      </c>
      <c r="AU322" s="153" t="str">
        <f t="shared" si="227"/>
        <v>F</v>
      </c>
    </row>
    <row r="323" spans="1:47">
      <c r="A323" s="189" t="s">
        <v>2780</v>
      </c>
      <c r="B323" s="12" t="s">
        <v>35</v>
      </c>
      <c r="C323" s="12" t="s">
        <v>35</v>
      </c>
      <c r="D323" s="12" t="s">
        <v>138</v>
      </c>
      <c r="E323" s="12">
        <f t="shared" si="211"/>
        <v>2</v>
      </c>
      <c r="F323" s="12">
        <f t="shared" si="212"/>
        <v>1</v>
      </c>
      <c r="G323" s="12">
        <f t="shared" si="213"/>
        <v>6</v>
      </c>
      <c r="H323" s="12" t="str">
        <f t="shared" si="214"/>
        <v>Underwriting, Credit &amp; Workout</v>
      </c>
      <c r="I323" s="12" t="str">
        <f t="shared" si="215"/>
        <v>Underwriting, Credit &amp; Workout2</v>
      </c>
      <c r="J323" s="12" t="str">
        <f t="shared" si="216"/>
        <v>Appraisal</v>
      </c>
      <c r="K323" s="12" t="str">
        <f t="shared" si="217"/>
        <v>Underwriting, Credit &amp; WorkoutAppraisal1</v>
      </c>
      <c r="L323" s="12" t="str">
        <f t="shared" si="218"/>
        <v>Appraisal</v>
      </c>
      <c r="M323" s="12" t="str">
        <f t="shared" si="219"/>
        <v>Underwriting, Credit &amp; WorkoutAppraisalAppraisal6</v>
      </c>
      <c r="N323" s="12" t="str">
        <f t="shared" si="220"/>
        <v>G - Junior Professional</v>
      </c>
      <c r="O323" s="4" t="s">
        <v>1824</v>
      </c>
      <c r="P323" s="4" t="str">
        <f t="shared" si="228"/>
        <v>CW</v>
      </c>
      <c r="Q323" s="4" t="str">
        <f t="shared" si="229"/>
        <v>AP</v>
      </c>
      <c r="R323" s="4" t="str">
        <f t="shared" si="230"/>
        <v>C</v>
      </c>
      <c r="S323" s="4" t="str">
        <f t="shared" si="231"/>
        <v>G</v>
      </c>
      <c r="V323" s="12" t="str">
        <f t="shared" si="232"/>
        <v>RRU-CW-APCG</v>
      </c>
      <c r="W323" s="17" t="str">
        <f t="shared" si="210"/>
        <v>Underwriting, Credit &amp; Workout</v>
      </c>
      <c r="X323" s="17" t="str">
        <f t="shared" si="233"/>
        <v>Appraisal</v>
      </c>
      <c r="Y323" s="17" t="str">
        <f t="shared" si="235"/>
        <v>Appraisal</v>
      </c>
      <c r="Z323" s="17" t="str">
        <f t="shared" si="234"/>
        <v>G - Junior Professional</v>
      </c>
      <c r="AN323" s="4" t="str">
        <f t="shared" si="221"/>
        <v>CWAPCG</v>
      </c>
      <c r="AO323" s="12" t="str">
        <f t="shared" si="209"/>
        <v>RRU-CW-APCG</v>
      </c>
      <c r="AP323" s="12" t="str">
        <f t="shared" si="222"/>
        <v>Underwriting, Credit &amp; Workout</v>
      </c>
      <c r="AQ323" s="12" t="str">
        <f t="shared" si="223"/>
        <v>Appraisal</v>
      </c>
      <c r="AR323" s="12" t="str">
        <f t="shared" si="224"/>
        <v>Appraisal</v>
      </c>
      <c r="AS323" s="12" t="str">
        <f t="shared" si="225"/>
        <v>G - Junior Professional</v>
      </c>
      <c r="AT323" s="12" t="str">
        <f t="shared" si="226"/>
        <v>Underwriting, Credit &amp; WorkoutAppraisalAppraisalG - Junior Professional</v>
      </c>
      <c r="AU323" s="153" t="str">
        <f t="shared" si="227"/>
        <v>G</v>
      </c>
    </row>
    <row r="324" spans="1:47">
      <c r="A324" s="189" t="s">
        <v>2780</v>
      </c>
      <c r="B324" s="12" t="s">
        <v>35</v>
      </c>
      <c r="C324" s="12" t="s">
        <v>35</v>
      </c>
      <c r="D324" s="12" t="s">
        <v>1408</v>
      </c>
      <c r="E324" s="12">
        <f t="shared" si="211"/>
        <v>2</v>
      </c>
      <c r="F324" s="12">
        <f t="shared" si="212"/>
        <v>1</v>
      </c>
      <c r="G324" s="12">
        <f t="shared" si="213"/>
        <v>7</v>
      </c>
      <c r="H324" s="12" t="str">
        <f t="shared" si="214"/>
        <v>Underwriting, Credit &amp; Workout</v>
      </c>
      <c r="I324" s="12" t="str">
        <f t="shared" si="215"/>
        <v>Underwriting, Credit &amp; Workout2</v>
      </c>
      <c r="J324" s="12" t="str">
        <f t="shared" si="216"/>
        <v>Appraisal</v>
      </c>
      <c r="K324" s="12" t="str">
        <f t="shared" si="217"/>
        <v>Underwriting, Credit &amp; WorkoutAppraisal1</v>
      </c>
      <c r="L324" s="12" t="str">
        <f t="shared" si="218"/>
        <v>Appraisal</v>
      </c>
      <c r="M324" s="12" t="str">
        <f t="shared" si="219"/>
        <v>Underwriting, Credit &amp; WorkoutAppraisalAppraisal7</v>
      </c>
      <c r="N324" s="12" t="str">
        <f t="shared" si="220"/>
        <v>Levels C &amp; D Combined</v>
      </c>
      <c r="O324" s="4" t="s">
        <v>1817</v>
      </c>
      <c r="P324" s="4" t="str">
        <f t="shared" si="228"/>
        <v>CW</v>
      </c>
      <c r="Q324" s="4" t="str">
        <f t="shared" si="229"/>
        <v>AP</v>
      </c>
      <c r="R324" s="4" t="str">
        <f t="shared" si="230"/>
        <v>C</v>
      </c>
      <c r="S324" s="4" t="str">
        <f t="shared" si="231"/>
        <v>2</v>
      </c>
      <c r="V324" s="12" t="str">
        <f t="shared" si="232"/>
        <v>RRU-CW-APC2</v>
      </c>
      <c r="W324" s="17" t="str">
        <f t="shared" si="210"/>
        <v>Underwriting, Credit &amp; Workout</v>
      </c>
      <c r="X324" s="17" t="str">
        <f t="shared" si="233"/>
        <v>Appraisal</v>
      </c>
      <c r="Y324" s="17" t="str">
        <f t="shared" si="235"/>
        <v>Appraisal</v>
      </c>
      <c r="Z324" s="17" t="str">
        <f t="shared" si="234"/>
        <v>Levels C &amp; D Combined</v>
      </c>
      <c r="AN324" s="4" t="str">
        <f t="shared" si="221"/>
        <v>CWAPC2</v>
      </c>
      <c r="AO324" s="12" t="str">
        <f t="shared" si="209"/>
        <v>RRU-CW-APC2</v>
      </c>
      <c r="AP324" s="12" t="str">
        <f t="shared" si="222"/>
        <v>Underwriting, Credit &amp; Workout</v>
      </c>
      <c r="AQ324" s="12" t="str">
        <f t="shared" si="223"/>
        <v>Appraisal</v>
      </c>
      <c r="AR324" s="12" t="str">
        <f t="shared" si="224"/>
        <v>Appraisal</v>
      </c>
      <c r="AS324" s="12" t="str">
        <f t="shared" si="225"/>
        <v>Levels C &amp; D Combined</v>
      </c>
      <c r="AT324" s="12" t="str">
        <f t="shared" si="226"/>
        <v>Underwriting, Credit &amp; WorkoutAppraisalAppraisalLevels C &amp; D Combined</v>
      </c>
      <c r="AU324" s="153" t="str">
        <f t="shared" si="227"/>
        <v>2</v>
      </c>
    </row>
    <row r="325" spans="1:47">
      <c r="A325" s="189" t="s">
        <v>2780</v>
      </c>
      <c r="B325" s="12" t="s">
        <v>35</v>
      </c>
      <c r="C325" s="12" t="s">
        <v>35</v>
      </c>
      <c r="D325" s="12" t="s">
        <v>1409</v>
      </c>
      <c r="E325" s="12">
        <f t="shared" si="211"/>
        <v>2</v>
      </c>
      <c r="F325" s="12">
        <f t="shared" si="212"/>
        <v>1</v>
      </c>
      <c r="G325" s="12">
        <f t="shared" si="213"/>
        <v>8</v>
      </c>
      <c r="H325" s="12" t="str">
        <f t="shared" si="214"/>
        <v>Underwriting, Credit &amp; Workout</v>
      </c>
      <c r="I325" s="12" t="str">
        <f t="shared" si="215"/>
        <v>Underwriting, Credit &amp; Workout2</v>
      </c>
      <c r="J325" s="12" t="str">
        <f t="shared" si="216"/>
        <v>Appraisal</v>
      </c>
      <c r="K325" s="12" t="str">
        <f t="shared" si="217"/>
        <v>Underwriting, Credit &amp; WorkoutAppraisal1</v>
      </c>
      <c r="L325" s="12" t="str">
        <f t="shared" si="218"/>
        <v>Appraisal</v>
      </c>
      <c r="M325" s="12" t="str">
        <f t="shared" si="219"/>
        <v>Underwriting, Credit &amp; WorkoutAppraisalAppraisal8</v>
      </c>
      <c r="N325" s="12" t="str">
        <f t="shared" si="220"/>
        <v>Levels E, F &amp; G Combined</v>
      </c>
      <c r="O325" s="4" t="s">
        <v>1818</v>
      </c>
      <c r="P325" s="4" t="str">
        <f t="shared" si="228"/>
        <v>CW</v>
      </c>
      <c r="Q325" s="4" t="str">
        <f t="shared" si="229"/>
        <v>AP</v>
      </c>
      <c r="R325" s="4" t="str">
        <f t="shared" si="230"/>
        <v>C</v>
      </c>
      <c r="S325" s="4" t="str">
        <f t="shared" si="231"/>
        <v>3</v>
      </c>
      <c r="V325" s="12" t="str">
        <f t="shared" si="232"/>
        <v>RRU-CW-APC3</v>
      </c>
      <c r="W325" s="17" t="str">
        <f t="shared" si="210"/>
        <v>Underwriting, Credit &amp; Workout</v>
      </c>
      <c r="X325" s="17" t="str">
        <f t="shared" si="233"/>
        <v>Appraisal</v>
      </c>
      <c r="Y325" s="17" t="str">
        <f t="shared" si="235"/>
        <v>Appraisal</v>
      </c>
      <c r="Z325" s="17" t="str">
        <f t="shared" si="234"/>
        <v>Levels E, F &amp; G Combined</v>
      </c>
      <c r="AN325" s="4" t="str">
        <f t="shared" si="221"/>
        <v>CWAPC3</v>
      </c>
      <c r="AO325" s="12" t="str">
        <f t="shared" si="209"/>
        <v>RRU-CW-APC3</v>
      </c>
      <c r="AP325" s="12" t="str">
        <f t="shared" si="222"/>
        <v>Underwriting, Credit &amp; Workout</v>
      </c>
      <c r="AQ325" s="12" t="str">
        <f t="shared" si="223"/>
        <v>Appraisal</v>
      </c>
      <c r="AR325" s="12" t="str">
        <f t="shared" si="224"/>
        <v>Appraisal</v>
      </c>
      <c r="AS325" s="12" t="str">
        <f t="shared" si="225"/>
        <v>Levels E, F &amp; G Combined</v>
      </c>
      <c r="AT325" s="12" t="str">
        <f t="shared" si="226"/>
        <v>Underwriting, Credit &amp; WorkoutAppraisalAppraisalLevels E, F &amp; G Combined</v>
      </c>
      <c r="AU325" s="153" t="str">
        <f t="shared" si="227"/>
        <v>3</v>
      </c>
    </row>
    <row r="326" spans="1:47">
      <c r="A326" s="189" t="s">
        <v>2780</v>
      </c>
      <c r="B326" s="189" t="s">
        <v>3754</v>
      </c>
      <c r="C326" s="189" t="s">
        <v>97</v>
      </c>
      <c r="D326" s="189" t="s">
        <v>51</v>
      </c>
      <c r="E326" s="12">
        <f t="shared" si="211"/>
        <v>3</v>
      </c>
      <c r="F326" s="12">
        <f t="shared" si="212"/>
        <v>1</v>
      </c>
      <c r="G326" s="12">
        <f t="shared" si="213"/>
        <v>1</v>
      </c>
      <c r="H326" s="12" t="str">
        <f t="shared" si="214"/>
        <v>Underwriting, Credit &amp; Workout</v>
      </c>
      <c r="I326" s="12" t="str">
        <f t="shared" si="215"/>
        <v>Underwriting, Credit &amp; Workout3</v>
      </c>
      <c r="J326" s="12" t="str">
        <f t="shared" si="216"/>
        <v>Loan Review/Credit Portfolio Manager</v>
      </c>
      <c r="K326" s="12" t="str">
        <f t="shared" si="217"/>
        <v>Underwriting, Credit &amp; WorkoutLoan Review/Credit Portfolio Manager1</v>
      </c>
      <c r="L326" s="12" t="str">
        <f t="shared" si="218"/>
        <v>Cross-Business/Generalist</v>
      </c>
      <c r="M326" s="12" t="str">
        <f t="shared" si="219"/>
        <v>Underwriting, Credit &amp; WorkoutLoan Review/Credit Portfolio ManagerCross-Business/Generalist1</v>
      </c>
      <c r="N326" s="12" t="str">
        <f t="shared" si="220"/>
        <v>B - Senior Function Manager</v>
      </c>
      <c r="O326" s="4" t="s">
        <v>1863</v>
      </c>
      <c r="P326" s="4" t="str">
        <f t="shared" si="228"/>
        <v>CW</v>
      </c>
      <c r="Q326" s="4" t="str">
        <f t="shared" si="229"/>
        <v>LR</v>
      </c>
      <c r="R326" s="4" t="str">
        <f t="shared" si="230"/>
        <v>A</v>
      </c>
      <c r="S326" s="4" t="str">
        <f t="shared" si="231"/>
        <v>B</v>
      </c>
      <c r="V326" s="12" t="str">
        <f t="shared" si="232"/>
        <v>RRU-CW-LRAB</v>
      </c>
      <c r="W326" s="17" t="str">
        <f t="shared" si="210"/>
        <v>Underwriting, Credit &amp; Workout</v>
      </c>
      <c r="X326" s="17" t="str">
        <f t="shared" si="233"/>
        <v>Loan Review/Credit Portfolio Manager</v>
      </c>
      <c r="Y326" s="17" t="str">
        <f t="shared" si="235"/>
        <v>Appraisal</v>
      </c>
      <c r="Z326" s="17" t="str">
        <f t="shared" si="234"/>
        <v>B - Senior Function Manager</v>
      </c>
      <c r="AN326" s="4" t="str">
        <f t="shared" si="221"/>
        <v>CWLRAB</v>
      </c>
      <c r="AO326" s="12" t="str">
        <f t="shared" si="209"/>
        <v>RRU-CW-LRAB</v>
      </c>
      <c r="AP326" s="12" t="str">
        <f t="shared" si="222"/>
        <v>Underwriting, Credit &amp; Workout</v>
      </c>
      <c r="AQ326" s="12" t="str">
        <f t="shared" si="223"/>
        <v>Loan Review/Credit Portfolio Manager</v>
      </c>
      <c r="AR326" s="12" t="str">
        <f t="shared" si="224"/>
        <v>Cross-Business/Generalist</v>
      </c>
      <c r="AS326" s="12" t="str">
        <f t="shared" si="225"/>
        <v>B - Senior Function Manager</v>
      </c>
      <c r="AT326" s="12" t="str">
        <f t="shared" si="226"/>
        <v>Underwriting, Credit &amp; WorkoutLoan Review/Credit Portfolio ManagerCross-Business/GeneralistB - Senior Function Manager</v>
      </c>
      <c r="AU326" s="153" t="str">
        <f t="shared" si="227"/>
        <v>B</v>
      </c>
    </row>
    <row r="327" spans="1:47">
      <c r="A327" s="189" t="s">
        <v>2780</v>
      </c>
      <c r="B327" s="189" t="s">
        <v>3754</v>
      </c>
      <c r="C327" s="189" t="s">
        <v>97</v>
      </c>
      <c r="D327" s="189" t="s">
        <v>142</v>
      </c>
      <c r="E327" s="12">
        <f t="shared" si="211"/>
        <v>3</v>
      </c>
      <c r="F327" s="12">
        <f t="shared" si="212"/>
        <v>1</v>
      </c>
      <c r="G327" s="12">
        <f t="shared" si="213"/>
        <v>2</v>
      </c>
      <c r="H327" s="12" t="str">
        <f t="shared" si="214"/>
        <v>Underwriting, Credit &amp; Workout</v>
      </c>
      <c r="I327" s="12" t="str">
        <f t="shared" si="215"/>
        <v>Underwriting, Credit &amp; Workout3</v>
      </c>
      <c r="J327" s="12" t="str">
        <f t="shared" si="216"/>
        <v>Loan Review/Credit Portfolio Manager</v>
      </c>
      <c r="K327" s="12" t="str">
        <f t="shared" si="217"/>
        <v>Underwriting, Credit &amp; WorkoutLoan Review/Credit Portfolio Manager1</v>
      </c>
      <c r="L327" s="12" t="str">
        <f t="shared" si="218"/>
        <v>Cross-Business/Generalist</v>
      </c>
      <c r="M327" s="12" t="str">
        <f t="shared" si="219"/>
        <v>Underwriting, Credit &amp; WorkoutLoan Review/Credit Portfolio ManagerCross-Business/Generalist2</v>
      </c>
      <c r="N327" s="12" t="str">
        <f t="shared" si="220"/>
        <v>C - Function Manager/Senior Technical Expert</v>
      </c>
      <c r="O327" s="4" t="s">
        <v>1864</v>
      </c>
      <c r="P327" s="4" t="str">
        <f t="shared" si="228"/>
        <v>CW</v>
      </c>
      <c r="Q327" s="4" t="str">
        <f t="shared" si="229"/>
        <v>LR</v>
      </c>
      <c r="R327" s="4" t="str">
        <f t="shared" si="230"/>
        <v>A</v>
      </c>
      <c r="S327" s="4" t="str">
        <f t="shared" si="231"/>
        <v>C</v>
      </c>
      <c r="V327" s="12" t="str">
        <f t="shared" si="232"/>
        <v>RRU-CW-LRAC</v>
      </c>
      <c r="W327" s="17" t="str">
        <f t="shared" si="210"/>
        <v>Underwriting, Credit &amp; Workout</v>
      </c>
      <c r="X327" s="17" t="str">
        <f t="shared" si="233"/>
        <v>Loan Review/Credit Portfolio Manager</v>
      </c>
      <c r="Y327" s="17" t="str">
        <f t="shared" si="235"/>
        <v>Cross-Business/Generalist</v>
      </c>
      <c r="Z327" s="17" t="str">
        <f t="shared" si="234"/>
        <v>C - Function Manager/Senior Technical Expert</v>
      </c>
      <c r="AN327" s="4" t="str">
        <f t="shared" si="221"/>
        <v>CWLRAC</v>
      </c>
      <c r="AO327" s="12" t="str">
        <f t="shared" si="209"/>
        <v>RRU-CW-LRAC</v>
      </c>
      <c r="AP327" s="12" t="str">
        <f t="shared" si="222"/>
        <v>Underwriting, Credit &amp; Workout</v>
      </c>
      <c r="AQ327" s="12" t="str">
        <f t="shared" si="223"/>
        <v>Loan Review/Credit Portfolio Manager</v>
      </c>
      <c r="AR327" s="12" t="str">
        <f t="shared" si="224"/>
        <v>Cross-Business/Generalist</v>
      </c>
      <c r="AS327" s="12" t="str">
        <f t="shared" si="225"/>
        <v>C - Function Manager/Senior Technical Expert</v>
      </c>
      <c r="AT327" s="12" t="str">
        <f t="shared" si="226"/>
        <v>Underwriting, Credit &amp; WorkoutLoan Review/Credit Portfolio ManagerCross-Business/GeneralistC - Function Manager/Senior Technical Expert</v>
      </c>
      <c r="AU327" s="153" t="str">
        <f t="shared" si="227"/>
        <v>C</v>
      </c>
    </row>
    <row r="328" spans="1:47">
      <c r="A328" s="189" t="s">
        <v>2780</v>
      </c>
      <c r="B328" s="189" t="s">
        <v>3754</v>
      </c>
      <c r="C328" s="189" t="s">
        <v>97</v>
      </c>
      <c r="D328" s="189" t="s">
        <v>135</v>
      </c>
      <c r="E328" s="12">
        <f t="shared" si="211"/>
        <v>3</v>
      </c>
      <c r="F328" s="12">
        <f t="shared" si="212"/>
        <v>1</v>
      </c>
      <c r="G328" s="12">
        <f t="shared" si="213"/>
        <v>3</v>
      </c>
      <c r="H328" s="12" t="str">
        <f t="shared" si="214"/>
        <v>Underwriting, Credit &amp; Workout</v>
      </c>
      <c r="I328" s="12" t="str">
        <f t="shared" si="215"/>
        <v>Underwriting, Credit &amp; Workout3</v>
      </c>
      <c r="J328" s="12" t="str">
        <f t="shared" si="216"/>
        <v>Loan Review/Credit Portfolio Manager</v>
      </c>
      <c r="K328" s="12" t="str">
        <f t="shared" si="217"/>
        <v>Underwriting, Credit &amp; WorkoutLoan Review/Credit Portfolio Manager1</v>
      </c>
      <c r="L328" s="12" t="str">
        <f t="shared" si="218"/>
        <v>Cross-Business/Generalist</v>
      </c>
      <c r="M328" s="12" t="str">
        <f t="shared" si="219"/>
        <v>Underwriting, Credit &amp; WorkoutLoan Review/Credit Portfolio ManagerCross-Business/Generalist3</v>
      </c>
      <c r="N328" s="12" t="str">
        <f t="shared" si="220"/>
        <v>D - Manager/Technical Expert</v>
      </c>
      <c r="O328" s="4" t="s">
        <v>1865</v>
      </c>
      <c r="P328" s="4" t="str">
        <f t="shared" si="228"/>
        <v>CW</v>
      </c>
      <c r="Q328" s="4" t="str">
        <f t="shared" si="229"/>
        <v>LR</v>
      </c>
      <c r="R328" s="4" t="str">
        <f t="shared" si="230"/>
        <v>A</v>
      </c>
      <c r="S328" s="4" t="str">
        <f t="shared" si="231"/>
        <v>D</v>
      </c>
      <c r="V328" s="12" t="str">
        <f t="shared" si="232"/>
        <v>RRU-CW-LRAD</v>
      </c>
      <c r="W328" s="17" t="str">
        <f t="shared" si="210"/>
        <v>Underwriting, Credit &amp; Workout</v>
      </c>
      <c r="X328" s="17" t="str">
        <f t="shared" si="233"/>
        <v>Loan Review/Credit Portfolio Manager</v>
      </c>
      <c r="Y328" s="17" t="str">
        <f t="shared" si="235"/>
        <v>Cross-Business/Generalist</v>
      </c>
      <c r="Z328" s="17" t="str">
        <f t="shared" si="234"/>
        <v>D - Manager/Technical Expert</v>
      </c>
      <c r="AN328" s="4" t="str">
        <f t="shared" si="221"/>
        <v>CWLRAD</v>
      </c>
      <c r="AO328" s="12" t="str">
        <f t="shared" si="209"/>
        <v>RRU-CW-LRAD</v>
      </c>
      <c r="AP328" s="12" t="str">
        <f t="shared" si="222"/>
        <v>Underwriting, Credit &amp; Workout</v>
      </c>
      <c r="AQ328" s="12" t="str">
        <f t="shared" si="223"/>
        <v>Loan Review/Credit Portfolio Manager</v>
      </c>
      <c r="AR328" s="12" t="str">
        <f t="shared" si="224"/>
        <v>Cross-Business/Generalist</v>
      </c>
      <c r="AS328" s="12" t="str">
        <f t="shared" si="225"/>
        <v>D - Manager/Technical Expert</v>
      </c>
      <c r="AT328" s="12" t="str">
        <f t="shared" si="226"/>
        <v>Underwriting, Credit &amp; WorkoutLoan Review/Credit Portfolio ManagerCross-Business/GeneralistD - Manager/Technical Expert</v>
      </c>
      <c r="AU328" s="153" t="str">
        <f t="shared" si="227"/>
        <v>D</v>
      </c>
    </row>
    <row r="329" spans="1:47">
      <c r="A329" s="189" t="s">
        <v>2780</v>
      </c>
      <c r="B329" s="189" t="s">
        <v>3754</v>
      </c>
      <c r="C329" s="189" t="s">
        <v>97</v>
      </c>
      <c r="D329" s="189" t="s">
        <v>136</v>
      </c>
      <c r="E329" s="12">
        <f t="shared" si="211"/>
        <v>3</v>
      </c>
      <c r="F329" s="12">
        <f t="shared" si="212"/>
        <v>1</v>
      </c>
      <c r="G329" s="12">
        <f t="shared" si="213"/>
        <v>4</v>
      </c>
      <c r="H329" s="12" t="str">
        <f t="shared" si="214"/>
        <v>Underwriting, Credit &amp; Workout</v>
      </c>
      <c r="I329" s="12" t="str">
        <f t="shared" si="215"/>
        <v>Underwriting, Credit &amp; Workout3</v>
      </c>
      <c r="J329" s="12" t="str">
        <f t="shared" si="216"/>
        <v>Loan Review/Credit Portfolio Manager</v>
      </c>
      <c r="K329" s="12" t="str">
        <f t="shared" si="217"/>
        <v>Underwriting, Credit &amp; WorkoutLoan Review/Credit Portfolio Manager1</v>
      </c>
      <c r="L329" s="12" t="str">
        <f t="shared" si="218"/>
        <v>Cross-Business/Generalist</v>
      </c>
      <c r="M329" s="12" t="str">
        <f t="shared" si="219"/>
        <v>Underwriting, Credit &amp; WorkoutLoan Review/Credit Portfolio ManagerCross-Business/Generalist4</v>
      </c>
      <c r="N329" s="12" t="str">
        <f t="shared" si="220"/>
        <v>E - Senior Professional</v>
      </c>
      <c r="O329" s="4" t="s">
        <v>1866</v>
      </c>
      <c r="P329" s="4" t="str">
        <f t="shared" si="228"/>
        <v>CW</v>
      </c>
      <c r="Q329" s="4" t="str">
        <f t="shared" si="229"/>
        <v>LR</v>
      </c>
      <c r="R329" s="4" t="str">
        <f t="shared" si="230"/>
        <v>A</v>
      </c>
      <c r="S329" s="4" t="str">
        <f t="shared" si="231"/>
        <v>E</v>
      </c>
      <c r="V329" s="12" t="str">
        <f t="shared" si="232"/>
        <v>RRU-CW-LRAE</v>
      </c>
      <c r="W329" s="17" t="str">
        <f t="shared" si="210"/>
        <v>Underwriting, Credit &amp; Workout</v>
      </c>
      <c r="X329" s="17" t="str">
        <f t="shared" si="233"/>
        <v>Loan Review/Credit Portfolio Manager</v>
      </c>
      <c r="Y329" s="17" t="str">
        <f t="shared" si="235"/>
        <v>Cross-Business/Generalist</v>
      </c>
      <c r="Z329" s="17" t="str">
        <f t="shared" si="234"/>
        <v>E - Senior Professional</v>
      </c>
      <c r="AN329" s="4" t="str">
        <f t="shared" si="221"/>
        <v>CWLRAE</v>
      </c>
      <c r="AO329" s="12" t="str">
        <f t="shared" si="209"/>
        <v>RRU-CW-LRAE</v>
      </c>
      <c r="AP329" s="12" t="str">
        <f t="shared" si="222"/>
        <v>Underwriting, Credit &amp; Workout</v>
      </c>
      <c r="AQ329" s="12" t="str">
        <f t="shared" si="223"/>
        <v>Loan Review/Credit Portfolio Manager</v>
      </c>
      <c r="AR329" s="12" t="str">
        <f t="shared" si="224"/>
        <v>Cross-Business/Generalist</v>
      </c>
      <c r="AS329" s="12" t="str">
        <f t="shared" si="225"/>
        <v>E - Senior Professional</v>
      </c>
      <c r="AT329" s="12" t="str">
        <f t="shared" si="226"/>
        <v>Underwriting, Credit &amp; WorkoutLoan Review/Credit Portfolio ManagerCross-Business/GeneralistE - Senior Professional</v>
      </c>
      <c r="AU329" s="153" t="str">
        <f t="shared" si="227"/>
        <v>E</v>
      </c>
    </row>
    <row r="330" spans="1:47">
      <c r="A330" s="189" t="s">
        <v>2780</v>
      </c>
      <c r="B330" s="189" t="s">
        <v>3754</v>
      </c>
      <c r="C330" s="189" t="s">
        <v>97</v>
      </c>
      <c r="D330" s="189" t="s">
        <v>137</v>
      </c>
      <c r="E330" s="12">
        <f t="shared" si="211"/>
        <v>3</v>
      </c>
      <c r="F330" s="12">
        <f t="shared" si="212"/>
        <v>1</v>
      </c>
      <c r="G330" s="12">
        <f t="shared" si="213"/>
        <v>5</v>
      </c>
      <c r="H330" s="12" t="str">
        <f t="shared" si="214"/>
        <v>Underwriting, Credit &amp; Workout</v>
      </c>
      <c r="I330" s="12" t="str">
        <f t="shared" si="215"/>
        <v>Underwriting, Credit &amp; Workout3</v>
      </c>
      <c r="J330" s="12" t="str">
        <f t="shared" si="216"/>
        <v>Loan Review/Credit Portfolio Manager</v>
      </c>
      <c r="K330" s="12" t="str">
        <f t="shared" si="217"/>
        <v>Underwriting, Credit &amp; WorkoutLoan Review/Credit Portfolio Manager1</v>
      </c>
      <c r="L330" s="12" t="str">
        <f t="shared" si="218"/>
        <v>Cross-Business/Generalist</v>
      </c>
      <c r="M330" s="12" t="str">
        <f t="shared" si="219"/>
        <v>Underwriting, Credit &amp; WorkoutLoan Review/Credit Portfolio ManagerCross-Business/Generalist5</v>
      </c>
      <c r="N330" s="12" t="str">
        <f t="shared" si="220"/>
        <v>F - Intermediate Professional</v>
      </c>
      <c r="O330" s="4" t="s">
        <v>1867</v>
      </c>
      <c r="P330" s="4" t="str">
        <f t="shared" si="228"/>
        <v>CW</v>
      </c>
      <c r="Q330" s="4" t="str">
        <f t="shared" si="229"/>
        <v>LR</v>
      </c>
      <c r="R330" s="4" t="str">
        <f t="shared" si="230"/>
        <v>A</v>
      </c>
      <c r="S330" s="4" t="str">
        <f t="shared" si="231"/>
        <v>F</v>
      </c>
      <c r="V330" s="12" t="str">
        <f t="shared" si="232"/>
        <v>RRU-CW-LRAF</v>
      </c>
      <c r="W330" s="17" t="str">
        <f t="shared" si="210"/>
        <v>Underwriting, Credit &amp; Workout</v>
      </c>
      <c r="X330" s="17" t="str">
        <f t="shared" si="233"/>
        <v>Loan Review/Credit Portfolio Manager</v>
      </c>
      <c r="Y330" s="17" t="str">
        <f t="shared" si="235"/>
        <v>Cross-Business/Generalist</v>
      </c>
      <c r="Z330" s="17" t="str">
        <f t="shared" si="234"/>
        <v>F - Intermediate Professional</v>
      </c>
      <c r="AN330" s="4" t="str">
        <f t="shared" si="221"/>
        <v>CWLRAF</v>
      </c>
      <c r="AO330" s="12" t="str">
        <f t="shared" si="209"/>
        <v>RRU-CW-LRAF</v>
      </c>
      <c r="AP330" s="12" t="str">
        <f t="shared" si="222"/>
        <v>Underwriting, Credit &amp; Workout</v>
      </c>
      <c r="AQ330" s="12" t="str">
        <f t="shared" si="223"/>
        <v>Loan Review/Credit Portfolio Manager</v>
      </c>
      <c r="AR330" s="12" t="str">
        <f t="shared" si="224"/>
        <v>Cross-Business/Generalist</v>
      </c>
      <c r="AS330" s="12" t="str">
        <f t="shared" si="225"/>
        <v>F - Intermediate Professional</v>
      </c>
      <c r="AT330" s="12" t="str">
        <f t="shared" si="226"/>
        <v>Underwriting, Credit &amp; WorkoutLoan Review/Credit Portfolio ManagerCross-Business/GeneralistF - Intermediate Professional</v>
      </c>
      <c r="AU330" s="153" t="str">
        <f t="shared" si="227"/>
        <v>F</v>
      </c>
    </row>
    <row r="331" spans="1:47">
      <c r="A331" s="189" t="s">
        <v>2780</v>
      </c>
      <c r="B331" s="189" t="s">
        <v>3754</v>
      </c>
      <c r="C331" s="189" t="s">
        <v>97</v>
      </c>
      <c r="D331" s="189" t="s">
        <v>138</v>
      </c>
      <c r="E331" s="12">
        <f t="shared" si="211"/>
        <v>3</v>
      </c>
      <c r="F331" s="12">
        <f t="shared" si="212"/>
        <v>1</v>
      </c>
      <c r="G331" s="12">
        <f t="shared" si="213"/>
        <v>6</v>
      </c>
      <c r="H331" s="12" t="str">
        <f t="shared" si="214"/>
        <v>Underwriting, Credit &amp; Workout</v>
      </c>
      <c r="I331" s="12" t="str">
        <f t="shared" si="215"/>
        <v>Underwriting, Credit &amp; Workout3</v>
      </c>
      <c r="J331" s="12" t="str">
        <f t="shared" si="216"/>
        <v>Loan Review/Credit Portfolio Manager</v>
      </c>
      <c r="K331" s="12" t="str">
        <f t="shared" si="217"/>
        <v>Underwriting, Credit &amp; WorkoutLoan Review/Credit Portfolio Manager1</v>
      </c>
      <c r="L331" s="12" t="str">
        <f t="shared" si="218"/>
        <v>Cross-Business/Generalist</v>
      </c>
      <c r="M331" s="12" t="str">
        <f t="shared" si="219"/>
        <v>Underwriting, Credit &amp; WorkoutLoan Review/Credit Portfolio ManagerCross-Business/Generalist6</v>
      </c>
      <c r="N331" s="12" t="str">
        <f t="shared" si="220"/>
        <v>G - Junior Professional</v>
      </c>
      <c r="O331" s="4" t="s">
        <v>1868</v>
      </c>
      <c r="P331" s="4" t="str">
        <f t="shared" si="228"/>
        <v>CW</v>
      </c>
      <c r="Q331" s="4" t="str">
        <f t="shared" si="229"/>
        <v>LR</v>
      </c>
      <c r="R331" s="4" t="str">
        <f t="shared" si="230"/>
        <v>A</v>
      </c>
      <c r="S331" s="4" t="str">
        <f t="shared" si="231"/>
        <v>G</v>
      </c>
      <c r="V331" s="12" t="str">
        <f t="shared" si="232"/>
        <v>RRU-CW-LRAG</v>
      </c>
      <c r="W331" s="17" t="str">
        <f t="shared" si="210"/>
        <v>Underwriting, Credit &amp; Workout</v>
      </c>
      <c r="X331" s="17" t="str">
        <f t="shared" si="233"/>
        <v>Loan Review/Credit Portfolio Manager</v>
      </c>
      <c r="Y331" s="17" t="str">
        <f t="shared" si="235"/>
        <v>Cross-Business/Generalist</v>
      </c>
      <c r="Z331" s="17" t="str">
        <f t="shared" si="234"/>
        <v>G - Junior Professional</v>
      </c>
      <c r="AN331" s="4" t="str">
        <f t="shared" si="221"/>
        <v>CWLRAG</v>
      </c>
      <c r="AO331" s="12" t="str">
        <f t="shared" ref="AO331:AO396" si="236">"RRU-"&amp;LEFT(AN331,2)&amp;"-"&amp;RIGHT(AN331,4)</f>
        <v>RRU-CW-LRAG</v>
      </c>
      <c r="AP331" s="12" t="str">
        <f t="shared" si="222"/>
        <v>Underwriting, Credit &amp; Workout</v>
      </c>
      <c r="AQ331" s="12" t="str">
        <f t="shared" si="223"/>
        <v>Loan Review/Credit Portfolio Manager</v>
      </c>
      <c r="AR331" s="12" t="str">
        <f t="shared" si="224"/>
        <v>Cross-Business/Generalist</v>
      </c>
      <c r="AS331" s="12" t="str">
        <f t="shared" si="225"/>
        <v>G - Junior Professional</v>
      </c>
      <c r="AT331" s="12" t="str">
        <f t="shared" si="226"/>
        <v>Underwriting, Credit &amp; WorkoutLoan Review/Credit Portfolio ManagerCross-Business/GeneralistG - Junior Professional</v>
      </c>
      <c r="AU331" s="153" t="str">
        <f t="shared" si="227"/>
        <v>G</v>
      </c>
    </row>
    <row r="332" spans="1:47">
      <c r="A332" s="189" t="s">
        <v>2780</v>
      </c>
      <c r="B332" s="189" t="s">
        <v>3754</v>
      </c>
      <c r="C332" s="189" t="s">
        <v>97</v>
      </c>
      <c r="D332" s="189" t="s">
        <v>1408</v>
      </c>
      <c r="E332" s="12">
        <f t="shared" si="211"/>
        <v>3</v>
      </c>
      <c r="F332" s="12">
        <f t="shared" si="212"/>
        <v>1</v>
      </c>
      <c r="G332" s="12">
        <f t="shared" si="213"/>
        <v>7</v>
      </c>
      <c r="H332" s="12" t="str">
        <f t="shared" si="214"/>
        <v>Underwriting, Credit &amp; Workout</v>
      </c>
      <c r="I332" s="12" t="str">
        <f t="shared" si="215"/>
        <v>Underwriting, Credit &amp; Workout3</v>
      </c>
      <c r="J332" s="12" t="str">
        <f t="shared" si="216"/>
        <v>Loan Review/Credit Portfolio Manager</v>
      </c>
      <c r="K332" s="12" t="str">
        <f t="shared" si="217"/>
        <v>Underwriting, Credit &amp; WorkoutLoan Review/Credit Portfolio Manager1</v>
      </c>
      <c r="L332" s="12" t="str">
        <f t="shared" si="218"/>
        <v>Cross-Business/Generalist</v>
      </c>
      <c r="M332" s="12" t="str">
        <f t="shared" si="219"/>
        <v>Underwriting, Credit &amp; WorkoutLoan Review/Credit Portfolio ManagerCross-Business/Generalist7</v>
      </c>
      <c r="N332" s="12" t="str">
        <f t="shared" si="220"/>
        <v>Levels C &amp; D Combined</v>
      </c>
      <c r="O332" s="4" t="s">
        <v>1861</v>
      </c>
      <c r="P332" s="4" t="str">
        <f t="shared" si="228"/>
        <v>CW</v>
      </c>
      <c r="Q332" s="4" t="str">
        <f t="shared" si="229"/>
        <v>LR</v>
      </c>
      <c r="R332" s="4" t="str">
        <f t="shared" si="230"/>
        <v>A</v>
      </c>
      <c r="S332" s="4" t="str">
        <f t="shared" si="231"/>
        <v>2</v>
      </c>
      <c r="V332" s="12" t="str">
        <f t="shared" si="232"/>
        <v>RRU-CW-LRA2</v>
      </c>
      <c r="W332" s="17" t="str">
        <f t="shared" si="210"/>
        <v>Underwriting, Credit &amp; Workout</v>
      </c>
      <c r="X332" s="17" t="str">
        <f t="shared" si="233"/>
        <v>Loan Review/Credit Portfolio Manager</v>
      </c>
      <c r="Y332" s="17" t="str">
        <f t="shared" si="235"/>
        <v>Cross-Business/Generalist</v>
      </c>
      <c r="Z332" s="17" t="str">
        <f t="shared" si="234"/>
        <v>Levels C &amp; D Combined</v>
      </c>
      <c r="AN332" s="4" t="str">
        <f t="shared" si="221"/>
        <v>CWLRA2</v>
      </c>
      <c r="AO332" s="12" t="str">
        <f t="shared" si="236"/>
        <v>RRU-CW-LRA2</v>
      </c>
      <c r="AP332" s="12" t="str">
        <f t="shared" si="222"/>
        <v>Underwriting, Credit &amp; Workout</v>
      </c>
      <c r="AQ332" s="12" t="str">
        <f t="shared" si="223"/>
        <v>Loan Review/Credit Portfolio Manager</v>
      </c>
      <c r="AR332" s="12" t="str">
        <f t="shared" si="224"/>
        <v>Cross-Business/Generalist</v>
      </c>
      <c r="AS332" s="12" t="str">
        <f t="shared" si="225"/>
        <v>Levels C &amp; D Combined</v>
      </c>
      <c r="AT332" s="12" t="str">
        <f t="shared" si="226"/>
        <v>Underwriting, Credit &amp; WorkoutLoan Review/Credit Portfolio ManagerCross-Business/GeneralistLevels C &amp; D Combined</v>
      </c>
      <c r="AU332" s="153" t="str">
        <f t="shared" si="227"/>
        <v>2</v>
      </c>
    </row>
    <row r="333" spans="1:47">
      <c r="A333" s="189" t="s">
        <v>2780</v>
      </c>
      <c r="B333" s="189" t="s">
        <v>3754</v>
      </c>
      <c r="C333" s="189" t="s">
        <v>97</v>
      </c>
      <c r="D333" s="189" t="s">
        <v>1409</v>
      </c>
      <c r="E333" s="12">
        <f t="shared" si="211"/>
        <v>3</v>
      </c>
      <c r="F333" s="12">
        <f t="shared" si="212"/>
        <v>1</v>
      </c>
      <c r="G333" s="12">
        <f t="shared" si="213"/>
        <v>8</v>
      </c>
      <c r="H333" s="12" t="str">
        <f t="shared" si="214"/>
        <v>Underwriting, Credit &amp; Workout</v>
      </c>
      <c r="I333" s="12" t="str">
        <f t="shared" si="215"/>
        <v>Underwriting, Credit &amp; Workout3</v>
      </c>
      <c r="J333" s="12" t="str">
        <f t="shared" si="216"/>
        <v>Loan Review/Credit Portfolio Manager</v>
      </c>
      <c r="K333" s="12" t="str">
        <f t="shared" si="217"/>
        <v>Underwriting, Credit &amp; WorkoutLoan Review/Credit Portfolio Manager1</v>
      </c>
      <c r="L333" s="12" t="str">
        <f t="shared" si="218"/>
        <v>Cross-Business/Generalist</v>
      </c>
      <c r="M333" s="12" t="str">
        <f t="shared" si="219"/>
        <v>Underwriting, Credit &amp; WorkoutLoan Review/Credit Portfolio ManagerCross-Business/Generalist8</v>
      </c>
      <c r="N333" s="12" t="str">
        <f t="shared" si="220"/>
        <v>Levels E, F &amp; G Combined</v>
      </c>
      <c r="O333" s="4" t="s">
        <v>1862</v>
      </c>
      <c r="P333" s="4" t="str">
        <f t="shared" si="228"/>
        <v>CW</v>
      </c>
      <c r="Q333" s="4" t="str">
        <f t="shared" si="229"/>
        <v>LR</v>
      </c>
      <c r="R333" s="4" t="str">
        <f t="shared" si="230"/>
        <v>A</v>
      </c>
      <c r="S333" s="4" t="str">
        <f t="shared" si="231"/>
        <v>3</v>
      </c>
      <c r="V333" s="12" t="str">
        <f t="shared" si="232"/>
        <v>RRU-CW-LRA3</v>
      </c>
      <c r="W333" s="17" t="str">
        <f t="shared" si="210"/>
        <v>Underwriting, Credit &amp; Workout</v>
      </c>
      <c r="X333" s="17" t="str">
        <f t="shared" si="233"/>
        <v>Loan Review/Credit Portfolio Manager</v>
      </c>
      <c r="Y333" s="17" t="str">
        <f t="shared" si="235"/>
        <v>Cross-Business/Generalist</v>
      </c>
      <c r="Z333" s="17" t="str">
        <f t="shared" si="234"/>
        <v>Levels E, F &amp; G Combined</v>
      </c>
      <c r="AN333" s="4" t="str">
        <f t="shared" si="221"/>
        <v>CWLRA3</v>
      </c>
      <c r="AO333" s="12" t="str">
        <f t="shared" si="236"/>
        <v>RRU-CW-LRA3</v>
      </c>
      <c r="AP333" s="12" t="str">
        <f t="shared" si="222"/>
        <v>Underwriting, Credit &amp; Workout</v>
      </c>
      <c r="AQ333" s="12" t="str">
        <f t="shared" si="223"/>
        <v>Loan Review/Credit Portfolio Manager</v>
      </c>
      <c r="AR333" s="12" t="str">
        <f t="shared" si="224"/>
        <v>Cross-Business/Generalist</v>
      </c>
      <c r="AS333" s="12" t="str">
        <f t="shared" si="225"/>
        <v>Levels E, F &amp; G Combined</v>
      </c>
      <c r="AT333" s="12" t="str">
        <f t="shared" si="226"/>
        <v>Underwriting, Credit &amp; WorkoutLoan Review/Credit Portfolio ManagerCross-Business/GeneralistLevels E, F &amp; G Combined</v>
      </c>
      <c r="AU333" s="153" t="str">
        <f t="shared" si="227"/>
        <v>3</v>
      </c>
    </row>
    <row r="334" spans="1:47">
      <c r="A334" s="189" t="s">
        <v>2780</v>
      </c>
      <c r="B334" s="189" t="s">
        <v>3754</v>
      </c>
      <c r="C334" s="189" t="s">
        <v>16</v>
      </c>
      <c r="D334" s="189" t="s">
        <v>51</v>
      </c>
      <c r="E334" s="12">
        <f t="shared" si="211"/>
        <v>3</v>
      </c>
      <c r="F334" s="12">
        <f t="shared" si="212"/>
        <v>2</v>
      </c>
      <c r="G334" s="12">
        <f t="shared" si="213"/>
        <v>1</v>
      </c>
      <c r="H334" s="12" t="str">
        <f t="shared" si="214"/>
        <v>Underwriting, Credit &amp; Workout</v>
      </c>
      <c r="I334" s="12" t="str">
        <f t="shared" si="215"/>
        <v>Underwriting, Credit &amp; Workout3</v>
      </c>
      <c r="J334" s="12" t="str">
        <f t="shared" si="216"/>
        <v>Loan Review/Credit Portfolio Manager</v>
      </c>
      <c r="K334" s="12" t="str">
        <f t="shared" si="217"/>
        <v>Underwriting, Credit &amp; WorkoutLoan Review/Credit Portfolio Manager2</v>
      </c>
      <c r="L334" s="12" t="str">
        <f t="shared" si="218"/>
        <v>Commercial Lending</v>
      </c>
      <c r="M334" s="12" t="str">
        <f t="shared" si="219"/>
        <v>Underwriting, Credit &amp; WorkoutLoan Review/Credit Portfolio ManagerCommercial Lending1</v>
      </c>
      <c r="N334" s="12" t="str">
        <f t="shared" si="220"/>
        <v>B - Senior Function Manager</v>
      </c>
      <c r="O334" s="4" t="s">
        <v>1871</v>
      </c>
      <c r="P334" s="4" t="str">
        <f t="shared" si="228"/>
        <v>CW</v>
      </c>
      <c r="Q334" s="4" t="str">
        <f t="shared" si="229"/>
        <v>LR</v>
      </c>
      <c r="R334" s="4" t="str">
        <f t="shared" si="230"/>
        <v>B</v>
      </c>
      <c r="S334" s="4" t="str">
        <f t="shared" si="231"/>
        <v>B</v>
      </c>
      <c r="V334" s="12" t="str">
        <f t="shared" si="232"/>
        <v>RRU-CW-LRBB</v>
      </c>
      <c r="W334" s="17" t="str">
        <f t="shared" si="210"/>
        <v>Underwriting, Credit &amp; Workout</v>
      </c>
      <c r="X334" s="17" t="str">
        <f t="shared" si="233"/>
        <v>Loan Review/Credit Portfolio Manager</v>
      </c>
      <c r="Y334" s="17" t="str">
        <f t="shared" si="235"/>
        <v>Cross-Business/Generalist</v>
      </c>
      <c r="Z334" s="17" t="str">
        <f t="shared" si="234"/>
        <v>B - Senior Function Manager</v>
      </c>
      <c r="AN334" s="4" t="str">
        <f t="shared" si="221"/>
        <v>CWLRBB</v>
      </c>
      <c r="AO334" s="12" t="str">
        <f t="shared" si="236"/>
        <v>RRU-CW-LRBB</v>
      </c>
      <c r="AP334" s="12" t="str">
        <f t="shared" si="222"/>
        <v>Underwriting, Credit &amp; Workout</v>
      </c>
      <c r="AQ334" s="12" t="str">
        <f t="shared" si="223"/>
        <v>Loan Review/Credit Portfolio Manager</v>
      </c>
      <c r="AR334" s="12" t="str">
        <f t="shared" si="224"/>
        <v>Commercial Lending</v>
      </c>
      <c r="AS334" s="12" t="str">
        <f t="shared" si="225"/>
        <v>B - Senior Function Manager</v>
      </c>
      <c r="AT334" s="12" t="str">
        <f t="shared" si="226"/>
        <v>Underwriting, Credit &amp; WorkoutLoan Review/Credit Portfolio ManagerCommercial LendingB - Senior Function Manager</v>
      </c>
      <c r="AU334" s="153" t="str">
        <f t="shared" si="227"/>
        <v>B</v>
      </c>
    </row>
    <row r="335" spans="1:47">
      <c r="A335" s="189" t="s">
        <v>2780</v>
      </c>
      <c r="B335" s="189" t="s">
        <v>3754</v>
      </c>
      <c r="C335" s="189" t="s">
        <v>16</v>
      </c>
      <c r="D335" s="189" t="s">
        <v>142</v>
      </c>
      <c r="E335" s="12">
        <f t="shared" si="211"/>
        <v>3</v>
      </c>
      <c r="F335" s="12">
        <f t="shared" si="212"/>
        <v>2</v>
      </c>
      <c r="G335" s="12">
        <f t="shared" si="213"/>
        <v>2</v>
      </c>
      <c r="H335" s="12" t="str">
        <f t="shared" si="214"/>
        <v>Underwriting, Credit &amp; Workout</v>
      </c>
      <c r="I335" s="12" t="str">
        <f t="shared" si="215"/>
        <v>Underwriting, Credit &amp; Workout3</v>
      </c>
      <c r="J335" s="12" t="str">
        <f t="shared" si="216"/>
        <v>Loan Review/Credit Portfolio Manager</v>
      </c>
      <c r="K335" s="12" t="str">
        <f t="shared" si="217"/>
        <v>Underwriting, Credit &amp; WorkoutLoan Review/Credit Portfolio Manager2</v>
      </c>
      <c r="L335" s="12" t="str">
        <f t="shared" si="218"/>
        <v>Commercial Lending</v>
      </c>
      <c r="M335" s="12" t="str">
        <f t="shared" si="219"/>
        <v>Underwriting, Credit &amp; WorkoutLoan Review/Credit Portfolio ManagerCommercial Lending2</v>
      </c>
      <c r="N335" s="12" t="str">
        <f t="shared" si="220"/>
        <v>C - Function Manager/Senior Technical Expert</v>
      </c>
      <c r="O335" s="4" t="s">
        <v>1872</v>
      </c>
      <c r="P335" s="4" t="str">
        <f t="shared" si="228"/>
        <v>CW</v>
      </c>
      <c r="Q335" s="4" t="str">
        <f t="shared" si="229"/>
        <v>LR</v>
      </c>
      <c r="R335" s="4" t="str">
        <f t="shared" si="230"/>
        <v>B</v>
      </c>
      <c r="S335" s="4" t="str">
        <f t="shared" si="231"/>
        <v>C</v>
      </c>
      <c r="V335" s="12" t="str">
        <f t="shared" si="232"/>
        <v>RRU-CW-LRBC</v>
      </c>
      <c r="W335" s="17" t="str">
        <f t="shared" si="210"/>
        <v>Underwriting, Credit &amp; Workout</v>
      </c>
      <c r="X335" s="17" t="str">
        <f t="shared" si="233"/>
        <v>Loan Review/Credit Portfolio Manager</v>
      </c>
      <c r="Y335" s="17" t="str">
        <f t="shared" si="235"/>
        <v>Commercial Lending</v>
      </c>
      <c r="Z335" s="17" t="str">
        <f t="shared" si="234"/>
        <v>C - Function Manager/Senior Technical Expert</v>
      </c>
      <c r="AN335" s="4" t="str">
        <f t="shared" si="221"/>
        <v>CWLRBC</v>
      </c>
      <c r="AO335" s="12" t="str">
        <f t="shared" si="236"/>
        <v>RRU-CW-LRBC</v>
      </c>
      <c r="AP335" s="12" t="str">
        <f t="shared" si="222"/>
        <v>Underwriting, Credit &amp; Workout</v>
      </c>
      <c r="AQ335" s="12" t="str">
        <f t="shared" si="223"/>
        <v>Loan Review/Credit Portfolio Manager</v>
      </c>
      <c r="AR335" s="12" t="str">
        <f t="shared" si="224"/>
        <v>Commercial Lending</v>
      </c>
      <c r="AS335" s="12" t="str">
        <f t="shared" si="225"/>
        <v>C - Function Manager/Senior Technical Expert</v>
      </c>
      <c r="AT335" s="12" t="str">
        <f t="shared" si="226"/>
        <v>Underwriting, Credit &amp; WorkoutLoan Review/Credit Portfolio ManagerCommercial LendingC - Function Manager/Senior Technical Expert</v>
      </c>
      <c r="AU335" s="153" t="str">
        <f t="shared" si="227"/>
        <v>C</v>
      </c>
    </row>
    <row r="336" spans="1:47">
      <c r="A336" s="189" t="s">
        <v>2780</v>
      </c>
      <c r="B336" s="189" t="s">
        <v>3754</v>
      </c>
      <c r="C336" s="189" t="s">
        <v>16</v>
      </c>
      <c r="D336" s="189" t="s">
        <v>135</v>
      </c>
      <c r="E336" s="12">
        <f t="shared" si="211"/>
        <v>3</v>
      </c>
      <c r="F336" s="12">
        <f t="shared" si="212"/>
        <v>2</v>
      </c>
      <c r="G336" s="12">
        <f t="shared" si="213"/>
        <v>3</v>
      </c>
      <c r="H336" s="12" t="str">
        <f t="shared" si="214"/>
        <v>Underwriting, Credit &amp; Workout</v>
      </c>
      <c r="I336" s="12" t="str">
        <f t="shared" si="215"/>
        <v>Underwriting, Credit &amp; Workout3</v>
      </c>
      <c r="J336" s="12" t="str">
        <f t="shared" si="216"/>
        <v>Loan Review/Credit Portfolio Manager</v>
      </c>
      <c r="K336" s="12" t="str">
        <f t="shared" si="217"/>
        <v>Underwriting, Credit &amp; WorkoutLoan Review/Credit Portfolio Manager2</v>
      </c>
      <c r="L336" s="12" t="str">
        <f t="shared" si="218"/>
        <v>Commercial Lending</v>
      </c>
      <c r="M336" s="12" t="str">
        <f t="shared" si="219"/>
        <v>Underwriting, Credit &amp; WorkoutLoan Review/Credit Portfolio ManagerCommercial Lending3</v>
      </c>
      <c r="N336" s="12" t="str">
        <f t="shared" si="220"/>
        <v>D - Manager/Technical Expert</v>
      </c>
      <c r="O336" s="4" t="s">
        <v>1873</v>
      </c>
      <c r="P336" s="4" t="str">
        <f t="shared" si="228"/>
        <v>CW</v>
      </c>
      <c r="Q336" s="4" t="str">
        <f t="shared" si="229"/>
        <v>LR</v>
      </c>
      <c r="R336" s="4" t="str">
        <f t="shared" si="230"/>
        <v>B</v>
      </c>
      <c r="S336" s="4" t="str">
        <f t="shared" si="231"/>
        <v>D</v>
      </c>
      <c r="V336" s="12" t="str">
        <f t="shared" si="232"/>
        <v>RRU-CW-LRBD</v>
      </c>
      <c r="W336" s="17" t="str">
        <f t="shared" si="210"/>
        <v>Underwriting, Credit &amp; Workout</v>
      </c>
      <c r="X336" s="17" t="str">
        <f t="shared" si="233"/>
        <v>Loan Review/Credit Portfolio Manager</v>
      </c>
      <c r="Y336" s="17" t="str">
        <f t="shared" si="235"/>
        <v>Commercial Lending</v>
      </c>
      <c r="Z336" s="17" t="str">
        <f t="shared" si="234"/>
        <v>D - Manager/Technical Expert</v>
      </c>
      <c r="AN336" s="4" t="str">
        <f t="shared" si="221"/>
        <v>CWLRBD</v>
      </c>
      <c r="AO336" s="12" t="str">
        <f t="shared" si="236"/>
        <v>RRU-CW-LRBD</v>
      </c>
      <c r="AP336" s="12" t="str">
        <f t="shared" si="222"/>
        <v>Underwriting, Credit &amp; Workout</v>
      </c>
      <c r="AQ336" s="12" t="str">
        <f t="shared" si="223"/>
        <v>Loan Review/Credit Portfolio Manager</v>
      </c>
      <c r="AR336" s="12" t="str">
        <f t="shared" si="224"/>
        <v>Commercial Lending</v>
      </c>
      <c r="AS336" s="12" t="str">
        <f t="shared" si="225"/>
        <v>D - Manager/Technical Expert</v>
      </c>
      <c r="AT336" s="12" t="str">
        <f t="shared" si="226"/>
        <v>Underwriting, Credit &amp; WorkoutLoan Review/Credit Portfolio ManagerCommercial LendingD - Manager/Technical Expert</v>
      </c>
      <c r="AU336" s="153" t="str">
        <f t="shared" si="227"/>
        <v>D</v>
      </c>
    </row>
    <row r="337" spans="1:47">
      <c r="A337" s="189" t="s">
        <v>2780</v>
      </c>
      <c r="B337" s="189" t="s">
        <v>3754</v>
      </c>
      <c r="C337" s="189" t="s">
        <v>16</v>
      </c>
      <c r="D337" s="189" t="s">
        <v>136</v>
      </c>
      <c r="E337" s="12">
        <f t="shared" si="211"/>
        <v>3</v>
      </c>
      <c r="F337" s="12">
        <f t="shared" si="212"/>
        <v>2</v>
      </c>
      <c r="G337" s="12">
        <f t="shared" si="213"/>
        <v>4</v>
      </c>
      <c r="H337" s="12" t="str">
        <f t="shared" si="214"/>
        <v>Underwriting, Credit &amp; Workout</v>
      </c>
      <c r="I337" s="12" t="str">
        <f t="shared" si="215"/>
        <v>Underwriting, Credit &amp; Workout3</v>
      </c>
      <c r="J337" s="12" t="str">
        <f t="shared" si="216"/>
        <v>Loan Review/Credit Portfolio Manager</v>
      </c>
      <c r="K337" s="12" t="str">
        <f t="shared" si="217"/>
        <v>Underwriting, Credit &amp; WorkoutLoan Review/Credit Portfolio Manager2</v>
      </c>
      <c r="L337" s="12" t="str">
        <f t="shared" si="218"/>
        <v>Commercial Lending</v>
      </c>
      <c r="M337" s="12" t="str">
        <f t="shared" si="219"/>
        <v>Underwriting, Credit &amp; WorkoutLoan Review/Credit Portfolio ManagerCommercial Lending4</v>
      </c>
      <c r="N337" s="12" t="str">
        <f t="shared" si="220"/>
        <v>E - Senior Professional</v>
      </c>
      <c r="O337" s="4" t="s">
        <v>1874</v>
      </c>
      <c r="P337" s="4" t="str">
        <f t="shared" si="228"/>
        <v>CW</v>
      </c>
      <c r="Q337" s="4" t="str">
        <f t="shared" si="229"/>
        <v>LR</v>
      </c>
      <c r="R337" s="4" t="str">
        <f t="shared" si="230"/>
        <v>B</v>
      </c>
      <c r="S337" s="4" t="str">
        <f t="shared" si="231"/>
        <v>E</v>
      </c>
      <c r="V337" s="12" t="str">
        <f t="shared" si="232"/>
        <v>RRU-CW-LRBE</v>
      </c>
      <c r="W337" s="17" t="str">
        <f t="shared" si="210"/>
        <v>Underwriting, Credit &amp; Workout</v>
      </c>
      <c r="X337" s="17" t="str">
        <f t="shared" si="233"/>
        <v>Loan Review/Credit Portfolio Manager</v>
      </c>
      <c r="Y337" s="17" t="str">
        <f t="shared" si="235"/>
        <v>Commercial Lending</v>
      </c>
      <c r="Z337" s="17" t="str">
        <f t="shared" si="234"/>
        <v>E - Senior Professional</v>
      </c>
      <c r="AN337" s="4" t="str">
        <f t="shared" si="221"/>
        <v>CWLRBE</v>
      </c>
      <c r="AO337" s="12" t="str">
        <f t="shared" si="236"/>
        <v>RRU-CW-LRBE</v>
      </c>
      <c r="AP337" s="12" t="str">
        <f t="shared" si="222"/>
        <v>Underwriting, Credit &amp; Workout</v>
      </c>
      <c r="AQ337" s="12" t="str">
        <f t="shared" si="223"/>
        <v>Loan Review/Credit Portfolio Manager</v>
      </c>
      <c r="AR337" s="12" t="str">
        <f t="shared" si="224"/>
        <v>Commercial Lending</v>
      </c>
      <c r="AS337" s="12" t="str">
        <f t="shared" si="225"/>
        <v>E - Senior Professional</v>
      </c>
      <c r="AT337" s="12" t="str">
        <f t="shared" si="226"/>
        <v>Underwriting, Credit &amp; WorkoutLoan Review/Credit Portfolio ManagerCommercial LendingE - Senior Professional</v>
      </c>
      <c r="AU337" s="153" t="str">
        <f t="shared" si="227"/>
        <v>E</v>
      </c>
    </row>
    <row r="338" spans="1:47">
      <c r="A338" s="189" t="s">
        <v>2780</v>
      </c>
      <c r="B338" s="189" t="s">
        <v>3754</v>
      </c>
      <c r="C338" s="189" t="s">
        <v>16</v>
      </c>
      <c r="D338" s="189" t="s">
        <v>137</v>
      </c>
      <c r="E338" s="12">
        <f t="shared" si="211"/>
        <v>3</v>
      </c>
      <c r="F338" s="12">
        <f t="shared" si="212"/>
        <v>2</v>
      </c>
      <c r="G338" s="12">
        <f t="shared" si="213"/>
        <v>5</v>
      </c>
      <c r="H338" s="12" t="str">
        <f t="shared" si="214"/>
        <v>Underwriting, Credit &amp; Workout</v>
      </c>
      <c r="I338" s="12" t="str">
        <f t="shared" si="215"/>
        <v>Underwriting, Credit &amp; Workout3</v>
      </c>
      <c r="J338" s="12" t="str">
        <f t="shared" si="216"/>
        <v>Loan Review/Credit Portfolio Manager</v>
      </c>
      <c r="K338" s="12" t="str">
        <f t="shared" si="217"/>
        <v>Underwriting, Credit &amp; WorkoutLoan Review/Credit Portfolio Manager2</v>
      </c>
      <c r="L338" s="12" t="str">
        <f t="shared" si="218"/>
        <v>Commercial Lending</v>
      </c>
      <c r="M338" s="12" t="str">
        <f t="shared" si="219"/>
        <v>Underwriting, Credit &amp; WorkoutLoan Review/Credit Portfolio ManagerCommercial Lending5</v>
      </c>
      <c r="N338" s="12" t="str">
        <f t="shared" si="220"/>
        <v>F - Intermediate Professional</v>
      </c>
      <c r="O338" s="4" t="s">
        <v>1875</v>
      </c>
      <c r="P338" s="4" t="str">
        <f t="shared" si="228"/>
        <v>CW</v>
      </c>
      <c r="Q338" s="4" t="str">
        <f t="shared" si="229"/>
        <v>LR</v>
      </c>
      <c r="R338" s="4" t="str">
        <f t="shared" si="230"/>
        <v>B</v>
      </c>
      <c r="S338" s="4" t="str">
        <f t="shared" si="231"/>
        <v>F</v>
      </c>
      <c r="V338" s="12" t="str">
        <f t="shared" si="232"/>
        <v>RRU-CW-LRBF</v>
      </c>
      <c r="W338" s="17" t="str">
        <f t="shared" si="210"/>
        <v>Underwriting, Credit &amp; Workout</v>
      </c>
      <c r="X338" s="17" t="str">
        <f t="shared" si="233"/>
        <v>Loan Review/Credit Portfolio Manager</v>
      </c>
      <c r="Y338" s="17" t="str">
        <f t="shared" si="235"/>
        <v>Commercial Lending</v>
      </c>
      <c r="Z338" s="17" t="str">
        <f t="shared" si="234"/>
        <v>F - Intermediate Professional</v>
      </c>
      <c r="AN338" s="4" t="str">
        <f t="shared" si="221"/>
        <v>CWLRBF</v>
      </c>
      <c r="AO338" s="12" t="str">
        <f t="shared" si="236"/>
        <v>RRU-CW-LRBF</v>
      </c>
      <c r="AP338" s="12" t="str">
        <f t="shared" si="222"/>
        <v>Underwriting, Credit &amp; Workout</v>
      </c>
      <c r="AQ338" s="12" t="str">
        <f t="shared" si="223"/>
        <v>Loan Review/Credit Portfolio Manager</v>
      </c>
      <c r="AR338" s="12" t="str">
        <f t="shared" si="224"/>
        <v>Commercial Lending</v>
      </c>
      <c r="AS338" s="12" t="str">
        <f t="shared" si="225"/>
        <v>F - Intermediate Professional</v>
      </c>
      <c r="AT338" s="12" t="str">
        <f t="shared" si="226"/>
        <v>Underwriting, Credit &amp; WorkoutLoan Review/Credit Portfolio ManagerCommercial LendingF - Intermediate Professional</v>
      </c>
      <c r="AU338" s="153" t="str">
        <f t="shared" si="227"/>
        <v>F</v>
      </c>
    </row>
    <row r="339" spans="1:47">
      <c r="A339" s="189" t="s">
        <v>2780</v>
      </c>
      <c r="B339" s="189" t="s">
        <v>3754</v>
      </c>
      <c r="C339" s="189" t="s">
        <v>16</v>
      </c>
      <c r="D339" s="189" t="s">
        <v>138</v>
      </c>
      <c r="E339" s="12">
        <f t="shared" si="211"/>
        <v>3</v>
      </c>
      <c r="F339" s="12">
        <f t="shared" si="212"/>
        <v>2</v>
      </c>
      <c r="G339" s="12">
        <f t="shared" si="213"/>
        <v>6</v>
      </c>
      <c r="H339" s="12" t="str">
        <f t="shared" si="214"/>
        <v>Underwriting, Credit &amp; Workout</v>
      </c>
      <c r="I339" s="12" t="str">
        <f t="shared" si="215"/>
        <v>Underwriting, Credit &amp; Workout3</v>
      </c>
      <c r="J339" s="12" t="str">
        <f t="shared" si="216"/>
        <v>Loan Review/Credit Portfolio Manager</v>
      </c>
      <c r="K339" s="12" t="str">
        <f t="shared" si="217"/>
        <v>Underwriting, Credit &amp; WorkoutLoan Review/Credit Portfolio Manager2</v>
      </c>
      <c r="L339" s="12" t="str">
        <f t="shared" si="218"/>
        <v>Commercial Lending</v>
      </c>
      <c r="M339" s="12" t="str">
        <f t="shared" si="219"/>
        <v>Underwriting, Credit &amp; WorkoutLoan Review/Credit Portfolio ManagerCommercial Lending6</v>
      </c>
      <c r="N339" s="12" t="str">
        <f t="shared" si="220"/>
        <v>G - Junior Professional</v>
      </c>
      <c r="O339" s="4" t="s">
        <v>1876</v>
      </c>
      <c r="P339" s="4" t="str">
        <f t="shared" si="228"/>
        <v>CW</v>
      </c>
      <c r="Q339" s="4" t="str">
        <f t="shared" si="229"/>
        <v>LR</v>
      </c>
      <c r="R339" s="4" t="str">
        <f t="shared" si="230"/>
        <v>B</v>
      </c>
      <c r="S339" s="4" t="str">
        <f t="shared" si="231"/>
        <v>G</v>
      </c>
      <c r="V339" s="12" t="str">
        <f t="shared" si="232"/>
        <v>RRU-CW-LRBG</v>
      </c>
      <c r="W339" s="17" t="str">
        <f t="shared" si="210"/>
        <v>Underwriting, Credit &amp; Workout</v>
      </c>
      <c r="X339" s="17" t="str">
        <f t="shared" si="233"/>
        <v>Loan Review/Credit Portfolio Manager</v>
      </c>
      <c r="Y339" s="17" t="str">
        <f t="shared" si="235"/>
        <v>Commercial Lending</v>
      </c>
      <c r="Z339" s="17" t="str">
        <f t="shared" si="234"/>
        <v>G - Junior Professional</v>
      </c>
      <c r="AN339" s="4" t="str">
        <f t="shared" si="221"/>
        <v>CWLRBG</v>
      </c>
      <c r="AO339" s="12" t="str">
        <f t="shared" si="236"/>
        <v>RRU-CW-LRBG</v>
      </c>
      <c r="AP339" s="12" t="str">
        <f t="shared" si="222"/>
        <v>Underwriting, Credit &amp; Workout</v>
      </c>
      <c r="AQ339" s="12" t="str">
        <f t="shared" si="223"/>
        <v>Loan Review/Credit Portfolio Manager</v>
      </c>
      <c r="AR339" s="12" t="str">
        <f t="shared" si="224"/>
        <v>Commercial Lending</v>
      </c>
      <c r="AS339" s="12" t="str">
        <f t="shared" si="225"/>
        <v>G - Junior Professional</v>
      </c>
      <c r="AT339" s="12" t="str">
        <f t="shared" si="226"/>
        <v>Underwriting, Credit &amp; WorkoutLoan Review/Credit Portfolio ManagerCommercial LendingG - Junior Professional</v>
      </c>
      <c r="AU339" s="153" t="str">
        <f t="shared" si="227"/>
        <v>G</v>
      </c>
    </row>
    <row r="340" spans="1:47">
      <c r="A340" s="189" t="s">
        <v>2780</v>
      </c>
      <c r="B340" s="189" t="s">
        <v>3754</v>
      </c>
      <c r="C340" s="189" t="s">
        <v>16</v>
      </c>
      <c r="D340" s="189" t="s">
        <v>1408</v>
      </c>
      <c r="E340" s="12">
        <f t="shared" si="211"/>
        <v>3</v>
      </c>
      <c r="F340" s="12">
        <f t="shared" si="212"/>
        <v>2</v>
      </c>
      <c r="G340" s="12">
        <f t="shared" si="213"/>
        <v>7</v>
      </c>
      <c r="H340" s="12" t="str">
        <f t="shared" si="214"/>
        <v>Underwriting, Credit &amp; Workout</v>
      </c>
      <c r="I340" s="12" t="str">
        <f t="shared" si="215"/>
        <v>Underwriting, Credit &amp; Workout3</v>
      </c>
      <c r="J340" s="12" t="str">
        <f t="shared" si="216"/>
        <v>Loan Review/Credit Portfolio Manager</v>
      </c>
      <c r="K340" s="12" t="str">
        <f t="shared" si="217"/>
        <v>Underwriting, Credit &amp; WorkoutLoan Review/Credit Portfolio Manager2</v>
      </c>
      <c r="L340" s="12" t="str">
        <f t="shared" si="218"/>
        <v>Commercial Lending</v>
      </c>
      <c r="M340" s="12" t="str">
        <f t="shared" si="219"/>
        <v>Underwriting, Credit &amp; WorkoutLoan Review/Credit Portfolio ManagerCommercial Lending7</v>
      </c>
      <c r="N340" s="12" t="str">
        <f t="shared" si="220"/>
        <v>Levels C &amp; D Combined</v>
      </c>
      <c r="O340" s="4" t="s">
        <v>1869</v>
      </c>
      <c r="P340" s="4" t="str">
        <f t="shared" si="228"/>
        <v>CW</v>
      </c>
      <c r="Q340" s="4" t="str">
        <f t="shared" si="229"/>
        <v>LR</v>
      </c>
      <c r="R340" s="4" t="str">
        <f t="shared" si="230"/>
        <v>B</v>
      </c>
      <c r="S340" s="4" t="str">
        <f t="shared" si="231"/>
        <v>2</v>
      </c>
      <c r="V340" s="12" t="str">
        <f t="shared" si="232"/>
        <v>RRU-CW-LRB2</v>
      </c>
      <c r="W340" s="17" t="str">
        <f t="shared" ref="W340:W361" si="237">A338</f>
        <v>Underwriting, Credit &amp; Workout</v>
      </c>
      <c r="X340" s="17" t="str">
        <f t="shared" si="233"/>
        <v>Loan Review/Credit Portfolio Manager</v>
      </c>
      <c r="Y340" s="17" t="str">
        <f t="shared" si="235"/>
        <v>Commercial Lending</v>
      </c>
      <c r="Z340" s="17" t="str">
        <f t="shared" si="234"/>
        <v>Levels C &amp; D Combined</v>
      </c>
      <c r="AN340" s="4" t="str">
        <f t="shared" si="221"/>
        <v>CWLRB2</v>
      </c>
      <c r="AO340" s="12" t="str">
        <f t="shared" si="236"/>
        <v>RRU-CW-LRB2</v>
      </c>
      <c r="AP340" s="12" t="str">
        <f t="shared" si="222"/>
        <v>Underwriting, Credit &amp; Workout</v>
      </c>
      <c r="AQ340" s="12" t="str">
        <f t="shared" si="223"/>
        <v>Loan Review/Credit Portfolio Manager</v>
      </c>
      <c r="AR340" s="12" t="str">
        <f t="shared" si="224"/>
        <v>Commercial Lending</v>
      </c>
      <c r="AS340" s="12" t="str">
        <f t="shared" si="225"/>
        <v>Levels C &amp; D Combined</v>
      </c>
      <c r="AT340" s="12" t="str">
        <f t="shared" si="226"/>
        <v>Underwriting, Credit &amp; WorkoutLoan Review/Credit Portfolio ManagerCommercial LendingLevels C &amp; D Combined</v>
      </c>
      <c r="AU340" s="153" t="str">
        <f t="shared" si="227"/>
        <v>2</v>
      </c>
    </row>
    <row r="341" spans="1:47">
      <c r="A341" s="189" t="s">
        <v>2780</v>
      </c>
      <c r="B341" s="189" t="s">
        <v>3754</v>
      </c>
      <c r="C341" s="189" t="s">
        <v>16</v>
      </c>
      <c r="D341" s="189" t="s">
        <v>1409</v>
      </c>
      <c r="E341" s="12">
        <f t="shared" si="211"/>
        <v>3</v>
      </c>
      <c r="F341" s="12">
        <f t="shared" si="212"/>
        <v>2</v>
      </c>
      <c r="G341" s="12">
        <f t="shared" si="213"/>
        <v>8</v>
      </c>
      <c r="H341" s="12" t="str">
        <f t="shared" si="214"/>
        <v>Underwriting, Credit &amp; Workout</v>
      </c>
      <c r="I341" s="12" t="str">
        <f t="shared" si="215"/>
        <v>Underwriting, Credit &amp; Workout3</v>
      </c>
      <c r="J341" s="12" t="str">
        <f t="shared" si="216"/>
        <v>Loan Review/Credit Portfolio Manager</v>
      </c>
      <c r="K341" s="12" t="str">
        <f t="shared" si="217"/>
        <v>Underwriting, Credit &amp; WorkoutLoan Review/Credit Portfolio Manager2</v>
      </c>
      <c r="L341" s="12" t="str">
        <f t="shared" si="218"/>
        <v>Commercial Lending</v>
      </c>
      <c r="M341" s="12" t="str">
        <f t="shared" si="219"/>
        <v>Underwriting, Credit &amp; WorkoutLoan Review/Credit Portfolio ManagerCommercial Lending8</v>
      </c>
      <c r="N341" s="12" t="str">
        <f t="shared" si="220"/>
        <v>Levels E, F &amp; G Combined</v>
      </c>
      <c r="O341" s="4" t="s">
        <v>1870</v>
      </c>
      <c r="P341" s="4" t="str">
        <f t="shared" si="228"/>
        <v>CW</v>
      </c>
      <c r="Q341" s="4" t="str">
        <f t="shared" si="229"/>
        <v>LR</v>
      </c>
      <c r="R341" s="4" t="str">
        <f t="shared" si="230"/>
        <v>B</v>
      </c>
      <c r="S341" s="4" t="str">
        <f t="shared" si="231"/>
        <v>3</v>
      </c>
      <c r="V341" s="12" t="str">
        <f t="shared" si="232"/>
        <v>RRU-CW-LRB3</v>
      </c>
      <c r="W341" s="17" t="str">
        <f t="shared" si="237"/>
        <v>Underwriting, Credit &amp; Workout</v>
      </c>
      <c r="X341" s="17" t="str">
        <f t="shared" si="233"/>
        <v>Loan Review/Credit Portfolio Manager</v>
      </c>
      <c r="Y341" s="17" t="str">
        <f t="shared" si="235"/>
        <v>Commercial Lending</v>
      </c>
      <c r="Z341" s="17" t="str">
        <f t="shared" si="234"/>
        <v>Levels E, F &amp; G Combined</v>
      </c>
      <c r="AN341" s="4" t="str">
        <f t="shared" si="221"/>
        <v>CWLRB3</v>
      </c>
      <c r="AO341" s="12" t="str">
        <f t="shared" si="236"/>
        <v>RRU-CW-LRB3</v>
      </c>
      <c r="AP341" s="12" t="str">
        <f t="shared" si="222"/>
        <v>Underwriting, Credit &amp; Workout</v>
      </c>
      <c r="AQ341" s="12" t="str">
        <f t="shared" si="223"/>
        <v>Loan Review/Credit Portfolio Manager</v>
      </c>
      <c r="AR341" s="12" t="str">
        <f t="shared" si="224"/>
        <v>Commercial Lending</v>
      </c>
      <c r="AS341" s="12" t="str">
        <f t="shared" si="225"/>
        <v>Levels E, F &amp; G Combined</v>
      </c>
      <c r="AT341" s="12" t="str">
        <f t="shared" si="226"/>
        <v>Underwriting, Credit &amp; WorkoutLoan Review/Credit Portfolio ManagerCommercial LendingLevels E, F &amp; G Combined</v>
      </c>
      <c r="AU341" s="153" t="str">
        <f t="shared" si="227"/>
        <v>3</v>
      </c>
    </row>
    <row r="342" spans="1:47">
      <c r="A342" s="189" t="s">
        <v>2780</v>
      </c>
      <c r="B342" s="189" t="s">
        <v>3754</v>
      </c>
      <c r="C342" s="189" t="s">
        <v>434</v>
      </c>
      <c r="D342" s="189" t="s">
        <v>51</v>
      </c>
      <c r="E342" s="12">
        <f t="shared" si="211"/>
        <v>3</v>
      </c>
      <c r="F342" s="12">
        <f t="shared" si="212"/>
        <v>3</v>
      </c>
      <c r="G342" s="12">
        <f t="shared" si="213"/>
        <v>1</v>
      </c>
      <c r="H342" s="12" t="str">
        <f t="shared" si="214"/>
        <v>Underwriting, Credit &amp; Workout</v>
      </c>
      <c r="I342" s="12" t="str">
        <f t="shared" si="215"/>
        <v>Underwriting, Credit &amp; Workout3</v>
      </c>
      <c r="J342" s="12" t="str">
        <f t="shared" si="216"/>
        <v>Loan Review/Credit Portfolio Manager</v>
      </c>
      <c r="K342" s="12" t="str">
        <f t="shared" si="217"/>
        <v>Underwriting, Credit &amp; WorkoutLoan Review/Credit Portfolio Manager3</v>
      </c>
      <c r="L342" s="12" t="str">
        <f t="shared" si="218"/>
        <v>All Specializations Combined</v>
      </c>
      <c r="M342" s="12" t="str">
        <f t="shared" si="219"/>
        <v>Underwriting, Credit &amp; WorkoutLoan Review/Credit Portfolio ManagerAll Specializations Combined1</v>
      </c>
      <c r="N342" s="12" t="str">
        <f t="shared" si="220"/>
        <v>B - Senior Function Manager</v>
      </c>
      <c r="O342" s="4" t="s">
        <v>1855</v>
      </c>
      <c r="P342" s="4" t="str">
        <f t="shared" si="228"/>
        <v>CW</v>
      </c>
      <c r="Q342" s="4" t="str">
        <f t="shared" si="229"/>
        <v>LR</v>
      </c>
      <c r="R342" s="4" t="str">
        <f t="shared" si="230"/>
        <v>0</v>
      </c>
      <c r="S342" s="4" t="str">
        <f t="shared" si="231"/>
        <v>B</v>
      </c>
      <c r="V342" s="12" t="str">
        <f t="shared" si="232"/>
        <v>RRU-CW-LR0B</v>
      </c>
      <c r="W342" s="17" t="str">
        <f t="shared" si="237"/>
        <v>Underwriting, Credit &amp; Workout</v>
      </c>
      <c r="X342" s="17" t="str">
        <f t="shared" si="233"/>
        <v>Loan Review/Credit Portfolio Manager</v>
      </c>
      <c r="Y342" s="17" t="str">
        <f t="shared" si="235"/>
        <v>Commercial Lending</v>
      </c>
      <c r="Z342" s="17" t="str">
        <f t="shared" si="234"/>
        <v>B - Senior Function Manager</v>
      </c>
      <c r="AN342" s="4" t="str">
        <f t="shared" si="221"/>
        <v>CWLR0B</v>
      </c>
      <c r="AO342" s="12" t="str">
        <f t="shared" si="236"/>
        <v>RRU-CW-LR0B</v>
      </c>
      <c r="AP342" s="12" t="str">
        <f t="shared" si="222"/>
        <v>Underwriting, Credit &amp; Workout</v>
      </c>
      <c r="AQ342" s="12" t="str">
        <f t="shared" si="223"/>
        <v>Loan Review/Credit Portfolio Manager</v>
      </c>
      <c r="AR342" s="12" t="str">
        <f t="shared" si="224"/>
        <v>All Specializations Combined</v>
      </c>
      <c r="AS342" s="12" t="str">
        <f t="shared" si="225"/>
        <v>B - Senior Function Manager</v>
      </c>
      <c r="AT342" s="12" t="str">
        <f t="shared" si="226"/>
        <v>Underwriting, Credit &amp; WorkoutLoan Review/Credit Portfolio ManagerAll Specializations CombinedB - Senior Function Manager</v>
      </c>
      <c r="AU342" s="153" t="str">
        <f t="shared" si="227"/>
        <v>B</v>
      </c>
    </row>
    <row r="343" spans="1:47">
      <c r="A343" s="189" t="s">
        <v>2780</v>
      </c>
      <c r="B343" s="189" t="s">
        <v>3754</v>
      </c>
      <c r="C343" s="189" t="s">
        <v>434</v>
      </c>
      <c r="D343" s="189" t="s">
        <v>142</v>
      </c>
      <c r="E343" s="12">
        <f t="shared" si="211"/>
        <v>3</v>
      </c>
      <c r="F343" s="12">
        <f t="shared" si="212"/>
        <v>3</v>
      </c>
      <c r="G343" s="12">
        <f t="shared" si="213"/>
        <v>2</v>
      </c>
      <c r="H343" s="12" t="str">
        <f t="shared" si="214"/>
        <v>Underwriting, Credit &amp; Workout</v>
      </c>
      <c r="I343" s="12" t="str">
        <f t="shared" si="215"/>
        <v>Underwriting, Credit &amp; Workout3</v>
      </c>
      <c r="J343" s="12" t="str">
        <f t="shared" si="216"/>
        <v>Loan Review/Credit Portfolio Manager</v>
      </c>
      <c r="K343" s="12" t="str">
        <f t="shared" si="217"/>
        <v>Underwriting, Credit &amp; WorkoutLoan Review/Credit Portfolio Manager3</v>
      </c>
      <c r="L343" s="12" t="str">
        <f t="shared" si="218"/>
        <v>All Specializations Combined</v>
      </c>
      <c r="M343" s="12" t="str">
        <f t="shared" si="219"/>
        <v>Underwriting, Credit &amp; WorkoutLoan Review/Credit Portfolio ManagerAll Specializations Combined2</v>
      </c>
      <c r="N343" s="12" t="str">
        <f t="shared" si="220"/>
        <v>C - Function Manager/Senior Technical Expert</v>
      </c>
      <c r="O343" s="4" t="s">
        <v>1856</v>
      </c>
      <c r="P343" s="4" t="str">
        <f t="shared" si="228"/>
        <v>CW</v>
      </c>
      <c r="Q343" s="4" t="str">
        <f t="shared" si="229"/>
        <v>LR</v>
      </c>
      <c r="R343" s="4" t="str">
        <f t="shared" si="230"/>
        <v>0</v>
      </c>
      <c r="S343" s="4" t="str">
        <f t="shared" si="231"/>
        <v>C</v>
      </c>
      <c r="V343" s="12" t="str">
        <f t="shared" si="232"/>
        <v>RRU-CW-LR0C</v>
      </c>
      <c r="W343" s="17" t="str">
        <f t="shared" si="237"/>
        <v>Underwriting, Credit &amp; Workout</v>
      </c>
      <c r="X343" s="17" t="str">
        <f t="shared" si="233"/>
        <v>Loan Review/Credit Portfolio Manager</v>
      </c>
      <c r="Y343" s="17" t="str">
        <f t="shared" si="235"/>
        <v>All Specializations Combined</v>
      </c>
      <c r="Z343" s="17" t="str">
        <f t="shared" si="234"/>
        <v>C - Function Manager/Senior Technical Expert</v>
      </c>
      <c r="AN343" s="4" t="str">
        <f t="shared" si="221"/>
        <v>CWLR0C</v>
      </c>
      <c r="AO343" s="12" t="str">
        <f t="shared" si="236"/>
        <v>RRU-CW-LR0C</v>
      </c>
      <c r="AP343" s="12" t="str">
        <f t="shared" si="222"/>
        <v>Underwriting, Credit &amp; Workout</v>
      </c>
      <c r="AQ343" s="12" t="str">
        <f t="shared" si="223"/>
        <v>Loan Review/Credit Portfolio Manager</v>
      </c>
      <c r="AR343" s="12" t="str">
        <f t="shared" si="224"/>
        <v>All Specializations Combined</v>
      </c>
      <c r="AS343" s="12" t="str">
        <f t="shared" si="225"/>
        <v>C - Function Manager/Senior Technical Expert</v>
      </c>
      <c r="AT343" s="12" t="str">
        <f t="shared" si="226"/>
        <v>Underwriting, Credit &amp; WorkoutLoan Review/Credit Portfolio ManagerAll Specializations CombinedC - Function Manager/Senior Technical Expert</v>
      </c>
      <c r="AU343" s="153" t="str">
        <f t="shared" si="227"/>
        <v>C</v>
      </c>
    </row>
    <row r="344" spans="1:47">
      <c r="A344" s="189" t="s">
        <v>2780</v>
      </c>
      <c r="B344" s="189" t="s">
        <v>3754</v>
      </c>
      <c r="C344" s="189" t="s">
        <v>434</v>
      </c>
      <c r="D344" s="189" t="s">
        <v>135</v>
      </c>
      <c r="E344" s="12">
        <f t="shared" si="211"/>
        <v>3</v>
      </c>
      <c r="F344" s="12">
        <f t="shared" si="212"/>
        <v>3</v>
      </c>
      <c r="G344" s="12">
        <f t="shared" si="213"/>
        <v>3</v>
      </c>
      <c r="H344" s="12" t="str">
        <f t="shared" si="214"/>
        <v>Underwriting, Credit &amp; Workout</v>
      </c>
      <c r="I344" s="12" t="str">
        <f t="shared" si="215"/>
        <v>Underwriting, Credit &amp; Workout3</v>
      </c>
      <c r="J344" s="12" t="str">
        <f t="shared" si="216"/>
        <v>Loan Review/Credit Portfolio Manager</v>
      </c>
      <c r="K344" s="12" t="str">
        <f t="shared" si="217"/>
        <v>Underwriting, Credit &amp; WorkoutLoan Review/Credit Portfolio Manager3</v>
      </c>
      <c r="L344" s="12" t="str">
        <f t="shared" si="218"/>
        <v>All Specializations Combined</v>
      </c>
      <c r="M344" s="12" t="str">
        <f t="shared" si="219"/>
        <v>Underwriting, Credit &amp; WorkoutLoan Review/Credit Portfolio ManagerAll Specializations Combined3</v>
      </c>
      <c r="N344" s="12" t="str">
        <f t="shared" si="220"/>
        <v>D - Manager/Technical Expert</v>
      </c>
      <c r="O344" s="4" t="s">
        <v>1857</v>
      </c>
      <c r="P344" s="4" t="str">
        <f t="shared" si="228"/>
        <v>CW</v>
      </c>
      <c r="Q344" s="4" t="str">
        <f t="shared" si="229"/>
        <v>LR</v>
      </c>
      <c r="R344" s="4" t="str">
        <f t="shared" si="230"/>
        <v>0</v>
      </c>
      <c r="S344" s="4" t="str">
        <f t="shared" si="231"/>
        <v>D</v>
      </c>
      <c r="V344" s="12" t="str">
        <f t="shared" si="232"/>
        <v>RRU-CW-LR0D</v>
      </c>
      <c r="W344" s="17" t="str">
        <f t="shared" si="237"/>
        <v>Underwriting, Credit &amp; Workout</v>
      </c>
      <c r="X344" s="17" t="str">
        <f t="shared" si="233"/>
        <v>Loan Review/Credit Portfolio Manager</v>
      </c>
      <c r="Y344" s="17" t="str">
        <f t="shared" si="235"/>
        <v>All Specializations Combined</v>
      </c>
      <c r="Z344" s="17" t="str">
        <f t="shared" si="234"/>
        <v>D - Manager/Technical Expert</v>
      </c>
      <c r="AN344" s="4" t="str">
        <f t="shared" si="221"/>
        <v>CWLR0D</v>
      </c>
      <c r="AO344" s="12" t="str">
        <f t="shared" si="236"/>
        <v>RRU-CW-LR0D</v>
      </c>
      <c r="AP344" s="12" t="str">
        <f t="shared" si="222"/>
        <v>Underwriting, Credit &amp; Workout</v>
      </c>
      <c r="AQ344" s="12" t="str">
        <f t="shared" si="223"/>
        <v>Loan Review/Credit Portfolio Manager</v>
      </c>
      <c r="AR344" s="12" t="str">
        <f t="shared" si="224"/>
        <v>All Specializations Combined</v>
      </c>
      <c r="AS344" s="12" t="str">
        <f t="shared" si="225"/>
        <v>D - Manager/Technical Expert</v>
      </c>
      <c r="AT344" s="12" t="str">
        <f t="shared" si="226"/>
        <v>Underwriting, Credit &amp; WorkoutLoan Review/Credit Portfolio ManagerAll Specializations CombinedD - Manager/Technical Expert</v>
      </c>
      <c r="AU344" s="153" t="str">
        <f t="shared" si="227"/>
        <v>D</v>
      </c>
    </row>
    <row r="345" spans="1:47">
      <c r="A345" s="189" t="s">
        <v>2780</v>
      </c>
      <c r="B345" s="189" t="s">
        <v>3754</v>
      </c>
      <c r="C345" s="189" t="s">
        <v>434</v>
      </c>
      <c r="D345" s="189" t="s">
        <v>136</v>
      </c>
      <c r="E345" s="12">
        <f t="shared" si="211"/>
        <v>3</v>
      </c>
      <c r="F345" s="12">
        <f t="shared" si="212"/>
        <v>3</v>
      </c>
      <c r="G345" s="12">
        <f t="shared" si="213"/>
        <v>4</v>
      </c>
      <c r="H345" s="12" t="str">
        <f t="shared" si="214"/>
        <v>Underwriting, Credit &amp; Workout</v>
      </c>
      <c r="I345" s="12" t="str">
        <f t="shared" si="215"/>
        <v>Underwriting, Credit &amp; Workout3</v>
      </c>
      <c r="J345" s="12" t="str">
        <f t="shared" si="216"/>
        <v>Loan Review/Credit Portfolio Manager</v>
      </c>
      <c r="K345" s="12" t="str">
        <f t="shared" si="217"/>
        <v>Underwriting, Credit &amp; WorkoutLoan Review/Credit Portfolio Manager3</v>
      </c>
      <c r="L345" s="12" t="str">
        <f t="shared" si="218"/>
        <v>All Specializations Combined</v>
      </c>
      <c r="M345" s="12" t="str">
        <f t="shared" si="219"/>
        <v>Underwriting, Credit &amp; WorkoutLoan Review/Credit Portfolio ManagerAll Specializations Combined4</v>
      </c>
      <c r="N345" s="12" t="str">
        <f t="shared" si="220"/>
        <v>E - Senior Professional</v>
      </c>
      <c r="O345" s="4" t="s">
        <v>1858</v>
      </c>
      <c r="P345" s="4" t="str">
        <f t="shared" si="228"/>
        <v>CW</v>
      </c>
      <c r="Q345" s="4" t="str">
        <f t="shared" si="229"/>
        <v>LR</v>
      </c>
      <c r="R345" s="4" t="str">
        <f t="shared" si="230"/>
        <v>0</v>
      </c>
      <c r="S345" s="4" t="str">
        <f t="shared" si="231"/>
        <v>E</v>
      </c>
      <c r="V345" s="12" t="str">
        <f t="shared" si="232"/>
        <v>RRU-CW-LR0E</v>
      </c>
      <c r="W345" s="17" t="str">
        <f t="shared" si="237"/>
        <v>Underwriting, Credit &amp; Workout</v>
      </c>
      <c r="X345" s="17" t="str">
        <f t="shared" si="233"/>
        <v>Loan Review/Credit Portfolio Manager</v>
      </c>
      <c r="Y345" s="17" t="str">
        <f t="shared" si="235"/>
        <v>All Specializations Combined</v>
      </c>
      <c r="Z345" s="17" t="str">
        <f t="shared" si="234"/>
        <v>E - Senior Professional</v>
      </c>
      <c r="AN345" s="4" t="str">
        <f t="shared" si="221"/>
        <v>CWLR0E</v>
      </c>
      <c r="AO345" s="12" t="str">
        <f t="shared" si="236"/>
        <v>RRU-CW-LR0E</v>
      </c>
      <c r="AP345" s="12" t="str">
        <f t="shared" si="222"/>
        <v>Underwriting, Credit &amp; Workout</v>
      </c>
      <c r="AQ345" s="12" t="str">
        <f t="shared" si="223"/>
        <v>Loan Review/Credit Portfolio Manager</v>
      </c>
      <c r="AR345" s="12" t="str">
        <f t="shared" si="224"/>
        <v>All Specializations Combined</v>
      </c>
      <c r="AS345" s="12" t="str">
        <f t="shared" si="225"/>
        <v>E - Senior Professional</v>
      </c>
      <c r="AT345" s="12" t="str">
        <f t="shared" si="226"/>
        <v>Underwriting, Credit &amp; WorkoutLoan Review/Credit Portfolio ManagerAll Specializations CombinedE - Senior Professional</v>
      </c>
      <c r="AU345" s="153" t="str">
        <f t="shared" si="227"/>
        <v>E</v>
      </c>
    </row>
    <row r="346" spans="1:47">
      <c r="A346" s="189" t="s">
        <v>2780</v>
      </c>
      <c r="B346" s="189" t="s">
        <v>3754</v>
      </c>
      <c r="C346" s="189" t="s">
        <v>434</v>
      </c>
      <c r="D346" s="189" t="s">
        <v>137</v>
      </c>
      <c r="E346" s="12">
        <f t="shared" si="211"/>
        <v>3</v>
      </c>
      <c r="F346" s="12">
        <f t="shared" si="212"/>
        <v>3</v>
      </c>
      <c r="G346" s="12">
        <f t="shared" si="213"/>
        <v>5</v>
      </c>
      <c r="H346" s="12" t="str">
        <f t="shared" si="214"/>
        <v>Underwriting, Credit &amp; Workout</v>
      </c>
      <c r="I346" s="12" t="str">
        <f t="shared" si="215"/>
        <v>Underwriting, Credit &amp; Workout3</v>
      </c>
      <c r="J346" s="12" t="str">
        <f t="shared" si="216"/>
        <v>Loan Review/Credit Portfolio Manager</v>
      </c>
      <c r="K346" s="12" t="str">
        <f t="shared" si="217"/>
        <v>Underwriting, Credit &amp; WorkoutLoan Review/Credit Portfolio Manager3</v>
      </c>
      <c r="L346" s="12" t="str">
        <f t="shared" si="218"/>
        <v>All Specializations Combined</v>
      </c>
      <c r="M346" s="12" t="str">
        <f t="shared" si="219"/>
        <v>Underwriting, Credit &amp; WorkoutLoan Review/Credit Portfolio ManagerAll Specializations Combined5</v>
      </c>
      <c r="N346" s="12" t="str">
        <f t="shared" si="220"/>
        <v>F - Intermediate Professional</v>
      </c>
      <c r="O346" s="4" t="s">
        <v>1859</v>
      </c>
      <c r="P346" s="4" t="str">
        <f t="shared" si="228"/>
        <v>CW</v>
      </c>
      <c r="Q346" s="4" t="str">
        <f t="shared" si="229"/>
        <v>LR</v>
      </c>
      <c r="R346" s="4" t="str">
        <f t="shared" si="230"/>
        <v>0</v>
      </c>
      <c r="S346" s="4" t="str">
        <f t="shared" si="231"/>
        <v>F</v>
      </c>
      <c r="V346" s="12" t="str">
        <f t="shared" si="232"/>
        <v>RRU-CW-LR0F</v>
      </c>
      <c r="W346" s="17" t="str">
        <f t="shared" si="237"/>
        <v>Underwriting, Credit &amp; Workout</v>
      </c>
      <c r="X346" s="17" t="str">
        <f t="shared" si="233"/>
        <v>Loan Review/Credit Portfolio Manager</v>
      </c>
      <c r="Y346" s="17" t="str">
        <f t="shared" si="235"/>
        <v>All Specializations Combined</v>
      </c>
      <c r="Z346" s="17" t="str">
        <f t="shared" si="234"/>
        <v>F - Intermediate Professional</v>
      </c>
      <c r="AN346" s="4" t="str">
        <f t="shared" si="221"/>
        <v>CWLR0F</v>
      </c>
      <c r="AO346" s="12" t="str">
        <f t="shared" si="236"/>
        <v>RRU-CW-LR0F</v>
      </c>
      <c r="AP346" s="12" t="str">
        <f t="shared" si="222"/>
        <v>Underwriting, Credit &amp; Workout</v>
      </c>
      <c r="AQ346" s="12" t="str">
        <f t="shared" si="223"/>
        <v>Loan Review/Credit Portfolio Manager</v>
      </c>
      <c r="AR346" s="12" t="str">
        <f t="shared" si="224"/>
        <v>All Specializations Combined</v>
      </c>
      <c r="AS346" s="12" t="str">
        <f t="shared" si="225"/>
        <v>F - Intermediate Professional</v>
      </c>
      <c r="AT346" s="12" t="str">
        <f t="shared" si="226"/>
        <v>Underwriting, Credit &amp; WorkoutLoan Review/Credit Portfolio ManagerAll Specializations CombinedF - Intermediate Professional</v>
      </c>
      <c r="AU346" s="153" t="str">
        <f t="shared" si="227"/>
        <v>F</v>
      </c>
    </row>
    <row r="347" spans="1:47">
      <c r="A347" s="189" t="s">
        <v>2780</v>
      </c>
      <c r="B347" s="189" t="s">
        <v>3754</v>
      </c>
      <c r="C347" s="189" t="s">
        <v>434</v>
      </c>
      <c r="D347" s="189" t="s">
        <v>138</v>
      </c>
      <c r="E347" s="12">
        <f t="shared" si="211"/>
        <v>3</v>
      </c>
      <c r="F347" s="12">
        <f t="shared" si="212"/>
        <v>3</v>
      </c>
      <c r="G347" s="12">
        <f t="shared" si="213"/>
        <v>6</v>
      </c>
      <c r="H347" s="12" t="str">
        <f t="shared" si="214"/>
        <v>Underwriting, Credit &amp; Workout</v>
      </c>
      <c r="I347" s="12" t="str">
        <f t="shared" si="215"/>
        <v>Underwriting, Credit &amp; Workout3</v>
      </c>
      <c r="J347" s="12" t="str">
        <f t="shared" si="216"/>
        <v>Loan Review/Credit Portfolio Manager</v>
      </c>
      <c r="K347" s="12" t="str">
        <f t="shared" si="217"/>
        <v>Underwriting, Credit &amp; WorkoutLoan Review/Credit Portfolio Manager3</v>
      </c>
      <c r="L347" s="12" t="str">
        <f t="shared" si="218"/>
        <v>All Specializations Combined</v>
      </c>
      <c r="M347" s="12" t="str">
        <f t="shared" si="219"/>
        <v>Underwriting, Credit &amp; WorkoutLoan Review/Credit Portfolio ManagerAll Specializations Combined6</v>
      </c>
      <c r="N347" s="12" t="str">
        <f t="shared" si="220"/>
        <v>G - Junior Professional</v>
      </c>
      <c r="O347" s="4" t="s">
        <v>1860</v>
      </c>
      <c r="P347" s="4" t="str">
        <f t="shared" si="228"/>
        <v>CW</v>
      </c>
      <c r="Q347" s="4" t="str">
        <f t="shared" si="229"/>
        <v>LR</v>
      </c>
      <c r="R347" s="4" t="str">
        <f t="shared" si="230"/>
        <v>0</v>
      </c>
      <c r="S347" s="4" t="str">
        <f t="shared" si="231"/>
        <v>G</v>
      </c>
      <c r="V347" s="12" t="str">
        <f t="shared" si="232"/>
        <v>RRU-CW-LR0G</v>
      </c>
      <c r="W347" s="17" t="str">
        <f t="shared" si="237"/>
        <v>Underwriting, Credit &amp; Workout</v>
      </c>
      <c r="X347" s="17" t="str">
        <f t="shared" si="233"/>
        <v>Loan Review/Credit Portfolio Manager</v>
      </c>
      <c r="Y347" s="17" t="str">
        <f t="shared" si="235"/>
        <v>All Specializations Combined</v>
      </c>
      <c r="Z347" s="17" t="str">
        <f t="shared" si="234"/>
        <v>G - Junior Professional</v>
      </c>
      <c r="AN347" s="4" t="str">
        <f t="shared" si="221"/>
        <v>CWLR0G</v>
      </c>
      <c r="AO347" s="12" t="str">
        <f t="shared" si="236"/>
        <v>RRU-CW-LR0G</v>
      </c>
      <c r="AP347" s="12" t="str">
        <f t="shared" si="222"/>
        <v>Underwriting, Credit &amp; Workout</v>
      </c>
      <c r="AQ347" s="12" t="str">
        <f t="shared" si="223"/>
        <v>Loan Review/Credit Portfolio Manager</v>
      </c>
      <c r="AR347" s="12" t="str">
        <f t="shared" si="224"/>
        <v>All Specializations Combined</v>
      </c>
      <c r="AS347" s="12" t="str">
        <f t="shared" si="225"/>
        <v>G - Junior Professional</v>
      </c>
      <c r="AT347" s="12" t="str">
        <f t="shared" si="226"/>
        <v>Underwriting, Credit &amp; WorkoutLoan Review/Credit Portfolio ManagerAll Specializations CombinedG - Junior Professional</v>
      </c>
      <c r="AU347" s="153" t="str">
        <f t="shared" si="227"/>
        <v>G</v>
      </c>
    </row>
    <row r="348" spans="1:47">
      <c r="A348" s="189" t="s">
        <v>2780</v>
      </c>
      <c r="B348" s="12" t="s">
        <v>205</v>
      </c>
      <c r="C348" s="12" t="s">
        <v>97</v>
      </c>
      <c r="D348" s="12" t="s">
        <v>51</v>
      </c>
      <c r="E348" s="12">
        <f t="shared" si="211"/>
        <v>4</v>
      </c>
      <c r="F348" s="12">
        <f t="shared" si="212"/>
        <v>1</v>
      </c>
      <c r="G348" s="12">
        <f t="shared" si="213"/>
        <v>1</v>
      </c>
      <c r="H348" s="12" t="str">
        <f t="shared" si="214"/>
        <v>Underwriting, Credit &amp; Workout</v>
      </c>
      <c r="I348" s="12" t="str">
        <f t="shared" si="215"/>
        <v>Underwriting, Credit &amp; Workout4</v>
      </c>
      <c r="J348" s="12" t="str">
        <f t="shared" si="216"/>
        <v>Loan Workout/Special Assets</v>
      </c>
      <c r="K348" s="12" t="str">
        <f t="shared" si="217"/>
        <v>Underwriting, Credit &amp; WorkoutLoan Workout/Special Assets1</v>
      </c>
      <c r="L348" s="12" t="str">
        <f t="shared" si="218"/>
        <v>Cross-Business/Generalist</v>
      </c>
      <c r="M348" s="12" t="str">
        <f t="shared" si="219"/>
        <v>Underwriting, Credit &amp; WorkoutLoan Workout/Special AssetsCross-Business/Generalist1</v>
      </c>
      <c r="N348" s="12" t="str">
        <f t="shared" si="220"/>
        <v>B - Senior Function Manager</v>
      </c>
      <c r="O348" s="4" t="s">
        <v>1885</v>
      </c>
      <c r="P348" s="4" t="str">
        <f t="shared" si="228"/>
        <v>CW</v>
      </c>
      <c r="Q348" s="4" t="str">
        <f t="shared" si="229"/>
        <v>LW</v>
      </c>
      <c r="R348" s="4" t="str">
        <f t="shared" si="230"/>
        <v>A</v>
      </c>
      <c r="S348" s="4" t="str">
        <f t="shared" si="231"/>
        <v>B</v>
      </c>
      <c r="V348" s="12" t="str">
        <f t="shared" si="232"/>
        <v>RRU-CW-LWAB</v>
      </c>
      <c r="W348" s="17" t="str">
        <f t="shared" si="237"/>
        <v>Underwriting, Credit &amp; Workout</v>
      </c>
      <c r="X348" s="17" t="str">
        <f t="shared" si="233"/>
        <v>Loan Workout/Special Assets</v>
      </c>
      <c r="Y348" s="17" t="str">
        <f t="shared" si="235"/>
        <v>All Specializations Combined</v>
      </c>
      <c r="Z348" s="17" t="str">
        <f t="shared" si="234"/>
        <v>B - Senior Function Manager</v>
      </c>
      <c r="AN348" s="4" t="str">
        <f t="shared" si="221"/>
        <v>CWLWAB</v>
      </c>
      <c r="AO348" s="12" t="str">
        <f t="shared" si="236"/>
        <v>RRU-CW-LWAB</v>
      </c>
      <c r="AP348" s="12" t="str">
        <f t="shared" si="222"/>
        <v>Underwriting, Credit &amp; Workout</v>
      </c>
      <c r="AQ348" s="12" t="str">
        <f t="shared" si="223"/>
        <v>Loan Workout/Special Assets</v>
      </c>
      <c r="AR348" s="12" t="str">
        <f t="shared" si="224"/>
        <v>Cross-Business/Generalist</v>
      </c>
      <c r="AS348" s="12" t="str">
        <f t="shared" si="225"/>
        <v>B - Senior Function Manager</v>
      </c>
      <c r="AT348" s="12" t="str">
        <f t="shared" si="226"/>
        <v>Underwriting, Credit &amp; WorkoutLoan Workout/Special AssetsCross-Business/GeneralistB - Senior Function Manager</v>
      </c>
      <c r="AU348" s="153" t="str">
        <f t="shared" si="227"/>
        <v>B</v>
      </c>
    </row>
    <row r="349" spans="1:47">
      <c r="A349" s="189" t="s">
        <v>2780</v>
      </c>
      <c r="B349" s="12" t="s">
        <v>205</v>
      </c>
      <c r="C349" s="12" t="s">
        <v>97</v>
      </c>
      <c r="D349" s="12" t="s">
        <v>142</v>
      </c>
      <c r="E349" s="12">
        <f t="shared" si="211"/>
        <v>4</v>
      </c>
      <c r="F349" s="12">
        <f t="shared" si="212"/>
        <v>1</v>
      </c>
      <c r="G349" s="12">
        <f t="shared" si="213"/>
        <v>2</v>
      </c>
      <c r="H349" s="12" t="str">
        <f t="shared" si="214"/>
        <v>Underwriting, Credit &amp; Workout</v>
      </c>
      <c r="I349" s="12" t="str">
        <f t="shared" si="215"/>
        <v>Underwriting, Credit &amp; Workout4</v>
      </c>
      <c r="J349" s="12" t="str">
        <f t="shared" si="216"/>
        <v>Loan Workout/Special Assets</v>
      </c>
      <c r="K349" s="12" t="str">
        <f t="shared" si="217"/>
        <v>Underwriting, Credit &amp; WorkoutLoan Workout/Special Assets1</v>
      </c>
      <c r="L349" s="12" t="str">
        <f t="shared" si="218"/>
        <v>Cross-Business/Generalist</v>
      </c>
      <c r="M349" s="12" t="str">
        <f t="shared" si="219"/>
        <v>Underwriting, Credit &amp; WorkoutLoan Workout/Special AssetsCross-Business/Generalist2</v>
      </c>
      <c r="N349" s="12" t="str">
        <f t="shared" si="220"/>
        <v>C - Function Manager/Senior Technical Expert</v>
      </c>
      <c r="O349" s="4" t="s">
        <v>1886</v>
      </c>
      <c r="P349" s="4" t="str">
        <f t="shared" si="228"/>
        <v>CW</v>
      </c>
      <c r="Q349" s="4" t="str">
        <f t="shared" si="229"/>
        <v>LW</v>
      </c>
      <c r="R349" s="4" t="str">
        <f t="shared" si="230"/>
        <v>A</v>
      </c>
      <c r="S349" s="4" t="str">
        <f t="shared" si="231"/>
        <v>C</v>
      </c>
      <c r="V349" s="12" t="str">
        <f t="shared" si="232"/>
        <v>RRU-CW-LWAC</v>
      </c>
      <c r="W349" s="17" t="str">
        <f t="shared" si="237"/>
        <v>Underwriting, Credit &amp; Workout</v>
      </c>
      <c r="X349" s="17" t="str">
        <f t="shared" si="233"/>
        <v>Loan Workout/Special Assets</v>
      </c>
      <c r="Y349" s="17" t="str">
        <f t="shared" si="235"/>
        <v>Cross-Business/Generalist</v>
      </c>
      <c r="Z349" s="17" t="str">
        <f t="shared" si="234"/>
        <v>C - Function Manager/Senior Technical Expert</v>
      </c>
      <c r="AN349" s="4" t="str">
        <f t="shared" si="221"/>
        <v>CWLWAC</v>
      </c>
      <c r="AO349" s="12" t="str">
        <f t="shared" si="236"/>
        <v>RRU-CW-LWAC</v>
      </c>
      <c r="AP349" s="12" t="str">
        <f t="shared" si="222"/>
        <v>Underwriting, Credit &amp; Workout</v>
      </c>
      <c r="AQ349" s="12" t="str">
        <f t="shared" si="223"/>
        <v>Loan Workout/Special Assets</v>
      </c>
      <c r="AR349" s="12" t="str">
        <f t="shared" si="224"/>
        <v>Cross-Business/Generalist</v>
      </c>
      <c r="AS349" s="12" t="str">
        <f t="shared" si="225"/>
        <v>C - Function Manager/Senior Technical Expert</v>
      </c>
      <c r="AT349" s="12" t="str">
        <f t="shared" si="226"/>
        <v>Underwriting, Credit &amp; WorkoutLoan Workout/Special AssetsCross-Business/GeneralistC - Function Manager/Senior Technical Expert</v>
      </c>
      <c r="AU349" s="153" t="str">
        <f t="shared" si="227"/>
        <v>C</v>
      </c>
    </row>
    <row r="350" spans="1:47">
      <c r="A350" s="189" t="s">
        <v>2780</v>
      </c>
      <c r="B350" s="12" t="s">
        <v>205</v>
      </c>
      <c r="C350" s="12" t="s">
        <v>97</v>
      </c>
      <c r="D350" s="12" t="s">
        <v>135</v>
      </c>
      <c r="E350" s="12">
        <f t="shared" si="211"/>
        <v>4</v>
      </c>
      <c r="F350" s="12">
        <f t="shared" si="212"/>
        <v>1</v>
      </c>
      <c r="G350" s="12">
        <f t="shared" si="213"/>
        <v>3</v>
      </c>
      <c r="H350" s="12" t="str">
        <f t="shared" si="214"/>
        <v>Underwriting, Credit &amp; Workout</v>
      </c>
      <c r="I350" s="12" t="str">
        <f t="shared" si="215"/>
        <v>Underwriting, Credit &amp; Workout4</v>
      </c>
      <c r="J350" s="12" t="str">
        <f t="shared" si="216"/>
        <v>Loan Workout/Special Assets</v>
      </c>
      <c r="K350" s="12" t="str">
        <f t="shared" si="217"/>
        <v>Underwriting, Credit &amp; WorkoutLoan Workout/Special Assets1</v>
      </c>
      <c r="L350" s="12" t="str">
        <f t="shared" si="218"/>
        <v>Cross-Business/Generalist</v>
      </c>
      <c r="M350" s="12" t="str">
        <f t="shared" si="219"/>
        <v>Underwriting, Credit &amp; WorkoutLoan Workout/Special AssetsCross-Business/Generalist3</v>
      </c>
      <c r="N350" s="12" t="str">
        <f t="shared" si="220"/>
        <v>D - Manager/Technical Expert</v>
      </c>
      <c r="O350" s="4" t="s">
        <v>1887</v>
      </c>
      <c r="P350" s="4" t="str">
        <f t="shared" si="228"/>
        <v>CW</v>
      </c>
      <c r="Q350" s="4" t="str">
        <f t="shared" si="229"/>
        <v>LW</v>
      </c>
      <c r="R350" s="4" t="str">
        <f t="shared" si="230"/>
        <v>A</v>
      </c>
      <c r="S350" s="4" t="str">
        <f t="shared" si="231"/>
        <v>D</v>
      </c>
      <c r="V350" s="12" t="str">
        <f t="shared" si="232"/>
        <v>RRU-CW-LWAD</v>
      </c>
      <c r="W350" s="17" t="str">
        <f t="shared" si="237"/>
        <v>Underwriting, Credit &amp; Workout</v>
      </c>
      <c r="X350" s="17" t="str">
        <f t="shared" si="233"/>
        <v>Loan Workout/Special Assets</v>
      </c>
      <c r="Y350" s="17" t="str">
        <f t="shared" si="235"/>
        <v>Cross-Business/Generalist</v>
      </c>
      <c r="Z350" s="17" t="str">
        <f t="shared" si="234"/>
        <v>D - Manager/Technical Expert</v>
      </c>
      <c r="AN350" s="4" t="str">
        <f t="shared" si="221"/>
        <v>CWLWAD</v>
      </c>
      <c r="AO350" s="12" t="str">
        <f t="shared" si="236"/>
        <v>RRU-CW-LWAD</v>
      </c>
      <c r="AP350" s="12" t="str">
        <f t="shared" si="222"/>
        <v>Underwriting, Credit &amp; Workout</v>
      </c>
      <c r="AQ350" s="12" t="str">
        <f t="shared" si="223"/>
        <v>Loan Workout/Special Assets</v>
      </c>
      <c r="AR350" s="12" t="str">
        <f t="shared" si="224"/>
        <v>Cross-Business/Generalist</v>
      </c>
      <c r="AS350" s="12" t="str">
        <f t="shared" si="225"/>
        <v>D - Manager/Technical Expert</v>
      </c>
      <c r="AT350" s="12" t="str">
        <f t="shared" si="226"/>
        <v>Underwriting, Credit &amp; WorkoutLoan Workout/Special AssetsCross-Business/GeneralistD - Manager/Technical Expert</v>
      </c>
      <c r="AU350" s="153" t="str">
        <f t="shared" si="227"/>
        <v>D</v>
      </c>
    </row>
    <row r="351" spans="1:47">
      <c r="A351" s="189" t="s">
        <v>2780</v>
      </c>
      <c r="B351" s="12" t="s">
        <v>205</v>
      </c>
      <c r="C351" s="12" t="s">
        <v>97</v>
      </c>
      <c r="D351" s="12" t="s">
        <v>136</v>
      </c>
      <c r="E351" s="12">
        <f t="shared" si="211"/>
        <v>4</v>
      </c>
      <c r="F351" s="12">
        <f t="shared" si="212"/>
        <v>1</v>
      </c>
      <c r="G351" s="12">
        <f t="shared" si="213"/>
        <v>4</v>
      </c>
      <c r="H351" s="12" t="str">
        <f t="shared" si="214"/>
        <v>Underwriting, Credit &amp; Workout</v>
      </c>
      <c r="I351" s="12" t="str">
        <f t="shared" si="215"/>
        <v>Underwriting, Credit &amp; Workout4</v>
      </c>
      <c r="J351" s="12" t="str">
        <f t="shared" si="216"/>
        <v>Loan Workout/Special Assets</v>
      </c>
      <c r="K351" s="12" t="str">
        <f t="shared" si="217"/>
        <v>Underwriting, Credit &amp; WorkoutLoan Workout/Special Assets1</v>
      </c>
      <c r="L351" s="12" t="str">
        <f t="shared" si="218"/>
        <v>Cross-Business/Generalist</v>
      </c>
      <c r="M351" s="12" t="str">
        <f t="shared" si="219"/>
        <v>Underwriting, Credit &amp; WorkoutLoan Workout/Special AssetsCross-Business/Generalist4</v>
      </c>
      <c r="N351" s="12" t="str">
        <f t="shared" si="220"/>
        <v>E - Senior Professional</v>
      </c>
      <c r="O351" s="4" t="s">
        <v>1888</v>
      </c>
      <c r="P351" s="4" t="str">
        <f t="shared" si="228"/>
        <v>CW</v>
      </c>
      <c r="Q351" s="4" t="str">
        <f t="shared" si="229"/>
        <v>LW</v>
      </c>
      <c r="R351" s="4" t="str">
        <f t="shared" si="230"/>
        <v>A</v>
      </c>
      <c r="S351" s="4" t="str">
        <f t="shared" si="231"/>
        <v>E</v>
      </c>
      <c r="V351" s="12" t="str">
        <f t="shared" si="232"/>
        <v>RRU-CW-LWAE</v>
      </c>
      <c r="W351" s="17" t="str">
        <f t="shared" si="237"/>
        <v>Underwriting, Credit &amp; Workout</v>
      </c>
      <c r="X351" s="17" t="str">
        <f t="shared" si="233"/>
        <v>Loan Workout/Special Assets</v>
      </c>
      <c r="Y351" s="17" t="str">
        <f t="shared" si="235"/>
        <v>Cross-Business/Generalist</v>
      </c>
      <c r="Z351" s="17" t="str">
        <f t="shared" si="234"/>
        <v>E - Senior Professional</v>
      </c>
      <c r="AN351" s="4" t="str">
        <f t="shared" si="221"/>
        <v>CWLWAE</v>
      </c>
      <c r="AO351" s="12" t="str">
        <f t="shared" si="236"/>
        <v>RRU-CW-LWAE</v>
      </c>
      <c r="AP351" s="12" t="str">
        <f t="shared" si="222"/>
        <v>Underwriting, Credit &amp; Workout</v>
      </c>
      <c r="AQ351" s="12" t="str">
        <f t="shared" si="223"/>
        <v>Loan Workout/Special Assets</v>
      </c>
      <c r="AR351" s="12" t="str">
        <f t="shared" si="224"/>
        <v>Cross-Business/Generalist</v>
      </c>
      <c r="AS351" s="12" t="str">
        <f t="shared" si="225"/>
        <v>E - Senior Professional</v>
      </c>
      <c r="AT351" s="12" t="str">
        <f t="shared" si="226"/>
        <v>Underwriting, Credit &amp; WorkoutLoan Workout/Special AssetsCross-Business/GeneralistE - Senior Professional</v>
      </c>
      <c r="AU351" s="153" t="str">
        <f t="shared" si="227"/>
        <v>E</v>
      </c>
    </row>
    <row r="352" spans="1:47">
      <c r="A352" s="189" t="s">
        <v>2780</v>
      </c>
      <c r="B352" s="12" t="s">
        <v>205</v>
      </c>
      <c r="C352" s="12" t="s">
        <v>97</v>
      </c>
      <c r="D352" s="12" t="s">
        <v>137</v>
      </c>
      <c r="E352" s="12">
        <f t="shared" si="211"/>
        <v>4</v>
      </c>
      <c r="F352" s="12">
        <f t="shared" si="212"/>
        <v>1</v>
      </c>
      <c r="G352" s="12">
        <f t="shared" si="213"/>
        <v>5</v>
      </c>
      <c r="H352" s="12" t="str">
        <f t="shared" si="214"/>
        <v>Underwriting, Credit &amp; Workout</v>
      </c>
      <c r="I352" s="12" t="str">
        <f t="shared" si="215"/>
        <v>Underwriting, Credit &amp; Workout4</v>
      </c>
      <c r="J352" s="12" t="str">
        <f t="shared" si="216"/>
        <v>Loan Workout/Special Assets</v>
      </c>
      <c r="K352" s="12" t="str">
        <f t="shared" si="217"/>
        <v>Underwriting, Credit &amp; WorkoutLoan Workout/Special Assets1</v>
      </c>
      <c r="L352" s="12" t="str">
        <f t="shared" si="218"/>
        <v>Cross-Business/Generalist</v>
      </c>
      <c r="M352" s="12" t="str">
        <f t="shared" si="219"/>
        <v>Underwriting, Credit &amp; WorkoutLoan Workout/Special AssetsCross-Business/Generalist5</v>
      </c>
      <c r="N352" s="12" t="str">
        <f t="shared" si="220"/>
        <v>F - Intermediate Professional</v>
      </c>
      <c r="O352" s="4" t="s">
        <v>1889</v>
      </c>
      <c r="P352" s="4" t="str">
        <f t="shared" si="228"/>
        <v>CW</v>
      </c>
      <c r="Q352" s="4" t="str">
        <f t="shared" si="229"/>
        <v>LW</v>
      </c>
      <c r="R352" s="4" t="str">
        <f t="shared" si="230"/>
        <v>A</v>
      </c>
      <c r="S352" s="4" t="str">
        <f t="shared" si="231"/>
        <v>F</v>
      </c>
      <c r="V352" s="12" t="str">
        <f t="shared" si="232"/>
        <v>RRU-CW-LWAF</v>
      </c>
      <c r="W352" s="17" t="str">
        <f t="shared" si="237"/>
        <v>Underwriting, Credit &amp; Workout</v>
      </c>
      <c r="X352" s="17" t="str">
        <f t="shared" si="233"/>
        <v>Loan Workout/Special Assets</v>
      </c>
      <c r="Y352" s="17" t="str">
        <f t="shared" si="235"/>
        <v>Cross-Business/Generalist</v>
      </c>
      <c r="Z352" s="17" t="str">
        <f t="shared" si="234"/>
        <v>F - Intermediate Professional</v>
      </c>
      <c r="AN352" s="4" t="str">
        <f t="shared" si="221"/>
        <v>CWLWAF</v>
      </c>
      <c r="AO352" s="12" t="str">
        <f t="shared" si="236"/>
        <v>RRU-CW-LWAF</v>
      </c>
      <c r="AP352" s="12" t="str">
        <f t="shared" si="222"/>
        <v>Underwriting, Credit &amp; Workout</v>
      </c>
      <c r="AQ352" s="12" t="str">
        <f t="shared" si="223"/>
        <v>Loan Workout/Special Assets</v>
      </c>
      <c r="AR352" s="12" t="str">
        <f t="shared" si="224"/>
        <v>Cross-Business/Generalist</v>
      </c>
      <c r="AS352" s="12" t="str">
        <f t="shared" si="225"/>
        <v>F - Intermediate Professional</v>
      </c>
      <c r="AT352" s="12" t="str">
        <f t="shared" si="226"/>
        <v>Underwriting, Credit &amp; WorkoutLoan Workout/Special AssetsCross-Business/GeneralistF - Intermediate Professional</v>
      </c>
      <c r="AU352" s="153" t="str">
        <f t="shared" si="227"/>
        <v>F</v>
      </c>
    </row>
    <row r="353" spans="1:47">
      <c r="A353" s="189" t="s">
        <v>2780</v>
      </c>
      <c r="B353" s="12" t="s">
        <v>205</v>
      </c>
      <c r="C353" s="12" t="s">
        <v>97</v>
      </c>
      <c r="D353" s="12" t="s">
        <v>138</v>
      </c>
      <c r="E353" s="12">
        <f t="shared" si="211"/>
        <v>4</v>
      </c>
      <c r="F353" s="12">
        <f t="shared" si="212"/>
        <v>1</v>
      </c>
      <c r="G353" s="12">
        <f t="shared" si="213"/>
        <v>6</v>
      </c>
      <c r="H353" s="12" t="str">
        <f t="shared" si="214"/>
        <v>Underwriting, Credit &amp; Workout</v>
      </c>
      <c r="I353" s="12" t="str">
        <f t="shared" si="215"/>
        <v>Underwriting, Credit &amp; Workout4</v>
      </c>
      <c r="J353" s="12" t="str">
        <f t="shared" si="216"/>
        <v>Loan Workout/Special Assets</v>
      </c>
      <c r="K353" s="12" t="str">
        <f t="shared" si="217"/>
        <v>Underwriting, Credit &amp; WorkoutLoan Workout/Special Assets1</v>
      </c>
      <c r="L353" s="12" t="str">
        <f t="shared" si="218"/>
        <v>Cross-Business/Generalist</v>
      </c>
      <c r="M353" s="12" t="str">
        <f t="shared" si="219"/>
        <v>Underwriting, Credit &amp; WorkoutLoan Workout/Special AssetsCross-Business/Generalist6</v>
      </c>
      <c r="N353" s="12" t="str">
        <f t="shared" si="220"/>
        <v>G - Junior Professional</v>
      </c>
      <c r="O353" s="4" t="s">
        <v>1890</v>
      </c>
      <c r="P353" s="4" t="str">
        <f t="shared" si="228"/>
        <v>CW</v>
      </c>
      <c r="Q353" s="4" t="str">
        <f t="shared" si="229"/>
        <v>LW</v>
      </c>
      <c r="R353" s="4" t="str">
        <f t="shared" si="230"/>
        <v>A</v>
      </c>
      <c r="S353" s="4" t="str">
        <f t="shared" si="231"/>
        <v>G</v>
      </c>
      <c r="V353" s="12" t="str">
        <f t="shared" si="232"/>
        <v>RRU-CW-LWAG</v>
      </c>
      <c r="W353" s="17" t="str">
        <f t="shared" si="237"/>
        <v>Underwriting, Credit &amp; Workout</v>
      </c>
      <c r="X353" s="17" t="str">
        <f t="shared" si="233"/>
        <v>Loan Workout/Special Assets</v>
      </c>
      <c r="Y353" s="17" t="str">
        <f t="shared" si="235"/>
        <v>Cross-Business/Generalist</v>
      </c>
      <c r="Z353" s="17" t="str">
        <f t="shared" si="234"/>
        <v>G - Junior Professional</v>
      </c>
      <c r="AN353" s="4" t="str">
        <f t="shared" si="221"/>
        <v>CWLWAG</v>
      </c>
      <c r="AO353" s="12" t="str">
        <f t="shared" si="236"/>
        <v>RRU-CW-LWAG</v>
      </c>
      <c r="AP353" s="12" t="str">
        <f t="shared" si="222"/>
        <v>Underwriting, Credit &amp; Workout</v>
      </c>
      <c r="AQ353" s="12" t="str">
        <f t="shared" si="223"/>
        <v>Loan Workout/Special Assets</v>
      </c>
      <c r="AR353" s="12" t="str">
        <f t="shared" si="224"/>
        <v>Cross-Business/Generalist</v>
      </c>
      <c r="AS353" s="12" t="str">
        <f t="shared" si="225"/>
        <v>G - Junior Professional</v>
      </c>
      <c r="AT353" s="12" t="str">
        <f t="shared" si="226"/>
        <v>Underwriting, Credit &amp; WorkoutLoan Workout/Special AssetsCross-Business/GeneralistG - Junior Professional</v>
      </c>
      <c r="AU353" s="153" t="str">
        <f t="shared" si="227"/>
        <v>G</v>
      </c>
    </row>
    <row r="354" spans="1:47">
      <c r="A354" s="189" t="s">
        <v>2780</v>
      </c>
      <c r="B354" s="12" t="s">
        <v>205</v>
      </c>
      <c r="C354" s="12" t="s">
        <v>97</v>
      </c>
      <c r="D354" s="12" t="s">
        <v>1408</v>
      </c>
      <c r="E354" s="12">
        <f t="shared" si="211"/>
        <v>4</v>
      </c>
      <c r="F354" s="12">
        <f t="shared" si="212"/>
        <v>1</v>
      </c>
      <c r="G354" s="12">
        <f t="shared" si="213"/>
        <v>7</v>
      </c>
      <c r="H354" s="12" t="str">
        <f t="shared" si="214"/>
        <v>Underwriting, Credit &amp; Workout</v>
      </c>
      <c r="I354" s="12" t="str">
        <f t="shared" si="215"/>
        <v>Underwriting, Credit &amp; Workout4</v>
      </c>
      <c r="J354" s="12" t="str">
        <f t="shared" si="216"/>
        <v>Loan Workout/Special Assets</v>
      </c>
      <c r="K354" s="12" t="str">
        <f t="shared" si="217"/>
        <v>Underwriting, Credit &amp; WorkoutLoan Workout/Special Assets1</v>
      </c>
      <c r="L354" s="12" t="str">
        <f t="shared" si="218"/>
        <v>Cross-Business/Generalist</v>
      </c>
      <c r="M354" s="12" t="str">
        <f t="shared" si="219"/>
        <v>Underwriting, Credit &amp; WorkoutLoan Workout/Special AssetsCross-Business/Generalist7</v>
      </c>
      <c r="N354" s="12" t="str">
        <f t="shared" si="220"/>
        <v>Levels C &amp; D Combined</v>
      </c>
      <c r="O354" s="4" t="s">
        <v>1883</v>
      </c>
      <c r="P354" s="4" t="str">
        <f t="shared" si="228"/>
        <v>CW</v>
      </c>
      <c r="Q354" s="4" t="str">
        <f t="shared" si="229"/>
        <v>LW</v>
      </c>
      <c r="R354" s="4" t="str">
        <f t="shared" si="230"/>
        <v>A</v>
      </c>
      <c r="S354" s="4" t="str">
        <f t="shared" si="231"/>
        <v>2</v>
      </c>
      <c r="V354" s="12" t="str">
        <f t="shared" si="232"/>
        <v>RRU-CW-LWA2</v>
      </c>
      <c r="W354" s="17" t="str">
        <f t="shared" si="237"/>
        <v>Underwriting, Credit &amp; Workout</v>
      </c>
      <c r="X354" s="17" t="str">
        <f t="shared" si="233"/>
        <v>Loan Workout/Special Assets</v>
      </c>
      <c r="Y354" s="17" t="str">
        <f t="shared" si="235"/>
        <v>Cross-Business/Generalist</v>
      </c>
      <c r="Z354" s="17" t="str">
        <f t="shared" si="234"/>
        <v>Levels C &amp; D Combined</v>
      </c>
      <c r="AN354" s="4" t="str">
        <f t="shared" si="221"/>
        <v>CWLWA2</v>
      </c>
      <c r="AO354" s="12" t="str">
        <f t="shared" si="236"/>
        <v>RRU-CW-LWA2</v>
      </c>
      <c r="AP354" s="12" t="str">
        <f t="shared" si="222"/>
        <v>Underwriting, Credit &amp; Workout</v>
      </c>
      <c r="AQ354" s="12" t="str">
        <f t="shared" si="223"/>
        <v>Loan Workout/Special Assets</v>
      </c>
      <c r="AR354" s="12" t="str">
        <f t="shared" si="224"/>
        <v>Cross-Business/Generalist</v>
      </c>
      <c r="AS354" s="12" t="str">
        <f t="shared" si="225"/>
        <v>Levels C &amp; D Combined</v>
      </c>
      <c r="AT354" s="12" t="str">
        <f t="shared" si="226"/>
        <v>Underwriting, Credit &amp; WorkoutLoan Workout/Special AssetsCross-Business/GeneralistLevels C &amp; D Combined</v>
      </c>
      <c r="AU354" s="153" t="str">
        <f t="shared" si="227"/>
        <v>2</v>
      </c>
    </row>
    <row r="355" spans="1:47">
      <c r="A355" s="189" t="s">
        <v>2780</v>
      </c>
      <c r="B355" s="12" t="s">
        <v>205</v>
      </c>
      <c r="C355" s="12" t="s">
        <v>97</v>
      </c>
      <c r="D355" s="12" t="s">
        <v>1409</v>
      </c>
      <c r="E355" s="12">
        <f t="shared" si="211"/>
        <v>4</v>
      </c>
      <c r="F355" s="12">
        <f t="shared" si="212"/>
        <v>1</v>
      </c>
      <c r="G355" s="12">
        <f t="shared" si="213"/>
        <v>8</v>
      </c>
      <c r="H355" s="12" t="str">
        <f t="shared" si="214"/>
        <v>Underwriting, Credit &amp; Workout</v>
      </c>
      <c r="I355" s="12" t="str">
        <f t="shared" si="215"/>
        <v>Underwriting, Credit &amp; Workout4</v>
      </c>
      <c r="J355" s="12" t="str">
        <f t="shared" si="216"/>
        <v>Loan Workout/Special Assets</v>
      </c>
      <c r="K355" s="12" t="str">
        <f t="shared" si="217"/>
        <v>Underwriting, Credit &amp; WorkoutLoan Workout/Special Assets1</v>
      </c>
      <c r="L355" s="12" t="str">
        <f t="shared" si="218"/>
        <v>Cross-Business/Generalist</v>
      </c>
      <c r="M355" s="12" t="str">
        <f t="shared" si="219"/>
        <v>Underwriting, Credit &amp; WorkoutLoan Workout/Special AssetsCross-Business/Generalist8</v>
      </c>
      <c r="N355" s="12" t="str">
        <f t="shared" si="220"/>
        <v>Levels E, F &amp; G Combined</v>
      </c>
      <c r="O355" s="4" t="s">
        <v>1884</v>
      </c>
      <c r="P355" s="4" t="str">
        <f t="shared" si="228"/>
        <v>CW</v>
      </c>
      <c r="Q355" s="4" t="str">
        <f t="shared" si="229"/>
        <v>LW</v>
      </c>
      <c r="R355" s="4" t="str">
        <f t="shared" si="230"/>
        <v>A</v>
      </c>
      <c r="S355" s="4" t="str">
        <f t="shared" si="231"/>
        <v>3</v>
      </c>
      <c r="V355" s="12" t="str">
        <f t="shared" si="232"/>
        <v>RRU-CW-LWA3</v>
      </c>
      <c r="W355" s="17" t="str">
        <f t="shared" si="237"/>
        <v>Underwriting, Credit &amp; Workout</v>
      </c>
      <c r="X355" s="17" t="str">
        <f t="shared" si="233"/>
        <v>Loan Workout/Special Assets</v>
      </c>
      <c r="Y355" s="17" t="str">
        <f t="shared" si="235"/>
        <v>Cross-Business/Generalist</v>
      </c>
      <c r="Z355" s="17" t="str">
        <f t="shared" si="234"/>
        <v>Levels E, F &amp; G Combined</v>
      </c>
      <c r="AN355" s="4" t="str">
        <f t="shared" si="221"/>
        <v>CWLWA3</v>
      </c>
      <c r="AO355" s="12" t="str">
        <f t="shared" si="236"/>
        <v>RRU-CW-LWA3</v>
      </c>
      <c r="AP355" s="12" t="str">
        <f t="shared" si="222"/>
        <v>Underwriting, Credit &amp; Workout</v>
      </c>
      <c r="AQ355" s="12" t="str">
        <f t="shared" si="223"/>
        <v>Loan Workout/Special Assets</v>
      </c>
      <c r="AR355" s="12" t="str">
        <f t="shared" si="224"/>
        <v>Cross-Business/Generalist</v>
      </c>
      <c r="AS355" s="12" t="str">
        <f t="shared" si="225"/>
        <v>Levels E, F &amp; G Combined</v>
      </c>
      <c r="AT355" s="12" t="str">
        <f t="shared" si="226"/>
        <v>Underwriting, Credit &amp; WorkoutLoan Workout/Special AssetsCross-Business/GeneralistLevels E, F &amp; G Combined</v>
      </c>
      <c r="AU355" s="153" t="str">
        <f t="shared" si="227"/>
        <v>3</v>
      </c>
    </row>
    <row r="356" spans="1:47">
      <c r="A356" s="189" t="s">
        <v>2780</v>
      </c>
      <c r="B356" s="12" t="s">
        <v>205</v>
      </c>
      <c r="C356" s="12" t="s">
        <v>16</v>
      </c>
      <c r="D356" s="12" t="s">
        <v>51</v>
      </c>
      <c r="E356" s="12">
        <f t="shared" si="211"/>
        <v>4</v>
      </c>
      <c r="F356" s="12">
        <f t="shared" si="212"/>
        <v>2</v>
      </c>
      <c r="G356" s="12">
        <f t="shared" si="213"/>
        <v>1</v>
      </c>
      <c r="H356" s="12" t="str">
        <f t="shared" si="214"/>
        <v>Underwriting, Credit &amp; Workout</v>
      </c>
      <c r="I356" s="12" t="str">
        <f t="shared" si="215"/>
        <v>Underwriting, Credit &amp; Workout4</v>
      </c>
      <c r="J356" s="12" t="str">
        <f t="shared" si="216"/>
        <v>Loan Workout/Special Assets</v>
      </c>
      <c r="K356" s="12" t="str">
        <f t="shared" si="217"/>
        <v>Underwriting, Credit &amp; WorkoutLoan Workout/Special Assets2</v>
      </c>
      <c r="L356" s="12" t="str">
        <f t="shared" si="218"/>
        <v>Commercial Lending</v>
      </c>
      <c r="M356" s="12" t="str">
        <f t="shared" si="219"/>
        <v>Underwriting, Credit &amp; WorkoutLoan Workout/Special AssetsCommercial Lending1</v>
      </c>
      <c r="N356" s="12" t="str">
        <f t="shared" si="220"/>
        <v>B - Senior Function Manager</v>
      </c>
      <c r="O356" s="4" t="s">
        <v>1893</v>
      </c>
      <c r="P356" s="4" t="str">
        <f t="shared" si="228"/>
        <v>CW</v>
      </c>
      <c r="Q356" s="4" t="str">
        <f t="shared" si="229"/>
        <v>LW</v>
      </c>
      <c r="R356" s="4" t="str">
        <f t="shared" si="230"/>
        <v>B</v>
      </c>
      <c r="S356" s="4" t="str">
        <f t="shared" si="231"/>
        <v>B</v>
      </c>
      <c r="V356" s="12" t="str">
        <f t="shared" si="232"/>
        <v>RRU-CW-LWBB</v>
      </c>
      <c r="W356" s="17" t="str">
        <f t="shared" si="237"/>
        <v>Underwriting, Credit &amp; Workout</v>
      </c>
      <c r="X356" s="17" t="str">
        <f t="shared" si="233"/>
        <v>Loan Workout/Special Assets</v>
      </c>
      <c r="Y356" s="17" t="str">
        <f t="shared" si="235"/>
        <v>Cross-Business/Generalist</v>
      </c>
      <c r="Z356" s="17" t="str">
        <f t="shared" si="234"/>
        <v>B - Senior Function Manager</v>
      </c>
      <c r="AN356" s="4" t="str">
        <f t="shared" si="221"/>
        <v>CWLWBB</v>
      </c>
      <c r="AO356" s="12" t="str">
        <f t="shared" si="236"/>
        <v>RRU-CW-LWBB</v>
      </c>
      <c r="AP356" s="12" t="str">
        <f t="shared" si="222"/>
        <v>Underwriting, Credit &amp; Workout</v>
      </c>
      <c r="AQ356" s="12" t="str">
        <f t="shared" si="223"/>
        <v>Loan Workout/Special Assets</v>
      </c>
      <c r="AR356" s="12" t="str">
        <f t="shared" si="224"/>
        <v>Commercial Lending</v>
      </c>
      <c r="AS356" s="12" t="str">
        <f t="shared" si="225"/>
        <v>B - Senior Function Manager</v>
      </c>
      <c r="AT356" s="12" t="str">
        <f t="shared" si="226"/>
        <v>Underwriting, Credit &amp; WorkoutLoan Workout/Special AssetsCommercial LendingB - Senior Function Manager</v>
      </c>
      <c r="AU356" s="153" t="str">
        <f t="shared" si="227"/>
        <v>B</v>
      </c>
    </row>
    <row r="357" spans="1:47">
      <c r="A357" s="189" t="s">
        <v>2780</v>
      </c>
      <c r="B357" s="12" t="s">
        <v>205</v>
      </c>
      <c r="C357" s="12" t="s">
        <v>16</v>
      </c>
      <c r="D357" s="12" t="s">
        <v>142</v>
      </c>
      <c r="E357" s="12">
        <f t="shared" si="211"/>
        <v>4</v>
      </c>
      <c r="F357" s="12">
        <f t="shared" si="212"/>
        <v>2</v>
      </c>
      <c r="G357" s="12">
        <f t="shared" si="213"/>
        <v>2</v>
      </c>
      <c r="H357" s="12" t="str">
        <f t="shared" si="214"/>
        <v>Underwriting, Credit &amp; Workout</v>
      </c>
      <c r="I357" s="12" t="str">
        <f t="shared" si="215"/>
        <v>Underwriting, Credit &amp; Workout4</v>
      </c>
      <c r="J357" s="12" t="str">
        <f t="shared" si="216"/>
        <v>Loan Workout/Special Assets</v>
      </c>
      <c r="K357" s="12" t="str">
        <f t="shared" si="217"/>
        <v>Underwriting, Credit &amp; WorkoutLoan Workout/Special Assets2</v>
      </c>
      <c r="L357" s="12" t="str">
        <f t="shared" si="218"/>
        <v>Commercial Lending</v>
      </c>
      <c r="M357" s="12" t="str">
        <f t="shared" si="219"/>
        <v>Underwriting, Credit &amp; WorkoutLoan Workout/Special AssetsCommercial Lending2</v>
      </c>
      <c r="N357" s="12" t="str">
        <f t="shared" si="220"/>
        <v>C - Function Manager/Senior Technical Expert</v>
      </c>
      <c r="O357" s="4" t="s">
        <v>1894</v>
      </c>
      <c r="P357" s="4" t="str">
        <f t="shared" si="228"/>
        <v>CW</v>
      </c>
      <c r="Q357" s="4" t="str">
        <f t="shared" si="229"/>
        <v>LW</v>
      </c>
      <c r="R357" s="4" t="str">
        <f t="shared" si="230"/>
        <v>B</v>
      </c>
      <c r="S357" s="4" t="str">
        <f t="shared" si="231"/>
        <v>C</v>
      </c>
      <c r="V357" s="12" t="str">
        <f t="shared" si="232"/>
        <v>RRU-CW-LWBC</v>
      </c>
      <c r="W357" s="17" t="str">
        <f t="shared" si="237"/>
        <v>Underwriting, Credit &amp; Workout</v>
      </c>
      <c r="X357" s="17" t="str">
        <f t="shared" si="233"/>
        <v>Loan Workout/Special Assets</v>
      </c>
      <c r="Y357" s="17" t="str">
        <f t="shared" si="235"/>
        <v>Commercial Lending</v>
      </c>
      <c r="Z357" s="17" t="str">
        <f t="shared" si="234"/>
        <v>C - Function Manager/Senior Technical Expert</v>
      </c>
      <c r="AN357" s="4" t="str">
        <f t="shared" si="221"/>
        <v>CWLWBC</v>
      </c>
      <c r="AO357" s="12" t="str">
        <f t="shared" si="236"/>
        <v>RRU-CW-LWBC</v>
      </c>
      <c r="AP357" s="12" t="str">
        <f t="shared" si="222"/>
        <v>Underwriting, Credit &amp; Workout</v>
      </c>
      <c r="AQ357" s="12" t="str">
        <f t="shared" si="223"/>
        <v>Loan Workout/Special Assets</v>
      </c>
      <c r="AR357" s="12" t="str">
        <f t="shared" si="224"/>
        <v>Commercial Lending</v>
      </c>
      <c r="AS357" s="12" t="str">
        <f t="shared" si="225"/>
        <v>C - Function Manager/Senior Technical Expert</v>
      </c>
      <c r="AT357" s="12" t="str">
        <f t="shared" si="226"/>
        <v>Underwriting, Credit &amp; WorkoutLoan Workout/Special AssetsCommercial LendingC - Function Manager/Senior Technical Expert</v>
      </c>
      <c r="AU357" s="153" t="str">
        <f t="shared" si="227"/>
        <v>C</v>
      </c>
    </row>
    <row r="358" spans="1:47">
      <c r="A358" s="189" t="s">
        <v>2780</v>
      </c>
      <c r="B358" s="12" t="s">
        <v>205</v>
      </c>
      <c r="C358" s="12" t="s">
        <v>16</v>
      </c>
      <c r="D358" s="12" t="s">
        <v>135</v>
      </c>
      <c r="E358" s="12">
        <f t="shared" si="211"/>
        <v>4</v>
      </c>
      <c r="F358" s="12">
        <f t="shared" si="212"/>
        <v>2</v>
      </c>
      <c r="G358" s="12">
        <f t="shared" si="213"/>
        <v>3</v>
      </c>
      <c r="H358" s="12" t="str">
        <f t="shared" si="214"/>
        <v>Underwriting, Credit &amp; Workout</v>
      </c>
      <c r="I358" s="12" t="str">
        <f t="shared" si="215"/>
        <v>Underwriting, Credit &amp; Workout4</v>
      </c>
      <c r="J358" s="12" t="str">
        <f t="shared" si="216"/>
        <v>Loan Workout/Special Assets</v>
      </c>
      <c r="K358" s="12" t="str">
        <f t="shared" si="217"/>
        <v>Underwriting, Credit &amp; WorkoutLoan Workout/Special Assets2</v>
      </c>
      <c r="L358" s="12" t="str">
        <f t="shared" si="218"/>
        <v>Commercial Lending</v>
      </c>
      <c r="M358" s="12" t="str">
        <f t="shared" si="219"/>
        <v>Underwriting, Credit &amp; WorkoutLoan Workout/Special AssetsCommercial Lending3</v>
      </c>
      <c r="N358" s="12" t="str">
        <f t="shared" si="220"/>
        <v>D - Manager/Technical Expert</v>
      </c>
      <c r="O358" s="4" t="s">
        <v>1895</v>
      </c>
      <c r="P358" s="4" t="str">
        <f t="shared" si="228"/>
        <v>CW</v>
      </c>
      <c r="Q358" s="4" t="str">
        <f t="shared" si="229"/>
        <v>LW</v>
      </c>
      <c r="R358" s="4" t="str">
        <f t="shared" si="230"/>
        <v>B</v>
      </c>
      <c r="S358" s="4" t="str">
        <f t="shared" si="231"/>
        <v>D</v>
      </c>
      <c r="V358" s="12" t="str">
        <f t="shared" si="232"/>
        <v>RRU-CW-LWBD</v>
      </c>
      <c r="W358" s="17" t="str">
        <f t="shared" si="237"/>
        <v>Underwriting, Credit &amp; Workout</v>
      </c>
      <c r="X358" s="17" t="str">
        <f t="shared" si="233"/>
        <v>Loan Workout/Special Assets</v>
      </c>
      <c r="Y358" s="17" t="str">
        <f t="shared" si="235"/>
        <v>Commercial Lending</v>
      </c>
      <c r="Z358" s="17" t="str">
        <f t="shared" si="234"/>
        <v>D - Manager/Technical Expert</v>
      </c>
      <c r="AN358" s="4" t="str">
        <f t="shared" si="221"/>
        <v>CWLWBD</v>
      </c>
      <c r="AO358" s="12" t="str">
        <f t="shared" si="236"/>
        <v>RRU-CW-LWBD</v>
      </c>
      <c r="AP358" s="12" t="str">
        <f t="shared" si="222"/>
        <v>Underwriting, Credit &amp; Workout</v>
      </c>
      <c r="AQ358" s="12" t="str">
        <f t="shared" si="223"/>
        <v>Loan Workout/Special Assets</v>
      </c>
      <c r="AR358" s="12" t="str">
        <f t="shared" si="224"/>
        <v>Commercial Lending</v>
      </c>
      <c r="AS358" s="12" t="str">
        <f t="shared" si="225"/>
        <v>D - Manager/Technical Expert</v>
      </c>
      <c r="AT358" s="12" t="str">
        <f t="shared" si="226"/>
        <v>Underwriting, Credit &amp; WorkoutLoan Workout/Special AssetsCommercial LendingD - Manager/Technical Expert</v>
      </c>
      <c r="AU358" s="153" t="str">
        <f t="shared" si="227"/>
        <v>D</v>
      </c>
    </row>
    <row r="359" spans="1:47">
      <c r="A359" s="189" t="s">
        <v>2780</v>
      </c>
      <c r="B359" s="12" t="s">
        <v>205</v>
      </c>
      <c r="C359" s="12" t="s">
        <v>16</v>
      </c>
      <c r="D359" s="12" t="s">
        <v>136</v>
      </c>
      <c r="E359" s="12">
        <f t="shared" si="211"/>
        <v>4</v>
      </c>
      <c r="F359" s="12">
        <f t="shared" si="212"/>
        <v>2</v>
      </c>
      <c r="G359" s="12">
        <f t="shared" si="213"/>
        <v>4</v>
      </c>
      <c r="H359" s="12" t="str">
        <f t="shared" si="214"/>
        <v>Underwriting, Credit &amp; Workout</v>
      </c>
      <c r="I359" s="12" t="str">
        <f t="shared" si="215"/>
        <v>Underwriting, Credit &amp; Workout4</v>
      </c>
      <c r="J359" s="12" t="str">
        <f t="shared" si="216"/>
        <v>Loan Workout/Special Assets</v>
      </c>
      <c r="K359" s="12" t="str">
        <f t="shared" si="217"/>
        <v>Underwriting, Credit &amp; WorkoutLoan Workout/Special Assets2</v>
      </c>
      <c r="L359" s="12" t="str">
        <f t="shared" si="218"/>
        <v>Commercial Lending</v>
      </c>
      <c r="M359" s="12" t="str">
        <f t="shared" si="219"/>
        <v>Underwriting, Credit &amp; WorkoutLoan Workout/Special AssetsCommercial Lending4</v>
      </c>
      <c r="N359" s="12" t="str">
        <f t="shared" si="220"/>
        <v>E - Senior Professional</v>
      </c>
      <c r="O359" s="4" t="s">
        <v>1896</v>
      </c>
      <c r="P359" s="4" t="str">
        <f t="shared" si="228"/>
        <v>CW</v>
      </c>
      <c r="Q359" s="4" t="str">
        <f t="shared" si="229"/>
        <v>LW</v>
      </c>
      <c r="R359" s="4" t="str">
        <f t="shared" si="230"/>
        <v>B</v>
      </c>
      <c r="S359" s="4" t="str">
        <f t="shared" si="231"/>
        <v>E</v>
      </c>
      <c r="V359" s="12" t="str">
        <f t="shared" si="232"/>
        <v>RRU-CW-LWBE</v>
      </c>
      <c r="W359" s="17" t="str">
        <f t="shared" si="237"/>
        <v>Underwriting, Credit &amp; Workout</v>
      </c>
      <c r="X359" s="17" t="str">
        <f t="shared" si="233"/>
        <v>Loan Workout/Special Assets</v>
      </c>
      <c r="Y359" s="17" t="str">
        <f t="shared" si="235"/>
        <v>Commercial Lending</v>
      </c>
      <c r="Z359" s="17" t="str">
        <f t="shared" si="234"/>
        <v>E - Senior Professional</v>
      </c>
      <c r="AN359" s="4" t="str">
        <f t="shared" si="221"/>
        <v>CWLWBE</v>
      </c>
      <c r="AO359" s="12" t="str">
        <f t="shared" si="236"/>
        <v>RRU-CW-LWBE</v>
      </c>
      <c r="AP359" s="12" t="str">
        <f t="shared" si="222"/>
        <v>Underwriting, Credit &amp; Workout</v>
      </c>
      <c r="AQ359" s="12" t="str">
        <f t="shared" si="223"/>
        <v>Loan Workout/Special Assets</v>
      </c>
      <c r="AR359" s="12" t="str">
        <f t="shared" si="224"/>
        <v>Commercial Lending</v>
      </c>
      <c r="AS359" s="12" t="str">
        <f t="shared" si="225"/>
        <v>E - Senior Professional</v>
      </c>
      <c r="AT359" s="12" t="str">
        <f t="shared" si="226"/>
        <v>Underwriting, Credit &amp; WorkoutLoan Workout/Special AssetsCommercial LendingE - Senior Professional</v>
      </c>
      <c r="AU359" s="153" t="str">
        <f t="shared" si="227"/>
        <v>E</v>
      </c>
    </row>
    <row r="360" spans="1:47">
      <c r="A360" s="189" t="s">
        <v>2780</v>
      </c>
      <c r="B360" s="12" t="s">
        <v>205</v>
      </c>
      <c r="C360" s="12" t="s">
        <v>16</v>
      </c>
      <c r="D360" s="12" t="s">
        <v>137</v>
      </c>
      <c r="E360" s="12">
        <f t="shared" si="211"/>
        <v>4</v>
      </c>
      <c r="F360" s="12">
        <f t="shared" si="212"/>
        <v>2</v>
      </c>
      <c r="G360" s="12">
        <f t="shared" si="213"/>
        <v>5</v>
      </c>
      <c r="H360" s="12" t="str">
        <f t="shared" si="214"/>
        <v>Underwriting, Credit &amp; Workout</v>
      </c>
      <c r="I360" s="12" t="str">
        <f t="shared" si="215"/>
        <v>Underwriting, Credit &amp; Workout4</v>
      </c>
      <c r="J360" s="12" t="str">
        <f t="shared" si="216"/>
        <v>Loan Workout/Special Assets</v>
      </c>
      <c r="K360" s="12" t="str">
        <f t="shared" si="217"/>
        <v>Underwriting, Credit &amp; WorkoutLoan Workout/Special Assets2</v>
      </c>
      <c r="L360" s="12" t="str">
        <f t="shared" si="218"/>
        <v>Commercial Lending</v>
      </c>
      <c r="M360" s="12" t="str">
        <f t="shared" si="219"/>
        <v>Underwriting, Credit &amp; WorkoutLoan Workout/Special AssetsCommercial Lending5</v>
      </c>
      <c r="N360" s="12" t="str">
        <f t="shared" si="220"/>
        <v>F - Intermediate Professional</v>
      </c>
      <c r="O360" s="4" t="s">
        <v>1897</v>
      </c>
      <c r="P360" s="4" t="str">
        <f t="shared" si="228"/>
        <v>CW</v>
      </c>
      <c r="Q360" s="4" t="str">
        <f t="shared" si="229"/>
        <v>LW</v>
      </c>
      <c r="R360" s="4" t="str">
        <f t="shared" si="230"/>
        <v>B</v>
      </c>
      <c r="S360" s="4" t="str">
        <f t="shared" si="231"/>
        <v>F</v>
      </c>
      <c r="V360" s="12" t="str">
        <f t="shared" si="232"/>
        <v>RRU-CW-LWBF</v>
      </c>
      <c r="W360" s="17" t="str">
        <f t="shared" si="237"/>
        <v>Underwriting, Credit &amp; Workout</v>
      </c>
      <c r="X360" s="17" t="str">
        <f t="shared" si="233"/>
        <v>Loan Workout/Special Assets</v>
      </c>
      <c r="Y360" s="17" t="str">
        <f t="shared" si="235"/>
        <v>Commercial Lending</v>
      </c>
      <c r="Z360" s="17" t="str">
        <f t="shared" si="234"/>
        <v>F - Intermediate Professional</v>
      </c>
      <c r="AN360" s="4" t="str">
        <f t="shared" si="221"/>
        <v>CWLWBF</v>
      </c>
      <c r="AO360" s="12" t="str">
        <f t="shared" si="236"/>
        <v>RRU-CW-LWBF</v>
      </c>
      <c r="AP360" s="12" t="str">
        <f t="shared" si="222"/>
        <v>Underwriting, Credit &amp; Workout</v>
      </c>
      <c r="AQ360" s="12" t="str">
        <f t="shared" si="223"/>
        <v>Loan Workout/Special Assets</v>
      </c>
      <c r="AR360" s="12" t="str">
        <f t="shared" si="224"/>
        <v>Commercial Lending</v>
      </c>
      <c r="AS360" s="12" t="str">
        <f t="shared" si="225"/>
        <v>F - Intermediate Professional</v>
      </c>
      <c r="AT360" s="12" t="str">
        <f t="shared" si="226"/>
        <v>Underwriting, Credit &amp; WorkoutLoan Workout/Special AssetsCommercial LendingF - Intermediate Professional</v>
      </c>
      <c r="AU360" s="153" t="str">
        <f t="shared" si="227"/>
        <v>F</v>
      </c>
    </row>
    <row r="361" spans="1:47">
      <c r="A361" s="189" t="s">
        <v>2780</v>
      </c>
      <c r="B361" s="12" t="s">
        <v>205</v>
      </c>
      <c r="C361" s="12" t="s">
        <v>16</v>
      </c>
      <c r="D361" s="12" t="s">
        <v>138</v>
      </c>
      <c r="E361" s="12">
        <f t="shared" si="211"/>
        <v>4</v>
      </c>
      <c r="F361" s="12">
        <f t="shared" si="212"/>
        <v>2</v>
      </c>
      <c r="G361" s="12">
        <f t="shared" si="213"/>
        <v>6</v>
      </c>
      <c r="H361" s="12" t="str">
        <f t="shared" si="214"/>
        <v>Underwriting, Credit &amp; Workout</v>
      </c>
      <c r="I361" s="12" t="str">
        <f t="shared" si="215"/>
        <v>Underwriting, Credit &amp; Workout4</v>
      </c>
      <c r="J361" s="12" t="str">
        <f t="shared" si="216"/>
        <v>Loan Workout/Special Assets</v>
      </c>
      <c r="K361" s="12" t="str">
        <f t="shared" si="217"/>
        <v>Underwriting, Credit &amp; WorkoutLoan Workout/Special Assets2</v>
      </c>
      <c r="L361" s="12" t="str">
        <f t="shared" si="218"/>
        <v>Commercial Lending</v>
      </c>
      <c r="M361" s="12" t="str">
        <f t="shared" si="219"/>
        <v>Underwriting, Credit &amp; WorkoutLoan Workout/Special AssetsCommercial Lending6</v>
      </c>
      <c r="N361" s="12" t="str">
        <f t="shared" si="220"/>
        <v>G - Junior Professional</v>
      </c>
      <c r="O361" s="4" t="s">
        <v>1898</v>
      </c>
      <c r="P361" s="4" t="str">
        <f t="shared" si="228"/>
        <v>CW</v>
      </c>
      <c r="Q361" s="4" t="str">
        <f t="shared" si="229"/>
        <v>LW</v>
      </c>
      <c r="R361" s="4" t="str">
        <f t="shared" si="230"/>
        <v>B</v>
      </c>
      <c r="S361" s="4" t="str">
        <f t="shared" si="231"/>
        <v>G</v>
      </c>
      <c r="V361" s="12" t="str">
        <f t="shared" si="232"/>
        <v>RRU-CW-LWBG</v>
      </c>
      <c r="W361" s="17" t="str">
        <f t="shared" si="237"/>
        <v>Underwriting, Credit &amp; Workout</v>
      </c>
      <c r="X361" s="17" t="str">
        <f t="shared" si="233"/>
        <v>Loan Workout/Special Assets</v>
      </c>
      <c r="Y361" s="17" t="str">
        <f t="shared" si="235"/>
        <v>Commercial Lending</v>
      </c>
      <c r="Z361" s="17" t="str">
        <f t="shared" si="234"/>
        <v>G - Junior Professional</v>
      </c>
      <c r="AN361" s="4" t="str">
        <f t="shared" si="221"/>
        <v>CWLWBG</v>
      </c>
      <c r="AO361" s="12" t="str">
        <f t="shared" si="236"/>
        <v>RRU-CW-LWBG</v>
      </c>
      <c r="AP361" s="12" t="str">
        <f t="shared" si="222"/>
        <v>Underwriting, Credit &amp; Workout</v>
      </c>
      <c r="AQ361" s="12" t="str">
        <f t="shared" si="223"/>
        <v>Loan Workout/Special Assets</v>
      </c>
      <c r="AR361" s="12" t="str">
        <f t="shared" si="224"/>
        <v>Commercial Lending</v>
      </c>
      <c r="AS361" s="12" t="str">
        <f t="shared" si="225"/>
        <v>G - Junior Professional</v>
      </c>
      <c r="AT361" s="12" t="str">
        <f t="shared" si="226"/>
        <v>Underwriting, Credit &amp; WorkoutLoan Workout/Special AssetsCommercial LendingG - Junior Professional</v>
      </c>
      <c r="AU361" s="153" t="str">
        <f t="shared" si="227"/>
        <v>G</v>
      </c>
    </row>
    <row r="362" spans="1:47">
      <c r="A362" s="189" t="s">
        <v>2780</v>
      </c>
      <c r="B362" s="12" t="s">
        <v>205</v>
      </c>
      <c r="C362" s="12" t="s">
        <v>16</v>
      </c>
      <c r="D362" s="12" t="s">
        <v>1408</v>
      </c>
      <c r="E362" s="12">
        <f t="shared" si="211"/>
        <v>4</v>
      </c>
      <c r="F362" s="12">
        <f t="shared" si="212"/>
        <v>2</v>
      </c>
      <c r="G362" s="12">
        <f t="shared" si="213"/>
        <v>7</v>
      </c>
      <c r="H362" s="12" t="str">
        <f t="shared" si="214"/>
        <v>Underwriting, Credit &amp; Workout</v>
      </c>
      <c r="I362" s="12" t="str">
        <f t="shared" si="215"/>
        <v>Underwriting, Credit &amp; Workout4</v>
      </c>
      <c r="J362" s="12" t="str">
        <f t="shared" si="216"/>
        <v>Loan Workout/Special Assets</v>
      </c>
      <c r="K362" s="12" t="str">
        <f t="shared" si="217"/>
        <v>Underwriting, Credit &amp; WorkoutLoan Workout/Special Assets2</v>
      </c>
      <c r="L362" s="12" t="str">
        <f t="shared" si="218"/>
        <v>Commercial Lending</v>
      </c>
      <c r="M362" s="12" t="str">
        <f t="shared" si="219"/>
        <v>Underwriting, Credit &amp; WorkoutLoan Workout/Special AssetsCommercial Lending7</v>
      </c>
      <c r="N362" s="12" t="str">
        <f t="shared" si="220"/>
        <v>Levels C &amp; D Combined</v>
      </c>
      <c r="O362" s="4" t="s">
        <v>1891</v>
      </c>
      <c r="P362" s="4" t="str">
        <f t="shared" si="228"/>
        <v>CW</v>
      </c>
      <c r="Q362" s="4" t="str">
        <f t="shared" si="229"/>
        <v>LW</v>
      </c>
      <c r="R362" s="4" t="str">
        <f t="shared" si="230"/>
        <v>B</v>
      </c>
      <c r="S362" s="4" t="str">
        <f t="shared" si="231"/>
        <v>2</v>
      </c>
      <c r="V362" s="12" t="str">
        <f t="shared" ref="V362:V385" si="238">"RRU-"&amp;P362&amp;"-"&amp;Q362&amp;R362&amp;S362</f>
        <v>RRU-CW-LWB2</v>
      </c>
      <c r="W362" s="17" t="str">
        <f t="shared" ref="W362:W385" si="239">A360</f>
        <v>Underwriting, Credit &amp; Workout</v>
      </c>
      <c r="X362" s="17" t="str">
        <f t="shared" ref="X362:X385" si="240">B362</f>
        <v>Loan Workout/Special Assets</v>
      </c>
      <c r="Y362" s="17" t="str">
        <f t="shared" ref="Y362:Y385" si="241">C361</f>
        <v>Commercial Lending</v>
      </c>
      <c r="Z362" s="17" t="str">
        <f t="shared" ref="Z362:Z385" si="242">D362</f>
        <v>Levels C &amp; D Combined</v>
      </c>
      <c r="AN362" s="4" t="str">
        <f t="shared" si="221"/>
        <v>CWLWB2</v>
      </c>
      <c r="AO362" s="12" t="str">
        <f t="shared" si="236"/>
        <v>RRU-CW-LWB2</v>
      </c>
      <c r="AP362" s="12" t="str">
        <f t="shared" si="222"/>
        <v>Underwriting, Credit &amp; Workout</v>
      </c>
      <c r="AQ362" s="12" t="str">
        <f t="shared" si="223"/>
        <v>Loan Workout/Special Assets</v>
      </c>
      <c r="AR362" s="12" t="str">
        <f t="shared" si="224"/>
        <v>Commercial Lending</v>
      </c>
      <c r="AS362" s="12" t="str">
        <f t="shared" si="225"/>
        <v>Levels C &amp; D Combined</v>
      </c>
      <c r="AT362" s="12" t="str">
        <f t="shared" si="226"/>
        <v>Underwriting, Credit &amp; WorkoutLoan Workout/Special AssetsCommercial LendingLevels C &amp; D Combined</v>
      </c>
      <c r="AU362" s="153" t="str">
        <f t="shared" si="227"/>
        <v>2</v>
      </c>
    </row>
    <row r="363" spans="1:47">
      <c r="A363" s="189" t="s">
        <v>2780</v>
      </c>
      <c r="B363" s="12" t="s">
        <v>205</v>
      </c>
      <c r="C363" s="12" t="s">
        <v>16</v>
      </c>
      <c r="D363" s="12" t="s">
        <v>1409</v>
      </c>
      <c r="E363" s="12">
        <f t="shared" ref="E363:E373" si="243">IF(AND(H363=H362),IF(J363=J362,E362,E362+1),1)</f>
        <v>4</v>
      </c>
      <c r="F363" s="12">
        <f t="shared" ref="F363:F373" si="244">IF(AND(H363=H362,J363=J362),IF(L363=L362,F362,F362+1),1)</f>
        <v>2</v>
      </c>
      <c r="G363" s="12">
        <f t="shared" ref="G363:G373" si="245">IF(AND(H363=H362,J363=J362,L363=L362),IF(N363=N362,G362,G362+1),1)</f>
        <v>8</v>
      </c>
      <c r="H363" s="12" t="str">
        <f t="shared" ref="H363:H373" si="246">A363</f>
        <v>Underwriting, Credit &amp; Workout</v>
      </c>
      <c r="I363" s="12" t="str">
        <f t="shared" ref="I363:I373" si="247">H363&amp;E363</f>
        <v>Underwriting, Credit &amp; Workout4</v>
      </c>
      <c r="J363" s="12" t="str">
        <f t="shared" ref="J363:J373" si="248">B363</f>
        <v>Loan Workout/Special Assets</v>
      </c>
      <c r="K363" s="12" t="str">
        <f t="shared" ref="K363:K373" si="249">+H363&amp;J363&amp;F363</f>
        <v>Underwriting, Credit &amp; WorkoutLoan Workout/Special Assets2</v>
      </c>
      <c r="L363" s="12" t="str">
        <f t="shared" ref="L363:L373" si="250">C363</f>
        <v>Commercial Lending</v>
      </c>
      <c r="M363" s="12" t="str">
        <f t="shared" ref="M363:M373" si="251">H363&amp;J363&amp;L363&amp;G363</f>
        <v>Underwriting, Credit &amp; WorkoutLoan Workout/Special AssetsCommercial Lending8</v>
      </c>
      <c r="N363" s="12" t="str">
        <f t="shared" ref="N363:N373" si="252">D363</f>
        <v>Levels E, F &amp; G Combined</v>
      </c>
      <c r="O363" s="4" t="s">
        <v>1892</v>
      </c>
      <c r="P363" s="4" t="str">
        <f t="shared" si="228"/>
        <v>CW</v>
      </c>
      <c r="Q363" s="4" t="str">
        <f t="shared" si="229"/>
        <v>LW</v>
      </c>
      <c r="R363" s="4" t="str">
        <f t="shared" si="230"/>
        <v>B</v>
      </c>
      <c r="S363" s="4" t="str">
        <f t="shared" si="231"/>
        <v>3</v>
      </c>
      <c r="V363" s="12" t="str">
        <f t="shared" si="238"/>
        <v>RRU-CW-LWB3</v>
      </c>
      <c r="W363" s="17" t="str">
        <f t="shared" si="239"/>
        <v>Underwriting, Credit &amp; Workout</v>
      </c>
      <c r="X363" s="17" t="str">
        <f t="shared" si="240"/>
        <v>Loan Workout/Special Assets</v>
      </c>
      <c r="Y363" s="17" t="str">
        <f t="shared" si="241"/>
        <v>Commercial Lending</v>
      </c>
      <c r="Z363" s="17" t="str">
        <f t="shared" si="242"/>
        <v>Levels E, F &amp; G Combined</v>
      </c>
      <c r="AN363" s="4" t="str">
        <f t="shared" si="221"/>
        <v>CWLWB3</v>
      </c>
      <c r="AO363" s="12" t="str">
        <f t="shared" si="236"/>
        <v>RRU-CW-LWB3</v>
      </c>
      <c r="AP363" s="12" t="str">
        <f t="shared" si="222"/>
        <v>Underwriting, Credit &amp; Workout</v>
      </c>
      <c r="AQ363" s="12" t="str">
        <f t="shared" si="223"/>
        <v>Loan Workout/Special Assets</v>
      </c>
      <c r="AR363" s="12" t="str">
        <f t="shared" si="224"/>
        <v>Commercial Lending</v>
      </c>
      <c r="AS363" s="12" t="str">
        <f t="shared" si="225"/>
        <v>Levels E, F &amp; G Combined</v>
      </c>
      <c r="AT363" s="12" t="str">
        <f t="shared" si="226"/>
        <v>Underwriting, Credit &amp; WorkoutLoan Workout/Special AssetsCommercial LendingLevels E, F &amp; G Combined</v>
      </c>
      <c r="AU363" s="153" t="str">
        <f t="shared" si="227"/>
        <v>3</v>
      </c>
    </row>
    <row r="364" spans="1:47">
      <c r="A364" s="189" t="s">
        <v>2780</v>
      </c>
      <c r="B364" s="189" t="s">
        <v>205</v>
      </c>
      <c r="C364" s="189" t="s">
        <v>2781</v>
      </c>
      <c r="D364" s="189" t="s">
        <v>51</v>
      </c>
      <c r="E364" s="12">
        <f t="shared" si="243"/>
        <v>4</v>
      </c>
      <c r="F364" s="12">
        <f t="shared" si="244"/>
        <v>3</v>
      </c>
      <c r="G364" s="12">
        <f t="shared" si="245"/>
        <v>1</v>
      </c>
      <c r="H364" s="12" t="str">
        <f t="shared" si="246"/>
        <v>Underwriting, Credit &amp; Workout</v>
      </c>
      <c r="I364" s="12" t="str">
        <f t="shared" si="247"/>
        <v>Underwriting, Credit &amp; Workout4</v>
      </c>
      <c r="J364" s="12" t="str">
        <f t="shared" si="248"/>
        <v>Loan Workout/Special Assets</v>
      </c>
      <c r="K364" s="12" t="str">
        <f t="shared" si="249"/>
        <v>Underwriting, Credit &amp; WorkoutLoan Workout/Special Assets3</v>
      </c>
      <c r="L364" s="12" t="str">
        <f t="shared" si="250"/>
        <v>Mortgage</v>
      </c>
      <c r="M364" s="12" t="str">
        <f t="shared" si="251"/>
        <v>Underwriting, Credit &amp; WorkoutLoan Workout/Special AssetsMortgage1</v>
      </c>
      <c r="N364" s="12" t="str">
        <f t="shared" si="252"/>
        <v>B - Senior Function Manager</v>
      </c>
      <c r="O364" s="188" t="s">
        <v>2782</v>
      </c>
      <c r="P364" s="4" t="str">
        <f t="shared" si="228"/>
        <v>CW</v>
      </c>
      <c r="Q364" s="4" t="str">
        <f t="shared" si="229"/>
        <v>LW</v>
      </c>
      <c r="R364" s="4" t="str">
        <f t="shared" si="230"/>
        <v>C</v>
      </c>
      <c r="S364" s="4" t="str">
        <f t="shared" si="231"/>
        <v>B</v>
      </c>
      <c r="V364" s="12" t="str">
        <f t="shared" si="238"/>
        <v>RRU-CW-LWCB</v>
      </c>
      <c r="W364" s="17" t="str">
        <f t="shared" si="239"/>
        <v>Underwriting, Credit &amp; Workout</v>
      </c>
      <c r="X364" s="17" t="str">
        <f t="shared" si="240"/>
        <v>Loan Workout/Special Assets</v>
      </c>
      <c r="Y364" s="17" t="str">
        <f t="shared" si="241"/>
        <v>Commercial Lending</v>
      </c>
      <c r="Z364" s="17" t="str">
        <f t="shared" si="242"/>
        <v>B - Senior Function Manager</v>
      </c>
      <c r="AN364" s="4" t="str">
        <f t="shared" si="221"/>
        <v>CWLWCB</v>
      </c>
      <c r="AO364" s="12" t="str">
        <f t="shared" si="236"/>
        <v>RRU-CW-LWCB</v>
      </c>
      <c r="AP364" s="12" t="str">
        <f t="shared" si="222"/>
        <v>Underwriting, Credit &amp; Workout</v>
      </c>
      <c r="AQ364" s="12" t="str">
        <f t="shared" si="223"/>
        <v>Loan Workout/Special Assets</v>
      </c>
      <c r="AR364" s="12" t="str">
        <f t="shared" si="224"/>
        <v>Mortgage</v>
      </c>
      <c r="AS364" s="12" t="str">
        <f t="shared" si="225"/>
        <v>B - Senior Function Manager</v>
      </c>
      <c r="AT364" s="12" t="str">
        <f t="shared" si="226"/>
        <v>Underwriting, Credit &amp; WorkoutLoan Workout/Special AssetsMortgageB - Senior Function Manager</v>
      </c>
      <c r="AU364" s="153" t="str">
        <f t="shared" si="227"/>
        <v>B</v>
      </c>
    </row>
    <row r="365" spans="1:47">
      <c r="A365" s="189" t="s">
        <v>2780</v>
      </c>
      <c r="B365" s="189" t="s">
        <v>205</v>
      </c>
      <c r="C365" s="189" t="s">
        <v>2781</v>
      </c>
      <c r="D365" s="189" t="s">
        <v>142</v>
      </c>
      <c r="E365" s="12">
        <f t="shared" si="243"/>
        <v>4</v>
      </c>
      <c r="F365" s="12">
        <f t="shared" si="244"/>
        <v>3</v>
      </c>
      <c r="G365" s="12">
        <f t="shared" si="245"/>
        <v>2</v>
      </c>
      <c r="H365" s="12" t="str">
        <f t="shared" si="246"/>
        <v>Underwriting, Credit &amp; Workout</v>
      </c>
      <c r="I365" s="12" t="str">
        <f t="shared" si="247"/>
        <v>Underwriting, Credit &amp; Workout4</v>
      </c>
      <c r="J365" s="12" t="str">
        <f t="shared" si="248"/>
        <v>Loan Workout/Special Assets</v>
      </c>
      <c r="K365" s="12" t="str">
        <f t="shared" si="249"/>
        <v>Underwriting, Credit &amp; WorkoutLoan Workout/Special Assets3</v>
      </c>
      <c r="L365" s="12" t="str">
        <f t="shared" si="250"/>
        <v>Mortgage</v>
      </c>
      <c r="M365" s="12" t="str">
        <f t="shared" si="251"/>
        <v>Underwriting, Credit &amp; WorkoutLoan Workout/Special AssetsMortgage2</v>
      </c>
      <c r="N365" s="12" t="str">
        <f t="shared" si="252"/>
        <v>C - Function Manager/Senior Technical Expert</v>
      </c>
      <c r="O365" s="188" t="s">
        <v>2783</v>
      </c>
      <c r="P365" s="4" t="str">
        <f t="shared" si="228"/>
        <v>CW</v>
      </c>
      <c r="Q365" s="4" t="str">
        <f t="shared" si="229"/>
        <v>LW</v>
      </c>
      <c r="R365" s="4" t="str">
        <f t="shared" si="230"/>
        <v>C</v>
      </c>
      <c r="S365" s="4" t="str">
        <f t="shared" si="231"/>
        <v>C</v>
      </c>
      <c r="V365" s="12" t="str">
        <f t="shared" si="238"/>
        <v>RRU-CW-LWCC</v>
      </c>
      <c r="W365" s="17" t="str">
        <f t="shared" si="239"/>
        <v>Underwriting, Credit &amp; Workout</v>
      </c>
      <c r="X365" s="17" t="str">
        <f t="shared" si="240"/>
        <v>Loan Workout/Special Assets</v>
      </c>
      <c r="Y365" s="17" t="str">
        <f t="shared" si="241"/>
        <v>Mortgage</v>
      </c>
      <c r="Z365" s="17" t="str">
        <f t="shared" si="242"/>
        <v>C - Function Manager/Senior Technical Expert</v>
      </c>
      <c r="AN365" s="4" t="str">
        <f t="shared" si="221"/>
        <v>CWLWCC</v>
      </c>
      <c r="AO365" s="12" t="str">
        <f t="shared" si="236"/>
        <v>RRU-CW-LWCC</v>
      </c>
      <c r="AP365" s="12" t="str">
        <f t="shared" si="222"/>
        <v>Underwriting, Credit &amp; Workout</v>
      </c>
      <c r="AQ365" s="12" t="str">
        <f t="shared" si="223"/>
        <v>Loan Workout/Special Assets</v>
      </c>
      <c r="AR365" s="12" t="str">
        <f t="shared" si="224"/>
        <v>Mortgage</v>
      </c>
      <c r="AS365" s="12" t="str">
        <f t="shared" si="225"/>
        <v>C - Function Manager/Senior Technical Expert</v>
      </c>
      <c r="AT365" s="12" t="str">
        <f t="shared" si="226"/>
        <v>Underwriting, Credit &amp; WorkoutLoan Workout/Special AssetsMortgageC - Function Manager/Senior Technical Expert</v>
      </c>
      <c r="AU365" s="153" t="str">
        <f t="shared" si="227"/>
        <v>C</v>
      </c>
    </row>
    <row r="366" spans="1:47">
      <c r="A366" s="189" t="s">
        <v>2780</v>
      </c>
      <c r="B366" s="189" t="s">
        <v>205</v>
      </c>
      <c r="C366" s="189" t="s">
        <v>2781</v>
      </c>
      <c r="D366" s="189" t="s">
        <v>135</v>
      </c>
      <c r="E366" s="12">
        <f t="shared" si="243"/>
        <v>4</v>
      </c>
      <c r="F366" s="12">
        <f t="shared" si="244"/>
        <v>3</v>
      </c>
      <c r="G366" s="12">
        <f t="shared" si="245"/>
        <v>3</v>
      </c>
      <c r="H366" s="12" t="str">
        <f t="shared" si="246"/>
        <v>Underwriting, Credit &amp; Workout</v>
      </c>
      <c r="I366" s="12" t="str">
        <f t="shared" si="247"/>
        <v>Underwriting, Credit &amp; Workout4</v>
      </c>
      <c r="J366" s="12" t="str">
        <f t="shared" si="248"/>
        <v>Loan Workout/Special Assets</v>
      </c>
      <c r="K366" s="12" t="str">
        <f t="shared" si="249"/>
        <v>Underwriting, Credit &amp; WorkoutLoan Workout/Special Assets3</v>
      </c>
      <c r="L366" s="12" t="str">
        <f t="shared" si="250"/>
        <v>Mortgage</v>
      </c>
      <c r="M366" s="12" t="str">
        <f t="shared" si="251"/>
        <v>Underwriting, Credit &amp; WorkoutLoan Workout/Special AssetsMortgage3</v>
      </c>
      <c r="N366" s="12" t="str">
        <f t="shared" si="252"/>
        <v>D - Manager/Technical Expert</v>
      </c>
      <c r="O366" s="188" t="s">
        <v>2784</v>
      </c>
      <c r="P366" s="4" t="str">
        <f t="shared" si="228"/>
        <v>CW</v>
      </c>
      <c r="Q366" s="4" t="str">
        <f t="shared" si="229"/>
        <v>LW</v>
      </c>
      <c r="R366" s="4" t="str">
        <f t="shared" si="230"/>
        <v>C</v>
      </c>
      <c r="S366" s="4" t="str">
        <f t="shared" si="231"/>
        <v>D</v>
      </c>
      <c r="V366" s="12" t="str">
        <f t="shared" si="238"/>
        <v>RRU-CW-LWCD</v>
      </c>
      <c r="W366" s="17" t="str">
        <f t="shared" si="239"/>
        <v>Underwriting, Credit &amp; Workout</v>
      </c>
      <c r="X366" s="17" t="str">
        <f t="shared" si="240"/>
        <v>Loan Workout/Special Assets</v>
      </c>
      <c r="Y366" s="17" t="str">
        <f t="shared" si="241"/>
        <v>Mortgage</v>
      </c>
      <c r="Z366" s="17" t="str">
        <f t="shared" si="242"/>
        <v>D - Manager/Technical Expert</v>
      </c>
      <c r="AN366" s="4" t="str">
        <f t="shared" si="221"/>
        <v>CWLWCD</v>
      </c>
      <c r="AO366" s="12" t="str">
        <f t="shared" si="236"/>
        <v>RRU-CW-LWCD</v>
      </c>
      <c r="AP366" s="12" t="str">
        <f t="shared" si="222"/>
        <v>Underwriting, Credit &amp; Workout</v>
      </c>
      <c r="AQ366" s="12" t="str">
        <f t="shared" si="223"/>
        <v>Loan Workout/Special Assets</v>
      </c>
      <c r="AR366" s="12" t="str">
        <f t="shared" si="224"/>
        <v>Mortgage</v>
      </c>
      <c r="AS366" s="12" t="str">
        <f t="shared" si="225"/>
        <v>D - Manager/Technical Expert</v>
      </c>
      <c r="AT366" s="12" t="str">
        <f t="shared" si="226"/>
        <v>Underwriting, Credit &amp; WorkoutLoan Workout/Special AssetsMortgageD - Manager/Technical Expert</v>
      </c>
      <c r="AU366" s="153" t="str">
        <f t="shared" si="227"/>
        <v>D</v>
      </c>
    </row>
    <row r="367" spans="1:47">
      <c r="A367" s="189" t="s">
        <v>2780</v>
      </c>
      <c r="B367" s="189" t="s">
        <v>205</v>
      </c>
      <c r="C367" s="189" t="s">
        <v>2781</v>
      </c>
      <c r="D367" s="189" t="s">
        <v>136</v>
      </c>
      <c r="E367" s="12">
        <f t="shared" si="243"/>
        <v>4</v>
      </c>
      <c r="F367" s="12">
        <f t="shared" si="244"/>
        <v>3</v>
      </c>
      <c r="G367" s="12">
        <f t="shared" si="245"/>
        <v>4</v>
      </c>
      <c r="H367" s="12" t="str">
        <f t="shared" si="246"/>
        <v>Underwriting, Credit &amp; Workout</v>
      </c>
      <c r="I367" s="12" t="str">
        <f t="shared" si="247"/>
        <v>Underwriting, Credit &amp; Workout4</v>
      </c>
      <c r="J367" s="12" t="str">
        <f t="shared" si="248"/>
        <v>Loan Workout/Special Assets</v>
      </c>
      <c r="K367" s="12" t="str">
        <f t="shared" si="249"/>
        <v>Underwriting, Credit &amp; WorkoutLoan Workout/Special Assets3</v>
      </c>
      <c r="L367" s="12" t="str">
        <f t="shared" si="250"/>
        <v>Mortgage</v>
      </c>
      <c r="M367" s="12" t="str">
        <f t="shared" si="251"/>
        <v>Underwriting, Credit &amp; WorkoutLoan Workout/Special AssetsMortgage4</v>
      </c>
      <c r="N367" s="12" t="str">
        <f t="shared" si="252"/>
        <v>E - Senior Professional</v>
      </c>
      <c r="O367" s="188" t="s">
        <v>2785</v>
      </c>
      <c r="P367" s="4" t="str">
        <f t="shared" si="228"/>
        <v>CW</v>
      </c>
      <c r="Q367" s="4" t="str">
        <f t="shared" si="229"/>
        <v>LW</v>
      </c>
      <c r="R367" s="4" t="str">
        <f t="shared" si="230"/>
        <v>C</v>
      </c>
      <c r="S367" s="4" t="str">
        <f t="shared" si="231"/>
        <v>E</v>
      </c>
      <c r="V367" s="12" t="str">
        <f t="shared" si="238"/>
        <v>RRU-CW-LWCE</v>
      </c>
      <c r="W367" s="17" t="str">
        <f t="shared" si="239"/>
        <v>Underwriting, Credit &amp; Workout</v>
      </c>
      <c r="X367" s="17" t="str">
        <f t="shared" si="240"/>
        <v>Loan Workout/Special Assets</v>
      </c>
      <c r="Y367" s="17" t="str">
        <f t="shared" si="241"/>
        <v>Mortgage</v>
      </c>
      <c r="Z367" s="17" t="str">
        <f t="shared" si="242"/>
        <v>E - Senior Professional</v>
      </c>
      <c r="AN367" s="4" t="str">
        <f t="shared" si="221"/>
        <v>CWLWCE</v>
      </c>
      <c r="AO367" s="12" t="str">
        <f t="shared" si="236"/>
        <v>RRU-CW-LWCE</v>
      </c>
      <c r="AP367" s="12" t="str">
        <f t="shared" si="222"/>
        <v>Underwriting, Credit &amp; Workout</v>
      </c>
      <c r="AQ367" s="12" t="str">
        <f t="shared" si="223"/>
        <v>Loan Workout/Special Assets</v>
      </c>
      <c r="AR367" s="12" t="str">
        <f t="shared" si="224"/>
        <v>Mortgage</v>
      </c>
      <c r="AS367" s="12" t="str">
        <f t="shared" si="225"/>
        <v>E - Senior Professional</v>
      </c>
      <c r="AT367" s="12" t="str">
        <f t="shared" si="226"/>
        <v>Underwriting, Credit &amp; WorkoutLoan Workout/Special AssetsMortgageE - Senior Professional</v>
      </c>
      <c r="AU367" s="153" t="str">
        <f t="shared" si="227"/>
        <v>E</v>
      </c>
    </row>
    <row r="368" spans="1:47">
      <c r="A368" s="189" t="s">
        <v>2780</v>
      </c>
      <c r="B368" s="189" t="s">
        <v>205</v>
      </c>
      <c r="C368" s="189" t="s">
        <v>2781</v>
      </c>
      <c r="D368" s="189" t="s">
        <v>137</v>
      </c>
      <c r="E368" s="12">
        <f t="shared" si="243"/>
        <v>4</v>
      </c>
      <c r="F368" s="12">
        <f t="shared" si="244"/>
        <v>3</v>
      </c>
      <c r="G368" s="12">
        <f t="shared" si="245"/>
        <v>5</v>
      </c>
      <c r="H368" s="12" t="str">
        <f t="shared" si="246"/>
        <v>Underwriting, Credit &amp; Workout</v>
      </c>
      <c r="I368" s="12" t="str">
        <f t="shared" si="247"/>
        <v>Underwriting, Credit &amp; Workout4</v>
      </c>
      <c r="J368" s="12" t="str">
        <f t="shared" si="248"/>
        <v>Loan Workout/Special Assets</v>
      </c>
      <c r="K368" s="12" t="str">
        <f t="shared" si="249"/>
        <v>Underwriting, Credit &amp; WorkoutLoan Workout/Special Assets3</v>
      </c>
      <c r="L368" s="12" t="str">
        <f t="shared" si="250"/>
        <v>Mortgage</v>
      </c>
      <c r="M368" s="12" t="str">
        <f t="shared" si="251"/>
        <v>Underwriting, Credit &amp; WorkoutLoan Workout/Special AssetsMortgage5</v>
      </c>
      <c r="N368" s="12" t="str">
        <f t="shared" si="252"/>
        <v>F - Intermediate Professional</v>
      </c>
      <c r="O368" s="188" t="s">
        <v>2786</v>
      </c>
      <c r="P368" s="4" t="str">
        <f t="shared" si="228"/>
        <v>CW</v>
      </c>
      <c r="Q368" s="4" t="str">
        <f t="shared" si="229"/>
        <v>LW</v>
      </c>
      <c r="R368" s="4" t="str">
        <f t="shared" si="230"/>
        <v>C</v>
      </c>
      <c r="S368" s="4" t="str">
        <f t="shared" si="231"/>
        <v>F</v>
      </c>
      <c r="V368" s="12" t="str">
        <f t="shared" si="238"/>
        <v>RRU-CW-LWCF</v>
      </c>
      <c r="W368" s="17" t="str">
        <f t="shared" si="239"/>
        <v>Underwriting, Credit &amp; Workout</v>
      </c>
      <c r="X368" s="17" t="str">
        <f t="shared" si="240"/>
        <v>Loan Workout/Special Assets</v>
      </c>
      <c r="Y368" s="17" t="str">
        <f t="shared" si="241"/>
        <v>Mortgage</v>
      </c>
      <c r="Z368" s="17" t="str">
        <f t="shared" si="242"/>
        <v>F - Intermediate Professional</v>
      </c>
      <c r="AN368" s="4" t="str">
        <f t="shared" si="221"/>
        <v>CWLWCF</v>
      </c>
      <c r="AO368" s="12" t="str">
        <f t="shared" si="236"/>
        <v>RRU-CW-LWCF</v>
      </c>
      <c r="AP368" s="12" t="str">
        <f t="shared" si="222"/>
        <v>Underwriting, Credit &amp; Workout</v>
      </c>
      <c r="AQ368" s="12" t="str">
        <f t="shared" si="223"/>
        <v>Loan Workout/Special Assets</v>
      </c>
      <c r="AR368" s="12" t="str">
        <f t="shared" si="224"/>
        <v>Mortgage</v>
      </c>
      <c r="AS368" s="12" t="str">
        <f t="shared" si="225"/>
        <v>F - Intermediate Professional</v>
      </c>
      <c r="AT368" s="12" t="str">
        <f t="shared" si="226"/>
        <v>Underwriting, Credit &amp; WorkoutLoan Workout/Special AssetsMortgageF - Intermediate Professional</v>
      </c>
      <c r="AU368" s="153" t="str">
        <f t="shared" si="227"/>
        <v>F</v>
      </c>
    </row>
    <row r="369" spans="1:47">
      <c r="A369" s="189" t="s">
        <v>2780</v>
      </c>
      <c r="B369" s="189" t="s">
        <v>205</v>
      </c>
      <c r="C369" s="189" t="s">
        <v>2781</v>
      </c>
      <c r="D369" s="189" t="s">
        <v>138</v>
      </c>
      <c r="E369" s="12">
        <f t="shared" si="243"/>
        <v>4</v>
      </c>
      <c r="F369" s="12">
        <f t="shared" si="244"/>
        <v>3</v>
      </c>
      <c r="G369" s="12">
        <f t="shared" si="245"/>
        <v>6</v>
      </c>
      <c r="H369" s="12" t="str">
        <f t="shared" si="246"/>
        <v>Underwriting, Credit &amp; Workout</v>
      </c>
      <c r="I369" s="12" t="str">
        <f t="shared" si="247"/>
        <v>Underwriting, Credit &amp; Workout4</v>
      </c>
      <c r="J369" s="12" t="str">
        <f t="shared" si="248"/>
        <v>Loan Workout/Special Assets</v>
      </c>
      <c r="K369" s="12" t="str">
        <f t="shared" si="249"/>
        <v>Underwriting, Credit &amp; WorkoutLoan Workout/Special Assets3</v>
      </c>
      <c r="L369" s="12" t="str">
        <f t="shared" si="250"/>
        <v>Mortgage</v>
      </c>
      <c r="M369" s="12" t="str">
        <f t="shared" si="251"/>
        <v>Underwriting, Credit &amp; WorkoutLoan Workout/Special AssetsMortgage6</v>
      </c>
      <c r="N369" s="12" t="str">
        <f t="shared" si="252"/>
        <v>G - Junior Professional</v>
      </c>
      <c r="O369" s="188" t="s">
        <v>2787</v>
      </c>
      <c r="P369" s="4" t="str">
        <f t="shared" si="228"/>
        <v>CW</v>
      </c>
      <c r="Q369" s="4" t="str">
        <f t="shared" si="229"/>
        <v>LW</v>
      </c>
      <c r="R369" s="4" t="str">
        <f t="shared" si="230"/>
        <v>C</v>
      </c>
      <c r="S369" s="4" t="str">
        <f t="shared" si="231"/>
        <v>G</v>
      </c>
      <c r="V369" s="12" t="str">
        <f t="shared" si="238"/>
        <v>RRU-CW-LWCG</v>
      </c>
      <c r="W369" s="17" t="str">
        <f t="shared" si="239"/>
        <v>Underwriting, Credit &amp; Workout</v>
      </c>
      <c r="X369" s="17" t="str">
        <f t="shared" si="240"/>
        <v>Loan Workout/Special Assets</v>
      </c>
      <c r="Y369" s="17" t="str">
        <f t="shared" si="241"/>
        <v>Mortgage</v>
      </c>
      <c r="Z369" s="17" t="str">
        <f t="shared" si="242"/>
        <v>G - Junior Professional</v>
      </c>
      <c r="AN369" s="4" t="str">
        <f t="shared" si="221"/>
        <v>CWLWCG</v>
      </c>
      <c r="AO369" s="12" t="str">
        <f t="shared" si="236"/>
        <v>RRU-CW-LWCG</v>
      </c>
      <c r="AP369" s="12" t="str">
        <f t="shared" si="222"/>
        <v>Underwriting, Credit &amp; Workout</v>
      </c>
      <c r="AQ369" s="12" t="str">
        <f t="shared" si="223"/>
        <v>Loan Workout/Special Assets</v>
      </c>
      <c r="AR369" s="12" t="str">
        <f t="shared" si="224"/>
        <v>Mortgage</v>
      </c>
      <c r="AS369" s="12" t="str">
        <f t="shared" si="225"/>
        <v>G - Junior Professional</v>
      </c>
      <c r="AT369" s="12" t="str">
        <f t="shared" si="226"/>
        <v>Underwriting, Credit &amp; WorkoutLoan Workout/Special AssetsMortgageG - Junior Professional</v>
      </c>
      <c r="AU369" s="153" t="str">
        <f t="shared" si="227"/>
        <v>G</v>
      </c>
    </row>
    <row r="370" spans="1:47">
      <c r="A370" s="189" t="s">
        <v>2780</v>
      </c>
      <c r="B370" s="189" t="s">
        <v>205</v>
      </c>
      <c r="C370" s="189" t="s">
        <v>2781</v>
      </c>
      <c r="D370" s="189" t="s">
        <v>1408</v>
      </c>
      <c r="E370" s="12">
        <f t="shared" si="243"/>
        <v>4</v>
      </c>
      <c r="F370" s="12">
        <f t="shared" si="244"/>
        <v>3</v>
      </c>
      <c r="G370" s="12">
        <f t="shared" si="245"/>
        <v>7</v>
      </c>
      <c r="H370" s="12" t="str">
        <f t="shared" si="246"/>
        <v>Underwriting, Credit &amp; Workout</v>
      </c>
      <c r="I370" s="12" t="str">
        <f t="shared" si="247"/>
        <v>Underwriting, Credit &amp; Workout4</v>
      </c>
      <c r="J370" s="12" t="str">
        <f t="shared" si="248"/>
        <v>Loan Workout/Special Assets</v>
      </c>
      <c r="K370" s="12" t="str">
        <f t="shared" si="249"/>
        <v>Underwriting, Credit &amp; WorkoutLoan Workout/Special Assets3</v>
      </c>
      <c r="L370" s="12" t="str">
        <f t="shared" si="250"/>
        <v>Mortgage</v>
      </c>
      <c r="M370" s="12" t="str">
        <f t="shared" si="251"/>
        <v>Underwriting, Credit &amp; WorkoutLoan Workout/Special AssetsMortgage7</v>
      </c>
      <c r="N370" s="12" t="str">
        <f t="shared" si="252"/>
        <v>Levels C &amp; D Combined</v>
      </c>
      <c r="O370" s="188" t="s">
        <v>3755</v>
      </c>
      <c r="P370" s="4" t="str">
        <f t="shared" ref="P370:P371" si="253">LEFT(O370,2)</f>
        <v>CW</v>
      </c>
      <c r="Q370" s="4" t="str">
        <f t="shared" ref="Q370:Q371" si="254">MID(O370,3,2)</f>
        <v>LW</v>
      </c>
      <c r="R370" s="4" t="str">
        <f t="shared" ref="R370:R371" si="255">MID(O370,5,1)</f>
        <v>C</v>
      </c>
      <c r="S370" s="4" t="str">
        <f t="shared" ref="S370:S371" si="256">RIGHT(O370)</f>
        <v>2</v>
      </c>
      <c r="V370" s="12" t="str">
        <f t="shared" si="238"/>
        <v>RRU-CW-LWC2</v>
      </c>
      <c r="W370" s="17" t="str">
        <f t="shared" si="239"/>
        <v>Underwriting, Credit &amp; Workout</v>
      </c>
      <c r="X370" s="17" t="str">
        <f t="shared" si="240"/>
        <v>Loan Workout/Special Assets</v>
      </c>
      <c r="Y370" s="17" t="str">
        <f t="shared" si="241"/>
        <v>Mortgage</v>
      </c>
      <c r="Z370" s="17" t="str">
        <f t="shared" si="242"/>
        <v>Levels C &amp; D Combined</v>
      </c>
      <c r="AN370" s="4" t="str">
        <f t="shared" ref="AN370:AN371" si="257">O370</f>
        <v>CWLWC2</v>
      </c>
      <c r="AO370" s="12" t="str">
        <f t="shared" ref="AO370:AO371" si="258">"RRU-"&amp;LEFT(AN370,2)&amp;"-"&amp;RIGHT(AN370,4)</f>
        <v>RRU-CW-LWC2</v>
      </c>
      <c r="AP370" s="12" t="str">
        <f t="shared" ref="AP370:AP371" si="259">A370</f>
        <v>Underwriting, Credit &amp; Workout</v>
      </c>
      <c r="AQ370" s="12" t="str">
        <f t="shared" ref="AQ370:AQ371" si="260">B370</f>
        <v>Loan Workout/Special Assets</v>
      </c>
      <c r="AR370" s="12" t="str">
        <f t="shared" ref="AR370:AR371" si="261">C370</f>
        <v>Mortgage</v>
      </c>
      <c r="AS370" s="12" t="str">
        <f t="shared" ref="AS370:AS371" si="262">D370</f>
        <v>Levels C &amp; D Combined</v>
      </c>
      <c r="AT370" s="12" t="str">
        <f t="shared" ref="AT370:AT371" si="263">AP370&amp;AQ370&amp;AR370&amp;AS370</f>
        <v>Underwriting, Credit &amp; WorkoutLoan Workout/Special AssetsMortgageLevels C &amp; D Combined</v>
      </c>
      <c r="AU370" s="153" t="str">
        <f t="shared" ref="AU370:AU371" si="264">RIGHT(AO370)</f>
        <v>2</v>
      </c>
    </row>
    <row r="371" spans="1:47">
      <c r="A371" s="189" t="s">
        <v>2780</v>
      </c>
      <c r="B371" s="189" t="s">
        <v>205</v>
      </c>
      <c r="C371" s="189" t="s">
        <v>2781</v>
      </c>
      <c r="D371" s="189" t="s">
        <v>1409</v>
      </c>
      <c r="E371" s="12">
        <f t="shared" si="243"/>
        <v>4</v>
      </c>
      <c r="F371" s="12">
        <f t="shared" si="244"/>
        <v>3</v>
      </c>
      <c r="G371" s="12">
        <f t="shared" si="245"/>
        <v>8</v>
      </c>
      <c r="H371" s="12" t="str">
        <f t="shared" si="246"/>
        <v>Underwriting, Credit &amp; Workout</v>
      </c>
      <c r="I371" s="12" t="str">
        <f t="shared" si="247"/>
        <v>Underwriting, Credit &amp; Workout4</v>
      </c>
      <c r="J371" s="12" t="str">
        <f t="shared" si="248"/>
        <v>Loan Workout/Special Assets</v>
      </c>
      <c r="K371" s="12" t="str">
        <f t="shared" si="249"/>
        <v>Underwriting, Credit &amp; WorkoutLoan Workout/Special Assets3</v>
      </c>
      <c r="L371" s="12" t="str">
        <f t="shared" si="250"/>
        <v>Mortgage</v>
      </c>
      <c r="M371" s="12" t="str">
        <f t="shared" si="251"/>
        <v>Underwriting, Credit &amp; WorkoutLoan Workout/Special AssetsMortgage8</v>
      </c>
      <c r="N371" s="12" t="str">
        <f t="shared" si="252"/>
        <v>Levels E, F &amp; G Combined</v>
      </c>
      <c r="O371" s="188" t="s">
        <v>3756</v>
      </c>
      <c r="P371" s="4" t="str">
        <f t="shared" si="253"/>
        <v>CW</v>
      </c>
      <c r="Q371" s="4" t="str">
        <f t="shared" si="254"/>
        <v>LW</v>
      </c>
      <c r="R371" s="4" t="str">
        <f t="shared" si="255"/>
        <v>C</v>
      </c>
      <c r="S371" s="4" t="str">
        <f t="shared" si="256"/>
        <v>3</v>
      </c>
      <c r="V371" s="12" t="str">
        <f t="shared" si="238"/>
        <v>RRU-CW-LWC3</v>
      </c>
      <c r="W371" s="17" t="str">
        <f t="shared" si="239"/>
        <v>Underwriting, Credit &amp; Workout</v>
      </c>
      <c r="X371" s="17" t="str">
        <f t="shared" si="240"/>
        <v>Loan Workout/Special Assets</v>
      </c>
      <c r="Y371" s="17" t="str">
        <f t="shared" si="241"/>
        <v>Mortgage</v>
      </c>
      <c r="Z371" s="17" t="str">
        <f t="shared" si="242"/>
        <v>Levels E, F &amp; G Combined</v>
      </c>
      <c r="AN371" s="4" t="str">
        <f t="shared" si="257"/>
        <v>CWLWC3</v>
      </c>
      <c r="AO371" s="12" t="str">
        <f t="shared" si="258"/>
        <v>RRU-CW-LWC3</v>
      </c>
      <c r="AP371" s="12" t="str">
        <f t="shared" si="259"/>
        <v>Underwriting, Credit &amp; Workout</v>
      </c>
      <c r="AQ371" s="12" t="str">
        <f t="shared" si="260"/>
        <v>Loan Workout/Special Assets</v>
      </c>
      <c r="AR371" s="12" t="str">
        <f t="shared" si="261"/>
        <v>Mortgage</v>
      </c>
      <c r="AS371" s="12" t="str">
        <f t="shared" si="262"/>
        <v>Levels E, F &amp; G Combined</v>
      </c>
      <c r="AT371" s="12" t="str">
        <f t="shared" si="263"/>
        <v>Underwriting, Credit &amp; WorkoutLoan Workout/Special AssetsMortgageLevels E, F &amp; G Combined</v>
      </c>
      <c r="AU371" s="153" t="str">
        <f t="shared" si="264"/>
        <v>3</v>
      </c>
    </row>
    <row r="372" spans="1:47">
      <c r="A372" s="189" t="s">
        <v>2780</v>
      </c>
      <c r="B372" s="12" t="s">
        <v>205</v>
      </c>
      <c r="C372" s="12" t="s">
        <v>98</v>
      </c>
      <c r="D372" s="12" t="s">
        <v>51</v>
      </c>
      <c r="E372" s="12">
        <f t="shared" si="243"/>
        <v>4</v>
      </c>
      <c r="F372" s="12">
        <f t="shared" si="244"/>
        <v>4</v>
      </c>
      <c r="G372" s="12">
        <f t="shared" si="245"/>
        <v>1</v>
      </c>
      <c r="H372" s="12" t="str">
        <f t="shared" si="246"/>
        <v>Underwriting, Credit &amp; Workout</v>
      </c>
      <c r="I372" s="12" t="str">
        <f t="shared" si="247"/>
        <v>Underwriting, Credit &amp; Workout4</v>
      </c>
      <c r="J372" s="12" t="str">
        <f t="shared" si="248"/>
        <v>Loan Workout/Special Assets</v>
      </c>
      <c r="K372" s="12" t="str">
        <f t="shared" si="249"/>
        <v>Underwriting, Credit &amp; WorkoutLoan Workout/Special Assets4</v>
      </c>
      <c r="L372" s="12" t="str">
        <f t="shared" si="250"/>
        <v>REO (Real Estate Owned)</v>
      </c>
      <c r="M372" s="12" t="str">
        <f t="shared" si="251"/>
        <v>Underwriting, Credit &amp; WorkoutLoan Workout/Special AssetsREO (Real Estate Owned)1</v>
      </c>
      <c r="N372" s="12" t="str">
        <f t="shared" si="252"/>
        <v>B - Senior Function Manager</v>
      </c>
      <c r="O372" s="4" t="s">
        <v>1901</v>
      </c>
      <c r="P372" s="4" t="str">
        <f t="shared" si="228"/>
        <v>CW</v>
      </c>
      <c r="Q372" s="4" t="str">
        <f t="shared" si="229"/>
        <v>LW</v>
      </c>
      <c r="R372" s="4" t="str">
        <f t="shared" si="230"/>
        <v>D</v>
      </c>
      <c r="S372" s="4" t="str">
        <f t="shared" si="231"/>
        <v>B</v>
      </c>
      <c r="V372" s="12" t="str">
        <f t="shared" si="238"/>
        <v>RRU-CW-LWDB</v>
      </c>
      <c r="W372" s="17" t="str">
        <f t="shared" si="239"/>
        <v>Underwriting, Credit &amp; Workout</v>
      </c>
      <c r="X372" s="17" t="str">
        <f t="shared" si="240"/>
        <v>Loan Workout/Special Assets</v>
      </c>
      <c r="Y372" s="17" t="str">
        <f t="shared" si="241"/>
        <v>Mortgage</v>
      </c>
      <c r="Z372" s="17" t="str">
        <f t="shared" si="242"/>
        <v>B - Senior Function Manager</v>
      </c>
      <c r="AN372" s="4" t="str">
        <f t="shared" si="221"/>
        <v>CWLWDB</v>
      </c>
      <c r="AO372" s="12" t="str">
        <f t="shared" si="236"/>
        <v>RRU-CW-LWDB</v>
      </c>
      <c r="AP372" s="12" t="str">
        <f t="shared" si="222"/>
        <v>Underwriting, Credit &amp; Workout</v>
      </c>
      <c r="AQ372" s="12" t="str">
        <f t="shared" si="223"/>
        <v>Loan Workout/Special Assets</v>
      </c>
      <c r="AR372" s="12" t="str">
        <f t="shared" si="224"/>
        <v>REO (Real Estate Owned)</v>
      </c>
      <c r="AS372" s="12" t="str">
        <f t="shared" si="225"/>
        <v>B - Senior Function Manager</v>
      </c>
      <c r="AT372" s="12" t="str">
        <f t="shared" si="226"/>
        <v>Underwriting, Credit &amp; WorkoutLoan Workout/Special AssetsREO (Real Estate Owned)B - Senior Function Manager</v>
      </c>
      <c r="AU372" s="153" t="str">
        <f t="shared" si="227"/>
        <v>B</v>
      </c>
    </row>
    <row r="373" spans="1:47">
      <c r="A373" s="189" t="s">
        <v>2780</v>
      </c>
      <c r="B373" s="12" t="s">
        <v>205</v>
      </c>
      <c r="C373" s="12" t="s">
        <v>98</v>
      </c>
      <c r="D373" s="12" t="s">
        <v>142</v>
      </c>
      <c r="E373" s="12">
        <f t="shared" si="243"/>
        <v>4</v>
      </c>
      <c r="F373" s="12">
        <f t="shared" si="244"/>
        <v>4</v>
      </c>
      <c r="G373" s="12">
        <f t="shared" si="245"/>
        <v>2</v>
      </c>
      <c r="H373" s="12" t="str">
        <f t="shared" si="246"/>
        <v>Underwriting, Credit &amp; Workout</v>
      </c>
      <c r="I373" s="12" t="str">
        <f t="shared" si="247"/>
        <v>Underwriting, Credit &amp; Workout4</v>
      </c>
      <c r="J373" s="12" t="str">
        <f t="shared" si="248"/>
        <v>Loan Workout/Special Assets</v>
      </c>
      <c r="K373" s="12" t="str">
        <f t="shared" si="249"/>
        <v>Underwriting, Credit &amp; WorkoutLoan Workout/Special Assets4</v>
      </c>
      <c r="L373" s="12" t="str">
        <f t="shared" si="250"/>
        <v>REO (Real Estate Owned)</v>
      </c>
      <c r="M373" s="12" t="str">
        <f t="shared" si="251"/>
        <v>Underwriting, Credit &amp; WorkoutLoan Workout/Special AssetsREO (Real Estate Owned)2</v>
      </c>
      <c r="N373" s="12" t="str">
        <f t="shared" si="252"/>
        <v>C - Function Manager/Senior Technical Expert</v>
      </c>
      <c r="O373" s="4" t="s">
        <v>1902</v>
      </c>
      <c r="P373" s="4" t="str">
        <f t="shared" si="228"/>
        <v>CW</v>
      </c>
      <c r="Q373" s="4" t="str">
        <f t="shared" si="229"/>
        <v>LW</v>
      </c>
      <c r="R373" s="4" t="str">
        <f t="shared" si="230"/>
        <v>D</v>
      </c>
      <c r="S373" s="4" t="str">
        <f t="shared" si="231"/>
        <v>C</v>
      </c>
      <c r="V373" s="12" t="str">
        <f t="shared" si="238"/>
        <v>RRU-CW-LWDC</v>
      </c>
      <c r="W373" s="17" t="str">
        <f t="shared" si="239"/>
        <v>Underwriting, Credit &amp; Workout</v>
      </c>
      <c r="X373" s="17" t="str">
        <f t="shared" si="240"/>
        <v>Loan Workout/Special Assets</v>
      </c>
      <c r="Y373" s="17" t="str">
        <f t="shared" si="241"/>
        <v>REO (Real Estate Owned)</v>
      </c>
      <c r="Z373" s="17" t="str">
        <f t="shared" si="242"/>
        <v>C - Function Manager/Senior Technical Expert</v>
      </c>
      <c r="AN373" s="4" t="str">
        <f t="shared" si="221"/>
        <v>CWLWDC</v>
      </c>
      <c r="AO373" s="12" t="str">
        <f t="shared" si="236"/>
        <v>RRU-CW-LWDC</v>
      </c>
      <c r="AP373" s="12" t="str">
        <f t="shared" si="222"/>
        <v>Underwriting, Credit &amp; Workout</v>
      </c>
      <c r="AQ373" s="12" t="str">
        <f t="shared" si="223"/>
        <v>Loan Workout/Special Assets</v>
      </c>
      <c r="AR373" s="12" t="str">
        <f t="shared" si="224"/>
        <v>REO (Real Estate Owned)</v>
      </c>
      <c r="AS373" s="12" t="str">
        <f t="shared" si="225"/>
        <v>C - Function Manager/Senior Technical Expert</v>
      </c>
      <c r="AT373" s="12" t="str">
        <f t="shared" si="226"/>
        <v>Underwriting, Credit &amp; WorkoutLoan Workout/Special AssetsREO (Real Estate Owned)C - Function Manager/Senior Technical Expert</v>
      </c>
      <c r="AU373" s="153" t="str">
        <f t="shared" si="227"/>
        <v>C</v>
      </c>
    </row>
    <row r="374" spans="1:47">
      <c r="A374" s="189" t="s">
        <v>2780</v>
      </c>
      <c r="B374" s="12" t="s">
        <v>205</v>
      </c>
      <c r="C374" s="12" t="s">
        <v>98</v>
      </c>
      <c r="D374" s="12" t="s">
        <v>135</v>
      </c>
      <c r="E374" s="12">
        <f t="shared" si="211"/>
        <v>4</v>
      </c>
      <c r="F374" s="12">
        <f t="shared" si="212"/>
        <v>4</v>
      </c>
      <c r="G374" s="12">
        <f t="shared" si="213"/>
        <v>3</v>
      </c>
      <c r="H374" s="12" t="str">
        <f t="shared" si="214"/>
        <v>Underwriting, Credit &amp; Workout</v>
      </c>
      <c r="I374" s="12" t="str">
        <f t="shared" si="215"/>
        <v>Underwriting, Credit &amp; Workout4</v>
      </c>
      <c r="J374" s="12" t="str">
        <f t="shared" si="216"/>
        <v>Loan Workout/Special Assets</v>
      </c>
      <c r="K374" s="12" t="str">
        <f t="shared" si="217"/>
        <v>Underwriting, Credit &amp; WorkoutLoan Workout/Special Assets4</v>
      </c>
      <c r="L374" s="12" t="str">
        <f t="shared" si="218"/>
        <v>REO (Real Estate Owned)</v>
      </c>
      <c r="M374" s="12" t="str">
        <f t="shared" si="219"/>
        <v>Underwriting, Credit &amp; WorkoutLoan Workout/Special AssetsREO (Real Estate Owned)3</v>
      </c>
      <c r="N374" s="12" t="str">
        <f t="shared" si="220"/>
        <v>D - Manager/Technical Expert</v>
      </c>
      <c r="O374" s="4" t="s">
        <v>1903</v>
      </c>
      <c r="P374" s="4" t="str">
        <f t="shared" si="228"/>
        <v>CW</v>
      </c>
      <c r="Q374" s="4" t="str">
        <f t="shared" si="229"/>
        <v>LW</v>
      </c>
      <c r="R374" s="4" t="str">
        <f t="shared" si="230"/>
        <v>D</v>
      </c>
      <c r="S374" s="4" t="str">
        <f t="shared" si="231"/>
        <v>D</v>
      </c>
      <c r="V374" s="12" t="str">
        <f t="shared" si="238"/>
        <v>RRU-CW-LWDD</v>
      </c>
      <c r="W374" s="17" t="str">
        <f t="shared" si="239"/>
        <v>Underwriting, Credit &amp; Workout</v>
      </c>
      <c r="X374" s="17" t="str">
        <f t="shared" si="240"/>
        <v>Loan Workout/Special Assets</v>
      </c>
      <c r="Y374" s="17" t="str">
        <f t="shared" si="241"/>
        <v>REO (Real Estate Owned)</v>
      </c>
      <c r="Z374" s="17" t="str">
        <f t="shared" si="242"/>
        <v>D - Manager/Technical Expert</v>
      </c>
      <c r="AN374" s="4" t="str">
        <f t="shared" si="221"/>
        <v>CWLWDD</v>
      </c>
      <c r="AO374" s="12" t="str">
        <f t="shared" si="236"/>
        <v>RRU-CW-LWDD</v>
      </c>
      <c r="AP374" s="12" t="str">
        <f t="shared" si="222"/>
        <v>Underwriting, Credit &amp; Workout</v>
      </c>
      <c r="AQ374" s="12" t="str">
        <f t="shared" si="223"/>
        <v>Loan Workout/Special Assets</v>
      </c>
      <c r="AR374" s="12" t="str">
        <f t="shared" si="224"/>
        <v>REO (Real Estate Owned)</v>
      </c>
      <c r="AS374" s="12" t="str">
        <f t="shared" si="225"/>
        <v>D - Manager/Technical Expert</v>
      </c>
      <c r="AT374" s="12" t="str">
        <f t="shared" si="226"/>
        <v>Underwriting, Credit &amp; WorkoutLoan Workout/Special AssetsREO (Real Estate Owned)D - Manager/Technical Expert</v>
      </c>
      <c r="AU374" s="153" t="str">
        <f t="shared" si="227"/>
        <v>D</v>
      </c>
    </row>
    <row r="375" spans="1:47">
      <c r="A375" s="189" t="s">
        <v>2780</v>
      </c>
      <c r="B375" s="12" t="s">
        <v>205</v>
      </c>
      <c r="C375" s="12" t="s">
        <v>98</v>
      </c>
      <c r="D375" s="12" t="s">
        <v>136</v>
      </c>
      <c r="E375" s="12">
        <f t="shared" si="211"/>
        <v>4</v>
      </c>
      <c r="F375" s="12">
        <f t="shared" si="212"/>
        <v>4</v>
      </c>
      <c r="G375" s="12">
        <f t="shared" si="213"/>
        <v>4</v>
      </c>
      <c r="H375" s="12" t="str">
        <f t="shared" si="214"/>
        <v>Underwriting, Credit &amp; Workout</v>
      </c>
      <c r="I375" s="12" t="str">
        <f t="shared" si="215"/>
        <v>Underwriting, Credit &amp; Workout4</v>
      </c>
      <c r="J375" s="12" t="str">
        <f t="shared" si="216"/>
        <v>Loan Workout/Special Assets</v>
      </c>
      <c r="K375" s="12" t="str">
        <f t="shared" si="217"/>
        <v>Underwriting, Credit &amp; WorkoutLoan Workout/Special Assets4</v>
      </c>
      <c r="L375" s="12" t="str">
        <f t="shared" si="218"/>
        <v>REO (Real Estate Owned)</v>
      </c>
      <c r="M375" s="12" t="str">
        <f t="shared" si="219"/>
        <v>Underwriting, Credit &amp; WorkoutLoan Workout/Special AssetsREO (Real Estate Owned)4</v>
      </c>
      <c r="N375" s="12" t="str">
        <f t="shared" si="220"/>
        <v>E - Senior Professional</v>
      </c>
      <c r="O375" s="4" t="s">
        <v>1904</v>
      </c>
      <c r="P375" s="4" t="str">
        <f t="shared" si="228"/>
        <v>CW</v>
      </c>
      <c r="Q375" s="4" t="str">
        <f t="shared" si="229"/>
        <v>LW</v>
      </c>
      <c r="R375" s="4" t="str">
        <f t="shared" si="230"/>
        <v>D</v>
      </c>
      <c r="S375" s="4" t="str">
        <f t="shared" si="231"/>
        <v>E</v>
      </c>
      <c r="V375" s="12" t="str">
        <f t="shared" si="238"/>
        <v>RRU-CW-LWDE</v>
      </c>
      <c r="W375" s="17" t="str">
        <f t="shared" si="239"/>
        <v>Underwriting, Credit &amp; Workout</v>
      </c>
      <c r="X375" s="17" t="str">
        <f t="shared" si="240"/>
        <v>Loan Workout/Special Assets</v>
      </c>
      <c r="Y375" s="17" t="str">
        <f t="shared" si="241"/>
        <v>REO (Real Estate Owned)</v>
      </c>
      <c r="Z375" s="17" t="str">
        <f t="shared" si="242"/>
        <v>E - Senior Professional</v>
      </c>
      <c r="AN375" s="4" t="str">
        <f t="shared" si="221"/>
        <v>CWLWDE</v>
      </c>
      <c r="AO375" s="12" t="str">
        <f t="shared" si="236"/>
        <v>RRU-CW-LWDE</v>
      </c>
      <c r="AP375" s="12" t="str">
        <f t="shared" si="222"/>
        <v>Underwriting, Credit &amp; Workout</v>
      </c>
      <c r="AQ375" s="12" t="str">
        <f t="shared" si="223"/>
        <v>Loan Workout/Special Assets</v>
      </c>
      <c r="AR375" s="12" t="str">
        <f t="shared" si="224"/>
        <v>REO (Real Estate Owned)</v>
      </c>
      <c r="AS375" s="12" t="str">
        <f t="shared" si="225"/>
        <v>E - Senior Professional</v>
      </c>
      <c r="AT375" s="12" t="str">
        <f t="shared" si="226"/>
        <v>Underwriting, Credit &amp; WorkoutLoan Workout/Special AssetsREO (Real Estate Owned)E - Senior Professional</v>
      </c>
      <c r="AU375" s="153" t="str">
        <f t="shared" si="227"/>
        <v>E</v>
      </c>
    </row>
    <row r="376" spans="1:47">
      <c r="A376" s="189" t="s">
        <v>2780</v>
      </c>
      <c r="B376" s="12" t="s">
        <v>205</v>
      </c>
      <c r="C376" s="12" t="s">
        <v>98</v>
      </c>
      <c r="D376" s="12" t="s">
        <v>137</v>
      </c>
      <c r="E376" s="12">
        <f t="shared" si="211"/>
        <v>4</v>
      </c>
      <c r="F376" s="12">
        <f t="shared" si="212"/>
        <v>4</v>
      </c>
      <c r="G376" s="12">
        <f t="shared" si="213"/>
        <v>5</v>
      </c>
      <c r="H376" s="12" t="str">
        <f t="shared" si="214"/>
        <v>Underwriting, Credit &amp; Workout</v>
      </c>
      <c r="I376" s="12" t="str">
        <f t="shared" si="215"/>
        <v>Underwriting, Credit &amp; Workout4</v>
      </c>
      <c r="J376" s="12" t="str">
        <f t="shared" si="216"/>
        <v>Loan Workout/Special Assets</v>
      </c>
      <c r="K376" s="12" t="str">
        <f t="shared" si="217"/>
        <v>Underwriting, Credit &amp; WorkoutLoan Workout/Special Assets4</v>
      </c>
      <c r="L376" s="12" t="str">
        <f t="shared" si="218"/>
        <v>REO (Real Estate Owned)</v>
      </c>
      <c r="M376" s="12" t="str">
        <f t="shared" si="219"/>
        <v>Underwriting, Credit &amp; WorkoutLoan Workout/Special AssetsREO (Real Estate Owned)5</v>
      </c>
      <c r="N376" s="12" t="str">
        <f t="shared" si="220"/>
        <v>F - Intermediate Professional</v>
      </c>
      <c r="O376" s="4" t="s">
        <v>1905</v>
      </c>
      <c r="P376" s="4" t="str">
        <f t="shared" si="228"/>
        <v>CW</v>
      </c>
      <c r="Q376" s="4" t="str">
        <f t="shared" si="229"/>
        <v>LW</v>
      </c>
      <c r="R376" s="4" t="str">
        <f t="shared" si="230"/>
        <v>D</v>
      </c>
      <c r="S376" s="4" t="str">
        <f t="shared" si="231"/>
        <v>F</v>
      </c>
      <c r="V376" s="12" t="str">
        <f t="shared" si="238"/>
        <v>RRU-CW-LWDF</v>
      </c>
      <c r="W376" s="17" t="str">
        <f t="shared" si="239"/>
        <v>Underwriting, Credit &amp; Workout</v>
      </c>
      <c r="X376" s="17" t="str">
        <f t="shared" si="240"/>
        <v>Loan Workout/Special Assets</v>
      </c>
      <c r="Y376" s="17" t="str">
        <f t="shared" si="241"/>
        <v>REO (Real Estate Owned)</v>
      </c>
      <c r="Z376" s="17" t="str">
        <f t="shared" si="242"/>
        <v>F - Intermediate Professional</v>
      </c>
      <c r="AN376" s="4" t="str">
        <f t="shared" si="221"/>
        <v>CWLWDF</v>
      </c>
      <c r="AO376" s="12" t="str">
        <f t="shared" si="236"/>
        <v>RRU-CW-LWDF</v>
      </c>
      <c r="AP376" s="12" t="str">
        <f t="shared" si="222"/>
        <v>Underwriting, Credit &amp; Workout</v>
      </c>
      <c r="AQ376" s="12" t="str">
        <f t="shared" si="223"/>
        <v>Loan Workout/Special Assets</v>
      </c>
      <c r="AR376" s="12" t="str">
        <f t="shared" si="224"/>
        <v>REO (Real Estate Owned)</v>
      </c>
      <c r="AS376" s="12" t="str">
        <f t="shared" si="225"/>
        <v>F - Intermediate Professional</v>
      </c>
      <c r="AT376" s="12" t="str">
        <f t="shared" si="226"/>
        <v>Underwriting, Credit &amp; WorkoutLoan Workout/Special AssetsREO (Real Estate Owned)F - Intermediate Professional</v>
      </c>
      <c r="AU376" s="153" t="str">
        <f t="shared" si="227"/>
        <v>F</v>
      </c>
    </row>
    <row r="377" spans="1:47">
      <c r="A377" s="189" t="s">
        <v>2780</v>
      </c>
      <c r="B377" s="12" t="s">
        <v>205</v>
      </c>
      <c r="C377" s="12" t="s">
        <v>98</v>
      </c>
      <c r="D377" s="12" t="s">
        <v>138</v>
      </c>
      <c r="E377" s="12">
        <f t="shared" si="211"/>
        <v>4</v>
      </c>
      <c r="F377" s="12">
        <f t="shared" si="212"/>
        <v>4</v>
      </c>
      <c r="G377" s="12">
        <f t="shared" si="213"/>
        <v>6</v>
      </c>
      <c r="H377" s="12" t="str">
        <f t="shared" si="214"/>
        <v>Underwriting, Credit &amp; Workout</v>
      </c>
      <c r="I377" s="12" t="str">
        <f t="shared" si="215"/>
        <v>Underwriting, Credit &amp; Workout4</v>
      </c>
      <c r="J377" s="12" t="str">
        <f t="shared" si="216"/>
        <v>Loan Workout/Special Assets</v>
      </c>
      <c r="K377" s="12" t="str">
        <f t="shared" si="217"/>
        <v>Underwriting, Credit &amp; WorkoutLoan Workout/Special Assets4</v>
      </c>
      <c r="L377" s="12" t="str">
        <f t="shared" si="218"/>
        <v>REO (Real Estate Owned)</v>
      </c>
      <c r="M377" s="12" t="str">
        <f t="shared" si="219"/>
        <v>Underwriting, Credit &amp; WorkoutLoan Workout/Special AssetsREO (Real Estate Owned)6</v>
      </c>
      <c r="N377" s="12" t="str">
        <f t="shared" si="220"/>
        <v>G - Junior Professional</v>
      </c>
      <c r="O377" s="4" t="s">
        <v>1906</v>
      </c>
      <c r="P377" s="4" t="str">
        <f t="shared" si="228"/>
        <v>CW</v>
      </c>
      <c r="Q377" s="4" t="str">
        <f t="shared" si="229"/>
        <v>LW</v>
      </c>
      <c r="R377" s="4" t="str">
        <f t="shared" si="230"/>
        <v>D</v>
      </c>
      <c r="S377" s="4" t="str">
        <f t="shared" si="231"/>
        <v>G</v>
      </c>
      <c r="V377" s="12" t="str">
        <f t="shared" si="238"/>
        <v>RRU-CW-LWDG</v>
      </c>
      <c r="W377" s="17" t="str">
        <f t="shared" si="239"/>
        <v>Underwriting, Credit &amp; Workout</v>
      </c>
      <c r="X377" s="17" t="str">
        <f t="shared" si="240"/>
        <v>Loan Workout/Special Assets</v>
      </c>
      <c r="Y377" s="17" t="str">
        <f t="shared" si="241"/>
        <v>REO (Real Estate Owned)</v>
      </c>
      <c r="Z377" s="17" t="str">
        <f t="shared" si="242"/>
        <v>G - Junior Professional</v>
      </c>
      <c r="AN377" s="4" t="str">
        <f t="shared" si="221"/>
        <v>CWLWDG</v>
      </c>
      <c r="AO377" s="12" t="str">
        <f t="shared" si="236"/>
        <v>RRU-CW-LWDG</v>
      </c>
      <c r="AP377" s="12" t="str">
        <f t="shared" si="222"/>
        <v>Underwriting, Credit &amp; Workout</v>
      </c>
      <c r="AQ377" s="12" t="str">
        <f t="shared" si="223"/>
        <v>Loan Workout/Special Assets</v>
      </c>
      <c r="AR377" s="12" t="str">
        <f t="shared" si="224"/>
        <v>REO (Real Estate Owned)</v>
      </c>
      <c r="AS377" s="12" t="str">
        <f t="shared" si="225"/>
        <v>G - Junior Professional</v>
      </c>
      <c r="AT377" s="12" t="str">
        <f t="shared" si="226"/>
        <v>Underwriting, Credit &amp; WorkoutLoan Workout/Special AssetsREO (Real Estate Owned)G - Junior Professional</v>
      </c>
      <c r="AU377" s="153" t="str">
        <f t="shared" si="227"/>
        <v>G</v>
      </c>
    </row>
    <row r="378" spans="1:47">
      <c r="A378" s="189" t="s">
        <v>2780</v>
      </c>
      <c r="B378" s="12" t="s">
        <v>205</v>
      </c>
      <c r="C378" s="12" t="s">
        <v>98</v>
      </c>
      <c r="D378" s="12" t="s">
        <v>1408</v>
      </c>
      <c r="E378" s="12">
        <f t="shared" si="211"/>
        <v>4</v>
      </c>
      <c r="F378" s="12">
        <f t="shared" si="212"/>
        <v>4</v>
      </c>
      <c r="G378" s="12">
        <f t="shared" si="213"/>
        <v>7</v>
      </c>
      <c r="H378" s="12" t="str">
        <f t="shared" si="214"/>
        <v>Underwriting, Credit &amp; Workout</v>
      </c>
      <c r="I378" s="12" t="str">
        <f t="shared" si="215"/>
        <v>Underwriting, Credit &amp; Workout4</v>
      </c>
      <c r="J378" s="12" t="str">
        <f t="shared" si="216"/>
        <v>Loan Workout/Special Assets</v>
      </c>
      <c r="K378" s="12" t="str">
        <f t="shared" si="217"/>
        <v>Underwriting, Credit &amp; WorkoutLoan Workout/Special Assets4</v>
      </c>
      <c r="L378" s="12" t="str">
        <f t="shared" si="218"/>
        <v>REO (Real Estate Owned)</v>
      </c>
      <c r="M378" s="12" t="str">
        <f t="shared" si="219"/>
        <v>Underwriting, Credit &amp; WorkoutLoan Workout/Special AssetsREO (Real Estate Owned)7</v>
      </c>
      <c r="N378" s="12" t="str">
        <f t="shared" si="220"/>
        <v>Levels C &amp; D Combined</v>
      </c>
      <c r="O378" s="4" t="s">
        <v>1899</v>
      </c>
      <c r="P378" s="4" t="str">
        <f t="shared" si="228"/>
        <v>CW</v>
      </c>
      <c r="Q378" s="4" t="str">
        <f t="shared" si="229"/>
        <v>LW</v>
      </c>
      <c r="R378" s="4" t="str">
        <f t="shared" si="230"/>
        <v>D</v>
      </c>
      <c r="S378" s="4" t="str">
        <f t="shared" si="231"/>
        <v>2</v>
      </c>
      <c r="V378" s="12" t="str">
        <f t="shared" si="238"/>
        <v>RRU-CW-LWD2</v>
      </c>
      <c r="W378" s="17" t="str">
        <f t="shared" si="239"/>
        <v>Underwriting, Credit &amp; Workout</v>
      </c>
      <c r="X378" s="17" t="str">
        <f t="shared" si="240"/>
        <v>Loan Workout/Special Assets</v>
      </c>
      <c r="Y378" s="17" t="str">
        <f t="shared" si="241"/>
        <v>REO (Real Estate Owned)</v>
      </c>
      <c r="Z378" s="17" t="str">
        <f t="shared" si="242"/>
        <v>Levels C &amp; D Combined</v>
      </c>
      <c r="AN378" s="4" t="str">
        <f t="shared" si="221"/>
        <v>CWLWD2</v>
      </c>
      <c r="AO378" s="12" t="str">
        <f t="shared" si="236"/>
        <v>RRU-CW-LWD2</v>
      </c>
      <c r="AP378" s="12" t="str">
        <f t="shared" si="222"/>
        <v>Underwriting, Credit &amp; Workout</v>
      </c>
      <c r="AQ378" s="12" t="str">
        <f t="shared" si="223"/>
        <v>Loan Workout/Special Assets</v>
      </c>
      <c r="AR378" s="12" t="str">
        <f t="shared" si="224"/>
        <v>REO (Real Estate Owned)</v>
      </c>
      <c r="AS378" s="12" t="str">
        <f t="shared" si="225"/>
        <v>Levels C &amp; D Combined</v>
      </c>
      <c r="AT378" s="12" t="str">
        <f t="shared" si="226"/>
        <v>Underwriting, Credit &amp; WorkoutLoan Workout/Special AssetsREO (Real Estate Owned)Levels C &amp; D Combined</v>
      </c>
      <c r="AU378" s="153" t="str">
        <f t="shared" si="227"/>
        <v>2</v>
      </c>
    </row>
    <row r="379" spans="1:47">
      <c r="A379" s="189" t="s">
        <v>2780</v>
      </c>
      <c r="B379" s="12" t="s">
        <v>205</v>
      </c>
      <c r="C379" s="12" t="s">
        <v>98</v>
      </c>
      <c r="D379" s="12" t="s">
        <v>1409</v>
      </c>
      <c r="E379" s="12">
        <f t="shared" ref="E379:E442" si="265">IF(AND(H379=H378),IF(J379=J378,E378,E378+1),1)</f>
        <v>4</v>
      </c>
      <c r="F379" s="12">
        <f t="shared" ref="F379:F442" si="266">IF(AND(H379=H378,J379=J378),IF(L379=L378,F378,F378+1),1)</f>
        <v>4</v>
      </c>
      <c r="G379" s="12">
        <f t="shared" ref="G379:G442" si="267">IF(AND(H379=H378,J379=J378,L379=L378),IF(N379=N378,G378,G378+1),1)</f>
        <v>8</v>
      </c>
      <c r="H379" s="12" t="str">
        <f t="shared" ref="H379:H442" si="268">A379</f>
        <v>Underwriting, Credit &amp; Workout</v>
      </c>
      <c r="I379" s="12" t="str">
        <f t="shared" ref="I379:I442" si="269">H379&amp;E379</f>
        <v>Underwriting, Credit &amp; Workout4</v>
      </c>
      <c r="J379" s="12" t="str">
        <f t="shared" ref="J379:J442" si="270">B379</f>
        <v>Loan Workout/Special Assets</v>
      </c>
      <c r="K379" s="12" t="str">
        <f t="shared" ref="K379:K442" si="271">+H379&amp;J379&amp;F379</f>
        <v>Underwriting, Credit &amp; WorkoutLoan Workout/Special Assets4</v>
      </c>
      <c r="L379" s="12" t="str">
        <f t="shared" ref="L379:L442" si="272">C379</f>
        <v>REO (Real Estate Owned)</v>
      </c>
      <c r="M379" s="12" t="str">
        <f t="shared" ref="M379:M442" si="273">H379&amp;J379&amp;L379&amp;G379</f>
        <v>Underwriting, Credit &amp; WorkoutLoan Workout/Special AssetsREO (Real Estate Owned)8</v>
      </c>
      <c r="N379" s="12" t="str">
        <f t="shared" ref="N379:N442" si="274">D379</f>
        <v>Levels E, F &amp; G Combined</v>
      </c>
      <c r="O379" s="4" t="s">
        <v>1900</v>
      </c>
      <c r="P379" s="4" t="str">
        <f t="shared" si="228"/>
        <v>CW</v>
      </c>
      <c r="Q379" s="4" t="str">
        <f t="shared" si="229"/>
        <v>LW</v>
      </c>
      <c r="R379" s="4" t="str">
        <f t="shared" si="230"/>
        <v>D</v>
      </c>
      <c r="S379" s="4" t="str">
        <f t="shared" si="231"/>
        <v>3</v>
      </c>
      <c r="V379" s="12" t="str">
        <f t="shared" si="238"/>
        <v>RRU-CW-LWD3</v>
      </c>
      <c r="W379" s="17" t="str">
        <f t="shared" si="239"/>
        <v>Underwriting, Credit &amp; Workout</v>
      </c>
      <c r="X379" s="17" t="str">
        <f t="shared" si="240"/>
        <v>Loan Workout/Special Assets</v>
      </c>
      <c r="Y379" s="17" t="str">
        <f t="shared" si="241"/>
        <v>REO (Real Estate Owned)</v>
      </c>
      <c r="Z379" s="17" t="str">
        <f t="shared" si="242"/>
        <v>Levels E, F &amp; G Combined</v>
      </c>
      <c r="AN379" s="4" t="str">
        <f t="shared" ref="AN379:AN442" si="275">O379</f>
        <v>CWLWD3</v>
      </c>
      <c r="AO379" s="12" t="str">
        <f t="shared" si="236"/>
        <v>RRU-CW-LWD3</v>
      </c>
      <c r="AP379" s="12" t="str">
        <f t="shared" ref="AP379:AP442" si="276">A379</f>
        <v>Underwriting, Credit &amp; Workout</v>
      </c>
      <c r="AQ379" s="12" t="str">
        <f t="shared" ref="AQ379:AQ442" si="277">B379</f>
        <v>Loan Workout/Special Assets</v>
      </c>
      <c r="AR379" s="12" t="str">
        <f t="shared" ref="AR379:AR442" si="278">C379</f>
        <v>REO (Real Estate Owned)</v>
      </c>
      <c r="AS379" s="12" t="str">
        <f t="shared" ref="AS379:AS442" si="279">D379</f>
        <v>Levels E, F &amp; G Combined</v>
      </c>
      <c r="AT379" s="12" t="str">
        <f t="shared" ref="AT379:AT442" si="280">AP379&amp;AQ379&amp;AR379&amp;AS379</f>
        <v>Underwriting, Credit &amp; WorkoutLoan Workout/Special AssetsREO (Real Estate Owned)Levels E, F &amp; G Combined</v>
      </c>
      <c r="AU379" s="153" t="str">
        <f t="shared" ref="AU379:AU442" si="281">RIGHT(AO379)</f>
        <v>3</v>
      </c>
    </row>
    <row r="380" spans="1:47">
      <c r="A380" s="189" t="s">
        <v>2780</v>
      </c>
      <c r="B380" s="12" t="s">
        <v>205</v>
      </c>
      <c r="C380" s="12" t="s">
        <v>99</v>
      </c>
      <c r="D380" s="12" t="s">
        <v>142</v>
      </c>
      <c r="E380" s="12">
        <f t="shared" si="265"/>
        <v>4</v>
      </c>
      <c r="F380" s="12">
        <f t="shared" si="266"/>
        <v>5</v>
      </c>
      <c r="G380" s="12">
        <f t="shared" si="267"/>
        <v>1</v>
      </c>
      <c r="H380" s="12" t="str">
        <f t="shared" si="268"/>
        <v>Underwriting, Credit &amp; Workout</v>
      </c>
      <c r="I380" s="12" t="str">
        <f t="shared" si="269"/>
        <v>Underwriting, Credit &amp; Workout4</v>
      </c>
      <c r="J380" s="12" t="str">
        <f t="shared" si="270"/>
        <v>Loan Workout/Special Assets</v>
      </c>
      <c r="K380" s="12" t="str">
        <f t="shared" si="271"/>
        <v>Underwriting, Credit &amp; WorkoutLoan Workout/Special Assets5</v>
      </c>
      <c r="L380" s="12" t="str">
        <f t="shared" si="272"/>
        <v>Collections</v>
      </c>
      <c r="M380" s="12" t="str">
        <f t="shared" si="273"/>
        <v>Underwriting, Credit &amp; WorkoutLoan Workout/Special AssetsCollections1</v>
      </c>
      <c r="N380" s="12" t="str">
        <f t="shared" si="274"/>
        <v>C - Function Manager/Senior Technical Expert</v>
      </c>
      <c r="O380" s="4" t="s">
        <v>1907</v>
      </c>
      <c r="P380" s="4" t="str">
        <f t="shared" si="228"/>
        <v>CW</v>
      </c>
      <c r="Q380" s="4" t="str">
        <f t="shared" si="229"/>
        <v>LW</v>
      </c>
      <c r="R380" s="4" t="str">
        <f t="shared" si="230"/>
        <v>E</v>
      </c>
      <c r="S380" s="4" t="str">
        <f t="shared" si="231"/>
        <v>C</v>
      </c>
      <c r="V380" s="12" t="str">
        <f t="shared" si="238"/>
        <v>RRU-CW-LWEC</v>
      </c>
      <c r="W380" s="17" t="str">
        <f t="shared" si="239"/>
        <v>Underwriting, Credit &amp; Workout</v>
      </c>
      <c r="X380" s="17" t="str">
        <f t="shared" si="240"/>
        <v>Loan Workout/Special Assets</v>
      </c>
      <c r="Y380" s="17" t="str">
        <f t="shared" si="241"/>
        <v>REO (Real Estate Owned)</v>
      </c>
      <c r="Z380" s="17" t="str">
        <f t="shared" si="242"/>
        <v>C - Function Manager/Senior Technical Expert</v>
      </c>
      <c r="AN380" s="4" t="str">
        <f t="shared" si="275"/>
        <v>CWLWEC</v>
      </c>
      <c r="AO380" s="12" t="str">
        <f t="shared" si="236"/>
        <v>RRU-CW-LWEC</v>
      </c>
      <c r="AP380" s="12" t="str">
        <f t="shared" si="276"/>
        <v>Underwriting, Credit &amp; Workout</v>
      </c>
      <c r="AQ380" s="12" t="str">
        <f t="shared" si="277"/>
        <v>Loan Workout/Special Assets</v>
      </c>
      <c r="AR380" s="12" t="str">
        <f t="shared" si="278"/>
        <v>Collections</v>
      </c>
      <c r="AS380" s="12" t="str">
        <f t="shared" si="279"/>
        <v>C - Function Manager/Senior Technical Expert</v>
      </c>
      <c r="AT380" s="12" t="str">
        <f t="shared" si="280"/>
        <v>Underwriting, Credit &amp; WorkoutLoan Workout/Special AssetsCollectionsC - Function Manager/Senior Technical Expert</v>
      </c>
      <c r="AU380" s="153" t="str">
        <f t="shared" si="281"/>
        <v>C</v>
      </c>
    </row>
    <row r="381" spans="1:47">
      <c r="A381" s="189" t="s">
        <v>2780</v>
      </c>
      <c r="B381" s="12" t="s">
        <v>205</v>
      </c>
      <c r="C381" s="12" t="s">
        <v>99</v>
      </c>
      <c r="D381" s="12" t="s">
        <v>136</v>
      </c>
      <c r="E381" s="12">
        <f t="shared" si="265"/>
        <v>4</v>
      </c>
      <c r="F381" s="12">
        <f t="shared" si="266"/>
        <v>5</v>
      </c>
      <c r="G381" s="12">
        <f t="shared" si="267"/>
        <v>2</v>
      </c>
      <c r="H381" s="12" t="str">
        <f t="shared" si="268"/>
        <v>Underwriting, Credit &amp; Workout</v>
      </c>
      <c r="I381" s="12" t="str">
        <f t="shared" si="269"/>
        <v>Underwriting, Credit &amp; Workout4</v>
      </c>
      <c r="J381" s="12" t="str">
        <f t="shared" si="270"/>
        <v>Loan Workout/Special Assets</v>
      </c>
      <c r="K381" s="12" t="str">
        <f t="shared" si="271"/>
        <v>Underwriting, Credit &amp; WorkoutLoan Workout/Special Assets5</v>
      </c>
      <c r="L381" s="12" t="str">
        <f t="shared" si="272"/>
        <v>Collections</v>
      </c>
      <c r="M381" s="12" t="str">
        <f t="shared" si="273"/>
        <v>Underwriting, Credit &amp; WorkoutLoan Workout/Special AssetsCollections2</v>
      </c>
      <c r="N381" s="12" t="str">
        <f t="shared" si="274"/>
        <v>E - Senior Professional</v>
      </c>
      <c r="O381" s="4" t="s">
        <v>1908</v>
      </c>
      <c r="P381" s="4" t="str">
        <f t="shared" si="228"/>
        <v>CW</v>
      </c>
      <c r="Q381" s="4" t="str">
        <f t="shared" si="229"/>
        <v>LW</v>
      </c>
      <c r="R381" s="4" t="str">
        <f t="shared" si="230"/>
        <v>E</v>
      </c>
      <c r="S381" s="4" t="str">
        <f t="shared" si="231"/>
        <v>E</v>
      </c>
      <c r="V381" s="12" t="str">
        <f t="shared" si="238"/>
        <v>RRU-CW-LWEE</v>
      </c>
      <c r="W381" s="17" t="str">
        <f t="shared" si="239"/>
        <v>Underwriting, Credit &amp; Workout</v>
      </c>
      <c r="X381" s="17" t="str">
        <f t="shared" si="240"/>
        <v>Loan Workout/Special Assets</v>
      </c>
      <c r="Y381" s="17" t="str">
        <f t="shared" si="241"/>
        <v>Collections</v>
      </c>
      <c r="Z381" s="17" t="str">
        <f t="shared" si="242"/>
        <v>E - Senior Professional</v>
      </c>
      <c r="AN381" s="4" t="str">
        <f t="shared" si="275"/>
        <v>CWLWEE</v>
      </c>
      <c r="AO381" s="12" t="str">
        <f t="shared" si="236"/>
        <v>RRU-CW-LWEE</v>
      </c>
      <c r="AP381" s="12" t="str">
        <f t="shared" si="276"/>
        <v>Underwriting, Credit &amp; Workout</v>
      </c>
      <c r="AQ381" s="12" t="str">
        <f t="shared" si="277"/>
        <v>Loan Workout/Special Assets</v>
      </c>
      <c r="AR381" s="12" t="str">
        <f t="shared" si="278"/>
        <v>Collections</v>
      </c>
      <c r="AS381" s="12" t="str">
        <f t="shared" si="279"/>
        <v>E - Senior Professional</v>
      </c>
      <c r="AT381" s="12" t="str">
        <f t="shared" si="280"/>
        <v>Underwriting, Credit &amp; WorkoutLoan Workout/Special AssetsCollectionsE - Senior Professional</v>
      </c>
      <c r="AU381" s="153" t="str">
        <f t="shared" si="281"/>
        <v>E</v>
      </c>
    </row>
    <row r="382" spans="1:47">
      <c r="A382" s="189" t="s">
        <v>2780</v>
      </c>
      <c r="B382" s="12" t="s">
        <v>205</v>
      </c>
      <c r="C382" s="12" t="s">
        <v>99</v>
      </c>
      <c r="D382" s="12" t="s">
        <v>138</v>
      </c>
      <c r="E382" s="12">
        <f t="shared" si="265"/>
        <v>4</v>
      </c>
      <c r="F382" s="12">
        <f t="shared" si="266"/>
        <v>5</v>
      </c>
      <c r="G382" s="12">
        <f t="shared" si="267"/>
        <v>3</v>
      </c>
      <c r="H382" s="12" t="str">
        <f t="shared" si="268"/>
        <v>Underwriting, Credit &amp; Workout</v>
      </c>
      <c r="I382" s="12" t="str">
        <f t="shared" si="269"/>
        <v>Underwriting, Credit &amp; Workout4</v>
      </c>
      <c r="J382" s="12" t="str">
        <f t="shared" si="270"/>
        <v>Loan Workout/Special Assets</v>
      </c>
      <c r="K382" s="12" t="str">
        <f t="shared" si="271"/>
        <v>Underwriting, Credit &amp; WorkoutLoan Workout/Special Assets5</v>
      </c>
      <c r="L382" s="12" t="str">
        <f t="shared" si="272"/>
        <v>Collections</v>
      </c>
      <c r="M382" s="12" t="str">
        <f t="shared" si="273"/>
        <v>Underwriting, Credit &amp; WorkoutLoan Workout/Special AssetsCollections3</v>
      </c>
      <c r="N382" s="12" t="str">
        <f t="shared" si="274"/>
        <v>G - Junior Professional</v>
      </c>
      <c r="O382" s="4" t="s">
        <v>1909</v>
      </c>
      <c r="P382" s="4" t="str">
        <f t="shared" ref="P382:P445" si="282">LEFT(O382,2)</f>
        <v>CW</v>
      </c>
      <c r="Q382" s="4" t="str">
        <f t="shared" ref="Q382:Q445" si="283">MID(O382,3,2)</f>
        <v>LW</v>
      </c>
      <c r="R382" s="4" t="str">
        <f t="shared" ref="R382:R445" si="284">MID(O382,5,1)</f>
        <v>E</v>
      </c>
      <c r="S382" s="4" t="str">
        <f t="shared" ref="S382:S445" si="285">RIGHT(O382)</f>
        <v>G</v>
      </c>
      <c r="V382" s="12" t="str">
        <f t="shared" si="238"/>
        <v>RRU-CW-LWEG</v>
      </c>
      <c r="W382" s="17" t="str">
        <f t="shared" si="239"/>
        <v>Underwriting, Credit &amp; Workout</v>
      </c>
      <c r="X382" s="17" t="str">
        <f t="shared" si="240"/>
        <v>Loan Workout/Special Assets</v>
      </c>
      <c r="Y382" s="17" t="str">
        <f t="shared" si="241"/>
        <v>Collections</v>
      </c>
      <c r="Z382" s="17" t="str">
        <f t="shared" si="242"/>
        <v>G - Junior Professional</v>
      </c>
      <c r="AN382" s="4" t="str">
        <f t="shared" si="275"/>
        <v>CWLWEG</v>
      </c>
      <c r="AO382" s="12" t="str">
        <f t="shared" si="236"/>
        <v>RRU-CW-LWEG</v>
      </c>
      <c r="AP382" s="12" t="str">
        <f t="shared" si="276"/>
        <v>Underwriting, Credit &amp; Workout</v>
      </c>
      <c r="AQ382" s="12" t="str">
        <f t="shared" si="277"/>
        <v>Loan Workout/Special Assets</v>
      </c>
      <c r="AR382" s="12" t="str">
        <f t="shared" si="278"/>
        <v>Collections</v>
      </c>
      <c r="AS382" s="12" t="str">
        <f t="shared" si="279"/>
        <v>G - Junior Professional</v>
      </c>
      <c r="AT382" s="12" t="str">
        <f t="shared" si="280"/>
        <v>Underwriting, Credit &amp; WorkoutLoan Workout/Special AssetsCollectionsG - Junior Professional</v>
      </c>
      <c r="AU382" s="153" t="str">
        <f t="shared" si="281"/>
        <v>G</v>
      </c>
    </row>
    <row r="383" spans="1:47">
      <c r="A383" s="189" t="s">
        <v>2780</v>
      </c>
      <c r="B383" s="12" t="s">
        <v>205</v>
      </c>
      <c r="C383" s="12" t="s">
        <v>99</v>
      </c>
      <c r="D383" s="12" t="s">
        <v>143</v>
      </c>
      <c r="E383" s="12">
        <f t="shared" si="265"/>
        <v>4</v>
      </c>
      <c r="F383" s="12">
        <f t="shared" si="266"/>
        <v>5</v>
      </c>
      <c r="G383" s="12">
        <f t="shared" si="267"/>
        <v>4</v>
      </c>
      <c r="H383" s="12" t="str">
        <f t="shared" si="268"/>
        <v>Underwriting, Credit &amp; Workout</v>
      </c>
      <c r="I383" s="12" t="str">
        <f t="shared" si="269"/>
        <v>Underwriting, Credit &amp; Workout4</v>
      </c>
      <c r="J383" s="12" t="str">
        <f t="shared" si="270"/>
        <v>Loan Workout/Special Assets</v>
      </c>
      <c r="K383" s="12" t="str">
        <f t="shared" si="271"/>
        <v>Underwriting, Credit &amp; WorkoutLoan Workout/Special Assets5</v>
      </c>
      <c r="L383" s="12" t="str">
        <f t="shared" si="272"/>
        <v>Collections</v>
      </c>
      <c r="M383" s="12" t="str">
        <f t="shared" si="273"/>
        <v>Underwriting, Credit &amp; WorkoutLoan Workout/Special AssetsCollections4</v>
      </c>
      <c r="N383" s="12" t="str">
        <f t="shared" si="274"/>
        <v>H - Intermediate Staff</v>
      </c>
      <c r="O383" s="4" t="s">
        <v>1910</v>
      </c>
      <c r="P383" s="4" t="str">
        <f t="shared" si="282"/>
        <v>CW</v>
      </c>
      <c r="Q383" s="4" t="str">
        <f t="shared" si="283"/>
        <v>LW</v>
      </c>
      <c r="R383" s="4" t="str">
        <f t="shared" si="284"/>
        <v>E</v>
      </c>
      <c r="S383" s="4" t="str">
        <f t="shared" si="285"/>
        <v>H</v>
      </c>
      <c r="V383" s="12" t="str">
        <f t="shared" si="238"/>
        <v>RRU-CW-LWEH</v>
      </c>
      <c r="W383" s="17" t="str">
        <f t="shared" si="239"/>
        <v>Underwriting, Credit &amp; Workout</v>
      </c>
      <c r="X383" s="17" t="str">
        <f t="shared" si="240"/>
        <v>Loan Workout/Special Assets</v>
      </c>
      <c r="Y383" s="17" t="str">
        <f t="shared" si="241"/>
        <v>Collections</v>
      </c>
      <c r="Z383" s="17" t="str">
        <f t="shared" si="242"/>
        <v>H - Intermediate Staff</v>
      </c>
      <c r="AN383" s="4" t="str">
        <f t="shared" si="275"/>
        <v>CWLWEH</v>
      </c>
      <c r="AO383" s="12" t="str">
        <f t="shared" si="236"/>
        <v>RRU-CW-LWEH</v>
      </c>
      <c r="AP383" s="12" t="str">
        <f t="shared" si="276"/>
        <v>Underwriting, Credit &amp; Workout</v>
      </c>
      <c r="AQ383" s="12" t="str">
        <f t="shared" si="277"/>
        <v>Loan Workout/Special Assets</v>
      </c>
      <c r="AR383" s="12" t="str">
        <f t="shared" si="278"/>
        <v>Collections</v>
      </c>
      <c r="AS383" s="12" t="str">
        <f t="shared" si="279"/>
        <v>H - Intermediate Staff</v>
      </c>
      <c r="AT383" s="12" t="str">
        <f t="shared" si="280"/>
        <v>Underwriting, Credit &amp; WorkoutLoan Workout/Special AssetsCollectionsH - Intermediate Staff</v>
      </c>
      <c r="AU383" s="153" t="str">
        <f t="shared" si="281"/>
        <v>H</v>
      </c>
    </row>
    <row r="384" spans="1:47">
      <c r="A384" s="189" t="s">
        <v>2780</v>
      </c>
      <c r="B384" s="12" t="s">
        <v>205</v>
      </c>
      <c r="C384" s="12" t="s">
        <v>99</v>
      </c>
      <c r="D384" s="12" t="s">
        <v>144</v>
      </c>
      <c r="E384" s="12">
        <f t="shared" si="265"/>
        <v>4</v>
      </c>
      <c r="F384" s="12">
        <f t="shared" si="266"/>
        <v>5</v>
      </c>
      <c r="G384" s="12">
        <f t="shared" si="267"/>
        <v>5</v>
      </c>
      <c r="H384" s="12" t="str">
        <f t="shared" si="268"/>
        <v>Underwriting, Credit &amp; Workout</v>
      </c>
      <c r="I384" s="12" t="str">
        <f t="shared" si="269"/>
        <v>Underwriting, Credit &amp; Workout4</v>
      </c>
      <c r="J384" s="12" t="str">
        <f t="shared" si="270"/>
        <v>Loan Workout/Special Assets</v>
      </c>
      <c r="K384" s="12" t="str">
        <f t="shared" si="271"/>
        <v>Underwriting, Credit &amp; WorkoutLoan Workout/Special Assets5</v>
      </c>
      <c r="L384" s="12" t="str">
        <f t="shared" si="272"/>
        <v>Collections</v>
      </c>
      <c r="M384" s="12" t="str">
        <f t="shared" si="273"/>
        <v>Underwriting, Credit &amp; WorkoutLoan Workout/Special AssetsCollections5</v>
      </c>
      <c r="N384" s="12" t="str">
        <f t="shared" si="274"/>
        <v>I - Junior Staff</v>
      </c>
      <c r="O384" s="4" t="s">
        <v>1911</v>
      </c>
      <c r="P384" s="4" t="str">
        <f t="shared" si="282"/>
        <v>CW</v>
      </c>
      <c r="Q384" s="4" t="str">
        <f t="shared" si="283"/>
        <v>LW</v>
      </c>
      <c r="R384" s="4" t="str">
        <f t="shared" si="284"/>
        <v>E</v>
      </c>
      <c r="S384" s="4" t="str">
        <f t="shared" si="285"/>
        <v>I</v>
      </c>
      <c r="V384" s="12" t="str">
        <f t="shared" si="238"/>
        <v>RRU-CW-LWEI</v>
      </c>
      <c r="W384" s="17" t="str">
        <f t="shared" si="239"/>
        <v>Underwriting, Credit &amp; Workout</v>
      </c>
      <c r="X384" s="17" t="str">
        <f t="shared" si="240"/>
        <v>Loan Workout/Special Assets</v>
      </c>
      <c r="Y384" s="17" t="str">
        <f t="shared" si="241"/>
        <v>Collections</v>
      </c>
      <c r="Z384" s="17" t="str">
        <f t="shared" si="242"/>
        <v>I - Junior Staff</v>
      </c>
      <c r="AN384" s="4" t="str">
        <f t="shared" si="275"/>
        <v>CWLWEI</v>
      </c>
      <c r="AO384" s="12" t="str">
        <f t="shared" si="236"/>
        <v>RRU-CW-LWEI</v>
      </c>
      <c r="AP384" s="12" t="str">
        <f t="shared" si="276"/>
        <v>Underwriting, Credit &amp; Workout</v>
      </c>
      <c r="AQ384" s="12" t="str">
        <f t="shared" si="277"/>
        <v>Loan Workout/Special Assets</v>
      </c>
      <c r="AR384" s="12" t="str">
        <f t="shared" si="278"/>
        <v>Collections</v>
      </c>
      <c r="AS384" s="12" t="str">
        <f t="shared" si="279"/>
        <v>I - Junior Staff</v>
      </c>
      <c r="AT384" s="12" t="str">
        <f t="shared" si="280"/>
        <v>Underwriting, Credit &amp; WorkoutLoan Workout/Special AssetsCollectionsI - Junior Staff</v>
      </c>
      <c r="AU384" s="153" t="str">
        <f t="shared" si="281"/>
        <v>I</v>
      </c>
    </row>
    <row r="385" spans="1:47">
      <c r="A385" s="189" t="s">
        <v>2780</v>
      </c>
      <c r="B385" s="12" t="s">
        <v>205</v>
      </c>
      <c r="C385" s="12" t="s">
        <v>434</v>
      </c>
      <c r="D385" s="12" t="s">
        <v>51</v>
      </c>
      <c r="E385" s="12">
        <f t="shared" si="265"/>
        <v>4</v>
      </c>
      <c r="F385" s="12">
        <f t="shared" si="266"/>
        <v>6</v>
      </c>
      <c r="G385" s="12">
        <f t="shared" si="267"/>
        <v>1</v>
      </c>
      <c r="H385" s="12" t="str">
        <f t="shared" si="268"/>
        <v>Underwriting, Credit &amp; Workout</v>
      </c>
      <c r="I385" s="12" t="str">
        <f t="shared" si="269"/>
        <v>Underwriting, Credit &amp; Workout4</v>
      </c>
      <c r="J385" s="12" t="str">
        <f t="shared" si="270"/>
        <v>Loan Workout/Special Assets</v>
      </c>
      <c r="K385" s="12" t="str">
        <f t="shared" si="271"/>
        <v>Underwriting, Credit &amp; WorkoutLoan Workout/Special Assets6</v>
      </c>
      <c r="L385" s="12" t="str">
        <f t="shared" si="272"/>
        <v>All Specializations Combined</v>
      </c>
      <c r="M385" s="12" t="str">
        <f t="shared" si="273"/>
        <v>Underwriting, Credit &amp; WorkoutLoan Workout/Special AssetsAll Specializations Combined1</v>
      </c>
      <c r="N385" s="12" t="str">
        <f t="shared" si="274"/>
        <v>B - Senior Function Manager</v>
      </c>
      <c r="O385" s="4" t="s">
        <v>1877</v>
      </c>
      <c r="P385" s="4" t="str">
        <f t="shared" si="282"/>
        <v>CW</v>
      </c>
      <c r="Q385" s="4" t="str">
        <f t="shared" si="283"/>
        <v>LW</v>
      </c>
      <c r="R385" s="4" t="str">
        <f t="shared" si="284"/>
        <v>0</v>
      </c>
      <c r="S385" s="4" t="str">
        <f t="shared" si="285"/>
        <v>B</v>
      </c>
      <c r="V385" s="12" t="str">
        <f t="shared" si="238"/>
        <v>RRU-CW-LW0B</v>
      </c>
      <c r="W385" s="17" t="str">
        <f t="shared" si="239"/>
        <v>Underwriting, Credit &amp; Workout</v>
      </c>
      <c r="X385" s="17" t="str">
        <f t="shared" si="240"/>
        <v>Loan Workout/Special Assets</v>
      </c>
      <c r="Y385" s="17" t="str">
        <f t="shared" si="241"/>
        <v>Collections</v>
      </c>
      <c r="Z385" s="17" t="str">
        <f t="shared" si="242"/>
        <v>B - Senior Function Manager</v>
      </c>
      <c r="AN385" s="4" t="str">
        <f t="shared" si="275"/>
        <v>CWLW0B</v>
      </c>
      <c r="AO385" s="12" t="str">
        <f t="shared" si="236"/>
        <v>RRU-CW-LW0B</v>
      </c>
      <c r="AP385" s="12" t="str">
        <f t="shared" si="276"/>
        <v>Underwriting, Credit &amp; Workout</v>
      </c>
      <c r="AQ385" s="12" t="str">
        <f t="shared" si="277"/>
        <v>Loan Workout/Special Assets</v>
      </c>
      <c r="AR385" s="12" t="str">
        <f t="shared" si="278"/>
        <v>All Specializations Combined</v>
      </c>
      <c r="AS385" s="12" t="str">
        <f t="shared" si="279"/>
        <v>B - Senior Function Manager</v>
      </c>
      <c r="AT385" s="12" t="str">
        <f t="shared" si="280"/>
        <v>Underwriting, Credit &amp; WorkoutLoan Workout/Special AssetsAll Specializations CombinedB - Senior Function Manager</v>
      </c>
      <c r="AU385" s="153" t="str">
        <f t="shared" si="281"/>
        <v>B</v>
      </c>
    </row>
    <row r="386" spans="1:47">
      <c r="A386" s="189" t="s">
        <v>2780</v>
      </c>
      <c r="B386" s="12" t="s">
        <v>205</v>
      </c>
      <c r="C386" s="12" t="s">
        <v>434</v>
      </c>
      <c r="D386" s="12" t="s">
        <v>142</v>
      </c>
      <c r="E386" s="12">
        <f t="shared" si="265"/>
        <v>4</v>
      </c>
      <c r="F386" s="12">
        <f t="shared" si="266"/>
        <v>6</v>
      </c>
      <c r="G386" s="12">
        <f t="shared" si="267"/>
        <v>2</v>
      </c>
      <c r="H386" s="12" t="str">
        <f t="shared" si="268"/>
        <v>Underwriting, Credit &amp; Workout</v>
      </c>
      <c r="I386" s="12" t="str">
        <f t="shared" si="269"/>
        <v>Underwriting, Credit &amp; Workout4</v>
      </c>
      <c r="J386" s="12" t="str">
        <f t="shared" si="270"/>
        <v>Loan Workout/Special Assets</v>
      </c>
      <c r="K386" s="12" t="str">
        <f t="shared" si="271"/>
        <v>Underwriting, Credit &amp; WorkoutLoan Workout/Special Assets6</v>
      </c>
      <c r="L386" s="12" t="str">
        <f t="shared" si="272"/>
        <v>All Specializations Combined</v>
      </c>
      <c r="M386" s="12" t="str">
        <f t="shared" si="273"/>
        <v>Underwriting, Credit &amp; WorkoutLoan Workout/Special AssetsAll Specializations Combined2</v>
      </c>
      <c r="N386" s="12" t="str">
        <f t="shared" si="274"/>
        <v>C - Function Manager/Senior Technical Expert</v>
      </c>
      <c r="O386" s="4" t="s">
        <v>1878</v>
      </c>
      <c r="P386" s="4" t="str">
        <f t="shared" si="282"/>
        <v>CW</v>
      </c>
      <c r="Q386" s="4" t="str">
        <f t="shared" si="283"/>
        <v>LW</v>
      </c>
      <c r="R386" s="4" t="str">
        <f t="shared" si="284"/>
        <v>0</v>
      </c>
      <c r="S386" s="4" t="str">
        <f t="shared" si="285"/>
        <v>C</v>
      </c>
      <c r="V386" s="12" t="str">
        <f t="shared" ref="V386:V445" si="286">"RRU-"&amp;P386&amp;"-"&amp;Q386&amp;R386&amp;S386</f>
        <v>RRU-CW-LW0C</v>
      </c>
      <c r="W386" s="17" t="str">
        <f t="shared" ref="W386:W417" si="287">A384</f>
        <v>Underwriting, Credit &amp; Workout</v>
      </c>
      <c r="X386" s="17" t="str">
        <f t="shared" ref="X386:X445" si="288">B386</f>
        <v>Loan Workout/Special Assets</v>
      </c>
      <c r="Y386" s="17" t="str">
        <f t="shared" ref="Y386:Y446" si="289">C385</f>
        <v>All Specializations Combined</v>
      </c>
      <c r="Z386" s="17" t="str">
        <f t="shared" ref="Z386:Z445" si="290">D386</f>
        <v>C - Function Manager/Senior Technical Expert</v>
      </c>
      <c r="AN386" s="4" t="str">
        <f t="shared" si="275"/>
        <v>CWLW0C</v>
      </c>
      <c r="AO386" s="12" t="str">
        <f t="shared" si="236"/>
        <v>RRU-CW-LW0C</v>
      </c>
      <c r="AP386" s="12" t="str">
        <f t="shared" si="276"/>
        <v>Underwriting, Credit &amp; Workout</v>
      </c>
      <c r="AQ386" s="12" t="str">
        <f t="shared" si="277"/>
        <v>Loan Workout/Special Assets</v>
      </c>
      <c r="AR386" s="12" t="str">
        <f t="shared" si="278"/>
        <v>All Specializations Combined</v>
      </c>
      <c r="AS386" s="12" t="str">
        <f t="shared" si="279"/>
        <v>C - Function Manager/Senior Technical Expert</v>
      </c>
      <c r="AT386" s="12" t="str">
        <f t="shared" si="280"/>
        <v>Underwriting, Credit &amp; WorkoutLoan Workout/Special AssetsAll Specializations CombinedC - Function Manager/Senior Technical Expert</v>
      </c>
      <c r="AU386" s="153" t="str">
        <f t="shared" si="281"/>
        <v>C</v>
      </c>
    </row>
    <row r="387" spans="1:47">
      <c r="A387" s="189" t="s">
        <v>2780</v>
      </c>
      <c r="B387" s="12" t="s">
        <v>205</v>
      </c>
      <c r="C387" s="12" t="s">
        <v>434</v>
      </c>
      <c r="D387" s="12" t="s">
        <v>135</v>
      </c>
      <c r="E387" s="12">
        <f t="shared" si="265"/>
        <v>4</v>
      </c>
      <c r="F387" s="12">
        <f t="shared" si="266"/>
        <v>6</v>
      </c>
      <c r="G387" s="12">
        <f t="shared" si="267"/>
        <v>3</v>
      </c>
      <c r="H387" s="12" t="str">
        <f t="shared" si="268"/>
        <v>Underwriting, Credit &amp; Workout</v>
      </c>
      <c r="I387" s="12" t="str">
        <f t="shared" si="269"/>
        <v>Underwriting, Credit &amp; Workout4</v>
      </c>
      <c r="J387" s="12" t="str">
        <f t="shared" si="270"/>
        <v>Loan Workout/Special Assets</v>
      </c>
      <c r="K387" s="12" t="str">
        <f t="shared" si="271"/>
        <v>Underwriting, Credit &amp; WorkoutLoan Workout/Special Assets6</v>
      </c>
      <c r="L387" s="12" t="str">
        <f t="shared" si="272"/>
        <v>All Specializations Combined</v>
      </c>
      <c r="M387" s="12" t="str">
        <f t="shared" si="273"/>
        <v>Underwriting, Credit &amp; WorkoutLoan Workout/Special AssetsAll Specializations Combined3</v>
      </c>
      <c r="N387" s="12" t="str">
        <f t="shared" si="274"/>
        <v>D - Manager/Technical Expert</v>
      </c>
      <c r="O387" s="4" t="s">
        <v>1879</v>
      </c>
      <c r="P387" s="4" t="str">
        <f t="shared" si="282"/>
        <v>CW</v>
      </c>
      <c r="Q387" s="4" t="str">
        <f t="shared" si="283"/>
        <v>LW</v>
      </c>
      <c r="R387" s="4" t="str">
        <f t="shared" si="284"/>
        <v>0</v>
      </c>
      <c r="S387" s="4" t="str">
        <f t="shared" si="285"/>
        <v>D</v>
      </c>
      <c r="V387" s="12" t="str">
        <f t="shared" si="286"/>
        <v>RRU-CW-LW0D</v>
      </c>
      <c r="W387" s="17" t="str">
        <f t="shared" si="287"/>
        <v>Underwriting, Credit &amp; Workout</v>
      </c>
      <c r="X387" s="17" t="str">
        <f t="shared" si="288"/>
        <v>Loan Workout/Special Assets</v>
      </c>
      <c r="Y387" s="17" t="str">
        <f t="shared" si="289"/>
        <v>All Specializations Combined</v>
      </c>
      <c r="Z387" s="17" t="str">
        <f t="shared" si="290"/>
        <v>D - Manager/Technical Expert</v>
      </c>
      <c r="AN387" s="4" t="str">
        <f t="shared" si="275"/>
        <v>CWLW0D</v>
      </c>
      <c r="AO387" s="12" t="str">
        <f t="shared" si="236"/>
        <v>RRU-CW-LW0D</v>
      </c>
      <c r="AP387" s="12" t="str">
        <f t="shared" si="276"/>
        <v>Underwriting, Credit &amp; Workout</v>
      </c>
      <c r="AQ387" s="12" t="str">
        <f t="shared" si="277"/>
        <v>Loan Workout/Special Assets</v>
      </c>
      <c r="AR387" s="12" t="str">
        <f t="shared" si="278"/>
        <v>All Specializations Combined</v>
      </c>
      <c r="AS387" s="12" t="str">
        <f t="shared" si="279"/>
        <v>D - Manager/Technical Expert</v>
      </c>
      <c r="AT387" s="12" t="str">
        <f t="shared" si="280"/>
        <v>Underwriting, Credit &amp; WorkoutLoan Workout/Special AssetsAll Specializations CombinedD - Manager/Technical Expert</v>
      </c>
      <c r="AU387" s="153" t="str">
        <f t="shared" si="281"/>
        <v>D</v>
      </c>
    </row>
    <row r="388" spans="1:47">
      <c r="A388" s="189" t="s">
        <v>2780</v>
      </c>
      <c r="B388" s="12" t="s">
        <v>205</v>
      </c>
      <c r="C388" s="12" t="s">
        <v>434</v>
      </c>
      <c r="D388" s="12" t="s">
        <v>136</v>
      </c>
      <c r="E388" s="12">
        <f t="shared" si="265"/>
        <v>4</v>
      </c>
      <c r="F388" s="12">
        <f t="shared" si="266"/>
        <v>6</v>
      </c>
      <c r="G388" s="12">
        <f t="shared" si="267"/>
        <v>4</v>
      </c>
      <c r="H388" s="12" t="str">
        <f t="shared" si="268"/>
        <v>Underwriting, Credit &amp; Workout</v>
      </c>
      <c r="I388" s="12" t="str">
        <f t="shared" si="269"/>
        <v>Underwriting, Credit &amp; Workout4</v>
      </c>
      <c r="J388" s="12" t="str">
        <f t="shared" si="270"/>
        <v>Loan Workout/Special Assets</v>
      </c>
      <c r="K388" s="12" t="str">
        <f t="shared" si="271"/>
        <v>Underwriting, Credit &amp; WorkoutLoan Workout/Special Assets6</v>
      </c>
      <c r="L388" s="12" t="str">
        <f t="shared" si="272"/>
        <v>All Specializations Combined</v>
      </c>
      <c r="M388" s="12" t="str">
        <f t="shared" si="273"/>
        <v>Underwriting, Credit &amp; WorkoutLoan Workout/Special AssetsAll Specializations Combined4</v>
      </c>
      <c r="N388" s="12" t="str">
        <f t="shared" si="274"/>
        <v>E - Senior Professional</v>
      </c>
      <c r="O388" s="4" t="s">
        <v>1880</v>
      </c>
      <c r="P388" s="4" t="str">
        <f t="shared" si="282"/>
        <v>CW</v>
      </c>
      <c r="Q388" s="4" t="str">
        <f t="shared" si="283"/>
        <v>LW</v>
      </c>
      <c r="R388" s="4" t="str">
        <f t="shared" si="284"/>
        <v>0</v>
      </c>
      <c r="S388" s="4" t="str">
        <f t="shared" si="285"/>
        <v>E</v>
      </c>
      <c r="V388" s="12" t="str">
        <f t="shared" si="286"/>
        <v>RRU-CW-LW0E</v>
      </c>
      <c r="W388" s="17" t="str">
        <f t="shared" si="287"/>
        <v>Underwriting, Credit &amp; Workout</v>
      </c>
      <c r="X388" s="17" t="str">
        <f t="shared" si="288"/>
        <v>Loan Workout/Special Assets</v>
      </c>
      <c r="Y388" s="17" t="str">
        <f t="shared" si="289"/>
        <v>All Specializations Combined</v>
      </c>
      <c r="Z388" s="17" t="str">
        <f t="shared" si="290"/>
        <v>E - Senior Professional</v>
      </c>
      <c r="AN388" s="4" t="str">
        <f t="shared" si="275"/>
        <v>CWLW0E</v>
      </c>
      <c r="AO388" s="12" t="str">
        <f t="shared" si="236"/>
        <v>RRU-CW-LW0E</v>
      </c>
      <c r="AP388" s="12" t="str">
        <f t="shared" si="276"/>
        <v>Underwriting, Credit &amp; Workout</v>
      </c>
      <c r="AQ388" s="12" t="str">
        <f t="shared" si="277"/>
        <v>Loan Workout/Special Assets</v>
      </c>
      <c r="AR388" s="12" t="str">
        <f t="shared" si="278"/>
        <v>All Specializations Combined</v>
      </c>
      <c r="AS388" s="12" t="str">
        <f t="shared" si="279"/>
        <v>E - Senior Professional</v>
      </c>
      <c r="AT388" s="12" t="str">
        <f t="shared" si="280"/>
        <v>Underwriting, Credit &amp; WorkoutLoan Workout/Special AssetsAll Specializations CombinedE - Senior Professional</v>
      </c>
      <c r="AU388" s="153" t="str">
        <f t="shared" si="281"/>
        <v>E</v>
      </c>
    </row>
    <row r="389" spans="1:47">
      <c r="A389" s="189" t="s">
        <v>2780</v>
      </c>
      <c r="B389" s="12" t="s">
        <v>205</v>
      </c>
      <c r="C389" s="12" t="s">
        <v>434</v>
      </c>
      <c r="D389" s="12" t="s">
        <v>137</v>
      </c>
      <c r="E389" s="12">
        <f t="shared" si="265"/>
        <v>4</v>
      </c>
      <c r="F389" s="12">
        <f t="shared" si="266"/>
        <v>6</v>
      </c>
      <c r="G389" s="12">
        <f t="shared" si="267"/>
        <v>5</v>
      </c>
      <c r="H389" s="12" t="str">
        <f t="shared" si="268"/>
        <v>Underwriting, Credit &amp; Workout</v>
      </c>
      <c r="I389" s="12" t="str">
        <f t="shared" si="269"/>
        <v>Underwriting, Credit &amp; Workout4</v>
      </c>
      <c r="J389" s="12" t="str">
        <f t="shared" si="270"/>
        <v>Loan Workout/Special Assets</v>
      </c>
      <c r="K389" s="12" t="str">
        <f t="shared" si="271"/>
        <v>Underwriting, Credit &amp; WorkoutLoan Workout/Special Assets6</v>
      </c>
      <c r="L389" s="12" t="str">
        <f t="shared" si="272"/>
        <v>All Specializations Combined</v>
      </c>
      <c r="M389" s="12" t="str">
        <f t="shared" si="273"/>
        <v>Underwriting, Credit &amp; WorkoutLoan Workout/Special AssetsAll Specializations Combined5</v>
      </c>
      <c r="N389" s="12" t="str">
        <f t="shared" si="274"/>
        <v>F - Intermediate Professional</v>
      </c>
      <c r="O389" s="4" t="s">
        <v>1881</v>
      </c>
      <c r="P389" s="4" t="str">
        <f t="shared" si="282"/>
        <v>CW</v>
      </c>
      <c r="Q389" s="4" t="str">
        <f t="shared" si="283"/>
        <v>LW</v>
      </c>
      <c r="R389" s="4" t="str">
        <f t="shared" si="284"/>
        <v>0</v>
      </c>
      <c r="S389" s="4" t="str">
        <f t="shared" si="285"/>
        <v>F</v>
      </c>
      <c r="V389" s="12" t="str">
        <f t="shared" si="286"/>
        <v>RRU-CW-LW0F</v>
      </c>
      <c r="W389" s="17" t="str">
        <f t="shared" si="287"/>
        <v>Underwriting, Credit &amp; Workout</v>
      </c>
      <c r="X389" s="17" t="str">
        <f t="shared" si="288"/>
        <v>Loan Workout/Special Assets</v>
      </c>
      <c r="Y389" s="17" t="str">
        <f t="shared" si="289"/>
        <v>All Specializations Combined</v>
      </c>
      <c r="Z389" s="17" t="str">
        <f t="shared" si="290"/>
        <v>F - Intermediate Professional</v>
      </c>
      <c r="AN389" s="4" t="str">
        <f t="shared" si="275"/>
        <v>CWLW0F</v>
      </c>
      <c r="AO389" s="12" t="str">
        <f t="shared" si="236"/>
        <v>RRU-CW-LW0F</v>
      </c>
      <c r="AP389" s="12" t="str">
        <f t="shared" si="276"/>
        <v>Underwriting, Credit &amp; Workout</v>
      </c>
      <c r="AQ389" s="12" t="str">
        <f t="shared" si="277"/>
        <v>Loan Workout/Special Assets</v>
      </c>
      <c r="AR389" s="12" t="str">
        <f t="shared" si="278"/>
        <v>All Specializations Combined</v>
      </c>
      <c r="AS389" s="12" t="str">
        <f t="shared" si="279"/>
        <v>F - Intermediate Professional</v>
      </c>
      <c r="AT389" s="12" t="str">
        <f t="shared" si="280"/>
        <v>Underwriting, Credit &amp; WorkoutLoan Workout/Special AssetsAll Specializations CombinedF - Intermediate Professional</v>
      </c>
      <c r="AU389" s="153" t="str">
        <f t="shared" si="281"/>
        <v>F</v>
      </c>
    </row>
    <row r="390" spans="1:47">
      <c r="A390" s="189" t="s">
        <v>2780</v>
      </c>
      <c r="B390" s="12" t="s">
        <v>205</v>
      </c>
      <c r="C390" s="12" t="s">
        <v>434</v>
      </c>
      <c r="D390" s="12" t="s">
        <v>138</v>
      </c>
      <c r="E390" s="12">
        <f t="shared" si="265"/>
        <v>4</v>
      </c>
      <c r="F390" s="12">
        <f t="shared" si="266"/>
        <v>6</v>
      </c>
      <c r="G390" s="12">
        <f t="shared" si="267"/>
        <v>6</v>
      </c>
      <c r="H390" s="12" t="str">
        <f t="shared" si="268"/>
        <v>Underwriting, Credit &amp; Workout</v>
      </c>
      <c r="I390" s="12" t="str">
        <f t="shared" si="269"/>
        <v>Underwriting, Credit &amp; Workout4</v>
      </c>
      <c r="J390" s="12" t="str">
        <f t="shared" si="270"/>
        <v>Loan Workout/Special Assets</v>
      </c>
      <c r="K390" s="12" t="str">
        <f t="shared" si="271"/>
        <v>Underwriting, Credit &amp; WorkoutLoan Workout/Special Assets6</v>
      </c>
      <c r="L390" s="12" t="str">
        <f t="shared" si="272"/>
        <v>All Specializations Combined</v>
      </c>
      <c r="M390" s="12" t="str">
        <f t="shared" si="273"/>
        <v>Underwriting, Credit &amp; WorkoutLoan Workout/Special AssetsAll Specializations Combined6</v>
      </c>
      <c r="N390" s="12" t="str">
        <f t="shared" si="274"/>
        <v>G - Junior Professional</v>
      </c>
      <c r="O390" s="4" t="s">
        <v>1882</v>
      </c>
      <c r="P390" s="4" t="str">
        <f t="shared" si="282"/>
        <v>CW</v>
      </c>
      <c r="Q390" s="4" t="str">
        <f t="shared" si="283"/>
        <v>LW</v>
      </c>
      <c r="R390" s="4" t="str">
        <f t="shared" si="284"/>
        <v>0</v>
      </c>
      <c r="S390" s="4" t="str">
        <f t="shared" si="285"/>
        <v>G</v>
      </c>
      <c r="V390" s="12" t="str">
        <f t="shared" si="286"/>
        <v>RRU-CW-LW0G</v>
      </c>
      <c r="W390" s="17" t="str">
        <f t="shared" si="287"/>
        <v>Underwriting, Credit &amp; Workout</v>
      </c>
      <c r="X390" s="17" t="str">
        <f t="shared" si="288"/>
        <v>Loan Workout/Special Assets</v>
      </c>
      <c r="Y390" s="17" t="str">
        <f t="shared" si="289"/>
        <v>All Specializations Combined</v>
      </c>
      <c r="Z390" s="17" t="str">
        <f t="shared" si="290"/>
        <v>G - Junior Professional</v>
      </c>
      <c r="AN390" s="4" t="str">
        <f t="shared" si="275"/>
        <v>CWLW0G</v>
      </c>
      <c r="AO390" s="12" t="str">
        <f t="shared" si="236"/>
        <v>RRU-CW-LW0G</v>
      </c>
      <c r="AP390" s="12" t="str">
        <f t="shared" si="276"/>
        <v>Underwriting, Credit &amp; Workout</v>
      </c>
      <c r="AQ390" s="12" t="str">
        <f t="shared" si="277"/>
        <v>Loan Workout/Special Assets</v>
      </c>
      <c r="AR390" s="12" t="str">
        <f t="shared" si="278"/>
        <v>All Specializations Combined</v>
      </c>
      <c r="AS390" s="12" t="str">
        <f t="shared" si="279"/>
        <v>G - Junior Professional</v>
      </c>
      <c r="AT390" s="12" t="str">
        <f t="shared" si="280"/>
        <v>Underwriting, Credit &amp; WorkoutLoan Workout/Special AssetsAll Specializations CombinedG - Junior Professional</v>
      </c>
      <c r="AU390" s="153" t="str">
        <f t="shared" si="281"/>
        <v>G</v>
      </c>
    </row>
    <row r="391" spans="1:47">
      <c r="A391" s="189" t="s">
        <v>50</v>
      </c>
      <c r="B391" s="189" t="s">
        <v>2788</v>
      </c>
      <c r="C391" s="189" t="s">
        <v>2788</v>
      </c>
      <c r="D391" s="189" t="s">
        <v>51</v>
      </c>
      <c r="E391" s="12">
        <f t="shared" si="265"/>
        <v>1</v>
      </c>
      <c r="F391" s="12">
        <f t="shared" si="266"/>
        <v>1</v>
      </c>
      <c r="G391" s="12">
        <f t="shared" si="267"/>
        <v>1</v>
      </c>
      <c r="H391" s="12" t="str">
        <f t="shared" si="268"/>
        <v>Operations</v>
      </c>
      <c r="I391" s="12" t="str">
        <f t="shared" si="269"/>
        <v>Operations1</v>
      </c>
      <c r="J391" s="12" t="str">
        <f t="shared" si="270"/>
        <v>Operations Generalists</v>
      </c>
      <c r="K391" s="12" t="str">
        <f t="shared" si="271"/>
        <v>OperationsOperations Generalists1</v>
      </c>
      <c r="L391" s="12" t="str">
        <f t="shared" si="272"/>
        <v>Operations Generalists</v>
      </c>
      <c r="M391" s="12" t="str">
        <f t="shared" si="273"/>
        <v>OperationsOperations GeneralistsOperations Generalists1</v>
      </c>
      <c r="N391" s="12" t="str">
        <f t="shared" si="274"/>
        <v>B - Senior Function Manager</v>
      </c>
      <c r="O391" s="188" t="s">
        <v>2351</v>
      </c>
      <c r="P391" s="4" t="str">
        <f t="shared" si="282"/>
        <v>OP</v>
      </c>
      <c r="Q391" s="4" t="str">
        <f t="shared" si="283"/>
        <v>OS</v>
      </c>
      <c r="R391" s="4" t="str">
        <f t="shared" si="284"/>
        <v>A</v>
      </c>
      <c r="S391" s="4" t="str">
        <f t="shared" si="285"/>
        <v>B</v>
      </c>
      <c r="V391" s="12" t="str">
        <f t="shared" si="286"/>
        <v>RRU-OP-OSAB</v>
      </c>
      <c r="W391" s="17" t="str">
        <f t="shared" si="287"/>
        <v>Underwriting, Credit &amp; Workout</v>
      </c>
      <c r="X391" s="17" t="str">
        <f t="shared" si="288"/>
        <v>Operations Generalists</v>
      </c>
      <c r="Y391" s="17" t="str">
        <f t="shared" si="289"/>
        <v>All Specializations Combined</v>
      </c>
      <c r="Z391" s="17" t="str">
        <f t="shared" si="290"/>
        <v>B - Senior Function Manager</v>
      </c>
      <c r="AN391" s="4" t="str">
        <f t="shared" si="275"/>
        <v>OPOSAB</v>
      </c>
      <c r="AO391" s="12" t="str">
        <f t="shared" si="236"/>
        <v>RRU-OP-OSAB</v>
      </c>
      <c r="AP391" s="12" t="str">
        <f t="shared" si="276"/>
        <v>Operations</v>
      </c>
      <c r="AQ391" s="12" t="str">
        <f t="shared" si="277"/>
        <v>Operations Generalists</v>
      </c>
      <c r="AR391" s="12" t="str">
        <f t="shared" si="278"/>
        <v>Operations Generalists</v>
      </c>
      <c r="AS391" s="12" t="str">
        <f t="shared" si="279"/>
        <v>B - Senior Function Manager</v>
      </c>
      <c r="AT391" s="12" t="str">
        <f t="shared" si="280"/>
        <v>OperationsOperations GeneralistsOperations GeneralistsB - Senior Function Manager</v>
      </c>
      <c r="AU391" s="153" t="str">
        <f t="shared" si="281"/>
        <v>B</v>
      </c>
    </row>
    <row r="392" spans="1:47">
      <c r="A392" s="189" t="s">
        <v>50</v>
      </c>
      <c r="B392" s="189" t="s">
        <v>2788</v>
      </c>
      <c r="C392" s="189" t="s">
        <v>2788</v>
      </c>
      <c r="D392" s="189" t="s">
        <v>142</v>
      </c>
      <c r="E392" s="12">
        <f t="shared" si="265"/>
        <v>1</v>
      </c>
      <c r="F392" s="12">
        <f t="shared" si="266"/>
        <v>1</v>
      </c>
      <c r="G392" s="12">
        <f t="shared" si="267"/>
        <v>2</v>
      </c>
      <c r="H392" s="12" t="str">
        <f t="shared" si="268"/>
        <v>Operations</v>
      </c>
      <c r="I392" s="12" t="str">
        <f t="shared" si="269"/>
        <v>Operations1</v>
      </c>
      <c r="J392" s="12" t="str">
        <f t="shared" si="270"/>
        <v>Operations Generalists</v>
      </c>
      <c r="K392" s="12" t="str">
        <f t="shared" si="271"/>
        <v>OperationsOperations Generalists1</v>
      </c>
      <c r="L392" s="12" t="str">
        <f t="shared" si="272"/>
        <v>Operations Generalists</v>
      </c>
      <c r="M392" s="12" t="str">
        <f t="shared" si="273"/>
        <v>OperationsOperations GeneralistsOperations Generalists2</v>
      </c>
      <c r="N392" s="12" t="str">
        <f t="shared" si="274"/>
        <v>C - Function Manager/Senior Technical Expert</v>
      </c>
      <c r="O392" s="188" t="s">
        <v>2352</v>
      </c>
      <c r="P392" s="4" t="str">
        <f t="shared" si="282"/>
        <v>OP</v>
      </c>
      <c r="Q392" s="4" t="str">
        <f t="shared" si="283"/>
        <v>OS</v>
      </c>
      <c r="R392" s="4" t="str">
        <f t="shared" si="284"/>
        <v>A</v>
      </c>
      <c r="S392" s="4" t="str">
        <f t="shared" si="285"/>
        <v>C</v>
      </c>
      <c r="V392" s="12" t="str">
        <f t="shared" si="286"/>
        <v>RRU-OP-OSAC</v>
      </c>
      <c r="W392" s="17" t="str">
        <f t="shared" si="287"/>
        <v>Underwriting, Credit &amp; Workout</v>
      </c>
      <c r="X392" s="17" t="str">
        <f t="shared" si="288"/>
        <v>Operations Generalists</v>
      </c>
      <c r="Y392" s="17" t="str">
        <f t="shared" si="289"/>
        <v>Operations Generalists</v>
      </c>
      <c r="Z392" s="17" t="str">
        <f t="shared" si="290"/>
        <v>C - Function Manager/Senior Technical Expert</v>
      </c>
      <c r="AN392" s="4" t="str">
        <f t="shared" si="275"/>
        <v>OPOSAC</v>
      </c>
      <c r="AO392" s="12" t="str">
        <f t="shared" si="236"/>
        <v>RRU-OP-OSAC</v>
      </c>
      <c r="AP392" s="12" t="str">
        <f t="shared" si="276"/>
        <v>Operations</v>
      </c>
      <c r="AQ392" s="12" t="str">
        <f t="shared" si="277"/>
        <v>Operations Generalists</v>
      </c>
      <c r="AR392" s="12" t="str">
        <f t="shared" si="278"/>
        <v>Operations Generalists</v>
      </c>
      <c r="AS392" s="12" t="str">
        <f t="shared" si="279"/>
        <v>C - Function Manager/Senior Technical Expert</v>
      </c>
      <c r="AT392" s="12" t="str">
        <f t="shared" si="280"/>
        <v>OperationsOperations GeneralistsOperations GeneralistsC - Function Manager/Senior Technical Expert</v>
      </c>
      <c r="AU392" s="153" t="str">
        <f t="shared" si="281"/>
        <v>C</v>
      </c>
    </row>
    <row r="393" spans="1:47">
      <c r="A393" s="189" t="s">
        <v>50</v>
      </c>
      <c r="B393" s="189" t="s">
        <v>2788</v>
      </c>
      <c r="C393" s="189" t="s">
        <v>2788</v>
      </c>
      <c r="D393" s="189" t="s">
        <v>135</v>
      </c>
      <c r="E393" s="12">
        <f t="shared" si="265"/>
        <v>1</v>
      </c>
      <c r="F393" s="12">
        <f t="shared" si="266"/>
        <v>1</v>
      </c>
      <c r="G393" s="12">
        <f t="shared" si="267"/>
        <v>3</v>
      </c>
      <c r="H393" s="12" t="str">
        <f t="shared" si="268"/>
        <v>Operations</v>
      </c>
      <c r="I393" s="12" t="str">
        <f t="shared" si="269"/>
        <v>Operations1</v>
      </c>
      <c r="J393" s="12" t="str">
        <f t="shared" si="270"/>
        <v>Operations Generalists</v>
      </c>
      <c r="K393" s="12" t="str">
        <f t="shared" si="271"/>
        <v>OperationsOperations Generalists1</v>
      </c>
      <c r="L393" s="12" t="str">
        <f t="shared" si="272"/>
        <v>Operations Generalists</v>
      </c>
      <c r="M393" s="12" t="str">
        <f t="shared" si="273"/>
        <v>OperationsOperations GeneralistsOperations Generalists3</v>
      </c>
      <c r="N393" s="12" t="str">
        <f t="shared" si="274"/>
        <v>D - Manager/Technical Expert</v>
      </c>
      <c r="O393" s="188" t="s">
        <v>2353</v>
      </c>
      <c r="P393" s="4" t="str">
        <f t="shared" si="282"/>
        <v>OP</v>
      </c>
      <c r="Q393" s="4" t="str">
        <f t="shared" si="283"/>
        <v>OS</v>
      </c>
      <c r="R393" s="4" t="str">
        <f t="shared" si="284"/>
        <v>A</v>
      </c>
      <c r="S393" s="4" t="str">
        <f t="shared" si="285"/>
        <v>D</v>
      </c>
      <c r="V393" s="12" t="str">
        <f t="shared" si="286"/>
        <v>RRU-OP-OSAD</v>
      </c>
      <c r="W393" s="17" t="str">
        <f t="shared" si="287"/>
        <v>Operations</v>
      </c>
      <c r="X393" s="17" t="str">
        <f t="shared" si="288"/>
        <v>Operations Generalists</v>
      </c>
      <c r="Y393" s="17" t="str">
        <f t="shared" si="289"/>
        <v>Operations Generalists</v>
      </c>
      <c r="Z393" s="17" t="str">
        <f t="shared" si="290"/>
        <v>D - Manager/Technical Expert</v>
      </c>
      <c r="AN393" s="4" t="str">
        <f t="shared" si="275"/>
        <v>OPOSAD</v>
      </c>
      <c r="AO393" s="12" t="str">
        <f t="shared" si="236"/>
        <v>RRU-OP-OSAD</v>
      </c>
      <c r="AP393" s="12" t="str">
        <f t="shared" si="276"/>
        <v>Operations</v>
      </c>
      <c r="AQ393" s="12" t="str">
        <f t="shared" si="277"/>
        <v>Operations Generalists</v>
      </c>
      <c r="AR393" s="12" t="str">
        <f t="shared" si="278"/>
        <v>Operations Generalists</v>
      </c>
      <c r="AS393" s="12" t="str">
        <f t="shared" si="279"/>
        <v>D - Manager/Technical Expert</v>
      </c>
      <c r="AT393" s="12" t="str">
        <f t="shared" si="280"/>
        <v>OperationsOperations GeneralistsOperations GeneralistsD - Manager/Technical Expert</v>
      </c>
      <c r="AU393" s="153" t="str">
        <f t="shared" si="281"/>
        <v>D</v>
      </c>
    </row>
    <row r="394" spans="1:47">
      <c r="A394" s="189" t="s">
        <v>50</v>
      </c>
      <c r="B394" s="189" t="s">
        <v>2788</v>
      </c>
      <c r="C394" s="189" t="s">
        <v>2788</v>
      </c>
      <c r="D394" s="189" t="s">
        <v>136</v>
      </c>
      <c r="E394" s="12">
        <f t="shared" si="265"/>
        <v>1</v>
      </c>
      <c r="F394" s="12">
        <f t="shared" si="266"/>
        <v>1</v>
      </c>
      <c r="G394" s="12">
        <f t="shared" si="267"/>
        <v>4</v>
      </c>
      <c r="H394" s="12" t="str">
        <f t="shared" si="268"/>
        <v>Operations</v>
      </c>
      <c r="I394" s="12" t="str">
        <f t="shared" si="269"/>
        <v>Operations1</v>
      </c>
      <c r="J394" s="12" t="str">
        <f t="shared" si="270"/>
        <v>Operations Generalists</v>
      </c>
      <c r="K394" s="12" t="str">
        <f t="shared" si="271"/>
        <v>OperationsOperations Generalists1</v>
      </c>
      <c r="L394" s="12" t="str">
        <f t="shared" si="272"/>
        <v>Operations Generalists</v>
      </c>
      <c r="M394" s="12" t="str">
        <f t="shared" si="273"/>
        <v>OperationsOperations GeneralistsOperations Generalists4</v>
      </c>
      <c r="N394" s="12" t="str">
        <f t="shared" si="274"/>
        <v>E - Senior Professional</v>
      </c>
      <c r="O394" s="188" t="s">
        <v>2354</v>
      </c>
      <c r="P394" s="4" t="str">
        <f t="shared" si="282"/>
        <v>OP</v>
      </c>
      <c r="Q394" s="4" t="str">
        <f t="shared" si="283"/>
        <v>OS</v>
      </c>
      <c r="R394" s="4" t="str">
        <f t="shared" si="284"/>
        <v>A</v>
      </c>
      <c r="S394" s="4" t="str">
        <f t="shared" si="285"/>
        <v>E</v>
      </c>
      <c r="V394" s="12" t="str">
        <f t="shared" si="286"/>
        <v>RRU-OP-OSAE</v>
      </c>
      <c r="W394" s="17" t="str">
        <f t="shared" si="287"/>
        <v>Operations</v>
      </c>
      <c r="X394" s="17" t="str">
        <f t="shared" si="288"/>
        <v>Operations Generalists</v>
      </c>
      <c r="Y394" s="17" t="str">
        <f t="shared" si="289"/>
        <v>Operations Generalists</v>
      </c>
      <c r="Z394" s="17" t="str">
        <f t="shared" si="290"/>
        <v>E - Senior Professional</v>
      </c>
      <c r="AN394" s="4" t="str">
        <f t="shared" si="275"/>
        <v>OPOSAE</v>
      </c>
      <c r="AO394" s="12" t="str">
        <f t="shared" si="236"/>
        <v>RRU-OP-OSAE</v>
      </c>
      <c r="AP394" s="12" t="str">
        <f t="shared" si="276"/>
        <v>Operations</v>
      </c>
      <c r="AQ394" s="12" t="str">
        <f t="shared" si="277"/>
        <v>Operations Generalists</v>
      </c>
      <c r="AR394" s="12" t="str">
        <f t="shared" si="278"/>
        <v>Operations Generalists</v>
      </c>
      <c r="AS394" s="12" t="str">
        <f t="shared" si="279"/>
        <v>E - Senior Professional</v>
      </c>
      <c r="AT394" s="12" t="str">
        <f t="shared" si="280"/>
        <v>OperationsOperations GeneralistsOperations GeneralistsE - Senior Professional</v>
      </c>
      <c r="AU394" s="153" t="str">
        <f t="shared" si="281"/>
        <v>E</v>
      </c>
    </row>
    <row r="395" spans="1:47">
      <c r="A395" s="189" t="s">
        <v>50</v>
      </c>
      <c r="B395" s="189" t="s">
        <v>2788</v>
      </c>
      <c r="C395" s="189" t="s">
        <v>2788</v>
      </c>
      <c r="D395" s="189" t="s">
        <v>137</v>
      </c>
      <c r="E395" s="12">
        <f t="shared" si="265"/>
        <v>1</v>
      </c>
      <c r="F395" s="12">
        <f t="shared" si="266"/>
        <v>1</v>
      </c>
      <c r="G395" s="12">
        <f t="shared" si="267"/>
        <v>5</v>
      </c>
      <c r="H395" s="12" t="str">
        <f t="shared" si="268"/>
        <v>Operations</v>
      </c>
      <c r="I395" s="12" t="str">
        <f t="shared" si="269"/>
        <v>Operations1</v>
      </c>
      <c r="J395" s="12" t="str">
        <f t="shared" si="270"/>
        <v>Operations Generalists</v>
      </c>
      <c r="K395" s="12" t="str">
        <f t="shared" si="271"/>
        <v>OperationsOperations Generalists1</v>
      </c>
      <c r="L395" s="12" t="str">
        <f t="shared" si="272"/>
        <v>Operations Generalists</v>
      </c>
      <c r="M395" s="12" t="str">
        <f t="shared" si="273"/>
        <v>OperationsOperations GeneralistsOperations Generalists5</v>
      </c>
      <c r="N395" s="12" t="str">
        <f t="shared" si="274"/>
        <v>F - Intermediate Professional</v>
      </c>
      <c r="O395" s="188" t="s">
        <v>2355</v>
      </c>
      <c r="P395" s="4" t="str">
        <f t="shared" si="282"/>
        <v>OP</v>
      </c>
      <c r="Q395" s="4" t="str">
        <f t="shared" si="283"/>
        <v>OS</v>
      </c>
      <c r="R395" s="4" t="str">
        <f t="shared" si="284"/>
        <v>A</v>
      </c>
      <c r="S395" s="4" t="str">
        <f t="shared" si="285"/>
        <v>F</v>
      </c>
      <c r="V395" s="12" t="str">
        <f t="shared" si="286"/>
        <v>RRU-OP-OSAF</v>
      </c>
      <c r="W395" s="17" t="str">
        <f t="shared" si="287"/>
        <v>Operations</v>
      </c>
      <c r="X395" s="17" t="str">
        <f t="shared" si="288"/>
        <v>Operations Generalists</v>
      </c>
      <c r="Y395" s="17" t="str">
        <f t="shared" si="289"/>
        <v>Operations Generalists</v>
      </c>
      <c r="Z395" s="17" t="str">
        <f t="shared" si="290"/>
        <v>F - Intermediate Professional</v>
      </c>
      <c r="AN395" s="4" t="str">
        <f t="shared" si="275"/>
        <v>OPOSAF</v>
      </c>
      <c r="AO395" s="12" t="str">
        <f t="shared" si="236"/>
        <v>RRU-OP-OSAF</v>
      </c>
      <c r="AP395" s="12" t="str">
        <f t="shared" si="276"/>
        <v>Operations</v>
      </c>
      <c r="AQ395" s="12" t="str">
        <f t="shared" si="277"/>
        <v>Operations Generalists</v>
      </c>
      <c r="AR395" s="12" t="str">
        <f t="shared" si="278"/>
        <v>Operations Generalists</v>
      </c>
      <c r="AS395" s="12" t="str">
        <f t="shared" si="279"/>
        <v>F - Intermediate Professional</v>
      </c>
      <c r="AT395" s="12" t="str">
        <f t="shared" si="280"/>
        <v>OperationsOperations GeneralistsOperations GeneralistsF - Intermediate Professional</v>
      </c>
      <c r="AU395" s="153" t="str">
        <f t="shared" si="281"/>
        <v>F</v>
      </c>
    </row>
    <row r="396" spans="1:47">
      <c r="A396" s="189" t="s">
        <v>50</v>
      </c>
      <c r="B396" s="189" t="s">
        <v>2788</v>
      </c>
      <c r="C396" s="189" t="s">
        <v>2788</v>
      </c>
      <c r="D396" s="189" t="s">
        <v>138</v>
      </c>
      <c r="E396" s="12">
        <f t="shared" si="265"/>
        <v>1</v>
      </c>
      <c r="F396" s="12">
        <f t="shared" si="266"/>
        <v>1</v>
      </c>
      <c r="G396" s="12">
        <f t="shared" si="267"/>
        <v>6</v>
      </c>
      <c r="H396" s="12" t="str">
        <f t="shared" si="268"/>
        <v>Operations</v>
      </c>
      <c r="I396" s="12" t="str">
        <f t="shared" si="269"/>
        <v>Operations1</v>
      </c>
      <c r="J396" s="12" t="str">
        <f t="shared" si="270"/>
        <v>Operations Generalists</v>
      </c>
      <c r="K396" s="12" t="str">
        <f t="shared" si="271"/>
        <v>OperationsOperations Generalists1</v>
      </c>
      <c r="L396" s="12" t="str">
        <f t="shared" si="272"/>
        <v>Operations Generalists</v>
      </c>
      <c r="M396" s="12" t="str">
        <f t="shared" si="273"/>
        <v>OperationsOperations GeneralistsOperations Generalists6</v>
      </c>
      <c r="N396" s="12" t="str">
        <f t="shared" si="274"/>
        <v>G - Junior Professional</v>
      </c>
      <c r="O396" s="188" t="s">
        <v>2356</v>
      </c>
      <c r="P396" s="4" t="str">
        <f t="shared" si="282"/>
        <v>OP</v>
      </c>
      <c r="Q396" s="4" t="str">
        <f t="shared" si="283"/>
        <v>OS</v>
      </c>
      <c r="R396" s="4" t="str">
        <f t="shared" si="284"/>
        <v>A</v>
      </c>
      <c r="S396" s="4" t="str">
        <f t="shared" si="285"/>
        <v>G</v>
      </c>
      <c r="V396" s="12" t="str">
        <f t="shared" si="286"/>
        <v>RRU-OP-OSAG</v>
      </c>
      <c r="W396" s="17" t="str">
        <f t="shared" si="287"/>
        <v>Operations</v>
      </c>
      <c r="X396" s="17" t="str">
        <f t="shared" si="288"/>
        <v>Operations Generalists</v>
      </c>
      <c r="Y396" s="17" t="str">
        <f t="shared" si="289"/>
        <v>Operations Generalists</v>
      </c>
      <c r="Z396" s="17" t="str">
        <f t="shared" si="290"/>
        <v>G - Junior Professional</v>
      </c>
      <c r="AN396" s="4" t="str">
        <f t="shared" si="275"/>
        <v>OPOSAG</v>
      </c>
      <c r="AO396" s="12" t="str">
        <f t="shared" si="236"/>
        <v>RRU-OP-OSAG</v>
      </c>
      <c r="AP396" s="12" t="str">
        <f t="shared" si="276"/>
        <v>Operations</v>
      </c>
      <c r="AQ396" s="12" t="str">
        <f t="shared" si="277"/>
        <v>Operations Generalists</v>
      </c>
      <c r="AR396" s="12" t="str">
        <f t="shared" si="278"/>
        <v>Operations Generalists</v>
      </c>
      <c r="AS396" s="12" t="str">
        <f t="shared" si="279"/>
        <v>G - Junior Professional</v>
      </c>
      <c r="AT396" s="12" t="str">
        <f t="shared" si="280"/>
        <v>OperationsOperations GeneralistsOperations GeneralistsG - Junior Professional</v>
      </c>
      <c r="AU396" s="153" t="str">
        <f t="shared" si="281"/>
        <v>G</v>
      </c>
    </row>
    <row r="397" spans="1:47">
      <c r="A397" s="189" t="s">
        <v>50</v>
      </c>
      <c r="B397" s="189" t="s">
        <v>2788</v>
      </c>
      <c r="C397" s="189" t="s">
        <v>2788</v>
      </c>
      <c r="D397" s="189" t="s">
        <v>143</v>
      </c>
      <c r="E397" s="12">
        <f t="shared" si="265"/>
        <v>1</v>
      </c>
      <c r="F397" s="12">
        <f t="shared" si="266"/>
        <v>1</v>
      </c>
      <c r="G397" s="12">
        <f t="shared" si="267"/>
        <v>7</v>
      </c>
      <c r="H397" s="12" t="str">
        <f t="shared" si="268"/>
        <v>Operations</v>
      </c>
      <c r="I397" s="12" t="str">
        <f t="shared" si="269"/>
        <v>Operations1</v>
      </c>
      <c r="J397" s="12" t="str">
        <f t="shared" si="270"/>
        <v>Operations Generalists</v>
      </c>
      <c r="K397" s="12" t="str">
        <f t="shared" si="271"/>
        <v>OperationsOperations Generalists1</v>
      </c>
      <c r="L397" s="12" t="str">
        <f t="shared" si="272"/>
        <v>Operations Generalists</v>
      </c>
      <c r="M397" s="12" t="str">
        <f t="shared" si="273"/>
        <v>OperationsOperations GeneralistsOperations Generalists7</v>
      </c>
      <c r="N397" s="12" t="str">
        <f t="shared" si="274"/>
        <v>H - Intermediate Staff</v>
      </c>
      <c r="O397" s="188" t="s">
        <v>2357</v>
      </c>
      <c r="P397" s="4" t="str">
        <f t="shared" si="282"/>
        <v>OP</v>
      </c>
      <c r="Q397" s="4" t="str">
        <f t="shared" si="283"/>
        <v>OS</v>
      </c>
      <c r="R397" s="4" t="str">
        <f t="shared" si="284"/>
        <v>A</v>
      </c>
      <c r="S397" s="4" t="str">
        <f t="shared" si="285"/>
        <v>H</v>
      </c>
      <c r="V397" s="12" t="str">
        <f t="shared" si="286"/>
        <v>RRU-OP-OSAH</v>
      </c>
      <c r="W397" s="17" t="str">
        <f t="shared" si="287"/>
        <v>Operations</v>
      </c>
      <c r="X397" s="17" t="str">
        <f t="shared" si="288"/>
        <v>Operations Generalists</v>
      </c>
      <c r="Y397" s="17" t="str">
        <f t="shared" si="289"/>
        <v>Operations Generalists</v>
      </c>
      <c r="Z397" s="17" t="str">
        <f t="shared" si="290"/>
        <v>H - Intermediate Staff</v>
      </c>
      <c r="AN397" s="4" t="str">
        <f t="shared" si="275"/>
        <v>OPOSAH</v>
      </c>
      <c r="AO397" s="12" t="str">
        <f t="shared" ref="AO397:AO460" si="291">"RRU-"&amp;LEFT(AN397,2)&amp;"-"&amp;RIGHT(AN397,4)</f>
        <v>RRU-OP-OSAH</v>
      </c>
      <c r="AP397" s="12" t="str">
        <f t="shared" si="276"/>
        <v>Operations</v>
      </c>
      <c r="AQ397" s="12" t="str">
        <f t="shared" si="277"/>
        <v>Operations Generalists</v>
      </c>
      <c r="AR397" s="12" t="str">
        <f t="shared" si="278"/>
        <v>Operations Generalists</v>
      </c>
      <c r="AS397" s="12" t="str">
        <f t="shared" si="279"/>
        <v>H - Intermediate Staff</v>
      </c>
      <c r="AT397" s="12" t="str">
        <f t="shared" si="280"/>
        <v>OperationsOperations GeneralistsOperations GeneralistsH - Intermediate Staff</v>
      </c>
      <c r="AU397" s="153" t="str">
        <f t="shared" si="281"/>
        <v>H</v>
      </c>
    </row>
    <row r="398" spans="1:47">
      <c r="A398" s="189" t="s">
        <v>50</v>
      </c>
      <c r="B398" s="189" t="s">
        <v>2788</v>
      </c>
      <c r="C398" s="189" t="s">
        <v>2788</v>
      </c>
      <c r="D398" s="189" t="s">
        <v>144</v>
      </c>
      <c r="E398" s="12">
        <f t="shared" si="265"/>
        <v>1</v>
      </c>
      <c r="F398" s="12">
        <f t="shared" si="266"/>
        <v>1</v>
      </c>
      <c r="G398" s="12">
        <f t="shared" si="267"/>
        <v>8</v>
      </c>
      <c r="H398" s="12" t="str">
        <f t="shared" si="268"/>
        <v>Operations</v>
      </c>
      <c r="I398" s="12" t="str">
        <f t="shared" si="269"/>
        <v>Operations1</v>
      </c>
      <c r="J398" s="12" t="str">
        <f t="shared" si="270"/>
        <v>Operations Generalists</v>
      </c>
      <c r="K398" s="12" t="str">
        <f t="shared" si="271"/>
        <v>OperationsOperations Generalists1</v>
      </c>
      <c r="L398" s="12" t="str">
        <f t="shared" si="272"/>
        <v>Operations Generalists</v>
      </c>
      <c r="M398" s="12" t="str">
        <f t="shared" si="273"/>
        <v>OperationsOperations GeneralistsOperations Generalists8</v>
      </c>
      <c r="N398" s="12" t="str">
        <f t="shared" si="274"/>
        <v>I - Junior Staff</v>
      </c>
      <c r="O398" s="188" t="s">
        <v>2358</v>
      </c>
      <c r="P398" s="4" t="str">
        <f t="shared" si="282"/>
        <v>OP</v>
      </c>
      <c r="Q398" s="4" t="str">
        <f t="shared" si="283"/>
        <v>OS</v>
      </c>
      <c r="R398" s="4" t="str">
        <f t="shared" si="284"/>
        <v>A</v>
      </c>
      <c r="S398" s="4" t="str">
        <f t="shared" si="285"/>
        <v>I</v>
      </c>
      <c r="V398" s="12" t="str">
        <f t="shared" si="286"/>
        <v>RRU-OP-OSAI</v>
      </c>
      <c r="W398" s="17" t="str">
        <f t="shared" si="287"/>
        <v>Operations</v>
      </c>
      <c r="X398" s="17" t="str">
        <f t="shared" si="288"/>
        <v>Operations Generalists</v>
      </c>
      <c r="Y398" s="17" t="str">
        <f t="shared" si="289"/>
        <v>Operations Generalists</v>
      </c>
      <c r="Z398" s="17" t="str">
        <f t="shared" si="290"/>
        <v>I - Junior Staff</v>
      </c>
      <c r="AN398" s="4" t="str">
        <f t="shared" si="275"/>
        <v>OPOSAI</v>
      </c>
      <c r="AO398" s="12" t="str">
        <f t="shared" si="291"/>
        <v>RRU-OP-OSAI</v>
      </c>
      <c r="AP398" s="12" t="str">
        <f t="shared" si="276"/>
        <v>Operations</v>
      </c>
      <c r="AQ398" s="12" t="str">
        <f t="shared" si="277"/>
        <v>Operations Generalists</v>
      </c>
      <c r="AR398" s="12" t="str">
        <f t="shared" si="278"/>
        <v>Operations Generalists</v>
      </c>
      <c r="AS398" s="12" t="str">
        <f t="shared" si="279"/>
        <v>I - Junior Staff</v>
      </c>
      <c r="AT398" s="12" t="str">
        <f t="shared" si="280"/>
        <v>OperationsOperations GeneralistsOperations GeneralistsI - Junior Staff</v>
      </c>
      <c r="AU398" s="153" t="str">
        <f t="shared" si="281"/>
        <v>I</v>
      </c>
    </row>
    <row r="399" spans="1:47">
      <c r="A399" s="182" t="s">
        <v>50</v>
      </c>
      <c r="B399" s="182" t="s">
        <v>4</v>
      </c>
      <c r="C399" s="182" t="s">
        <v>103</v>
      </c>
      <c r="D399" s="182" t="s">
        <v>51</v>
      </c>
      <c r="E399" s="12">
        <f t="shared" si="265"/>
        <v>2</v>
      </c>
      <c r="F399" s="12">
        <f t="shared" si="266"/>
        <v>1</v>
      </c>
      <c r="G399" s="12">
        <f t="shared" si="267"/>
        <v>1</v>
      </c>
      <c r="H399" s="12" t="str">
        <f t="shared" si="268"/>
        <v>Operations</v>
      </c>
      <c r="I399" s="12" t="str">
        <f t="shared" si="269"/>
        <v>Operations2</v>
      </c>
      <c r="J399" s="12" t="str">
        <f t="shared" si="270"/>
        <v>Loan Operations</v>
      </c>
      <c r="K399" s="12" t="str">
        <f t="shared" si="271"/>
        <v>OperationsLoan Operations1</v>
      </c>
      <c r="L399" s="12" t="str">
        <f t="shared" si="272"/>
        <v>Loan Operations Generalist</v>
      </c>
      <c r="M399" s="12" t="str">
        <f t="shared" si="273"/>
        <v>OperationsLoan OperationsLoan Operations Generalist1</v>
      </c>
      <c r="N399" s="12" t="str">
        <f t="shared" si="274"/>
        <v>B - Senior Function Manager</v>
      </c>
      <c r="O399" s="4" t="s">
        <v>2288</v>
      </c>
      <c r="P399" s="4" t="str">
        <f t="shared" si="282"/>
        <v>OP</v>
      </c>
      <c r="Q399" s="4" t="str">
        <f t="shared" si="283"/>
        <v>LO</v>
      </c>
      <c r="R399" s="4" t="str">
        <f t="shared" si="284"/>
        <v>A</v>
      </c>
      <c r="S399" s="4" t="str">
        <f t="shared" si="285"/>
        <v>B</v>
      </c>
      <c r="V399" s="12" t="str">
        <f t="shared" si="286"/>
        <v>RRU-OP-LOAB</v>
      </c>
      <c r="W399" s="17" t="str">
        <f t="shared" si="287"/>
        <v>Operations</v>
      </c>
      <c r="X399" s="17" t="str">
        <f t="shared" si="288"/>
        <v>Loan Operations</v>
      </c>
      <c r="Y399" s="17" t="str">
        <f t="shared" si="289"/>
        <v>Operations Generalists</v>
      </c>
      <c r="Z399" s="17" t="str">
        <f t="shared" si="290"/>
        <v>B - Senior Function Manager</v>
      </c>
      <c r="AN399" s="4" t="str">
        <f t="shared" si="275"/>
        <v>OPLOAB</v>
      </c>
      <c r="AO399" s="12" t="str">
        <f t="shared" si="291"/>
        <v>RRU-OP-LOAB</v>
      </c>
      <c r="AP399" s="12" t="str">
        <f t="shared" si="276"/>
        <v>Operations</v>
      </c>
      <c r="AQ399" s="12" t="str">
        <f t="shared" si="277"/>
        <v>Loan Operations</v>
      </c>
      <c r="AR399" s="12" t="str">
        <f t="shared" si="278"/>
        <v>Loan Operations Generalist</v>
      </c>
      <c r="AS399" s="12" t="str">
        <f t="shared" si="279"/>
        <v>B - Senior Function Manager</v>
      </c>
      <c r="AT399" s="12" t="str">
        <f t="shared" si="280"/>
        <v>OperationsLoan OperationsLoan Operations GeneralistB - Senior Function Manager</v>
      </c>
      <c r="AU399" s="153" t="str">
        <f t="shared" si="281"/>
        <v>B</v>
      </c>
    </row>
    <row r="400" spans="1:47">
      <c r="A400" s="182" t="s">
        <v>50</v>
      </c>
      <c r="B400" s="182" t="s">
        <v>4</v>
      </c>
      <c r="C400" s="182" t="s">
        <v>103</v>
      </c>
      <c r="D400" s="182" t="s">
        <v>142</v>
      </c>
      <c r="E400" s="12">
        <f t="shared" si="265"/>
        <v>2</v>
      </c>
      <c r="F400" s="12">
        <f t="shared" si="266"/>
        <v>1</v>
      </c>
      <c r="G400" s="12">
        <f t="shared" si="267"/>
        <v>2</v>
      </c>
      <c r="H400" s="12" t="str">
        <f t="shared" si="268"/>
        <v>Operations</v>
      </c>
      <c r="I400" s="12" t="str">
        <f t="shared" si="269"/>
        <v>Operations2</v>
      </c>
      <c r="J400" s="12" t="str">
        <f t="shared" si="270"/>
        <v>Loan Operations</v>
      </c>
      <c r="K400" s="12" t="str">
        <f t="shared" si="271"/>
        <v>OperationsLoan Operations1</v>
      </c>
      <c r="L400" s="12" t="str">
        <f t="shared" si="272"/>
        <v>Loan Operations Generalist</v>
      </c>
      <c r="M400" s="12" t="str">
        <f t="shared" si="273"/>
        <v>OperationsLoan OperationsLoan Operations Generalist2</v>
      </c>
      <c r="N400" s="12" t="str">
        <f t="shared" si="274"/>
        <v>C - Function Manager/Senior Technical Expert</v>
      </c>
      <c r="O400" s="4" t="s">
        <v>2289</v>
      </c>
      <c r="P400" s="4" t="str">
        <f t="shared" si="282"/>
        <v>OP</v>
      </c>
      <c r="Q400" s="4" t="str">
        <f t="shared" si="283"/>
        <v>LO</v>
      </c>
      <c r="R400" s="4" t="str">
        <f t="shared" si="284"/>
        <v>A</v>
      </c>
      <c r="S400" s="4" t="str">
        <f t="shared" si="285"/>
        <v>C</v>
      </c>
      <c r="V400" s="12" t="str">
        <f t="shared" si="286"/>
        <v>RRU-OP-LOAC</v>
      </c>
      <c r="W400" s="17" t="str">
        <f t="shared" si="287"/>
        <v>Operations</v>
      </c>
      <c r="X400" s="17" t="str">
        <f t="shared" si="288"/>
        <v>Loan Operations</v>
      </c>
      <c r="Y400" s="17" t="str">
        <f t="shared" si="289"/>
        <v>Loan Operations Generalist</v>
      </c>
      <c r="Z400" s="17" t="str">
        <f t="shared" si="290"/>
        <v>C - Function Manager/Senior Technical Expert</v>
      </c>
      <c r="AN400" s="4" t="str">
        <f t="shared" si="275"/>
        <v>OPLOAC</v>
      </c>
      <c r="AO400" s="12" t="str">
        <f t="shared" si="291"/>
        <v>RRU-OP-LOAC</v>
      </c>
      <c r="AP400" s="12" t="str">
        <f t="shared" si="276"/>
        <v>Operations</v>
      </c>
      <c r="AQ400" s="12" t="str">
        <f t="shared" si="277"/>
        <v>Loan Operations</v>
      </c>
      <c r="AR400" s="12" t="str">
        <f t="shared" si="278"/>
        <v>Loan Operations Generalist</v>
      </c>
      <c r="AS400" s="12" t="str">
        <f t="shared" si="279"/>
        <v>C - Function Manager/Senior Technical Expert</v>
      </c>
      <c r="AT400" s="12" t="str">
        <f t="shared" si="280"/>
        <v>OperationsLoan OperationsLoan Operations GeneralistC - Function Manager/Senior Technical Expert</v>
      </c>
      <c r="AU400" s="153" t="str">
        <f t="shared" si="281"/>
        <v>C</v>
      </c>
    </row>
    <row r="401" spans="1:47">
      <c r="A401" s="182" t="s">
        <v>50</v>
      </c>
      <c r="B401" s="182" t="s">
        <v>4</v>
      </c>
      <c r="C401" s="182" t="s">
        <v>103</v>
      </c>
      <c r="D401" s="182" t="s">
        <v>135</v>
      </c>
      <c r="E401" s="12">
        <f t="shared" si="265"/>
        <v>2</v>
      </c>
      <c r="F401" s="12">
        <f t="shared" si="266"/>
        <v>1</v>
      </c>
      <c r="G401" s="12">
        <f t="shared" si="267"/>
        <v>3</v>
      </c>
      <c r="H401" s="12" t="str">
        <f t="shared" si="268"/>
        <v>Operations</v>
      </c>
      <c r="I401" s="12" t="str">
        <f t="shared" si="269"/>
        <v>Operations2</v>
      </c>
      <c r="J401" s="12" t="str">
        <f t="shared" si="270"/>
        <v>Loan Operations</v>
      </c>
      <c r="K401" s="12" t="str">
        <f t="shared" si="271"/>
        <v>OperationsLoan Operations1</v>
      </c>
      <c r="L401" s="12" t="str">
        <f t="shared" si="272"/>
        <v>Loan Operations Generalist</v>
      </c>
      <c r="M401" s="12" t="str">
        <f t="shared" si="273"/>
        <v>OperationsLoan OperationsLoan Operations Generalist3</v>
      </c>
      <c r="N401" s="12" t="str">
        <f t="shared" si="274"/>
        <v>D - Manager/Technical Expert</v>
      </c>
      <c r="O401" s="4" t="s">
        <v>2290</v>
      </c>
      <c r="P401" s="4" t="str">
        <f t="shared" si="282"/>
        <v>OP</v>
      </c>
      <c r="Q401" s="4" t="str">
        <f t="shared" si="283"/>
        <v>LO</v>
      </c>
      <c r="R401" s="4" t="str">
        <f t="shared" si="284"/>
        <v>A</v>
      </c>
      <c r="S401" s="4" t="str">
        <f t="shared" si="285"/>
        <v>D</v>
      </c>
      <c r="V401" s="12" t="str">
        <f t="shared" si="286"/>
        <v>RRU-OP-LOAD</v>
      </c>
      <c r="W401" s="17" t="str">
        <f t="shared" si="287"/>
        <v>Operations</v>
      </c>
      <c r="X401" s="17" t="str">
        <f t="shared" si="288"/>
        <v>Loan Operations</v>
      </c>
      <c r="Y401" s="17" t="str">
        <f t="shared" si="289"/>
        <v>Loan Operations Generalist</v>
      </c>
      <c r="Z401" s="17" t="str">
        <f t="shared" si="290"/>
        <v>D - Manager/Technical Expert</v>
      </c>
      <c r="AN401" s="4" t="str">
        <f t="shared" si="275"/>
        <v>OPLOAD</v>
      </c>
      <c r="AO401" s="12" t="str">
        <f t="shared" si="291"/>
        <v>RRU-OP-LOAD</v>
      </c>
      <c r="AP401" s="12" t="str">
        <f t="shared" si="276"/>
        <v>Operations</v>
      </c>
      <c r="AQ401" s="12" t="str">
        <f t="shared" si="277"/>
        <v>Loan Operations</v>
      </c>
      <c r="AR401" s="12" t="str">
        <f t="shared" si="278"/>
        <v>Loan Operations Generalist</v>
      </c>
      <c r="AS401" s="12" t="str">
        <f t="shared" si="279"/>
        <v>D - Manager/Technical Expert</v>
      </c>
      <c r="AT401" s="12" t="str">
        <f t="shared" si="280"/>
        <v>OperationsLoan OperationsLoan Operations GeneralistD - Manager/Technical Expert</v>
      </c>
      <c r="AU401" s="153" t="str">
        <f t="shared" si="281"/>
        <v>D</v>
      </c>
    </row>
    <row r="402" spans="1:47">
      <c r="A402" s="182" t="s">
        <v>50</v>
      </c>
      <c r="B402" s="182" t="s">
        <v>4</v>
      </c>
      <c r="C402" s="182" t="s">
        <v>103</v>
      </c>
      <c r="D402" s="182" t="s">
        <v>136</v>
      </c>
      <c r="E402" s="12">
        <f t="shared" si="265"/>
        <v>2</v>
      </c>
      <c r="F402" s="12">
        <f t="shared" si="266"/>
        <v>1</v>
      </c>
      <c r="G402" s="12">
        <f t="shared" si="267"/>
        <v>4</v>
      </c>
      <c r="H402" s="12" t="str">
        <f t="shared" si="268"/>
        <v>Operations</v>
      </c>
      <c r="I402" s="12" t="str">
        <f t="shared" si="269"/>
        <v>Operations2</v>
      </c>
      <c r="J402" s="12" t="str">
        <f t="shared" si="270"/>
        <v>Loan Operations</v>
      </c>
      <c r="K402" s="12" t="str">
        <f t="shared" si="271"/>
        <v>OperationsLoan Operations1</v>
      </c>
      <c r="L402" s="12" t="str">
        <f t="shared" si="272"/>
        <v>Loan Operations Generalist</v>
      </c>
      <c r="M402" s="12" t="str">
        <f t="shared" si="273"/>
        <v>OperationsLoan OperationsLoan Operations Generalist4</v>
      </c>
      <c r="N402" s="12" t="str">
        <f t="shared" si="274"/>
        <v>E - Senior Professional</v>
      </c>
      <c r="O402" s="4" t="s">
        <v>2291</v>
      </c>
      <c r="P402" s="4" t="str">
        <f t="shared" si="282"/>
        <v>OP</v>
      </c>
      <c r="Q402" s="4" t="str">
        <f t="shared" si="283"/>
        <v>LO</v>
      </c>
      <c r="R402" s="4" t="str">
        <f t="shared" si="284"/>
        <v>A</v>
      </c>
      <c r="S402" s="4" t="str">
        <f t="shared" si="285"/>
        <v>E</v>
      </c>
      <c r="V402" s="12" t="str">
        <f t="shared" si="286"/>
        <v>RRU-OP-LOAE</v>
      </c>
      <c r="W402" s="17" t="str">
        <f t="shared" si="287"/>
        <v>Operations</v>
      </c>
      <c r="X402" s="17" t="str">
        <f t="shared" si="288"/>
        <v>Loan Operations</v>
      </c>
      <c r="Y402" s="17" t="str">
        <f t="shared" si="289"/>
        <v>Loan Operations Generalist</v>
      </c>
      <c r="Z402" s="17" t="str">
        <f t="shared" si="290"/>
        <v>E - Senior Professional</v>
      </c>
      <c r="AN402" s="4" t="str">
        <f t="shared" si="275"/>
        <v>OPLOAE</v>
      </c>
      <c r="AO402" s="12" t="str">
        <f t="shared" si="291"/>
        <v>RRU-OP-LOAE</v>
      </c>
      <c r="AP402" s="12" t="str">
        <f t="shared" si="276"/>
        <v>Operations</v>
      </c>
      <c r="AQ402" s="12" t="str">
        <f t="shared" si="277"/>
        <v>Loan Operations</v>
      </c>
      <c r="AR402" s="12" t="str">
        <f t="shared" si="278"/>
        <v>Loan Operations Generalist</v>
      </c>
      <c r="AS402" s="12" t="str">
        <f t="shared" si="279"/>
        <v>E - Senior Professional</v>
      </c>
      <c r="AT402" s="12" t="str">
        <f t="shared" si="280"/>
        <v>OperationsLoan OperationsLoan Operations GeneralistE - Senior Professional</v>
      </c>
      <c r="AU402" s="153" t="str">
        <f t="shared" si="281"/>
        <v>E</v>
      </c>
    </row>
    <row r="403" spans="1:47">
      <c r="A403" s="182" t="s">
        <v>50</v>
      </c>
      <c r="B403" s="182" t="s">
        <v>4</v>
      </c>
      <c r="C403" s="182" t="s">
        <v>103</v>
      </c>
      <c r="D403" s="182" t="s">
        <v>137</v>
      </c>
      <c r="E403" s="12">
        <f t="shared" si="265"/>
        <v>2</v>
      </c>
      <c r="F403" s="12">
        <f t="shared" si="266"/>
        <v>1</v>
      </c>
      <c r="G403" s="12">
        <f t="shared" si="267"/>
        <v>5</v>
      </c>
      <c r="H403" s="12" t="str">
        <f t="shared" si="268"/>
        <v>Operations</v>
      </c>
      <c r="I403" s="12" t="str">
        <f t="shared" si="269"/>
        <v>Operations2</v>
      </c>
      <c r="J403" s="12" t="str">
        <f t="shared" si="270"/>
        <v>Loan Operations</v>
      </c>
      <c r="K403" s="12" t="str">
        <f t="shared" si="271"/>
        <v>OperationsLoan Operations1</v>
      </c>
      <c r="L403" s="12" t="str">
        <f t="shared" si="272"/>
        <v>Loan Operations Generalist</v>
      </c>
      <c r="M403" s="12" t="str">
        <f t="shared" si="273"/>
        <v>OperationsLoan OperationsLoan Operations Generalist5</v>
      </c>
      <c r="N403" s="12" t="str">
        <f t="shared" si="274"/>
        <v>F - Intermediate Professional</v>
      </c>
      <c r="O403" s="4" t="s">
        <v>2292</v>
      </c>
      <c r="P403" s="4" t="str">
        <f t="shared" si="282"/>
        <v>OP</v>
      </c>
      <c r="Q403" s="4" t="str">
        <f t="shared" si="283"/>
        <v>LO</v>
      </c>
      <c r="R403" s="4" t="str">
        <f t="shared" si="284"/>
        <v>A</v>
      </c>
      <c r="S403" s="4" t="str">
        <f t="shared" si="285"/>
        <v>F</v>
      </c>
      <c r="V403" s="12" t="str">
        <f t="shared" si="286"/>
        <v>RRU-OP-LOAF</v>
      </c>
      <c r="W403" s="17" t="str">
        <f t="shared" si="287"/>
        <v>Operations</v>
      </c>
      <c r="X403" s="17" t="str">
        <f t="shared" si="288"/>
        <v>Loan Operations</v>
      </c>
      <c r="Y403" s="17" t="str">
        <f t="shared" si="289"/>
        <v>Loan Operations Generalist</v>
      </c>
      <c r="Z403" s="17" t="str">
        <f t="shared" si="290"/>
        <v>F - Intermediate Professional</v>
      </c>
      <c r="AN403" s="4" t="str">
        <f t="shared" si="275"/>
        <v>OPLOAF</v>
      </c>
      <c r="AO403" s="12" t="str">
        <f t="shared" si="291"/>
        <v>RRU-OP-LOAF</v>
      </c>
      <c r="AP403" s="12" t="str">
        <f t="shared" si="276"/>
        <v>Operations</v>
      </c>
      <c r="AQ403" s="12" t="str">
        <f t="shared" si="277"/>
        <v>Loan Operations</v>
      </c>
      <c r="AR403" s="12" t="str">
        <f t="shared" si="278"/>
        <v>Loan Operations Generalist</v>
      </c>
      <c r="AS403" s="12" t="str">
        <f t="shared" si="279"/>
        <v>F - Intermediate Professional</v>
      </c>
      <c r="AT403" s="12" t="str">
        <f t="shared" si="280"/>
        <v>OperationsLoan OperationsLoan Operations GeneralistF - Intermediate Professional</v>
      </c>
      <c r="AU403" s="153" t="str">
        <f t="shared" si="281"/>
        <v>F</v>
      </c>
    </row>
    <row r="404" spans="1:47">
      <c r="A404" s="182" t="s">
        <v>50</v>
      </c>
      <c r="B404" s="182" t="s">
        <v>4</v>
      </c>
      <c r="C404" s="182" t="s">
        <v>103</v>
      </c>
      <c r="D404" s="182" t="s">
        <v>138</v>
      </c>
      <c r="E404" s="12">
        <f t="shared" si="265"/>
        <v>2</v>
      </c>
      <c r="F404" s="12">
        <f t="shared" si="266"/>
        <v>1</v>
      </c>
      <c r="G404" s="12">
        <f t="shared" si="267"/>
        <v>6</v>
      </c>
      <c r="H404" s="12" t="str">
        <f t="shared" si="268"/>
        <v>Operations</v>
      </c>
      <c r="I404" s="12" t="str">
        <f t="shared" si="269"/>
        <v>Operations2</v>
      </c>
      <c r="J404" s="12" t="str">
        <f t="shared" si="270"/>
        <v>Loan Operations</v>
      </c>
      <c r="K404" s="12" t="str">
        <f t="shared" si="271"/>
        <v>OperationsLoan Operations1</v>
      </c>
      <c r="L404" s="12" t="str">
        <f t="shared" si="272"/>
        <v>Loan Operations Generalist</v>
      </c>
      <c r="M404" s="12" t="str">
        <f t="shared" si="273"/>
        <v>OperationsLoan OperationsLoan Operations Generalist6</v>
      </c>
      <c r="N404" s="12" t="str">
        <f t="shared" si="274"/>
        <v>G - Junior Professional</v>
      </c>
      <c r="O404" s="4" t="s">
        <v>2293</v>
      </c>
      <c r="P404" s="4" t="str">
        <f t="shared" si="282"/>
        <v>OP</v>
      </c>
      <c r="Q404" s="4" t="str">
        <f t="shared" si="283"/>
        <v>LO</v>
      </c>
      <c r="R404" s="4" t="str">
        <f t="shared" si="284"/>
        <v>A</v>
      </c>
      <c r="S404" s="4" t="str">
        <f t="shared" si="285"/>
        <v>G</v>
      </c>
      <c r="V404" s="12" t="str">
        <f t="shared" si="286"/>
        <v>RRU-OP-LOAG</v>
      </c>
      <c r="W404" s="17" t="str">
        <f t="shared" si="287"/>
        <v>Operations</v>
      </c>
      <c r="X404" s="17" t="str">
        <f t="shared" si="288"/>
        <v>Loan Operations</v>
      </c>
      <c r="Y404" s="17" t="str">
        <f t="shared" si="289"/>
        <v>Loan Operations Generalist</v>
      </c>
      <c r="Z404" s="17" t="str">
        <f t="shared" si="290"/>
        <v>G - Junior Professional</v>
      </c>
      <c r="AN404" s="4" t="str">
        <f t="shared" si="275"/>
        <v>OPLOAG</v>
      </c>
      <c r="AO404" s="12" t="str">
        <f t="shared" si="291"/>
        <v>RRU-OP-LOAG</v>
      </c>
      <c r="AP404" s="12" t="str">
        <f t="shared" si="276"/>
        <v>Operations</v>
      </c>
      <c r="AQ404" s="12" t="str">
        <f t="shared" si="277"/>
        <v>Loan Operations</v>
      </c>
      <c r="AR404" s="12" t="str">
        <f t="shared" si="278"/>
        <v>Loan Operations Generalist</v>
      </c>
      <c r="AS404" s="12" t="str">
        <f t="shared" si="279"/>
        <v>G - Junior Professional</v>
      </c>
      <c r="AT404" s="12" t="str">
        <f t="shared" si="280"/>
        <v>OperationsLoan OperationsLoan Operations GeneralistG - Junior Professional</v>
      </c>
      <c r="AU404" s="153" t="str">
        <f t="shared" si="281"/>
        <v>G</v>
      </c>
    </row>
    <row r="405" spans="1:47">
      <c r="A405" s="182" t="s">
        <v>50</v>
      </c>
      <c r="B405" s="182" t="s">
        <v>4</v>
      </c>
      <c r="C405" s="182" t="s">
        <v>103</v>
      </c>
      <c r="D405" s="182" t="s">
        <v>143</v>
      </c>
      <c r="E405" s="12">
        <f t="shared" si="265"/>
        <v>2</v>
      </c>
      <c r="F405" s="12">
        <f t="shared" si="266"/>
        <v>1</v>
      </c>
      <c r="G405" s="12">
        <f t="shared" si="267"/>
        <v>7</v>
      </c>
      <c r="H405" s="12" t="str">
        <f t="shared" si="268"/>
        <v>Operations</v>
      </c>
      <c r="I405" s="12" t="str">
        <f t="shared" si="269"/>
        <v>Operations2</v>
      </c>
      <c r="J405" s="12" t="str">
        <f t="shared" si="270"/>
        <v>Loan Operations</v>
      </c>
      <c r="K405" s="12" t="str">
        <f t="shared" si="271"/>
        <v>OperationsLoan Operations1</v>
      </c>
      <c r="L405" s="12" t="str">
        <f t="shared" si="272"/>
        <v>Loan Operations Generalist</v>
      </c>
      <c r="M405" s="12" t="str">
        <f t="shared" si="273"/>
        <v>OperationsLoan OperationsLoan Operations Generalist7</v>
      </c>
      <c r="N405" s="12" t="str">
        <f t="shared" si="274"/>
        <v>H - Intermediate Staff</v>
      </c>
      <c r="O405" s="4" t="s">
        <v>2294</v>
      </c>
      <c r="P405" s="4" t="str">
        <f t="shared" si="282"/>
        <v>OP</v>
      </c>
      <c r="Q405" s="4" t="str">
        <f t="shared" si="283"/>
        <v>LO</v>
      </c>
      <c r="R405" s="4" t="str">
        <f t="shared" si="284"/>
        <v>A</v>
      </c>
      <c r="S405" s="4" t="str">
        <f t="shared" si="285"/>
        <v>H</v>
      </c>
      <c r="V405" s="12" t="str">
        <f t="shared" si="286"/>
        <v>RRU-OP-LOAH</v>
      </c>
      <c r="W405" s="17" t="str">
        <f t="shared" si="287"/>
        <v>Operations</v>
      </c>
      <c r="X405" s="17" t="str">
        <f t="shared" si="288"/>
        <v>Loan Operations</v>
      </c>
      <c r="Y405" s="17" t="str">
        <f t="shared" si="289"/>
        <v>Loan Operations Generalist</v>
      </c>
      <c r="Z405" s="17" t="str">
        <f t="shared" si="290"/>
        <v>H - Intermediate Staff</v>
      </c>
      <c r="AN405" s="4" t="str">
        <f t="shared" si="275"/>
        <v>OPLOAH</v>
      </c>
      <c r="AO405" s="12" t="str">
        <f t="shared" si="291"/>
        <v>RRU-OP-LOAH</v>
      </c>
      <c r="AP405" s="12" t="str">
        <f t="shared" si="276"/>
        <v>Operations</v>
      </c>
      <c r="AQ405" s="12" t="str">
        <f t="shared" si="277"/>
        <v>Loan Operations</v>
      </c>
      <c r="AR405" s="12" t="str">
        <f t="shared" si="278"/>
        <v>Loan Operations Generalist</v>
      </c>
      <c r="AS405" s="12" t="str">
        <f t="shared" si="279"/>
        <v>H - Intermediate Staff</v>
      </c>
      <c r="AT405" s="12" t="str">
        <f t="shared" si="280"/>
        <v>OperationsLoan OperationsLoan Operations GeneralistH - Intermediate Staff</v>
      </c>
      <c r="AU405" s="153" t="str">
        <f t="shared" si="281"/>
        <v>H</v>
      </c>
    </row>
    <row r="406" spans="1:47">
      <c r="A406" s="182" t="s">
        <v>50</v>
      </c>
      <c r="B406" s="182" t="s">
        <v>4</v>
      </c>
      <c r="C406" s="182" t="s">
        <v>103</v>
      </c>
      <c r="D406" s="182" t="s">
        <v>144</v>
      </c>
      <c r="E406" s="12">
        <f t="shared" si="265"/>
        <v>2</v>
      </c>
      <c r="F406" s="12">
        <f t="shared" si="266"/>
        <v>1</v>
      </c>
      <c r="G406" s="12">
        <f t="shared" si="267"/>
        <v>8</v>
      </c>
      <c r="H406" s="12" t="str">
        <f t="shared" si="268"/>
        <v>Operations</v>
      </c>
      <c r="I406" s="12" t="str">
        <f t="shared" si="269"/>
        <v>Operations2</v>
      </c>
      <c r="J406" s="12" t="str">
        <f t="shared" si="270"/>
        <v>Loan Operations</v>
      </c>
      <c r="K406" s="12" t="str">
        <f t="shared" si="271"/>
        <v>OperationsLoan Operations1</v>
      </c>
      <c r="L406" s="12" t="str">
        <f t="shared" si="272"/>
        <v>Loan Operations Generalist</v>
      </c>
      <c r="M406" s="12" t="str">
        <f t="shared" si="273"/>
        <v>OperationsLoan OperationsLoan Operations Generalist8</v>
      </c>
      <c r="N406" s="12" t="str">
        <f t="shared" si="274"/>
        <v>I - Junior Staff</v>
      </c>
      <c r="O406" s="4" t="s">
        <v>2295</v>
      </c>
      <c r="P406" s="4" t="str">
        <f t="shared" si="282"/>
        <v>OP</v>
      </c>
      <c r="Q406" s="4" t="str">
        <f t="shared" si="283"/>
        <v>LO</v>
      </c>
      <c r="R406" s="4" t="str">
        <f t="shared" si="284"/>
        <v>A</v>
      </c>
      <c r="S406" s="4" t="str">
        <f t="shared" si="285"/>
        <v>I</v>
      </c>
      <c r="V406" s="12" t="str">
        <f t="shared" si="286"/>
        <v>RRU-OP-LOAI</v>
      </c>
      <c r="W406" s="17" t="str">
        <f t="shared" si="287"/>
        <v>Operations</v>
      </c>
      <c r="X406" s="17" t="str">
        <f t="shared" si="288"/>
        <v>Loan Operations</v>
      </c>
      <c r="Y406" s="17" t="str">
        <f t="shared" si="289"/>
        <v>Loan Operations Generalist</v>
      </c>
      <c r="Z406" s="17" t="str">
        <f t="shared" si="290"/>
        <v>I - Junior Staff</v>
      </c>
      <c r="AN406" s="4" t="str">
        <f t="shared" si="275"/>
        <v>OPLOAI</v>
      </c>
      <c r="AO406" s="12" t="str">
        <f t="shared" si="291"/>
        <v>RRU-OP-LOAI</v>
      </c>
      <c r="AP406" s="12" t="str">
        <f t="shared" si="276"/>
        <v>Operations</v>
      </c>
      <c r="AQ406" s="12" t="str">
        <f t="shared" si="277"/>
        <v>Loan Operations</v>
      </c>
      <c r="AR406" s="12" t="str">
        <f t="shared" si="278"/>
        <v>Loan Operations Generalist</v>
      </c>
      <c r="AS406" s="12" t="str">
        <f t="shared" si="279"/>
        <v>I - Junior Staff</v>
      </c>
      <c r="AT406" s="12" t="str">
        <f t="shared" si="280"/>
        <v>OperationsLoan OperationsLoan Operations GeneralistI - Junior Staff</v>
      </c>
      <c r="AU406" s="153" t="str">
        <f t="shared" si="281"/>
        <v>I</v>
      </c>
    </row>
    <row r="407" spans="1:47">
      <c r="A407" s="182" t="s">
        <v>50</v>
      </c>
      <c r="B407" s="182" t="s">
        <v>4</v>
      </c>
      <c r="C407" s="182" t="s">
        <v>103</v>
      </c>
      <c r="D407" s="182" t="s">
        <v>1408</v>
      </c>
      <c r="E407" s="12">
        <f t="shared" si="265"/>
        <v>2</v>
      </c>
      <c r="F407" s="12">
        <f t="shared" si="266"/>
        <v>1</v>
      </c>
      <c r="G407" s="12">
        <f t="shared" si="267"/>
        <v>9</v>
      </c>
      <c r="H407" s="12" t="str">
        <f t="shared" si="268"/>
        <v>Operations</v>
      </c>
      <c r="I407" s="12" t="str">
        <f t="shared" si="269"/>
        <v>Operations2</v>
      </c>
      <c r="J407" s="12" t="str">
        <f t="shared" si="270"/>
        <v>Loan Operations</v>
      </c>
      <c r="K407" s="12" t="str">
        <f t="shared" si="271"/>
        <v>OperationsLoan Operations1</v>
      </c>
      <c r="L407" s="12" t="str">
        <f t="shared" si="272"/>
        <v>Loan Operations Generalist</v>
      </c>
      <c r="M407" s="12" t="str">
        <f t="shared" si="273"/>
        <v>OperationsLoan OperationsLoan Operations Generalist9</v>
      </c>
      <c r="N407" s="12" t="str">
        <f t="shared" si="274"/>
        <v>Levels C &amp; D Combined</v>
      </c>
      <c r="O407" s="4" t="s">
        <v>2285</v>
      </c>
      <c r="P407" s="4" t="str">
        <f t="shared" si="282"/>
        <v>OP</v>
      </c>
      <c r="Q407" s="4" t="str">
        <f t="shared" si="283"/>
        <v>LO</v>
      </c>
      <c r="R407" s="4" t="str">
        <f t="shared" si="284"/>
        <v>A</v>
      </c>
      <c r="S407" s="4" t="str">
        <f t="shared" si="285"/>
        <v>2</v>
      </c>
      <c r="V407" s="12" t="str">
        <f t="shared" si="286"/>
        <v>RRU-OP-LOA2</v>
      </c>
      <c r="W407" s="17" t="str">
        <f t="shared" si="287"/>
        <v>Operations</v>
      </c>
      <c r="X407" s="17" t="str">
        <f t="shared" si="288"/>
        <v>Loan Operations</v>
      </c>
      <c r="Y407" s="17" t="str">
        <f t="shared" si="289"/>
        <v>Loan Operations Generalist</v>
      </c>
      <c r="Z407" s="17" t="str">
        <f t="shared" si="290"/>
        <v>Levels C &amp; D Combined</v>
      </c>
      <c r="AN407" s="4" t="str">
        <f t="shared" si="275"/>
        <v>OPLOA2</v>
      </c>
      <c r="AO407" s="12" t="str">
        <f t="shared" si="291"/>
        <v>RRU-OP-LOA2</v>
      </c>
      <c r="AP407" s="12" t="str">
        <f t="shared" si="276"/>
        <v>Operations</v>
      </c>
      <c r="AQ407" s="12" t="str">
        <f t="shared" si="277"/>
        <v>Loan Operations</v>
      </c>
      <c r="AR407" s="12" t="str">
        <f t="shared" si="278"/>
        <v>Loan Operations Generalist</v>
      </c>
      <c r="AS407" s="12" t="str">
        <f t="shared" si="279"/>
        <v>Levels C &amp; D Combined</v>
      </c>
      <c r="AT407" s="12" t="str">
        <f t="shared" si="280"/>
        <v>OperationsLoan OperationsLoan Operations GeneralistLevels C &amp; D Combined</v>
      </c>
      <c r="AU407" s="153" t="str">
        <f t="shared" si="281"/>
        <v>2</v>
      </c>
    </row>
    <row r="408" spans="1:47">
      <c r="A408" s="182" t="s">
        <v>50</v>
      </c>
      <c r="B408" s="182" t="s">
        <v>4</v>
      </c>
      <c r="C408" s="182" t="s">
        <v>103</v>
      </c>
      <c r="D408" s="182" t="s">
        <v>1409</v>
      </c>
      <c r="E408" s="12">
        <f t="shared" si="265"/>
        <v>2</v>
      </c>
      <c r="F408" s="12">
        <f t="shared" si="266"/>
        <v>1</v>
      </c>
      <c r="G408" s="12">
        <f t="shared" si="267"/>
        <v>10</v>
      </c>
      <c r="H408" s="12" t="str">
        <f t="shared" si="268"/>
        <v>Operations</v>
      </c>
      <c r="I408" s="12" t="str">
        <f t="shared" si="269"/>
        <v>Operations2</v>
      </c>
      <c r="J408" s="12" t="str">
        <f t="shared" si="270"/>
        <v>Loan Operations</v>
      </c>
      <c r="K408" s="12" t="str">
        <f t="shared" si="271"/>
        <v>OperationsLoan Operations1</v>
      </c>
      <c r="L408" s="12" t="str">
        <f t="shared" si="272"/>
        <v>Loan Operations Generalist</v>
      </c>
      <c r="M408" s="12" t="str">
        <f t="shared" si="273"/>
        <v>OperationsLoan OperationsLoan Operations Generalist10</v>
      </c>
      <c r="N408" s="12" t="str">
        <f t="shared" si="274"/>
        <v>Levels E, F &amp; G Combined</v>
      </c>
      <c r="O408" s="4" t="s">
        <v>2286</v>
      </c>
      <c r="P408" s="4" t="str">
        <f t="shared" si="282"/>
        <v>OP</v>
      </c>
      <c r="Q408" s="4" t="str">
        <f t="shared" si="283"/>
        <v>LO</v>
      </c>
      <c r="R408" s="4" t="str">
        <f t="shared" si="284"/>
        <v>A</v>
      </c>
      <c r="S408" s="4" t="str">
        <f t="shared" si="285"/>
        <v>3</v>
      </c>
      <c r="V408" s="12" t="str">
        <f t="shared" si="286"/>
        <v>RRU-OP-LOA3</v>
      </c>
      <c r="W408" s="17" t="str">
        <f t="shared" si="287"/>
        <v>Operations</v>
      </c>
      <c r="X408" s="17" t="str">
        <f t="shared" si="288"/>
        <v>Loan Operations</v>
      </c>
      <c r="Y408" s="17" t="str">
        <f t="shared" si="289"/>
        <v>Loan Operations Generalist</v>
      </c>
      <c r="Z408" s="17" t="str">
        <f t="shared" si="290"/>
        <v>Levels E, F &amp; G Combined</v>
      </c>
      <c r="AN408" s="4" t="str">
        <f t="shared" si="275"/>
        <v>OPLOA3</v>
      </c>
      <c r="AO408" s="12" t="str">
        <f t="shared" si="291"/>
        <v>RRU-OP-LOA3</v>
      </c>
      <c r="AP408" s="12" t="str">
        <f t="shared" si="276"/>
        <v>Operations</v>
      </c>
      <c r="AQ408" s="12" t="str">
        <f t="shared" si="277"/>
        <v>Loan Operations</v>
      </c>
      <c r="AR408" s="12" t="str">
        <f t="shared" si="278"/>
        <v>Loan Operations Generalist</v>
      </c>
      <c r="AS408" s="12" t="str">
        <f t="shared" si="279"/>
        <v>Levels E, F &amp; G Combined</v>
      </c>
      <c r="AT408" s="12" t="str">
        <f t="shared" si="280"/>
        <v>OperationsLoan OperationsLoan Operations GeneralistLevels E, F &amp; G Combined</v>
      </c>
      <c r="AU408" s="153" t="str">
        <f t="shared" si="281"/>
        <v>3</v>
      </c>
    </row>
    <row r="409" spans="1:47">
      <c r="A409" s="182" t="s">
        <v>50</v>
      </c>
      <c r="B409" s="182" t="s">
        <v>4</v>
      </c>
      <c r="C409" s="182" t="s">
        <v>103</v>
      </c>
      <c r="D409" s="182" t="s">
        <v>1410</v>
      </c>
      <c r="E409" s="12">
        <f t="shared" si="265"/>
        <v>2</v>
      </c>
      <c r="F409" s="12">
        <f t="shared" si="266"/>
        <v>1</v>
      </c>
      <c r="G409" s="12">
        <f t="shared" si="267"/>
        <v>11</v>
      </c>
      <c r="H409" s="12" t="str">
        <f t="shared" si="268"/>
        <v>Operations</v>
      </c>
      <c r="I409" s="12" t="str">
        <f t="shared" si="269"/>
        <v>Operations2</v>
      </c>
      <c r="J409" s="12" t="str">
        <f t="shared" si="270"/>
        <v>Loan Operations</v>
      </c>
      <c r="K409" s="12" t="str">
        <f t="shared" si="271"/>
        <v>OperationsLoan Operations1</v>
      </c>
      <c r="L409" s="12" t="str">
        <f t="shared" si="272"/>
        <v>Loan Operations Generalist</v>
      </c>
      <c r="M409" s="12" t="str">
        <f t="shared" si="273"/>
        <v>OperationsLoan OperationsLoan Operations Generalist11</v>
      </c>
      <c r="N409" s="12" t="str">
        <f t="shared" si="274"/>
        <v>Levels H &amp; I Combined</v>
      </c>
      <c r="O409" s="4" t="s">
        <v>2287</v>
      </c>
      <c r="P409" s="4" t="str">
        <f t="shared" si="282"/>
        <v>OP</v>
      </c>
      <c r="Q409" s="4" t="str">
        <f t="shared" si="283"/>
        <v>LO</v>
      </c>
      <c r="R409" s="4" t="str">
        <f t="shared" si="284"/>
        <v>A</v>
      </c>
      <c r="S409" s="4" t="str">
        <f t="shared" si="285"/>
        <v>4</v>
      </c>
      <c r="V409" s="12" t="str">
        <f t="shared" si="286"/>
        <v>RRU-OP-LOA4</v>
      </c>
      <c r="W409" s="17" t="str">
        <f t="shared" si="287"/>
        <v>Operations</v>
      </c>
      <c r="X409" s="17" t="str">
        <f t="shared" si="288"/>
        <v>Loan Operations</v>
      </c>
      <c r="Y409" s="17" t="str">
        <f t="shared" si="289"/>
        <v>Loan Operations Generalist</v>
      </c>
      <c r="Z409" s="17" t="str">
        <f t="shared" si="290"/>
        <v>Levels H &amp; I Combined</v>
      </c>
      <c r="AN409" s="4" t="str">
        <f t="shared" si="275"/>
        <v>OPLOA4</v>
      </c>
      <c r="AO409" s="12" t="str">
        <f t="shared" si="291"/>
        <v>RRU-OP-LOA4</v>
      </c>
      <c r="AP409" s="12" t="str">
        <f t="shared" si="276"/>
        <v>Operations</v>
      </c>
      <c r="AQ409" s="12" t="str">
        <f t="shared" si="277"/>
        <v>Loan Operations</v>
      </c>
      <c r="AR409" s="12" t="str">
        <f t="shared" si="278"/>
        <v>Loan Operations Generalist</v>
      </c>
      <c r="AS409" s="12" t="str">
        <f t="shared" si="279"/>
        <v>Levels H &amp; I Combined</v>
      </c>
      <c r="AT409" s="12" t="str">
        <f t="shared" si="280"/>
        <v>OperationsLoan OperationsLoan Operations GeneralistLevels H &amp; I Combined</v>
      </c>
      <c r="AU409" s="153" t="str">
        <f t="shared" si="281"/>
        <v>4</v>
      </c>
    </row>
    <row r="410" spans="1:47">
      <c r="A410" s="182" t="s">
        <v>50</v>
      </c>
      <c r="B410" s="182" t="s">
        <v>4</v>
      </c>
      <c r="C410" s="182" t="s">
        <v>206</v>
      </c>
      <c r="D410" s="182" t="s">
        <v>51</v>
      </c>
      <c r="E410" s="12">
        <f t="shared" si="265"/>
        <v>2</v>
      </c>
      <c r="F410" s="12">
        <f t="shared" si="266"/>
        <v>2</v>
      </c>
      <c r="G410" s="12">
        <f t="shared" si="267"/>
        <v>1</v>
      </c>
      <c r="H410" s="12" t="str">
        <f t="shared" si="268"/>
        <v>Operations</v>
      </c>
      <c r="I410" s="12" t="str">
        <f t="shared" si="269"/>
        <v>Operations2</v>
      </c>
      <c r="J410" s="12" t="str">
        <f t="shared" si="270"/>
        <v>Loan Operations</v>
      </c>
      <c r="K410" s="12" t="str">
        <f t="shared" si="271"/>
        <v>OperationsLoan Operations2</v>
      </c>
      <c r="L410" s="12" t="str">
        <f t="shared" si="272"/>
        <v>Loan Processing</v>
      </c>
      <c r="M410" s="12" t="str">
        <f t="shared" si="273"/>
        <v>OperationsLoan OperationsLoan Processing1</v>
      </c>
      <c r="N410" s="12" t="str">
        <f t="shared" si="274"/>
        <v>B - Senior Function Manager</v>
      </c>
      <c r="O410" s="4" t="s">
        <v>2299</v>
      </c>
      <c r="P410" s="4" t="str">
        <f t="shared" si="282"/>
        <v>OP</v>
      </c>
      <c r="Q410" s="4" t="str">
        <f t="shared" si="283"/>
        <v>LO</v>
      </c>
      <c r="R410" s="4" t="str">
        <f t="shared" si="284"/>
        <v>B</v>
      </c>
      <c r="S410" s="4" t="str">
        <f t="shared" si="285"/>
        <v>B</v>
      </c>
      <c r="V410" s="12" t="str">
        <f t="shared" si="286"/>
        <v>RRU-OP-LOBB</v>
      </c>
      <c r="W410" s="17" t="str">
        <f t="shared" si="287"/>
        <v>Operations</v>
      </c>
      <c r="X410" s="17" t="str">
        <f t="shared" si="288"/>
        <v>Loan Operations</v>
      </c>
      <c r="Y410" s="17" t="str">
        <f t="shared" si="289"/>
        <v>Loan Operations Generalist</v>
      </c>
      <c r="Z410" s="17" t="str">
        <f t="shared" si="290"/>
        <v>B - Senior Function Manager</v>
      </c>
      <c r="AN410" s="4" t="str">
        <f t="shared" si="275"/>
        <v>OPLOBB</v>
      </c>
      <c r="AO410" s="12" t="str">
        <f t="shared" si="291"/>
        <v>RRU-OP-LOBB</v>
      </c>
      <c r="AP410" s="12" t="str">
        <f t="shared" si="276"/>
        <v>Operations</v>
      </c>
      <c r="AQ410" s="12" t="str">
        <f t="shared" si="277"/>
        <v>Loan Operations</v>
      </c>
      <c r="AR410" s="12" t="str">
        <f t="shared" si="278"/>
        <v>Loan Processing</v>
      </c>
      <c r="AS410" s="12" t="str">
        <f t="shared" si="279"/>
        <v>B - Senior Function Manager</v>
      </c>
      <c r="AT410" s="12" t="str">
        <f t="shared" si="280"/>
        <v>OperationsLoan OperationsLoan ProcessingB - Senior Function Manager</v>
      </c>
      <c r="AU410" s="153" t="str">
        <f t="shared" si="281"/>
        <v>B</v>
      </c>
    </row>
    <row r="411" spans="1:47">
      <c r="A411" s="182" t="s">
        <v>50</v>
      </c>
      <c r="B411" s="182" t="s">
        <v>4</v>
      </c>
      <c r="C411" s="182" t="s">
        <v>206</v>
      </c>
      <c r="D411" s="182" t="s">
        <v>142</v>
      </c>
      <c r="E411" s="12">
        <f t="shared" si="265"/>
        <v>2</v>
      </c>
      <c r="F411" s="12">
        <f t="shared" si="266"/>
        <v>2</v>
      </c>
      <c r="G411" s="12">
        <f t="shared" si="267"/>
        <v>2</v>
      </c>
      <c r="H411" s="12" t="str">
        <f t="shared" si="268"/>
        <v>Operations</v>
      </c>
      <c r="I411" s="12" t="str">
        <f t="shared" si="269"/>
        <v>Operations2</v>
      </c>
      <c r="J411" s="12" t="str">
        <f t="shared" si="270"/>
        <v>Loan Operations</v>
      </c>
      <c r="K411" s="12" t="str">
        <f t="shared" si="271"/>
        <v>OperationsLoan Operations2</v>
      </c>
      <c r="L411" s="12" t="str">
        <f t="shared" si="272"/>
        <v>Loan Processing</v>
      </c>
      <c r="M411" s="12" t="str">
        <f t="shared" si="273"/>
        <v>OperationsLoan OperationsLoan Processing2</v>
      </c>
      <c r="N411" s="12" t="str">
        <f t="shared" si="274"/>
        <v>C - Function Manager/Senior Technical Expert</v>
      </c>
      <c r="O411" s="4" t="s">
        <v>2300</v>
      </c>
      <c r="P411" s="4" t="str">
        <f t="shared" si="282"/>
        <v>OP</v>
      </c>
      <c r="Q411" s="4" t="str">
        <f t="shared" si="283"/>
        <v>LO</v>
      </c>
      <c r="R411" s="4" t="str">
        <f t="shared" si="284"/>
        <v>B</v>
      </c>
      <c r="S411" s="4" t="str">
        <f t="shared" si="285"/>
        <v>C</v>
      </c>
      <c r="V411" s="12" t="str">
        <f t="shared" si="286"/>
        <v>RRU-OP-LOBC</v>
      </c>
      <c r="W411" s="17" t="str">
        <f t="shared" si="287"/>
        <v>Operations</v>
      </c>
      <c r="X411" s="17" t="str">
        <f t="shared" si="288"/>
        <v>Loan Operations</v>
      </c>
      <c r="Y411" s="17" t="str">
        <f t="shared" si="289"/>
        <v>Loan Processing</v>
      </c>
      <c r="Z411" s="17" t="str">
        <f t="shared" si="290"/>
        <v>C - Function Manager/Senior Technical Expert</v>
      </c>
      <c r="AN411" s="4" t="str">
        <f t="shared" si="275"/>
        <v>OPLOBC</v>
      </c>
      <c r="AO411" s="12" t="str">
        <f t="shared" si="291"/>
        <v>RRU-OP-LOBC</v>
      </c>
      <c r="AP411" s="12" t="str">
        <f t="shared" si="276"/>
        <v>Operations</v>
      </c>
      <c r="AQ411" s="12" t="str">
        <f t="shared" si="277"/>
        <v>Loan Operations</v>
      </c>
      <c r="AR411" s="12" t="str">
        <f t="shared" si="278"/>
        <v>Loan Processing</v>
      </c>
      <c r="AS411" s="12" t="str">
        <f t="shared" si="279"/>
        <v>C - Function Manager/Senior Technical Expert</v>
      </c>
      <c r="AT411" s="12" t="str">
        <f t="shared" si="280"/>
        <v>OperationsLoan OperationsLoan ProcessingC - Function Manager/Senior Technical Expert</v>
      </c>
      <c r="AU411" s="153" t="str">
        <f t="shared" si="281"/>
        <v>C</v>
      </c>
    </row>
    <row r="412" spans="1:47">
      <c r="A412" s="182" t="s">
        <v>50</v>
      </c>
      <c r="B412" s="182" t="s">
        <v>4</v>
      </c>
      <c r="C412" s="182" t="s">
        <v>206</v>
      </c>
      <c r="D412" s="182" t="s">
        <v>135</v>
      </c>
      <c r="E412" s="12">
        <f t="shared" si="265"/>
        <v>2</v>
      </c>
      <c r="F412" s="12">
        <f t="shared" si="266"/>
        <v>2</v>
      </c>
      <c r="G412" s="12">
        <f t="shared" si="267"/>
        <v>3</v>
      </c>
      <c r="H412" s="12" t="str">
        <f t="shared" si="268"/>
        <v>Operations</v>
      </c>
      <c r="I412" s="12" t="str">
        <f t="shared" si="269"/>
        <v>Operations2</v>
      </c>
      <c r="J412" s="12" t="str">
        <f t="shared" si="270"/>
        <v>Loan Operations</v>
      </c>
      <c r="K412" s="12" t="str">
        <f t="shared" si="271"/>
        <v>OperationsLoan Operations2</v>
      </c>
      <c r="L412" s="12" t="str">
        <f t="shared" si="272"/>
        <v>Loan Processing</v>
      </c>
      <c r="M412" s="12" t="str">
        <f t="shared" si="273"/>
        <v>OperationsLoan OperationsLoan Processing3</v>
      </c>
      <c r="N412" s="12" t="str">
        <f t="shared" si="274"/>
        <v>D - Manager/Technical Expert</v>
      </c>
      <c r="O412" s="4" t="s">
        <v>2301</v>
      </c>
      <c r="P412" s="4" t="str">
        <f t="shared" si="282"/>
        <v>OP</v>
      </c>
      <c r="Q412" s="4" t="str">
        <f t="shared" si="283"/>
        <v>LO</v>
      </c>
      <c r="R412" s="4" t="str">
        <f t="shared" si="284"/>
        <v>B</v>
      </c>
      <c r="S412" s="4" t="str">
        <f t="shared" si="285"/>
        <v>D</v>
      </c>
      <c r="V412" s="12" t="str">
        <f t="shared" si="286"/>
        <v>RRU-OP-LOBD</v>
      </c>
      <c r="W412" s="17" t="str">
        <f t="shared" si="287"/>
        <v>Operations</v>
      </c>
      <c r="X412" s="17" t="str">
        <f t="shared" si="288"/>
        <v>Loan Operations</v>
      </c>
      <c r="Y412" s="17" t="str">
        <f t="shared" si="289"/>
        <v>Loan Processing</v>
      </c>
      <c r="Z412" s="17" t="str">
        <f t="shared" si="290"/>
        <v>D - Manager/Technical Expert</v>
      </c>
      <c r="AN412" s="4" t="str">
        <f t="shared" si="275"/>
        <v>OPLOBD</v>
      </c>
      <c r="AO412" s="12" t="str">
        <f t="shared" si="291"/>
        <v>RRU-OP-LOBD</v>
      </c>
      <c r="AP412" s="12" t="str">
        <f t="shared" si="276"/>
        <v>Operations</v>
      </c>
      <c r="AQ412" s="12" t="str">
        <f t="shared" si="277"/>
        <v>Loan Operations</v>
      </c>
      <c r="AR412" s="12" t="str">
        <f t="shared" si="278"/>
        <v>Loan Processing</v>
      </c>
      <c r="AS412" s="12" t="str">
        <f t="shared" si="279"/>
        <v>D - Manager/Technical Expert</v>
      </c>
      <c r="AT412" s="12" t="str">
        <f t="shared" si="280"/>
        <v>OperationsLoan OperationsLoan ProcessingD - Manager/Technical Expert</v>
      </c>
      <c r="AU412" s="153" t="str">
        <f t="shared" si="281"/>
        <v>D</v>
      </c>
    </row>
    <row r="413" spans="1:47">
      <c r="A413" s="182" t="s">
        <v>50</v>
      </c>
      <c r="B413" s="182" t="s">
        <v>4</v>
      </c>
      <c r="C413" s="182" t="s">
        <v>206</v>
      </c>
      <c r="D413" s="182" t="s">
        <v>136</v>
      </c>
      <c r="E413" s="12">
        <f t="shared" si="265"/>
        <v>2</v>
      </c>
      <c r="F413" s="12">
        <f t="shared" si="266"/>
        <v>2</v>
      </c>
      <c r="G413" s="12">
        <f t="shared" si="267"/>
        <v>4</v>
      </c>
      <c r="H413" s="12" t="str">
        <f t="shared" si="268"/>
        <v>Operations</v>
      </c>
      <c r="I413" s="12" t="str">
        <f t="shared" si="269"/>
        <v>Operations2</v>
      </c>
      <c r="J413" s="12" t="str">
        <f t="shared" si="270"/>
        <v>Loan Operations</v>
      </c>
      <c r="K413" s="12" t="str">
        <f t="shared" si="271"/>
        <v>OperationsLoan Operations2</v>
      </c>
      <c r="L413" s="12" t="str">
        <f t="shared" si="272"/>
        <v>Loan Processing</v>
      </c>
      <c r="M413" s="12" t="str">
        <f t="shared" si="273"/>
        <v>OperationsLoan OperationsLoan Processing4</v>
      </c>
      <c r="N413" s="12" t="str">
        <f t="shared" si="274"/>
        <v>E - Senior Professional</v>
      </c>
      <c r="O413" s="4" t="s">
        <v>2302</v>
      </c>
      <c r="P413" s="4" t="str">
        <f t="shared" si="282"/>
        <v>OP</v>
      </c>
      <c r="Q413" s="4" t="str">
        <f t="shared" si="283"/>
        <v>LO</v>
      </c>
      <c r="R413" s="4" t="str">
        <f t="shared" si="284"/>
        <v>B</v>
      </c>
      <c r="S413" s="4" t="str">
        <f t="shared" si="285"/>
        <v>E</v>
      </c>
      <c r="V413" s="12" t="str">
        <f t="shared" si="286"/>
        <v>RRU-OP-LOBE</v>
      </c>
      <c r="W413" s="17" t="str">
        <f t="shared" si="287"/>
        <v>Operations</v>
      </c>
      <c r="X413" s="17" t="str">
        <f t="shared" si="288"/>
        <v>Loan Operations</v>
      </c>
      <c r="Y413" s="17" t="str">
        <f t="shared" si="289"/>
        <v>Loan Processing</v>
      </c>
      <c r="Z413" s="17" t="str">
        <f t="shared" si="290"/>
        <v>E - Senior Professional</v>
      </c>
      <c r="AN413" s="4" t="str">
        <f t="shared" si="275"/>
        <v>OPLOBE</v>
      </c>
      <c r="AO413" s="12" t="str">
        <f t="shared" si="291"/>
        <v>RRU-OP-LOBE</v>
      </c>
      <c r="AP413" s="12" t="str">
        <f t="shared" si="276"/>
        <v>Operations</v>
      </c>
      <c r="AQ413" s="12" t="str">
        <f t="shared" si="277"/>
        <v>Loan Operations</v>
      </c>
      <c r="AR413" s="12" t="str">
        <f t="shared" si="278"/>
        <v>Loan Processing</v>
      </c>
      <c r="AS413" s="12" t="str">
        <f t="shared" si="279"/>
        <v>E - Senior Professional</v>
      </c>
      <c r="AT413" s="12" t="str">
        <f t="shared" si="280"/>
        <v>OperationsLoan OperationsLoan ProcessingE - Senior Professional</v>
      </c>
      <c r="AU413" s="153" t="str">
        <f t="shared" si="281"/>
        <v>E</v>
      </c>
    </row>
    <row r="414" spans="1:47">
      <c r="A414" s="182" t="s">
        <v>50</v>
      </c>
      <c r="B414" s="182" t="s">
        <v>4</v>
      </c>
      <c r="C414" s="182" t="s">
        <v>206</v>
      </c>
      <c r="D414" s="182" t="s">
        <v>137</v>
      </c>
      <c r="E414" s="12">
        <f t="shared" si="265"/>
        <v>2</v>
      </c>
      <c r="F414" s="12">
        <f t="shared" si="266"/>
        <v>2</v>
      </c>
      <c r="G414" s="12">
        <f t="shared" si="267"/>
        <v>5</v>
      </c>
      <c r="H414" s="12" t="str">
        <f t="shared" si="268"/>
        <v>Operations</v>
      </c>
      <c r="I414" s="12" t="str">
        <f t="shared" si="269"/>
        <v>Operations2</v>
      </c>
      <c r="J414" s="12" t="str">
        <f t="shared" si="270"/>
        <v>Loan Operations</v>
      </c>
      <c r="K414" s="12" t="str">
        <f t="shared" si="271"/>
        <v>OperationsLoan Operations2</v>
      </c>
      <c r="L414" s="12" t="str">
        <f t="shared" si="272"/>
        <v>Loan Processing</v>
      </c>
      <c r="M414" s="12" t="str">
        <f t="shared" si="273"/>
        <v>OperationsLoan OperationsLoan Processing5</v>
      </c>
      <c r="N414" s="12" t="str">
        <f t="shared" si="274"/>
        <v>F - Intermediate Professional</v>
      </c>
      <c r="O414" s="4" t="s">
        <v>2303</v>
      </c>
      <c r="P414" s="4" t="str">
        <f t="shared" si="282"/>
        <v>OP</v>
      </c>
      <c r="Q414" s="4" t="str">
        <f t="shared" si="283"/>
        <v>LO</v>
      </c>
      <c r="R414" s="4" t="str">
        <f t="shared" si="284"/>
        <v>B</v>
      </c>
      <c r="S414" s="4" t="str">
        <f t="shared" si="285"/>
        <v>F</v>
      </c>
      <c r="V414" s="12" t="str">
        <f t="shared" si="286"/>
        <v>RRU-OP-LOBF</v>
      </c>
      <c r="W414" s="17" t="str">
        <f t="shared" si="287"/>
        <v>Operations</v>
      </c>
      <c r="X414" s="17" t="str">
        <f t="shared" si="288"/>
        <v>Loan Operations</v>
      </c>
      <c r="Y414" s="17" t="str">
        <f t="shared" si="289"/>
        <v>Loan Processing</v>
      </c>
      <c r="Z414" s="17" t="str">
        <f t="shared" si="290"/>
        <v>F - Intermediate Professional</v>
      </c>
      <c r="AN414" s="4" t="str">
        <f t="shared" si="275"/>
        <v>OPLOBF</v>
      </c>
      <c r="AO414" s="12" t="str">
        <f t="shared" si="291"/>
        <v>RRU-OP-LOBF</v>
      </c>
      <c r="AP414" s="12" t="str">
        <f t="shared" si="276"/>
        <v>Operations</v>
      </c>
      <c r="AQ414" s="12" t="str">
        <f t="shared" si="277"/>
        <v>Loan Operations</v>
      </c>
      <c r="AR414" s="12" t="str">
        <f t="shared" si="278"/>
        <v>Loan Processing</v>
      </c>
      <c r="AS414" s="12" t="str">
        <f t="shared" si="279"/>
        <v>F - Intermediate Professional</v>
      </c>
      <c r="AT414" s="12" t="str">
        <f t="shared" si="280"/>
        <v>OperationsLoan OperationsLoan ProcessingF - Intermediate Professional</v>
      </c>
      <c r="AU414" s="153" t="str">
        <f t="shared" si="281"/>
        <v>F</v>
      </c>
    </row>
    <row r="415" spans="1:47">
      <c r="A415" s="182" t="s">
        <v>50</v>
      </c>
      <c r="B415" s="182" t="s">
        <v>4</v>
      </c>
      <c r="C415" s="182" t="s">
        <v>206</v>
      </c>
      <c r="D415" s="182" t="s">
        <v>138</v>
      </c>
      <c r="E415" s="12">
        <f t="shared" si="265"/>
        <v>2</v>
      </c>
      <c r="F415" s="12">
        <f t="shared" si="266"/>
        <v>2</v>
      </c>
      <c r="G415" s="12">
        <f t="shared" si="267"/>
        <v>6</v>
      </c>
      <c r="H415" s="12" t="str">
        <f t="shared" si="268"/>
        <v>Operations</v>
      </c>
      <c r="I415" s="12" t="str">
        <f t="shared" si="269"/>
        <v>Operations2</v>
      </c>
      <c r="J415" s="12" t="str">
        <f t="shared" si="270"/>
        <v>Loan Operations</v>
      </c>
      <c r="K415" s="12" t="str">
        <f t="shared" si="271"/>
        <v>OperationsLoan Operations2</v>
      </c>
      <c r="L415" s="12" t="str">
        <f t="shared" si="272"/>
        <v>Loan Processing</v>
      </c>
      <c r="M415" s="12" t="str">
        <f t="shared" si="273"/>
        <v>OperationsLoan OperationsLoan Processing6</v>
      </c>
      <c r="N415" s="12" t="str">
        <f t="shared" si="274"/>
        <v>G - Junior Professional</v>
      </c>
      <c r="O415" s="4" t="s">
        <v>2304</v>
      </c>
      <c r="P415" s="4" t="str">
        <f t="shared" si="282"/>
        <v>OP</v>
      </c>
      <c r="Q415" s="4" t="str">
        <f t="shared" si="283"/>
        <v>LO</v>
      </c>
      <c r="R415" s="4" t="str">
        <f t="shared" si="284"/>
        <v>B</v>
      </c>
      <c r="S415" s="4" t="str">
        <f t="shared" si="285"/>
        <v>G</v>
      </c>
      <c r="V415" s="12" t="str">
        <f t="shared" si="286"/>
        <v>RRU-OP-LOBG</v>
      </c>
      <c r="W415" s="17" t="str">
        <f t="shared" si="287"/>
        <v>Operations</v>
      </c>
      <c r="X415" s="17" t="str">
        <f t="shared" si="288"/>
        <v>Loan Operations</v>
      </c>
      <c r="Y415" s="17" t="str">
        <f t="shared" si="289"/>
        <v>Loan Processing</v>
      </c>
      <c r="Z415" s="17" t="str">
        <f t="shared" si="290"/>
        <v>G - Junior Professional</v>
      </c>
      <c r="AN415" s="4" t="str">
        <f t="shared" si="275"/>
        <v>OPLOBG</v>
      </c>
      <c r="AO415" s="12" t="str">
        <f t="shared" si="291"/>
        <v>RRU-OP-LOBG</v>
      </c>
      <c r="AP415" s="12" t="str">
        <f t="shared" si="276"/>
        <v>Operations</v>
      </c>
      <c r="AQ415" s="12" t="str">
        <f t="shared" si="277"/>
        <v>Loan Operations</v>
      </c>
      <c r="AR415" s="12" t="str">
        <f t="shared" si="278"/>
        <v>Loan Processing</v>
      </c>
      <c r="AS415" s="12" t="str">
        <f t="shared" si="279"/>
        <v>G - Junior Professional</v>
      </c>
      <c r="AT415" s="12" t="str">
        <f t="shared" si="280"/>
        <v>OperationsLoan OperationsLoan ProcessingG - Junior Professional</v>
      </c>
      <c r="AU415" s="153" t="str">
        <f t="shared" si="281"/>
        <v>G</v>
      </c>
    </row>
    <row r="416" spans="1:47">
      <c r="A416" s="182" t="s">
        <v>50</v>
      </c>
      <c r="B416" s="182" t="s">
        <v>4</v>
      </c>
      <c r="C416" s="182" t="s">
        <v>206</v>
      </c>
      <c r="D416" s="182" t="s">
        <v>143</v>
      </c>
      <c r="E416" s="12">
        <f t="shared" si="265"/>
        <v>2</v>
      </c>
      <c r="F416" s="12">
        <f t="shared" si="266"/>
        <v>2</v>
      </c>
      <c r="G416" s="12">
        <f t="shared" si="267"/>
        <v>7</v>
      </c>
      <c r="H416" s="12" t="str">
        <f t="shared" si="268"/>
        <v>Operations</v>
      </c>
      <c r="I416" s="12" t="str">
        <f t="shared" si="269"/>
        <v>Operations2</v>
      </c>
      <c r="J416" s="12" t="str">
        <f t="shared" si="270"/>
        <v>Loan Operations</v>
      </c>
      <c r="K416" s="12" t="str">
        <f t="shared" si="271"/>
        <v>OperationsLoan Operations2</v>
      </c>
      <c r="L416" s="12" t="str">
        <f t="shared" si="272"/>
        <v>Loan Processing</v>
      </c>
      <c r="M416" s="12" t="str">
        <f t="shared" si="273"/>
        <v>OperationsLoan OperationsLoan Processing7</v>
      </c>
      <c r="N416" s="12" t="str">
        <f t="shared" si="274"/>
        <v>H - Intermediate Staff</v>
      </c>
      <c r="O416" s="4" t="s">
        <v>2305</v>
      </c>
      <c r="P416" s="4" t="str">
        <f t="shared" si="282"/>
        <v>OP</v>
      </c>
      <c r="Q416" s="4" t="str">
        <f t="shared" si="283"/>
        <v>LO</v>
      </c>
      <c r="R416" s="4" t="str">
        <f t="shared" si="284"/>
        <v>B</v>
      </c>
      <c r="S416" s="4" t="str">
        <f t="shared" si="285"/>
        <v>H</v>
      </c>
      <c r="V416" s="12" t="str">
        <f t="shared" si="286"/>
        <v>RRU-OP-LOBH</v>
      </c>
      <c r="W416" s="17" t="str">
        <f t="shared" si="287"/>
        <v>Operations</v>
      </c>
      <c r="X416" s="17" t="str">
        <f t="shared" si="288"/>
        <v>Loan Operations</v>
      </c>
      <c r="Y416" s="17" t="str">
        <f t="shared" si="289"/>
        <v>Loan Processing</v>
      </c>
      <c r="Z416" s="17" t="str">
        <f t="shared" si="290"/>
        <v>H - Intermediate Staff</v>
      </c>
      <c r="AN416" s="4" t="str">
        <f t="shared" si="275"/>
        <v>OPLOBH</v>
      </c>
      <c r="AO416" s="12" t="str">
        <f t="shared" si="291"/>
        <v>RRU-OP-LOBH</v>
      </c>
      <c r="AP416" s="12" t="str">
        <f t="shared" si="276"/>
        <v>Operations</v>
      </c>
      <c r="AQ416" s="12" t="str">
        <f t="shared" si="277"/>
        <v>Loan Operations</v>
      </c>
      <c r="AR416" s="12" t="str">
        <f t="shared" si="278"/>
        <v>Loan Processing</v>
      </c>
      <c r="AS416" s="12" t="str">
        <f t="shared" si="279"/>
        <v>H - Intermediate Staff</v>
      </c>
      <c r="AT416" s="12" t="str">
        <f t="shared" si="280"/>
        <v>OperationsLoan OperationsLoan ProcessingH - Intermediate Staff</v>
      </c>
      <c r="AU416" s="153" t="str">
        <f t="shared" si="281"/>
        <v>H</v>
      </c>
    </row>
    <row r="417" spans="1:47">
      <c r="A417" s="182" t="s">
        <v>50</v>
      </c>
      <c r="B417" s="182" t="s">
        <v>4</v>
      </c>
      <c r="C417" s="182" t="s">
        <v>206</v>
      </c>
      <c r="D417" s="182" t="s">
        <v>144</v>
      </c>
      <c r="E417" s="12">
        <f t="shared" si="265"/>
        <v>2</v>
      </c>
      <c r="F417" s="12">
        <f t="shared" si="266"/>
        <v>2</v>
      </c>
      <c r="G417" s="12">
        <f t="shared" si="267"/>
        <v>8</v>
      </c>
      <c r="H417" s="12" t="str">
        <f t="shared" si="268"/>
        <v>Operations</v>
      </c>
      <c r="I417" s="12" t="str">
        <f t="shared" si="269"/>
        <v>Operations2</v>
      </c>
      <c r="J417" s="12" t="str">
        <f t="shared" si="270"/>
        <v>Loan Operations</v>
      </c>
      <c r="K417" s="12" t="str">
        <f t="shared" si="271"/>
        <v>OperationsLoan Operations2</v>
      </c>
      <c r="L417" s="12" t="str">
        <f t="shared" si="272"/>
        <v>Loan Processing</v>
      </c>
      <c r="M417" s="12" t="str">
        <f t="shared" si="273"/>
        <v>OperationsLoan OperationsLoan Processing8</v>
      </c>
      <c r="N417" s="12" t="str">
        <f t="shared" si="274"/>
        <v>I - Junior Staff</v>
      </c>
      <c r="O417" s="4" t="s">
        <v>2306</v>
      </c>
      <c r="P417" s="4" t="str">
        <f t="shared" si="282"/>
        <v>OP</v>
      </c>
      <c r="Q417" s="4" t="str">
        <f t="shared" si="283"/>
        <v>LO</v>
      </c>
      <c r="R417" s="4" t="str">
        <f t="shared" si="284"/>
        <v>B</v>
      </c>
      <c r="S417" s="4" t="str">
        <f t="shared" si="285"/>
        <v>I</v>
      </c>
      <c r="V417" s="12" t="str">
        <f t="shared" si="286"/>
        <v>RRU-OP-LOBI</v>
      </c>
      <c r="W417" s="17" t="str">
        <f t="shared" si="287"/>
        <v>Operations</v>
      </c>
      <c r="X417" s="17" t="str">
        <f t="shared" si="288"/>
        <v>Loan Operations</v>
      </c>
      <c r="Y417" s="17" t="str">
        <f t="shared" si="289"/>
        <v>Loan Processing</v>
      </c>
      <c r="Z417" s="17" t="str">
        <f t="shared" si="290"/>
        <v>I - Junior Staff</v>
      </c>
      <c r="AN417" s="4" t="str">
        <f t="shared" si="275"/>
        <v>OPLOBI</v>
      </c>
      <c r="AO417" s="12" t="str">
        <f t="shared" si="291"/>
        <v>RRU-OP-LOBI</v>
      </c>
      <c r="AP417" s="12" t="str">
        <f t="shared" si="276"/>
        <v>Operations</v>
      </c>
      <c r="AQ417" s="12" t="str">
        <f t="shared" si="277"/>
        <v>Loan Operations</v>
      </c>
      <c r="AR417" s="12" t="str">
        <f t="shared" si="278"/>
        <v>Loan Processing</v>
      </c>
      <c r="AS417" s="12" t="str">
        <f t="shared" si="279"/>
        <v>I - Junior Staff</v>
      </c>
      <c r="AT417" s="12" t="str">
        <f t="shared" si="280"/>
        <v>OperationsLoan OperationsLoan ProcessingI - Junior Staff</v>
      </c>
      <c r="AU417" s="153" t="str">
        <f t="shared" si="281"/>
        <v>I</v>
      </c>
    </row>
    <row r="418" spans="1:47">
      <c r="A418" s="182" t="s">
        <v>50</v>
      </c>
      <c r="B418" s="182" t="s">
        <v>4</v>
      </c>
      <c r="C418" s="182" t="s">
        <v>206</v>
      </c>
      <c r="D418" s="182" t="s">
        <v>1408</v>
      </c>
      <c r="E418" s="12">
        <f t="shared" si="265"/>
        <v>2</v>
      </c>
      <c r="F418" s="12">
        <f t="shared" si="266"/>
        <v>2</v>
      </c>
      <c r="G418" s="12">
        <f t="shared" si="267"/>
        <v>9</v>
      </c>
      <c r="H418" s="12" t="str">
        <f t="shared" si="268"/>
        <v>Operations</v>
      </c>
      <c r="I418" s="12" t="str">
        <f t="shared" si="269"/>
        <v>Operations2</v>
      </c>
      <c r="J418" s="12" t="str">
        <f t="shared" si="270"/>
        <v>Loan Operations</v>
      </c>
      <c r="K418" s="12" t="str">
        <f t="shared" si="271"/>
        <v>OperationsLoan Operations2</v>
      </c>
      <c r="L418" s="12" t="str">
        <f t="shared" si="272"/>
        <v>Loan Processing</v>
      </c>
      <c r="M418" s="12" t="str">
        <f t="shared" si="273"/>
        <v>OperationsLoan OperationsLoan Processing9</v>
      </c>
      <c r="N418" s="12" t="str">
        <f t="shared" si="274"/>
        <v>Levels C &amp; D Combined</v>
      </c>
      <c r="O418" s="4" t="s">
        <v>2296</v>
      </c>
      <c r="P418" s="4" t="str">
        <f t="shared" si="282"/>
        <v>OP</v>
      </c>
      <c r="Q418" s="4" t="str">
        <f t="shared" si="283"/>
        <v>LO</v>
      </c>
      <c r="R418" s="4" t="str">
        <f t="shared" si="284"/>
        <v>B</v>
      </c>
      <c r="S418" s="4" t="str">
        <f t="shared" si="285"/>
        <v>2</v>
      </c>
      <c r="V418" s="12" t="str">
        <f t="shared" si="286"/>
        <v>RRU-OP-LOB2</v>
      </c>
      <c r="W418" s="17" t="str">
        <f t="shared" ref="W418:W449" si="292">A416</f>
        <v>Operations</v>
      </c>
      <c r="X418" s="17" t="str">
        <f t="shared" si="288"/>
        <v>Loan Operations</v>
      </c>
      <c r="Y418" s="17" t="str">
        <f t="shared" si="289"/>
        <v>Loan Processing</v>
      </c>
      <c r="Z418" s="17" t="str">
        <f t="shared" si="290"/>
        <v>Levels C &amp; D Combined</v>
      </c>
      <c r="AN418" s="4" t="str">
        <f t="shared" si="275"/>
        <v>OPLOB2</v>
      </c>
      <c r="AO418" s="12" t="str">
        <f t="shared" si="291"/>
        <v>RRU-OP-LOB2</v>
      </c>
      <c r="AP418" s="12" t="str">
        <f t="shared" si="276"/>
        <v>Operations</v>
      </c>
      <c r="AQ418" s="12" t="str">
        <f t="shared" si="277"/>
        <v>Loan Operations</v>
      </c>
      <c r="AR418" s="12" t="str">
        <f t="shared" si="278"/>
        <v>Loan Processing</v>
      </c>
      <c r="AS418" s="12" t="str">
        <f t="shared" si="279"/>
        <v>Levels C &amp; D Combined</v>
      </c>
      <c r="AT418" s="12" t="str">
        <f t="shared" si="280"/>
        <v>OperationsLoan OperationsLoan ProcessingLevels C &amp; D Combined</v>
      </c>
      <c r="AU418" s="153" t="str">
        <f t="shared" si="281"/>
        <v>2</v>
      </c>
    </row>
    <row r="419" spans="1:47">
      <c r="A419" s="182" t="s">
        <v>50</v>
      </c>
      <c r="B419" s="182" t="s">
        <v>4</v>
      </c>
      <c r="C419" s="182" t="s">
        <v>206</v>
      </c>
      <c r="D419" s="182" t="s">
        <v>1409</v>
      </c>
      <c r="E419" s="12">
        <f t="shared" si="265"/>
        <v>2</v>
      </c>
      <c r="F419" s="12">
        <f t="shared" si="266"/>
        <v>2</v>
      </c>
      <c r="G419" s="12">
        <f t="shared" si="267"/>
        <v>10</v>
      </c>
      <c r="H419" s="12" t="str">
        <f t="shared" si="268"/>
        <v>Operations</v>
      </c>
      <c r="I419" s="12" t="str">
        <f t="shared" si="269"/>
        <v>Operations2</v>
      </c>
      <c r="J419" s="12" t="str">
        <f t="shared" si="270"/>
        <v>Loan Operations</v>
      </c>
      <c r="K419" s="12" t="str">
        <f t="shared" si="271"/>
        <v>OperationsLoan Operations2</v>
      </c>
      <c r="L419" s="12" t="str">
        <f t="shared" si="272"/>
        <v>Loan Processing</v>
      </c>
      <c r="M419" s="12" t="str">
        <f t="shared" si="273"/>
        <v>OperationsLoan OperationsLoan Processing10</v>
      </c>
      <c r="N419" s="12" t="str">
        <f t="shared" si="274"/>
        <v>Levels E, F &amp; G Combined</v>
      </c>
      <c r="O419" s="4" t="s">
        <v>2297</v>
      </c>
      <c r="P419" s="4" t="str">
        <f t="shared" si="282"/>
        <v>OP</v>
      </c>
      <c r="Q419" s="4" t="str">
        <f t="shared" si="283"/>
        <v>LO</v>
      </c>
      <c r="R419" s="4" t="str">
        <f t="shared" si="284"/>
        <v>B</v>
      </c>
      <c r="S419" s="4" t="str">
        <f t="shared" si="285"/>
        <v>3</v>
      </c>
      <c r="V419" s="12" t="str">
        <f t="shared" si="286"/>
        <v>RRU-OP-LOB3</v>
      </c>
      <c r="W419" s="17" t="str">
        <f t="shared" si="292"/>
        <v>Operations</v>
      </c>
      <c r="X419" s="17" t="str">
        <f t="shared" si="288"/>
        <v>Loan Operations</v>
      </c>
      <c r="Y419" s="17" t="str">
        <f t="shared" si="289"/>
        <v>Loan Processing</v>
      </c>
      <c r="Z419" s="17" t="str">
        <f t="shared" si="290"/>
        <v>Levels E, F &amp; G Combined</v>
      </c>
      <c r="AN419" s="4" t="str">
        <f t="shared" si="275"/>
        <v>OPLOB3</v>
      </c>
      <c r="AO419" s="12" t="str">
        <f t="shared" si="291"/>
        <v>RRU-OP-LOB3</v>
      </c>
      <c r="AP419" s="12" t="str">
        <f t="shared" si="276"/>
        <v>Operations</v>
      </c>
      <c r="AQ419" s="12" t="str">
        <f t="shared" si="277"/>
        <v>Loan Operations</v>
      </c>
      <c r="AR419" s="12" t="str">
        <f t="shared" si="278"/>
        <v>Loan Processing</v>
      </c>
      <c r="AS419" s="12" t="str">
        <f t="shared" si="279"/>
        <v>Levels E, F &amp; G Combined</v>
      </c>
      <c r="AT419" s="12" t="str">
        <f t="shared" si="280"/>
        <v>OperationsLoan OperationsLoan ProcessingLevels E, F &amp; G Combined</v>
      </c>
      <c r="AU419" s="153" t="str">
        <f t="shared" si="281"/>
        <v>3</v>
      </c>
    </row>
    <row r="420" spans="1:47">
      <c r="A420" s="182" t="s">
        <v>50</v>
      </c>
      <c r="B420" s="182" t="s">
        <v>4</v>
      </c>
      <c r="C420" s="182" t="s">
        <v>206</v>
      </c>
      <c r="D420" s="182" t="s">
        <v>1410</v>
      </c>
      <c r="E420" s="12">
        <f t="shared" si="265"/>
        <v>2</v>
      </c>
      <c r="F420" s="12">
        <f t="shared" si="266"/>
        <v>2</v>
      </c>
      <c r="G420" s="12">
        <f t="shared" si="267"/>
        <v>11</v>
      </c>
      <c r="H420" s="12" t="str">
        <f t="shared" si="268"/>
        <v>Operations</v>
      </c>
      <c r="I420" s="12" t="str">
        <f t="shared" si="269"/>
        <v>Operations2</v>
      </c>
      <c r="J420" s="12" t="str">
        <f t="shared" si="270"/>
        <v>Loan Operations</v>
      </c>
      <c r="K420" s="12" t="str">
        <f t="shared" si="271"/>
        <v>OperationsLoan Operations2</v>
      </c>
      <c r="L420" s="12" t="str">
        <f t="shared" si="272"/>
        <v>Loan Processing</v>
      </c>
      <c r="M420" s="12" t="str">
        <f t="shared" si="273"/>
        <v>OperationsLoan OperationsLoan Processing11</v>
      </c>
      <c r="N420" s="12" t="str">
        <f t="shared" si="274"/>
        <v>Levels H &amp; I Combined</v>
      </c>
      <c r="O420" s="4" t="s">
        <v>2298</v>
      </c>
      <c r="P420" s="4" t="str">
        <f t="shared" si="282"/>
        <v>OP</v>
      </c>
      <c r="Q420" s="4" t="str">
        <f t="shared" si="283"/>
        <v>LO</v>
      </c>
      <c r="R420" s="4" t="str">
        <f t="shared" si="284"/>
        <v>B</v>
      </c>
      <c r="S420" s="4" t="str">
        <f t="shared" si="285"/>
        <v>4</v>
      </c>
      <c r="V420" s="12" t="str">
        <f t="shared" si="286"/>
        <v>RRU-OP-LOB4</v>
      </c>
      <c r="W420" s="17" t="str">
        <f t="shared" si="292"/>
        <v>Operations</v>
      </c>
      <c r="X420" s="17" t="str">
        <f t="shared" si="288"/>
        <v>Loan Operations</v>
      </c>
      <c r="Y420" s="17" t="str">
        <f t="shared" si="289"/>
        <v>Loan Processing</v>
      </c>
      <c r="Z420" s="17" t="str">
        <f t="shared" si="290"/>
        <v>Levels H &amp; I Combined</v>
      </c>
      <c r="AN420" s="4" t="str">
        <f t="shared" si="275"/>
        <v>OPLOB4</v>
      </c>
      <c r="AO420" s="12" t="str">
        <f t="shared" si="291"/>
        <v>RRU-OP-LOB4</v>
      </c>
      <c r="AP420" s="12" t="str">
        <f t="shared" si="276"/>
        <v>Operations</v>
      </c>
      <c r="AQ420" s="12" t="str">
        <f t="shared" si="277"/>
        <v>Loan Operations</v>
      </c>
      <c r="AR420" s="12" t="str">
        <f t="shared" si="278"/>
        <v>Loan Processing</v>
      </c>
      <c r="AS420" s="12" t="str">
        <f t="shared" si="279"/>
        <v>Levels H &amp; I Combined</v>
      </c>
      <c r="AT420" s="12" t="str">
        <f t="shared" si="280"/>
        <v>OperationsLoan OperationsLoan ProcessingLevels H &amp; I Combined</v>
      </c>
      <c r="AU420" s="153" t="str">
        <f t="shared" si="281"/>
        <v>4</v>
      </c>
    </row>
    <row r="421" spans="1:47">
      <c r="A421" s="182" t="s">
        <v>50</v>
      </c>
      <c r="B421" s="182" t="s">
        <v>4</v>
      </c>
      <c r="C421" s="182" t="s">
        <v>207</v>
      </c>
      <c r="D421" s="182" t="s">
        <v>51</v>
      </c>
      <c r="E421" s="12">
        <f t="shared" si="265"/>
        <v>2</v>
      </c>
      <c r="F421" s="12">
        <f t="shared" si="266"/>
        <v>3</v>
      </c>
      <c r="G421" s="12">
        <f t="shared" si="267"/>
        <v>1</v>
      </c>
      <c r="H421" s="12" t="str">
        <f t="shared" si="268"/>
        <v>Operations</v>
      </c>
      <c r="I421" s="12" t="str">
        <f t="shared" si="269"/>
        <v>Operations2</v>
      </c>
      <c r="J421" s="12" t="str">
        <f t="shared" si="270"/>
        <v>Loan Operations</v>
      </c>
      <c r="K421" s="12" t="str">
        <f t="shared" si="271"/>
        <v>OperationsLoan Operations3</v>
      </c>
      <c r="L421" s="12" t="str">
        <f t="shared" si="272"/>
        <v>Closing</v>
      </c>
      <c r="M421" s="12" t="str">
        <f t="shared" si="273"/>
        <v>OperationsLoan OperationsClosing1</v>
      </c>
      <c r="N421" s="12" t="str">
        <f t="shared" si="274"/>
        <v>B - Senior Function Manager</v>
      </c>
      <c r="O421" s="4" t="s">
        <v>2310</v>
      </c>
      <c r="P421" s="4" t="str">
        <f t="shared" si="282"/>
        <v>OP</v>
      </c>
      <c r="Q421" s="4" t="str">
        <f t="shared" si="283"/>
        <v>LO</v>
      </c>
      <c r="R421" s="4" t="str">
        <f t="shared" si="284"/>
        <v>C</v>
      </c>
      <c r="S421" s="4" t="str">
        <f t="shared" si="285"/>
        <v>B</v>
      </c>
      <c r="V421" s="12" t="str">
        <f t="shared" si="286"/>
        <v>RRU-OP-LOCB</v>
      </c>
      <c r="W421" s="17" t="str">
        <f t="shared" si="292"/>
        <v>Operations</v>
      </c>
      <c r="X421" s="17" t="str">
        <f t="shared" si="288"/>
        <v>Loan Operations</v>
      </c>
      <c r="Y421" s="17" t="str">
        <f t="shared" si="289"/>
        <v>Loan Processing</v>
      </c>
      <c r="Z421" s="17" t="str">
        <f t="shared" si="290"/>
        <v>B - Senior Function Manager</v>
      </c>
      <c r="AN421" s="4" t="str">
        <f t="shared" si="275"/>
        <v>OPLOCB</v>
      </c>
      <c r="AO421" s="12" t="str">
        <f t="shared" si="291"/>
        <v>RRU-OP-LOCB</v>
      </c>
      <c r="AP421" s="12" t="str">
        <f t="shared" si="276"/>
        <v>Operations</v>
      </c>
      <c r="AQ421" s="12" t="str">
        <f t="shared" si="277"/>
        <v>Loan Operations</v>
      </c>
      <c r="AR421" s="12" t="str">
        <f t="shared" si="278"/>
        <v>Closing</v>
      </c>
      <c r="AS421" s="12" t="str">
        <f t="shared" si="279"/>
        <v>B - Senior Function Manager</v>
      </c>
      <c r="AT421" s="12" t="str">
        <f t="shared" si="280"/>
        <v>OperationsLoan OperationsClosingB - Senior Function Manager</v>
      </c>
      <c r="AU421" s="153" t="str">
        <f t="shared" si="281"/>
        <v>B</v>
      </c>
    </row>
    <row r="422" spans="1:47">
      <c r="A422" s="182" t="s">
        <v>50</v>
      </c>
      <c r="B422" s="182" t="s">
        <v>4</v>
      </c>
      <c r="C422" s="182" t="s">
        <v>207</v>
      </c>
      <c r="D422" s="182" t="s">
        <v>142</v>
      </c>
      <c r="E422" s="12">
        <f t="shared" si="265"/>
        <v>2</v>
      </c>
      <c r="F422" s="12">
        <f t="shared" si="266"/>
        <v>3</v>
      </c>
      <c r="G422" s="12">
        <f t="shared" si="267"/>
        <v>2</v>
      </c>
      <c r="H422" s="12" t="str">
        <f t="shared" si="268"/>
        <v>Operations</v>
      </c>
      <c r="I422" s="12" t="str">
        <f t="shared" si="269"/>
        <v>Operations2</v>
      </c>
      <c r="J422" s="12" t="str">
        <f t="shared" si="270"/>
        <v>Loan Operations</v>
      </c>
      <c r="K422" s="12" t="str">
        <f t="shared" si="271"/>
        <v>OperationsLoan Operations3</v>
      </c>
      <c r="L422" s="12" t="str">
        <f t="shared" si="272"/>
        <v>Closing</v>
      </c>
      <c r="M422" s="12" t="str">
        <f t="shared" si="273"/>
        <v>OperationsLoan OperationsClosing2</v>
      </c>
      <c r="N422" s="12" t="str">
        <f t="shared" si="274"/>
        <v>C - Function Manager/Senior Technical Expert</v>
      </c>
      <c r="O422" s="4" t="s">
        <v>2311</v>
      </c>
      <c r="P422" s="4" t="str">
        <f t="shared" si="282"/>
        <v>OP</v>
      </c>
      <c r="Q422" s="4" t="str">
        <f t="shared" si="283"/>
        <v>LO</v>
      </c>
      <c r="R422" s="4" t="str">
        <f t="shared" si="284"/>
        <v>C</v>
      </c>
      <c r="S422" s="4" t="str">
        <f t="shared" si="285"/>
        <v>C</v>
      </c>
      <c r="V422" s="12" t="str">
        <f t="shared" si="286"/>
        <v>RRU-OP-LOCC</v>
      </c>
      <c r="W422" s="17" t="str">
        <f t="shared" si="292"/>
        <v>Operations</v>
      </c>
      <c r="X422" s="17" t="str">
        <f t="shared" si="288"/>
        <v>Loan Operations</v>
      </c>
      <c r="Y422" s="17" t="str">
        <f t="shared" si="289"/>
        <v>Closing</v>
      </c>
      <c r="Z422" s="17" t="str">
        <f t="shared" si="290"/>
        <v>C - Function Manager/Senior Technical Expert</v>
      </c>
      <c r="AN422" s="4" t="str">
        <f t="shared" si="275"/>
        <v>OPLOCC</v>
      </c>
      <c r="AO422" s="12" t="str">
        <f t="shared" si="291"/>
        <v>RRU-OP-LOCC</v>
      </c>
      <c r="AP422" s="12" t="str">
        <f t="shared" si="276"/>
        <v>Operations</v>
      </c>
      <c r="AQ422" s="12" t="str">
        <f t="shared" si="277"/>
        <v>Loan Operations</v>
      </c>
      <c r="AR422" s="12" t="str">
        <f t="shared" si="278"/>
        <v>Closing</v>
      </c>
      <c r="AS422" s="12" t="str">
        <f t="shared" si="279"/>
        <v>C - Function Manager/Senior Technical Expert</v>
      </c>
      <c r="AT422" s="12" t="str">
        <f t="shared" si="280"/>
        <v>OperationsLoan OperationsClosingC - Function Manager/Senior Technical Expert</v>
      </c>
      <c r="AU422" s="153" t="str">
        <f t="shared" si="281"/>
        <v>C</v>
      </c>
    </row>
    <row r="423" spans="1:47">
      <c r="A423" s="182" t="s">
        <v>50</v>
      </c>
      <c r="B423" s="182" t="s">
        <v>4</v>
      </c>
      <c r="C423" s="182" t="s">
        <v>207</v>
      </c>
      <c r="D423" s="182" t="s">
        <v>135</v>
      </c>
      <c r="E423" s="12">
        <f t="shared" si="265"/>
        <v>2</v>
      </c>
      <c r="F423" s="12">
        <f t="shared" si="266"/>
        <v>3</v>
      </c>
      <c r="G423" s="12">
        <f t="shared" si="267"/>
        <v>3</v>
      </c>
      <c r="H423" s="12" t="str">
        <f t="shared" si="268"/>
        <v>Operations</v>
      </c>
      <c r="I423" s="12" t="str">
        <f t="shared" si="269"/>
        <v>Operations2</v>
      </c>
      <c r="J423" s="12" t="str">
        <f t="shared" si="270"/>
        <v>Loan Operations</v>
      </c>
      <c r="K423" s="12" t="str">
        <f t="shared" si="271"/>
        <v>OperationsLoan Operations3</v>
      </c>
      <c r="L423" s="12" t="str">
        <f t="shared" si="272"/>
        <v>Closing</v>
      </c>
      <c r="M423" s="12" t="str">
        <f t="shared" si="273"/>
        <v>OperationsLoan OperationsClosing3</v>
      </c>
      <c r="N423" s="12" t="str">
        <f t="shared" si="274"/>
        <v>D - Manager/Technical Expert</v>
      </c>
      <c r="O423" s="4" t="s">
        <v>2312</v>
      </c>
      <c r="P423" s="4" t="str">
        <f t="shared" si="282"/>
        <v>OP</v>
      </c>
      <c r="Q423" s="4" t="str">
        <f t="shared" si="283"/>
        <v>LO</v>
      </c>
      <c r="R423" s="4" t="str">
        <f t="shared" si="284"/>
        <v>C</v>
      </c>
      <c r="S423" s="4" t="str">
        <f t="shared" si="285"/>
        <v>D</v>
      </c>
      <c r="V423" s="12" t="str">
        <f t="shared" si="286"/>
        <v>RRU-OP-LOCD</v>
      </c>
      <c r="W423" s="17" t="str">
        <f t="shared" si="292"/>
        <v>Operations</v>
      </c>
      <c r="X423" s="17" t="str">
        <f t="shared" si="288"/>
        <v>Loan Operations</v>
      </c>
      <c r="Y423" s="17" t="str">
        <f t="shared" si="289"/>
        <v>Closing</v>
      </c>
      <c r="Z423" s="17" t="str">
        <f t="shared" si="290"/>
        <v>D - Manager/Technical Expert</v>
      </c>
      <c r="AN423" s="4" t="str">
        <f t="shared" si="275"/>
        <v>OPLOCD</v>
      </c>
      <c r="AO423" s="12" t="str">
        <f t="shared" si="291"/>
        <v>RRU-OP-LOCD</v>
      </c>
      <c r="AP423" s="12" t="str">
        <f t="shared" si="276"/>
        <v>Operations</v>
      </c>
      <c r="AQ423" s="12" t="str">
        <f t="shared" si="277"/>
        <v>Loan Operations</v>
      </c>
      <c r="AR423" s="12" t="str">
        <f t="shared" si="278"/>
        <v>Closing</v>
      </c>
      <c r="AS423" s="12" t="str">
        <f t="shared" si="279"/>
        <v>D - Manager/Technical Expert</v>
      </c>
      <c r="AT423" s="12" t="str">
        <f t="shared" si="280"/>
        <v>OperationsLoan OperationsClosingD - Manager/Technical Expert</v>
      </c>
      <c r="AU423" s="153" t="str">
        <f t="shared" si="281"/>
        <v>D</v>
      </c>
    </row>
    <row r="424" spans="1:47">
      <c r="A424" s="182" t="s">
        <v>50</v>
      </c>
      <c r="B424" s="182" t="s">
        <v>4</v>
      </c>
      <c r="C424" s="182" t="s">
        <v>207</v>
      </c>
      <c r="D424" s="182" t="s">
        <v>136</v>
      </c>
      <c r="E424" s="12">
        <f t="shared" si="265"/>
        <v>2</v>
      </c>
      <c r="F424" s="12">
        <f t="shared" si="266"/>
        <v>3</v>
      </c>
      <c r="G424" s="12">
        <f t="shared" si="267"/>
        <v>4</v>
      </c>
      <c r="H424" s="12" t="str">
        <f t="shared" si="268"/>
        <v>Operations</v>
      </c>
      <c r="I424" s="12" t="str">
        <f t="shared" si="269"/>
        <v>Operations2</v>
      </c>
      <c r="J424" s="12" t="str">
        <f t="shared" si="270"/>
        <v>Loan Operations</v>
      </c>
      <c r="K424" s="12" t="str">
        <f t="shared" si="271"/>
        <v>OperationsLoan Operations3</v>
      </c>
      <c r="L424" s="12" t="str">
        <f t="shared" si="272"/>
        <v>Closing</v>
      </c>
      <c r="M424" s="12" t="str">
        <f t="shared" si="273"/>
        <v>OperationsLoan OperationsClosing4</v>
      </c>
      <c r="N424" s="12" t="str">
        <f t="shared" si="274"/>
        <v>E - Senior Professional</v>
      </c>
      <c r="O424" s="4" t="s">
        <v>2313</v>
      </c>
      <c r="P424" s="4" t="str">
        <f t="shared" si="282"/>
        <v>OP</v>
      </c>
      <c r="Q424" s="4" t="str">
        <f t="shared" si="283"/>
        <v>LO</v>
      </c>
      <c r="R424" s="4" t="str">
        <f t="shared" si="284"/>
        <v>C</v>
      </c>
      <c r="S424" s="4" t="str">
        <f t="shared" si="285"/>
        <v>E</v>
      </c>
      <c r="V424" s="12" t="str">
        <f t="shared" si="286"/>
        <v>RRU-OP-LOCE</v>
      </c>
      <c r="W424" s="17" t="str">
        <f t="shared" si="292"/>
        <v>Operations</v>
      </c>
      <c r="X424" s="17" t="str">
        <f t="shared" si="288"/>
        <v>Loan Operations</v>
      </c>
      <c r="Y424" s="17" t="str">
        <f t="shared" si="289"/>
        <v>Closing</v>
      </c>
      <c r="Z424" s="17" t="str">
        <f t="shared" si="290"/>
        <v>E - Senior Professional</v>
      </c>
      <c r="AN424" s="4" t="str">
        <f t="shared" si="275"/>
        <v>OPLOCE</v>
      </c>
      <c r="AO424" s="12" t="str">
        <f t="shared" si="291"/>
        <v>RRU-OP-LOCE</v>
      </c>
      <c r="AP424" s="12" t="str">
        <f t="shared" si="276"/>
        <v>Operations</v>
      </c>
      <c r="AQ424" s="12" t="str">
        <f t="shared" si="277"/>
        <v>Loan Operations</v>
      </c>
      <c r="AR424" s="12" t="str">
        <f t="shared" si="278"/>
        <v>Closing</v>
      </c>
      <c r="AS424" s="12" t="str">
        <f t="shared" si="279"/>
        <v>E - Senior Professional</v>
      </c>
      <c r="AT424" s="12" t="str">
        <f t="shared" si="280"/>
        <v>OperationsLoan OperationsClosingE - Senior Professional</v>
      </c>
      <c r="AU424" s="153" t="str">
        <f t="shared" si="281"/>
        <v>E</v>
      </c>
    </row>
    <row r="425" spans="1:47">
      <c r="A425" s="182" t="s">
        <v>50</v>
      </c>
      <c r="B425" s="182" t="s">
        <v>4</v>
      </c>
      <c r="C425" s="182" t="s">
        <v>207</v>
      </c>
      <c r="D425" s="182" t="s">
        <v>137</v>
      </c>
      <c r="E425" s="12">
        <f t="shared" si="265"/>
        <v>2</v>
      </c>
      <c r="F425" s="12">
        <f t="shared" si="266"/>
        <v>3</v>
      </c>
      <c r="G425" s="12">
        <f t="shared" si="267"/>
        <v>5</v>
      </c>
      <c r="H425" s="12" t="str">
        <f t="shared" si="268"/>
        <v>Operations</v>
      </c>
      <c r="I425" s="12" t="str">
        <f t="shared" si="269"/>
        <v>Operations2</v>
      </c>
      <c r="J425" s="12" t="str">
        <f t="shared" si="270"/>
        <v>Loan Operations</v>
      </c>
      <c r="K425" s="12" t="str">
        <f t="shared" si="271"/>
        <v>OperationsLoan Operations3</v>
      </c>
      <c r="L425" s="12" t="str">
        <f t="shared" si="272"/>
        <v>Closing</v>
      </c>
      <c r="M425" s="12" t="str">
        <f t="shared" si="273"/>
        <v>OperationsLoan OperationsClosing5</v>
      </c>
      <c r="N425" s="12" t="str">
        <f t="shared" si="274"/>
        <v>F - Intermediate Professional</v>
      </c>
      <c r="O425" s="4" t="s">
        <v>2314</v>
      </c>
      <c r="P425" s="4" t="str">
        <f t="shared" si="282"/>
        <v>OP</v>
      </c>
      <c r="Q425" s="4" t="str">
        <f t="shared" si="283"/>
        <v>LO</v>
      </c>
      <c r="R425" s="4" t="str">
        <f t="shared" si="284"/>
        <v>C</v>
      </c>
      <c r="S425" s="4" t="str">
        <f t="shared" si="285"/>
        <v>F</v>
      </c>
      <c r="V425" s="12" t="str">
        <f t="shared" si="286"/>
        <v>RRU-OP-LOCF</v>
      </c>
      <c r="W425" s="17" t="str">
        <f t="shared" si="292"/>
        <v>Operations</v>
      </c>
      <c r="X425" s="17" t="str">
        <f t="shared" si="288"/>
        <v>Loan Operations</v>
      </c>
      <c r="Y425" s="17" t="str">
        <f t="shared" si="289"/>
        <v>Closing</v>
      </c>
      <c r="Z425" s="17" t="str">
        <f t="shared" si="290"/>
        <v>F - Intermediate Professional</v>
      </c>
      <c r="AN425" s="4" t="str">
        <f t="shared" si="275"/>
        <v>OPLOCF</v>
      </c>
      <c r="AO425" s="12" t="str">
        <f t="shared" si="291"/>
        <v>RRU-OP-LOCF</v>
      </c>
      <c r="AP425" s="12" t="str">
        <f t="shared" si="276"/>
        <v>Operations</v>
      </c>
      <c r="AQ425" s="12" t="str">
        <f t="shared" si="277"/>
        <v>Loan Operations</v>
      </c>
      <c r="AR425" s="12" t="str">
        <f t="shared" si="278"/>
        <v>Closing</v>
      </c>
      <c r="AS425" s="12" t="str">
        <f t="shared" si="279"/>
        <v>F - Intermediate Professional</v>
      </c>
      <c r="AT425" s="12" t="str">
        <f t="shared" si="280"/>
        <v>OperationsLoan OperationsClosingF - Intermediate Professional</v>
      </c>
      <c r="AU425" s="153" t="str">
        <f t="shared" si="281"/>
        <v>F</v>
      </c>
    </row>
    <row r="426" spans="1:47">
      <c r="A426" s="182" t="s">
        <v>50</v>
      </c>
      <c r="B426" s="182" t="s">
        <v>4</v>
      </c>
      <c r="C426" s="182" t="s">
        <v>207</v>
      </c>
      <c r="D426" s="182" t="s">
        <v>138</v>
      </c>
      <c r="E426" s="12">
        <f t="shared" si="265"/>
        <v>2</v>
      </c>
      <c r="F426" s="12">
        <f t="shared" si="266"/>
        <v>3</v>
      </c>
      <c r="G426" s="12">
        <f t="shared" si="267"/>
        <v>6</v>
      </c>
      <c r="H426" s="12" t="str">
        <f t="shared" si="268"/>
        <v>Operations</v>
      </c>
      <c r="I426" s="12" t="str">
        <f t="shared" si="269"/>
        <v>Operations2</v>
      </c>
      <c r="J426" s="12" t="str">
        <f t="shared" si="270"/>
        <v>Loan Operations</v>
      </c>
      <c r="K426" s="12" t="str">
        <f t="shared" si="271"/>
        <v>OperationsLoan Operations3</v>
      </c>
      <c r="L426" s="12" t="str">
        <f t="shared" si="272"/>
        <v>Closing</v>
      </c>
      <c r="M426" s="12" t="str">
        <f t="shared" si="273"/>
        <v>OperationsLoan OperationsClosing6</v>
      </c>
      <c r="N426" s="12" t="str">
        <f t="shared" si="274"/>
        <v>G - Junior Professional</v>
      </c>
      <c r="O426" s="4" t="s">
        <v>2315</v>
      </c>
      <c r="P426" s="4" t="str">
        <f t="shared" si="282"/>
        <v>OP</v>
      </c>
      <c r="Q426" s="4" t="str">
        <f t="shared" si="283"/>
        <v>LO</v>
      </c>
      <c r="R426" s="4" t="str">
        <f t="shared" si="284"/>
        <v>C</v>
      </c>
      <c r="S426" s="4" t="str">
        <f t="shared" si="285"/>
        <v>G</v>
      </c>
      <c r="V426" s="12" t="str">
        <f t="shared" si="286"/>
        <v>RRU-OP-LOCG</v>
      </c>
      <c r="W426" s="17" t="str">
        <f t="shared" si="292"/>
        <v>Operations</v>
      </c>
      <c r="X426" s="17" t="str">
        <f t="shared" si="288"/>
        <v>Loan Operations</v>
      </c>
      <c r="Y426" s="17" t="str">
        <f t="shared" si="289"/>
        <v>Closing</v>
      </c>
      <c r="Z426" s="17" t="str">
        <f t="shared" si="290"/>
        <v>G - Junior Professional</v>
      </c>
      <c r="AN426" s="4" t="str">
        <f t="shared" si="275"/>
        <v>OPLOCG</v>
      </c>
      <c r="AO426" s="12" t="str">
        <f t="shared" si="291"/>
        <v>RRU-OP-LOCG</v>
      </c>
      <c r="AP426" s="12" t="str">
        <f t="shared" si="276"/>
        <v>Operations</v>
      </c>
      <c r="AQ426" s="12" t="str">
        <f t="shared" si="277"/>
        <v>Loan Operations</v>
      </c>
      <c r="AR426" s="12" t="str">
        <f t="shared" si="278"/>
        <v>Closing</v>
      </c>
      <c r="AS426" s="12" t="str">
        <f t="shared" si="279"/>
        <v>G - Junior Professional</v>
      </c>
      <c r="AT426" s="12" t="str">
        <f t="shared" si="280"/>
        <v>OperationsLoan OperationsClosingG - Junior Professional</v>
      </c>
      <c r="AU426" s="153" t="str">
        <f t="shared" si="281"/>
        <v>G</v>
      </c>
    </row>
    <row r="427" spans="1:47">
      <c r="A427" s="182" t="s">
        <v>50</v>
      </c>
      <c r="B427" s="182" t="s">
        <v>4</v>
      </c>
      <c r="C427" s="182" t="s">
        <v>207</v>
      </c>
      <c r="D427" s="182" t="s">
        <v>143</v>
      </c>
      <c r="E427" s="12">
        <f t="shared" si="265"/>
        <v>2</v>
      </c>
      <c r="F427" s="12">
        <f t="shared" si="266"/>
        <v>3</v>
      </c>
      <c r="G427" s="12">
        <f t="shared" si="267"/>
        <v>7</v>
      </c>
      <c r="H427" s="12" t="str">
        <f t="shared" si="268"/>
        <v>Operations</v>
      </c>
      <c r="I427" s="12" t="str">
        <f t="shared" si="269"/>
        <v>Operations2</v>
      </c>
      <c r="J427" s="12" t="str">
        <f t="shared" si="270"/>
        <v>Loan Operations</v>
      </c>
      <c r="K427" s="12" t="str">
        <f t="shared" si="271"/>
        <v>OperationsLoan Operations3</v>
      </c>
      <c r="L427" s="12" t="str">
        <f t="shared" si="272"/>
        <v>Closing</v>
      </c>
      <c r="M427" s="12" t="str">
        <f t="shared" si="273"/>
        <v>OperationsLoan OperationsClosing7</v>
      </c>
      <c r="N427" s="12" t="str">
        <f t="shared" si="274"/>
        <v>H - Intermediate Staff</v>
      </c>
      <c r="O427" s="4" t="s">
        <v>2316</v>
      </c>
      <c r="P427" s="4" t="str">
        <f t="shared" si="282"/>
        <v>OP</v>
      </c>
      <c r="Q427" s="4" t="str">
        <f t="shared" si="283"/>
        <v>LO</v>
      </c>
      <c r="R427" s="4" t="str">
        <f t="shared" si="284"/>
        <v>C</v>
      </c>
      <c r="S427" s="4" t="str">
        <f t="shared" si="285"/>
        <v>H</v>
      </c>
      <c r="V427" s="12" t="str">
        <f t="shared" si="286"/>
        <v>RRU-OP-LOCH</v>
      </c>
      <c r="W427" s="17" t="str">
        <f t="shared" si="292"/>
        <v>Operations</v>
      </c>
      <c r="X427" s="17" t="str">
        <f t="shared" si="288"/>
        <v>Loan Operations</v>
      </c>
      <c r="Y427" s="17" t="str">
        <f t="shared" si="289"/>
        <v>Closing</v>
      </c>
      <c r="Z427" s="17" t="str">
        <f t="shared" si="290"/>
        <v>H - Intermediate Staff</v>
      </c>
      <c r="AN427" s="4" t="str">
        <f t="shared" si="275"/>
        <v>OPLOCH</v>
      </c>
      <c r="AO427" s="12" t="str">
        <f t="shared" si="291"/>
        <v>RRU-OP-LOCH</v>
      </c>
      <c r="AP427" s="12" t="str">
        <f t="shared" si="276"/>
        <v>Operations</v>
      </c>
      <c r="AQ427" s="12" t="str">
        <f t="shared" si="277"/>
        <v>Loan Operations</v>
      </c>
      <c r="AR427" s="12" t="str">
        <f t="shared" si="278"/>
        <v>Closing</v>
      </c>
      <c r="AS427" s="12" t="str">
        <f t="shared" si="279"/>
        <v>H - Intermediate Staff</v>
      </c>
      <c r="AT427" s="12" t="str">
        <f t="shared" si="280"/>
        <v>OperationsLoan OperationsClosingH - Intermediate Staff</v>
      </c>
      <c r="AU427" s="153" t="str">
        <f t="shared" si="281"/>
        <v>H</v>
      </c>
    </row>
    <row r="428" spans="1:47">
      <c r="A428" s="182" t="s">
        <v>50</v>
      </c>
      <c r="B428" s="182" t="s">
        <v>4</v>
      </c>
      <c r="C428" s="182" t="s">
        <v>207</v>
      </c>
      <c r="D428" s="182" t="s">
        <v>144</v>
      </c>
      <c r="E428" s="12">
        <f t="shared" si="265"/>
        <v>2</v>
      </c>
      <c r="F428" s="12">
        <f t="shared" si="266"/>
        <v>3</v>
      </c>
      <c r="G428" s="12">
        <f t="shared" si="267"/>
        <v>8</v>
      </c>
      <c r="H428" s="12" t="str">
        <f t="shared" si="268"/>
        <v>Operations</v>
      </c>
      <c r="I428" s="12" t="str">
        <f t="shared" si="269"/>
        <v>Operations2</v>
      </c>
      <c r="J428" s="12" t="str">
        <f t="shared" si="270"/>
        <v>Loan Operations</v>
      </c>
      <c r="K428" s="12" t="str">
        <f t="shared" si="271"/>
        <v>OperationsLoan Operations3</v>
      </c>
      <c r="L428" s="12" t="str">
        <f t="shared" si="272"/>
        <v>Closing</v>
      </c>
      <c r="M428" s="12" t="str">
        <f t="shared" si="273"/>
        <v>OperationsLoan OperationsClosing8</v>
      </c>
      <c r="N428" s="12" t="str">
        <f t="shared" si="274"/>
        <v>I - Junior Staff</v>
      </c>
      <c r="O428" s="4" t="s">
        <v>2317</v>
      </c>
      <c r="P428" s="4" t="str">
        <f t="shared" si="282"/>
        <v>OP</v>
      </c>
      <c r="Q428" s="4" t="str">
        <f t="shared" si="283"/>
        <v>LO</v>
      </c>
      <c r="R428" s="4" t="str">
        <f t="shared" si="284"/>
        <v>C</v>
      </c>
      <c r="S428" s="4" t="str">
        <f t="shared" si="285"/>
        <v>I</v>
      </c>
      <c r="V428" s="12" t="str">
        <f t="shared" si="286"/>
        <v>RRU-OP-LOCI</v>
      </c>
      <c r="W428" s="17" t="str">
        <f t="shared" si="292"/>
        <v>Operations</v>
      </c>
      <c r="X428" s="17" t="str">
        <f t="shared" si="288"/>
        <v>Loan Operations</v>
      </c>
      <c r="Y428" s="17" t="str">
        <f t="shared" si="289"/>
        <v>Closing</v>
      </c>
      <c r="Z428" s="17" t="str">
        <f t="shared" si="290"/>
        <v>I - Junior Staff</v>
      </c>
      <c r="AN428" s="4" t="str">
        <f t="shared" si="275"/>
        <v>OPLOCI</v>
      </c>
      <c r="AO428" s="12" t="str">
        <f t="shared" si="291"/>
        <v>RRU-OP-LOCI</v>
      </c>
      <c r="AP428" s="12" t="str">
        <f t="shared" si="276"/>
        <v>Operations</v>
      </c>
      <c r="AQ428" s="12" t="str">
        <f t="shared" si="277"/>
        <v>Loan Operations</v>
      </c>
      <c r="AR428" s="12" t="str">
        <f t="shared" si="278"/>
        <v>Closing</v>
      </c>
      <c r="AS428" s="12" t="str">
        <f t="shared" si="279"/>
        <v>I - Junior Staff</v>
      </c>
      <c r="AT428" s="12" t="str">
        <f t="shared" si="280"/>
        <v>OperationsLoan OperationsClosingI - Junior Staff</v>
      </c>
      <c r="AU428" s="153" t="str">
        <f t="shared" si="281"/>
        <v>I</v>
      </c>
    </row>
    <row r="429" spans="1:47">
      <c r="A429" s="182" t="s">
        <v>50</v>
      </c>
      <c r="B429" s="182" t="s">
        <v>4</v>
      </c>
      <c r="C429" s="182" t="s">
        <v>207</v>
      </c>
      <c r="D429" s="182" t="s">
        <v>1408</v>
      </c>
      <c r="E429" s="12">
        <f t="shared" si="265"/>
        <v>2</v>
      </c>
      <c r="F429" s="12">
        <f t="shared" si="266"/>
        <v>3</v>
      </c>
      <c r="G429" s="12">
        <f t="shared" si="267"/>
        <v>9</v>
      </c>
      <c r="H429" s="12" t="str">
        <f t="shared" si="268"/>
        <v>Operations</v>
      </c>
      <c r="I429" s="12" t="str">
        <f t="shared" si="269"/>
        <v>Operations2</v>
      </c>
      <c r="J429" s="12" t="str">
        <f t="shared" si="270"/>
        <v>Loan Operations</v>
      </c>
      <c r="K429" s="12" t="str">
        <f t="shared" si="271"/>
        <v>OperationsLoan Operations3</v>
      </c>
      <c r="L429" s="12" t="str">
        <f t="shared" si="272"/>
        <v>Closing</v>
      </c>
      <c r="M429" s="12" t="str">
        <f t="shared" si="273"/>
        <v>OperationsLoan OperationsClosing9</v>
      </c>
      <c r="N429" s="12" t="str">
        <f t="shared" si="274"/>
        <v>Levels C &amp; D Combined</v>
      </c>
      <c r="O429" s="4" t="s">
        <v>2307</v>
      </c>
      <c r="P429" s="4" t="str">
        <f t="shared" si="282"/>
        <v>OP</v>
      </c>
      <c r="Q429" s="4" t="str">
        <f t="shared" si="283"/>
        <v>LO</v>
      </c>
      <c r="R429" s="4" t="str">
        <f t="shared" si="284"/>
        <v>C</v>
      </c>
      <c r="S429" s="4" t="str">
        <f t="shared" si="285"/>
        <v>2</v>
      </c>
      <c r="V429" s="12" t="str">
        <f t="shared" si="286"/>
        <v>RRU-OP-LOC2</v>
      </c>
      <c r="W429" s="17" t="str">
        <f t="shared" si="292"/>
        <v>Operations</v>
      </c>
      <c r="X429" s="17" t="str">
        <f t="shared" si="288"/>
        <v>Loan Operations</v>
      </c>
      <c r="Y429" s="17" t="str">
        <f t="shared" si="289"/>
        <v>Closing</v>
      </c>
      <c r="Z429" s="17" t="str">
        <f t="shared" si="290"/>
        <v>Levels C &amp; D Combined</v>
      </c>
      <c r="AN429" s="4" t="str">
        <f t="shared" si="275"/>
        <v>OPLOC2</v>
      </c>
      <c r="AO429" s="12" t="str">
        <f t="shared" si="291"/>
        <v>RRU-OP-LOC2</v>
      </c>
      <c r="AP429" s="12" t="str">
        <f t="shared" si="276"/>
        <v>Operations</v>
      </c>
      <c r="AQ429" s="12" t="str">
        <f t="shared" si="277"/>
        <v>Loan Operations</v>
      </c>
      <c r="AR429" s="12" t="str">
        <f t="shared" si="278"/>
        <v>Closing</v>
      </c>
      <c r="AS429" s="12" t="str">
        <f t="shared" si="279"/>
        <v>Levels C &amp; D Combined</v>
      </c>
      <c r="AT429" s="12" t="str">
        <f t="shared" si="280"/>
        <v>OperationsLoan OperationsClosingLevels C &amp; D Combined</v>
      </c>
      <c r="AU429" s="153" t="str">
        <f t="shared" si="281"/>
        <v>2</v>
      </c>
    </row>
    <row r="430" spans="1:47">
      <c r="A430" s="182" t="s">
        <v>50</v>
      </c>
      <c r="B430" s="182" t="s">
        <v>4</v>
      </c>
      <c r="C430" s="182" t="s">
        <v>207</v>
      </c>
      <c r="D430" s="182" t="s">
        <v>1409</v>
      </c>
      <c r="E430" s="12">
        <f t="shared" si="265"/>
        <v>2</v>
      </c>
      <c r="F430" s="12">
        <f t="shared" si="266"/>
        <v>3</v>
      </c>
      <c r="G430" s="12">
        <f t="shared" si="267"/>
        <v>10</v>
      </c>
      <c r="H430" s="12" t="str">
        <f t="shared" si="268"/>
        <v>Operations</v>
      </c>
      <c r="I430" s="12" t="str">
        <f t="shared" si="269"/>
        <v>Operations2</v>
      </c>
      <c r="J430" s="12" t="str">
        <f t="shared" si="270"/>
        <v>Loan Operations</v>
      </c>
      <c r="K430" s="12" t="str">
        <f t="shared" si="271"/>
        <v>OperationsLoan Operations3</v>
      </c>
      <c r="L430" s="12" t="str">
        <f t="shared" si="272"/>
        <v>Closing</v>
      </c>
      <c r="M430" s="12" t="str">
        <f t="shared" si="273"/>
        <v>OperationsLoan OperationsClosing10</v>
      </c>
      <c r="N430" s="12" t="str">
        <f t="shared" si="274"/>
        <v>Levels E, F &amp; G Combined</v>
      </c>
      <c r="O430" s="4" t="s">
        <v>2308</v>
      </c>
      <c r="P430" s="4" t="str">
        <f t="shared" si="282"/>
        <v>OP</v>
      </c>
      <c r="Q430" s="4" t="str">
        <f t="shared" si="283"/>
        <v>LO</v>
      </c>
      <c r="R430" s="4" t="str">
        <f t="shared" si="284"/>
        <v>C</v>
      </c>
      <c r="S430" s="4" t="str">
        <f t="shared" si="285"/>
        <v>3</v>
      </c>
      <c r="V430" s="12" t="str">
        <f t="shared" si="286"/>
        <v>RRU-OP-LOC3</v>
      </c>
      <c r="W430" s="17" t="str">
        <f t="shared" si="292"/>
        <v>Operations</v>
      </c>
      <c r="X430" s="17" t="str">
        <f t="shared" si="288"/>
        <v>Loan Operations</v>
      </c>
      <c r="Y430" s="17" t="str">
        <f t="shared" si="289"/>
        <v>Closing</v>
      </c>
      <c r="Z430" s="17" t="str">
        <f t="shared" si="290"/>
        <v>Levels E, F &amp; G Combined</v>
      </c>
      <c r="AN430" s="4" t="str">
        <f t="shared" si="275"/>
        <v>OPLOC3</v>
      </c>
      <c r="AO430" s="12" t="str">
        <f t="shared" si="291"/>
        <v>RRU-OP-LOC3</v>
      </c>
      <c r="AP430" s="12" t="str">
        <f t="shared" si="276"/>
        <v>Operations</v>
      </c>
      <c r="AQ430" s="12" t="str">
        <f t="shared" si="277"/>
        <v>Loan Operations</v>
      </c>
      <c r="AR430" s="12" t="str">
        <f t="shared" si="278"/>
        <v>Closing</v>
      </c>
      <c r="AS430" s="12" t="str">
        <f t="shared" si="279"/>
        <v>Levels E, F &amp; G Combined</v>
      </c>
      <c r="AT430" s="12" t="str">
        <f t="shared" si="280"/>
        <v>OperationsLoan OperationsClosingLevels E, F &amp; G Combined</v>
      </c>
      <c r="AU430" s="153" t="str">
        <f t="shared" si="281"/>
        <v>3</v>
      </c>
    </row>
    <row r="431" spans="1:47">
      <c r="A431" s="182" t="s">
        <v>50</v>
      </c>
      <c r="B431" s="182" t="s">
        <v>4</v>
      </c>
      <c r="C431" s="182" t="s">
        <v>207</v>
      </c>
      <c r="D431" s="182" t="s">
        <v>1410</v>
      </c>
      <c r="E431" s="12">
        <f t="shared" si="265"/>
        <v>2</v>
      </c>
      <c r="F431" s="12">
        <f t="shared" si="266"/>
        <v>3</v>
      </c>
      <c r="G431" s="12">
        <f t="shared" si="267"/>
        <v>11</v>
      </c>
      <c r="H431" s="12" t="str">
        <f t="shared" si="268"/>
        <v>Operations</v>
      </c>
      <c r="I431" s="12" t="str">
        <f t="shared" si="269"/>
        <v>Operations2</v>
      </c>
      <c r="J431" s="12" t="str">
        <f t="shared" si="270"/>
        <v>Loan Operations</v>
      </c>
      <c r="K431" s="12" t="str">
        <f t="shared" si="271"/>
        <v>OperationsLoan Operations3</v>
      </c>
      <c r="L431" s="12" t="str">
        <f t="shared" si="272"/>
        <v>Closing</v>
      </c>
      <c r="M431" s="12" t="str">
        <f t="shared" si="273"/>
        <v>OperationsLoan OperationsClosing11</v>
      </c>
      <c r="N431" s="12" t="str">
        <f t="shared" si="274"/>
        <v>Levels H &amp; I Combined</v>
      </c>
      <c r="O431" s="4" t="s">
        <v>2309</v>
      </c>
      <c r="P431" s="4" t="str">
        <f t="shared" si="282"/>
        <v>OP</v>
      </c>
      <c r="Q431" s="4" t="str">
        <f t="shared" si="283"/>
        <v>LO</v>
      </c>
      <c r="R431" s="4" t="str">
        <f t="shared" si="284"/>
        <v>C</v>
      </c>
      <c r="S431" s="4" t="str">
        <f t="shared" si="285"/>
        <v>4</v>
      </c>
      <c r="V431" s="12" t="str">
        <f t="shared" si="286"/>
        <v>RRU-OP-LOC4</v>
      </c>
      <c r="W431" s="17" t="str">
        <f t="shared" si="292"/>
        <v>Operations</v>
      </c>
      <c r="X431" s="17" t="str">
        <f t="shared" si="288"/>
        <v>Loan Operations</v>
      </c>
      <c r="Y431" s="17" t="str">
        <f t="shared" si="289"/>
        <v>Closing</v>
      </c>
      <c r="Z431" s="17" t="str">
        <f t="shared" si="290"/>
        <v>Levels H &amp; I Combined</v>
      </c>
      <c r="AN431" s="4" t="str">
        <f t="shared" si="275"/>
        <v>OPLOC4</v>
      </c>
      <c r="AO431" s="12" t="str">
        <f t="shared" si="291"/>
        <v>RRU-OP-LOC4</v>
      </c>
      <c r="AP431" s="12" t="str">
        <f t="shared" si="276"/>
        <v>Operations</v>
      </c>
      <c r="AQ431" s="12" t="str">
        <f t="shared" si="277"/>
        <v>Loan Operations</v>
      </c>
      <c r="AR431" s="12" t="str">
        <f t="shared" si="278"/>
        <v>Closing</v>
      </c>
      <c r="AS431" s="12" t="str">
        <f t="shared" si="279"/>
        <v>Levels H &amp; I Combined</v>
      </c>
      <c r="AT431" s="12" t="str">
        <f t="shared" si="280"/>
        <v>OperationsLoan OperationsClosingLevels H &amp; I Combined</v>
      </c>
      <c r="AU431" s="153" t="str">
        <f t="shared" si="281"/>
        <v>4</v>
      </c>
    </row>
    <row r="432" spans="1:47">
      <c r="A432" s="182" t="s">
        <v>50</v>
      </c>
      <c r="B432" s="182" t="s">
        <v>4</v>
      </c>
      <c r="C432" s="182" t="s">
        <v>104</v>
      </c>
      <c r="D432" s="182" t="s">
        <v>51</v>
      </c>
      <c r="E432" s="12">
        <f t="shared" si="265"/>
        <v>2</v>
      </c>
      <c r="F432" s="12">
        <f t="shared" si="266"/>
        <v>4</v>
      </c>
      <c r="G432" s="12">
        <f t="shared" si="267"/>
        <v>1</v>
      </c>
      <c r="H432" s="12" t="str">
        <f t="shared" si="268"/>
        <v>Operations</v>
      </c>
      <c r="I432" s="12" t="str">
        <f t="shared" si="269"/>
        <v>Operations2</v>
      </c>
      <c r="J432" s="12" t="str">
        <f t="shared" si="270"/>
        <v>Loan Operations</v>
      </c>
      <c r="K432" s="12" t="str">
        <f t="shared" si="271"/>
        <v>OperationsLoan Operations4</v>
      </c>
      <c r="L432" s="12" t="str">
        <f t="shared" si="272"/>
        <v>Loan Documentation</v>
      </c>
      <c r="M432" s="12" t="str">
        <f t="shared" si="273"/>
        <v>OperationsLoan OperationsLoan Documentation1</v>
      </c>
      <c r="N432" s="12" t="str">
        <f t="shared" si="274"/>
        <v>B - Senior Function Manager</v>
      </c>
      <c r="O432" s="4" t="s">
        <v>2321</v>
      </c>
      <c r="P432" s="4" t="str">
        <f t="shared" si="282"/>
        <v>OP</v>
      </c>
      <c r="Q432" s="4" t="str">
        <f t="shared" si="283"/>
        <v>LO</v>
      </c>
      <c r="R432" s="4" t="str">
        <f t="shared" si="284"/>
        <v>D</v>
      </c>
      <c r="S432" s="4" t="str">
        <f t="shared" si="285"/>
        <v>B</v>
      </c>
      <c r="V432" s="12" t="str">
        <f t="shared" si="286"/>
        <v>RRU-OP-LODB</v>
      </c>
      <c r="W432" s="17" t="str">
        <f t="shared" si="292"/>
        <v>Operations</v>
      </c>
      <c r="X432" s="17" t="str">
        <f t="shared" si="288"/>
        <v>Loan Operations</v>
      </c>
      <c r="Y432" s="17" t="str">
        <f t="shared" si="289"/>
        <v>Closing</v>
      </c>
      <c r="Z432" s="17" t="str">
        <f t="shared" si="290"/>
        <v>B - Senior Function Manager</v>
      </c>
      <c r="AN432" s="4" t="str">
        <f t="shared" si="275"/>
        <v>OPLODB</v>
      </c>
      <c r="AO432" s="12" t="str">
        <f t="shared" si="291"/>
        <v>RRU-OP-LODB</v>
      </c>
      <c r="AP432" s="12" t="str">
        <f t="shared" si="276"/>
        <v>Operations</v>
      </c>
      <c r="AQ432" s="12" t="str">
        <f t="shared" si="277"/>
        <v>Loan Operations</v>
      </c>
      <c r="AR432" s="12" t="str">
        <f t="shared" si="278"/>
        <v>Loan Documentation</v>
      </c>
      <c r="AS432" s="12" t="str">
        <f t="shared" si="279"/>
        <v>B - Senior Function Manager</v>
      </c>
      <c r="AT432" s="12" t="str">
        <f t="shared" si="280"/>
        <v>OperationsLoan OperationsLoan DocumentationB - Senior Function Manager</v>
      </c>
      <c r="AU432" s="153" t="str">
        <f t="shared" si="281"/>
        <v>B</v>
      </c>
    </row>
    <row r="433" spans="1:47">
      <c r="A433" s="182" t="s">
        <v>50</v>
      </c>
      <c r="B433" s="182" t="s">
        <v>4</v>
      </c>
      <c r="C433" s="182" t="s">
        <v>104</v>
      </c>
      <c r="D433" s="182" t="s">
        <v>142</v>
      </c>
      <c r="E433" s="12">
        <f t="shared" si="265"/>
        <v>2</v>
      </c>
      <c r="F433" s="12">
        <f t="shared" si="266"/>
        <v>4</v>
      </c>
      <c r="G433" s="12">
        <f t="shared" si="267"/>
        <v>2</v>
      </c>
      <c r="H433" s="12" t="str">
        <f t="shared" si="268"/>
        <v>Operations</v>
      </c>
      <c r="I433" s="12" t="str">
        <f t="shared" si="269"/>
        <v>Operations2</v>
      </c>
      <c r="J433" s="12" t="str">
        <f t="shared" si="270"/>
        <v>Loan Operations</v>
      </c>
      <c r="K433" s="12" t="str">
        <f t="shared" si="271"/>
        <v>OperationsLoan Operations4</v>
      </c>
      <c r="L433" s="12" t="str">
        <f t="shared" si="272"/>
        <v>Loan Documentation</v>
      </c>
      <c r="M433" s="12" t="str">
        <f t="shared" si="273"/>
        <v>OperationsLoan OperationsLoan Documentation2</v>
      </c>
      <c r="N433" s="12" t="str">
        <f t="shared" si="274"/>
        <v>C - Function Manager/Senior Technical Expert</v>
      </c>
      <c r="O433" s="4" t="s">
        <v>2322</v>
      </c>
      <c r="P433" s="4" t="str">
        <f t="shared" si="282"/>
        <v>OP</v>
      </c>
      <c r="Q433" s="4" t="str">
        <f t="shared" si="283"/>
        <v>LO</v>
      </c>
      <c r="R433" s="4" t="str">
        <f t="shared" si="284"/>
        <v>D</v>
      </c>
      <c r="S433" s="4" t="str">
        <f t="shared" si="285"/>
        <v>C</v>
      </c>
      <c r="V433" s="12" t="str">
        <f t="shared" si="286"/>
        <v>RRU-OP-LODC</v>
      </c>
      <c r="W433" s="17" t="str">
        <f t="shared" si="292"/>
        <v>Operations</v>
      </c>
      <c r="X433" s="17" t="str">
        <f t="shared" si="288"/>
        <v>Loan Operations</v>
      </c>
      <c r="Y433" s="17" t="str">
        <f t="shared" si="289"/>
        <v>Loan Documentation</v>
      </c>
      <c r="Z433" s="17" t="str">
        <f t="shared" si="290"/>
        <v>C - Function Manager/Senior Technical Expert</v>
      </c>
      <c r="AN433" s="4" t="str">
        <f t="shared" si="275"/>
        <v>OPLODC</v>
      </c>
      <c r="AO433" s="12" t="str">
        <f t="shared" si="291"/>
        <v>RRU-OP-LODC</v>
      </c>
      <c r="AP433" s="12" t="str">
        <f t="shared" si="276"/>
        <v>Operations</v>
      </c>
      <c r="AQ433" s="12" t="str">
        <f t="shared" si="277"/>
        <v>Loan Operations</v>
      </c>
      <c r="AR433" s="12" t="str">
        <f t="shared" si="278"/>
        <v>Loan Documentation</v>
      </c>
      <c r="AS433" s="12" t="str">
        <f t="shared" si="279"/>
        <v>C - Function Manager/Senior Technical Expert</v>
      </c>
      <c r="AT433" s="12" t="str">
        <f t="shared" si="280"/>
        <v>OperationsLoan OperationsLoan DocumentationC - Function Manager/Senior Technical Expert</v>
      </c>
      <c r="AU433" s="153" t="str">
        <f t="shared" si="281"/>
        <v>C</v>
      </c>
    </row>
    <row r="434" spans="1:47">
      <c r="A434" s="182" t="s">
        <v>50</v>
      </c>
      <c r="B434" s="182" t="s">
        <v>4</v>
      </c>
      <c r="C434" s="182" t="s">
        <v>104</v>
      </c>
      <c r="D434" s="182" t="s">
        <v>135</v>
      </c>
      <c r="E434" s="12">
        <f t="shared" si="265"/>
        <v>2</v>
      </c>
      <c r="F434" s="12">
        <f t="shared" si="266"/>
        <v>4</v>
      </c>
      <c r="G434" s="12">
        <f t="shared" si="267"/>
        <v>3</v>
      </c>
      <c r="H434" s="12" t="str">
        <f t="shared" si="268"/>
        <v>Operations</v>
      </c>
      <c r="I434" s="12" t="str">
        <f t="shared" si="269"/>
        <v>Operations2</v>
      </c>
      <c r="J434" s="12" t="str">
        <f t="shared" si="270"/>
        <v>Loan Operations</v>
      </c>
      <c r="K434" s="12" t="str">
        <f t="shared" si="271"/>
        <v>OperationsLoan Operations4</v>
      </c>
      <c r="L434" s="12" t="str">
        <f t="shared" si="272"/>
        <v>Loan Documentation</v>
      </c>
      <c r="M434" s="12" t="str">
        <f t="shared" si="273"/>
        <v>OperationsLoan OperationsLoan Documentation3</v>
      </c>
      <c r="N434" s="12" t="str">
        <f t="shared" si="274"/>
        <v>D - Manager/Technical Expert</v>
      </c>
      <c r="O434" s="4" t="s">
        <v>2323</v>
      </c>
      <c r="P434" s="4" t="str">
        <f t="shared" si="282"/>
        <v>OP</v>
      </c>
      <c r="Q434" s="4" t="str">
        <f t="shared" si="283"/>
        <v>LO</v>
      </c>
      <c r="R434" s="4" t="str">
        <f t="shared" si="284"/>
        <v>D</v>
      </c>
      <c r="S434" s="4" t="str">
        <f t="shared" si="285"/>
        <v>D</v>
      </c>
      <c r="V434" s="12" t="str">
        <f t="shared" si="286"/>
        <v>RRU-OP-LODD</v>
      </c>
      <c r="W434" s="17" t="str">
        <f t="shared" si="292"/>
        <v>Operations</v>
      </c>
      <c r="X434" s="17" t="str">
        <f t="shared" si="288"/>
        <v>Loan Operations</v>
      </c>
      <c r="Y434" s="17" t="str">
        <f t="shared" si="289"/>
        <v>Loan Documentation</v>
      </c>
      <c r="Z434" s="17" t="str">
        <f t="shared" si="290"/>
        <v>D - Manager/Technical Expert</v>
      </c>
      <c r="AN434" s="4" t="str">
        <f t="shared" si="275"/>
        <v>OPLODD</v>
      </c>
      <c r="AO434" s="12" t="str">
        <f t="shared" si="291"/>
        <v>RRU-OP-LODD</v>
      </c>
      <c r="AP434" s="12" t="str">
        <f t="shared" si="276"/>
        <v>Operations</v>
      </c>
      <c r="AQ434" s="12" t="str">
        <f t="shared" si="277"/>
        <v>Loan Operations</v>
      </c>
      <c r="AR434" s="12" t="str">
        <f t="shared" si="278"/>
        <v>Loan Documentation</v>
      </c>
      <c r="AS434" s="12" t="str">
        <f t="shared" si="279"/>
        <v>D - Manager/Technical Expert</v>
      </c>
      <c r="AT434" s="12" t="str">
        <f t="shared" si="280"/>
        <v>OperationsLoan OperationsLoan DocumentationD - Manager/Technical Expert</v>
      </c>
      <c r="AU434" s="153" t="str">
        <f t="shared" si="281"/>
        <v>D</v>
      </c>
    </row>
    <row r="435" spans="1:47">
      <c r="A435" s="182" t="s">
        <v>50</v>
      </c>
      <c r="B435" s="182" t="s">
        <v>4</v>
      </c>
      <c r="C435" s="182" t="s">
        <v>104</v>
      </c>
      <c r="D435" s="182" t="s">
        <v>136</v>
      </c>
      <c r="E435" s="12">
        <f t="shared" si="265"/>
        <v>2</v>
      </c>
      <c r="F435" s="12">
        <f t="shared" si="266"/>
        <v>4</v>
      </c>
      <c r="G435" s="12">
        <f t="shared" si="267"/>
        <v>4</v>
      </c>
      <c r="H435" s="12" t="str">
        <f t="shared" si="268"/>
        <v>Operations</v>
      </c>
      <c r="I435" s="12" t="str">
        <f t="shared" si="269"/>
        <v>Operations2</v>
      </c>
      <c r="J435" s="12" t="str">
        <f t="shared" si="270"/>
        <v>Loan Operations</v>
      </c>
      <c r="K435" s="12" t="str">
        <f t="shared" si="271"/>
        <v>OperationsLoan Operations4</v>
      </c>
      <c r="L435" s="12" t="str">
        <f t="shared" si="272"/>
        <v>Loan Documentation</v>
      </c>
      <c r="M435" s="12" t="str">
        <f t="shared" si="273"/>
        <v>OperationsLoan OperationsLoan Documentation4</v>
      </c>
      <c r="N435" s="12" t="str">
        <f t="shared" si="274"/>
        <v>E - Senior Professional</v>
      </c>
      <c r="O435" s="4" t="s">
        <v>2324</v>
      </c>
      <c r="P435" s="4" t="str">
        <f t="shared" si="282"/>
        <v>OP</v>
      </c>
      <c r="Q435" s="4" t="str">
        <f t="shared" si="283"/>
        <v>LO</v>
      </c>
      <c r="R435" s="4" t="str">
        <f t="shared" si="284"/>
        <v>D</v>
      </c>
      <c r="S435" s="4" t="str">
        <f t="shared" si="285"/>
        <v>E</v>
      </c>
      <c r="V435" s="12" t="str">
        <f t="shared" si="286"/>
        <v>RRU-OP-LODE</v>
      </c>
      <c r="W435" s="17" t="str">
        <f t="shared" si="292"/>
        <v>Operations</v>
      </c>
      <c r="X435" s="17" t="str">
        <f t="shared" si="288"/>
        <v>Loan Operations</v>
      </c>
      <c r="Y435" s="17" t="str">
        <f t="shared" si="289"/>
        <v>Loan Documentation</v>
      </c>
      <c r="Z435" s="17" t="str">
        <f t="shared" si="290"/>
        <v>E - Senior Professional</v>
      </c>
      <c r="AN435" s="4" t="str">
        <f t="shared" si="275"/>
        <v>OPLODE</v>
      </c>
      <c r="AO435" s="12" t="str">
        <f t="shared" si="291"/>
        <v>RRU-OP-LODE</v>
      </c>
      <c r="AP435" s="12" t="str">
        <f t="shared" si="276"/>
        <v>Operations</v>
      </c>
      <c r="AQ435" s="12" t="str">
        <f t="shared" si="277"/>
        <v>Loan Operations</v>
      </c>
      <c r="AR435" s="12" t="str">
        <f t="shared" si="278"/>
        <v>Loan Documentation</v>
      </c>
      <c r="AS435" s="12" t="str">
        <f t="shared" si="279"/>
        <v>E - Senior Professional</v>
      </c>
      <c r="AT435" s="12" t="str">
        <f t="shared" si="280"/>
        <v>OperationsLoan OperationsLoan DocumentationE - Senior Professional</v>
      </c>
      <c r="AU435" s="153" t="str">
        <f t="shared" si="281"/>
        <v>E</v>
      </c>
    </row>
    <row r="436" spans="1:47">
      <c r="A436" s="182" t="s">
        <v>50</v>
      </c>
      <c r="B436" s="182" t="s">
        <v>4</v>
      </c>
      <c r="C436" s="182" t="s">
        <v>104</v>
      </c>
      <c r="D436" s="182" t="s">
        <v>137</v>
      </c>
      <c r="E436" s="12">
        <f t="shared" si="265"/>
        <v>2</v>
      </c>
      <c r="F436" s="12">
        <f t="shared" si="266"/>
        <v>4</v>
      </c>
      <c r="G436" s="12">
        <f t="shared" si="267"/>
        <v>5</v>
      </c>
      <c r="H436" s="12" t="str">
        <f t="shared" si="268"/>
        <v>Operations</v>
      </c>
      <c r="I436" s="12" t="str">
        <f t="shared" si="269"/>
        <v>Operations2</v>
      </c>
      <c r="J436" s="12" t="str">
        <f t="shared" si="270"/>
        <v>Loan Operations</v>
      </c>
      <c r="K436" s="12" t="str">
        <f t="shared" si="271"/>
        <v>OperationsLoan Operations4</v>
      </c>
      <c r="L436" s="12" t="str">
        <f t="shared" si="272"/>
        <v>Loan Documentation</v>
      </c>
      <c r="M436" s="12" t="str">
        <f t="shared" si="273"/>
        <v>OperationsLoan OperationsLoan Documentation5</v>
      </c>
      <c r="N436" s="12" t="str">
        <f t="shared" si="274"/>
        <v>F - Intermediate Professional</v>
      </c>
      <c r="O436" s="4" t="s">
        <v>2325</v>
      </c>
      <c r="P436" s="4" t="str">
        <f t="shared" si="282"/>
        <v>OP</v>
      </c>
      <c r="Q436" s="4" t="str">
        <f t="shared" si="283"/>
        <v>LO</v>
      </c>
      <c r="R436" s="4" t="str">
        <f t="shared" si="284"/>
        <v>D</v>
      </c>
      <c r="S436" s="4" t="str">
        <f t="shared" si="285"/>
        <v>F</v>
      </c>
      <c r="V436" s="12" t="str">
        <f t="shared" si="286"/>
        <v>RRU-OP-LODF</v>
      </c>
      <c r="W436" s="17" t="str">
        <f t="shared" si="292"/>
        <v>Operations</v>
      </c>
      <c r="X436" s="17" t="str">
        <f t="shared" si="288"/>
        <v>Loan Operations</v>
      </c>
      <c r="Y436" s="17" t="str">
        <f t="shared" si="289"/>
        <v>Loan Documentation</v>
      </c>
      <c r="Z436" s="17" t="str">
        <f t="shared" si="290"/>
        <v>F - Intermediate Professional</v>
      </c>
      <c r="AN436" s="4" t="str">
        <f t="shared" si="275"/>
        <v>OPLODF</v>
      </c>
      <c r="AO436" s="12" t="str">
        <f t="shared" si="291"/>
        <v>RRU-OP-LODF</v>
      </c>
      <c r="AP436" s="12" t="str">
        <f t="shared" si="276"/>
        <v>Operations</v>
      </c>
      <c r="AQ436" s="12" t="str">
        <f t="shared" si="277"/>
        <v>Loan Operations</v>
      </c>
      <c r="AR436" s="12" t="str">
        <f t="shared" si="278"/>
        <v>Loan Documentation</v>
      </c>
      <c r="AS436" s="12" t="str">
        <f t="shared" si="279"/>
        <v>F - Intermediate Professional</v>
      </c>
      <c r="AT436" s="12" t="str">
        <f t="shared" si="280"/>
        <v>OperationsLoan OperationsLoan DocumentationF - Intermediate Professional</v>
      </c>
      <c r="AU436" s="153" t="str">
        <f t="shared" si="281"/>
        <v>F</v>
      </c>
    </row>
    <row r="437" spans="1:47">
      <c r="A437" s="182" t="s">
        <v>50</v>
      </c>
      <c r="B437" s="182" t="s">
        <v>4</v>
      </c>
      <c r="C437" s="182" t="s">
        <v>104</v>
      </c>
      <c r="D437" s="182" t="s">
        <v>138</v>
      </c>
      <c r="E437" s="12">
        <f t="shared" si="265"/>
        <v>2</v>
      </c>
      <c r="F437" s="12">
        <f t="shared" si="266"/>
        <v>4</v>
      </c>
      <c r="G437" s="12">
        <f t="shared" si="267"/>
        <v>6</v>
      </c>
      <c r="H437" s="12" t="str">
        <f t="shared" si="268"/>
        <v>Operations</v>
      </c>
      <c r="I437" s="12" t="str">
        <f t="shared" si="269"/>
        <v>Operations2</v>
      </c>
      <c r="J437" s="12" t="str">
        <f t="shared" si="270"/>
        <v>Loan Operations</v>
      </c>
      <c r="K437" s="12" t="str">
        <f t="shared" si="271"/>
        <v>OperationsLoan Operations4</v>
      </c>
      <c r="L437" s="12" t="str">
        <f t="shared" si="272"/>
        <v>Loan Documentation</v>
      </c>
      <c r="M437" s="12" t="str">
        <f t="shared" si="273"/>
        <v>OperationsLoan OperationsLoan Documentation6</v>
      </c>
      <c r="N437" s="12" t="str">
        <f t="shared" si="274"/>
        <v>G - Junior Professional</v>
      </c>
      <c r="O437" s="4" t="s">
        <v>2326</v>
      </c>
      <c r="P437" s="4" t="str">
        <f t="shared" si="282"/>
        <v>OP</v>
      </c>
      <c r="Q437" s="4" t="str">
        <f t="shared" si="283"/>
        <v>LO</v>
      </c>
      <c r="R437" s="4" t="str">
        <f t="shared" si="284"/>
        <v>D</v>
      </c>
      <c r="S437" s="4" t="str">
        <f t="shared" si="285"/>
        <v>G</v>
      </c>
      <c r="V437" s="12" t="str">
        <f t="shared" si="286"/>
        <v>RRU-OP-LODG</v>
      </c>
      <c r="W437" s="17" t="str">
        <f t="shared" si="292"/>
        <v>Operations</v>
      </c>
      <c r="X437" s="17" t="str">
        <f t="shared" si="288"/>
        <v>Loan Operations</v>
      </c>
      <c r="Y437" s="17" t="str">
        <f t="shared" si="289"/>
        <v>Loan Documentation</v>
      </c>
      <c r="Z437" s="17" t="str">
        <f t="shared" si="290"/>
        <v>G - Junior Professional</v>
      </c>
      <c r="AN437" s="4" t="str">
        <f t="shared" si="275"/>
        <v>OPLODG</v>
      </c>
      <c r="AO437" s="12" t="str">
        <f t="shared" si="291"/>
        <v>RRU-OP-LODG</v>
      </c>
      <c r="AP437" s="12" t="str">
        <f t="shared" si="276"/>
        <v>Operations</v>
      </c>
      <c r="AQ437" s="12" t="str">
        <f t="shared" si="277"/>
        <v>Loan Operations</v>
      </c>
      <c r="AR437" s="12" t="str">
        <f t="shared" si="278"/>
        <v>Loan Documentation</v>
      </c>
      <c r="AS437" s="12" t="str">
        <f t="shared" si="279"/>
        <v>G - Junior Professional</v>
      </c>
      <c r="AT437" s="12" t="str">
        <f t="shared" si="280"/>
        <v>OperationsLoan OperationsLoan DocumentationG - Junior Professional</v>
      </c>
      <c r="AU437" s="153" t="str">
        <f t="shared" si="281"/>
        <v>G</v>
      </c>
    </row>
    <row r="438" spans="1:47">
      <c r="A438" s="182" t="s">
        <v>50</v>
      </c>
      <c r="B438" s="182" t="s">
        <v>4</v>
      </c>
      <c r="C438" s="182" t="s">
        <v>104</v>
      </c>
      <c r="D438" s="182" t="s">
        <v>143</v>
      </c>
      <c r="E438" s="12">
        <f t="shared" si="265"/>
        <v>2</v>
      </c>
      <c r="F438" s="12">
        <f t="shared" si="266"/>
        <v>4</v>
      </c>
      <c r="G438" s="12">
        <f t="shared" si="267"/>
        <v>7</v>
      </c>
      <c r="H438" s="12" t="str">
        <f t="shared" si="268"/>
        <v>Operations</v>
      </c>
      <c r="I438" s="12" t="str">
        <f t="shared" si="269"/>
        <v>Operations2</v>
      </c>
      <c r="J438" s="12" t="str">
        <f t="shared" si="270"/>
        <v>Loan Operations</v>
      </c>
      <c r="K438" s="12" t="str">
        <f t="shared" si="271"/>
        <v>OperationsLoan Operations4</v>
      </c>
      <c r="L438" s="12" t="str">
        <f t="shared" si="272"/>
        <v>Loan Documentation</v>
      </c>
      <c r="M438" s="12" t="str">
        <f t="shared" si="273"/>
        <v>OperationsLoan OperationsLoan Documentation7</v>
      </c>
      <c r="N438" s="12" t="str">
        <f t="shared" si="274"/>
        <v>H - Intermediate Staff</v>
      </c>
      <c r="O438" s="4" t="s">
        <v>2327</v>
      </c>
      <c r="P438" s="4" t="str">
        <f t="shared" si="282"/>
        <v>OP</v>
      </c>
      <c r="Q438" s="4" t="str">
        <f t="shared" si="283"/>
        <v>LO</v>
      </c>
      <c r="R438" s="4" t="str">
        <f t="shared" si="284"/>
        <v>D</v>
      </c>
      <c r="S438" s="4" t="str">
        <f t="shared" si="285"/>
        <v>H</v>
      </c>
      <c r="V438" s="12" t="str">
        <f t="shared" si="286"/>
        <v>RRU-OP-LODH</v>
      </c>
      <c r="W438" s="17" t="str">
        <f t="shared" si="292"/>
        <v>Operations</v>
      </c>
      <c r="X438" s="17" t="str">
        <f t="shared" si="288"/>
        <v>Loan Operations</v>
      </c>
      <c r="Y438" s="17" t="str">
        <f t="shared" si="289"/>
        <v>Loan Documentation</v>
      </c>
      <c r="Z438" s="17" t="str">
        <f t="shared" si="290"/>
        <v>H - Intermediate Staff</v>
      </c>
      <c r="AN438" s="4" t="str">
        <f t="shared" si="275"/>
        <v>OPLODH</v>
      </c>
      <c r="AO438" s="12" t="str">
        <f t="shared" si="291"/>
        <v>RRU-OP-LODH</v>
      </c>
      <c r="AP438" s="12" t="str">
        <f t="shared" si="276"/>
        <v>Operations</v>
      </c>
      <c r="AQ438" s="12" t="str">
        <f t="shared" si="277"/>
        <v>Loan Operations</v>
      </c>
      <c r="AR438" s="12" t="str">
        <f t="shared" si="278"/>
        <v>Loan Documentation</v>
      </c>
      <c r="AS438" s="12" t="str">
        <f t="shared" si="279"/>
        <v>H - Intermediate Staff</v>
      </c>
      <c r="AT438" s="12" t="str">
        <f t="shared" si="280"/>
        <v>OperationsLoan OperationsLoan DocumentationH - Intermediate Staff</v>
      </c>
      <c r="AU438" s="153" t="str">
        <f t="shared" si="281"/>
        <v>H</v>
      </c>
    </row>
    <row r="439" spans="1:47">
      <c r="A439" s="182" t="s">
        <v>50</v>
      </c>
      <c r="B439" s="182" t="s">
        <v>4</v>
      </c>
      <c r="C439" s="182" t="s">
        <v>104</v>
      </c>
      <c r="D439" s="182" t="s">
        <v>144</v>
      </c>
      <c r="E439" s="12">
        <f t="shared" si="265"/>
        <v>2</v>
      </c>
      <c r="F439" s="12">
        <f t="shared" si="266"/>
        <v>4</v>
      </c>
      <c r="G439" s="12">
        <f t="shared" si="267"/>
        <v>8</v>
      </c>
      <c r="H439" s="12" t="str">
        <f t="shared" si="268"/>
        <v>Operations</v>
      </c>
      <c r="I439" s="12" t="str">
        <f t="shared" si="269"/>
        <v>Operations2</v>
      </c>
      <c r="J439" s="12" t="str">
        <f t="shared" si="270"/>
        <v>Loan Operations</v>
      </c>
      <c r="K439" s="12" t="str">
        <f t="shared" si="271"/>
        <v>OperationsLoan Operations4</v>
      </c>
      <c r="L439" s="12" t="str">
        <f t="shared" si="272"/>
        <v>Loan Documentation</v>
      </c>
      <c r="M439" s="12" t="str">
        <f t="shared" si="273"/>
        <v>OperationsLoan OperationsLoan Documentation8</v>
      </c>
      <c r="N439" s="12" t="str">
        <f t="shared" si="274"/>
        <v>I - Junior Staff</v>
      </c>
      <c r="O439" s="4" t="s">
        <v>2328</v>
      </c>
      <c r="P439" s="4" t="str">
        <f t="shared" si="282"/>
        <v>OP</v>
      </c>
      <c r="Q439" s="4" t="str">
        <f t="shared" si="283"/>
        <v>LO</v>
      </c>
      <c r="R439" s="4" t="str">
        <f t="shared" si="284"/>
        <v>D</v>
      </c>
      <c r="S439" s="4" t="str">
        <f t="shared" si="285"/>
        <v>I</v>
      </c>
      <c r="V439" s="12" t="str">
        <f t="shared" si="286"/>
        <v>RRU-OP-LODI</v>
      </c>
      <c r="W439" s="17" t="str">
        <f t="shared" si="292"/>
        <v>Operations</v>
      </c>
      <c r="X439" s="17" t="str">
        <f t="shared" si="288"/>
        <v>Loan Operations</v>
      </c>
      <c r="Y439" s="17" t="str">
        <f t="shared" si="289"/>
        <v>Loan Documentation</v>
      </c>
      <c r="Z439" s="17" t="str">
        <f t="shared" si="290"/>
        <v>I - Junior Staff</v>
      </c>
      <c r="AN439" s="4" t="str">
        <f t="shared" si="275"/>
        <v>OPLODI</v>
      </c>
      <c r="AO439" s="12" t="str">
        <f t="shared" si="291"/>
        <v>RRU-OP-LODI</v>
      </c>
      <c r="AP439" s="12" t="str">
        <f t="shared" si="276"/>
        <v>Operations</v>
      </c>
      <c r="AQ439" s="12" t="str">
        <f t="shared" si="277"/>
        <v>Loan Operations</v>
      </c>
      <c r="AR439" s="12" t="str">
        <f t="shared" si="278"/>
        <v>Loan Documentation</v>
      </c>
      <c r="AS439" s="12" t="str">
        <f t="shared" si="279"/>
        <v>I - Junior Staff</v>
      </c>
      <c r="AT439" s="12" t="str">
        <f t="shared" si="280"/>
        <v>OperationsLoan OperationsLoan DocumentationI - Junior Staff</v>
      </c>
      <c r="AU439" s="153" t="str">
        <f t="shared" si="281"/>
        <v>I</v>
      </c>
    </row>
    <row r="440" spans="1:47">
      <c r="A440" s="182" t="s">
        <v>50</v>
      </c>
      <c r="B440" s="182" t="s">
        <v>4</v>
      </c>
      <c r="C440" s="182" t="s">
        <v>104</v>
      </c>
      <c r="D440" s="182" t="s">
        <v>1408</v>
      </c>
      <c r="E440" s="12">
        <f t="shared" si="265"/>
        <v>2</v>
      </c>
      <c r="F440" s="12">
        <f t="shared" si="266"/>
        <v>4</v>
      </c>
      <c r="G440" s="12">
        <f t="shared" si="267"/>
        <v>9</v>
      </c>
      <c r="H440" s="12" t="str">
        <f t="shared" si="268"/>
        <v>Operations</v>
      </c>
      <c r="I440" s="12" t="str">
        <f t="shared" si="269"/>
        <v>Operations2</v>
      </c>
      <c r="J440" s="12" t="str">
        <f t="shared" si="270"/>
        <v>Loan Operations</v>
      </c>
      <c r="K440" s="12" t="str">
        <f t="shared" si="271"/>
        <v>OperationsLoan Operations4</v>
      </c>
      <c r="L440" s="12" t="str">
        <f t="shared" si="272"/>
        <v>Loan Documentation</v>
      </c>
      <c r="M440" s="12" t="str">
        <f t="shared" si="273"/>
        <v>OperationsLoan OperationsLoan Documentation9</v>
      </c>
      <c r="N440" s="12" t="str">
        <f t="shared" si="274"/>
        <v>Levels C &amp; D Combined</v>
      </c>
      <c r="O440" s="4" t="s">
        <v>2318</v>
      </c>
      <c r="P440" s="4" t="str">
        <f t="shared" si="282"/>
        <v>OP</v>
      </c>
      <c r="Q440" s="4" t="str">
        <f t="shared" si="283"/>
        <v>LO</v>
      </c>
      <c r="R440" s="4" t="str">
        <f t="shared" si="284"/>
        <v>D</v>
      </c>
      <c r="S440" s="4" t="str">
        <f t="shared" si="285"/>
        <v>2</v>
      </c>
      <c r="V440" s="12" t="str">
        <f t="shared" si="286"/>
        <v>RRU-OP-LOD2</v>
      </c>
      <c r="W440" s="17" t="str">
        <f t="shared" si="292"/>
        <v>Operations</v>
      </c>
      <c r="X440" s="17" t="str">
        <f t="shared" si="288"/>
        <v>Loan Operations</v>
      </c>
      <c r="Y440" s="17" t="str">
        <f t="shared" si="289"/>
        <v>Loan Documentation</v>
      </c>
      <c r="Z440" s="17" t="str">
        <f t="shared" si="290"/>
        <v>Levels C &amp; D Combined</v>
      </c>
      <c r="AN440" s="4" t="str">
        <f t="shared" si="275"/>
        <v>OPLOD2</v>
      </c>
      <c r="AO440" s="12" t="str">
        <f t="shared" si="291"/>
        <v>RRU-OP-LOD2</v>
      </c>
      <c r="AP440" s="12" t="str">
        <f t="shared" si="276"/>
        <v>Operations</v>
      </c>
      <c r="AQ440" s="12" t="str">
        <f t="shared" si="277"/>
        <v>Loan Operations</v>
      </c>
      <c r="AR440" s="12" t="str">
        <f t="shared" si="278"/>
        <v>Loan Documentation</v>
      </c>
      <c r="AS440" s="12" t="str">
        <f t="shared" si="279"/>
        <v>Levels C &amp; D Combined</v>
      </c>
      <c r="AT440" s="12" t="str">
        <f t="shared" si="280"/>
        <v>OperationsLoan OperationsLoan DocumentationLevels C &amp; D Combined</v>
      </c>
      <c r="AU440" s="153" t="str">
        <f t="shared" si="281"/>
        <v>2</v>
      </c>
    </row>
    <row r="441" spans="1:47">
      <c r="A441" s="182" t="s">
        <v>50</v>
      </c>
      <c r="B441" s="182" t="s">
        <v>4</v>
      </c>
      <c r="C441" s="182" t="s">
        <v>104</v>
      </c>
      <c r="D441" s="182" t="s">
        <v>1409</v>
      </c>
      <c r="E441" s="12">
        <f t="shared" si="265"/>
        <v>2</v>
      </c>
      <c r="F441" s="12">
        <f t="shared" si="266"/>
        <v>4</v>
      </c>
      <c r="G441" s="12">
        <f t="shared" si="267"/>
        <v>10</v>
      </c>
      <c r="H441" s="12" t="str">
        <f t="shared" si="268"/>
        <v>Operations</v>
      </c>
      <c r="I441" s="12" t="str">
        <f t="shared" si="269"/>
        <v>Operations2</v>
      </c>
      <c r="J441" s="12" t="str">
        <f t="shared" si="270"/>
        <v>Loan Operations</v>
      </c>
      <c r="K441" s="12" t="str">
        <f t="shared" si="271"/>
        <v>OperationsLoan Operations4</v>
      </c>
      <c r="L441" s="12" t="str">
        <f t="shared" si="272"/>
        <v>Loan Documentation</v>
      </c>
      <c r="M441" s="12" t="str">
        <f t="shared" si="273"/>
        <v>OperationsLoan OperationsLoan Documentation10</v>
      </c>
      <c r="N441" s="12" t="str">
        <f t="shared" si="274"/>
        <v>Levels E, F &amp; G Combined</v>
      </c>
      <c r="O441" s="4" t="s">
        <v>2319</v>
      </c>
      <c r="P441" s="4" t="str">
        <f t="shared" si="282"/>
        <v>OP</v>
      </c>
      <c r="Q441" s="4" t="str">
        <f t="shared" si="283"/>
        <v>LO</v>
      </c>
      <c r="R441" s="4" t="str">
        <f t="shared" si="284"/>
        <v>D</v>
      </c>
      <c r="S441" s="4" t="str">
        <f t="shared" si="285"/>
        <v>3</v>
      </c>
      <c r="V441" s="12" t="str">
        <f t="shared" si="286"/>
        <v>RRU-OP-LOD3</v>
      </c>
      <c r="W441" s="17" t="str">
        <f t="shared" si="292"/>
        <v>Operations</v>
      </c>
      <c r="X441" s="17" t="str">
        <f t="shared" si="288"/>
        <v>Loan Operations</v>
      </c>
      <c r="Y441" s="17" t="str">
        <f t="shared" si="289"/>
        <v>Loan Documentation</v>
      </c>
      <c r="Z441" s="17" t="str">
        <f t="shared" si="290"/>
        <v>Levels E, F &amp; G Combined</v>
      </c>
      <c r="AN441" s="4" t="str">
        <f t="shared" si="275"/>
        <v>OPLOD3</v>
      </c>
      <c r="AO441" s="12" t="str">
        <f t="shared" si="291"/>
        <v>RRU-OP-LOD3</v>
      </c>
      <c r="AP441" s="12" t="str">
        <f t="shared" si="276"/>
        <v>Operations</v>
      </c>
      <c r="AQ441" s="12" t="str">
        <f t="shared" si="277"/>
        <v>Loan Operations</v>
      </c>
      <c r="AR441" s="12" t="str">
        <f t="shared" si="278"/>
        <v>Loan Documentation</v>
      </c>
      <c r="AS441" s="12" t="str">
        <f t="shared" si="279"/>
        <v>Levels E, F &amp; G Combined</v>
      </c>
      <c r="AT441" s="12" t="str">
        <f t="shared" si="280"/>
        <v>OperationsLoan OperationsLoan DocumentationLevels E, F &amp; G Combined</v>
      </c>
      <c r="AU441" s="153" t="str">
        <f t="shared" si="281"/>
        <v>3</v>
      </c>
    </row>
    <row r="442" spans="1:47">
      <c r="A442" s="182" t="s">
        <v>50</v>
      </c>
      <c r="B442" s="182" t="s">
        <v>4</v>
      </c>
      <c r="C442" s="182" t="s">
        <v>104</v>
      </c>
      <c r="D442" s="182" t="s">
        <v>1410</v>
      </c>
      <c r="E442" s="12">
        <f t="shared" si="265"/>
        <v>2</v>
      </c>
      <c r="F442" s="12">
        <f t="shared" si="266"/>
        <v>4</v>
      </c>
      <c r="G442" s="12">
        <f t="shared" si="267"/>
        <v>11</v>
      </c>
      <c r="H442" s="12" t="str">
        <f t="shared" si="268"/>
        <v>Operations</v>
      </c>
      <c r="I442" s="12" t="str">
        <f t="shared" si="269"/>
        <v>Operations2</v>
      </c>
      <c r="J442" s="12" t="str">
        <f t="shared" si="270"/>
        <v>Loan Operations</v>
      </c>
      <c r="K442" s="12" t="str">
        <f t="shared" si="271"/>
        <v>OperationsLoan Operations4</v>
      </c>
      <c r="L442" s="12" t="str">
        <f t="shared" si="272"/>
        <v>Loan Documentation</v>
      </c>
      <c r="M442" s="12" t="str">
        <f t="shared" si="273"/>
        <v>OperationsLoan OperationsLoan Documentation11</v>
      </c>
      <c r="N442" s="12" t="str">
        <f t="shared" si="274"/>
        <v>Levels H &amp; I Combined</v>
      </c>
      <c r="O442" s="4" t="s">
        <v>2320</v>
      </c>
      <c r="P442" s="4" t="str">
        <f t="shared" si="282"/>
        <v>OP</v>
      </c>
      <c r="Q442" s="4" t="str">
        <f t="shared" si="283"/>
        <v>LO</v>
      </c>
      <c r="R442" s="4" t="str">
        <f t="shared" si="284"/>
        <v>D</v>
      </c>
      <c r="S442" s="4" t="str">
        <f t="shared" si="285"/>
        <v>4</v>
      </c>
      <c r="V442" s="12" t="str">
        <f t="shared" si="286"/>
        <v>RRU-OP-LOD4</v>
      </c>
      <c r="W442" s="17" t="str">
        <f t="shared" si="292"/>
        <v>Operations</v>
      </c>
      <c r="X442" s="17" t="str">
        <f t="shared" si="288"/>
        <v>Loan Operations</v>
      </c>
      <c r="Y442" s="17" t="str">
        <f t="shared" si="289"/>
        <v>Loan Documentation</v>
      </c>
      <c r="Z442" s="17" t="str">
        <f t="shared" si="290"/>
        <v>Levels H &amp; I Combined</v>
      </c>
      <c r="AN442" s="4" t="str">
        <f t="shared" si="275"/>
        <v>OPLOD4</v>
      </c>
      <c r="AO442" s="12" t="str">
        <f t="shared" si="291"/>
        <v>RRU-OP-LOD4</v>
      </c>
      <c r="AP442" s="12" t="str">
        <f t="shared" si="276"/>
        <v>Operations</v>
      </c>
      <c r="AQ442" s="12" t="str">
        <f t="shared" si="277"/>
        <v>Loan Operations</v>
      </c>
      <c r="AR442" s="12" t="str">
        <f t="shared" si="278"/>
        <v>Loan Documentation</v>
      </c>
      <c r="AS442" s="12" t="str">
        <f t="shared" si="279"/>
        <v>Levels H &amp; I Combined</v>
      </c>
      <c r="AT442" s="12" t="str">
        <f t="shared" si="280"/>
        <v>OperationsLoan OperationsLoan DocumentationLevels H &amp; I Combined</v>
      </c>
      <c r="AU442" s="153" t="str">
        <f t="shared" si="281"/>
        <v>4</v>
      </c>
    </row>
    <row r="443" spans="1:47">
      <c r="A443" s="182" t="s">
        <v>50</v>
      </c>
      <c r="B443" s="182" t="s">
        <v>4</v>
      </c>
      <c r="C443" s="182" t="s">
        <v>105</v>
      </c>
      <c r="D443" s="182" t="s">
        <v>51</v>
      </c>
      <c r="E443" s="12">
        <f t="shared" ref="E443:E515" si="293">IF(AND(H443=H442),IF(J443=J442,E442,E442+1),1)</f>
        <v>2</v>
      </c>
      <c r="F443" s="12">
        <f t="shared" ref="F443:F515" si="294">IF(AND(H443=H442,J443=J442),IF(L443=L442,F442,F442+1),1)</f>
        <v>5</v>
      </c>
      <c r="G443" s="12">
        <f t="shared" ref="G443:G515" si="295">IF(AND(H443=H442,J443=J442,L443=L442),IF(N443=N442,G442,G442+1),1)</f>
        <v>1</v>
      </c>
      <c r="H443" s="12" t="str">
        <f t="shared" ref="H443:H515" si="296">A443</f>
        <v>Operations</v>
      </c>
      <c r="I443" s="12" t="str">
        <f t="shared" ref="I443:I515" si="297">H443&amp;E443</f>
        <v>Operations2</v>
      </c>
      <c r="J443" s="12" t="str">
        <f t="shared" ref="J443:J515" si="298">B443</f>
        <v>Loan Operations</v>
      </c>
      <c r="K443" s="12" t="str">
        <f t="shared" ref="K443:K515" si="299">+H443&amp;J443&amp;F443</f>
        <v>OperationsLoan Operations5</v>
      </c>
      <c r="L443" s="12" t="str">
        <f t="shared" ref="L443:L515" si="300">C443</f>
        <v>Loan Servicing</v>
      </c>
      <c r="M443" s="12" t="str">
        <f t="shared" ref="M443:M515" si="301">H443&amp;J443&amp;L443&amp;G443</f>
        <v>OperationsLoan OperationsLoan Servicing1</v>
      </c>
      <c r="N443" s="12" t="str">
        <f t="shared" ref="N443:N515" si="302">D443</f>
        <v>B - Senior Function Manager</v>
      </c>
      <c r="O443" s="4" t="s">
        <v>2332</v>
      </c>
      <c r="P443" s="4" t="str">
        <f t="shared" si="282"/>
        <v>OP</v>
      </c>
      <c r="Q443" s="4" t="str">
        <f t="shared" si="283"/>
        <v>LO</v>
      </c>
      <c r="R443" s="4" t="str">
        <f t="shared" si="284"/>
        <v>E</v>
      </c>
      <c r="S443" s="4" t="str">
        <f t="shared" si="285"/>
        <v>B</v>
      </c>
      <c r="V443" s="12" t="str">
        <f t="shared" si="286"/>
        <v>RRU-OP-LOEB</v>
      </c>
      <c r="W443" s="17" t="str">
        <f t="shared" si="292"/>
        <v>Operations</v>
      </c>
      <c r="X443" s="17" t="str">
        <f t="shared" si="288"/>
        <v>Loan Operations</v>
      </c>
      <c r="Y443" s="17" t="str">
        <f t="shared" si="289"/>
        <v>Loan Documentation</v>
      </c>
      <c r="Z443" s="17" t="str">
        <f t="shared" si="290"/>
        <v>B - Senior Function Manager</v>
      </c>
      <c r="AN443" s="4" t="str">
        <f t="shared" ref="AN443:AN515" si="303">O443</f>
        <v>OPLOEB</v>
      </c>
      <c r="AO443" s="12" t="str">
        <f t="shared" si="291"/>
        <v>RRU-OP-LOEB</v>
      </c>
      <c r="AP443" s="12" t="str">
        <f t="shared" ref="AP443:AP515" si="304">A443</f>
        <v>Operations</v>
      </c>
      <c r="AQ443" s="12" t="str">
        <f t="shared" ref="AQ443:AQ515" si="305">B443</f>
        <v>Loan Operations</v>
      </c>
      <c r="AR443" s="12" t="str">
        <f t="shared" ref="AR443:AR515" si="306">C443</f>
        <v>Loan Servicing</v>
      </c>
      <c r="AS443" s="12" t="str">
        <f t="shared" ref="AS443:AS515" si="307">D443</f>
        <v>B - Senior Function Manager</v>
      </c>
      <c r="AT443" s="12" t="str">
        <f t="shared" ref="AT443:AT515" si="308">AP443&amp;AQ443&amp;AR443&amp;AS443</f>
        <v>OperationsLoan OperationsLoan ServicingB - Senior Function Manager</v>
      </c>
      <c r="AU443" s="153" t="str">
        <f t="shared" ref="AU443:AU515" si="309">RIGHT(AO443)</f>
        <v>B</v>
      </c>
    </row>
    <row r="444" spans="1:47">
      <c r="A444" s="182" t="s">
        <v>50</v>
      </c>
      <c r="B444" s="182" t="s">
        <v>4</v>
      </c>
      <c r="C444" s="182" t="s">
        <v>105</v>
      </c>
      <c r="D444" s="182" t="s">
        <v>142</v>
      </c>
      <c r="E444" s="12">
        <f t="shared" si="293"/>
        <v>2</v>
      </c>
      <c r="F444" s="12">
        <f t="shared" si="294"/>
        <v>5</v>
      </c>
      <c r="G444" s="12">
        <f t="shared" si="295"/>
        <v>2</v>
      </c>
      <c r="H444" s="12" t="str">
        <f t="shared" si="296"/>
        <v>Operations</v>
      </c>
      <c r="I444" s="12" t="str">
        <f t="shared" si="297"/>
        <v>Operations2</v>
      </c>
      <c r="J444" s="12" t="str">
        <f t="shared" si="298"/>
        <v>Loan Operations</v>
      </c>
      <c r="K444" s="12" t="str">
        <f t="shared" si="299"/>
        <v>OperationsLoan Operations5</v>
      </c>
      <c r="L444" s="12" t="str">
        <f t="shared" si="300"/>
        <v>Loan Servicing</v>
      </c>
      <c r="M444" s="12" t="str">
        <f t="shared" si="301"/>
        <v>OperationsLoan OperationsLoan Servicing2</v>
      </c>
      <c r="N444" s="12" t="str">
        <f t="shared" si="302"/>
        <v>C - Function Manager/Senior Technical Expert</v>
      </c>
      <c r="O444" s="4" t="s">
        <v>2333</v>
      </c>
      <c r="P444" s="4" t="str">
        <f t="shared" si="282"/>
        <v>OP</v>
      </c>
      <c r="Q444" s="4" t="str">
        <f t="shared" si="283"/>
        <v>LO</v>
      </c>
      <c r="R444" s="4" t="str">
        <f t="shared" si="284"/>
        <v>E</v>
      </c>
      <c r="S444" s="4" t="str">
        <f t="shared" si="285"/>
        <v>C</v>
      </c>
      <c r="V444" s="12" t="str">
        <f t="shared" si="286"/>
        <v>RRU-OP-LOEC</v>
      </c>
      <c r="W444" s="17" t="str">
        <f t="shared" si="292"/>
        <v>Operations</v>
      </c>
      <c r="X444" s="17" t="str">
        <f t="shared" si="288"/>
        <v>Loan Operations</v>
      </c>
      <c r="Y444" s="17" t="str">
        <f t="shared" si="289"/>
        <v>Loan Servicing</v>
      </c>
      <c r="Z444" s="17" t="str">
        <f t="shared" si="290"/>
        <v>C - Function Manager/Senior Technical Expert</v>
      </c>
      <c r="AN444" s="4" t="str">
        <f t="shared" si="303"/>
        <v>OPLOEC</v>
      </c>
      <c r="AO444" s="12" t="str">
        <f t="shared" si="291"/>
        <v>RRU-OP-LOEC</v>
      </c>
      <c r="AP444" s="12" t="str">
        <f t="shared" si="304"/>
        <v>Operations</v>
      </c>
      <c r="AQ444" s="12" t="str">
        <f t="shared" si="305"/>
        <v>Loan Operations</v>
      </c>
      <c r="AR444" s="12" t="str">
        <f t="shared" si="306"/>
        <v>Loan Servicing</v>
      </c>
      <c r="AS444" s="12" t="str">
        <f t="shared" si="307"/>
        <v>C - Function Manager/Senior Technical Expert</v>
      </c>
      <c r="AT444" s="12" t="str">
        <f t="shared" si="308"/>
        <v>OperationsLoan OperationsLoan ServicingC - Function Manager/Senior Technical Expert</v>
      </c>
      <c r="AU444" s="153" t="str">
        <f t="shared" si="309"/>
        <v>C</v>
      </c>
    </row>
    <row r="445" spans="1:47">
      <c r="A445" s="182" t="s">
        <v>50</v>
      </c>
      <c r="B445" s="182" t="s">
        <v>4</v>
      </c>
      <c r="C445" s="182" t="s">
        <v>105</v>
      </c>
      <c r="D445" s="182" t="s">
        <v>135</v>
      </c>
      <c r="E445" s="12">
        <f t="shared" si="293"/>
        <v>2</v>
      </c>
      <c r="F445" s="12">
        <f t="shared" si="294"/>
        <v>5</v>
      </c>
      <c r="G445" s="12">
        <f t="shared" si="295"/>
        <v>3</v>
      </c>
      <c r="H445" s="12" t="str">
        <f t="shared" si="296"/>
        <v>Operations</v>
      </c>
      <c r="I445" s="12" t="str">
        <f t="shared" si="297"/>
        <v>Operations2</v>
      </c>
      <c r="J445" s="12" t="str">
        <f t="shared" si="298"/>
        <v>Loan Operations</v>
      </c>
      <c r="K445" s="12" t="str">
        <f t="shared" si="299"/>
        <v>OperationsLoan Operations5</v>
      </c>
      <c r="L445" s="12" t="str">
        <f t="shared" si="300"/>
        <v>Loan Servicing</v>
      </c>
      <c r="M445" s="12" t="str">
        <f t="shared" si="301"/>
        <v>OperationsLoan OperationsLoan Servicing3</v>
      </c>
      <c r="N445" s="12" t="str">
        <f t="shared" si="302"/>
        <v>D - Manager/Technical Expert</v>
      </c>
      <c r="O445" s="4" t="s">
        <v>2334</v>
      </c>
      <c r="P445" s="4" t="str">
        <f t="shared" si="282"/>
        <v>OP</v>
      </c>
      <c r="Q445" s="4" t="str">
        <f t="shared" si="283"/>
        <v>LO</v>
      </c>
      <c r="R445" s="4" t="str">
        <f t="shared" si="284"/>
        <v>E</v>
      </c>
      <c r="S445" s="4" t="str">
        <f t="shared" si="285"/>
        <v>D</v>
      </c>
      <c r="V445" s="12" t="str">
        <f t="shared" si="286"/>
        <v>RRU-OP-LOED</v>
      </c>
      <c r="W445" s="17" t="str">
        <f t="shared" si="292"/>
        <v>Operations</v>
      </c>
      <c r="X445" s="17" t="str">
        <f t="shared" si="288"/>
        <v>Loan Operations</v>
      </c>
      <c r="Y445" s="17" t="str">
        <f t="shared" si="289"/>
        <v>Loan Servicing</v>
      </c>
      <c r="Z445" s="17" t="str">
        <f t="shared" si="290"/>
        <v>D - Manager/Technical Expert</v>
      </c>
      <c r="AN445" s="4" t="str">
        <f t="shared" si="303"/>
        <v>OPLOED</v>
      </c>
      <c r="AO445" s="12" t="str">
        <f t="shared" si="291"/>
        <v>RRU-OP-LOED</v>
      </c>
      <c r="AP445" s="12" t="str">
        <f t="shared" si="304"/>
        <v>Operations</v>
      </c>
      <c r="AQ445" s="12" t="str">
        <f t="shared" si="305"/>
        <v>Loan Operations</v>
      </c>
      <c r="AR445" s="12" t="str">
        <f t="shared" si="306"/>
        <v>Loan Servicing</v>
      </c>
      <c r="AS445" s="12" t="str">
        <f t="shared" si="307"/>
        <v>D - Manager/Technical Expert</v>
      </c>
      <c r="AT445" s="12" t="str">
        <f t="shared" si="308"/>
        <v>OperationsLoan OperationsLoan ServicingD - Manager/Technical Expert</v>
      </c>
      <c r="AU445" s="153" t="str">
        <f t="shared" si="309"/>
        <v>D</v>
      </c>
    </row>
    <row r="446" spans="1:47">
      <c r="A446" s="182" t="s">
        <v>50</v>
      </c>
      <c r="B446" s="182" t="s">
        <v>4</v>
      </c>
      <c r="C446" s="182" t="s">
        <v>105</v>
      </c>
      <c r="D446" s="182" t="s">
        <v>136</v>
      </c>
      <c r="E446" s="12">
        <f t="shared" si="293"/>
        <v>2</v>
      </c>
      <c r="F446" s="12">
        <f t="shared" si="294"/>
        <v>5</v>
      </c>
      <c r="G446" s="12">
        <f t="shared" si="295"/>
        <v>4</v>
      </c>
      <c r="H446" s="12" t="str">
        <f t="shared" si="296"/>
        <v>Operations</v>
      </c>
      <c r="I446" s="12" t="str">
        <f t="shared" si="297"/>
        <v>Operations2</v>
      </c>
      <c r="J446" s="12" t="str">
        <f t="shared" si="298"/>
        <v>Loan Operations</v>
      </c>
      <c r="K446" s="12" t="str">
        <f t="shared" si="299"/>
        <v>OperationsLoan Operations5</v>
      </c>
      <c r="L446" s="12" t="str">
        <f t="shared" si="300"/>
        <v>Loan Servicing</v>
      </c>
      <c r="M446" s="12" t="str">
        <f t="shared" si="301"/>
        <v>OperationsLoan OperationsLoan Servicing4</v>
      </c>
      <c r="N446" s="12" t="str">
        <f t="shared" si="302"/>
        <v>E - Senior Professional</v>
      </c>
      <c r="O446" s="4" t="s">
        <v>2335</v>
      </c>
      <c r="P446" s="4" t="str">
        <f t="shared" ref="P446:P518" si="310">LEFT(O446,2)</f>
        <v>OP</v>
      </c>
      <c r="Q446" s="4" t="str">
        <f t="shared" ref="Q446:Q518" si="311">MID(O446,3,2)</f>
        <v>LO</v>
      </c>
      <c r="R446" s="4" t="str">
        <f t="shared" ref="R446:R518" si="312">MID(O446,5,1)</f>
        <v>E</v>
      </c>
      <c r="S446" s="4" t="str">
        <f t="shared" ref="S446:S518" si="313">RIGHT(O446)</f>
        <v>E</v>
      </c>
      <c r="V446" s="12" t="str">
        <f t="shared" ref="V446:V518" si="314">"RRU-"&amp;P446&amp;"-"&amp;Q446&amp;R446&amp;S446</f>
        <v>RRU-OP-LOEE</v>
      </c>
      <c r="W446" s="17" t="str">
        <f t="shared" si="292"/>
        <v>Operations</v>
      </c>
      <c r="X446" s="17" t="str">
        <f t="shared" ref="X446:X518" si="315">B446</f>
        <v>Loan Operations</v>
      </c>
      <c r="Y446" s="17" t="str">
        <f t="shared" si="289"/>
        <v>Loan Servicing</v>
      </c>
      <c r="Z446" s="17" t="str">
        <f t="shared" ref="Z446:Z518" si="316">D446</f>
        <v>E - Senior Professional</v>
      </c>
      <c r="AN446" s="4" t="str">
        <f t="shared" si="303"/>
        <v>OPLOEE</v>
      </c>
      <c r="AO446" s="12" t="str">
        <f t="shared" si="291"/>
        <v>RRU-OP-LOEE</v>
      </c>
      <c r="AP446" s="12" t="str">
        <f t="shared" si="304"/>
        <v>Operations</v>
      </c>
      <c r="AQ446" s="12" t="str">
        <f t="shared" si="305"/>
        <v>Loan Operations</v>
      </c>
      <c r="AR446" s="12" t="str">
        <f t="shared" si="306"/>
        <v>Loan Servicing</v>
      </c>
      <c r="AS446" s="12" t="str">
        <f t="shared" si="307"/>
        <v>E - Senior Professional</v>
      </c>
      <c r="AT446" s="12" t="str">
        <f t="shared" si="308"/>
        <v>OperationsLoan OperationsLoan ServicingE - Senior Professional</v>
      </c>
      <c r="AU446" s="153" t="str">
        <f t="shared" si="309"/>
        <v>E</v>
      </c>
    </row>
    <row r="447" spans="1:47">
      <c r="A447" s="182" t="s">
        <v>50</v>
      </c>
      <c r="B447" s="182" t="s">
        <v>4</v>
      </c>
      <c r="C447" s="182" t="s">
        <v>105</v>
      </c>
      <c r="D447" s="182" t="s">
        <v>137</v>
      </c>
      <c r="E447" s="12">
        <f t="shared" si="293"/>
        <v>2</v>
      </c>
      <c r="F447" s="12">
        <f t="shared" si="294"/>
        <v>5</v>
      </c>
      <c r="G447" s="12">
        <f t="shared" si="295"/>
        <v>5</v>
      </c>
      <c r="H447" s="12" t="str">
        <f t="shared" si="296"/>
        <v>Operations</v>
      </c>
      <c r="I447" s="12" t="str">
        <f t="shared" si="297"/>
        <v>Operations2</v>
      </c>
      <c r="J447" s="12" t="str">
        <f t="shared" si="298"/>
        <v>Loan Operations</v>
      </c>
      <c r="K447" s="12" t="str">
        <f t="shared" si="299"/>
        <v>OperationsLoan Operations5</v>
      </c>
      <c r="L447" s="12" t="str">
        <f t="shared" si="300"/>
        <v>Loan Servicing</v>
      </c>
      <c r="M447" s="12" t="str">
        <f t="shared" si="301"/>
        <v>OperationsLoan OperationsLoan Servicing5</v>
      </c>
      <c r="N447" s="12" t="str">
        <f t="shared" si="302"/>
        <v>F - Intermediate Professional</v>
      </c>
      <c r="O447" s="4" t="s">
        <v>2336</v>
      </c>
      <c r="P447" s="4" t="str">
        <f t="shared" si="310"/>
        <v>OP</v>
      </c>
      <c r="Q447" s="4" t="str">
        <f t="shared" si="311"/>
        <v>LO</v>
      </c>
      <c r="R447" s="4" t="str">
        <f t="shared" si="312"/>
        <v>E</v>
      </c>
      <c r="S447" s="4" t="str">
        <f t="shared" si="313"/>
        <v>F</v>
      </c>
      <c r="V447" s="12" t="str">
        <f t="shared" si="314"/>
        <v>RRU-OP-LOEF</v>
      </c>
      <c r="W447" s="17" t="str">
        <f t="shared" si="292"/>
        <v>Operations</v>
      </c>
      <c r="X447" s="17" t="str">
        <f t="shared" si="315"/>
        <v>Loan Operations</v>
      </c>
      <c r="Y447" s="17" t="str">
        <f t="shared" ref="Y447:Y519" si="317">C446</f>
        <v>Loan Servicing</v>
      </c>
      <c r="Z447" s="17" t="str">
        <f t="shared" si="316"/>
        <v>F - Intermediate Professional</v>
      </c>
      <c r="AN447" s="4" t="str">
        <f t="shared" si="303"/>
        <v>OPLOEF</v>
      </c>
      <c r="AO447" s="12" t="str">
        <f t="shared" si="291"/>
        <v>RRU-OP-LOEF</v>
      </c>
      <c r="AP447" s="12" t="str">
        <f t="shared" si="304"/>
        <v>Operations</v>
      </c>
      <c r="AQ447" s="12" t="str">
        <f t="shared" si="305"/>
        <v>Loan Operations</v>
      </c>
      <c r="AR447" s="12" t="str">
        <f t="shared" si="306"/>
        <v>Loan Servicing</v>
      </c>
      <c r="AS447" s="12" t="str">
        <f t="shared" si="307"/>
        <v>F - Intermediate Professional</v>
      </c>
      <c r="AT447" s="12" t="str">
        <f t="shared" si="308"/>
        <v>OperationsLoan OperationsLoan ServicingF - Intermediate Professional</v>
      </c>
      <c r="AU447" s="153" t="str">
        <f t="shared" si="309"/>
        <v>F</v>
      </c>
    </row>
    <row r="448" spans="1:47">
      <c r="A448" s="182" t="s">
        <v>50</v>
      </c>
      <c r="B448" s="182" t="s">
        <v>4</v>
      </c>
      <c r="C448" s="182" t="s">
        <v>105</v>
      </c>
      <c r="D448" s="182" t="s">
        <v>138</v>
      </c>
      <c r="E448" s="12">
        <f t="shared" si="293"/>
        <v>2</v>
      </c>
      <c r="F448" s="12">
        <f t="shared" si="294"/>
        <v>5</v>
      </c>
      <c r="G448" s="12">
        <f t="shared" si="295"/>
        <v>6</v>
      </c>
      <c r="H448" s="12" t="str">
        <f t="shared" si="296"/>
        <v>Operations</v>
      </c>
      <c r="I448" s="12" t="str">
        <f t="shared" si="297"/>
        <v>Operations2</v>
      </c>
      <c r="J448" s="12" t="str">
        <f t="shared" si="298"/>
        <v>Loan Operations</v>
      </c>
      <c r="K448" s="12" t="str">
        <f t="shared" si="299"/>
        <v>OperationsLoan Operations5</v>
      </c>
      <c r="L448" s="12" t="str">
        <f t="shared" si="300"/>
        <v>Loan Servicing</v>
      </c>
      <c r="M448" s="12" t="str">
        <f t="shared" si="301"/>
        <v>OperationsLoan OperationsLoan Servicing6</v>
      </c>
      <c r="N448" s="12" t="str">
        <f t="shared" si="302"/>
        <v>G - Junior Professional</v>
      </c>
      <c r="O448" s="4" t="s">
        <v>2337</v>
      </c>
      <c r="P448" s="4" t="str">
        <f t="shared" si="310"/>
        <v>OP</v>
      </c>
      <c r="Q448" s="4" t="str">
        <f t="shared" si="311"/>
        <v>LO</v>
      </c>
      <c r="R448" s="4" t="str">
        <f t="shared" si="312"/>
        <v>E</v>
      </c>
      <c r="S448" s="4" t="str">
        <f t="shared" si="313"/>
        <v>G</v>
      </c>
      <c r="V448" s="12" t="str">
        <f t="shared" si="314"/>
        <v>RRU-OP-LOEG</v>
      </c>
      <c r="W448" s="17" t="str">
        <f t="shared" si="292"/>
        <v>Operations</v>
      </c>
      <c r="X448" s="17" t="str">
        <f t="shared" si="315"/>
        <v>Loan Operations</v>
      </c>
      <c r="Y448" s="17" t="str">
        <f t="shared" si="317"/>
        <v>Loan Servicing</v>
      </c>
      <c r="Z448" s="17" t="str">
        <f t="shared" si="316"/>
        <v>G - Junior Professional</v>
      </c>
      <c r="AN448" s="4" t="str">
        <f t="shared" si="303"/>
        <v>OPLOEG</v>
      </c>
      <c r="AO448" s="12" t="str">
        <f t="shared" si="291"/>
        <v>RRU-OP-LOEG</v>
      </c>
      <c r="AP448" s="12" t="str">
        <f t="shared" si="304"/>
        <v>Operations</v>
      </c>
      <c r="AQ448" s="12" t="str">
        <f t="shared" si="305"/>
        <v>Loan Operations</v>
      </c>
      <c r="AR448" s="12" t="str">
        <f t="shared" si="306"/>
        <v>Loan Servicing</v>
      </c>
      <c r="AS448" s="12" t="str">
        <f t="shared" si="307"/>
        <v>G - Junior Professional</v>
      </c>
      <c r="AT448" s="12" t="str">
        <f t="shared" si="308"/>
        <v>OperationsLoan OperationsLoan ServicingG - Junior Professional</v>
      </c>
      <c r="AU448" s="153" t="str">
        <f t="shared" si="309"/>
        <v>G</v>
      </c>
    </row>
    <row r="449" spans="1:47">
      <c r="A449" s="182" t="s">
        <v>50</v>
      </c>
      <c r="B449" s="182" t="s">
        <v>4</v>
      </c>
      <c r="C449" s="182" t="s">
        <v>105</v>
      </c>
      <c r="D449" s="182" t="s">
        <v>143</v>
      </c>
      <c r="E449" s="12">
        <f t="shared" si="293"/>
        <v>2</v>
      </c>
      <c r="F449" s="12">
        <f t="shared" si="294"/>
        <v>5</v>
      </c>
      <c r="G449" s="12">
        <f t="shared" si="295"/>
        <v>7</v>
      </c>
      <c r="H449" s="12" t="str">
        <f t="shared" si="296"/>
        <v>Operations</v>
      </c>
      <c r="I449" s="12" t="str">
        <f t="shared" si="297"/>
        <v>Operations2</v>
      </c>
      <c r="J449" s="12" t="str">
        <f t="shared" si="298"/>
        <v>Loan Operations</v>
      </c>
      <c r="K449" s="12" t="str">
        <f t="shared" si="299"/>
        <v>OperationsLoan Operations5</v>
      </c>
      <c r="L449" s="12" t="str">
        <f t="shared" si="300"/>
        <v>Loan Servicing</v>
      </c>
      <c r="M449" s="12" t="str">
        <f t="shared" si="301"/>
        <v>OperationsLoan OperationsLoan Servicing7</v>
      </c>
      <c r="N449" s="12" t="str">
        <f t="shared" si="302"/>
        <v>H - Intermediate Staff</v>
      </c>
      <c r="O449" s="4" t="s">
        <v>2338</v>
      </c>
      <c r="P449" s="4" t="str">
        <f t="shared" si="310"/>
        <v>OP</v>
      </c>
      <c r="Q449" s="4" t="str">
        <f t="shared" si="311"/>
        <v>LO</v>
      </c>
      <c r="R449" s="4" t="str">
        <f t="shared" si="312"/>
        <v>E</v>
      </c>
      <c r="S449" s="4" t="str">
        <f t="shared" si="313"/>
        <v>H</v>
      </c>
      <c r="V449" s="12" t="str">
        <f t="shared" si="314"/>
        <v>RRU-OP-LOEH</v>
      </c>
      <c r="W449" s="17" t="str">
        <f t="shared" si="292"/>
        <v>Operations</v>
      </c>
      <c r="X449" s="17" t="str">
        <f t="shared" si="315"/>
        <v>Loan Operations</v>
      </c>
      <c r="Y449" s="17" t="str">
        <f t="shared" si="317"/>
        <v>Loan Servicing</v>
      </c>
      <c r="Z449" s="17" t="str">
        <f t="shared" si="316"/>
        <v>H - Intermediate Staff</v>
      </c>
      <c r="AN449" s="4" t="str">
        <f t="shared" si="303"/>
        <v>OPLOEH</v>
      </c>
      <c r="AO449" s="12" t="str">
        <f t="shared" si="291"/>
        <v>RRU-OP-LOEH</v>
      </c>
      <c r="AP449" s="12" t="str">
        <f t="shared" si="304"/>
        <v>Operations</v>
      </c>
      <c r="AQ449" s="12" t="str">
        <f t="shared" si="305"/>
        <v>Loan Operations</v>
      </c>
      <c r="AR449" s="12" t="str">
        <f t="shared" si="306"/>
        <v>Loan Servicing</v>
      </c>
      <c r="AS449" s="12" t="str">
        <f t="shared" si="307"/>
        <v>H - Intermediate Staff</v>
      </c>
      <c r="AT449" s="12" t="str">
        <f t="shared" si="308"/>
        <v>OperationsLoan OperationsLoan ServicingH - Intermediate Staff</v>
      </c>
      <c r="AU449" s="153" t="str">
        <f t="shared" si="309"/>
        <v>H</v>
      </c>
    </row>
    <row r="450" spans="1:47">
      <c r="A450" s="182" t="s">
        <v>50</v>
      </c>
      <c r="B450" s="182" t="s">
        <v>4</v>
      </c>
      <c r="C450" s="182" t="s">
        <v>105</v>
      </c>
      <c r="D450" s="182" t="s">
        <v>144</v>
      </c>
      <c r="E450" s="12">
        <f t="shared" si="293"/>
        <v>2</v>
      </c>
      <c r="F450" s="12">
        <f t="shared" si="294"/>
        <v>5</v>
      </c>
      <c r="G450" s="12">
        <f t="shared" si="295"/>
        <v>8</v>
      </c>
      <c r="H450" s="12" t="str">
        <f t="shared" si="296"/>
        <v>Operations</v>
      </c>
      <c r="I450" s="12" t="str">
        <f t="shared" si="297"/>
        <v>Operations2</v>
      </c>
      <c r="J450" s="12" t="str">
        <f t="shared" si="298"/>
        <v>Loan Operations</v>
      </c>
      <c r="K450" s="12" t="str">
        <f t="shared" si="299"/>
        <v>OperationsLoan Operations5</v>
      </c>
      <c r="L450" s="12" t="str">
        <f t="shared" si="300"/>
        <v>Loan Servicing</v>
      </c>
      <c r="M450" s="12" t="str">
        <f t="shared" si="301"/>
        <v>OperationsLoan OperationsLoan Servicing8</v>
      </c>
      <c r="N450" s="12" t="str">
        <f t="shared" si="302"/>
        <v>I - Junior Staff</v>
      </c>
      <c r="O450" s="4" t="s">
        <v>2339</v>
      </c>
      <c r="P450" s="4" t="str">
        <f t="shared" si="310"/>
        <v>OP</v>
      </c>
      <c r="Q450" s="4" t="str">
        <f t="shared" si="311"/>
        <v>LO</v>
      </c>
      <c r="R450" s="4" t="str">
        <f t="shared" si="312"/>
        <v>E</v>
      </c>
      <c r="S450" s="4" t="str">
        <f t="shared" si="313"/>
        <v>I</v>
      </c>
      <c r="V450" s="12" t="str">
        <f t="shared" si="314"/>
        <v>RRU-OP-LOEI</v>
      </c>
      <c r="W450" s="17" t="str">
        <f t="shared" ref="W450:W470" si="318">A448</f>
        <v>Operations</v>
      </c>
      <c r="X450" s="17" t="str">
        <f t="shared" si="315"/>
        <v>Loan Operations</v>
      </c>
      <c r="Y450" s="17" t="str">
        <f t="shared" si="317"/>
        <v>Loan Servicing</v>
      </c>
      <c r="Z450" s="17" t="str">
        <f t="shared" si="316"/>
        <v>I - Junior Staff</v>
      </c>
      <c r="AN450" s="4" t="str">
        <f t="shared" si="303"/>
        <v>OPLOEI</v>
      </c>
      <c r="AO450" s="12" t="str">
        <f t="shared" si="291"/>
        <v>RRU-OP-LOEI</v>
      </c>
      <c r="AP450" s="12" t="str">
        <f t="shared" si="304"/>
        <v>Operations</v>
      </c>
      <c r="AQ450" s="12" t="str">
        <f t="shared" si="305"/>
        <v>Loan Operations</v>
      </c>
      <c r="AR450" s="12" t="str">
        <f t="shared" si="306"/>
        <v>Loan Servicing</v>
      </c>
      <c r="AS450" s="12" t="str">
        <f t="shared" si="307"/>
        <v>I - Junior Staff</v>
      </c>
      <c r="AT450" s="12" t="str">
        <f t="shared" si="308"/>
        <v>OperationsLoan OperationsLoan ServicingI - Junior Staff</v>
      </c>
      <c r="AU450" s="153" t="str">
        <f t="shared" si="309"/>
        <v>I</v>
      </c>
    </row>
    <row r="451" spans="1:47">
      <c r="A451" s="182" t="s">
        <v>50</v>
      </c>
      <c r="B451" s="182" t="s">
        <v>4</v>
      </c>
      <c r="C451" s="182" t="s">
        <v>105</v>
      </c>
      <c r="D451" s="182" t="s">
        <v>1408</v>
      </c>
      <c r="E451" s="12">
        <f t="shared" si="293"/>
        <v>2</v>
      </c>
      <c r="F451" s="12">
        <f t="shared" si="294"/>
        <v>5</v>
      </c>
      <c r="G451" s="12">
        <f t="shared" si="295"/>
        <v>9</v>
      </c>
      <c r="H451" s="12" t="str">
        <f t="shared" si="296"/>
        <v>Operations</v>
      </c>
      <c r="I451" s="12" t="str">
        <f t="shared" si="297"/>
        <v>Operations2</v>
      </c>
      <c r="J451" s="12" t="str">
        <f t="shared" si="298"/>
        <v>Loan Operations</v>
      </c>
      <c r="K451" s="12" t="str">
        <f t="shared" si="299"/>
        <v>OperationsLoan Operations5</v>
      </c>
      <c r="L451" s="12" t="str">
        <f t="shared" si="300"/>
        <v>Loan Servicing</v>
      </c>
      <c r="M451" s="12" t="str">
        <f t="shared" si="301"/>
        <v>OperationsLoan OperationsLoan Servicing9</v>
      </c>
      <c r="N451" s="12" t="str">
        <f t="shared" si="302"/>
        <v>Levels C &amp; D Combined</v>
      </c>
      <c r="O451" s="4" t="s">
        <v>2329</v>
      </c>
      <c r="P451" s="4" t="str">
        <f t="shared" si="310"/>
        <v>OP</v>
      </c>
      <c r="Q451" s="4" t="str">
        <f t="shared" si="311"/>
        <v>LO</v>
      </c>
      <c r="R451" s="4" t="str">
        <f t="shared" si="312"/>
        <v>E</v>
      </c>
      <c r="S451" s="4" t="str">
        <f t="shared" si="313"/>
        <v>2</v>
      </c>
      <c r="V451" s="12" t="str">
        <f t="shared" si="314"/>
        <v>RRU-OP-LOE2</v>
      </c>
      <c r="W451" s="17" t="str">
        <f t="shared" si="318"/>
        <v>Operations</v>
      </c>
      <c r="X451" s="17" t="str">
        <f t="shared" si="315"/>
        <v>Loan Operations</v>
      </c>
      <c r="Y451" s="17" t="str">
        <f t="shared" si="317"/>
        <v>Loan Servicing</v>
      </c>
      <c r="Z451" s="17" t="str">
        <f t="shared" si="316"/>
        <v>Levels C &amp; D Combined</v>
      </c>
      <c r="AN451" s="4" t="str">
        <f t="shared" si="303"/>
        <v>OPLOE2</v>
      </c>
      <c r="AO451" s="12" t="str">
        <f t="shared" si="291"/>
        <v>RRU-OP-LOE2</v>
      </c>
      <c r="AP451" s="12" t="str">
        <f t="shared" si="304"/>
        <v>Operations</v>
      </c>
      <c r="AQ451" s="12" t="str">
        <f t="shared" si="305"/>
        <v>Loan Operations</v>
      </c>
      <c r="AR451" s="12" t="str">
        <f t="shared" si="306"/>
        <v>Loan Servicing</v>
      </c>
      <c r="AS451" s="12" t="str">
        <f t="shared" si="307"/>
        <v>Levels C &amp; D Combined</v>
      </c>
      <c r="AT451" s="12" t="str">
        <f t="shared" si="308"/>
        <v>OperationsLoan OperationsLoan ServicingLevels C &amp; D Combined</v>
      </c>
      <c r="AU451" s="153" t="str">
        <f t="shared" si="309"/>
        <v>2</v>
      </c>
    </row>
    <row r="452" spans="1:47">
      <c r="A452" s="182" t="s">
        <v>50</v>
      </c>
      <c r="B452" s="182" t="s">
        <v>4</v>
      </c>
      <c r="C452" s="182" t="s">
        <v>105</v>
      </c>
      <c r="D452" s="182" t="s">
        <v>1409</v>
      </c>
      <c r="E452" s="12">
        <f t="shared" si="293"/>
        <v>2</v>
      </c>
      <c r="F452" s="12">
        <f t="shared" si="294"/>
        <v>5</v>
      </c>
      <c r="G452" s="12">
        <f t="shared" si="295"/>
        <v>10</v>
      </c>
      <c r="H452" s="12" t="str">
        <f t="shared" si="296"/>
        <v>Operations</v>
      </c>
      <c r="I452" s="12" t="str">
        <f t="shared" si="297"/>
        <v>Operations2</v>
      </c>
      <c r="J452" s="12" t="str">
        <f t="shared" si="298"/>
        <v>Loan Operations</v>
      </c>
      <c r="K452" s="12" t="str">
        <f t="shared" si="299"/>
        <v>OperationsLoan Operations5</v>
      </c>
      <c r="L452" s="12" t="str">
        <f t="shared" si="300"/>
        <v>Loan Servicing</v>
      </c>
      <c r="M452" s="12" t="str">
        <f t="shared" si="301"/>
        <v>OperationsLoan OperationsLoan Servicing10</v>
      </c>
      <c r="N452" s="12" t="str">
        <f t="shared" si="302"/>
        <v>Levels E, F &amp; G Combined</v>
      </c>
      <c r="O452" s="4" t="s">
        <v>2330</v>
      </c>
      <c r="P452" s="4" t="str">
        <f t="shared" si="310"/>
        <v>OP</v>
      </c>
      <c r="Q452" s="4" t="str">
        <f t="shared" si="311"/>
        <v>LO</v>
      </c>
      <c r="R452" s="4" t="str">
        <f t="shared" si="312"/>
        <v>E</v>
      </c>
      <c r="S452" s="4" t="str">
        <f t="shared" si="313"/>
        <v>3</v>
      </c>
      <c r="V452" s="12" t="str">
        <f t="shared" si="314"/>
        <v>RRU-OP-LOE3</v>
      </c>
      <c r="W452" s="17" t="str">
        <f t="shared" si="318"/>
        <v>Operations</v>
      </c>
      <c r="X452" s="17" t="str">
        <f t="shared" si="315"/>
        <v>Loan Operations</v>
      </c>
      <c r="Y452" s="17" t="str">
        <f t="shared" si="317"/>
        <v>Loan Servicing</v>
      </c>
      <c r="Z452" s="17" t="str">
        <f t="shared" si="316"/>
        <v>Levels E, F &amp; G Combined</v>
      </c>
      <c r="AN452" s="4" t="str">
        <f t="shared" si="303"/>
        <v>OPLOE3</v>
      </c>
      <c r="AO452" s="12" t="str">
        <f t="shared" si="291"/>
        <v>RRU-OP-LOE3</v>
      </c>
      <c r="AP452" s="12" t="str">
        <f t="shared" si="304"/>
        <v>Operations</v>
      </c>
      <c r="AQ452" s="12" t="str">
        <f t="shared" si="305"/>
        <v>Loan Operations</v>
      </c>
      <c r="AR452" s="12" t="str">
        <f t="shared" si="306"/>
        <v>Loan Servicing</v>
      </c>
      <c r="AS452" s="12" t="str">
        <f t="shared" si="307"/>
        <v>Levels E, F &amp; G Combined</v>
      </c>
      <c r="AT452" s="12" t="str">
        <f t="shared" si="308"/>
        <v>OperationsLoan OperationsLoan ServicingLevels E, F &amp; G Combined</v>
      </c>
      <c r="AU452" s="153" t="str">
        <f t="shared" si="309"/>
        <v>3</v>
      </c>
    </row>
    <row r="453" spans="1:47">
      <c r="A453" s="182" t="s">
        <v>50</v>
      </c>
      <c r="B453" s="182" t="s">
        <v>4</v>
      </c>
      <c r="C453" s="182" t="s">
        <v>105</v>
      </c>
      <c r="D453" s="182" t="s">
        <v>1410</v>
      </c>
      <c r="E453" s="12">
        <f t="shared" si="293"/>
        <v>2</v>
      </c>
      <c r="F453" s="12">
        <f t="shared" si="294"/>
        <v>5</v>
      </c>
      <c r="G453" s="12">
        <f t="shared" si="295"/>
        <v>11</v>
      </c>
      <c r="H453" s="12" t="str">
        <f t="shared" si="296"/>
        <v>Operations</v>
      </c>
      <c r="I453" s="12" t="str">
        <f t="shared" si="297"/>
        <v>Operations2</v>
      </c>
      <c r="J453" s="12" t="str">
        <f t="shared" si="298"/>
        <v>Loan Operations</v>
      </c>
      <c r="K453" s="12" t="str">
        <f t="shared" si="299"/>
        <v>OperationsLoan Operations5</v>
      </c>
      <c r="L453" s="12" t="str">
        <f t="shared" si="300"/>
        <v>Loan Servicing</v>
      </c>
      <c r="M453" s="12" t="str">
        <f t="shared" si="301"/>
        <v>OperationsLoan OperationsLoan Servicing11</v>
      </c>
      <c r="N453" s="12" t="str">
        <f t="shared" si="302"/>
        <v>Levels H &amp; I Combined</v>
      </c>
      <c r="O453" s="4" t="s">
        <v>2331</v>
      </c>
      <c r="P453" s="4" t="str">
        <f t="shared" si="310"/>
        <v>OP</v>
      </c>
      <c r="Q453" s="4" t="str">
        <f t="shared" si="311"/>
        <v>LO</v>
      </c>
      <c r="R453" s="4" t="str">
        <f t="shared" si="312"/>
        <v>E</v>
      </c>
      <c r="S453" s="4" t="str">
        <f t="shared" si="313"/>
        <v>4</v>
      </c>
      <c r="V453" s="12" t="str">
        <f t="shared" si="314"/>
        <v>RRU-OP-LOE4</v>
      </c>
      <c r="W453" s="17" t="str">
        <f t="shared" si="318"/>
        <v>Operations</v>
      </c>
      <c r="X453" s="17" t="str">
        <f t="shared" si="315"/>
        <v>Loan Operations</v>
      </c>
      <c r="Y453" s="17" t="str">
        <f t="shared" si="317"/>
        <v>Loan Servicing</v>
      </c>
      <c r="Z453" s="17" t="str">
        <f t="shared" si="316"/>
        <v>Levels H &amp; I Combined</v>
      </c>
      <c r="AN453" s="4" t="str">
        <f t="shared" si="303"/>
        <v>OPLOE4</v>
      </c>
      <c r="AO453" s="12" t="str">
        <f t="shared" si="291"/>
        <v>RRU-OP-LOE4</v>
      </c>
      <c r="AP453" s="12" t="str">
        <f t="shared" si="304"/>
        <v>Operations</v>
      </c>
      <c r="AQ453" s="12" t="str">
        <f t="shared" si="305"/>
        <v>Loan Operations</v>
      </c>
      <c r="AR453" s="12" t="str">
        <f t="shared" si="306"/>
        <v>Loan Servicing</v>
      </c>
      <c r="AS453" s="12" t="str">
        <f t="shared" si="307"/>
        <v>Levels H &amp; I Combined</v>
      </c>
      <c r="AT453" s="12" t="str">
        <f t="shared" si="308"/>
        <v>OperationsLoan OperationsLoan ServicingLevels H &amp; I Combined</v>
      </c>
      <c r="AU453" s="153" t="str">
        <f t="shared" si="309"/>
        <v>4</v>
      </c>
    </row>
    <row r="454" spans="1:47">
      <c r="A454" s="189" t="s">
        <v>50</v>
      </c>
      <c r="B454" s="189" t="s">
        <v>4</v>
      </c>
      <c r="C454" s="189" t="s">
        <v>2789</v>
      </c>
      <c r="D454" s="189" t="s">
        <v>51</v>
      </c>
      <c r="E454" s="12">
        <f t="shared" si="293"/>
        <v>2</v>
      </c>
      <c r="F454" s="12">
        <f t="shared" si="294"/>
        <v>6</v>
      </c>
      <c r="G454" s="12">
        <f t="shared" si="295"/>
        <v>1</v>
      </c>
      <c r="H454" s="12" t="str">
        <f t="shared" si="296"/>
        <v>Operations</v>
      </c>
      <c r="I454" s="12" t="str">
        <f t="shared" si="297"/>
        <v>Operations2</v>
      </c>
      <c r="J454" s="12" t="str">
        <f t="shared" si="298"/>
        <v>Loan Operations</v>
      </c>
      <c r="K454" s="12" t="str">
        <f t="shared" si="299"/>
        <v>OperationsLoan Operations6</v>
      </c>
      <c r="L454" s="12" t="str">
        <f t="shared" si="300"/>
        <v>Post Closing/Loan Funding</v>
      </c>
      <c r="M454" s="12" t="str">
        <f t="shared" si="301"/>
        <v>OperationsLoan OperationsPost Closing/Loan Funding1</v>
      </c>
      <c r="N454" s="12" t="str">
        <f t="shared" si="302"/>
        <v>B - Senior Function Manager</v>
      </c>
      <c r="O454" s="188" t="s">
        <v>2343</v>
      </c>
      <c r="P454" s="4" t="str">
        <f t="shared" si="310"/>
        <v>OP</v>
      </c>
      <c r="Q454" s="4" t="str">
        <f t="shared" si="311"/>
        <v>LO</v>
      </c>
      <c r="R454" s="4" t="str">
        <f t="shared" si="312"/>
        <v>F</v>
      </c>
      <c r="S454" s="4" t="str">
        <f t="shared" si="313"/>
        <v>B</v>
      </c>
      <c r="V454" s="12" t="str">
        <f t="shared" si="314"/>
        <v>RRU-OP-LOFB</v>
      </c>
      <c r="W454" s="17" t="str">
        <f t="shared" si="318"/>
        <v>Operations</v>
      </c>
      <c r="X454" s="17" t="str">
        <f t="shared" si="315"/>
        <v>Loan Operations</v>
      </c>
      <c r="Y454" s="17" t="str">
        <f t="shared" si="317"/>
        <v>Loan Servicing</v>
      </c>
      <c r="Z454" s="17" t="str">
        <f t="shared" si="316"/>
        <v>B - Senior Function Manager</v>
      </c>
      <c r="AN454" s="4" t="str">
        <f t="shared" si="303"/>
        <v>OPLOFB</v>
      </c>
      <c r="AO454" s="12" t="str">
        <f t="shared" si="291"/>
        <v>RRU-OP-LOFB</v>
      </c>
      <c r="AP454" s="12" t="str">
        <f t="shared" si="304"/>
        <v>Operations</v>
      </c>
      <c r="AQ454" s="12" t="str">
        <f t="shared" si="305"/>
        <v>Loan Operations</v>
      </c>
      <c r="AR454" s="12" t="str">
        <f t="shared" si="306"/>
        <v>Post Closing/Loan Funding</v>
      </c>
      <c r="AS454" s="12" t="str">
        <f t="shared" si="307"/>
        <v>B - Senior Function Manager</v>
      </c>
      <c r="AT454" s="12" t="str">
        <f t="shared" si="308"/>
        <v>OperationsLoan OperationsPost Closing/Loan FundingB - Senior Function Manager</v>
      </c>
      <c r="AU454" s="153" t="str">
        <f t="shared" si="309"/>
        <v>B</v>
      </c>
    </row>
    <row r="455" spans="1:47">
      <c r="A455" s="189" t="s">
        <v>50</v>
      </c>
      <c r="B455" s="189" t="s">
        <v>4</v>
      </c>
      <c r="C455" s="189" t="s">
        <v>2789</v>
      </c>
      <c r="D455" s="189" t="s">
        <v>142</v>
      </c>
      <c r="E455" s="12">
        <f t="shared" si="293"/>
        <v>2</v>
      </c>
      <c r="F455" s="12">
        <f t="shared" si="294"/>
        <v>6</v>
      </c>
      <c r="G455" s="12">
        <f t="shared" si="295"/>
        <v>2</v>
      </c>
      <c r="H455" s="12" t="str">
        <f t="shared" si="296"/>
        <v>Operations</v>
      </c>
      <c r="I455" s="12" t="str">
        <f t="shared" si="297"/>
        <v>Operations2</v>
      </c>
      <c r="J455" s="12" t="str">
        <f t="shared" si="298"/>
        <v>Loan Operations</v>
      </c>
      <c r="K455" s="12" t="str">
        <f t="shared" si="299"/>
        <v>OperationsLoan Operations6</v>
      </c>
      <c r="L455" s="12" t="str">
        <f t="shared" si="300"/>
        <v>Post Closing/Loan Funding</v>
      </c>
      <c r="M455" s="12" t="str">
        <f t="shared" si="301"/>
        <v>OperationsLoan OperationsPost Closing/Loan Funding2</v>
      </c>
      <c r="N455" s="12" t="str">
        <f t="shared" si="302"/>
        <v>C - Function Manager/Senior Technical Expert</v>
      </c>
      <c r="O455" s="188" t="s">
        <v>2344</v>
      </c>
      <c r="P455" s="4" t="str">
        <f t="shared" si="310"/>
        <v>OP</v>
      </c>
      <c r="Q455" s="4" t="str">
        <f t="shared" si="311"/>
        <v>LO</v>
      </c>
      <c r="R455" s="4" t="str">
        <f t="shared" si="312"/>
        <v>F</v>
      </c>
      <c r="S455" s="4" t="str">
        <f t="shared" si="313"/>
        <v>C</v>
      </c>
      <c r="V455" s="12" t="str">
        <f t="shared" si="314"/>
        <v>RRU-OP-LOFC</v>
      </c>
      <c r="W455" s="17" t="str">
        <f t="shared" si="318"/>
        <v>Operations</v>
      </c>
      <c r="X455" s="17" t="str">
        <f t="shared" si="315"/>
        <v>Loan Operations</v>
      </c>
      <c r="Y455" s="17" t="str">
        <f t="shared" si="317"/>
        <v>Post Closing/Loan Funding</v>
      </c>
      <c r="Z455" s="17" t="str">
        <f t="shared" si="316"/>
        <v>C - Function Manager/Senior Technical Expert</v>
      </c>
      <c r="AN455" s="4" t="str">
        <f t="shared" si="303"/>
        <v>OPLOFC</v>
      </c>
      <c r="AO455" s="12" t="str">
        <f t="shared" si="291"/>
        <v>RRU-OP-LOFC</v>
      </c>
      <c r="AP455" s="12" t="str">
        <f t="shared" si="304"/>
        <v>Operations</v>
      </c>
      <c r="AQ455" s="12" t="str">
        <f t="shared" si="305"/>
        <v>Loan Operations</v>
      </c>
      <c r="AR455" s="12" t="str">
        <f t="shared" si="306"/>
        <v>Post Closing/Loan Funding</v>
      </c>
      <c r="AS455" s="12" t="str">
        <f t="shared" si="307"/>
        <v>C - Function Manager/Senior Technical Expert</v>
      </c>
      <c r="AT455" s="12" t="str">
        <f t="shared" si="308"/>
        <v>OperationsLoan OperationsPost Closing/Loan FundingC - Function Manager/Senior Technical Expert</v>
      </c>
      <c r="AU455" s="153" t="str">
        <f t="shared" si="309"/>
        <v>C</v>
      </c>
    </row>
    <row r="456" spans="1:47">
      <c r="A456" s="189" t="s">
        <v>50</v>
      </c>
      <c r="B456" s="189" t="s">
        <v>4</v>
      </c>
      <c r="C456" s="189" t="s">
        <v>2789</v>
      </c>
      <c r="D456" s="189" t="s">
        <v>135</v>
      </c>
      <c r="E456" s="12">
        <f t="shared" si="293"/>
        <v>2</v>
      </c>
      <c r="F456" s="12">
        <f t="shared" si="294"/>
        <v>6</v>
      </c>
      <c r="G456" s="12">
        <f t="shared" si="295"/>
        <v>3</v>
      </c>
      <c r="H456" s="12" t="str">
        <f t="shared" si="296"/>
        <v>Operations</v>
      </c>
      <c r="I456" s="12" t="str">
        <f t="shared" si="297"/>
        <v>Operations2</v>
      </c>
      <c r="J456" s="12" t="str">
        <f t="shared" si="298"/>
        <v>Loan Operations</v>
      </c>
      <c r="K456" s="12" t="str">
        <f t="shared" si="299"/>
        <v>OperationsLoan Operations6</v>
      </c>
      <c r="L456" s="12" t="str">
        <f t="shared" si="300"/>
        <v>Post Closing/Loan Funding</v>
      </c>
      <c r="M456" s="12" t="str">
        <f t="shared" si="301"/>
        <v>OperationsLoan OperationsPost Closing/Loan Funding3</v>
      </c>
      <c r="N456" s="12" t="str">
        <f t="shared" si="302"/>
        <v>D - Manager/Technical Expert</v>
      </c>
      <c r="O456" s="188" t="s">
        <v>2345</v>
      </c>
      <c r="P456" s="4" t="str">
        <f t="shared" si="310"/>
        <v>OP</v>
      </c>
      <c r="Q456" s="4" t="str">
        <f t="shared" si="311"/>
        <v>LO</v>
      </c>
      <c r="R456" s="4" t="str">
        <f t="shared" si="312"/>
        <v>F</v>
      </c>
      <c r="S456" s="4" t="str">
        <f t="shared" si="313"/>
        <v>D</v>
      </c>
      <c r="V456" s="12" t="str">
        <f t="shared" si="314"/>
        <v>RRU-OP-LOFD</v>
      </c>
      <c r="W456" s="17" t="str">
        <f t="shared" si="318"/>
        <v>Operations</v>
      </c>
      <c r="X456" s="17" t="str">
        <f t="shared" si="315"/>
        <v>Loan Operations</v>
      </c>
      <c r="Y456" s="17" t="str">
        <f t="shared" si="317"/>
        <v>Post Closing/Loan Funding</v>
      </c>
      <c r="Z456" s="17" t="str">
        <f t="shared" si="316"/>
        <v>D - Manager/Technical Expert</v>
      </c>
      <c r="AN456" s="4" t="str">
        <f t="shared" si="303"/>
        <v>OPLOFD</v>
      </c>
      <c r="AO456" s="12" t="str">
        <f t="shared" si="291"/>
        <v>RRU-OP-LOFD</v>
      </c>
      <c r="AP456" s="12" t="str">
        <f t="shared" si="304"/>
        <v>Operations</v>
      </c>
      <c r="AQ456" s="12" t="str">
        <f t="shared" si="305"/>
        <v>Loan Operations</v>
      </c>
      <c r="AR456" s="12" t="str">
        <f t="shared" si="306"/>
        <v>Post Closing/Loan Funding</v>
      </c>
      <c r="AS456" s="12" t="str">
        <f t="shared" si="307"/>
        <v>D - Manager/Technical Expert</v>
      </c>
      <c r="AT456" s="12" t="str">
        <f t="shared" si="308"/>
        <v>OperationsLoan OperationsPost Closing/Loan FundingD - Manager/Technical Expert</v>
      </c>
      <c r="AU456" s="153" t="str">
        <f t="shared" si="309"/>
        <v>D</v>
      </c>
    </row>
    <row r="457" spans="1:47">
      <c r="A457" s="189" t="s">
        <v>50</v>
      </c>
      <c r="B457" s="189" t="s">
        <v>4</v>
      </c>
      <c r="C457" s="189" t="s">
        <v>2789</v>
      </c>
      <c r="D457" s="189" t="s">
        <v>136</v>
      </c>
      <c r="E457" s="12">
        <f t="shared" si="293"/>
        <v>2</v>
      </c>
      <c r="F457" s="12">
        <f t="shared" si="294"/>
        <v>6</v>
      </c>
      <c r="G457" s="12">
        <f t="shared" si="295"/>
        <v>4</v>
      </c>
      <c r="H457" s="12" t="str">
        <f t="shared" si="296"/>
        <v>Operations</v>
      </c>
      <c r="I457" s="12" t="str">
        <f t="shared" si="297"/>
        <v>Operations2</v>
      </c>
      <c r="J457" s="12" t="str">
        <f t="shared" si="298"/>
        <v>Loan Operations</v>
      </c>
      <c r="K457" s="12" t="str">
        <f t="shared" si="299"/>
        <v>OperationsLoan Operations6</v>
      </c>
      <c r="L457" s="12" t="str">
        <f t="shared" si="300"/>
        <v>Post Closing/Loan Funding</v>
      </c>
      <c r="M457" s="12" t="str">
        <f t="shared" si="301"/>
        <v>OperationsLoan OperationsPost Closing/Loan Funding4</v>
      </c>
      <c r="N457" s="12" t="str">
        <f t="shared" si="302"/>
        <v>E - Senior Professional</v>
      </c>
      <c r="O457" s="188" t="s">
        <v>2346</v>
      </c>
      <c r="P457" s="4" t="str">
        <f t="shared" si="310"/>
        <v>OP</v>
      </c>
      <c r="Q457" s="4" t="str">
        <f t="shared" si="311"/>
        <v>LO</v>
      </c>
      <c r="R457" s="4" t="str">
        <f t="shared" si="312"/>
        <v>F</v>
      </c>
      <c r="S457" s="4" t="str">
        <f t="shared" si="313"/>
        <v>E</v>
      </c>
      <c r="V457" s="12" t="str">
        <f t="shared" si="314"/>
        <v>RRU-OP-LOFE</v>
      </c>
      <c r="W457" s="17" t="str">
        <f t="shared" si="318"/>
        <v>Operations</v>
      </c>
      <c r="X457" s="17" t="str">
        <f t="shared" si="315"/>
        <v>Loan Operations</v>
      </c>
      <c r="Y457" s="17" t="str">
        <f t="shared" si="317"/>
        <v>Post Closing/Loan Funding</v>
      </c>
      <c r="Z457" s="17" t="str">
        <f t="shared" si="316"/>
        <v>E - Senior Professional</v>
      </c>
      <c r="AN457" s="4" t="str">
        <f t="shared" si="303"/>
        <v>OPLOFE</v>
      </c>
      <c r="AO457" s="12" t="str">
        <f t="shared" si="291"/>
        <v>RRU-OP-LOFE</v>
      </c>
      <c r="AP457" s="12" t="str">
        <f t="shared" si="304"/>
        <v>Operations</v>
      </c>
      <c r="AQ457" s="12" t="str">
        <f t="shared" si="305"/>
        <v>Loan Operations</v>
      </c>
      <c r="AR457" s="12" t="str">
        <f t="shared" si="306"/>
        <v>Post Closing/Loan Funding</v>
      </c>
      <c r="AS457" s="12" t="str">
        <f t="shared" si="307"/>
        <v>E - Senior Professional</v>
      </c>
      <c r="AT457" s="12" t="str">
        <f t="shared" si="308"/>
        <v>OperationsLoan OperationsPost Closing/Loan FundingE - Senior Professional</v>
      </c>
      <c r="AU457" s="153" t="str">
        <f t="shared" si="309"/>
        <v>E</v>
      </c>
    </row>
    <row r="458" spans="1:47">
      <c r="A458" s="189" t="s">
        <v>50</v>
      </c>
      <c r="B458" s="189" t="s">
        <v>4</v>
      </c>
      <c r="C458" s="189" t="s">
        <v>2789</v>
      </c>
      <c r="D458" s="189" t="s">
        <v>137</v>
      </c>
      <c r="E458" s="12">
        <f t="shared" si="293"/>
        <v>2</v>
      </c>
      <c r="F458" s="12">
        <f t="shared" si="294"/>
        <v>6</v>
      </c>
      <c r="G458" s="12">
        <f t="shared" si="295"/>
        <v>5</v>
      </c>
      <c r="H458" s="12" t="str">
        <f t="shared" si="296"/>
        <v>Operations</v>
      </c>
      <c r="I458" s="12" t="str">
        <f t="shared" si="297"/>
        <v>Operations2</v>
      </c>
      <c r="J458" s="12" t="str">
        <f t="shared" si="298"/>
        <v>Loan Operations</v>
      </c>
      <c r="K458" s="12" t="str">
        <f t="shared" si="299"/>
        <v>OperationsLoan Operations6</v>
      </c>
      <c r="L458" s="12" t="str">
        <f t="shared" si="300"/>
        <v>Post Closing/Loan Funding</v>
      </c>
      <c r="M458" s="12" t="str">
        <f t="shared" si="301"/>
        <v>OperationsLoan OperationsPost Closing/Loan Funding5</v>
      </c>
      <c r="N458" s="12" t="str">
        <f t="shared" si="302"/>
        <v>F - Intermediate Professional</v>
      </c>
      <c r="O458" s="188" t="s">
        <v>2347</v>
      </c>
      <c r="P458" s="4" t="str">
        <f t="shared" si="310"/>
        <v>OP</v>
      </c>
      <c r="Q458" s="4" t="str">
        <f t="shared" si="311"/>
        <v>LO</v>
      </c>
      <c r="R458" s="4" t="str">
        <f t="shared" si="312"/>
        <v>F</v>
      </c>
      <c r="S458" s="4" t="str">
        <f t="shared" si="313"/>
        <v>F</v>
      </c>
      <c r="V458" s="12" t="str">
        <f t="shared" si="314"/>
        <v>RRU-OP-LOFF</v>
      </c>
      <c r="W458" s="17" t="str">
        <f t="shared" si="318"/>
        <v>Operations</v>
      </c>
      <c r="X458" s="17" t="str">
        <f t="shared" si="315"/>
        <v>Loan Operations</v>
      </c>
      <c r="Y458" s="17" t="str">
        <f t="shared" si="317"/>
        <v>Post Closing/Loan Funding</v>
      </c>
      <c r="Z458" s="17" t="str">
        <f t="shared" si="316"/>
        <v>F - Intermediate Professional</v>
      </c>
      <c r="AN458" s="4" t="str">
        <f t="shared" si="303"/>
        <v>OPLOFF</v>
      </c>
      <c r="AO458" s="12" t="str">
        <f t="shared" si="291"/>
        <v>RRU-OP-LOFF</v>
      </c>
      <c r="AP458" s="12" t="str">
        <f t="shared" si="304"/>
        <v>Operations</v>
      </c>
      <c r="AQ458" s="12" t="str">
        <f t="shared" si="305"/>
        <v>Loan Operations</v>
      </c>
      <c r="AR458" s="12" t="str">
        <f t="shared" si="306"/>
        <v>Post Closing/Loan Funding</v>
      </c>
      <c r="AS458" s="12" t="str">
        <f t="shared" si="307"/>
        <v>F - Intermediate Professional</v>
      </c>
      <c r="AT458" s="12" t="str">
        <f t="shared" si="308"/>
        <v>OperationsLoan OperationsPost Closing/Loan FundingF - Intermediate Professional</v>
      </c>
      <c r="AU458" s="153" t="str">
        <f t="shared" si="309"/>
        <v>F</v>
      </c>
    </row>
    <row r="459" spans="1:47">
      <c r="A459" s="189" t="s">
        <v>50</v>
      </c>
      <c r="B459" s="189" t="s">
        <v>4</v>
      </c>
      <c r="C459" s="189" t="s">
        <v>2789</v>
      </c>
      <c r="D459" s="189" t="s">
        <v>138</v>
      </c>
      <c r="E459" s="12">
        <f t="shared" si="293"/>
        <v>2</v>
      </c>
      <c r="F459" s="12">
        <f t="shared" si="294"/>
        <v>6</v>
      </c>
      <c r="G459" s="12">
        <f t="shared" si="295"/>
        <v>6</v>
      </c>
      <c r="H459" s="12" t="str">
        <f t="shared" si="296"/>
        <v>Operations</v>
      </c>
      <c r="I459" s="12" t="str">
        <f t="shared" si="297"/>
        <v>Operations2</v>
      </c>
      <c r="J459" s="12" t="str">
        <f t="shared" si="298"/>
        <v>Loan Operations</v>
      </c>
      <c r="K459" s="12" t="str">
        <f t="shared" si="299"/>
        <v>OperationsLoan Operations6</v>
      </c>
      <c r="L459" s="12" t="str">
        <f t="shared" si="300"/>
        <v>Post Closing/Loan Funding</v>
      </c>
      <c r="M459" s="12" t="str">
        <f t="shared" si="301"/>
        <v>OperationsLoan OperationsPost Closing/Loan Funding6</v>
      </c>
      <c r="N459" s="12" t="str">
        <f t="shared" si="302"/>
        <v>G - Junior Professional</v>
      </c>
      <c r="O459" s="188" t="s">
        <v>2348</v>
      </c>
      <c r="P459" s="4" t="str">
        <f t="shared" si="310"/>
        <v>OP</v>
      </c>
      <c r="Q459" s="4" t="str">
        <f t="shared" si="311"/>
        <v>LO</v>
      </c>
      <c r="R459" s="4" t="str">
        <f t="shared" si="312"/>
        <v>F</v>
      </c>
      <c r="S459" s="4" t="str">
        <f t="shared" si="313"/>
        <v>G</v>
      </c>
      <c r="V459" s="12" t="str">
        <f t="shared" si="314"/>
        <v>RRU-OP-LOFG</v>
      </c>
      <c r="W459" s="17" t="str">
        <f t="shared" si="318"/>
        <v>Operations</v>
      </c>
      <c r="X459" s="17" t="str">
        <f t="shared" si="315"/>
        <v>Loan Operations</v>
      </c>
      <c r="Y459" s="17" t="str">
        <f t="shared" si="317"/>
        <v>Post Closing/Loan Funding</v>
      </c>
      <c r="Z459" s="17" t="str">
        <f t="shared" si="316"/>
        <v>G - Junior Professional</v>
      </c>
      <c r="AN459" s="4" t="str">
        <f t="shared" si="303"/>
        <v>OPLOFG</v>
      </c>
      <c r="AO459" s="12" t="str">
        <f t="shared" si="291"/>
        <v>RRU-OP-LOFG</v>
      </c>
      <c r="AP459" s="12" t="str">
        <f t="shared" si="304"/>
        <v>Operations</v>
      </c>
      <c r="AQ459" s="12" t="str">
        <f t="shared" si="305"/>
        <v>Loan Operations</v>
      </c>
      <c r="AR459" s="12" t="str">
        <f t="shared" si="306"/>
        <v>Post Closing/Loan Funding</v>
      </c>
      <c r="AS459" s="12" t="str">
        <f t="shared" si="307"/>
        <v>G - Junior Professional</v>
      </c>
      <c r="AT459" s="12" t="str">
        <f t="shared" si="308"/>
        <v>OperationsLoan OperationsPost Closing/Loan FundingG - Junior Professional</v>
      </c>
      <c r="AU459" s="153" t="str">
        <f t="shared" si="309"/>
        <v>G</v>
      </c>
    </row>
    <row r="460" spans="1:47">
      <c r="A460" s="189" t="s">
        <v>50</v>
      </c>
      <c r="B460" s="189" t="s">
        <v>4</v>
      </c>
      <c r="C460" s="189" t="s">
        <v>2789</v>
      </c>
      <c r="D460" s="189" t="s">
        <v>143</v>
      </c>
      <c r="E460" s="12">
        <f t="shared" si="293"/>
        <v>2</v>
      </c>
      <c r="F460" s="12">
        <f t="shared" si="294"/>
        <v>6</v>
      </c>
      <c r="G460" s="12">
        <f t="shared" si="295"/>
        <v>7</v>
      </c>
      <c r="H460" s="12" t="str">
        <f t="shared" si="296"/>
        <v>Operations</v>
      </c>
      <c r="I460" s="12" t="str">
        <f t="shared" si="297"/>
        <v>Operations2</v>
      </c>
      <c r="J460" s="12" t="str">
        <f t="shared" si="298"/>
        <v>Loan Operations</v>
      </c>
      <c r="K460" s="12" t="str">
        <f t="shared" si="299"/>
        <v>OperationsLoan Operations6</v>
      </c>
      <c r="L460" s="12" t="str">
        <f t="shared" si="300"/>
        <v>Post Closing/Loan Funding</v>
      </c>
      <c r="M460" s="12" t="str">
        <f t="shared" si="301"/>
        <v>OperationsLoan OperationsPost Closing/Loan Funding7</v>
      </c>
      <c r="N460" s="12" t="str">
        <f t="shared" si="302"/>
        <v>H - Intermediate Staff</v>
      </c>
      <c r="O460" s="188" t="s">
        <v>2349</v>
      </c>
      <c r="P460" s="4" t="str">
        <f t="shared" si="310"/>
        <v>OP</v>
      </c>
      <c r="Q460" s="4" t="str">
        <f t="shared" si="311"/>
        <v>LO</v>
      </c>
      <c r="R460" s="4" t="str">
        <f t="shared" si="312"/>
        <v>F</v>
      </c>
      <c r="S460" s="4" t="str">
        <f t="shared" si="313"/>
        <v>H</v>
      </c>
      <c r="V460" s="12" t="str">
        <f t="shared" si="314"/>
        <v>RRU-OP-LOFH</v>
      </c>
      <c r="W460" s="17" t="str">
        <f t="shared" si="318"/>
        <v>Operations</v>
      </c>
      <c r="X460" s="17" t="str">
        <f t="shared" si="315"/>
        <v>Loan Operations</v>
      </c>
      <c r="Y460" s="17" t="str">
        <f t="shared" si="317"/>
        <v>Post Closing/Loan Funding</v>
      </c>
      <c r="Z460" s="17" t="str">
        <f t="shared" si="316"/>
        <v>H - Intermediate Staff</v>
      </c>
      <c r="AN460" s="4" t="str">
        <f t="shared" si="303"/>
        <v>OPLOFH</v>
      </c>
      <c r="AO460" s="12" t="str">
        <f t="shared" si="291"/>
        <v>RRU-OP-LOFH</v>
      </c>
      <c r="AP460" s="12" t="str">
        <f t="shared" si="304"/>
        <v>Operations</v>
      </c>
      <c r="AQ460" s="12" t="str">
        <f t="shared" si="305"/>
        <v>Loan Operations</v>
      </c>
      <c r="AR460" s="12" t="str">
        <f t="shared" si="306"/>
        <v>Post Closing/Loan Funding</v>
      </c>
      <c r="AS460" s="12" t="str">
        <f t="shared" si="307"/>
        <v>H - Intermediate Staff</v>
      </c>
      <c r="AT460" s="12" t="str">
        <f t="shared" si="308"/>
        <v>OperationsLoan OperationsPost Closing/Loan FundingH - Intermediate Staff</v>
      </c>
      <c r="AU460" s="153" t="str">
        <f t="shared" si="309"/>
        <v>H</v>
      </c>
    </row>
    <row r="461" spans="1:47">
      <c r="A461" s="189" t="s">
        <v>50</v>
      </c>
      <c r="B461" s="189" t="s">
        <v>4</v>
      </c>
      <c r="C461" s="189" t="s">
        <v>2789</v>
      </c>
      <c r="D461" s="189" t="s">
        <v>144</v>
      </c>
      <c r="E461" s="12">
        <f t="shared" si="293"/>
        <v>2</v>
      </c>
      <c r="F461" s="12">
        <f t="shared" si="294"/>
        <v>6</v>
      </c>
      <c r="G461" s="12">
        <f t="shared" si="295"/>
        <v>8</v>
      </c>
      <c r="H461" s="12" t="str">
        <f t="shared" si="296"/>
        <v>Operations</v>
      </c>
      <c r="I461" s="12" t="str">
        <f t="shared" si="297"/>
        <v>Operations2</v>
      </c>
      <c r="J461" s="12" t="str">
        <f t="shared" si="298"/>
        <v>Loan Operations</v>
      </c>
      <c r="K461" s="12" t="str">
        <f t="shared" si="299"/>
        <v>OperationsLoan Operations6</v>
      </c>
      <c r="L461" s="12" t="str">
        <f t="shared" si="300"/>
        <v>Post Closing/Loan Funding</v>
      </c>
      <c r="M461" s="12" t="str">
        <f t="shared" si="301"/>
        <v>OperationsLoan OperationsPost Closing/Loan Funding8</v>
      </c>
      <c r="N461" s="12" t="str">
        <f t="shared" si="302"/>
        <v>I - Junior Staff</v>
      </c>
      <c r="O461" s="188" t="s">
        <v>2350</v>
      </c>
      <c r="P461" s="4" t="str">
        <f t="shared" si="310"/>
        <v>OP</v>
      </c>
      <c r="Q461" s="4" t="str">
        <f t="shared" si="311"/>
        <v>LO</v>
      </c>
      <c r="R461" s="4" t="str">
        <f t="shared" si="312"/>
        <v>F</v>
      </c>
      <c r="S461" s="4" t="str">
        <f t="shared" si="313"/>
        <v>I</v>
      </c>
      <c r="V461" s="12" t="str">
        <f t="shared" si="314"/>
        <v>RRU-OP-LOFI</v>
      </c>
      <c r="W461" s="17" t="str">
        <f t="shared" si="318"/>
        <v>Operations</v>
      </c>
      <c r="X461" s="17" t="str">
        <f t="shared" si="315"/>
        <v>Loan Operations</v>
      </c>
      <c r="Y461" s="17" t="str">
        <f t="shared" si="317"/>
        <v>Post Closing/Loan Funding</v>
      </c>
      <c r="Z461" s="17" t="str">
        <f t="shared" si="316"/>
        <v>I - Junior Staff</v>
      </c>
      <c r="AN461" s="4" t="str">
        <f t="shared" si="303"/>
        <v>OPLOFI</v>
      </c>
      <c r="AO461" s="12" t="str">
        <f t="shared" ref="AO461:AO533" si="319">"RRU-"&amp;LEFT(AN461,2)&amp;"-"&amp;RIGHT(AN461,4)</f>
        <v>RRU-OP-LOFI</v>
      </c>
      <c r="AP461" s="12" t="str">
        <f t="shared" si="304"/>
        <v>Operations</v>
      </c>
      <c r="AQ461" s="12" t="str">
        <f t="shared" si="305"/>
        <v>Loan Operations</v>
      </c>
      <c r="AR461" s="12" t="str">
        <f t="shared" si="306"/>
        <v>Post Closing/Loan Funding</v>
      </c>
      <c r="AS461" s="12" t="str">
        <f t="shared" si="307"/>
        <v>I - Junior Staff</v>
      </c>
      <c r="AT461" s="12" t="str">
        <f t="shared" si="308"/>
        <v>OperationsLoan OperationsPost Closing/Loan FundingI - Junior Staff</v>
      </c>
      <c r="AU461" s="153" t="str">
        <f t="shared" si="309"/>
        <v>I</v>
      </c>
    </row>
    <row r="462" spans="1:47">
      <c r="A462" s="189" t="s">
        <v>50</v>
      </c>
      <c r="B462" s="189" t="s">
        <v>4</v>
      </c>
      <c r="C462" s="189" t="s">
        <v>2789</v>
      </c>
      <c r="D462" s="189" t="s">
        <v>1408</v>
      </c>
      <c r="E462" s="12">
        <f t="shared" si="293"/>
        <v>2</v>
      </c>
      <c r="F462" s="12">
        <f t="shared" si="294"/>
        <v>6</v>
      </c>
      <c r="G462" s="12">
        <f t="shared" si="295"/>
        <v>9</v>
      </c>
      <c r="H462" s="12" t="str">
        <f t="shared" si="296"/>
        <v>Operations</v>
      </c>
      <c r="I462" s="12" t="str">
        <f t="shared" si="297"/>
        <v>Operations2</v>
      </c>
      <c r="J462" s="12" t="str">
        <f t="shared" si="298"/>
        <v>Loan Operations</v>
      </c>
      <c r="K462" s="12" t="str">
        <f t="shared" si="299"/>
        <v>OperationsLoan Operations6</v>
      </c>
      <c r="L462" s="12" t="str">
        <f t="shared" si="300"/>
        <v>Post Closing/Loan Funding</v>
      </c>
      <c r="M462" s="12" t="str">
        <f t="shared" si="301"/>
        <v>OperationsLoan OperationsPost Closing/Loan Funding9</v>
      </c>
      <c r="N462" s="12" t="str">
        <f t="shared" si="302"/>
        <v>Levels C &amp; D Combined</v>
      </c>
      <c r="O462" s="188" t="s">
        <v>2340</v>
      </c>
      <c r="P462" s="4" t="str">
        <f t="shared" si="310"/>
        <v>OP</v>
      </c>
      <c r="Q462" s="4" t="str">
        <f t="shared" si="311"/>
        <v>LO</v>
      </c>
      <c r="R462" s="4" t="str">
        <f t="shared" si="312"/>
        <v>F</v>
      </c>
      <c r="S462" s="4" t="str">
        <f t="shared" si="313"/>
        <v>2</v>
      </c>
      <c r="V462" s="12" t="str">
        <f t="shared" si="314"/>
        <v>RRU-OP-LOF2</v>
      </c>
      <c r="W462" s="17" t="str">
        <f t="shared" si="318"/>
        <v>Operations</v>
      </c>
      <c r="X462" s="17" t="str">
        <f t="shared" si="315"/>
        <v>Loan Operations</v>
      </c>
      <c r="Y462" s="17" t="str">
        <f t="shared" si="317"/>
        <v>Post Closing/Loan Funding</v>
      </c>
      <c r="Z462" s="17" t="str">
        <f t="shared" si="316"/>
        <v>Levels C &amp; D Combined</v>
      </c>
      <c r="AN462" s="4" t="str">
        <f t="shared" si="303"/>
        <v>OPLOF2</v>
      </c>
      <c r="AO462" s="12" t="str">
        <f t="shared" si="319"/>
        <v>RRU-OP-LOF2</v>
      </c>
      <c r="AP462" s="12" t="str">
        <f t="shared" si="304"/>
        <v>Operations</v>
      </c>
      <c r="AQ462" s="12" t="str">
        <f t="shared" si="305"/>
        <v>Loan Operations</v>
      </c>
      <c r="AR462" s="12" t="str">
        <f t="shared" si="306"/>
        <v>Post Closing/Loan Funding</v>
      </c>
      <c r="AS462" s="12" t="str">
        <f t="shared" si="307"/>
        <v>Levels C &amp; D Combined</v>
      </c>
      <c r="AT462" s="12" t="str">
        <f t="shared" si="308"/>
        <v>OperationsLoan OperationsPost Closing/Loan FundingLevels C &amp; D Combined</v>
      </c>
      <c r="AU462" s="153" t="str">
        <f t="shared" si="309"/>
        <v>2</v>
      </c>
    </row>
    <row r="463" spans="1:47">
      <c r="A463" s="189" t="s">
        <v>50</v>
      </c>
      <c r="B463" s="189" t="s">
        <v>4</v>
      </c>
      <c r="C463" s="189" t="s">
        <v>2789</v>
      </c>
      <c r="D463" s="189" t="s">
        <v>1409</v>
      </c>
      <c r="E463" s="12">
        <f t="shared" si="293"/>
        <v>2</v>
      </c>
      <c r="F463" s="12">
        <f t="shared" si="294"/>
        <v>6</v>
      </c>
      <c r="G463" s="12">
        <f t="shared" si="295"/>
        <v>10</v>
      </c>
      <c r="H463" s="12" t="str">
        <f t="shared" si="296"/>
        <v>Operations</v>
      </c>
      <c r="I463" s="12" t="str">
        <f t="shared" si="297"/>
        <v>Operations2</v>
      </c>
      <c r="J463" s="12" t="str">
        <f t="shared" si="298"/>
        <v>Loan Operations</v>
      </c>
      <c r="K463" s="12" t="str">
        <f t="shared" si="299"/>
        <v>OperationsLoan Operations6</v>
      </c>
      <c r="L463" s="12" t="str">
        <f t="shared" si="300"/>
        <v>Post Closing/Loan Funding</v>
      </c>
      <c r="M463" s="12" t="str">
        <f t="shared" si="301"/>
        <v>OperationsLoan OperationsPost Closing/Loan Funding10</v>
      </c>
      <c r="N463" s="12" t="str">
        <f t="shared" si="302"/>
        <v>Levels E, F &amp; G Combined</v>
      </c>
      <c r="O463" s="188" t="s">
        <v>2341</v>
      </c>
      <c r="P463" s="4" t="str">
        <f t="shared" si="310"/>
        <v>OP</v>
      </c>
      <c r="Q463" s="4" t="str">
        <f t="shared" si="311"/>
        <v>LO</v>
      </c>
      <c r="R463" s="4" t="str">
        <f t="shared" si="312"/>
        <v>F</v>
      </c>
      <c r="S463" s="4" t="str">
        <f t="shared" si="313"/>
        <v>3</v>
      </c>
      <c r="V463" s="12" t="str">
        <f t="shared" si="314"/>
        <v>RRU-OP-LOF3</v>
      </c>
      <c r="W463" s="17" t="str">
        <f t="shared" si="318"/>
        <v>Operations</v>
      </c>
      <c r="X463" s="17" t="str">
        <f t="shared" si="315"/>
        <v>Loan Operations</v>
      </c>
      <c r="Y463" s="17" t="str">
        <f t="shared" si="317"/>
        <v>Post Closing/Loan Funding</v>
      </c>
      <c r="Z463" s="17" t="str">
        <f t="shared" si="316"/>
        <v>Levels E, F &amp; G Combined</v>
      </c>
      <c r="AN463" s="4" t="str">
        <f t="shared" si="303"/>
        <v>OPLOF3</v>
      </c>
      <c r="AO463" s="12" t="str">
        <f t="shared" si="319"/>
        <v>RRU-OP-LOF3</v>
      </c>
      <c r="AP463" s="12" t="str">
        <f t="shared" si="304"/>
        <v>Operations</v>
      </c>
      <c r="AQ463" s="12" t="str">
        <f t="shared" si="305"/>
        <v>Loan Operations</v>
      </c>
      <c r="AR463" s="12" t="str">
        <f t="shared" si="306"/>
        <v>Post Closing/Loan Funding</v>
      </c>
      <c r="AS463" s="12" t="str">
        <f t="shared" si="307"/>
        <v>Levels E, F &amp; G Combined</v>
      </c>
      <c r="AT463" s="12" t="str">
        <f t="shared" si="308"/>
        <v>OperationsLoan OperationsPost Closing/Loan FundingLevels E, F &amp; G Combined</v>
      </c>
      <c r="AU463" s="153" t="str">
        <f t="shared" si="309"/>
        <v>3</v>
      </c>
    </row>
    <row r="464" spans="1:47">
      <c r="A464" s="189" t="s">
        <v>50</v>
      </c>
      <c r="B464" s="189" t="s">
        <v>4</v>
      </c>
      <c r="C464" s="189" t="s">
        <v>2789</v>
      </c>
      <c r="D464" s="189" t="s">
        <v>1410</v>
      </c>
      <c r="E464" s="12">
        <f t="shared" si="293"/>
        <v>2</v>
      </c>
      <c r="F464" s="12">
        <f t="shared" si="294"/>
        <v>6</v>
      </c>
      <c r="G464" s="12">
        <f t="shared" si="295"/>
        <v>11</v>
      </c>
      <c r="H464" s="12" t="str">
        <f t="shared" si="296"/>
        <v>Operations</v>
      </c>
      <c r="I464" s="12" t="str">
        <f t="shared" si="297"/>
        <v>Operations2</v>
      </c>
      <c r="J464" s="12" t="str">
        <f t="shared" si="298"/>
        <v>Loan Operations</v>
      </c>
      <c r="K464" s="12" t="str">
        <f t="shared" si="299"/>
        <v>OperationsLoan Operations6</v>
      </c>
      <c r="L464" s="12" t="str">
        <f t="shared" si="300"/>
        <v>Post Closing/Loan Funding</v>
      </c>
      <c r="M464" s="12" t="str">
        <f t="shared" si="301"/>
        <v>OperationsLoan OperationsPost Closing/Loan Funding11</v>
      </c>
      <c r="N464" s="12" t="str">
        <f t="shared" si="302"/>
        <v>Levels H &amp; I Combined</v>
      </c>
      <c r="O464" s="188" t="s">
        <v>2342</v>
      </c>
      <c r="P464" s="4" t="str">
        <f t="shared" si="310"/>
        <v>OP</v>
      </c>
      <c r="Q464" s="4" t="str">
        <f t="shared" si="311"/>
        <v>LO</v>
      </c>
      <c r="R464" s="4" t="str">
        <f t="shared" si="312"/>
        <v>F</v>
      </c>
      <c r="S464" s="4" t="str">
        <f t="shared" si="313"/>
        <v>4</v>
      </c>
      <c r="V464" s="12" t="str">
        <f t="shared" si="314"/>
        <v>RRU-OP-LOF4</v>
      </c>
      <c r="W464" s="17" t="str">
        <f t="shared" si="318"/>
        <v>Operations</v>
      </c>
      <c r="X464" s="17" t="str">
        <f t="shared" si="315"/>
        <v>Loan Operations</v>
      </c>
      <c r="Y464" s="17" t="str">
        <f t="shared" si="317"/>
        <v>Post Closing/Loan Funding</v>
      </c>
      <c r="Z464" s="17" t="str">
        <f t="shared" si="316"/>
        <v>Levels H &amp; I Combined</v>
      </c>
      <c r="AN464" s="4" t="str">
        <f t="shared" si="303"/>
        <v>OPLOF4</v>
      </c>
      <c r="AO464" s="12" t="str">
        <f t="shared" si="319"/>
        <v>RRU-OP-LOF4</v>
      </c>
      <c r="AP464" s="12" t="str">
        <f t="shared" si="304"/>
        <v>Operations</v>
      </c>
      <c r="AQ464" s="12" t="str">
        <f t="shared" si="305"/>
        <v>Loan Operations</v>
      </c>
      <c r="AR464" s="12" t="str">
        <f t="shared" si="306"/>
        <v>Post Closing/Loan Funding</v>
      </c>
      <c r="AS464" s="12" t="str">
        <f t="shared" si="307"/>
        <v>Levels H &amp; I Combined</v>
      </c>
      <c r="AT464" s="12" t="str">
        <f t="shared" si="308"/>
        <v>OperationsLoan OperationsPost Closing/Loan FundingLevels H &amp; I Combined</v>
      </c>
      <c r="AU464" s="153" t="str">
        <f t="shared" si="309"/>
        <v>4</v>
      </c>
    </row>
    <row r="465" spans="1:47">
      <c r="A465" s="189" t="s">
        <v>50</v>
      </c>
      <c r="B465" s="189" t="s">
        <v>4</v>
      </c>
      <c r="C465" s="189" t="s">
        <v>2794</v>
      </c>
      <c r="D465" s="189" t="s">
        <v>51</v>
      </c>
      <c r="E465" s="12">
        <f t="shared" si="293"/>
        <v>2</v>
      </c>
      <c r="F465" s="12">
        <f t="shared" si="294"/>
        <v>7</v>
      </c>
      <c r="G465" s="12">
        <f t="shared" si="295"/>
        <v>1</v>
      </c>
      <c r="H465" s="12" t="str">
        <f t="shared" si="296"/>
        <v>Operations</v>
      </c>
      <c r="I465" s="12" t="str">
        <f t="shared" si="297"/>
        <v>Operations2</v>
      </c>
      <c r="J465" s="12" t="str">
        <f t="shared" si="298"/>
        <v>Loan Operations</v>
      </c>
      <c r="K465" s="12" t="str">
        <f t="shared" si="299"/>
        <v>OperationsLoan Operations7</v>
      </c>
      <c r="L465" s="12" t="str">
        <f t="shared" si="300"/>
        <v>Commercial Operations Generalist</v>
      </c>
      <c r="M465" s="12" t="str">
        <f t="shared" si="301"/>
        <v>OperationsLoan OperationsCommercial Operations Generalist1</v>
      </c>
      <c r="N465" s="12" t="str">
        <f t="shared" si="302"/>
        <v>B - Senior Function Manager</v>
      </c>
      <c r="O465" s="188" t="s">
        <v>2795</v>
      </c>
      <c r="P465" s="4" t="str">
        <f t="shared" si="310"/>
        <v>OP</v>
      </c>
      <c r="Q465" s="4" t="str">
        <f t="shared" si="311"/>
        <v>LO</v>
      </c>
      <c r="R465" s="4" t="str">
        <f t="shared" si="312"/>
        <v>G</v>
      </c>
      <c r="S465" s="4" t="str">
        <f t="shared" si="313"/>
        <v>B</v>
      </c>
      <c r="V465" s="12" t="str">
        <f t="shared" si="314"/>
        <v>RRU-OP-LOGB</v>
      </c>
      <c r="W465" s="17" t="str">
        <f t="shared" si="318"/>
        <v>Operations</v>
      </c>
      <c r="X465" s="17" t="str">
        <f t="shared" si="315"/>
        <v>Loan Operations</v>
      </c>
      <c r="Y465" s="17" t="str">
        <f t="shared" si="317"/>
        <v>Post Closing/Loan Funding</v>
      </c>
      <c r="Z465" s="17" t="str">
        <f t="shared" si="316"/>
        <v>B - Senior Function Manager</v>
      </c>
      <c r="AN465" s="4" t="str">
        <f t="shared" si="303"/>
        <v>OPLOGB</v>
      </c>
      <c r="AO465" s="12" t="str">
        <f t="shared" si="319"/>
        <v>RRU-OP-LOGB</v>
      </c>
      <c r="AP465" s="12" t="str">
        <f t="shared" si="304"/>
        <v>Operations</v>
      </c>
      <c r="AQ465" s="12" t="str">
        <f t="shared" si="305"/>
        <v>Loan Operations</v>
      </c>
      <c r="AR465" s="12" t="str">
        <f t="shared" si="306"/>
        <v>Commercial Operations Generalist</v>
      </c>
      <c r="AS465" s="12" t="str">
        <f t="shared" si="307"/>
        <v>B - Senior Function Manager</v>
      </c>
      <c r="AT465" s="12" t="str">
        <f t="shared" si="308"/>
        <v>OperationsLoan OperationsCommercial Operations GeneralistB - Senior Function Manager</v>
      </c>
      <c r="AU465" s="153" t="str">
        <f t="shared" si="309"/>
        <v>B</v>
      </c>
    </row>
    <row r="466" spans="1:47">
      <c r="A466" s="189" t="s">
        <v>50</v>
      </c>
      <c r="B466" s="189" t="s">
        <v>4</v>
      </c>
      <c r="C466" s="189" t="s">
        <v>2794</v>
      </c>
      <c r="D466" s="189" t="s">
        <v>142</v>
      </c>
      <c r="E466" s="12">
        <f t="shared" si="293"/>
        <v>2</v>
      </c>
      <c r="F466" s="12">
        <f t="shared" si="294"/>
        <v>7</v>
      </c>
      <c r="G466" s="12">
        <f t="shared" si="295"/>
        <v>2</v>
      </c>
      <c r="H466" s="12" t="str">
        <f t="shared" si="296"/>
        <v>Operations</v>
      </c>
      <c r="I466" s="12" t="str">
        <f t="shared" si="297"/>
        <v>Operations2</v>
      </c>
      <c r="J466" s="12" t="str">
        <f t="shared" si="298"/>
        <v>Loan Operations</v>
      </c>
      <c r="K466" s="12" t="str">
        <f t="shared" si="299"/>
        <v>OperationsLoan Operations7</v>
      </c>
      <c r="L466" s="12" t="str">
        <f t="shared" si="300"/>
        <v>Commercial Operations Generalist</v>
      </c>
      <c r="M466" s="12" t="str">
        <f t="shared" si="301"/>
        <v>OperationsLoan OperationsCommercial Operations Generalist2</v>
      </c>
      <c r="N466" s="12" t="str">
        <f t="shared" si="302"/>
        <v>C - Function Manager/Senior Technical Expert</v>
      </c>
      <c r="O466" s="188" t="s">
        <v>2796</v>
      </c>
      <c r="P466" s="4" t="str">
        <f t="shared" si="310"/>
        <v>OP</v>
      </c>
      <c r="Q466" s="4" t="str">
        <f t="shared" si="311"/>
        <v>LO</v>
      </c>
      <c r="R466" s="4" t="str">
        <f t="shared" si="312"/>
        <v>G</v>
      </c>
      <c r="S466" s="4" t="str">
        <f t="shared" si="313"/>
        <v>C</v>
      </c>
      <c r="V466" s="12" t="str">
        <f t="shared" si="314"/>
        <v>RRU-OP-LOGC</v>
      </c>
      <c r="W466" s="17" t="str">
        <f t="shared" si="318"/>
        <v>Operations</v>
      </c>
      <c r="X466" s="17" t="str">
        <f t="shared" si="315"/>
        <v>Loan Operations</v>
      </c>
      <c r="Y466" s="17" t="str">
        <f t="shared" si="317"/>
        <v>Commercial Operations Generalist</v>
      </c>
      <c r="Z466" s="17" t="str">
        <f t="shared" si="316"/>
        <v>C - Function Manager/Senior Technical Expert</v>
      </c>
      <c r="AN466" s="4" t="str">
        <f t="shared" si="303"/>
        <v>OPLOGC</v>
      </c>
      <c r="AO466" s="12" t="str">
        <f t="shared" si="319"/>
        <v>RRU-OP-LOGC</v>
      </c>
      <c r="AP466" s="12" t="str">
        <f t="shared" si="304"/>
        <v>Operations</v>
      </c>
      <c r="AQ466" s="12" t="str">
        <f t="shared" si="305"/>
        <v>Loan Operations</v>
      </c>
      <c r="AR466" s="12" t="str">
        <f t="shared" si="306"/>
        <v>Commercial Operations Generalist</v>
      </c>
      <c r="AS466" s="12" t="str">
        <f t="shared" si="307"/>
        <v>C - Function Manager/Senior Technical Expert</v>
      </c>
      <c r="AT466" s="12" t="str">
        <f t="shared" si="308"/>
        <v>OperationsLoan OperationsCommercial Operations GeneralistC - Function Manager/Senior Technical Expert</v>
      </c>
      <c r="AU466" s="153" t="str">
        <f t="shared" si="309"/>
        <v>C</v>
      </c>
    </row>
    <row r="467" spans="1:47">
      <c r="A467" s="189" t="s">
        <v>50</v>
      </c>
      <c r="B467" s="189" t="s">
        <v>4</v>
      </c>
      <c r="C467" s="189" t="s">
        <v>2794</v>
      </c>
      <c r="D467" s="189" t="s">
        <v>135</v>
      </c>
      <c r="E467" s="12">
        <f t="shared" si="293"/>
        <v>2</v>
      </c>
      <c r="F467" s="12">
        <f t="shared" si="294"/>
        <v>7</v>
      </c>
      <c r="G467" s="12">
        <f t="shared" si="295"/>
        <v>3</v>
      </c>
      <c r="H467" s="12" t="str">
        <f t="shared" si="296"/>
        <v>Operations</v>
      </c>
      <c r="I467" s="12" t="str">
        <f t="shared" si="297"/>
        <v>Operations2</v>
      </c>
      <c r="J467" s="12" t="str">
        <f t="shared" si="298"/>
        <v>Loan Operations</v>
      </c>
      <c r="K467" s="12" t="str">
        <f t="shared" si="299"/>
        <v>OperationsLoan Operations7</v>
      </c>
      <c r="L467" s="12" t="str">
        <f t="shared" si="300"/>
        <v>Commercial Operations Generalist</v>
      </c>
      <c r="M467" s="12" t="str">
        <f t="shared" si="301"/>
        <v>OperationsLoan OperationsCommercial Operations Generalist3</v>
      </c>
      <c r="N467" s="12" t="str">
        <f t="shared" si="302"/>
        <v>D - Manager/Technical Expert</v>
      </c>
      <c r="O467" s="188" t="s">
        <v>2797</v>
      </c>
      <c r="P467" s="4" t="str">
        <f t="shared" si="310"/>
        <v>OP</v>
      </c>
      <c r="Q467" s="4" t="str">
        <f t="shared" si="311"/>
        <v>LO</v>
      </c>
      <c r="R467" s="4" t="str">
        <f t="shared" si="312"/>
        <v>G</v>
      </c>
      <c r="S467" s="4" t="str">
        <f t="shared" si="313"/>
        <v>D</v>
      </c>
      <c r="V467" s="12" t="str">
        <f t="shared" si="314"/>
        <v>RRU-OP-LOGD</v>
      </c>
      <c r="W467" s="17" t="str">
        <f t="shared" si="318"/>
        <v>Operations</v>
      </c>
      <c r="X467" s="17" t="str">
        <f t="shared" si="315"/>
        <v>Loan Operations</v>
      </c>
      <c r="Y467" s="17" t="str">
        <f t="shared" si="317"/>
        <v>Commercial Operations Generalist</v>
      </c>
      <c r="Z467" s="17" t="str">
        <f t="shared" si="316"/>
        <v>D - Manager/Technical Expert</v>
      </c>
      <c r="AN467" s="4" t="str">
        <f t="shared" si="303"/>
        <v>OPLOGD</v>
      </c>
      <c r="AO467" s="12" t="str">
        <f t="shared" si="319"/>
        <v>RRU-OP-LOGD</v>
      </c>
      <c r="AP467" s="12" t="str">
        <f t="shared" si="304"/>
        <v>Operations</v>
      </c>
      <c r="AQ467" s="12" t="str">
        <f t="shared" si="305"/>
        <v>Loan Operations</v>
      </c>
      <c r="AR467" s="12" t="str">
        <f t="shared" si="306"/>
        <v>Commercial Operations Generalist</v>
      </c>
      <c r="AS467" s="12" t="str">
        <f t="shared" si="307"/>
        <v>D - Manager/Technical Expert</v>
      </c>
      <c r="AT467" s="12" t="str">
        <f t="shared" si="308"/>
        <v>OperationsLoan OperationsCommercial Operations GeneralistD - Manager/Technical Expert</v>
      </c>
      <c r="AU467" s="153" t="str">
        <f t="shared" si="309"/>
        <v>D</v>
      </c>
    </row>
    <row r="468" spans="1:47">
      <c r="A468" s="189" t="s">
        <v>50</v>
      </c>
      <c r="B468" s="189" t="s">
        <v>4</v>
      </c>
      <c r="C468" s="189" t="s">
        <v>2794</v>
      </c>
      <c r="D468" s="189" t="s">
        <v>136</v>
      </c>
      <c r="E468" s="12">
        <f t="shared" si="293"/>
        <v>2</v>
      </c>
      <c r="F468" s="12">
        <f t="shared" si="294"/>
        <v>7</v>
      </c>
      <c r="G468" s="12">
        <f t="shared" si="295"/>
        <v>4</v>
      </c>
      <c r="H468" s="12" t="str">
        <f t="shared" si="296"/>
        <v>Operations</v>
      </c>
      <c r="I468" s="12" t="str">
        <f t="shared" si="297"/>
        <v>Operations2</v>
      </c>
      <c r="J468" s="12" t="str">
        <f t="shared" si="298"/>
        <v>Loan Operations</v>
      </c>
      <c r="K468" s="12" t="str">
        <f t="shared" si="299"/>
        <v>OperationsLoan Operations7</v>
      </c>
      <c r="L468" s="12" t="str">
        <f t="shared" si="300"/>
        <v>Commercial Operations Generalist</v>
      </c>
      <c r="M468" s="12" t="str">
        <f t="shared" si="301"/>
        <v>OperationsLoan OperationsCommercial Operations Generalist4</v>
      </c>
      <c r="N468" s="12" t="str">
        <f t="shared" si="302"/>
        <v>E - Senior Professional</v>
      </c>
      <c r="O468" s="188" t="s">
        <v>2798</v>
      </c>
      <c r="P468" s="4" t="str">
        <f t="shared" si="310"/>
        <v>OP</v>
      </c>
      <c r="Q468" s="4" t="str">
        <f t="shared" si="311"/>
        <v>LO</v>
      </c>
      <c r="R468" s="4" t="str">
        <f t="shared" si="312"/>
        <v>G</v>
      </c>
      <c r="S468" s="4" t="str">
        <f t="shared" si="313"/>
        <v>E</v>
      </c>
      <c r="V468" s="12" t="str">
        <f t="shared" si="314"/>
        <v>RRU-OP-LOGE</v>
      </c>
      <c r="W468" s="17" t="str">
        <f t="shared" si="318"/>
        <v>Operations</v>
      </c>
      <c r="X468" s="17" t="str">
        <f t="shared" si="315"/>
        <v>Loan Operations</v>
      </c>
      <c r="Y468" s="17" t="str">
        <f t="shared" si="317"/>
        <v>Commercial Operations Generalist</v>
      </c>
      <c r="Z468" s="17" t="str">
        <f t="shared" si="316"/>
        <v>E - Senior Professional</v>
      </c>
      <c r="AN468" s="4" t="str">
        <f t="shared" si="303"/>
        <v>OPLOGE</v>
      </c>
      <c r="AO468" s="12" t="str">
        <f t="shared" si="319"/>
        <v>RRU-OP-LOGE</v>
      </c>
      <c r="AP468" s="12" t="str">
        <f t="shared" si="304"/>
        <v>Operations</v>
      </c>
      <c r="AQ468" s="12" t="str">
        <f t="shared" si="305"/>
        <v>Loan Operations</v>
      </c>
      <c r="AR468" s="12" t="str">
        <f t="shared" si="306"/>
        <v>Commercial Operations Generalist</v>
      </c>
      <c r="AS468" s="12" t="str">
        <f t="shared" si="307"/>
        <v>E - Senior Professional</v>
      </c>
      <c r="AT468" s="12" t="str">
        <f t="shared" si="308"/>
        <v>OperationsLoan OperationsCommercial Operations GeneralistE - Senior Professional</v>
      </c>
      <c r="AU468" s="153" t="str">
        <f t="shared" si="309"/>
        <v>E</v>
      </c>
    </row>
    <row r="469" spans="1:47">
      <c r="A469" s="189" t="s">
        <v>50</v>
      </c>
      <c r="B469" s="189" t="s">
        <v>4</v>
      </c>
      <c r="C469" s="189" t="s">
        <v>2794</v>
      </c>
      <c r="D469" s="189" t="s">
        <v>137</v>
      </c>
      <c r="E469" s="12">
        <f t="shared" si="293"/>
        <v>2</v>
      </c>
      <c r="F469" s="12">
        <f t="shared" si="294"/>
        <v>7</v>
      </c>
      <c r="G469" s="12">
        <f t="shared" si="295"/>
        <v>5</v>
      </c>
      <c r="H469" s="12" t="str">
        <f t="shared" si="296"/>
        <v>Operations</v>
      </c>
      <c r="I469" s="12" t="str">
        <f t="shared" si="297"/>
        <v>Operations2</v>
      </c>
      <c r="J469" s="12" t="str">
        <f t="shared" si="298"/>
        <v>Loan Operations</v>
      </c>
      <c r="K469" s="12" t="str">
        <f t="shared" si="299"/>
        <v>OperationsLoan Operations7</v>
      </c>
      <c r="L469" s="12" t="str">
        <f t="shared" si="300"/>
        <v>Commercial Operations Generalist</v>
      </c>
      <c r="M469" s="12" t="str">
        <f t="shared" si="301"/>
        <v>OperationsLoan OperationsCommercial Operations Generalist5</v>
      </c>
      <c r="N469" s="12" t="str">
        <f t="shared" si="302"/>
        <v>F - Intermediate Professional</v>
      </c>
      <c r="O469" s="188" t="s">
        <v>2799</v>
      </c>
      <c r="P469" s="4" t="str">
        <f t="shared" si="310"/>
        <v>OP</v>
      </c>
      <c r="Q469" s="4" t="str">
        <f t="shared" si="311"/>
        <v>LO</v>
      </c>
      <c r="R469" s="4" t="str">
        <f t="shared" si="312"/>
        <v>G</v>
      </c>
      <c r="S469" s="4" t="str">
        <f t="shared" si="313"/>
        <v>F</v>
      </c>
      <c r="V469" s="12" t="str">
        <f t="shared" si="314"/>
        <v>RRU-OP-LOGF</v>
      </c>
      <c r="W469" s="17" t="str">
        <f t="shared" si="318"/>
        <v>Operations</v>
      </c>
      <c r="X469" s="17" t="str">
        <f t="shared" si="315"/>
        <v>Loan Operations</v>
      </c>
      <c r="Y469" s="17" t="str">
        <f t="shared" si="317"/>
        <v>Commercial Operations Generalist</v>
      </c>
      <c r="Z469" s="17" t="str">
        <f t="shared" si="316"/>
        <v>F - Intermediate Professional</v>
      </c>
      <c r="AN469" s="4" t="str">
        <f t="shared" si="303"/>
        <v>OPLOGF</v>
      </c>
      <c r="AO469" s="12" t="str">
        <f t="shared" si="319"/>
        <v>RRU-OP-LOGF</v>
      </c>
      <c r="AP469" s="12" t="str">
        <f t="shared" si="304"/>
        <v>Operations</v>
      </c>
      <c r="AQ469" s="12" t="str">
        <f t="shared" si="305"/>
        <v>Loan Operations</v>
      </c>
      <c r="AR469" s="12" t="str">
        <f t="shared" si="306"/>
        <v>Commercial Operations Generalist</v>
      </c>
      <c r="AS469" s="12" t="str">
        <f t="shared" si="307"/>
        <v>F - Intermediate Professional</v>
      </c>
      <c r="AT469" s="12" t="str">
        <f t="shared" si="308"/>
        <v>OperationsLoan OperationsCommercial Operations GeneralistF - Intermediate Professional</v>
      </c>
      <c r="AU469" s="153" t="str">
        <f t="shared" si="309"/>
        <v>F</v>
      </c>
    </row>
    <row r="470" spans="1:47">
      <c r="A470" s="189" t="s">
        <v>50</v>
      </c>
      <c r="B470" s="189" t="s">
        <v>4</v>
      </c>
      <c r="C470" s="189" t="s">
        <v>2794</v>
      </c>
      <c r="D470" s="189" t="s">
        <v>138</v>
      </c>
      <c r="E470" s="12">
        <f t="shared" si="293"/>
        <v>2</v>
      </c>
      <c r="F470" s="12">
        <f t="shared" si="294"/>
        <v>7</v>
      </c>
      <c r="G470" s="12">
        <f t="shared" si="295"/>
        <v>6</v>
      </c>
      <c r="H470" s="12" t="str">
        <f t="shared" si="296"/>
        <v>Operations</v>
      </c>
      <c r="I470" s="12" t="str">
        <f t="shared" si="297"/>
        <v>Operations2</v>
      </c>
      <c r="J470" s="12" t="str">
        <f t="shared" si="298"/>
        <v>Loan Operations</v>
      </c>
      <c r="K470" s="12" t="str">
        <f t="shared" si="299"/>
        <v>OperationsLoan Operations7</v>
      </c>
      <c r="L470" s="12" t="str">
        <f t="shared" si="300"/>
        <v>Commercial Operations Generalist</v>
      </c>
      <c r="M470" s="12" t="str">
        <f t="shared" si="301"/>
        <v>OperationsLoan OperationsCommercial Operations Generalist6</v>
      </c>
      <c r="N470" s="12" t="str">
        <f t="shared" si="302"/>
        <v>G - Junior Professional</v>
      </c>
      <c r="O470" s="188" t="s">
        <v>2800</v>
      </c>
      <c r="P470" s="4" t="str">
        <f t="shared" si="310"/>
        <v>OP</v>
      </c>
      <c r="Q470" s="4" t="str">
        <f t="shared" si="311"/>
        <v>LO</v>
      </c>
      <c r="R470" s="4" t="str">
        <f t="shared" si="312"/>
        <v>G</v>
      </c>
      <c r="S470" s="4" t="str">
        <f t="shared" si="313"/>
        <v>G</v>
      </c>
      <c r="V470" s="12" t="str">
        <f t="shared" si="314"/>
        <v>RRU-OP-LOGG</v>
      </c>
      <c r="W470" s="17" t="str">
        <f t="shared" si="318"/>
        <v>Operations</v>
      </c>
      <c r="X470" s="17" t="str">
        <f t="shared" si="315"/>
        <v>Loan Operations</v>
      </c>
      <c r="Y470" s="17" t="str">
        <f t="shared" si="317"/>
        <v>Commercial Operations Generalist</v>
      </c>
      <c r="Z470" s="17" t="str">
        <f t="shared" si="316"/>
        <v>G - Junior Professional</v>
      </c>
      <c r="AN470" s="4" t="str">
        <f t="shared" si="303"/>
        <v>OPLOGG</v>
      </c>
      <c r="AO470" s="12" t="str">
        <f t="shared" si="319"/>
        <v>RRU-OP-LOGG</v>
      </c>
      <c r="AP470" s="12" t="str">
        <f t="shared" si="304"/>
        <v>Operations</v>
      </c>
      <c r="AQ470" s="12" t="str">
        <f t="shared" si="305"/>
        <v>Loan Operations</v>
      </c>
      <c r="AR470" s="12" t="str">
        <f t="shared" si="306"/>
        <v>Commercial Operations Generalist</v>
      </c>
      <c r="AS470" s="12" t="str">
        <f t="shared" si="307"/>
        <v>G - Junior Professional</v>
      </c>
      <c r="AT470" s="12" t="str">
        <f t="shared" si="308"/>
        <v>OperationsLoan OperationsCommercial Operations GeneralistG - Junior Professional</v>
      </c>
      <c r="AU470" s="153" t="str">
        <f t="shared" si="309"/>
        <v>G</v>
      </c>
    </row>
    <row r="471" spans="1:47">
      <c r="A471" s="189" t="s">
        <v>50</v>
      </c>
      <c r="B471" s="189" t="s">
        <v>4</v>
      </c>
      <c r="C471" s="189" t="s">
        <v>2794</v>
      </c>
      <c r="D471" s="189" t="s">
        <v>143</v>
      </c>
      <c r="E471" s="12">
        <f t="shared" si="293"/>
        <v>2</v>
      </c>
      <c r="F471" s="12">
        <f t="shared" si="294"/>
        <v>7</v>
      </c>
      <c r="G471" s="12">
        <f t="shared" si="295"/>
        <v>7</v>
      </c>
      <c r="H471" s="12" t="str">
        <f t="shared" si="296"/>
        <v>Operations</v>
      </c>
      <c r="I471" s="12" t="str">
        <f t="shared" si="297"/>
        <v>Operations2</v>
      </c>
      <c r="J471" s="12" t="str">
        <f t="shared" si="298"/>
        <v>Loan Operations</v>
      </c>
      <c r="K471" s="12" t="str">
        <f t="shared" si="299"/>
        <v>OperationsLoan Operations7</v>
      </c>
      <c r="L471" s="12" t="str">
        <f t="shared" si="300"/>
        <v>Commercial Operations Generalist</v>
      </c>
      <c r="M471" s="12" t="str">
        <f t="shared" si="301"/>
        <v>OperationsLoan OperationsCommercial Operations Generalist7</v>
      </c>
      <c r="N471" s="12" t="str">
        <f t="shared" si="302"/>
        <v>H - Intermediate Staff</v>
      </c>
      <c r="O471" s="188" t="s">
        <v>2801</v>
      </c>
      <c r="P471" s="4" t="str">
        <f t="shared" si="310"/>
        <v>OP</v>
      </c>
      <c r="Q471" s="4" t="str">
        <f t="shared" si="311"/>
        <v>LO</v>
      </c>
      <c r="R471" s="4" t="str">
        <f t="shared" si="312"/>
        <v>G</v>
      </c>
      <c r="S471" s="4" t="str">
        <f t="shared" si="313"/>
        <v>H</v>
      </c>
      <c r="V471" s="12" t="str">
        <f t="shared" ref="V471:V477" si="320">"RRU-"&amp;P471&amp;"-"&amp;Q471&amp;R471&amp;S471</f>
        <v>RRU-OP-LOGH</v>
      </c>
      <c r="W471" s="17" t="str">
        <f t="shared" ref="W471:W477" si="321">A469</f>
        <v>Operations</v>
      </c>
      <c r="X471" s="17" t="str">
        <f t="shared" ref="X471:X477" si="322">B471</f>
        <v>Loan Operations</v>
      </c>
      <c r="Y471" s="17" t="str">
        <f t="shared" ref="Y471:Y477" si="323">C470</f>
        <v>Commercial Operations Generalist</v>
      </c>
      <c r="Z471" s="17" t="str">
        <f t="shared" ref="Z471:Z477" si="324">D471</f>
        <v>H - Intermediate Staff</v>
      </c>
      <c r="AN471" s="4" t="str">
        <f t="shared" si="303"/>
        <v>OPLOGH</v>
      </c>
      <c r="AO471" s="12" t="str">
        <f t="shared" si="319"/>
        <v>RRU-OP-LOGH</v>
      </c>
      <c r="AP471" s="12" t="str">
        <f t="shared" si="304"/>
        <v>Operations</v>
      </c>
      <c r="AQ471" s="12" t="str">
        <f t="shared" si="305"/>
        <v>Loan Operations</v>
      </c>
      <c r="AR471" s="12" t="str">
        <f t="shared" si="306"/>
        <v>Commercial Operations Generalist</v>
      </c>
      <c r="AS471" s="12" t="str">
        <f t="shared" si="307"/>
        <v>H - Intermediate Staff</v>
      </c>
      <c r="AT471" s="12" t="str">
        <f t="shared" si="308"/>
        <v>OperationsLoan OperationsCommercial Operations GeneralistH - Intermediate Staff</v>
      </c>
      <c r="AU471" s="153" t="str">
        <f t="shared" si="309"/>
        <v>H</v>
      </c>
    </row>
    <row r="472" spans="1:47">
      <c r="A472" s="189" t="s">
        <v>50</v>
      </c>
      <c r="B472" s="189" t="s">
        <v>4</v>
      </c>
      <c r="C472" s="189" t="s">
        <v>2794</v>
      </c>
      <c r="D472" s="189" t="s">
        <v>144</v>
      </c>
      <c r="E472" s="12">
        <f t="shared" ref="E472:E479" si="325">IF(AND(H472=H471),IF(J472=J471,E471,E471+1),1)</f>
        <v>2</v>
      </c>
      <c r="F472" s="12">
        <f t="shared" ref="F472:F479" si="326">IF(AND(H472=H471,J472=J471),IF(L472=L471,F471,F471+1),1)</f>
        <v>7</v>
      </c>
      <c r="G472" s="12">
        <f t="shared" ref="G472:G479" si="327">IF(AND(H472=H471,J472=J471,L472=L471),IF(N472=N471,G471,G471+1),1)</f>
        <v>8</v>
      </c>
      <c r="H472" s="12" t="str">
        <f t="shared" ref="H472:H479" si="328">A472</f>
        <v>Operations</v>
      </c>
      <c r="I472" s="12" t="str">
        <f t="shared" ref="I472:I479" si="329">H472&amp;E472</f>
        <v>Operations2</v>
      </c>
      <c r="J472" s="12" t="str">
        <f t="shared" ref="J472:J479" si="330">B472</f>
        <v>Loan Operations</v>
      </c>
      <c r="K472" s="12" t="str">
        <f t="shared" ref="K472:K479" si="331">+H472&amp;J472&amp;F472</f>
        <v>OperationsLoan Operations7</v>
      </c>
      <c r="L472" s="12" t="str">
        <f t="shared" ref="L472:L479" si="332">C472</f>
        <v>Commercial Operations Generalist</v>
      </c>
      <c r="M472" s="12" t="str">
        <f t="shared" ref="M472:M479" si="333">H472&amp;J472&amp;L472&amp;G472</f>
        <v>OperationsLoan OperationsCommercial Operations Generalist8</v>
      </c>
      <c r="N472" s="12" t="str">
        <f t="shared" ref="N472:N479" si="334">D472</f>
        <v>I - Junior Staff</v>
      </c>
      <c r="O472" s="188" t="s">
        <v>2802</v>
      </c>
      <c r="P472" s="4" t="str">
        <f t="shared" si="310"/>
        <v>OP</v>
      </c>
      <c r="Q472" s="4" t="str">
        <f t="shared" si="311"/>
        <v>LO</v>
      </c>
      <c r="R472" s="4" t="str">
        <f t="shared" si="312"/>
        <v>G</v>
      </c>
      <c r="S472" s="4" t="str">
        <f t="shared" si="313"/>
        <v>I</v>
      </c>
      <c r="V472" s="12" t="str">
        <f t="shared" si="320"/>
        <v>RRU-OP-LOGI</v>
      </c>
      <c r="W472" s="17" t="str">
        <f t="shared" si="321"/>
        <v>Operations</v>
      </c>
      <c r="X472" s="17" t="str">
        <f t="shared" si="322"/>
        <v>Loan Operations</v>
      </c>
      <c r="Y472" s="17" t="str">
        <f t="shared" si="323"/>
        <v>Commercial Operations Generalist</v>
      </c>
      <c r="Z472" s="17" t="str">
        <f t="shared" si="324"/>
        <v>I - Junior Staff</v>
      </c>
      <c r="AN472" s="4" t="str">
        <f t="shared" si="303"/>
        <v>OPLOGI</v>
      </c>
      <c r="AO472" s="12" t="str">
        <f t="shared" si="319"/>
        <v>RRU-OP-LOGI</v>
      </c>
      <c r="AP472" s="12" t="str">
        <f t="shared" si="304"/>
        <v>Operations</v>
      </c>
      <c r="AQ472" s="12" t="str">
        <f t="shared" si="305"/>
        <v>Loan Operations</v>
      </c>
      <c r="AR472" s="12" t="str">
        <f t="shared" si="306"/>
        <v>Commercial Operations Generalist</v>
      </c>
      <c r="AS472" s="12" t="str">
        <f t="shared" si="307"/>
        <v>I - Junior Staff</v>
      </c>
      <c r="AT472" s="12" t="str">
        <f t="shared" si="308"/>
        <v>OperationsLoan OperationsCommercial Operations GeneralistI - Junior Staff</v>
      </c>
      <c r="AU472" s="153" t="str">
        <f t="shared" si="309"/>
        <v>I</v>
      </c>
    </row>
    <row r="473" spans="1:47">
      <c r="A473" s="189" t="s">
        <v>50</v>
      </c>
      <c r="B473" s="189" t="s">
        <v>4</v>
      </c>
      <c r="C473" s="189" t="s">
        <v>2794</v>
      </c>
      <c r="D473" s="189" t="s">
        <v>1408</v>
      </c>
      <c r="E473" s="12">
        <f t="shared" si="325"/>
        <v>2</v>
      </c>
      <c r="F473" s="12">
        <f t="shared" si="326"/>
        <v>7</v>
      </c>
      <c r="G473" s="12">
        <f t="shared" si="327"/>
        <v>9</v>
      </c>
      <c r="H473" s="12" t="str">
        <f t="shared" si="328"/>
        <v>Operations</v>
      </c>
      <c r="I473" s="12" t="str">
        <f t="shared" si="329"/>
        <v>Operations2</v>
      </c>
      <c r="J473" s="12" t="str">
        <f t="shared" si="330"/>
        <v>Loan Operations</v>
      </c>
      <c r="K473" s="12" t="str">
        <f t="shared" si="331"/>
        <v>OperationsLoan Operations7</v>
      </c>
      <c r="L473" s="12" t="str">
        <f t="shared" si="332"/>
        <v>Commercial Operations Generalist</v>
      </c>
      <c r="M473" s="12" t="str">
        <f t="shared" si="333"/>
        <v>OperationsLoan OperationsCommercial Operations Generalist9</v>
      </c>
      <c r="N473" s="12" t="str">
        <f t="shared" si="334"/>
        <v>Levels C &amp; D Combined</v>
      </c>
      <c r="O473" s="188" t="s">
        <v>3757</v>
      </c>
      <c r="P473" s="4" t="str">
        <f t="shared" ref="P473:P475" si="335">LEFT(O473,2)</f>
        <v>OP</v>
      </c>
      <c r="Q473" s="4" t="str">
        <f t="shared" ref="Q473:Q475" si="336">MID(O473,3,2)</f>
        <v>LO</v>
      </c>
      <c r="R473" s="4" t="str">
        <f t="shared" ref="R473:R475" si="337">MID(O473,5,1)</f>
        <v>G</v>
      </c>
      <c r="S473" s="4" t="str">
        <f t="shared" ref="S473:S475" si="338">RIGHT(O473)</f>
        <v>2</v>
      </c>
      <c r="V473" s="12" t="str">
        <f t="shared" si="320"/>
        <v>RRU-OP-LOG2</v>
      </c>
      <c r="W473" s="17" t="str">
        <f t="shared" si="321"/>
        <v>Operations</v>
      </c>
      <c r="X473" s="17" t="str">
        <f t="shared" si="322"/>
        <v>Loan Operations</v>
      </c>
      <c r="Y473" s="17" t="str">
        <f t="shared" si="323"/>
        <v>Commercial Operations Generalist</v>
      </c>
      <c r="Z473" s="17" t="str">
        <f t="shared" si="324"/>
        <v>Levels C &amp; D Combined</v>
      </c>
      <c r="AN473" s="4" t="str">
        <f t="shared" ref="AN473:AN475" si="339">O473</f>
        <v>OPLOG2</v>
      </c>
      <c r="AO473" s="12" t="str">
        <f t="shared" ref="AO473:AO475" si="340">"RRU-"&amp;LEFT(AN473,2)&amp;"-"&amp;RIGHT(AN473,4)</f>
        <v>RRU-OP-LOG2</v>
      </c>
      <c r="AP473" s="12" t="str">
        <f t="shared" ref="AP473:AP475" si="341">A473</f>
        <v>Operations</v>
      </c>
      <c r="AQ473" s="12" t="str">
        <f t="shared" ref="AQ473:AQ475" si="342">B473</f>
        <v>Loan Operations</v>
      </c>
      <c r="AR473" s="12" t="str">
        <f t="shared" ref="AR473:AR475" si="343">C473</f>
        <v>Commercial Operations Generalist</v>
      </c>
      <c r="AS473" s="12" t="str">
        <f t="shared" ref="AS473:AS475" si="344">D473</f>
        <v>Levels C &amp; D Combined</v>
      </c>
      <c r="AT473" s="12" t="str">
        <f t="shared" ref="AT473:AT475" si="345">AP473&amp;AQ473&amp;AR473&amp;AS473</f>
        <v>OperationsLoan OperationsCommercial Operations GeneralistLevels C &amp; D Combined</v>
      </c>
      <c r="AU473" s="153" t="str">
        <f t="shared" ref="AU473:AU475" si="346">RIGHT(AO473)</f>
        <v>2</v>
      </c>
    </row>
    <row r="474" spans="1:47">
      <c r="A474" s="189" t="s">
        <v>50</v>
      </c>
      <c r="B474" s="189" t="s">
        <v>4</v>
      </c>
      <c r="C474" s="189" t="s">
        <v>2794</v>
      </c>
      <c r="D474" s="189" t="s">
        <v>1409</v>
      </c>
      <c r="E474" s="12">
        <f t="shared" si="325"/>
        <v>2</v>
      </c>
      <c r="F474" s="12">
        <f t="shared" si="326"/>
        <v>7</v>
      </c>
      <c r="G474" s="12">
        <f t="shared" si="327"/>
        <v>10</v>
      </c>
      <c r="H474" s="12" t="str">
        <f t="shared" si="328"/>
        <v>Operations</v>
      </c>
      <c r="I474" s="12" t="str">
        <f t="shared" si="329"/>
        <v>Operations2</v>
      </c>
      <c r="J474" s="12" t="str">
        <f t="shared" si="330"/>
        <v>Loan Operations</v>
      </c>
      <c r="K474" s="12" t="str">
        <f t="shared" si="331"/>
        <v>OperationsLoan Operations7</v>
      </c>
      <c r="L474" s="12" t="str">
        <f t="shared" si="332"/>
        <v>Commercial Operations Generalist</v>
      </c>
      <c r="M474" s="12" t="str">
        <f t="shared" si="333"/>
        <v>OperationsLoan OperationsCommercial Operations Generalist10</v>
      </c>
      <c r="N474" s="12" t="str">
        <f t="shared" si="334"/>
        <v>Levels E, F &amp; G Combined</v>
      </c>
      <c r="O474" s="188" t="s">
        <v>3758</v>
      </c>
      <c r="P474" s="4" t="str">
        <f t="shared" si="335"/>
        <v>OP</v>
      </c>
      <c r="Q474" s="4" t="str">
        <f t="shared" si="336"/>
        <v>LO</v>
      </c>
      <c r="R474" s="4" t="str">
        <f t="shared" si="337"/>
        <v>G</v>
      </c>
      <c r="S474" s="4" t="str">
        <f t="shared" si="338"/>
        <v>3</v>
      </c>
      <c r="V474" s="12" t="str">
        <f t="shared" si="320"/>
        <v>RRU-OP-LOG3</v>
      </c>
      <c r="W474" s="17" t="str">
        <f t="shared" si="321"/>
        <v>Operations</v>
      </c>
      <c r="X474" s="17" t="str">
        <f t="shared" si="322"/>
        <v>Loan Operations</v>
      </c>
      <c r="Y474" s="17" t="str">
        <f t="shared" si="323"/>
        <v>Commercial Operations Generalist</v>
      </c>
      <c r="Z474" s="17" t="str">
        <f t="shared" si="324"/>
        <v>Levels E, F &amp; G Combined</v>
      </c>
      <c r="AN474" s="4" t="str">
        <f t="shared" si="339"/>
        <v>OPLOG3</v>
      </c>
      <c r="AO474" s="12" t="str">
        <f t="shared" si="340"/>
        <v>RRU-OP-LOG3</v>
      </c>
      <c r="AP474" s="12" t="str">
        <f t="shared" si="341"/>
        <v>Operations</v>
      </c>
      <c r="AQ474" s="12" t="str">
        <f t="shared" si="342"/>
        <v>Loan Operations</v>
      </c>
      <c r="AR474" s="12" t="str">
        <f t="shared" si="343"/>
        <v>Commercial Operations Generalist</v>
      </c>
      <c r="AS474" s="12" t="str">
        <f t="shared" si="344"/>
        <v>Levels E, F &amp; G Combined</v>
      </c>
      <c r="AT474" s="12" t="str">
        <f t="shared" si="345"/>
        <v>OperationsLoan OperationsCommercial Operations GeneralistLevels E, F &amp; G Combined</v>
      </c>
      <c r="AU474" s="153" t="str">
        <f t="shared" si="346"/>
        <v>3</v>
      </c>
    </row>
    <row r="475" spans="1:47">
      <c r="A475" s="189" t="s">
        <v>50</v>
      </c>
      <c r="B475" s="189" t="s">
        <v>4</v>
      </c>
      <c r="C475" s="189" t="s">
        <v>2794</v>
      </c>
      <c r="D475" s="189" t="s">
        <v>1410</v>
      </c>
      <c r="E475" s="12">
        <f t="shared" si="325"/>
        <v>2</v>
      </c>
      <c r="F475" s="12">
        <f t="shared" si="326"/>
        <v>7</v>
      </c>
      <c r="G475" s="12">
        <f t="shared" si="327"/>
        <v>11</v>
      </c>
      <c r="H475" s="12" t="str">
        <f t="shared" si="328"/>
        <v>Operations</v>
      </c>
      <c r="I475" s="12" t="str">
        <f t="shared" si="329"/>
        <v>Operations2</v>
      </c>
      <c r="J475" s="12" t="str">
        <f t="shared" si="330"/>
        <v>Loan Operations</v>
      </c>
      <c r="K475" s="12" t="str">
        <f t="shared" si="331"/>
        <v>OperationsLoan Operations7</v>
      </c>
      <c r="L475" s="12" t="str">
        <f t="shared" si="332"/>
        <v>Commercial Operations Generalist</v>
      </c>
      <c r="M475" s="12" t="str">
        <f t="shared" si="333"/>
        <v>OperationsLoan OperationsCommercial Operations Generalist11</v>
      </c>
      <c r="N475" s="12" t="str">
        <f t="shared" si="334"/>
        <v>Levels H &amp; I Combined</v>
      </c>
      <c r="O475" s="188" t="s">
        <v>3759</v>
      </c>
      <c r="P475" s="4" t="str">
        <f t="shared" si="335"/>
        <v>OP</v>
      </c>
      <c r="Q475" s="4" t="str">
        <f t="shared" si="336"/>
        <v>LO</v>
      </c>
      <c r="R475" s="4" t="str">
        <f t="shared" si="337"/>
        <v>G</v>
      </c>
      <c r="S475" s="4" t="str">
        <f t="shared" si="338"/>
        <v>4</v>
      </c>
      <c r="V475" s="12" t="str">
        <f t="shared" si="320"/>
        <v>RRU-OP-LOG4</v>
      </c>
      <c r="W475" s="17" t="str">
        <f t="shared" si="321"/>
        <v>Operations</v>
      </c>
      <c r="X475" s="17" t="str">
        <f t="shared" si="322"/>
        <v>Loan Operations</v>
      </c>
      <c r="Y475" s="17" t="str">
        <f t="shared" si="323"/>
        <v>Commercial Operations Generalist</v>
      </c>
      <c r="Z475" s="17" t="str">
        <f t="shared" si="324"/>
        <v>Levels H &amp; I Combined</v>
      </c>
      <c r="AN475" s="4" t="str">
        <f t="shared" si="339"/>
        <v>OPLOG4</v>
      </c>
      <c r="AO475" s="12" t="str">
        <f t="shared" si="340"/>
        <v>RRU-OP-LOG4</v>
      </c>
      <c r="AP475" s="12" t="str">
        <f t="shared" si="341"/>
        <v>Operations</v>
      </c>
      <c r="AQ475" s="12" t="str">
        <f t="shared" si="342"/>
        <v>Loan Operations</v>
      </c>
      <c r="AR475" s="12" t="str">
        <f t="shared" si="343"/>
        <v>Commercial Operations Generalist</v>
      </c>
      <c r="AS475" s="12" t="str">
        <f t="shared" si="344"/>
        <v>Levels H &amp; I Combined</v>
      </c>
      <c r="AT475" s="12" t="str">
        <f t="shared" si="345"/>
        <v>OperationsLoan OperationsCommercial Operations GeneralistLevels H &amp; I Combined</v>
      </c>
      <c r="AU475" s="153" t="str">
        <f t="shared" si="346"/>
        <v>4</v>
      </c>
    </row>
    <row r="476" spans="1:47">
      <c r="A476" s="189" t="s">
        <v>50</v>
      </c>
      <c r="B476" s="189" t="s">
        <v>4</v>
      </c>
      <c r="C476" s="189" t="s">
        <v>2803</v>
      </c>
      <c r="D476" s="189" t="s">
        <v>51</v>
      </c>
      <c r="E476" s="12">
        <f t="shared" si="325"/>
        <v>2</v>
      </c>
      <c r="F476" s="12">
        <f t="shared" si="326"/>
        <v>8</v>
      </c>
      <c r="G476" s="12">
        <f t="shared" si="327"/>
        <v>1</v>
      </c>
      <c r="H476" s="12" t="str">
        <f t="shared" si="328"/>
        <v>Operations</v>
      </c>
      <c r="I476" s="12" t="str">
        <f t="shared" si="329"/>
        <v>Operations2</v>
      </c>
      <c r="J476" s="12" t="str">
        <f t="shared" si="330"/>
        <v>Loan Operations</v>
      </c>
      <c r="K476" s="12" t="str">
        <f t="shared" si="331"/>
        <v>OperationsLoan Operations8</v>
      </c>
      <c r="L476" s="12" t="str">
        <f t="shared" si="332"/>
        <v>Mortgage Operations Generalist</v>
      </c>
      <c r="M476" s="12" t="str">
        <f t="shared" si="333"/>
        <v>OperationsLoan OperationsMortgage Operations Generalist1</v>
      </c>
      <c r="N476" s="12" t="str">
        <f t="shared" si="334"/>
        <v>B - Senior Function Manager</v>
      </c>
      <c r="O476" s="188" t="s">
        <v>2804</v>
      </c>
      <c r="P476" s="4" t="str">
        <f t="shared" si="310"/>
        <v>OP</v>
      </c>
      <c r="Q476" s="4" t="str">
        <f t="shared" si="311"/>
        <v>LO</v>
      </c>
      <c r="R476" s="4" t="str">
        <f t="shared" si="312"/>
        <v>H</v>
      </c>
      <c r="S476" s="4" t="str">
        <f t="shared" si="313"/>
        <v>B</v>
      </c>
      <c r="V476" s="12" t="str">
        <f t="shared" si="320"/>
        <v>RRU-OP-LOHB</v>
      </c>
      <c r="W476" s="17" t="str">
        <f t="shared" si="321"/>
        <v>Operations</v>
      </c>
      <c r="X476" s="17" t="str">
        <f t="shared" si="322"/>
        <v>Loan Operations</v>
      </c>
      <c r="Y476" s="17" t="str">
        <f t="shared" si="323"/>
        <v>Commercial Operations Generalist</v>
      </c>
      <c r="Z476" s="17" t="str">
        <f t="shared" si="324"/>
        <v>B - Senior Function Manager</v>
      </c>
      <c r="AN476" s="4" t="str">
        <f t="shared" si="303"/>
        <v>OPLOHB</v>
      </c>
      <c r="AO476" s="12" t="str">
        <f t="shared" si="319"/>
        <v>RRU-OP-LOHB</v>
      </c>
      <c r="AP476" s="12" t="str">
        <f t="shared" si="304"/>
        <v>Operations</v>
      </c>
      <c r="AQ476" s="12" t="str">
        <f t="shared" si="305"/>
        <v>Loan Operations</v>
      </c>
      <c r="AR476" s="12" t="str">
        <f t="shared" si="306"/>
        <v>Mortgage Operations Generalist</v>
      </c>
      <c r="AS476" s="12" t="str">
        <f t="shared" si="307"/>
        <v>B - Senior Function Manager</v>
      </c>
      <c r="AT476" s="12" t="str">
        <f t="shared" si="308"/>
        <v>OperationsLoan OperationsMortgage Operations GeneralistB - Senior Function Manager</v>
      </c>
      <c r="AU476" s="153" t="str">
        <f t="shared" si="309"/>
        <v>B</v>
      </c>
    </row>
    <row r="477" spans="1:47">
      <c r="A477" s="189" t="s">
        <v>50</v>
      </c>
      <c r="B477" s="189" t="s">
        <v>4</v>
      </c>
      <c r="C477" s="189" t="s">
        <v>2803</v>
      </c>
      <c r="D477" s="189" t="s">
        <v>142</v>
      </c>
      <c r="E477" s="12">
        <f t="shared" si="325"/>
        <v>2</v>
      </c>
      <c r="F477" s="12">
        <f t="shared" si="326"/>
        <v>8</v>
      </c>
      <c r="G477" s="12">
        <f t="shared" si="327"/>
        <v>2</v>
      </c>
      <c r="H477" s="12" t="str">
        <f t="shared" si="328"/>
        <v>Operations</v>
      </c>
      <c r="I477" s="12" t="str">
        <f t="shared" si="329"/>
        <v>Operations2</v>
      </c>
      <c r="J477" s="12" t="str">
        <f t="shared" si="330"/>
        <v>Loan Operations</v>
      </c>
      <c r="K477" s="12" t="str">
        <f t="shared" si="331"/>
        <v>OperationsLoan Operations8</v>
      </c>
      <c r="L477" s="12" t="str">
        <f t="shared" si="332"/>
        <v>Mortgage Operations Generalist</v>
      </c>
      <c r="M477" s="12" t="str">
        <f t="shared" si="333"/>
        <v>OperationsLoan OperationsMortgage Operations Generalist2</v>
      </c>
      <c r="N477" s="12" t="str">
        <f t="shared" si="334"/>
        <v>C - Function Manager/Senior Technical Expert</v>
      </c>
      <c r="O477" s="188" t="s">
        <v>2805</v>
      </c>
      <c r="P477" s="4" t="str">
        <f t="shared" si="310"/>
        <v>OP</v>
      </c>
      <c r="Q477" s="4" t="str">
        <f t="shared" si="311"/>
        <v>LO</v>
      </c>
      <c r="R477" s="4" t="str">
        <f t="shared" si="312"/>
        <v>H</v>
      </c>
      <c r="S477" s="4" t="str">
        <f t="shared" si="313"/>
        <v>C</v>
      </c>
      <c r="V477" s="12" t="str">
        <f t="shared" si="320"/>
        <v>RRU-OP-LOHC</v>
      </c>
      <c r="W477" s="17" t="str">
        <f t="shared" si="321"/>
        <v>Operations</v>
      </c>
      <c r="X477" s="17" t="str">
        <f t="shared" si="322"/>
        <v>Loan Operations</v>
      </c>
      <c r="Y477" s="17" t="str">
        <f t="shared" si="323"/>
        <v>Mortgage Operations Generalist</v>
      </c>
      <c r="Z477" s="17" t="str">
        <f t="shared" si="324"/>
        <v>C - Function Manager/Senior Technical Expert</v>
      </c>
      <c r="AN477" s="4" t="str">
        <f t="shared" si="303"/>
        <v>OPLOHC</v>
      </c>
      <c r="AO477" s="12" t="str">
        <f t="shared" si="319"/>
        <v>RRU-OP-LOHC</v>
      </c>
      <c r="AP477" s="12" t="str">
        <f t="shared" si="304"/>
        <v>Operations</v>
      </c>
      <c r="AQ477" s="12" t="str">
        <f t="shared" si="305"/>
        <v>Loan Operations</v>
      </c>
      <c r="AR477" s="12" t="str">
        <f t="shared" si="306"/>
        <v>Mortgage Operations Generalist</v>
      </c>
      <c r="AS477" s="12" t="str">
        <f t="shared" si="307"/>
        <v>C - Function Manager/Senior Technical Expert</v>
      </c>
      <c r="AT477" s="12" t="str">
        <f t="shared" si="308"/>
        <v>OperationsLoan OperationsMortgage Operations GeneralistC - Function Manager/Senior Technical Expert</v>
      </c>
      <c r="AU477" s="153" t="str">
        <f t="shared" si="309"/>
        <v>C</v>
      </c>
    </row>
    <row r="478" spans="1:47">
      <c r="A478" s="189" t="s">
        <v>50</v>
      </c>
      <c r="B478" s="189" t="s">
        <v>4</v>
      </c>
      <c r="C478" s="189" t="s">
        <v>2803</v>
      </c>
      <c r="D478" s="189" t="s">
        <v>135</v>
      </c>
      <c r="E478" s="12">
        <f t="shared" si="325"/>
        <v>2</v>
      </c>
      <c r="F478" s="12">
        <f t="shared" si="326"/>
        <v>8</v>
      </c>
      <c r="G478" s="12">
        <f t="shared" si="327"/>
        <v>3</v>
      </c>
      <c r="H478" s="12" t="str">
        <f t="shared" si="328"/>
        <v>Operations</v>
      </c>
      <c r="I478" s="12" t="str">
        <f t="shared" si="329"/>
        <v>Operations2</v>
      </c>
      <c r="J478" s="12" t="str">
        <f t="shared" si="330"/>
        <v>Loan Operations</v>
      </c>
      <c r="K478" s="12" t="str">
        <f t="shared" si="331"/>
        <v>OperationsLoan Operations8</v>
      </c>
      <c r="L478" s="12" t="str">
        <f t="shared" si="332"/>
        <v>Mortgage Operations Generalist</v>
      </c>
      <c r="M478" s="12" t="str">
        <f t="shared" si="333"/>
        <v>OperationsLoan OperationsMortgage Operations Generalist3</v>
      </c>
      <c r="N478" s="12" t="str">
        <f t="shared" si="334"/>
        <v>D - Manager/Technical Expert</v>
      </c>
      <c r="O478" s="188" t="s">
        <v>2806</v>
      </c>
      <c r="P478" s="4" t="str">
        <f t="shared" si="310"/>
        <v>OP</v>
      </c>
      <c r="Q478" s="4" t="str">
        <f t="shared" si="311"/>
        <v>LO</v>
      </c>
      <c r="R478" s="4" t="str">
        <f t="shared" si="312"/>
        <v>H</v>
      </c>
      <c r="S478" s="4" t="str">
        <f t="shared" si="313"/>
        <v>D</v>
      </c>
      <c r="V478" s="12" t="str">
        <f t="shared" ref="V478:V491" si="347">"RRU-"&amp;P478&amp;"-"&amp;Q478&amp;R478&amp;S478</f>
        <v>RRU-OP-LOHD</v>
      </c>
      <c r="W478" s="17" t="str">
        <f t="shared" ref="W478:W491" si="348">A476</f>
        <v>Operations</v>
      </c>
      <c r="X478" s="17" t="str">
        <f t="shared" ref="X478:X491" si="349">B478</f>
        <v>Loan Operations</v>
      </c>
      <c r="Y478" s="17" t="str">
        <f t="shared" ref="Y478:Y491" si="350">C477</f>
        <v>Mortgage Operations Generalist</v>
      </c>
      <c r="Z478" s="17" t="str">
        <f t="shared" ref="Z478:Z491" si="351">D478</f>
        <v>D - Manager/Technical Expert</v>
      </c>
      <c r="AN478" s="4" t="str">
        <f t="shared" si="303"/>
        <v>OPLOHD</v>
      </c>
      <c r="AO478" s="12" t="str">
        <f t="shared" si="319"/>
        <v>RRU-OP-LOHD</v>
      </c>
      <c r="AP478" s="12" t="str">
        <f t="shared" si="304"/>
        <v>Operations</v>
      </c>
      <c r="AQ478" s="12" t="str">
        <f t="shared" si="305"/>
        <v>Loan Operations</v>
      </c>
      <c r="AR478" s="12" t="str">
        <f t="shared" si="306"/>
        <v>Mortgage Operations Generalist</v>
      </c>
      <c r="AS478" s="12" t="str">
        <f t="shared" si="307"/>
        <v>D - Manager/Technical Expert</v>
      </c>
      <c r="AT478" s="12" t="str">
        <f t="shared" si="308"/>
        <v>OperationsLoan OperationsMortgage Operations GeneralistD - Manager/Technical Expert</v>
      </c>
      <c r="AU478" s="153" t="str">
        <f t="shared" si="309"/>
        <v>D</v>
      </c>
    </row>
    <row r="479" spans="1:47">
      <c r="A479" s="189" t="s">
        <v>50</v>
      </c>
      <c r="B479" s="189" t="s">
        <v>4</v>
      </c>
      <c r="C479" s="189" t="s">
        <v>2803</v>
      </c>
      <c r="D479" s="189" t="s">
        <v>136</v>
      </c>
      <c r="E479" s="12">
        <f t="shared" si="325"/>
        <v>2</v>
      </c>
      <c r="F479" s="12">
        <f t="shared" si="326"/>
        <v>8</v>
      </c>
      <c r="G479" s="12">
        <f t="shared" si="327"/>
        <v>4</v>
      </c>
      <c r="H479" s="12" t="str">
        <f t="shared" si="328"/>
        <v>Operations</v>
      </c>
      <c r="I479" s="12" t="str">
        <f t="shared" si="329"/>
        <v>Operations2</v>
      </c>
      <c r="J479" s="12" t="str">
        <f t="shared" si="330"/>
        <v>Loan Operations</v>
      </c>
      <c r="K479" s="12" t="str">
        <f t="shared" si="331"/>
        <v>OperationsLoan Operations8</v>
      </c>
      <c r="L479" s="12" t="str">
        <f t="shared" si="332"/>
        <v>Mortgage Operations Generalist</v>
      </c>
      <c r="M479" s="12" t="str">
        <f t="shared" si="333"/>
        <v>OperationsLoan OperationsMortgage Operations Generalist4</v>
      </c>
      <c r="N479" s="12" t="str">
        <f t="shared" si="334"/>
        <v>E - Senior Professional</v>
      </c>
      <c r="O479" s="188" t="s">
        <v>2807</v>
      </c>
      <c r="P479" s="4" t="str">
        <f t="shared" si="310"/>
        <v>OP</v>
      </c>
      <c r="Q479" s="4" t="str">
        <f t="shared" si="311"/>
        <v>LO</v>
      </c>
      <c r="R479" s="4" t="str">
        <f t="shared" si="312"/>
        <v>H</v>
      </c>
      <c r="S479" s="4" t="str">
        <f t="shared" si="313"/>
        <v>E</v>
      </c>
      <c r="V479" s="12" t="str">
        <f t="shared" si="347"/>
        <v>RRU-OP-LOHE</v>
      </c>
      <c r="W479" s="17" t="str">
        <f t="shared" si="348"/>
        <v>Operations</v>
      </c>
      <c r="X479" s="17" t="str">
        <f t="shared" si="349"/>
        <v>Loan Operations</v>
      </c>
      <c r="Y479" s="17" t="str">
        <f t="shared" si="350"/>
        <v>Mortgage Operations Generalist</v>
      </c>
      <c r="Z479" s="17" t="str">
        <f t="shared" si="351"/>
        <v>E - Senior Professional</v>
      </c>
      <c r="AN479" s="4" t="str">
        <f t="shared" si="303"/>
        <v>OPLOHE</v>
      </c>
      <c r="AO479" s="12" t="str">
        <f t="shared" si="319"/>
        <v>RRU-OP-LOHE</v>
      </c>
      <c r="AP479" s="12" t="str">
        <f t="shared" si="304"/>
        <v>Operations</v>
      </c>
      <c r="AQ479" s="12" t="str">
        <f t="shared" si="305"/>
        <v>Loan Operations</v>
      </c>
      <c r="AR479" s="12" t="str">
        <f t="shared" si="306"/>
        <v>Mortgage Operations Generalist</v>
      </c>
      <c r="AS479" s="12" t="str">
        <f t="shared" si="307"/>
        <v>E - Senior Professional</v>
      </c>
      <c r="AT479" s="12" t="str">
        <f t="shared" si="308"/>
        <v>OperationsLoan OperationsMortgage Operations GeneralistE - Senior Professional</v>
      </c>
      <c r="AU479" s="153" t="str">
        <f t="shared" si="309"/>
        <v>E</v>
      </c>
    </row>
    <row r="480" spans="1:47">
      <c r="A480" s="189" t="s">
        <v>50</v>
      </c>
      <c r="B480" s="189" t="s">
        <v>4</v>
      </c>
      <c r="C480" s="189" t="s">
        <v>2803</v>
      </c>
      <c r="D480" s="189" t="s">
        <v>137</v>
      </c>
      <c r="E480" s="12">
        <f t="shared" si="293"/>
        <v>2</v>
      </c>
      <c r="F480" s="12">
        <f t="shared" si="294"/>
        <v>8</v>
      </c>
      <c r="G480" s="12">
        <f t="shared" si="295"/>
        <v>5</v>
      </c>
      <c r="H480" s="12" t="str">
        <f t="shared" si="296"/>
        <v>Operations</v>
      </c>
      <c r="I480" s="12" t="str">
        <f t="shared" si="297"/>
        <v>Operations2</v>
      </c>
      <c r="J480" s="12" t="str">
        <f t="shared" si="298"/>
        <v>Loan Operations</v>
      </c>
      <c r="K480" s="12" t="str">
        <f t="shared" si="299"/>
        <v>OperationsLoan Operations8</v>
      </c>
      <c r="L480" s="12" t="str">
        <f t="shared" si="300"/>
        <v>Mortgage Operations Generalist</v>
      </c>
      <c r="M480" s="12" t="str">
        <f t="shared" si="301"/>
        <v>OperationsLoan OperationsMortgage Operations Generalist5</v>
      </c>
      <c r="N480" s="12" t="str">
        <f t="shared" si="302"/>
        <v>F - Intermediate Professional</v>
      </c>
      <c r="O480" s="188" t="s">
        <v>2808</v>
      </c>
      <c r="P480" s="4" t="str">
        <f t="shared" si="310"/>
        <v>OP</v>
      </c>
      <c r="Q480" s="4" t="str">
        <f t="shared" si="311"/>
        <v>LO</v>
      </c>
      <c r="R480" s="4" t="str">
        <f t="shared" si="312"/>
        <v>H</v>
      </c>
      <c r="S480" s="4" t="str">
        <f t="shared" si="313"/>
        <v>F</v>
      </c>
      <c r="V480" s="12" t="str">
        <f t="shared" si="347"/>
        <v>RRU-OP-LOHF</v>
      </c>
      <c r="W480" s="17" t="str">
        <f t="shared" si="348"/>
        <v>Operations</v>
      </c>
      <c r="X480" s="17" t="str">
        <f t="shared" si="349"/>
        <v>Loan Operations</v>
      </c>
      <c r="Y480" s="17" t="str">
        <f t="shared" si="350"/>
        <v>Mortgage Operations Generalist</v>
      </c>
      <c r="Z480" s="17" t="str">
        <f t="shared" si="351"/>
        <v>F - Intermediate Professional</v>
      </c>
      <c r="AN480" s="4" t="str">
        <f t="shared" si="303"/>
        <v>OPLOHF</v>
      </c>
      <c r="AO480" s="12" t="str">
        <f t="shared" si="319"/>
        <v>RRU-OP-LOHF</v>
      </c>
      <c r="AP480" s="12" t="str">
        <f t="shared" si="304"/>
        <v>Operations</v>
      </c>
      <c r="AQ480" s="12" t="str">
        <f t="shared" si="305"/>
        <v>Loan Operations</v>
      </c>
      <c r="AR480" s="12" t="str">
        <f t="shared" si="306"/>
        <v>Mortgage Operations Generalist</v>
      </c>
      <c r="AS480" s="12" t="str">
        <f t="shared" si="307"/>
        <v>F - Intermediate Professional</v>
      </c>
      <c r="AT480" s="12" t="str">
        <f t="shared" si="308"/>
        <v>OperationsLoan OperationsMortgage Operations GeneralistF - Intermediate Professional</v>
      </c>
      <c r="AU480" s="153" t="str">
        <f t="shared" si="309"/>
        <v>F</v>
      </c>
    </row>
    <row r="481" spans="1:47">
      <c r="A481" s="189" t="s">
        <v>50</v>
      </c>
      <c r="B481" s="189" t="s">
        <v>4</v>
      </c>
      <c r="C481" s="189" t="s">
        <v>2803</v>
      </c>
      <c r="D481" s="189" t="s">
        <v>138</v>
      </c>
      <c r="E481" s="12">
        <f t="shared" si="293"/>
        <v>2</v>
      </c>
      <c r="F481" s="12">
        <f t="shared" si="294"/>
        <v>8</v>
      </c>
      <c r="G481" s="12">
        <f t="shared" si="295"/>
        <v>6</v>
      </c>
      <c r="H481" s="12" t="str">
        <f t="shared" si="296"/>
        <v>Operations</v>
      </c>
      <c r="I481" s="12" t="str">
        <f t="shared" si="297"/>
        <v>Operations2</v>
      </c>
      <c r="J481" s="12" t="str">
        <f t="shared" si="298"/>
        <v>Loan Operations</v>
      </c>
      <c r="K481" s="12" t="str">
        <f t="shared" si="299"/>
        <v>OperationsLoan Operations8</v>
      </c>
      <c r="L481" s="12" t="str">
        <f t="shared" si="300"/>
        <v>Mortgage Operations Generalist</v>
      </c>
      <c r="M481" s="12" t="str">
        <f t="shared" si="301"/>
        <v>OperationsLoan OperationsMortgage Operations Generalist6</v>
      </c>
      <c r="N481" s="12" t="str">
        <f t="shared" si="302"/>
        <v>G - Junior Professional</v>
      </c>
      <c r="O481" s="188" t="s">
        <v>2809</v>
      </c>
      <c r="P481" s="4" t="str">
        <f t="shared" si="310"/>
        <v>OP</v>
      </c>
      <c r="Q481" s="4" t="str">
        <f t="shared" si="311"/>
        <v>LO</v>
      </c>
      <c r="R481" s="4" t="str">
        <f t="shared" si="312"/>
        <v>H</v>
      </c>
      <c r="S481" s="4" t="str">
        <f t="shared" si="313"/>
        <v>G</v>
      </c>
      <c r="V481" s="12" t="str">
        <f t="shared" si="347"/>
        <v>RRU-OP-LOHG</v>
      </c>
      <c r="W481" s="17" t="str">
        <f t="shared" si="348"/>
        <v>Operations</v>
      </c>
      <c r="X481" s="17" t="str">
        <f t="shared" si="349"/>
        <v>Loan Operations</v>
      </c>
      <c r="Y481" s="17" t="str">
        <f t="shared" si="350"/>
        <v>Mortgage Operations Generalist</v>
      </c>
      <c r="Z481" s="17" t="str">
        <f t="shared" si="351"/>
        <v>G - Junior Professional</v>
      </c>
      <c r="AN481" s="4" t="str">
        <f t="shared" si="303"/>
        <v>OPLOHG</v>
      </c>
      <c r="AO481" s="12" t="str">
        <f t="shared" si="319"/>
        <v>RRU-OP-LOHG</v>
      </c>
      <c r="AP481" s="12" t="str">
        <f t="shared" si="304"/>
        <v>Operations</v>
      </c>
      <c r="AQ481" s="12" t="str">
        <f t="shared" si="305"/>
        <v>Loan Operations</v>
      </c>
      <c r="AR481" s="12" t="str">
        <f t="shared" si="306"/>
        <v>Mortgage Operations Generalist</v>
      </c>
      <c r="AS481" s="12" t="str">
        <f t="shared" si="307"/>
        <v>G - Junior Professional</v>
      </c>
      <c r="AT481" s="12" t="str">
        <f t="shared" si="308"/>
        <v>OperationsLoan OperationsMortgage Operations GeneralistG - Junior Professional</v>
      </c>
      <c r="AU481" s="153" t="str">
        <f t="shared" si="309"/>
        <v>G</v>
      </c>
    </row>
    <row r="482" spans="1:47">
      <c r="A482" s="189" t="s">
        <v>50</v>
      </c>
      <c r="B482" s="189" t="s">
        <v>4</v>
      </c>
      <c r="C482" s="189" t="s">
        <v>2803</v>
      </c>
      <c r="D482" s="189" t="s">
        <v>143</v>
      </c>
      <c r="E482" s="12">
        <f t="shared" ref="E482:E491" si="352">IF(AND(H482=H481),IF(J482=J481,E481,E481+1),1)</f>
        <v>2</v>
      </c>
      <c r="F482" s="12">
        <f t="shared" ref="F482:F491" si="353">IF(AND(H482=H481,J482=J481),IF(L482=L481,F481,F481+1),1)</f>
        <v>8</v>
      </c>
      <c r="G482" s="12">
        <f t="shared" ref="G482:G491" si="354">IF(AND(H482=H481,J482=J481,L482=L481),IF(N482=N481,G481,G481+1),1)</f>
        <v>7</v>
      </c>
      <c r="H482" s="12" t="str">
        <f t="shared" ref="H482:H491" si="355">A482</f>
        <v>Operations</v>
      </c>
      <c r="I482" s="12" t="str">
        <f t="shared" ref="I482:I491" si="356">H482&amp;E482</f>
        <v>Operations2</v>
      </c>
      <c r="J482" s="12" t="str">
        <f t="shared" ref="J482:J491" si="357">B482</f>
        <v>Loan Operations</v>
      </c>
      <c r="K482" s="12" t="str">
        <f t="shared" ref="K482:K491" si="358">+H482&amp;J482&amp;F482</f>
        <v>OperationsLoan Operations8</v>
      </c>
      <c r="L482" s="12" t="str">
        <f t="shared" ref="L482:L491" si="359">C482</f>
        <v>Mortgage Operations Generalist</v>
      </c>
      <c r="M482" s="12" t="str">
        <f t="shared" ref="M482:M491" si="360">H482&amp;J482&amp;L482&amp;G482</f>
        <v>OperationsLoan OperationsMortgage Operations Generalist7</v>
      </c>
      <c r="N482" s="12" t="str">
        <f t="shared" ref="N482:N491" si="361">D482</f>
        <v>H - Intermediate Staff</v>
      </c>
      <c r="O482" s="188" t="s">
        <v>2810</v>
      </c>
      <c r="P482" s="4" t="str">
        <f t="shared" si="310"/>
        <v>OP</v>
      </c>
      <c r="Q482" s="4" t="str">
        <f t="shared" si="311"/>
        <v>LO</v>
      </c>
      <c r="R482" s="4" t="str">
        <f t="shared" si="312"/>
        <v>H</v>
      </c>
      <c r="S482" s="4" t="str">
        <f t="shared" si="313"/>
        <v>H</v>
      </c>
      <c r="V482" s="12" t="str">
        <f t="shared" si="347"/>
        <v>RRU-OP-LOHH</v>
      </c>
      <c r="W482" s="17" t="str">
        <f t="shared" si="348"/>
        <v>Operations</v>
      </c>
      <c r="X482" s="17" t="str">
        <f t="shared" si="349"/>
        <v>Loan Operations</v>
      </c>
      <c r="Y482" s="17" t="str">
        <f t="shared" si="350"/>
        <v>Mortgage Operations Generalist</v>
      </c>
      <c r="Z482" s="17" t="str">
        <f t="shared" si="351"/>
        <v>H - Intermediate Staff</v>
      </c>
      <c r="AN482" s="4" t="str">
        <f t="shared" si="303"/>
        <v>OPLOHH</v>
      </c>
      <c r="AO482" s="12" t="str">
        <f t="shared" si="319"/>
        <v>RRU-OP-LOHH</v>
      </c>
      <c r="AP482" s="12" t="str">
        <f t="shared" si="304"/>
        <v>Operations</v>
      </c>
      <c r="AQ482" s="12" t="str">
        <f t="shared" si="305"/>
        <v>Loan Operations</v>
      </c>
      <c r="AR482" s="12" t="str">
        <f t="shared" si="306"/>
        <v>Mortgage Operations Generalist</v>
      </c>
      <c r="AS482" s="12" t="str">
        <f t="shared" si="307"/>
        <v>H - Intermediate Staff</v>
      </c>
      <c r="AT482" s="12" t="str">
        <f t="shared" si="308"/>
        <v>OperationsLoan OperationsMortgage Operations GeneralistH - Intermediate Staff</v>
      </c>
      <c r="AU482" s="153" t="str">
        <f t="shared" si="309"/>
        <v>H</v>
      </c>
    </row>
    <row r="483" spans="1:47">
      <c r="A483" s="189" t="s">
        <v>50</v>
      </c>
      <c r="B483" s="189" t="s">
        <v>4</v>
      </c>
      <c r="C483" s="189" t="s">
        <v>2803</v>
      </c>
      <c r="D483" s="189" t="s">
        <v>144</v>
      </c>
      <c r="E483" s="12">
        <f t="shared" si="352"/>
        <v>2</v>
      </c>
      <c r="F483" s="12">
        <f t="shared" si="353"/>
        <v>8</v>
      </c>
      <c r="G483" s="12">
        <f t="shared" si="354"/>
        <v>8</v>
      </c>
      <c r="H483" s="12" t="str">
        <f t="shared" si="355"/>
        <v>Operations</v>
      </c>
      <c r="I483" s="12" t="str">
        <f t="shared" si="356"/>
        <v>Operations2</v>
      </c>
      <c r="J483" s="12" t="str">
        <f t="shared" si="357"/>
        <v>Loan Operations</v>
      </c>
      <c r="K483" s="12" t="str">
        <f t="shared" si="358"/>
        <v>OperationsLoan Operations8</v>
      </c>
      <c r="L483" s="12" t="str">
        <f t="shared" si="359"/>
        <v>Mortgage Operations Generalist</v>
      </c>
      <c r="M483" s="12" t="str">
        <f t="shared" si="360"/>
        <v>OperationsLoan OperationsMortgage Operations Generalist8</v>
      </c>
      <c r="N483" s="12" t="str">
        <f t="shared" si="361"/>
        <v>I - Junior Staff</v>
      </c>
      <c r="O483" s="188" t="s">
        <v>2811</v>
      </c>
      <c r="P483" s="4" t="str">
        <f t="shared" si="310"/>
        <v>OP</v>
      </c>
      <c r="Q483" s="4" t="str">
        <f t="shared" si="311"/>
        <v>LO</v>
      </c>
      <c r="R483" s="4" t="str">
        <f t="shared" si="312"/>
        <v>H</v>
      </c>
      <c r="S483" s="4" t="str">
        <f t="shared" si="313"/>
        <v>I</v>
      </c>
      <c r="V483" s="12" t="str">
        <f t="shared" si="347"/>
        <v>RRU-OP-LOHI</v>
      </c>
      <c r="W483" s="17" t="str">
        <f t="shared" si="348"/>
        <v>Operations</v>
      </c>
      <c r="X483" s="17" t="str">
        <f t="shared" si="349"/>
        <v>Loan Operations</v>
      </c>
      <c r="Y483" s="17" t="str">
        <f t="shared" si="350"/>
        <v>Mortgage Operations Generalist</v>
      </c>
      <c r="Z483" s="17" t="str">
        <f t="shared" si="351"/>
        <v>I - Junior Staff</v>
      </c>
      <c r="AN483" s="4" t="str">
        <f t="shared" si="303"/>
        <v>OPLOHI</v>
      </c>
      <c r="AO483" s="12" t="str">
        <f t="shared" si="319"/>
        <v>RRU-OP-LOHI</v>
      </c>
      <c r="AP483" s="12" t="str">
        <f t="shared" si="304"/>
        <v>Operations</v>
      </c>
      <c r="AQ483" s="12" t="str">
        <f t="shared" si="305"/>
        <v>Loan Operations</v>
      </c>
      <c r="AR483" s="12" t="str">
        <f t="shared" si="306"/>
        <v>Mortgage Operations Generalist</v>
      </c>
      <c r="AS483" s="12" t="str">
        <f t="shared" si="307"/>
        <v>I - Junior Staff</v>
      </c>
      <c r="AT483" s="12" t="str">
        <f t="shared" si="308"/>
        <v>OperationsLoan OperationsMortgage Operations GeneralistI - Junior Staff</v>
      </c>
      <c r="AU483" s="153" t="str">
        <f t="shared" si="309"/>
        <v>I</v>
      </c>
    </row>
    <row r="484" spans="1:47">
      <c r="A484" s="189" t="s">
        <v>50</v>
      </c>
      <c r="B484" s="189" t="s">
        <v>4</v>
      </c>
      <c r="C484" s="189" t="s">
        <v>2803</v>
      </c>
      <c r="D484" s="189" t="s">
        <v>1408</v>
      </c>
      <c r="E484" s="12">
        <f t="shared" si="352"/>
        <v>2</v>
      </c>
      <c r="F484" s="12">
        <f t="shared" si="353"/>
        <v>8</v>
      </c>
      <c r="G484" s="12">
        <f t="shared" si="354"/>
        <v>9</v>
      </c>
      <c r="H484" s="12" t="str">
        <f t="shared" si="355"/>
        <v>Operations</v>
      </c>
      <c r="I484" s="12" t="str">
        <f t="shared" si="356"/>
        <v>Operations2</v>
      </c>
      <c r="J484" s="12" t="str">
        <f t="shared" si="357"/>
        <v>Loan Operations</v>
      </c>
      <c r="K484" s="12" t="str">
        <f t="shared" si="358"/>
        <v>OperationsLoan Operations8</v>
      </c>
      <c r="L484" s="12" t="str">
        <f t="shared" si="359"/>
        <v>Mortgage Operations Generalist</v>
      </c>
      <c r="M484" s="12" t="str">
        <f t="shared" si="360"/>
        <v>OperationsLoan OperationsMortgage Operations Generalist9</v>
      </c>
      <c r="N484" s="12" t="str">
        <f t="shared" si="361"/>
        <v>Levels C &amp; D Combined</v>
      </c>
      <c r="O484" s="188" t="s">
        <v>3760</v>
      </c>
      <c r="P484" s="4" t="str">
        <f t="shared" si="310"/>
        <v>OP</v>
      </c>
      <c r="Q484" s="4" t="str">
        <f t="shared" si="311"/>
        <v>LO</v>
      </c>
      <c r="R484" s="4" t="str">
        <f t="shared" si="312"/>
        <v>H</v>
      </c>
      <c r="S484" s="4" t="str">
        <f t="shared" si="313"/>
        <v>2</v>
      </c>
      <c r="V484" s="12" t="str">
        <f t="shared" si="347"/>
        <v>RRU-OP-LOH2</v>
      </c>
      <c r="W484" s="17" t="str">
        <f t="shared" si="348"/>
        <v>Operations</v>
      </c>
      <c r="X484" s="17" t="str">
        <f t="shared" si="349"/>
        <v>Loan Operations</v>
      </c>
      <c r="Y484" s="17" t="str">
        <f t="shared" si="350"/>
        <v>Mortgage Operations Generalist</v>
      </c>
      <c r="Z484" s="17" t="str">
        <f t="shared" si="351"/>
        <v>Levels C &amp; D Combined</v>
      </c>
      <c r="AN484" s="4" t="str">
        <f t="shared" si="303"/>
        <v>OPLOH2</v>
      </c>
      <c r="AO484" s="12" t="str">
        <f t="shared" si="319"/>
        <v>RRU-OP-LOH2</v>
      </c>
      <c r="AP484" s="12" t="str">
        <f t="shared" si="304"/>
        <v>Operations</v>
      </c>
      <c r="AQ484" s="12" t="str">
        <f t="shared" si="305"/>
        <v>Loan Operations</v>
      </c>
      <c r="AR484" s="12" t="str">
        <f t="shared" si="306"/>
        <v>Mortgage Operations Generalist</v>
      </c>
      <c r="AS484" s="12" t="str">
        <f t="shared" si="307"/>
        <v>Levels C &amp; D Combined</v>
      </c>
      <c r="AT484" s="12" t="str">
        <f t="shared" si="308"/>
        <v>OperationsLoan OperationsMortgage Operations GeneralistLevels C &amp; D Combined</v>
      </c>
      <c r="AU484" s="153" t="str">
        <f t="shared" si="309"/>
        <v>2</v>
      </c>
    </row>
    <row r="485" spans="1:47">
      <c r="A485" s="189" t="s">
        <v>50</v>
      </c>
      <c r="B485" s="189" t="s">
        <v>4</v>
      </c>
      <c r="C485" s="189" t="s">
        <v>2803</v>
      </c>
      <c r="D485" s="189" t="s">
        <v>1409</v>
      </c>
      <c r="E485" s="12">
        <f t="shared" si="352"/>
        <v>2</v>
      </c>
      <c r="F485" s="12">
        <f t="shared" si="353"/>
        <v>8</v>
      </c>
      <c r="G485" s="12">
        <f t="shared" si="354"/>
        <v>10</v>
      </c>
      <c r="H485" s="12" t="str">
        <f t="shared" si="355"/>
        <v>Operations</v>
      </c>
      <c r="I485" s="12" t="str">
        <f t="shared" si="356"/>
        <v>Operations2</v>
      </c>
      <c r="J485" s="12" t="str">
        <f t="shared" si="357"/>
        <v>Loan Operations</v>
      </c>
      <c r="K485" s="12" t="str">
        <f t="shared" si="358"/>
        <v>OperationsLoan Operations8</v>
      </c>
      <c r="L485" s="12" t="str">
        <f t="shared" si="359"/>
        <v>Mortgage Operations Generalist</v>
      </c>
      <c r="M485" s="12" t="str">
        <f t="shared" si="360"/>
        <v>OperationsLoan OperationsMortgage Operations Generalist10</v>
      </c>
      <c r="N485" s="12" t="str">
        <f t="shared" si="361"/>
        <v>Levels E, F &amp; G Combined</v>
      </c>
      <c r="O485" s="188" t="s">
        <v>3761</v>
      </c>
      <c r="P485" s="4" t="str">
        <f t="shared" si="310"/>
        <v>OP</v>
      </c>
      <c r="Q485" s="4" t="str">
        <f t="shared" si="311"/>
        <v>LO</v>
      </c>
      <c r="R485" s="4" t="str">
        <f t="shared" si="312"/>
        <v>H</v>
      </c>
      <c r="S485" s="4" t="str">
        <f t="shared" si="313"/>
        <v>3</v>
      </c>
      <c r="V485" s="12" t="str">
        <f t="shared" si="347"/>
        <v>RRU-OP-LOH3</v>
      </c>
      <c r="W485" s="17" t="str">
        <f t="shared" si="348"/>
        <v>Operations</v>
      </c>
      <c r="X485" s="17" t="str">
        <f t="shared" si="349"/>
        <v>Loan Operations</v>
      </c>
      <c r="Y485" s="17" t="str">
        <f t="shared" si="350"/>
        <v>Mortgage Operations Generalist</v>
      </c>
      <c r="Z485" s="17" t="str">
        <f t="shared" si="351"/>
        <v>Levels E, F &amp; G Combined</v>
      </c>
      <c r="AN485" s="4" t="str">
        <f t="shared" si="303"/>
        <v>OPLOH3</v>
      </c>
      <c r="AO485" s="12" t="str">
        <f t="shared" si="319"/>
        <v>RRU-OP-LOH3</v>
      </c>
      <c r="AP485" s="12" t="str">
        <f t="shared" si="304"/>
        <v>Operations</v>
      </c>
      <c r="AQ485" s="12" t="str">
        <f t="shared" si="305"/>
        <v>Loan Operations</v>
      </c>
      <c r="AR485" s="12" t="str">
        <f t="shared" si="306"/>
        <v>Mortgage Operations Generalist</v>
      </c>
      <c r="AS485" s="12" t="str">
        <f t="shared" si="307"/>
        <v>Levels E, F &amp; G Combined</v>
      </c>
      <c r="AT485" s="12" t="str">
        <f t="shared" si="308"/>
        <v>OperationsLoan OperationsMortgage Operations GeneralistLevels E, F &amp; G Combined</v>
      </c>
      <c r="AU485" s="153" t="str">
        <f t="shared" si="309"/>
        <v>3</v>
      </c>
    </row>
    <row r="486" spans="1:47">
      <c r="A486" s="189" t="s">
        <v>50</v>
      </c>
      <c r="B486" s="189" t="s">
        <v>4</v>
      </c>
      <c r="C486" s="189" t="s">
        <v>2803</v>
      </c>
      <c r="D486" s="189" t="s">
        <v>1410</v>
      </c>
      <c r="E486" s="12">
        <f t="shared" si="352"/>
        <v>2</v>
      </c>
      <c r="F486" s="12">
        <f t="shared" si="353"/>
        <v>8</v>
      </c>
      <c r="G486" s="12">
        <f t="shared" si="354"/>
        <v>11</v>
      </c>
      <c r="H486" s="12" t="str">
        <f t="shared" si="355"/>
        <v>Operations</v>
      </c>
      <c r="I486" s="12" t="str">
        <f t="shared" si="356"/>
        <v>Operations2</v>
      </c>
      <c r="J486" s="12" t="str">
        <f t="shared" si="357"/>
        <v>Loan Operations</v>
      </c>
      <c r="K486" s="12" t="str">
        <f t="shared" si="358"/>
        <v>OperationsLoan Operations8</v>
      </c>
      <c r="L486" s="12" t="str">
        <f t="shared" si="359"/>
        <v>Mortgage Operations Generalist</v>
      </c>
      <c r="M486" s="12" t="str">
        <f t="shared" si="360"/>
        <v>OperationsLoan OperationsMortgage Operations Generalist11</v>
      </c>
      <c r="N486" s="12" t="str">
        <f t="shared" si="361"/>
        <v>Levels H &amp; I Combined</v>
      </c>
      <c r="O486" s="188" t="s">
        <v>3762</v>
      </c>
      <c r="P486" s="4" t="str">
        <f t="shared" si="310"/>
        <v>OP</v>
      </c>
      <c r="Q486" s="4" t="str">
        <f t="shared" si="311"/>
        <v>LO</v>
      </c>
      <c r="R486" s="4" t="str">
        <f t="shared" si="312"/>
        <v>H</v>
      </c>
      <c r="S486" s="4" t="str">
        <f t="shared" si="313"/>
        <v>4</v>
      </c>
      <c r="V486" s="12" t="str">
        <f t="shared" si="347"/>
        <v>RRU-OP-LOH4</v>
      </c>
      <c r="W486" s="17" t="str">
        <f t="shared" si="348"/>
        <v>Operations</v>
      </c>
      <c r="X486" s="17" t="str">
        <f t="shared" si="349"/>
        <v>Loan Operations</v>
      </c>
      <c r="Y486" s="17" t="str">
        <f t="shared" si="350"/>
        <v>Mortgage Operations Generalist</v>
      </c>
      <c r="Z486" s="17" t="str">
        <f t="shared" si="351"/>
        <v>Levels H &amp; I Combined</v>
      </c>
      <c r="AN486" s="4" t="str">
        <f t="shared" si="303"/>
        <v>OPLOH4</v>
      </c>
      <c r="AO486" s="12" t="str">
        <f t="shared" si="319"/>
        <v>RRU-OP-LOH4</v>
      </c>
      <c r="AP486" s="12" t="str">
        <f t="shared" si="304"/>
        <v>Operations</v>
      </c>
      <c r="AQ486" s="12" t="str">
        <f t="shared" si="305"/>
        <v>Loan Operations</v>
      </c>
      <c r="AR486" s="12" t="str">
        <f t="shared" si="306"/>
        <v>Mortgage Operations Generalist</v>
      </c>
      <c r="AS486" s="12" t="str">
        <f t="shared" si="307"/>
        <v>Levels H &amp; I Combined</v>
      </c>
      <c r="AT486" s="12" t="str">
        <f t="shared" si="308"/>
        <v>OperationsLoan OperationsMortgage Operations GeneralistLevels H &amp; I Combined</v>
      </c>
      <c r="AU486" s="153" t="str">
        <f t="shared" si="309"/>
        <v>4</v>
      </c>
    </row>
    <row r="487" spans="1:47">
      <c r="A487" s="189" t="s">
        <v>50</v>
      </c>
      <c r="B487" s="189" t="s">
        <v>4</v>
      </c>
      <c r="C487" s="189" t="s">
        <v>2812</v>
      </c>
      <c r="D487" s="189" t="s">
        <v>142</v>
      </c>
      <c r="E487" s="12">
        <f t="shared" si="352"/>
        <v>2</v>
      </c>
      <c r="F487" s="12">
        <f t="shared" si="353"/>
        <v>9</v>
      </c>
      <c r="G487" s="12">
        <f t="shared" si="354"/>
        <v>1</v>
      </c>
      <c r="H487" s="12" t="str">
        <f t="shared" si="355"/>
        <v>Operations</v>
      </c>
      <c r="I487" s="12" t="str">
        <f t="shared" si="356"/>
        <v>Operations2</v>
      </c>
      <c r="J487" s="12" t="str">
        <f t="shared" si="357"/>
        <v>Loan Operations</v>
      </c>
      <c r="K487" s="12" t="str">
        <f t="shared" si="358"/>
        <v>OperationsLoan Operations9</v>
      </c>
      <c r="L487" s="12" t="str">
        <f t="shared" si="359"/>
        <v>Quality Assurance</v>
      </c>
      <c r="M487" s="12" t="str">
        <f t="shared" si="360"/>
        <v>OperationsLoan OperationsQuality Assurance1</v>
      </c>
      <c r="N487" s="12" t="str">
        <f t="shared" si="361"/>
        <v>C - Function Manager/Senior Technical Expert</v>
      </c>
      <c r="O487" s="188" t="s">
        <v>2814</v>
      </c>
      <c r="P487" s="4" t="str">
        <f t="shared" si="310"/>
        <v>OP</v>
      </c>
      <c r="Q487" s="4" t="str">
        <f t="shared" si="311"/>
        <v>LO</v>
      </c>
      <c r="R487" s="4" t="str">
        <f t="shared" si="312"/>
        <v>I</v>
      </c>
      <c r="S487" s="4" t="str">
        <f t="shared" si="313"/>
        <v>C</v>
      </c>
      <c r="V487" s="12" t="str">
        <f t="shared" si="347"/>
        <v>RRU-OP-LOIC</v>
      </c>
      <c r="W487" s="17" t="str">
        <f t="shared" si="348"/>
        <v>Operations</v>
      </c>
      <c r="X487" s="17" t="str">
        <f t="shared" si="349"/>
        <v>Loan Operations</v>
      </c>
      <c r="Y487" s="17" t="str">
        <f t="shared" si="350"/>
        <v>Mortgage Operations Generalist</v>
      </c>
      <c r="Z487" s="17" t="str">
        <f t="shared" si="351"/>
        <v>C - Function Manager/Senior Technical Expert</v>
      </c>
      <c r="AN487" s="4" t="str">
        <f t="shared" si="303"/>
        <v>OPLOIC</v>
      </c>
      <c r="AO487" s="12" t="str">
        <f t="shared" si="319"/>
        <v>RRU-OP-LOIC</v>
      </c>
      <c r="AP487" s="12" t="str">
        <f t="shared" si="304"/>
        <v>Operations</v>
      </c>
      <c r="AQ487" s="12" t="str">
        <f t="shared" si="305"/>
        <v>Loan Operations</v>
      </c>
      <c r="AR487" s="12" t="str">
        <f t="shared" si="306"/>
        <v>Quality Assurance</v>
      </c>
      <c r="AS487" s="12" t="str">
        <f t="shared" si="307"/>
        <v>C - Function Manager/Senior Technical Expert</v>
      </c>
      <c r="AT487" s="12" t="str">
        <f t="shared" si="308"/>
        <v>OperationsLoan OperationsQuality AssuranceC - Function Manager/Senior Technical Expert</v>
      </c>
      <c r="AU487" s="153" t="str">
        <f t="shared" si="309"/>
        <v>C</v>
      </c>
    </row>
    <row r="488" spans="1:47">
      <c r="A488" s="189" t="s">
        <v>50</v>
      </c>
      <c r="B488" s="189" t="s">
        <v>4</v>
      </c>
      <c r="C488" s="189" t="s">
        <v>2812</v>
      </c>
      <c r="D488" s="189" t="s">
        <v>136</v>
      </c>
      <c r="E488" s="12">
        <f t="shared" si="352"/>
        <v>2</v>
      </c>
      <c r="F488" s="12">
        <f t="shared" si="353"/>
        <v>9</v>
      </c>
      <c r="G488" s="12">
        <f t="shared" si="354"/>
        <v>2</v>
      </c>
      <c r="H488" s="12" t="str">
        <f t="shared" si="355"/>
        <v>Operations</v>
      </c>
      <c r="I488" s="12" t="str">
        <f t="shared" si="356"/>
        <v>Operations2</v>
      </c>
      <c r="J488" s="12" t="str">
        <f t="shared" si="357"/>
        <v>Loan Operations</v>
      </c>
      <c r="K488" s="12" t="str">
        <f t="shared" si="358"/>
        <v>OperationsLoan Operations9</v>
      </c>
      <c r="L488" s="12" t="str">
        <f t="shared" si="359"/>
        <v>Quality Assurance</v>
      </c>
      <c r="M488" s="12" t="str">
        <f t="shared" si="360"/>
        <v>OperationsLoan OperationsQuality Assurance2</v>
      </c>
      <c r="N488" s="12" t="str">
        <f t="shared" si="361"/>
        <v>E - Senior Professional</v>
      </c>
      <c r="O488" s="188" t="s">
        <v>2813</v>
      </c>
      <c r="P488" s="4" t="str">
        <f t="shared" si="310"/>
        <v>OP</v>
      </c>
      <c r="Q488" s="4" t="str">
        <f t="shared" si="311"/>
        <v>LO</v>
      </c>
      <c r="R488" s="4" t="str">
        <f t="shared" si="312"/>
        <v>I</v>
      </c>
      <c r="S488" s="4" t="str">
        <f t="shared" si="313"/>
        <v>E</v>
      </c>
      <c r="V488" s="12" t="str">
        <f t="shared" si="347"/>
        <v>RRU-OP-LOIE</v>
      </c>
      <c r="W488" s="17" t="str">
        <f t="shared" si="348"/>
        <v>Operations</v>
      </c>
      <c r="X488" s="17" t="str">
        <f t="shared" si="349"/>
        <v>Loan Operations</v>
      </c>
      <c r="Y488" s="17" t="str">
        <f t="shared" si="350"/>
        <v>Quality Assurance</v>
      </c>
      <c r="Z488" s="17" t="str">
        <f t="shared" si="351"/>
        <v>E - Senior Professional</v>
      </c>
      <c r="AN488" s="4" t="str">
        <f t="shared" si="303"/>
        <v>OPLOIE</v>
      </c>
      <c r="AO488" s="12" t="str">
        <f t="shared" si="319"/>
        <v>RRU-OP-LOIE</v>
      </c>
      <c r="AP488" s="12" t="str">
        <f t="shared" si="304"/>
        <v>Operations</v>
      </c>
      <c r="AQ488" s="12" t="str">
        <f t="shared" si="305"/>
        <v>Loan Operations</v>
      </c>
      <c r="AR488" s="12" t="str">
        <f t="shared" si="306"/>
        <v>Quality Assurance</v>
      </c>
      <c r="AS488" s="12" t="str">
        <f t="shared" si="307"/>
        <v>E - Senior Professional</v>
      </c>
      <c r="AT488" s="12" t="str">
        <f t="shared" si="308"/>
        <v>OperationsLoan OperationsQuality AssuranceE - Senior Professional</v>
      </c>
      <c r="AU488" s="153" t="str">
        <f t="shared" si="309"/>
        <v>E</v>
      </c>
    </row>
    <row r="489" spans="1:47">
      <c r="A489" s="189" t="s">
        <v>50</v>
      </c>
      <c r="B489" s="189" t="s">
        <v>4</v>
      </c>
      <c r="C489" s="189" t="s">
        <v>2812</v>
      </c>
      <c r="D489" s="189" t="s">
        <v>138</v>
      </c>
      <c r="E489" s="12">
        <f t="shared" si="352"/>
        <v>2</v>
      </c>
      <c r="F489" s="12">
        <f t="shared" si="353"/>
        <v>9</v>
      </c>
      <c r="G489" s="12">
        <f t="shared" si="354"/>
        <v>3</v>
      </c>
      <c r="H489" s="12" t="str">
        <f t="shared" si="355"/>
        <v>Operations</v>
      </c>
      <c r="I489" s="12" t="str">
        <f t="shared" si="356"/>
        <v>Operations2</v>
      </c>
      <c r="J489" s="12" t="str">
        <f t="shared" si="357"/>
        <v>Loan Operations</v>
      </c>
      <c r="K489" s="12" t="str">
        <f t="shared" si="358"/>
        <v>OperationsLoan Operations9</v>
      </c>
      <c r="L489" s="12" t="str">
        <f t="shared" si="359"/>
        <v>Quality Assurance</v>
      </c>
      <c r="M489" s="12" t="str">
        <f t="shared" si="360"/>
        <v>OperationsLoan OperationsQuality Assurance3</v>
      </c>
      <c r="N489" s="12" t="str">
        <f t="shared" si="361"/>
        <v>G - Junior Professional</v>
      </c>
      <c r="O489" s="188" t="s">
        <v>2815</v>
      </c>
      <c r="P489" s="4" t="str">
        <f t="shared" si="310"/>
        <v>OP</v>
      </c>
      <c r="Q489" s="4" t="str">
        <f t="shared" si="311"/>
        <v>LO</v>
      </c>
      <c r="R489" s="4" t="str">
        <f t="shared" si="312"/>
        <v>I</v>
      </c>
      <c r="S489" s="4" t="str">
        <f t="shared" si="313"/>
        <v>G</v>
      </c>
      <c r="V489" s="12" t="str">
        <f t="shared" si="347"/>
        <v>RRU-OP-LOIG</v>
      </c>
      <c r="W489" s="17" t="str">
        <f t="shared" si="348"/>
        <v>Operations</v>
      </c>
      <c r="X489" s="17" t="str">
        <f t="shared" si="349"/>
        <v>Loan Operations</v>
      </c>
      <c r="Y489" s="17" t="str">
        <f t="shared" si="350"/>
        <v>Quality Assurance</v>
      </c>
      <c r="Z489" s="17" t="str">
        <f t="shared" si="351"/>
        <v>G - Junior Professional</v>
      </c>
      <c r="AN489" s="4" t="str">
        <f t="shared" si="303"/>
        <v>OPLOIG</v>
      </c>
      <c r="AO489" s="12" t="str">
        <f t="shared" si="319"/>
        <v>RRU-OP-LOIG</v>
      </c>
      <c r="AP489" s="12" t="str">
        <f t="shared" si="304"/>
        <v>Operations</v>
      </c>
      <c r="AQ489" s="12" t="str">
        <f t="shared" si="305"/>
        <v>Loan Operations</v>
      </c>
      <c r="AR489" s="12" t="str">
        <f t="shared" si="306"/>
        <v>Quality Assurance</v>
      </c>
      <c r="AS489" s="12" t="str">
        <f t="shared" si="307"/>
        <v>G - Junior Professional</v>
      </c>
      <c r="AT489" s="12" t="str">
        <f t="shared" si="308"/>
        <v>OperationsLoan OperationsQuality AssuranceG - Junior Professional</v>
      </c>
      <c r="AU489" s="153" t="str">
        <f t="shared" si="309"/>
        <v>G</v>
      </c>
    </row>
    <row r="490" spans="1:47">
      <c r="A490" s="189" t="s">
        <v>50</v>
      </c>
      <c r="B490" s="189" t="s">
        <v>4</v>
      </c>
      <c r="C490" s="189" t="s">
        <v>2812</v>
      </c>
      <c r="D490" s="189" t="s">
        <v>143</v>
      </c>
      <c r="E490" s="12">
        <f t="shared" si="352"/>
        <v>2</v>
      </c>
      <c r="F490" s="12">
        <f t="shared" si="353"/>
        <v>9</v>
      </c>
      <c r="G490" s="12">
        <f t="shared" si="354"/>
        <v>4</v>
      </c>
      <c r="H490" s="12" t="str">
        <f t="shared" si="355"/>
        <v>Operations</v>
      </c>
      <c r="I490" s="12" t="str">
        <f t="shared" si="356"/>
        <v>Operations2</v>
      </c>
      <c r="J490" s="12" t="str">
        <f t="shared" si="357"/>
        <v>Loan Operations</v>
      </c>
      <c r="K490" s="12" t="str">
        <f t="shared" si="358"/>
        <v>OperationsLoan Operations9</v>
      </c>
      <c r="L490" s="12" t="str">
        <f t="shared" si="359"/>
        <v>Quality Assurance</v>
      </c>
      <c r="M490" s="12" t="str">
        <f t="shared" si="360"/>
        <v>OperationsLoan OperationsQuality Assurance4</v>
      </c>
      <c r="N490" s="12" t="str">
        <f t="shared" si="361"/>
        <v>H - Intermediate Staff</v>
      </c>
      <c r="O490" s="188" t="s">
        <v>2816</v>
      </c>
      <c r="P490" s="4" t="str">
        <f t="shared" si="310"/>
        <v>OP</v>
      </c>
      <c r="Q490" s="4" t="str">
        <f t="shared" si="311"/>
        <v>LO</v>
      </c>
      <c r="R490" s="4" t="str">
        <f t="shared" si="312"/>
        <v>I</v>
      </c>
      <c r="S490" s="4" t="str">
        <f t="shared" si="313"/>
        <v>H</v>
      </c>
      <c r="V490" s="12" t="str">
        <f t="shared" si="347"/>
        <v>RRU-OP-LOIH</v>
      </c>
      <c r="W490" s="17" t="str">
        <f t="shared" si="348"/>
        <v>Operations</v>
      </c>
      <c r="X490" s="17" t="str">
        <f t="shared" si="349"/>
        <v>Loan Operations</v>
      </c>
      <c r="Y490" s="17" t="str">
        <f t="shared" si="350"/>
        <v>Quality Assurance</v>
      </c>
      <c r="Z490" s="17" t="str">
        <f t="shared" si="351"/>
        <v>H - Intermediate Staff</v>
      </c>
      <c r="AN490" s="4" t="str">
        <f t="shared" si="303"/>
        <v>OPLOIH</v>
      </c>
      <c r="AO490" s="12" t="str">
        <f t="shared" si="319"/>
        <v>RRU-OP-LOIH</v>
      </c>
      <c r="AP490" s="12" t="str">
        <f t="shared" si="304"/>
        <v>Operations</v>
      </c>
      <c r="AQ490" s="12" t="str">
        <f t="shared" si="305"/>
        <v>Loan Operations</v>
      </c>
      <c r="AR490" s="12" t="str">
        <f t="shared" si="306"/>
        <v>Quality Assurance</v>
      </c>
      <c r="AS490" s="12" t="str">
        <f t="shared" si="307"/>
        <v>H - Intermediate Staff</v>
      </c>
      <c r="AT490" s="12" t="str">
        <f t="shared" si="308"/>
        <v>OperationsLoan OperationsQuality AssuranceH - Intermediate Staff</v>
      </c>
      <c r="AU490" s="153" t="str">
        <f t="shared" si="309"/>
        <v>H</v>
      </c>
    </row>
    <row r="491" spans="1:47">
      <c r="A491" s="189" t="s">
        <v>50</v>
      </c>
      <c r="B491" s="189" t="s">
        <v>4</v>
      </c>
      <c r="C491" s="189" t="s">
        <v>2812</v>
      </c>
      <c r="D491" s="189" t="s">
        <v>144</v>
      </c>
      <c r="E491" s="12">
        <f t="shared" si="352"/>
        <v>2</v>
      </c>
      <c r="F491" s="12">
        <f t="shared" si="353"/>
        <v>9</v>
      </c>
      <c r="G491" s="12">
        <f t="shared" si="354"/>
        <v>5</v>
      </c>
      <c r="H491" s="12" t="str">
        <f t="shared" si="355"/>
        <v>Operations</v>
      </c>
      <c r="I491" s="12" t="str">
        <f t="shared" si="356"/>
        <v>Operations2</v>
      </c>
      <c r="J491" s="12" t="str">
        <f t="shared" si="357"/>
        <v>Loan Operations</v>
      </c>
      <c r="K491" s="12" t="str">
        <f t="shared" si="358"/>
        <v>OperationsLoan Operations9</v>
      </c>
      <c r="L491" s="12" t="str">
        <f t="shared" si="359"/>
        <v>Quality Assurance</v>
      </c>
      <c r="M491" s="12" t="str">
        <f t="shared" si="360"/>
        <v>OperationsLoan OperationsQuality Assurance5</v>
      </c>
      <c r="N491" s="12" t="str">
        <f t="shared" si="361"/>
        <v>I - Junior Staff</v>
      </c>
      <c r="O491" s="188" t="s">
        <v>2817</v>
      </c>
      <c r="P491" s="4" t="str">
        <f t="shared" si="310"/>
        <v>OP</v>
      </c>
      <c r="Q491" s="4" t="str">
        <f t="shared" si="311"/>
        <v>LO</v>
      </c>
      <c r="R491" s="4" t="str">
        <f t="shared" si="312"/>
        <v>I</v>
      </c>
      <c r="S491" s="4" t="str">
        <f t="shared" si="313"/>
        <v>I</v>
      </c>
      <c r="V491" s="12" t="str">
        <f t="shared" si="347"/>
        <v>RRU-OP-LOII</v>
      </c>
      <c r="W491" s="17" t="str">
        <f t="shared" si="348"/>
        <v>Operations</v>
      </c>
      <c r="X491" s="17" t="str">
        <f t="shared" si="349"/>
        <v>Loan Operations</v>
      </c>
      <c r="Y491" s="17" t="str">
        <f t="shared" si="350"/>
        <v>Quality Assurance</v>
      </c>
      <c r="Z491" s="17" t="str">
        <f t="shared" si="351"/>
        <v>I - Junior Staff</v>
      </c>
      <c r="AN491" s="4" t="str">
        <f t="shared" si="303"/>
        <v>OPLOII</v>
      </c>
      <c r="AO491" s="12" t="str">
        <f t="shared" si="319"/>
        <v>RRU-OP-LOII</v>
      </c>
      <c r="AP491" s="12" t="str">
        <f t="shared" si="304"/>
        <v>Operations</v>
      </c>
      <c r="AQ491" s="12" t="str">
        <f t="shared" si="305"/>
        <v>Loan Operations</v>
      </c>
      <c r="AR491" s="12" t="str">
        <f t="shared" si="306"/>
        <v>Quality Assurance</v>
      </c>
      <c r="AS491" s="12" t="str">
        <f t="shared" si="307"/>
        <v>I - Junior Staff</v>
      </c>
      <c r="AT491" s="12" t="str">
        <f t="shared" si="308"/>
        <v>OperationsLoan OperationsQuality AssuranceI - Junior Staff</v>
      </c>
      <c r="AU491" s="153" t="str">
        <f t="shared" si="309"/>
        <v>I</v>
      </c>
    </row>
    <row r="492" spans="1:47">
      <c r="A492" s="12" t="s">
        <v>50</v>
      </c>
      <c r="B492" s="12" t="s">
        <v>4</v>
      </c>
      <c r="C492" s="12" t="s">
        <v>434</v>
      </c>
      <c r="D492" s="12" t="s">
        <v>51</v>
      </c>
      <c r="E492" s="12">
        <f t="shared" si="293"/>
        <v>2</v>
      </c>
      <c r="F492" s="12">
        <f t="shared" si="294"/>
        <v>10</v>
      </c>
      <c r="G492" s="12">
        <f t="shared" si="295"/>
        <v>1</v>
      </c>
      <c r="H492" s="12" t="str">
        <f t="shared" si="296"/>
        <v>Operations</v>
      </c>
      <c r="I492" s="12" t="str">
        <f t="shared" si="297"/>
        <v>Operations2</v>
      </c>
      <c r="J492" s="12" t="str">
        <f t="shared" si="298"/>
        <v>Loan Operations</v>
      </c>
      <c r="K492" s="12" t="str">
        <f t="shared" si="299"/>
        <v>OperationsLoan Operations10</v>
      </c>
      <c r="L492" s="12" t="str">
        <f t="shared" si="300"/>
        <v>All Specializations Combined</v>
      </c>
      <c r="M492" s="12" t="str">
        <f t="shared" si="301"/>
        <v>OperationsLoan OperationsAll Specializations Combined1</v>
      </c>
      <c r="N492" s="12" t="str">
        <f t="shared" si="302"/>
        <v>B - Senior Function Manager</v>
      </c>
      <c r="O492" s="4" t="s">
        <v>2277</v>
      </c>
      <c r="P492" s="4" t="str">
        <f t="shared" si="310"/>
        <v>OP</v>
      </c>
      <c r="Q492" s="4" t="str">
        <f t="shared" si="311"/>
        <v>LO</v>
      </c>
      <c r="R492" s="4" t="str">
        <f t="shared" si="312"/>
        <v>0</v>
      </c>
      <c r="S492" s="4" t="str">
        <f t="shared" si="313"/>
        <v>B</v>
      </c>
      <c r="V492" s="12" t="str">
        <f t="shared" si="314"/>
        <v>RRU-OP-LO0B</v>
      </c>
      <c r="W492" s="17" t="str">
        <f t="shared" ref="W492:W507" si="362">A490</f>
        <v>Operations</v>
      </c>
      <c r="X492" s="17" t="str">
        <f t="shared" si="315"/>
        <v>Loan Operations</v>
      </c>
      <c r="Y492" s="17" t="str">
        <f t="shared" si="317"/>
        <v>Quality Assurance</v>
      </c>
      <c r="Z492" s="17" t="str">
        <f t="shared" si="316"/>
        <v>B - Senior Function Manager</v>
      </c>
      <c r="AN492" s="4" t="str">
        <f t="shared" si="303"/>
        <v>OPLO0B</v>
      </c>
      <c r="AO492" s="12" t="str">
        <f t="shared" si="319"/>
        <v>RRU-OP-LO0B</v>
      </c>
      <c r="AP492" s="12" t="str">
        <f t="shared" si="304"/>
        <v>Operations</v>
      </c>
      <c r="AQ492" s="12" t="str">
        <f t="shared" si="305"/>
        <v>Loan Operations</v>
      </c>
      <c r="AR492" s="12" t="str">
        <f t="shared" si="306"/>
        <v>All Specializations Combined</v>
      </c>
      <c r="AS492" s="12" t="str">
        <f t="shared" si="307"/>
        <v>B - Senior Function Manager</v>
      </c>
      <c r="AT492" s="12" t="str">
        <f t="shared" si="308"/>
        <v>OperationsLoan OperationsAll Specializations CombinedB - Senior Function Manager</v>
      </c>
      <c r="AU492" s="153" t="str">
        <f t="shared" si="309"/>
        <v>B</v>
      </c>
    </row>
    <row r="493" spans="1:47">
      <c r="A493" s="12" t="s">
        <v>50</v>
      </c>
      <c r="B493" s="12" t="s">
        <v>4</v>
      </c>
      <c r="C493" s="12" t="s">
        <v>434</v>
      </c>
      <c r="D493" s="12" t="s">
        <v>142</v>
      </c>
      <c r="E493" s="12">
        <f t="shared" si="293"/>
        <v>2</v>
      </c>
      <c r="F493" s="12">
        <f t="shared" si="294"/>
        <v>10</v>
      </c>
      <c r="G493" s="12">
        <f t="shared" si="295"/>
        <v>2</v>
      </c>
      <c r="H493" s="12" t="str">
        <f t="shared" si="296"/>
        <v>Operations</v>
      </c>
      <c r="I493" s="12" t="str">
        <f t="shared" si="297"/>
        <v>Operations2</v>
      </c>
      <c r="J493" s="12" t="str">
        <f t="shared" si="298"/>
        <v>Loan Operations</v>
      </c>
      <c r="K493" s="12" t="str">
        <f t="shared" si="299"/>
        <v>OperationsLoan Operations10</v>
      </c>
      <c r="L493" s="12" t="str">
        <f t="shared" si="300"/>
        <v>All Specializations Combined</v>
      </c>
      <c r="M493" s="12" t="str">
        <f t="shared" si="301"/>
        <v>OperationsLoan OperationsAll Specializations Combined2</v>
      </c>
      <c r="N493" s="12" t="str">
        <f t="shared" si="302"/>
        <v>C - Function Manager/Senior Technical Expert</v>
      </c>
      <c r="O493" s="4" t="s">
        <v>2278</v>
      </c>
      <c r="P493" s="4" t="str">
        <f t="shared" si="310"/>
        <v>OP</v>
      </c>
      <c r="Q493" s="4" t="str">
        <f t="shared" si="311"/>
        <v>LO</v>
      </c>
      <c r="R493" s="4" t="str">
        <f t="shared" si="312"/>
        <v>0</v>
      </c>
      <c r="S493" s="4" t="str">
        <f t="shared" si="313"/>
        <v>C</v>
      </c>
      <c r="V493" s="12" t="str">
        <f t="shared" si="314"/>
        <v>RRU-OP-LO0C</v>
      </c>
      <c r="W493" s="17" t="str">
        <f t="shared" si="362"/>
        <v>Operations</v>
      </c>
      <c r="X493" s="17" t="str">
        <f t="shared" si="315"/>
        <v>Loan Operations</v>
      </c>
      <c r="Y493" s="17" t="str">
        <f t="shared" si="317"/>
        <v>All Specializations Combined</v>
      </c>
      <c r="Z493" s="17" t="str">
        <f t="shared" si="316"/>
        <v>C - Function Manager/Senior Technical Expert</v>
      </c>
      <c r="AN493" s="4" t="str">
        <f t="shared" si="303"/>
        <v>OPLO0C</v>
      </c>
      <c r="AO493" s="12" t="str">
        <f t="shared" si="319"/>
        <v>RRU-OP-LO0C</v>
      </c>
      <c r="AP493" s="12" t="str">
        <f t="shared" si="304"/>
        <v>Operations</v>
      </c>
      <c r="AQ493" s="12" t="str">
        <f t="shared" si="305"/>
        <v>Loan Operations</v>
      </c>
      <c r="AR493" s="12" t="str">
        <f t="shared" si="306"/>
        <v>All Specializations Combined</v>
      </c>
      <c r="AS493" s="12" t="str">
        <f t="shared" si="307"/>
        <v>C - Function Manager/Senior Technical Expert</v>
      </c>
      <c r="AT493" s="12" t="str">
        <f t="shared" si="308"/>
        <v>OperationsLoan OperationsAll Specializations CombinedC - Function Manager/Senior Technical Expert</v>
      </c>
      <c r="AU493" s="153" t="str">
        <f t="shared" si="309"/>
        <v>C</v>
      </c>
    </row>
    <row r="494" spans="1:47">
      <c r="A494" s="12" t="s">
        <v>50</v>
      </c>
      <c r="B494" s="12" t="s">
        <v>4</v>
      </c>
      <c r="C494" s="12" t="s">
        <v>434</v>
      </c>
      <c r="D494" s="12" t="s">
        <v>135</v>
      </c>
      <c r="E494" s="12">
        <f t="shared" si="293"/>
        <v>2</v>
      </c>
      <c r="F494" s="12">
        <f t="shared" si="294"/>
        <v>10</v>
      </c>
      <c r="G494" s="12">
        <f t="shared" si="295"/>
        <v>3</v>
      </c>
      <c r="H494" s="12" t="str">
        <f t="shared" si="296"/>
        <v>Operations</v>
      </c>
      <c r="I494" s="12" t="str">
        <f t="shared" si="297"/>
        <v>Operations2</v>
      </c>
      <c r="J494" s="12" t="str">
        <f t="shared" si="298"/>
        <v>Loan Operations</v>
      </c>
      <c r="K494" s="12" t="str">
        <f t="shared" si="299"/>
        <v>OperationsLoan Operations10</v>
      </c>
      <c r="L494" s="12" t="str">
        <f t="shared" si="300"/>
        <v>All Specializations Combined</v>
      </c>
      <c r="M494" s="12" t="str">
        <f t="shared" si="301"/>
        <v>OperationsLoan OperationsAll Specializations Combined3</v>
      </c>
      <c r="N494" s="12" t="str">
        <f t="shared" si="302"/>
        <v>D - Manager/Technical Expert</v>
      </c>
      <c r="O494" s="4" t="s">
        <v>2279</v>
      </c>
      <c r="P494" s="4" t="str">
        <f t="shared" si="310"/>
        <v>OP</v>
      </c>
      <c r="Q494" s="4" t="str">
        <f t="shared" si="311"/>
        <v>LO</v>
      </c>
      <c r="R494" s="4" t="str">
        <f t="shared" si="312"/>
        <v>0</v>
      </c>
      <c r="S494" s="4" t="str">
        <f t="shared" si="313"/>
        <v>D</v>
      </c>
      <c r="V494" s="12" t="str">
        <f t="shared" si="314"/>
        <v>RRU-OP-LO0D</v>
      </c>
      <c r="W494" s="17" t="str">
        <f t="shared" si="362"/>
        <v>Operations</v>
      </c>
      <c r="X494" s="17" t="str">
        <f t="shared" si="315"/>
        <v>Loan Operations</v>
      </c>
      <c r="Y494" s="17" t="str">
        <f t="shared" si="317"/>
        <v>All Specializations Combined</v>
      </c>
      <c r="Z494" s="17" t="str">
        <f t="shared" si="316"/>
        <v>D - Manager/Technical Expert</v>
      </c>
      <c r="AN494" s="4" t="str">
        <f t="shared" si="303"/>
        <v>OPLO0D</v>
      </c>
      <c r="AO494" s="12" t="str">
        <f t="shared" si="319"/>
        <v>RRU-OP-LO0D</v>
      </c>
      <c r="AP494" s="12" t="str">
        <f t="shared" si="304"/>
        <v>Operations</v>
      </c>
      <c r="AQ494" s="12" t="str">
        <f t="shared" si="305"/>
        <v>Loan Operations</v>
      </c>
      <c r="AR494" s="12" t="str">
        <f t="shared" si="306"/>
        <v>All Specializations Combined</v>
      </c>
      <c r="AS494" s="12" t="str">
        <f t="shared" si="307"/>
        <v>D - Manager/Technical Expert</v>
      </c>
      <c r="AT494" s="12" t="str">
        <f t="shared" si="308"/>
        <v>OperationsLoan OperationsAll Specializations CombinedD - Manager/Technical Expert</v>
      </c>
      <c r="AU494" s="153" t="str">
        <f t="shared" si="309"/>
        <v>D</v>
      </c>
    </row>
    <row r="495" spans="1:47">
      <c r="A495" s="12" t="s">
        <v>50</v>
      </c>
      <c r="B495" s="12" t="s">
        <v>4</v>
      </c>
      <c r="C495" s="12" t="s">
        <v>434</v>
      </c>
      <c r="D495" s="12" t="s">
        <v>136</v>
      </c>
      <c r="E495" s="12">
        <f t="shared" si="293"/>
        <v>2</v>
      </c>
      <c r="F495" s="12">
        <f t="shared" si="294"/>
        <v>10</v>
      </c>
      <c r="G495" s="12">
        <f t="shared" si="295"/>
        <v>4</v>
      </c>
      <c r="H495" s="12" t="str">
        <f t="shared" si="296"/>
        <v>Operations</v>
      </c>
      <c r="I495" s="12" t="str">
        <f t="shared" si="297"/>
        <v>Operations2</v>
      </c>
      <c r="J495" s="12" t="str">
        <f t="shared" si="298"/>
        <v>Loan Operations</v>
      </c>
      <c r="K495" s="12" t="str">
        <f t="shared" si="299"/>
        <v>OperationsLoan Operations10</v>
      </c>
      <c r="L495" s="12" t="str">
        <f t="shared" si="300"/>
        <v>All Specializations Combined</v>
      </c>
      <c r="M495" s="12" t="str">
        <f t="shared" si="301"/>
        <v>OperationsLoan OperationsAll Specializations Combined4</v>
      </c>
      <c r="N495" s="12" t="str">
        <f t="shared" si="302"/>
        <v>E - Senior Professional</v>
      </c>
      <c r="O495" s="4" t="s">
        <v>2280</v>
      </c>
      <c r="P495" s="4" t="str">
        <f t="shared" si="310"/>
        <v>OP</v>
      </c>
      <c r="Q495" s="4" t="str">
        <f t="shared" si="311"/>
        <v>LO</v>
      </c>
      <c r="R495" s="4" t="str">
        <f t="shared" si="312"/>
        <v>0</v>
      </c>
      <c r="S495" s="4" t="str">
        <f t="shared" si="313"/>
        <v>E</v>
      </c>
      <c r="V495" s="12" t="str">
        <f t="shared" si="314"/>
        <v>RRU-OP-LO0E</v>
      </c>
      <c r="W495" s="17" t="str">
        <f t="shared" si="362"/>
        <v>Operations</v>
      </c>
      <c r="X495" s="17" t="str">
        <f t="shared" si="315"/>
        <v>Loan Operations</v>
      </c>
      <c r="Y495" s="17" t="str">
        <f t="shared" si="317"/>
        <v>All Specializations Combined</v>
      </c>
      <c r="Z495" s="17" t="str">
        <f t="shared" si="316"/>
        <v>E - Senior Professional</v>
      </c>
      <c r="AN495" s="4" t="str">
        <f t="shared" si="303"/>
        <v>OPLO0E</v>
      </c>
      <c r="AO495" s="12" t="str">
        <f t="shared" si="319"/>
        <v>RRU-OP-LO0E</v>
      </c>
      <c r="AP495" s="12" t="str">
        <f t="shared" si="304"/>
        <v>Operations</v>
      </c>
      <c r="AQ495" s="12" t="str">
        <f t="shared" si="305"/>
        <v>Loan Operations</v>
      </c>
      <c r="AR495" s="12" t="str">
        <f t="shared" si="306"/>
        <v>All Specializations Combined</v>
      </c>
      <c r="AS495" s="12" t="str">
        <f t="shared" si="307"/>
        <v>E - Senior Professional</v>
      </c>
      <c r="AT495" s="12" t="str">
        <f t="shared" si="308"/>
        <v>OperationsLoan OperationsAll Specializations CombinedE - Senior Professional</v>
      </c>
      <c r="AU495" s="153" t="str">
        <f t="shared" si="309"/>
        <v>E</v>
      </c>
    </row>
    <row r="496" spans="1:47">
      <c r="A496" s="12" t="s">
        <v>50</v>
      </c>
      <c r="B496" s="12" t="s">
        <v>4</v>
      </c>
      <c r="C496" s="12" t="s">
        <v>434</v>
      </c>
      <c r="D496" s="12" t="s">
        <v>137</v>
      </c>
      <c r="E496" s="12">
        <f t="shared" si="293"/>
        <v>2</v>
      </c>
      <c r="F496" s="12">
        <f t="shared" si="294"/>
        <v>10</v>
      </c>
      <c r="G496" s="12">
        <f t="shared" si="295"/>
        <v>5</v>
      </c>
      <c r="H496" s="12" t="str">
        <f t="shared" si="296"/>
        <v>Operations</v>
      </c>
      <c r="I496" s="12" t="str">
        <f t="shared" si="297"/>
        <v>Operations2</v>
      </c>
      <c r="J496" s="12" t="str">
        <f t="shared" si="298"/>
        <v>Loan Operations</v>
      </c>
      <c r="K496" s="12" t="str">
        <f t="shared" si="299"/>
        <v>OperationsLoan Operations10</v>
      </c>
      <c r="L496" s="12" t="str">
        <f t="shared" si="300"/>
        <v>All Specializations Combined</v>
      </c>
      <c r="M496" s="12" t="str">
        <f t="shared" si="301"/>
        <v>OperationsLoan OperationsAll Specializations Combined5</v>
      </c>
      <c r="N496" s="12" t="str">
        <f t="shared" si="302"/>
        <v>F - Intermediate Professional</v>
      </c>
      <c r="O496" s="4" t="s">
        <v>2281</v>
      </c>
      <c r="P496" s="4" t="str">
        <f t="shared" si="310"/>
        <v>OP</v>
      </c>
      <c r="Q496" s="4" t="str">
        <f t="shared" si="311"/>
        <v>LO</v>
      </c>
      <c r="R496" s="4" t="str">
        <f t="shared" si="312"/>
        <v>0</v>
      </c>
      <c r="S496" s="4" t="str">
        <f t="shared" si="313"/>
        <v>F</v>
      </c>
      <c r="V496" s="12" t="str">
        <f t="shared" si="314"/>
        <v>RRU-OP-LO0F</v>
      </c>
      <c r="W496" s="17" t="str">
        <f t="shared" si="362"/>
        <v>Operations</v>
      </c>
      <c r="X496" s="17" t="str">
        <f t="shared" si="315"/>
        <v>Loan Operations</v>
      </c>
      <c r="Y496" s="17" t="str">
        <f t="shared" si="317"/>
        <v>All Specializations Combined</v>
      </c>
      <c r="Z496" s="17" t="str">
        <f t="shared" si="316"/>
        <v>F - Intermediate Professional</v>
      </c>
      <c r="AN496" s="4" t="str">
        <f t="shared" si="303"/>
        <v>OPLO0F</v>
      </c>
      <c r="AO496" s="12" t="str">
        <f t="shared" si="319"/>
        <v>RRU-OP-LO0F</v>
      </c>
      <c r="AP496" s="12" t="str">
        <f t="shared" si="304"/>
        <v>Operations</v>
      </c>
      <c r="AQ496" s="12" t="str">
        <f t="shared" si="305"/>
        <v>Loan Operations</v>
      </c>
      <c r="AR496" s="12" t="str">
        <f t="shared" si="306"/>
        <v>All Specializations Combined</v>
      </c>
      <c r="AS496" s="12" t="str">
        <f t="shared" si="307"/>
        <v>F - Intermediate Professional</v>
      </c>
      <c r="AT496" s="12" t="str">
        <f t="shared" si="308"/>
        <v>OperationsLoan OperationsAll Specializations CombinedF - Intermediate Professional</v>
      </c>
      <c r="AU496" s="153" t="str">
        <f t="shared" si="309"/>
        <v>F</v>
      </c>
    </row>
    <row r="497" spans="1:47">
      <c r="A497" s="12" t="s">
        <v>50</v>
      </c>
      <c r="B497" s="12" t="s">
        <v>4</v>
      </c>
      <c r="C497" s="12" t="s">
        <v>434</v>
      </c>
      <c r="D497" s="12" t="s">
        <v>138</v>
      </c>
      <c r="E497" s="12">
        <f t="shared" si="293"/>
        <v>2</v>
      </c>
      <c r="F497" s="12">
        <f t="shared" si="294"/>
        <v>10</v>
      </c>
      <c r="G497" s="12">
        <f t="shared" si="295"/>
        <v>6</v>
      </c>
      <c r="H497" s="12" t="str">
        <f t="shared" si="296"/>
        <v>Operations</v>
      </c>
      <c r="I497" s="12" t="str">
        <f t="shared" si="297"/>
        <v>Operations2</v>
      </c>
      <c r="J497" s="12" t="str">
        <f t="shared" si="298"/>
        <v>Loan Operations</v>
      </c>
      <c r="K497" s="12" t="str">
        <f t="shared" si="299"/>
        <v>OperationsLoan Operations10</v>
      </c>
      <c r="L497" s="12" t="str">
        <f t="shared" si="300"/>
        <v>All Specializations Combined</v>
      </c>
      <c r="M497" s="12" t="str">
        <f t="shared" si="301"/>
        <v>OperationsLoan OperationsAll Specializations Combined6</v>
      </c>
      <c r="N497" s="12" t="str">
        <f t="shared" si="302"/>
        <v>G - Junior Professional</v>
      </c>
      <c r="O497" s="4" t="s">
        <v>2282</v>
      </c>
      <c r="P497" s="4" t="str">
        <f t="shared" si="310"/>
        <v>OP</v>
      </c>
      <c r="Q497" s="4" t="str">
        <f t="shared" si="311"/>
        <v>LO</v>
      </c>
      <c r="R497" s="4" t="str">
        <f t="shared" si="312"/>
        <v>0</v>
      </c>
      <c r="S497" s="4" t="str">
        <f t="shared" si="313"/>
        <v>G</v>
      </c>
      <c r="V497" s="12" t="str">
        <f t="shared" si="314"/>
        <v>RRU-OP-LO0G</v>
      </c>
      <c r="W497" s="17" t="str">
        <f t="shared" si="362"/>
        <v>Operations</v>
      </c>
      <c r="X497" s="17" t="str">
        <f t="shared" si="315"/>
        <v>Loan Operations</v>
      </c>
      <c r="Y497" s="17" t="str">
        <f t="shared" si="317"/>
        <v>All Specializations Combined</v>
      </c>
      <c r="Z497" s="17" t="str">
        <f t="shared" si="316"/>
        <v>G - Junior Professional</v>
      </c>
      <c r="AN497" s="4" t="str">
        <f t="shared" si="303"/>
        <v>OPLO0G</v>
      </c>
      <c r="AO497" s="12" t="str">
        <f t="shared" si="319"/>
        <v>RRU-OP-LO0G</v>
      </c>
      <c r="AP497" s="12" t="str">
        <f t="shared" si="304"/>
        <v>Operations</v>
      </c>
      <c r="AQ497" s="12" t="str">
        <f t="shared" si="305"/>
        <v>Loan Operations</v>
      </c>
      <c r="AR497" s="12" t="str">
        <f t="shared" si="306"/>
        <v>All Specializations Combined</v>
      </c>
      <c r="AS497" s="12" t="str">
        <f t="shared" si="307"/>
        <v>G - Junior Professional</v>
      </c>
      <c r="AT497" s="12" t="str">
        <f t="shared" si="308"/>
        <v>OperationsLoan OperationsAll Specializations CombinedG - Junior Professional</v>
      </c>
      <c r="AU497" s="153" t="str">
        <f t="shared" si="309"/>
        <v>G</v>
      </c>
    </row>
    <row r="498" spans="1:47">
      <c r="A498" s="12" t="s">
        <v>50</v>
      </c>
      <c r="B498" s="12" t="s">
        <v>4</v>
      </c>
      <c r="C498" s="12" t="s">
        <v>434</v>
      </c>
      <c r="D498" s="12" t="s">
        <v>143</v>
      </c>
      <c r="E498" s="12">
        <f t="shared" si="293"/>
        <v>2</v>
      </c>
      <c r="F498" s="12">
        <f t="shared" si="294"/>
        <v>10</v>
      </c>
      <c r="G498" s="12">
        <f t="shared" si="295"/>
        <v>7</v>
      </c>
      <c r="H498" s="12" t="str">
        <f t="shared" si="296"/>
        <v>Operations</v>
      </c>
      <c r="I498" s="12" t="str">
        <f t="shared" si="297"/>
        <v>Operations2</v>
      </c>
      <c r="J498" s="12" t="str">
        <f t="shared" si="298"/>
        <v>Loan Operations</v>
      </c>
      <c r="K498" s="12" t="str">
        <f t="shared" si="299"/>
        <v>OperationsLoan Operations10</v>
      </c>
      <c r="L498" s="12" t="str">
        <f t="shared" si="300"/>
        <v>All Specializations Combined</v>
      </c>
      <c r="M498" s="12" t="str">
        <f t="shared" si="301"/>
        <v>OperationsLoan OperationsAll Specializations Combined7</v>
      </c>
      <c r="N498" s="12" t="str">
        <f t="shared" si="302"/>
        <v>H - Intermediate Staff</v>
      </c>
      <c r="O498" s="4" t="s">
        <v>2283</v>
      </c>
      <c r="P498" s="4" t="str">
        <f t="shared" si="310"/>
        <v>OP</v>
      </c>
      <c r="Q498" s="4" t="str">
        <f t="shared" si="311"/>
        <v>LO</v>
      </c>
      <c r="R498" s="4" t="str">
        <f t="shared" si="312"/>
        <v>0</v>
      </c>
      <c r="S498" s="4" t="str">
        <f t="shared" si="313"/>
        <v>H</v>
      </c>
      <c r="V498" s="12" t="str">
        <f t="shared" si="314"/>
        <v>RRU-OP-LO0H</v>
      </c>
      <c r="W498" s="17" t="str">
        <f t="shared" si="362"/>
        <v>Operations</v>
      </c>
      <c r="X498" s="17" t="str">
        <f t="shared" si="315"/>
        <v>Loan Operations</v>
      </c>
      <c r="Y498" s="17" t="str">
        <f t="shared" si="317"/>
        <v>All Specializations Combined</v>
      </c>
      <c r="Z498" s="17" t="str">
        <f t="shared" si="316"/>
        <v>H - Intermediate Staff</v>
      </c>
      <c r="AN498" s="4" t="str">
        <f t="shared" si="303"/>
        <v>OPLO0H</v>
      </c>
      <c r="AO498" s="12" t="str">
        <f t="shared" si="319"/>
        <v>RRU-OP-LO0H</v>
      </c>
      <c r="AP498" s="12" t="str">
        <f t="shared" si="304"/>
        <v>Operations</v>
      </c>
      <c r="AQ498" s="12" t="str">
        <f t="shared" si="305"/>
        <v>Loan Operations</v>
      </c>
      <c r="AR498" s="12" t="str">
        <f t="shared" si="306"/>
        <v>All Specializations Combined</v>
      </c>
      <c r="AS498" s="12" t="str">
        <f t="shared" si="307"/>
        <v>H - Intermediate Staff</v>
      </c>
      <c r="AT498" s="12" t="str">
        <f t="shared" si="308"/>
        <v>OperationsLoan OperationsAll Specializations CombinedH - Intermediate Staff</v>
      </c>
      <c r="AU498" s="153" t="str">
        <f t="shared" si="309"/>
        <v>H</v>
      </c>
    </row>
    <row r="499" spans="1:47">
      <c r="A499" s="12" t="s">
        <v>50</v>
      </c>
      <c r="B499" s="12" t="s">
        <v>4</v>
      </c>
      <c r="C499" s="12" t="s">
        <v>434</v>
      </c>
      <c r="D499" s="12" t="s">
        <v>144</v>
      </c>
      <c r="E499" s="12">
        <f t="shared" si="293"/>
        <v>2</v>
      </c>
      <c r="F499" s="12">
        <f t="shared" si="294"/>
        <v>10</v>
      </c>
      <c r="G499" s="12">
        <f t="shared" si="295"/>
        <v>8</v>
      </c>
      <c r="H499" s="12" t="str">
        <f t="shared" si="296"/>
        <v>Operations</v>
      </c>
      <c r="I499" s="12" t="str">
        <f t="shared" si="297"/>
        <v>Operations2</v>
      </c>
      <c r="J499" s="12" t="str">
        <f t="shared" si="298"/>
        <v>Loan Operations</v>
      </c>
      <c r="K499" s="12" t="str">
        <f t="shared" si="299"/>
        <v>OperationsLoan Operations10</v>
      </c>
      <c r="L499" s="12" t="str">
        <f t="shared" si="300"/>
        <v>All Specializations Combined</v>
      </c>
      <c r="M499" s="12" t="str">
        <f t="shared" si="301"/>
        <v>OperationsLoan OperationsAll Specializations Combined8</v>
      </c>
      <c r="N499" s="12" t="str">
        <f t="shared" si="302"/>
        <v>I - Junior Staff</v>
      </c>
      <c r="O499" s="4" t="s">
        <v>2284</v>
      </c>
      <c r="P499" s="4" t="str">
        <f t="shared" si="310"/>
        <v>OP</v>
      </c>
      <c r="Q499" s="4" t="str">
        <f t="shared" si="311"/>
        <v>LO</v>
      </c>
      <c r="R499" s="4" t="str">
        <f t="shared" si="312"/>
        <v>0</v>
      </c>
      <c r="S499" s="4" t="str">
        <f t="shared" si="313"/>
        <v>I</v>
      </c>
      <c r="V499" s="12" t="str">
        <f t="shared" si="314"/>
        <v>RRU-OP-LO0I</v>
      </c>
      <c r="W499" s="17" t="str">
        <f t="shared" si="362"/>
        <v>Operations</v>
      </c>
      <c r="X499" s="17" t="str">
        <f t="shared" si="315"/>
        <v>Loan Operations</v>
      </c>
      <c r="Y499" s="17" t="str">
        <f t="shared" si="317"/>
        <v>All Specializations Combined</v>
      </c>
      <c r="Z499" s="17" t="str">
        <f t="shared" si="316"/>
        <v>I - Junior Staff</v>
      </c>
      <c r="AN499" s="4" t="str">
        <f t="shared" si="303"/>
        <v>OPLO0I</v>
      </c>
      <c r="AO499" s="12" t="str">
        <f t="shared" si="319"/>
        <v>RRU-OP-LO0I</v>
      </c>
      <c r="AP499" s="12" t="str">
        <f t="shared" si="304"/>
        <v>Operations</v>
      </c>
      <c r="AQ499" s="12" t="str">
        <f t="shared" si="305"/>
        <v>Loan Operations</v>
      </c>
      <c r="AR499" s="12" t="str">
        <f t="shared" si="306"/>
        <v>All Specializations Combined</v>
      </c>
      <c r="AS499" s="12" t="str">
        <f t="shared" si="307"/>
        <v>I - Junior Staff</v>
      </c>
      <c r="AT499" s="12" t="str">
        <f t="shared" si="308"/>
        <v>OperationsLoan OperationsAll Specializations CombinedI - Junior Staff</v>
      </c>
      <c r="AU499" s="153" t="str">
        <f t="shared" si="309"/>
        <v>I</v>
      </c>
    </row>
    <row r="500" spans="1:47">
      <c r="A500" s="189" t="s">
        <v>50</v>
      </c>
      <c r="B500" s="189" t="s">
        <v>2818</v>
      </c>
      <c r="C500" s="189" t="s">
        <v>2818</v>
      </c>
      <c r="D500" s="189" t="s">
        <v>51</v>
      </c>
      <c r="E500" s="12">
        <f t="shared" si="293"/>
        <v>3</v>
      </c>
      <c r="F500" s="12">
        <f t="shared" si="294"/>
        <v>1</v>
      </c>
      <c r="G500" s="12">
        <f t="shared" si="295"/>
        <v>1</v>
      </c>
      <c r="H500" s="12" t="str">
        <f t="shared" si="296"/>
        <v>Operations</v>
      </c>
      <c r="I500" s="12" t="str">
        <f t="shared" si="297"/>
        <v>Operations3</v>
      </c>
      <c r="J500" s="12" t="str">
        <f t="shared" si="298"/>
        <v>Imaging/Records Management</v>
      </c>
      <c r="K500" s="12" t="str">
        <f t="shared" si="299"/>
        <v>OperationsImaging/Records Management1</v>
      </c>
      <c r="L500" s="12" t="str">
        <f t="shared" si="300"/>
        <v>Imaging/Records Management</v>
      </c>
      <c r="M500" s="12" t="str">
        <f t="shared" si="301"/>
        <v>OperationsImaging/Records ManagementImaging/Records Management1</v>
      </c>
      <c r="N500" s="12" t="str">
        <f t="shared" si="302"/>
        <v>B - Senior Function Manager</v>
      </c>
      <c r="O500" s="188" t="s">
        <v>2819</v>
      </c>
      <c r="P500" s="4" t="str">
        <f t="shared" si="310"/>
        <v>OP</v>
      </c>
      <c r="Q500" s="4" t="str">
        <f t="shared" si="311"/>
        <v>IM</v>
      </c>
      <c r="R500" s="4" t="str">
        <f t="shared" si="312"/>
        <v>A</v>
      </c>
      <c r="S500" s="4" t="str">
        <f t="shared" si="313"/>
        <v>B</v>
      </c>
      <c r="V500" s="12" t="str">
        <f t="shared" si="314"/>
        <v>RRU-OP-IMAB</v>
      </c>
      <c r="W500" s="17" t="str">
        <f t="shared" si="362"/>
        <v>Operations</v>
      </c>
      <c r="X500" s="17" t="str">
        <f t="shared" si="315"/>
        <v>Imaging/Records Management</v>
      </c>
      <c r="Y500" s="17" t="str">
        <f t="shared" si="317"/>
        <v>All Specializations Combined</v>
      </c>
      <c r="Z500" s="17" t="str">
        <f t="shared" si="316"/>
        <v>B - Senior Function Manager</v>
      </c>
      <c r="AN500" s="4" t="str">
        <f t="shared" si="303"/>
        <v>OPIMAB</v>
      </c>
      <c r="AO500" s="12" t="str">
        <f t="shared" si="319"/>
        <v>RRU-OP-IMAB</v>
      </c>
      <c r="AP500" s="12" t="str">
        <f t="shared" si="304"/>
        <v>Operations</v>
      </c>
      <c r="AQ500" s="12" t="str">
        <f t="shared" si="305"/>
        <v>Imaging/Records Management</v>
      </c>
      <c r="AR500" s="12" t="str">
        <f t="shared" si="306"/>
        <v>Imaging/Records Management</v>
      </c>
      <c r="AS500" s="12" t="str">
        <f t="shared" si="307"/>
        <v>B - Senior Function Manager</v>
      </c>
      <c r="AT500" s="12" t="str">
        <f t="shared" si="308"/>
        <v>OperationsImaging/Records ManagementImaging/Records ManagementB - Senior Function Manager</v>
      </c>
      <c r="AU500" s="153" t="str">
        <f t="shared" si="309"/>
        <v>B</v>
      </c>
    </row>
    <row r="501" spans="1:47">
      <c r="A501" s="189" t="s">
        <v>50</v>
      </c>
      <c r="B501" s="189" t="s">
        <v>2818</v>
      </c>
      <c r="C501" s="189" t="s">
        <v>2818</v>
      </c>
      <c r="D501" s="189" t="s">
        <v>142</v>
      </c>
      <c r="E501" s="12">
        <f t="shared" si="293"/>
        <v>3</v>
      </c>
      <c r="F501" s="12">
        <f t="shared" si="294"/>
        <v>1</v>
      </c>
      <c r="G501" s="12">
        <f t="shared" si="295"/>
        <v>2</v>
      </c>
      <c r="H501" s="12" t="str">
        <f t="shared" si="296"/>
        <v>Operations</v>
      </c>
      <c r="I501" s="12" t="str">
        <f t="shared" si="297"/>
        <v>Operations3</v>
      </c>
      <c r="J501" s="12" t="str">
        <f t="shared" si="298"/>
        <v>Imaging/Records Management</v>
      </c>
      <c r="K501" s="12" t="str">
        <f t="shared" si="299"/>
        <v>OperationsImaging/Records Management1</v>
      </c>
      <c r="L501" s="12" t="str">
        <f t="shared" si="300"/>
        <v>Imaging/Records Management</v>
      </c>
      <c r="M501" s="12" t="str">
        <f t="shared" si="301"/>
        <v>OperationsImaging/Records ManagementImaging/Records Management2</v>
      </c>
      <c r="N501" s="12" t="str">
        <f t="shared" si="302"/>
        <v>C - Function Manager/Senior Technical Expert</v>
      </c>
      <c r="O501" s="188" t="s">
        <v>2820</v>
      </c>
      <c r="P501" s="4" t="str">
        <f t="shared" si="310"/>
        <v>OP</v>
      </c>
      <c r="Q501" s="4" t="str">
        <f t="shared" si="311"/>
        <v>IM</v>
      </c>
      <c r="R501" s="4" t="str">
        <f t="shared" si="312"/>
        <v>A</v>
      </c>
      <c r="S501" s="4" t="str">
        <f t="shared" si="313"/>
        <v>C</v>
      </c>
      <c r="V501" s="12" t="str">
        <f t="shared" si="314"/>
        <v>RRU-OP-IMAC</v>
      </c>
      <c r="W501" s="17" t="str">
        <f t="shared" si="362"/>
        <v>Operations</v>
      </c>
      <c r="X501" s="17" t="str">
        <f t="shared" si="315"/>
        <v>Imaging/Records Management</v>
      </c>
      <c r="Y501" s="17" t="str">
        <f t="shared" si="317"/>
        <v>Imaging/Records Management</v>
      </c>
      <c r="Z501" s="17" t="str">
        <f t="shared" si="316"/>
        <v>C - Function Manager/Senior Technical Expert</v>
      </c>
      <c r="AN501" s="4" t="str">
        <f t="shared" si="303"/>
        <v>OPIMAC</v>
      </c>
      <c r="AO501" s="12" t="str">
        <f t="shared" si="319"/>
        <v>RRU-OP-IMAC</v>
      </c>
      <c r="AP501" s="12" t="str">
        <f t="shared" si="304"/>
        <v>Operations</v>
      </c>
      <c r="AQ501" s="12" t="str">
        <f t="shared" si="305"/>
        <v>Imaging/Records Management</v>
      </c>
      <c r="AR501" s="12" t="str">
        <f t="shared" si="306"/>
        <v>Imaging/Records Management</v>
      </c>
      <c r="AS501" s="12" t="str">
        <f t="shared" si="307"/>
        <v>C - Function Manager/Senior Technical Expert</v>
      </c>
      <c r="AT501" s="12" t="str">
        <f t="shared" si="308"/>
        <v>OperationsImaging/Records ManagementImaging/Records ManagementC - Function Manager/Senior Technical Expert</v>
      </c>
      <c r="AU501" s="153" t="str">
        <f t="shared" si="309"/>
        <v>C</v>
      </c>
    </row>
    <row r="502" spans="1:47">
      <c r="A502" s="189" t="s">
        <v>50</v>
      </c>
      <c r="B502" s="189" t="s">
        <v>2818</v>
      </c>
      <c r="C502" s="189" t="s">
        <v>2818</v>
      </c>
      <c r="D502" s="189" t="s">
        <v>135</v>
      </c>
      <c r="E502" s="12">
        <f t="shared" si="293"/>
        <v>3</v>
      </c>
      <c r="F502" s="12">
        <f t="shared" si="294"/>
        <v>1</v>
      </c>
      <c r="G502" s="12">
        <f t="shared" si="295"/>
        <v>3</v>
      </c>
      <c r="H502" s="12" t="str">
        <f t="shared" si="296"/>
        <v>Operations</v>
      </c>
      <c r="I502" s="12" t="str">
        <f t="shared" si="297"/>
        <v>Operations3</v>
      </c>
      <c r="J502" s="12" t="str">
        <f t="shared" si="298"/>
        <v>Imaging/Records Management</v>
      </c>
      <c r="K502" s="12" t="str">
        <f t="shared" si="299"/>
        <v>OperationsImaging/Records Management1</v>
      </c>
      <c r="L502" s="12" t="str">
        <f t="shared" si="300"/>
        <v>Imaging/Records Management</v>
      </c>
      <c r="M502" s="12" t="str">
        <f t="shared" si="301"/>
        <v>OperationsImaging/Records ManagementImaging/Records Management3</v>
      </c>
      <c r="N502" s="12" t="str">
        <f t="shared" si="302"/>
        <v>D - Manager/Technical Expert</v>
      </c>
      <c r="O502" s="188" t="s">
        <v>2821</v>
      </c>
      <c r="P502" s="4" t="str">
        <f t="shared" si="310"/>
        <v>OP</v>
      </c>
      <c r="Q502" s="4" t="str">
        <f t="shared" si="311"/>
        <v>IM</v>
      </c>
      <c r="R502" s="4" t="str">
        <f t="shared" si="312"/>
        <v>A</v>
      </c>
      <c r="S502" s="4" t="str">
        <f t="shared" si="313"/>
        <v>D</v>
      </c>
      <c r="V502" s="12" t="str">
        <f t="shared" si="314"/>
        <v>RRU-OP-IMAD</v>
      </c>
      <c r="W502" s="17" t="str">
        <f t="shared" si="362"/>
        <v>Operations</v>
      </c>
      <c r="X502" s="17" t="str">
        <f t="shared" si="315"/>
        <v>Imaging/Records Management</v>
      </c>
      <c r="Y502" s="17" t="str">
        <f t="shared" si="317"/>
        <v>Imaging/Records Management</v>
      </c>
      <c r="Z502" s="17" t="str">
        <f t="shared" si="316"/>
        <v>D - Manager/Technical Expert</v>
      </c>
      <c r="AN502" s="4" t="str">
        <f t="shared" si="303"/>
        <v>OPIMAD</v>
      </c>
      <c r="AO502" s="12" t="str">
        <f t="shared" si="319"/>
        <v>RRU-OP-IMAD</v>
      </c>
      <c r="AP502" s="12" t="str">
        <f t="shared" si="304"/>
        <v>Operations</v>
      </c>
      <c r="AQ502" s="12" t="str">
        <f t="shared" si="305"/>
        <v>Imaging/Records Management</v>
      </c>
      <c r="AR502" s="12" t="str">
        <f t="shared" si="306"/>
        <v>Imaging/Records Management</v>
      </c>
      <c r="AS502" s="12" t="str">
        <f t="shared" si="307"/>
        <v>D - Manager/Technical Expert</v>
      </c>
      <c r="AT502" s="12" t="str">
        <f t="shared" si="308"/>
        <v>OperationsImaging/Records ManagementImaging/Records ManagementD - Manager/Technical Expert</v>
      </c>
      <c r="AU502" s="153" t="str">
        <f t="shared" si="309"/>
        <v>D</v>
      </c>
    </row>
    <row r="503" spans="1:47">
      <c r="A503" s="189" t="s">
        <v>50</v>
      </c>
      <c r="B503" s="189" t="s">
        <v>2818</v>
      </c>
      <c r="C503" s="189" t="s">
        <v>2818</v>
      </c>
      <c r="D503" s="189" t="s">
        <v>136</v>
      </c>
      <c r="E503" s="12">
        <f t="shared" si="293"/>
        <v>3</v>
      </c>
      <c r="F503" s="12">
        <f t="shared" si="294"/>
        <v>1</v>
      </c>
      <c r="G503" s="12">
        <f t="shared" si="295"/>
        <v>4</v>
      </c>
      <c r="H503" s="12" t="str">
        <f t="shared" si="296"/>
        <v>Operations</v>
      </c>
      <c r="I503" s="12" t="str">
        <f t="shared" si="297"/>
        <v>Operations3</v>
      </c>
      <c r="J503" s="12" t="str">
        <f t="shared" si="298"/>
        <v>Imaging/Records Management</v>
      </c>
      <c r="K503" s="12" t="str">
        <f t="shared" si="299"/>
        <v>OperationsImaging/Records Management1</v>
      </c>
      <c r="L503" s="12" t="str">
        <f t="shared" si="300"/>
        <v>Imaging/Records Management</v>
      </c>
      <c r="M503" s="12" t="str">
        <f t="shared" si="301"/>
        <v>OperationsImaging/Records ManagementImaging/Records Management4</v>
      </c>
      <c r="N503" s="12" t="str">
        <f t="shared" si="302"/>
        <v>E - Senior Professional</v>
      </c>
      <c r="O503" s="188" t="s">
        <v>2822</v>
      </c>
      <c r="P503" s="4" t="str">
        <f t="shared" si="310"/>
        <v>OP</v>
      </c>
      <c r="Q503" s="4" t="str">
        <f t="shared" si="311"/>
        <v>IM</v>
      </c>
      <c r="R503" s="4" t="str">
        <f t="shared" si="312"/>
        <v>A</v>
      </c>
      <c r="S503" s="4" t="str">
        <f t="shared" si="313"/>
        <v>E</v>
      </c>
      <c r="V503" s="12" t="str">
        <f t="shared" si="314"/>
        <v>RRU-OP-IMAE</v>
      </c>
      <c r="W503" s="17" t="str">
        <f t="shared" si="362"/>
        <v>Operations</v>
      </c>
      <c r="X503" s="17" t="str">
        <f t="shared" si="315"/>
        <v>Imaging/Records Management</v>
      </c>
      <c r="Y503" s="17" t="str">
        <f t="shared" si="317"/>
        <v>Imaging/Records Management</v>
      </c>
      <c r="Z503" s="17" t="str">
        <f t="shared" si="316"/>
        <v>E - Senior Professional</v>
      </c>
      <c r="AN503" s="4" t="str">
        <f t="shared" si="303"/>
        <v>OPIMAE</v>
      </c>
      <c r="AO503" s="12" t="str">
        <f t="shared" si="319"/>
        <v>RRU-OP-IMAE</v>
      </c>
      <c r="AP503" s="12" t="str">
        <f t="shared" si="304"/>
        <v>Operations</v>
      </c>
      <c r="AQ503" s="12" t="str">
        <f t="shared" si="305"/>
        <v>Imaging/Records Management</v>
      </c>
      <c r="AR503" s="12" t="str">
        <f t="shared" si="306"/>
        <v>Imaging/Records Management</v>
      </c>
      <c r="AS503" s="12" t="str">
        <f t="shared" si="307"/>
        <v>E - Senior Professional</v>
      </c>
      <c r="AT503" s="12" t="str">
        <f t="shared" si="308"/>
        <v>OperationsImaging/Records ManagementImaging/Records ManagementE - Senior Professional</v>
      </c>
      <c r="AU503" s="153" t="str">
        <f t="shared" si="309"/>
        <v>E</v>
      </c>
    </row>
    <row r="504" spans="1:47">
      <c r="A504" s="189" t="s">
        <v>50</v>
      </c>
      <c r="B504" s="189" t="s">
        <v>2818</v>
      </c>
      <c r="C504" s="189" t="s">
        <v>2818</v>
      </c>
      <c r="D504" s="189" t="s">
        <v>137</v>
      </c>
      <c r="E504" s="12">
        <f t="shared" si="293"/>
        <v>3</v>
      </c>
      <c r="F504" s="12">
        <f t="shared" si="294"/>
        <v>1</v>
      </c>
      <c r="G504" s="12">
        <f t="shared" si="295"/>
        <v>5</v>
      </c>
      <c r="H504" s="12" t="str">
        <f t="shared" si="296"/>
        <v>Operations</v>
      </c>
      <c r="I504" s="12" t="str">
        <f t="shared" si="297"/>
        <v>Operations3</v>
      </c>
      <c r="J504" s="12" t="str">
        <f t="shared" si="298"/>
        <v>Imaging/Records Management</v>
      </c>
      <c r="K504" s="12" t="str">
        <f t="shared" si="299"/>
        <v>OperationsImaging/Records Management1</v>
      </c>
      <c r="L504" s="12" t="str">
        <f t="shared" si="300"/>
        <v>Imaging/Records Management</v>
      </c>
      <c r="M504" s="12" t="str">
        <f t="shared" si="301"/>
        <v>OperationsImaging/Records ManagementImaging/Records Management5</v>
      </c>
      <c r="N504" s="12" t="str">
        <f t="shared" si="302"/>
        <v>F - Intermediate Professional</v>
      </c>
      <c r="O504" s="188" t="s">
        <v>2823</v>
      </c>
      <c r="P504" s="4" t="str">
        <f t="shared" si="310"/>
        <v>OP</v>
      </c>
      <c r="Q504" s="4" t="str">
        <f t="shared" si="311"/>
        <v>IM</v>
      </c>
      <c r="R504" s="4" t="str">
        <f t="shared" si="312"/>
        <v>A</v>
      </c>
      <c r="S504" s="4" t="str">
        <f t="shared" si="313"/>
        <v>F</v>
      </c>
      <c r="V504" s="12" t="str">
        <f t="shared" si="314"/>
        <v>RRU-OP-IMAF</v>
      </c>
      <c r="W504" s="17" t="str">
        <f t="shared" si="362"/>
        <v>Operations</v>
      </c>
      <c r="X504" s="17" t="str">
        <f t="shared" si="315"/>
        <v>Imaging/Records Management</v>
      </c>
      <c r="Y504" s="17" t="str">
        <f t="shared" si="317"/>
        <v>Imaging/Records Management</v>
      </c>
      <c r="Z504" s="17" t="str">
        <f t="shared" si="316"/>
        <v>F - Intermediate Professional</v>
      </c>
      <c r="AN504" s="4" t="str">
        <f t="shared" si="303"/>
        <v>OPIMAF</v>
      </c>
      <c r="AO504" s="12" t="str">
        <f t="shared" si="319"/>
        <v>RRU-OP-IMAF</v>
      </c>
      <c r="AP504" s="12" t="str">
        <f t="shared" si="304"/>
        <v>Operations</v>
      </c>
      <c r="AQ504" s="12" t="str">
        <f t="shared" si="305"/>
        <v>Imaging/Records Management</v>
      </c>
      <c r="AR504" s="12" t="str">
        <f t="shared" si="306"/>
        <v>Imaging/Records Management</v>
      </c>
      <c r="AS504" s="12" t="str">
        <f t="shared" si="307"/>
        <v>F - Intermediate Professional</v>
      </c>
      <c r="AT504" s="12" t="str">
        <f t="shared" si="308"/>
        <v>OperationsImaging/Records ManagementImaging/Records ManagementF - Intermediate Professional</v>
      </c>
      <c r="AU504" s="153" t="str">
        <f t="shared" si="309"/>
        <v>F</v>
      </c>
    </row>
    <row r="505" spans="1:47">
      <c r="A505" s="189" t="s">
        <v>50</v>
      </c>
      <c r="B505" s="189" t="s">
        <v>2818</v>
      </c>
      <c r="C505" s="189" t="s">
        <v>2818</v>
      </c>
      <c r="D505" s="189" t="s">
        <v>138</v>
      </c>
      <c r="E505" s="12">
        <f t="shared" si="293"/>
        <v>3</v>
      </c>
      <c r="F505" s="12">
        <f t="shared" si="294"/>
        <v>1</v>
      </c>
      <c r="G505" s="12">
        <f t="shared" si="295"/>
        <v>6</v>
      </c>
      <c r="H505" s="12" t="str">
        <f t="shared" si="296"/>
        <v>Operations</v>
      </c>
      <c r="I505" s="12" t="str">
        <f t="shared" si="297"/>
        <v>Operations3</v>
      </c>
      <c r="J505" s="12" t="str">
        <f t="shared" si="298"/>
        <v>Imaging/Records Management</v>
      </c>
      <c r="K505" s="12" t="str">
        <f t="shared" si="299"/>
        <v>OperationsImaging/Records Management1</v>
      </c>
      <c r="L505" s="12" t="str">
        <f t="shared" si="300"/>
        <v>Imaging/Records Management</v>
      </c>
      <c r="M505" s="12" t="str">
        <f t="shared" si="301"/>
        <v>OperationsImaging/Records ManagementImaging/Records Management6</v>
      </c>
      <c r="N505" s="12" t="str">
        <f t="shared" si="302"/>
        <v>G - Junior Professional</v>
      </c>
      <c r="O505" s="188" t="s">
        <v>2824</v>
      </c>
      <c r="P505" s="4" t="str">
        <f t="shared" si="310"/>
        <v>OP</v>
      </c>
      <c r="Q505" s="4" t="str">
        <f t="shared" si="311"/>
        <v>IM</v>
      </c>
      <c r="R505" s="4" t="str">
        <f t="shared" si="312"/>
        <v>A</v>
      </c>
      <c r="S505" s="4" t="str">
        <f t="shared" si="313"/>
        <v>G</v>
      </c>
      <c r="V505" s="12" t="str">
        <f t="shared" si="314"/>
        <v>RRU-OP-IMAG</v>
      </c>
      <c r="W505" s="17" t="str">
        <f t="shared" si="362"/>
        <v>Operations</v>
      </c>
      <c r="X505" s="17" t="str">
        <f t="shared" si="315"/>
        <v>Imaging/Records Management</v>
      </c>
      <c r="Y505" s="17" t="str">
        <f t="shared" si="317"/>
        <v>Imaging/Records Management</v>
      </c>
      <c r="Z505" s="17" t="str">
        <f t="shared" si="316"/>
        <v>G - Junior Professional</v>
      </c>
      <c r="AN505" s="4" t="str">
        <f t="shared" si="303"/>
        <v>OPIMAG</v>
      </c>
      <c r="AO505" s="12" t="str">
        <f t="shared" si="319"/>
        <v>RRU-OP-IMAG</v>
      </c>
      <c r="AP505" s="12" t="str">
        <f t="shared" si="304"/>
        <v>Operations</v>
      </c>
      <c r="AQ505" s="12" t="str">
        <f t="shared" si="305"/>
        <v>Imaging/Records Management</v>
      </c>
      <c r="AR505" s="12" t="str">
        <f t="shared" si="306"/>
        <v>Imaging/Records Management</v>
      </c>
      <c r="AS505" s="12" t="str">
        <f t="shared" si="307"/>
        <v>G - Junior Professional</v>
      </c>
      <c r="AT505" s="12" t="str">
        <f t="shared" si="308"/>
        <v>OperationsImaging/Records ManagementImaging/Records ManagementG - Junior Professional</v>
      </c>
      <c r="AU505" s="153" t="str">
        <f t="shared" si="309"/>
        <v>G</v>
      </c>
    </row>
    <row r="506" spans="1:47">
      <c r="A506" s="189" t="s">
        <v>50</v>
      </c>
      <c r="B506" s="189" t="s">
        <v>2818</v>
      </c>
      <c r="C506" s="189" t="s">
        <v>2818</v>
      </c>
      <c r="D506" s="189" t="s">
        <v>143</v>
      </c>
      <c r="E506" s="12">
        <f t="shared" si="293"/>
        <v>3</v>
      </c>
      <c r="F506" s="12">
        <f t="shared" si="294"/>
        <v>1</v>
      </c>
      <c r="G506" s="12">
        <f t="shared" si="295"/>
        <v>7</v>
      </c>
      <c r="H506" s="12" t="str">
        <f t="shared" si="296"/>
        <v>Operations</v>
      </c>
      <c r="I506" s="12" t="str">
        <f t="shared" si="297"/>
        <v>Operations3</v>
      </c>
      <c r="J506" s="12" t="str">
        <f t="shared" si="298"/>
        <v>Imaging/Records Management</v>
      </c>
      <c r="K506" s="12" t="str">
        <f t="shared" si="299"/>
        <v>OperationsImaging/Records Management1</v>
      </c>
      <c r="L506" s="12" t="str">
        <f t="shared" si="300"/>
        <v>Imaging/Records Management</v>
      </c>
      <c r="M506" s="12" t="str">
        <f t="shared" si="301"/>
        <v>OperationsImaging/Records ManagementImaging/Records Management7</v>
      </c>
      <c r="N506" s="12" t="str">
        <f t="shared" si="302"/>
        <v>H - Intermediate Staff</v>
      </c>
      <c r="O506" s="188" t="s">
        <v>2825</v>
      </c>
      <c r="P506" s="4" t="str">
        <f t="shared" si="310"/>
        <v>OP</v>
      </c>
      <c r="Q506" s="4" t="str">
        <f t="shared" si="311"/>
        <v>IM</v>
      </c>
      <c r="R506" s="4" t="str">
        <f t="shared" si="312"/>
        <v>A</v>
      </c>
      <c r="S506" s="4" t="str">
        <f t="shared" si="313"/>
        <v>H</v>
      </c>
      <c r="V506" s="12" t="str">
        <f t="shared" si="314"/>
        <v>RRU-OP-IMAH</v>
      </c>
      <c r="W506" s="17" t="str">
        <f t="shared" si="362"/>
        <v>Operations</v>
      </c>
      <c r="X506" s="17" t="str">
        <f t="shared" si="315"/>
        <v>Imaging/Records Management</v>
      </c>
      <c r="Y506" s="17" t="str">
        <f t="shared" si="317"/>
        <v>Imaging/Records Management</v>
      </c>
      <c r="Z506" s="17" t="str">
        <f t="shared" si="316"/>
        <v>H - Intermediate Staff</v>
      </c>
      <c r="AN506" s="4" t="str">
        <f t="shared" si="303"/>
        <v>OPIMAH</v>
      </c>
      <c r="AO506" s="12" t="str">
        <f t="shared" si="319"/>
        <v>RRU-OP-IMAH</v>
      </c>
      <c r="AP506" s="12" t="str">
        <f t="shared" si="304"/>
        <v>Operations</v>
      </c>
      <c r="AQ506" s="12" t="str">
        <f t="shared" si="305"/>
        <v>Imaging/Records Management</v>
      </c>
      <c r="AR506" s="12" t="str">
        <f t="shared" si="306"/>
        <v>Imaging/Records Management</v>
      </c>
      <c r="AS506" s="12" t="str">
        <f t="shared" si="307"/>
        <v>H - Intermediate Staff</v>
      </c>
      <c r="AT506" s="12" t="str">
        <f t="shared" si="308"/>
        <v>OperationsImaging/Records ManagementImaging/Records ManagementH - Intermediate Staff</v>
      </c>
      <c r="AU506" s="153" t="str">
        <f t="shared" si="309"/>
        <v>H</v>
      </c>
    </row>
    <row r="507" spans="1:47">
      <c r="A507" s="189" t="s">
        <v>50</v>
      </c>
      <c r="B507" s="189" t="s">
        <v>2818</v>
      </c>
      <c r="C507" s="189" t="s">
        <v>2818</v>
      </c>
      <c r="D507" s="189" t="s">
        <v>144</v>
      </c>
      <c r="E507" s="12">
        <f t="shared" si="293"/>
        <v>3</v>
      </c>
      <c r="F507" s="12">
        <f t="shared" si="294"/>
        <v>1</v>
      </c>
      <c r="G507" s="12">
        <f t="shared" si="295"/>
        <v>8</v>
      </c>
      <c r="H507" s="12" t="str">
        <f t="shared" si="296"/>
        <v>Operations</v>
      </c>
      <c r="I507" s="12" t="str">
        <f t="shared" si="297"/>
        <v>Operations3</v>
      </c>
      <c r="J507" s="12" t="str">
        <f t="shared" si="298"/>
        <v>Imaging/Records Management</v>
      </c>
      <c r="K507" s="12" t="str">
        <f t="shared" si="299"/>
        <v>OperationsImaging/Records Management1</v>
      </c>
      <c r="L507" s="12" t="str">
        <f t="shared" si="300"/>
        <v>Imaging/Records Management</v>
      </c>
      <c r="M507" s="12" t="str">
        <f t="shared" si="301"/>
        <v>OperationsImaging/Records ManagementImaging/Records Management8</v>
      </c>
      <c r="N507" s="12" t="str">
        <f t="shared" si="302"/>
        <v>I - Junior Staff</v>
      </c>
      <c r="O507" s="188" t="s">
        <v>2826</v>
      </c>
      <c r="P507" s="4" t="str">
        <f t="shared" si="310"/>
        <v>OP</v>
      </c>
      <c r="Q507" s="4" t="str">
        <f t="shared" si="311"/>
        <v>IM</v>
      </c>
      <c r="R507" s="4" t="str">
        <f t="shared" si="312"/>
        <v>A</v>
      </c>
      <c r="S507" s="4" t="str">
        <f t="shared" si="313"/>
        <v>I</v>
      </c>
      <c r="V507" s="12" t="str">
        <f t="shared" si="314"/>
        <v>RRU-OP-IMAI</v>
      </c>
      <c r="W507" s="17" t="str">
        <f t="shared" si="362"/>
        <v>Operations</v>
      </c>
      <c r="X507" s="17" t="str">
        <f t="shared" si="315"/>
        <v>Imaging/Records Management</v>
      </c>
      <c r="Y507" s="17" t="str">
        <f t="shared" si="317"/>
        <v>Imaging/Records Management</v>
      </c>
      <c r="Z507" s="17" t="str">
        <f t="shared" si="316"/>
        <v>I - Junior Staff</v>
      </c>
      <c r="AN507" s="4" t="str">
        <f t="shared" si="303"/>
        <v>OPIMAI</v>
      </c>
      <c r="AO507" s="12" t="str">
        <f t="shared" si="319"/>
        <v>RRU-OP-IMAI</v>
      </c>
      <c r="AP507" s="12" t="str">
        <f t="shared" si="304"/>
        <v>Operations</v>
      </c>
      <c r="AQ507" s="12" t="str">
        <f t="shared" si="305"/>
        <v>Imaging/Records Management</v>
      </c>
      <c r="AR507" s="12" t="str">
        <f t="shared" si="306"/>
        <v>Imaging/Records Management</v>
      </c>
      <c r="AS507" s="12" t="str">
        <f t="shared" si="307"/>
        <v>I - Junior Staff</v>
      </c>
      <c r="AT507" s="12" t="str">
        <f t="shared" si="308"/>
        <v>OperationsImaging/Records ManagementImaging/Records ManagementI - Junior Staff</v>
      </c>
      <c r="AU507" s="153" t="str">
        <f t="shared" si="309"/>
        <v>I</v>
      </c>
    </row>
    <row r="508" spans="1:47">
      <c r="A508" s="189" t="s">
        <v>50</v>
      </c>
      <c r="B508" s="189" t="s">
        <v>2818</v>
      </c>
      <c r="C508" s="189" t="s">
        <v>2818</v>
      </c>
      <c r="D508" s="189" t="s">
        <v>1408</v>
      </c>
      <c r="E508" s="12">
        <f t="shared" ref="E508:E512" si="363">IF(AND(H508=H507),IF(J508=J507,E507,E507+1),1)</f>
        <v>3</v>
      </c>
      <c r="F508" s="12">
        <f t="shared" ref="F508:F512" si="364">IF(AND(H508=H507,J508=J507),IF(L508=L507,F507,F507+1),1)</f>
        <v>1</v>
      </c>
      <c r="G508" s="12">
        <f t="shared" ref="G508:G512" si="365">IF(AND(H508=H507,J508=J507,L508=L507),IF(N508=N507,G507,G507+1),1)</f>
        <v>9</v>
      </c>
      <c r="H508" s="12" t="str">
        <f t="shared" ref="H508:H512" si="366">A508</f>
        <v>Operations</v>
      </c>
      <c r="I508" s="12" t="str">
        <f t="shared" ref="I508:I512" si="367">H508&amp;E508</f>
        <v>Operations3</v>
      </c>
      <c r="J508" s="12" t="str">
        <f t="shared" ref="J508:J512" si="368">B508</f>
        <v>Imaging/Records Management</v>
      </c>
      <c r="K508" s="12" t="str">
        <f t="shared" ref="K508:K512" si="369">+H508&amp;J508&amp;F508</f>
        <v>OperationsImaging/Records Management1</v>
      </c>
      <c r="L508" s="12" t="str">
        <f t="shared" ref="L508:L512" si="370">C508</f>
        <v>Imaging/Records Management</v>
      </c>
      <c r="M508" s="12" t="str">
        <f t="shared" ref="M508:M512" si="371">H508&amp;J508&amp;L508&amp;G508</f>
        <v>OperationsImaging/Records ManagementImaging/Records Management9</v>
      </c>
      <c r="N508" s="12" t="str">
        <f t="shared" ref="N508:N512" si="372">D508</f>
        <v>Levels C &amp; D Combined</v>
      </c>
      <c r="O508" s="188" t="s">
        <v>3763</v>
      </c>
      <c r="P508" s="4" t="str">
        <f t="shared" ref="P508:P510" si="373">LEFT(O508,2)</f>
        <v>OP</v>
      </c>
      <c r="Q508" s="4" t="str">
        <f t="shared" ref="Q508:Q510" si="374">MID(O508,3,2)</f>
        <v>IM</v>
      </c>
      <c r="R508" s="4" t="str">
        <f t="shared" ref="R508:R510" si="375">MID(O508,5,1)</f>
        <v>A</v>
      </c>
      <c r="S508" s="4" t="str">
        <f t="shared" ref="S508:S510" si="376">RIGHT(O508)</f>
        <v>2</v>
      </c>
      <c r="V508" s="12" t="str">
        <f t="shared" si="314"/>
        <v>RRU-OP-IMA2</v>
      </c>
      <c r="W508" s="17" t="str">
        <f t="shared" ref="W508:W510" si="377">A506</f>
        <v>Operations</v>
      </c>
      <c r="X508" s="17" t="str">
        <f t="shared" si="315"/>
        <v>Imaging/Records Management</v>
      </c>
      <c r="Y508" s="17" t="str">
        <f t="shared" si="317"/>
        <v>Imaging/Records Management</v>
      </c>
      <c r="Z508" s="17" t="str">
        <f t="shared" si="316"/>
        <v>Levels C &amp; D Combined</v>
      </c>
      <c r="AN508" s="4" t="str">
        <f t="shared" ref="AN508:AN510" si="378">O508</f>
        <v>OPIMA2</v>
      </c>
      <c r="AO508" s="12" t="str">
        <f t="shared" ref="AO508:AO510" si="379">"RRU-"&amp;LEFT(AN508,2)&amp;"-"&amp;RIGHT(AN508,4)</f>
        <v>RRU-OP-IMA2</v>
      </c>
      <c r="AP508" s="12" t="str">
        <f t="shared" ref="AP508:AP510" si="380">A508</f>
        <v>Operations</v>
      </c>
      <c r="AQ508" s="12" t="str">
        <f t="shared" ref="AQ508:AQ510" si="381">B508</f>
        <v>Imaging/Records Management</v>
      </c>
      <c r="AR508" s="12" t="str">
        <f t="shared" ref="AR508:AR510" si="382">C508</f>
        <v>Imaging/Records Management</v>
      </c>
      <c r="AS508" s="12" t="str">
        <f t="shared" ref="AS508:AS510" si="383">D508</f>
        <v>Levels C &amp; D Combined</v>
      </c>
      <c r="AT508" s="12" t="str">
        <f t="shared" ref="AT508:AT510" si="384">AP508&amp;AQ508&amp;AR508&amp;AS508</f>
        <v>OperationsImaging/Records ManagementImaging/Records ManagementLevels C &amp; D Combined</v>
      </c>
      <c r="AU508" s="153" t="str">
        <f t="shared" ref="AU508:AU510" si="385">RIGHT(AO508)</f>
        <v>2</v>
      </c>
    </row>
    <row r="509" spans="1:47">
      <c r="A509" s="189" t="s">
        <v>50</v>
      </c>
      <c r="B509" s="189" t="s">
        <v>2818</v>
      </c>
      <c r="C509" s="189" t="s">
        <v>2818</v>
      </c>
      <c r="D509" s="189" t="s">
        <v>1409</v>
      </c>
      <c r="E509" s="12">
        <f t="shared" si="363"/>
        <v>3</v>
      </c>
      <c r="F509" s="12">
        <f t="shared" si="364"/>
        <v>1</v>
      </c>
      <c r="G509" s="12">
        <f t="shared" si="365"/>
        <v>10</v>
      </c>
      <c r="H509" s="12" t="str">
        <f t="shared" si="366"/>
        <v>Operations</v>
      </c>
      <c r="I509" s="12" t="str">
        <f t="shared" si="367"/>
        <v>Operations3</v>
      </c>
      <c r="J509" s="12" t="str">
        <f t="shared" si="368"/>
        <v>Imaging/Records Management</v>
      </c>
      <c r="K509" s="12" t="str">
        <f t="shared" si="369"/>
        <v>OperationsImaging/Records Management1</v>
      </c>
      <c r="L509" s="12" t="str">
        <f t="shared" si="370"/>
        <v>Imaging/Records Management</v>
      </c>
      <c r="M509" s="12" t="str">
        <f t="shared" si="371"/>
        <v>OperationsImaging/Records ManagementImaging/Records Management10</v>
      </c>
      <c r="N509" s="12" t="str">
        <f t="shared" si="372"/>
        <v>Levels E, F &amp; G Combined</v>
      </c>
      <c r="O509" s="188" t="s">
        <v>3764</v>
      </c>
      <c r="P509" s="4" t="str">
        <f t="shared" si="373"/>
        <v>OP</v>
      </c>
      <c r="Q509" s="4" t="str">
        <f t="shared" si="374"/>
        <v>IM</v>
      </c>
      <c r="R509" s="4" t="str">
        <f t="shared" si="375"/>
        <v>A</v>
      </c>
      <c r="S509" s="4" t="str">
        <f t="shared" si="376"/>
        <v>3</v>
      </c>
      <c r="V509" s="12" t="str">
        <f t="shared" si="314"/>
        <v>RRU-OP-IMA3</v>
      </c>
      <c r="W509" s="17" t="str">
        <f t="shared" si="377"/>
        <v>Operations</v>
      </c>
      <c r="X509" s="17" t="str">
        <f t="shared" si="315"/>
        <v>Imaging/Records Management</v>
      </c>
      <c r="Y509" s="17" t="str">
        <f t="shared" si="317"/>
        <v>Imaging/Records Management</v>
      </c>
      <c r="Z509" s="17" t="str">
        <f t="shared" si="316"/>
        <v>Levels E, F &amp; G Combined</v>
      </c>
      <c r="AN509" s="4" t="str">
        <f t="shared" si="378"/>
        <v>OPIMA3</v>
      </c>
      <c r="AO509" s="12" t="str">
        <f t="shared" si="379"/>
        <v>RRU-OP-IMA3</v>
      </c>
      <c r="AP509" s="12" t="str">
        <f t="shared" si="380"/>
        <v>Operations</v>
      </c>
      <c r="AQ509" s="12" t="str">
        <f t="shared" si="381"/>
        <v>Imaging/Records Management</v>
      </c>
      <c r="AR509" s="12" t="str">
        <f t="shared" si="382"/>
        <v>Imaging/Records Management</v>
      </c>
      <c r="AS509" s="12" t="str">
        <f t="shared" si="383"/>
        <v>Levels E, F &amp; G Combined</v>
      </c>
      <c r="AT509" s="12" t="str">
        <f t="shared" si="384"/>
        <v>OperationsImaging/Records ManagementImaging/Records ManagementLevels E, F &amp; G Combined</v>
      </c>
      <c r="AU509" s="153" t="str">
        <f t="shared" si="385"/>
        <v>3</v>
      </c>
    </row>
    <row r="510" spans="1:47">
      <c r="A510" s="189" t="s">
        <v>50</v>
      </c>
      <c r="B510" s="189" t="s">
        <v>2818</v>
      </c>
      <c r="C510" s="189" t="s">
        <v>2818</v>
      </c>
      <c r="D510" s="189" t="s">
        <v>1410</v>
      </c>
      <c r="E510" s="12">
        <f t="shared" si="363"/>
        <v>3</v>
      </c>
      <c r="F510" s="12">
        <f t="shared" si="364"/>
        <v>1</v>
      </c>
      <c r="G510" s="12">
        <f t="shared" si="365"/>
        <v>11</v>
      </c>
      <c r="H510" s="12" t="str">
        <f t="shared" si="366"/>
        <v>Operations</v>
      </c>
      <c r="I510" s="12" t="str">
        <f t="shared" si="367"/>
        <v>Operations3</v>
      </c>
      <c r="J510" s="12" t="str">
        <f t="shared" si="368"/>
        <v>Imaging/Records Management</v>
      </c>
      <c r="K510" s="12" t="str">
        <f t="shared" si="369"/>
        <v>OperationsImaging/Records Management1</v>
      </c>
      <c r="L510" s="12" t="str">
        <f t="shared" si="370"/>
        <v>Imaging/Records Management</v>
      </c>
      <c r="M510" s="12" t="str">
        <f t="shared" si="371"/>
        <v>OperationsImaging/Records ManagementImaging/Records Management11</v>
      </c>
      <c r="N510" s="12" t="str">
        <f t="shared" si="372"/>
        <v>Levels H &amp; I Combined</v>
      </c>
      <c r="O510" s="188" t="s">
        <v>3765</v>
      </c>
      <c r="P510" s="4" t="str">
        <f t="shared" si="373"/>
        <v>OP</v>
      </c>
      <c r="Q510" s="4" t="str">
        <f t="shared" si="374"/>
        <v>IM</v>
      </c>
      <c r="R510" s="4" t="str">
        <f t="shared" si="375"/>
        <v>A</v>
      </c>
      <c r="S510" s="4" t="str">
        <f t="shared" si="376"/>
        <v>4</v>
      </c>
      <c r="V510" s="12" t="str">
        <f t="shared" si="314"/>
        <v>RRU-OP-IMA4</v>
      </c>
      <c r="W510" s="17" t="str">
        <f t="shared" si="377"/>
        <v>Operations</v>
      </c>
      <c r="X510" s="17" t="str">
        <f t="shared" si="315"/>
        <v>Imaging/Records Management</v>
      </c>
      <c r="Y510" s="17" t="str">
        <f t="shared" si="317"/>
        <v>Imaging/Records Management</v>
      </c>
      <c r="Z510" s="17" t="str">
        <f t="shared" si="316"/>
        <v>Levels H &amp; I Combined</v>
      </c>
      <c r="AN510" s="4" t="str">
        <f t="shared" si="378"/>
        <v>OPIMA4</v>
      </c>
      <c r="AO510" s="12" t="str">
        <f t="shared" si="379"/>
        <v>RRU-OP-IMA4</v>
      </c>
      <c r="AP510" s="12" t="str">
        <f t="shared" si="380"/>
        <v>Operations</v>
      </c>
      <c r="AQ510" s="12" t="str">
        <f t="shared" si="381"/>
        <v>Imaging/Records Management</v>
      </c>
      <c r="AR510" s="12" t="str">
        <f t="shared" si="382"/>
        <v>Imaging/Records Management</v>
      </c>
      <c r="AS510" s="12" t="str">
        <f t="shared" si="383"/>
        <v>Levels H &amp; I Combined</v>
      </c>
      <c r="AT510" s="12" t="str">
        <f t="shared" si="384"/>
        <v>OperationsImaging/Records ManagementImaging/Records ManagementLevels H &amp; I Combined</v>
      </c>
      <c r="AU510" s="153" t="str">
        <f t="shared" si="385"/>
        <v>4</v>
      </c>
    </row>
    <row r="511" spans="1:47">
      <c r="A511" s="12" t="s">
        <v>50</v>
      </c>
      <c r="B511" s="12" t="s">
        <v>8</v>
      </c>
      <c r="C511" s="12" t="s">
        <v>106</v>
      </c>
      <c r="D511" s="12" t="s">
        <v>51</v>
      </c>
      <c r="E511" s="12">
        <f t="shared" si="363"/>
        <v>4</v>
      </c>
      <c r="F511" s="12">
        <f t="shared" si="364"/>
        <v>1</v>
      </c>
      <c r="G511" s="12">
        <f t="shared" si="365"/>
        <v>1</v>
      </c>
      <c r="H511" s="12" t="str">
        <f t="shared" si="366"/>
        <v>Operations</v>
      </c>
      <c r="I511" s="12" t="str">
        <f t="shared" si="367"/>
        <v>Operations4</v>
      </c>
      <c r="J511" s="12" t="str">
        <f t="shared" si="368"/>
        <v>Deposit Operations</v>
      </c>
      <c r="K511" s="12" t="str">
        <f t="shared" si="369"/>
        <v>OperationsDeposit Operations1</v>
      </c>
      <c r="L511" s="12" t="str">
        <f t="shared" si="370"/>
        <v>Deposit Operations Generalist</v>
      </c>
      <c r="M511" s="12" t="str">
        <f t="shared" si="371"/>
        <v>OperationsDeposit OperationsDeposit Operations Generalist1</v>
      </c>
      <c r="N511" s="12" t="str">
        <f t="shared" si="372"/>
        <v>B - Senior Function Manager</v>
      </c>
      <c r="O511" s="4" t="s">
        <v>2241</v>
      </c>
      <c r="P511" s="4" t="str">
        <f t="shared" si="310"/>
        <v>OP</v>
      </c>
      <c r="Q511" s="4" t="str">
        <f t="shared" si="311"/>
        <v>DO</v>
      </c>
      <c r="R511" s="4" t="str">
        <f t="shared" si="312"/>
        <v>A</v>
      </c>
      <c r="S511" s="4" t="str">
        <f t="shared" si="313"/>
        <v>B</v>
      </c>
      <c r="V511" s="12" t="str">
        <f t="shared" si="314"/>
        <v>RRU-OP-DOAB</v>
      </c>
      <c r="W511" s="17" t="str">
        <f>A506</f>
        <v>Operations</v>
      </c>
      <c r="X511" s="17" t="str">
        <f t="shared" si="315"/>
        <v>Deposit Operations</v>
      </c>
      <c r="Y511" s="17" t="str">
        <f>C507</f>
        <v>Imaging/Records Management</v>
      </c>
      <c r="Z511" s="17" t="str">
        <f t="shared" si="316"/>
        <v>B - Senior Function Manager</v>
      </c>
      <c r="AN511" s="4" t="str">
        <f t="shared" si="303"/>
        <v>OPDOAB</v>
      </c>
      <c r="AO511" s="12" t="str">
        <f t="shared" si="319"/>
        <v>RRU-OP-DOAB</v>
      </c>
      <c r="AP511" s="12" t="str">
        <f t="shared" si="304"/>
        <v>Operations</v>
      </c>
      <c r="AQ511" s="12" t="str">
        <f t="shared" si="305"/>
        <v>Deposit Operations</v>
      </c>
      <c r="AR511" s="12" t="str">
        <f t="shared" si="306"/>
        <v>Deposit Operations Generalist</v>
      </c>
      <c r="AS511" s="12" t="str">
        <f t="shared" si="307"/>
        <v>B - Senior Function Manager</v>
      </c>
      <c r="AT511" s="12" t="str">
        <f t="shared" si="308"/>
        <v>OperationsDeposit OperationsDeposit Operations GeneralistB - Senior Function Manager</v>
      </c>
      <c r="AU511" s="153" t="str">
        <f t="shared" si="309"/>
        <v>B</v>
      </c>
    </row>
    <row r="512" spans="1:47">
      <c r="A512" s="12" t="s">
        <v>50</v>
      </c>
      <c r="B512" s="12" t="s">
        <v>8</v>
      </c>
      <c r="C512" s="12" t="s">
        <v>106</v>
      </c>
      <c r="D512" s="12" t="s">
        <v>142</v>
      </c>
      <c r="E512" s="12">
        <f t="shared" si="363"/>
        <v>4</v>
      </c>
      <c r="F512" s="12">
        <f t="shared" si="364"/>
        <v>1</v>
      </c>
      <c r="G512" s="12">
        <f t="shared" si="365"/>
        <v>2</v>
      </c>
      <c r="H512" s="12" t="str">
        <f t="shared" si="366"/>
        <v>Operations</v>
      </c>
      <c r="I512" s="12" t="str">
        <f t="shared" si="367"/>
        <v>Operations4</v>
      </c>
      <c r="J512" s="12" t="str">
        <f t="shared" si="368"/>
        <v>Deposit Operations</v>
      </c>
      <c r="K512" s="12" t="str">
        <f t="shared" si="369"/>
        <v>OperationsDeposit Operations1</v>
      </c>
      <c r="L512" s="12" t="str">
        <f t="shared" si="370"/>
        <v>Deposit Operations Generalist</v>
      </c>
      <c r="M512" s="12" t="str">
        <f t="shared" si="371"/>
        <v>OperationsDeposit OperationsDeposit Operations Generalist2</v>
      </c>
      <c r="N512" s="12" t="str">
        <f t="shared" si="372"/>
        <v>C - Function Manager/Senior Technical Expert</v>
      </c>
      <c r="O512" s="4" t="s">
        <v>2242</v>
      </c>
      <c r="P512" s="4" t="str">
        <f t="shared" si="310"/>
        <v>OP</v>
      </c>
      <c r="Q512" s="4" t="str">
        <f t="shared" si="311"/>
        <v>DO</v>
      </c>
      <c r="R512" s="4" t="str">
        <f t="shared" si="312"/>
        <v>A</v>
      </c>
      <c r="S512" s="4" t="str">
        <f t="shared" si="313"/>
        <v>C</v>
      </c>
      <c r="V512" s="12" t="str">
        <f t="shared" si="314"/>
        <v>RRU-OP-DOAC</v>
      </c>
      <c r="W512" s="17" t="str">
        <f>A507</f>
        <v>Operations</v>
      </c>
      <c r="X512" s="17" t="str">
        <f t="shared" si="315"/>
        <v>Deposit Operations</v>
      </c>
      <c r="Y512" s="17" t="str">
        <f t="shared" si="317"/>
        <v>Deposit Operations Generalist</v>
      </c>
      <c r="Z512" s="17" t="str">
        <f t="shared" si="316"/>
        <v>C - Function Manager/Senior Technical Expert</v>
      </c>
      <c r="AN512" s="4" t="str">
        <f t="shared" si="303"/>
        <v>OPDOAC</v>
      </c>
      <c r="AO512" s="12" t="str">
        <f t="shared" si="319"/>
        <v>RRU-OP-DOAC</v>
      </c>
      <c r="AP512" s="12" t="str">
        <f t="shared" si="304"/>
        <v>Operations</v>
      </c>
      <c r="AQ512" s="12" t="str">
        <f t="shared" si="305"/>
        <v>Deposit Operations</v>
      </c>
      <c r="AR512" s="12" t="str">
        <f t="shared" si="306"/>
        <v>Deposit Operations Generalist</v>
      </c>
      <c r="AS512" s="12" t="str">
        <f t="shared" si="307"/>
        <v>C - Function Manager/Senior Technical Expert</v>
      </c>
      <c r="AT512" s="12" t="str">
        <f t="shared" si="308"/>
        <v>OperationsDeposit OperationsDeposit Operations GeneralistC - Function Manager/Senior Technical Expert</v>
      </c>
      <c r="AU512" s="153" t="str">
        <f t="shared" si="309"/>
        <v>C</v>
      </c>
    </row>
    <row r="513" spans="1:47">
      <c r="A513" s="12" t="s">
        <v>50</v>
      </c>
      <c r="B513" s="12" t="s">
        <v>8</v>
      </c>
      <c r="C513" s="12" t="s">
        <v>106</v>
      </c>
      <c r="D513" s="12" t="s">
        <v>135</v>
      </c>
      <c r="E513" s="12">
        <f t="shared" si="293"/>
        <v>4</v>
      </c>
      <c r="F513" s="12">
        <f t="shared" si="294"/>
        <v>1</v>
      </c>
      <c r="G513" s="12">
        <f t="shared" si="295"/>
        <v>3</v>
      </c>
      <c r="H513" s="12" t="str">
        <f t="shared" si="296"/>
        <v>Operations</v>
      </c>
      <c r="I513" s="12" t="str">
        <f t="shared" si="297"/>
        <v>Operations4</v>
      </c>
      <c r="J513" s="12" t="str">
        <f t="shared" si="298"/>
        <v>Deposit Operations</v>
      </c>
      <c r="K513" s="12" t="str">
        <f t="shared" si="299"/>
        <v>OperationsDeposit Operations1</v>
      </c>
      <c r="L513" s="12" t="str">
        <f t="shared" si="300"/>
        <v>Deposit Operations Generalist</v>
      </c>
      <c r="M513" s="12" t="str">
        <f t="shared" si="301"/>
        <v>OperationsDeposit OperationsDeposit Operations Generalist3</v>
      </c>
      <c r="N513" s="12" t="str">
        <f t="shared" si="302"/>
        <v>D - Manager/Technical Expert</v>
      </c>
      <c r="O513" s="4" t="s">
        <v>2243</v>
      </c>
      <c r="P513" s="4" t="str">
        <f t="shared" si="310"/>
        <v>OP</v>
      </c>
      <c r="Q513" s="4" t="str">
        <f t="shared" si="311"/>
        <v>DO</v>
      </c>
      <c r="R513" s="4" t="str">
        <f t="shared" si="312"/>
        <v>A</v>
      </c>
      <c r="S513" s="4" t="str">
        <f t="shared" si="313"/>
        <v>D</v>
      </c>
      <c r="V513" s="12" t="str">
        <f t="shared" si="314"/>
        <v>RRU-OP-DOAD</v>
      </c>
      <c r="W513" s="17" t="str">
        <f t="shared" ref="W513:W544" si="386">A511</f>
        <v>Operations</v>
      </c>
      <c r="X513" s="17" t="str">
        <f t="shared" si="315"/>
        <v>Deposit Operations</v>
      </c>
      <c r="Y513" s="17" t="str">
        <f t="shared" si="317"/>
        <v>Deposit Operations Generalist</v>
      </c>
      <c r="Z513" s="17" t="str">
        <f t="shared" si="316"/>
        <v>D - Manager/Technical Expert</v>
      </c>
      <c r="AN513" s="4" t="str">
        <f t="shared" si="303"/>
        <v>OPDOAD</v>
      </c>
      <c r="AO513" s="12" t="str">
        <f t="shared" si="319"/>
        <v>RRU-OP-DOAD</v>
      </c>
      <c r="AP513" s="12" t="str">
        <f t="shared" si="304"/>
        <v>Operations</v>
      </c>
      <c r="AQ513" s="12" t="str">
        <f t="shared" si="305"/>
        <v>Deposit Operations</v>
      </c>
      <c r="AR513" s="12" t="str">
        <f t="shared" si="306"/>
        <v>Deposit Operations Generalist</v>
      </c>
      <c r="AS513" s="12" t="str">
        <f t="shared" si="307"/>
        <v>D - Manager/Technical Expert</v>
      </c>
      <c r="AT513" s="12" t="str">
        <f t="shared" si="308"/>
        <v>OperationsDeposit OperationsDeposit Operations GeneralistD - Manager/Technical Expert</v>
      </c>
      <c r="AU513" s="153" t="str">
        <f t="shared" si="309"/>
        <v>D</v>
      </c>
    </row>
    <row r="514" spans="1:47">
      <c r="A514" s="12" t="s">
        <v>50</v>
      </c>
      <c r="B514" s="12" t="s">
        <v>8</v>
      </c>
      <c r="C514" s="12" t="s">
        <v>106</v>
      </c>
      <c r="D514" s="12" t="s">
        <v>136</v>
      </c>
      <c r="E514" s="12">
        <f t="shared" si="293"/>
        <v>4</v>
      </c>
      <c r="F514" s="12">
        <f t="shared" si="294"/>
        <v>1</v>
      </c>
      <c r="G514" s="12">
        <f t="shared" si="295"/>
        <v>4</v>
      </c>
      <c r="H514" s="12" t="str">
        <f t="shared" si="296"/>
        <v>Operations</v>
      </c>
      <c r="I514" s="12" t="str">
        <f t="shared" si="297"/>
        <v>Operations4</v>
      </c>
      <c r="J514" s="12" t="str">
        <f t="shared" si="298"/>
        <v>Deposit Operations</v>
      </c>
      <c r="K514" s="12" t="str">
        <f t="shared" si="299"/>
        <v>OperationsDeposit Operations1</v>
      </c>
      <c r="L514" s="12" t="str">
        <f t="shared" si="300"/>
        <v>Deposit Operations Generalist</v>
      </c>
      <c r="M514" s="12" t="str">
        <f t="shared" si="301"/>
        <v>OperationsDeposit OperationsDeposit Operations Generalist4</v>
      </c>
      <c r="N514" s="12" t="str">
        <f t="shared" si="302"/>
        <v>E - Senior Professional</v>
      </c>
      <c r="O514" s="4" t="s">
        <v>2244</v>
      </c>
      <c r="P514" s="4" t="str">
        <f t="shared" si="310"/>
        <v>OP</v>
      </c>
      <c r="Q514" s="4" t="str">
        <f t="shared" si="311"/>
        <v>DO</v>
      </c>
      <c r="R514" s="4" t="str">
        <f t="shared" si="312"/>
        <v>A</v>
      </c>
      <c r="S514" s="4" t="str">
        <f t="shared" si="313"/>
        <v>E</v>
      </c>
      <c r="V514" s="12" t="str">
        <f t="shared" si="314"/>
        <v>RRU-OP-DOAE</v>
      </c>
      <c r="W514" s="17" t="str">
        <f t="shared" si="386"/>
        <v>Operations</v>
      </c>
      <c r="X514" s="17" t="str">
        <f t="shared" si="315"/>
        <v>Deposit Operations</v>
      </c>
      <c r="Y514" s="17" t="str">
        <f t="shared" si="317"/>
        <v>Deposit Operations Generalist</v>
      </c>
      <c r="Z514" s="17" t="str">
        <f t="shared" si="316"/>
        <v>E - Senior Professional</v>
      </c>
      <c r="AN514" s="4" t="str">
        <f t="shared" si="303"/>
        <v>OPDOAE</v>
      </c>
      <c r="AO514" s="12" t="str">
        <f t="shared" si="319"/>
        <v>RRU-OP-DOAE</v>
      </c>
      <c r="AP514" s="12" t="str">
        <f t="shared" si="304"/>
        <v>Operations</v>
      </c>
      <c r="AQ514" s="12" t="str">
        <f t="shared" si="305"/>
        <v>Deposit Operations</v>
      </c>
      <c r="AR514" s="12" t="str">
        <f t="shared" si="306"/>
        <v>Deposit Operations Generalist</v>
      </c>
      <c r="AS514" s="12" t="str">
        <f t="shared" si="307"/>
        <v>E - Senior Professional</v>
      </c>
      <c r="AT514" s="12" t="str">
        <f t="shared" si="308"/>
        <v>OperationsDeposit OperationsDeposit Operations GeneralistE - Senior Professional</v>
      </c>
      <c r="AU514" s="153" t="str">
        <f t="shared" si="309"/>
        <v>E</v>
      </c>
    </row>
    <row r="515" spans="1:47">
      <c r="A515" s="12" t="s">
        <v>50</v>
      </c>
      <c r="B515" s="12" t="s">
        <v>8</v>
      </c>
      <c r="C515" s="12" t="s">
        <v>106</v>
      </c>
      <c r="D515" s="12" t="s">
        <v>137</v>
      </c>
      <c r="E515" s="12">
        <f t="shared" si="293"/>
        <v>4</v>
      </c>
      <c r="F515" s="12">
        <f t="shared" si="294"/>
        <v>1</v>
      </c>
      <c r="G515" s="12">
        <f t="shared" si="295"/>
        <v>5</v>
      </c>
      <c r="H515" s="12" t="str">
        <f t="shared" si="296"/>
        <v>Operations</v>
      </c>
      <c r="I515" s="12" t="str">
        <f t="shared" si="297"/>
        <v>Operations4</v>
      </c>
      <c r="J515" s="12" t="str">
        <f t="shared" si="298"/>
        <v>Deposit Operations</v>
      </c>
      <c r="K515" s="12" t="str">
        <f t="shared" si="299"/>
        <v>OperationsDeposit Operations1</v>
      </c>
      <c r="L515" s="12" t="str">
        <f t="shared" si="300"/>
        <v>Deposit Operations Generalist</v>
      </c>
      <c r="M515" s="12" t="str">
        <f t="shared" si="301"/>
        <v>OperationsDeposit OperationsDeposit Operations Generalist5</v>
      </c>
      <c r="N515" s="12" t="str">
        <f t="shared" si="302"/>
        <v>F - Intermediate Professional</v>
      </c>
      <c r="O515" s="4" t="s">
        <v>2245</v>
      </c>
      <c r="P515" s="4" t="str">
        <f t="shared" si="310"/>
        <v>OP</v>
      </c>
      <c r="Q515" s="4" t="str">
        <f t="shared" si="311"/>
        <v>DO</v>
      </c>
      <c r="R515" s="4" t="str">
        <f t="shared" si="312"/>
        <v>A</v>
      </c>
      <c r="S515" s="4" t="str">
        <f t="shared" si="313"/>
        <v>F</v>
      </c>
      <c r="V515" s="12" t="str">
        <f t="shared" si="314"/>
        <v>RRU-OP-DOAF</v>
      </c>
      <c r="W515" s="17" t="str">
        <f t="shared" si="386"/>
        <v>Operations</v>
      </c>
      <c r="X515" s="17" t="str">
        <f t="shared" si="315"/>
        <v>Deposit Operations</v>
      </c>
      <c r="Y515" s="17" t="str">
        <f t="shared" si="317"/>
        <v>Deposit Operations Generalist</v>
      </c>
      <c r="Z515" s="17" t="str">
        <f t="shared" si="316"/>
        <v>F - Intermediate Professional</v>
      </c>
      <c r="AN515" s="4" t="str">
        <f t="shared" si="303"/>
        <v>OPDOAF</v>
      </c>
      <c r="AO515" s="12" t="str">
        <f t="shared" si="319"/>
        <v>RRU-OP-DOAF</v>
      </c>
      <c r="AP515" s="12" t="str">
        <f t="shared" si="304"/>
        <v>Operations</v>
      </c>
      <c r="AQ515" s="12" t="str">
        <f t="shared" si="305"/>
        <v>Deposit Operations</v>
      </c>
      <c r="AR515" s="12" t="str">
        <f t="shared" si="306"/>
        <v>Deposit Operations Generalist</v>
      </c>
      <c r="AS515" s="12" t="str">
        <f t="shared" si="307"/>
        <v>F - Intermediate Professional</v>
      </c>
      <c r="AT515" s="12" t="str">
        <f t="shared" si="308"/>
        <v>OperationsDeposit OperationsDeposit Operations GeneralistF - Intermediate Professional</v>
      </c>
      <c r="AU515" s="153" t="str">
        <f t="shared" si="309"/>
        <v>F</v>
      </c>
    </row>
    <row r="516" spans="1:47">
      <c r="A516" s="12" t="s">
        <v>50</v>
      </c>
      <c r="B516" s="12" t="s">
        <v>8</v>
      </c>
      <c r="C516" s="12" t="s">
        <v>106</v>
      </c>
      <c r="D516" s="12" t="s">
        <v>138</v>
      </c>
      <c r="E516" s="12">
        <f t="shared" ref="E516:E575" si="387">IF(AND(H516=H515),IF(J516=J515,E515,E515+1),1)</f>
        <v>4</v>
      </c>
      <c r="F516" s="12">
        <f t="shared" ref="F516:F575" si="388">IF(AND(H516=H515,J516=J515),IF(L516=L515,F515,F515+1),1)</f>
        <v>1</v>
      </c>
      <c r="G516" s="12">
        <f t="shared" ref="G516:G575" si="389">IF(AND(H516=H515,J516=J515,L516=L515),IF(N516=N515,G515,G515+1),1)</f>
        <v>6</v>
      </c>
      <c r="H516" s="12" t="str">
        <f t="shared" ref="H516:H575" si="390">A516</f>
        <v>Operations</v>
      </c>
      <c r="I516" s="12" t="str">
        <f t="shared" ref="I516:I575" si="391">H516&amp;E516</f>
        <v>Operations4</v>
      </c>
      <c r="J516" s="12" t="str">
        <f t="shared" ref="J516:J575" si="392">B516</f>
        <v>Deposit Operations</v>
      </c>
      <c r="K516" s="12" t="str">
        <f t="shared" ref="K516:K575" si="393">+H516&amp;J516&amp;F516</f>
        <v>OperationsDeposit Operations1</v>
      </c>
      <c r="L516" s="12" t="str">
        <f t="shared" ref="L516:L575" si="394">C516</f>
        <v>Deposit Operations Generalist</v>
      </c>
      <c r="M516" s="12" t="str">
        <f t="shared" ref="M516:M575" si="395">H516&amp;J516&amp;L516&amp;G516</f>
        <v>OperationsDeposit OperationsDeposit Operations Generalist6</v>
      </c>
      <c r="N516" s="12" t="str">
        <f t="shared" ref="N516:N575" si="396">D516</f>
        <v>G - Junior Professional</v>
      </c>
      <c r="O516" s="4" t="s">
        <v>2246</v>
      </c>
      <c r="P516" s="4" t="str">
        <f t="shared" si="310"/>
        <v>OP</v>
      </c>
      <c r="Q516" s="4" t="str">
        <f t="shared" si="311"/>
        <v>DO</v>
      </c>
      <c r="R516" s="4" t="str">
        <f t="shared" si="312"/>
        <v>A</v>
      </c>
      <c r="S516" s="4" t="str">
        <f t="shared" si="313"/>
        <v>G</v>
      </c>
      <c r="V516" s="12" t="str">
        <f t="shared" si="314"/>
        <v>RRU-OP-DOAG</v>
      </c>
      <c r="W516" s="17" t="str">
        <f t="shared" si="386"/>
        <v>Operations</v>
      </c>
      <c r="X516" s="17" t="str">
        <f t="shared" si="315"/>
        <v>Deposit Operations</v>
      </c>
      <c r="Y516" s="17" t="str">
        <f t="shared" si="317"/>
        <v>Deposit Operations Generalist</v>
      </c>
      <c r="Z516" s="17" t="str">
        <f t="shared" si="316"/>
        <v>G - Junior Professional</v>
      </c>
      <c r="AN516" s="4" t="str">
        <f t="shared" ref="AN516:AN582" si="397">O516</f>
        <v>OPDOAG</v>
      </c>
      <c r="AO516" s="12" t="str">
        <f t="shared" si="319"/>
        <v>RRU-OP-DOAG</v>
      </c>
      <c r="AP516" s="12" t="str">
        <f t="shared" ref="AP516:AP582" si="398">A516</f>
        <v>Operations</v>
      </c>
      <c r="AQ516" s="12" t="str">
        <f t="shared" ref="AQ516:AQ582" si="399">B516</f>
        <v>Deposit Operations</v>
      </c>
      <c r="AR516" s="12" t="str">
        <f t="shared" ref="AR516:AR582" si="400">C516</f>
        <v>Deposit Operations Generalist</v>
      </c>
      <c r="AS516" s="12" t="str">
        <f t="shared" ref="AS516:AS582" si="401">D516</f>
        <v>G - Junior Professional</v>
      </c>
      <c r="AT516" s="12" t="str">
        <f t="shared" ref="AT516:AT582" si="402">AP516&amp;AQ516&amp;AR516&amp;AS516</f>
        <v>OperationsDeposit OperationsDeposit Operations GeneralistG - Junior Professional</v>
      </c>
      <c r="AU516" s="153" t="str">
        <f t="shared" ref="AU516:AU582" si="403">RIGHT(AO516)</f>
        <v>G</v>
      </c>
    </row>
    <row r="517" spans="1:47">
      <c r="A517" s="12" t="s">
        <v>50</v>
      </c>
      <c r="B517" s="12" t="s">
        <v>8</v>
      </c>
      <c r="C517" s="12" t="s">
        <v>106</v>
      </c>
      <c r="D517" s="12" t="s">
        <v>143</v>
      </c>
      <c r="E517" s="12">
        <f t="shared" si="387"/>
        <v>4</v>
      </c>
      <c r="F517" s="12">
        <f t="shared" si="388"/>
        <v>1</v>
      </c>
      <c r="G517" s="12">
        <f t="shared" si="389"/>
        <v>7</v>
      </c>
      <c r="H517" s="12" t="str">
        <f t="shared" si="390"/>
        <v>Operations</v>
      </c>
      <c r="I517" s="12" t="str">
        <f t="shared" si="391"/>
        <v>Operations4</v>
      </c>
      <c r="J517" s="12" t="str">
        <f t="shared" si="392"/>
        <v>Deposit Operations</v>
      </c>
      <c r="K517" s="12" t="str">
        <f t="shared" si="393"/>
        <v>OperationsDeposit Operations1</v>
      </c>
      <c r="L517" s="12" t="str">
        <f t="shared" si="394"/>
        <v>Deposit Operations Generalist</v>
      </c>
      <c r="M517" s="12" t="str">
        <f t="shared" si="395"/>
        <v>OperationsDeposit OperationsDeposit Operations Generalist7</v>
      </c>
      <c r="N517" s="12" t="str">
        <f t="shared" si="396"/>
        <v>H - Intermediate Staff</v>
      </c>
      <c r="O517" s="4" t="s">
        <v>2247</v>
      </c>
      <c r="P517" s="4" t="str">
        <f t="shared" si="310"/>
        <v>OP</v>
      </c>
      <c r="Q517" s="4" t="str">
        <f t="shared" si="311"/>
        <v>DO</v>
      </c>
      <c r="R517" s="4" t="str">
        <f t="shared" si="312"/>
        <v>A</v>
      </c>
      <c r="S517" s="4" t="str">
        <f t="shared" si="313"/>
        <v>H</v>
      </c>
      <c r="V517" s="12" t="str">
        <f t="shared" si="314"/>
        <v>RRU-OP-DOAH</v>
      </c>
      <c r="W517" s="17" t="str">
        <f t="shared" si="386"/>
        <v>Operations</v>
      </c>
      <c r="X517" s="17" t="str">
        <f t="shared" si="315"/>
        <v>Deposit Operations</v>
      </c>
      <c r="Y517" s="17" t="str">
        <f t="shared" si="317"/>
        <v>Deposit Operations Generalist</v>
      </c>
      <c r="Z517" s="17" t="str">
        <f t="shared" si="316"/>
        <v>H - Intermediate Staff</v>
      </c>
      <c r="AN517" s="4" t="str">
        <f t="shared" si="397"/>
        <v>OPDOAH</v>
      </c>
      <c r="AO517" s="12" t="str">
        <f t="shared" si="319"/>
        <v>RRU-OP-DOAH</v>
      </c>
      <c r="AP517" s="12" t="str">
        <f t="shared" si="398"/>
        <v>Operations</v>
      </c>
      <c r="AQ517" s="12" t="str">
        <f t="shared" si="399"/>
        <v>Deposit Operations</v>
      </c>
      <c r="AR517" s="12" t="str">
        <f t="shared" si="400"/>
        <v>Deposit Operations Generalist</v>
      </c>
      <c r="AS517" s="12" t="str">
        <f t="shared" si="401"/>
        <v>H - Intermediate Staff</v>
      </c>
      <c r="AT517" s="12" t="str">
        <f t="shared" si="402"/>
        <v>OperationsDeposit OperationsDeposit Operations GeneralistH - Intermediate Staff</v>
      </c>
      <c r="AU517" s="153" t="str">
        <f t="shared" si="403"/>
        <v>H</v>
      </c>
    </row>
    <row r="518" spans="1:47">
      <c r="A518" s="12" t="s">
        <v>50</v>
      </c>
      <c r="B518" s="12" t="s">
        <v>8</v>
      </c>
      <c r="C518" s="12" t="s">
        <v>106</v>
      </c>
      <c r="D518" s="12" t="s">
        <v>144</v>
      </c>
      <c r="E518" s="12">
        <f t="shared" si="387"/>
        <v>4</v>
      </c>
      <c r="F518" s="12">
        <f t="shared" si="388"/>
        <v>1</v>
      </c>
      <c r="G518" s="12">
        <f t="shared" si="389"/>
        <v>8</v>
      </c>
      <c r="H518" s="12" t="str">
        <f t="shared" si="390"/>
        <v>Operations</v>
      </c>
      <c r="I518" s="12" t="str">
        <f t="shared" si="391"/>
        <v>Operations4</v>
      </c>
      <c r="J518" s="12" t="str">
        <f t="shared" si="392"/>
        <v>Deposit Operations</v>
      </c>
      <c r="K518" s="12" t="str">
        <f t="shared" si="393"/>
        <v>OperationsDeposit Operations1</v>
      </c>
      <c r="L518" s="12" t="str">
        <f t="shared" si="394"/>
        <v>Deposit Operations Generalist</v>
      </c>
      <c r="M518" s="12" t="str">
        <f t="shared" si="395"/>
        <v>OperationsDeposit OperationsDeposit Operations Generalist8</v>
      </c>
      <c r="N518" s="12" t="str">
        <f t="shared" si="396"/>
        <v>I - Junior Staff</v>
      </c>
      <c r="O518" s="4" t="s">
        <v>2248</v>
      </c>
      <c r="P518" s="4" t="str">
        <f t="shared" si="310"/>
        <v>OP</v>
      </c>
      <c r="Q518" s="4" t="str">
        <f t="shared" si="311"/>
        <v>DO</v>
      </c>
      <c r="R518" s="4" t="str">
        <f t="shared" si="312"/>
        <v>A</v>
      </c>
      <c r="S518" s="4" t="str">
        <f t="shared" si="313"/>
        <v>I</v>
      </c>
      <c r="V518" s="12" t="str">
        <f t="shared" si="314"/>
        <v>RRU-OP-DOAI</v>
      </c>
      <c r="W518" s="17" t="str">
        <f t="shared" si="386"/>
        <v>Operations</v>
      </c>
      <c r="X518" s="17" t="str">
        <f t="shared" si="315"/>
        <v>Deposit Operations</v>
      </c>
      <c r="Y518" s="17" t="str">
        <f t="shared" si="317"/>
        <v>Deposit Operations Generalist</v>
      </c>
      <c r="Z518" s="17" t="str">
        <f t="shared" si="316"/>
        <v>I - Junior Staff</v>
      </c>
      <c r="AN518" s="4" t="str">
        <f t="shared" si="397"/>
        <v>OPDOAI</v>
      </c>
      <c r="AO518" s="12" t="str">
        <f t="shared" si="319"/>
        <v>RRU-OP-DOAI</v>
      </c>
      <c r="AP518" s="12" t="str">
        <f t="shared" si="398"/>
        <v>Operations</v>
      </c>
      <c r="AQ518" s="12" t="str">
        <f t="shared" si="399"/>
        <v>Deposit Operations</v>
      </c>
      <c r="AR518" s="12" t="str">
        <f t="shared" si="400"/>
        <v>Deposit Operations Generalist</v>
      </c>
      <c r="AS518" s="12" t="str">
        <f t="shared" si="401"/>
        <v>I - Junior Staff</v>
      </c>
      <c r="AT518" s="12" t="str">
        <f t="shared" si="402"/>
        <v>OperationsDeposit OperationsDeposit Operations GeneralistI - Junior Staff</v>
      </c>
      <c r="AU518" s="153" t="str">
        <f t="shared" si="403"/>
        <v>I</v>
      </c>
    </row>
    <row r="519" spans="1:47">
      <c r="A519" s="12" t="s">
        <v>50</v>
      </c>
      <c r="B519" s="12" t="s">
        <v>8</v>
      </c>
      <c r="C519" s="12" t="s">
        <v>106</v>
      </c>
      <c r="D519" s="12" t="s">
        <v>1408</v>
      </c>
      <c r="E519" s="12">
        <f t="shared" si="387"/>
        <v>4</v>
      </c>
      <c r="F519" s="12">
        <f t="shared" si="388"/>
        <v>1</v>
      </c>
      <c r="G519" s="12">
        <f t="shared" si="389"/>
        <v>9</v>
      </c>
      <c r="H519" s="12" t="str">
        <f t="shared" si="390"/>
        <v>Operations</v>
      </c>
      <c r="I519" s="12" t="str">
        <f t="shared" si="391"/>
        <v>Operations4</v>
      </c>
      <c r="J519" s="12" t="str">
        <f t="shared" si="392"/>
        <v>Deposit Operations</v>
      </c>
      <c r="K519" s="12" t="str">
        <f t="shared" si="393"/>
        <v>OperationsDeposit Operations1</v>
      </c>
      <c r="L519" s="12" t="str">
        <f t="shared" si="394"/>
        <v>Deposit Operations Generalist</v>
      </c>
      <c r="M519" s="12" t="str">
        <f t="shared" si="395"/>
        <v>OperationsDeposit OperationsDeposit Operations Generalist9</v>
      </c>
      <c r="N519" s="12" t="str">
        <f t="shared" si="396"/>
        <v>Levels C &amp; D Combined</v>
      </c>
      <c r="O519" s="4" t="s">
        <v>2238</v>
      </c>
      <c r="P519" s="4" t="str">
        <f t="shared" ref="P519:P585" si="404">LEFT(O519,2)</f>
        <v>OP</v>
      </c>
      <c r="Q519" s="4" t="str">
        <f t="shared" ref="Q519:Q585" si="405">MID(O519,3,2)</f>
        <v>DO</v>
      </c>
      <c r="R519" s="4" t="str">
        <f t="shared" ref="R519:R585" si="406">MID(O519,5,1)</f>
        <v>A</v>
      </c>
      <c r="S519" s="4" t="str">
        <f t="shared" ref="S519:S585" si="407">RIGHT(O519)</f>
        <v>2</v>
      </c>
      <c r="V519" s="12" t="str">
        <f t="shared" ref="V519:V585" si="408">"RRU-"&amp;P519&amp;"-"&amp;Q519&amp;R519&amp;S519</f>
        <v>RRU-OP-DOA2</v>
      </c>
      <c r="W519" s="17" t="str">
        <f t="shared" si="386"/>
        <v>Operations</v>
      </c>
      <c r="X519" s="17" t="str">
        <f t="shared" ref="X519:X585" si="409">B519</f>
        <v>Deposit Operations</v>
      </c>
      <c r="Y519" s="17" t="str">
        <f t="shared" si="317"/>
        <v>Deposit Operations Generalist</v>
      </c>
      <c r="Z519" s="17" t="str">
        <f t="shared" ref="Z519:Z585" si="410">D519</f>
        <v>Levels C &amp; D Combined</v>
      </c>
      <c r="AN519" s="4" t="str">
        <f t="shared" si="397"/>
        <v>OPDOA2</v>
      </c>
      <c r="AO519" s="12" t="str">
        <f t="shared" si="319"/>
        <v>RRU-OP-DOA2</v>
      </c>
      <c r="AP519" s="12" t="str">
        <f t="shared" si="398"/>
        <v>Operations</v>
      </c>
      <c r="AQ519" s="12" t="str">
        <f t="shared" si="399"/>
        <v>Deposit Operations</v>
      </c>
      <c r="AR519" s="12" t="str">
        <f t="shared" si="400"/>
        <v>Deposit Operations Generalist</v>
      </c>
      <c r="AS519" s="12" t="str">
        <f t="shared" si="401"/>
        <v>Levels C &amp; D Combined</v>
      </c>
      <c r="AT519" s="12" t="str">
        <f t="shared" si="402"/>
        <v>OperationsDeposit OperationsDeposit Operations GeneralistLevels C &amp; D Combined</v>
      </c>
      <c r="AU519" s="153" t="str">
        <f t="shared" si="403"/>
        <v>2</v>
      </c>
    </row>
    <row r="520" spans="1:47">
      <c r="A520" s="12" t="s">
        <v>50</v>
      </c>
      <c r="B520" s="12" t="s">
        <v>8</v>
      </c>
      <c r="C520" s="12" t="s">
        <v>106</v>
      </c>
      <c r="D520" s="12" t="s">
        <v>1409</v>
      </c>
      <c r="E520" s="12">
        <f t="shared" si="387"/>
        <v>4</v>
      </c>
      <c r="F520" s="12">
        <f t="shared" si="388"/>
        <v>1</v>
      </c>
      <c r="G520" s="12">
        <f t="shared" si="389"/>
        <v>10</v>
      </c>
      <c r="H520" s="12" t="str">
        <f t="shared" si="390"/>
        <v>Operations</v>
      </c>
      <c r="I520" s="12" t="str">
        <f t="shared" si="391"/>
        <v>Operations4</v>
      </c>
      <c r="J520" s="12" t="str">
        <f t="shared" si="392"/>
        <v>Deposit Operations</v>
      </c>
      <c r="K520" s="12" t="str">
        <f t="shared" si="393"/>
        <v>OperationsDeposit Operations1</v>
      </c>
      <c r="L520" s="12" t="str">
        <f t="shared" si="394"/>
        <v>Deposit Operations Generalist</v>
      </c>
      <c r="M520" s="12" t="str">
        <f t="shared" si="395"/>
        <v>OperationsDeposit OperationsDeposit Operations Generalist10</v>
      </c>
      <c r="N520" s="12" t="str">
        <f t="shared" si="396"/>
        <v>Levels E, F &amp; G Combined</v>
      </c>
      <c r="O520" s="4" t="s">
        <v>2239</v>
      </c>
      <c r="P520" s="4" t="str">
        <f t="shared" si="404"/>
        <v>OP</v>
      </c>
      <c r="Q520" s="4" t="str">
        <f t="shared" si="405"/>
        <v>DO</v>
      </c>
      <c r="R520" s="4" t="str">
        <f t="shared" si="406"/>
        <v>A</v>
      </c>
      <c r="S520" s="4" t="str">
        <f t="shared" si="407"/>
        <v>3</v>
      </c>
      <c r="V520" s="12" t="str">
        <f t="shared" si="408"/>
        <v>RRU-OP-DOA3</v>
      </c>
      <c r="W520" s="17" t="str">
        <f t="shared" si="386"/>
        <v>Operations</v>
      </c>
      <c r="X520" s="17" t="str">
        <f t="shared" si="409"/>
        <v>Deposit Operations</v>
      </c>
      <c r="Y520" s="17" t="str">
        <f t="shared" ref="Y520:Y586" si="411">C519</f>
        <v>Deposit Operations Generalist</v>
      </c>
      <c r="Z520" s="17" t="str">
        <f t="shared" si="410"/>
        <v>Levels E, F &amp; G Combined</v>
      </c>
      <c r="AN520" s="4" t="str">
        <f t="shared" si="397"/>
        <v>OPDOA3</v>
      </c>
      <c r="AO520" s="12" t="str">
        <f t="shared" si="319"/>
        <v>RRU-OP-DOA3</v>
      </c>
      <c r="AP520" s="12" t="str">
        <f t="shared" si="398"/>
        <v>Operations</v>
      </c>
      <c r="AQ520" s="12" t="str">
        <f t="shared" si="399"/>
        <v>Deposit Operations</v>
      </c>
      <c r="AR520" s="12" t="str">
        <f t="shared" si="400"/>
        <v>Deposit Operations Generalist</v>
      </c>
      <c r="AS520" s="12" t="str">
        <f t="shared" si="401"/>
        <v>Levels E, F &amp; G Combined</v>
      </c>
      <c r="AT520" s="12" t="str">
        <f t="shared" si="402"/>
        <v>OperationsDeposit OperationsDeposit Operations GeneralistLevels E, F &amp; G Combined</v>
      </c>
      <c r="AU520" s="153" t="str">
        <f t="shared" si="403"/>
        <v>3</v>
      </c>
    </row>
    <row r="521" spans="1:47">
      <c r="A521" s="12" t="s">
        <v>50</v>
      </c>
      <c r="B521" s="12" t="s">
        <v>8</v>
      </c>
      <c r="C521" s="12" t="s">
        <v>106</v>
      </c>
      <c r="D521" s="12" t="s">
        <v>1410</v>
      </c>
      <c r="E521" s="12">
        <f t="shared" si="387"/>
        <v>4</v>
      </c>
      <c r="F521" s="12">
        <f t="shared" si="388"/>
        <v>1</v>
      </c>
      <c r="G521" s="12">
        <f t="shared" si="389"/>
        <v>11</v>
      </c>
      <c r="H521" s="12" t="str">
        <f t="shared" si="390"/>
        <v>Operations</v>
      </c>
      <c r="I521" s="12" t="str">
        <f t="shared" si="391"/>
        <v>Operations4</v>
      </c>
      <c r="J521" s="12" t="str">
        <f t="shared" si="392"/>
        <v>Deposit Operations</v>
      </c>
      <c r="K521" s="12" t="str">
        <f t="shared" si="393"/>
        <v>OperationsDeposit Operations1</v>
      </c>
      <c r="L521" s="12" t="str">
        <f t="shared" si="394"/>
        <v>Deposit Operations Generalist</v>
      </c>
      <c r="M521" s="12" t="str">
        <f t="shared" si="395"/>
        <v>OperationsDeposit OperationsDeposit Operations Generalist11</v>
      </c>
      <c r="N521" s="12" t="str">
        <f t="shared" si="396"/>
        <v>Levels H &amp; I Combined</v>
      </c>
      <c r="O521" s="4" t="s">
        <v>2240</v>
      </c>
      <c r="P521" s="4" t="str">
        <f t="shared" si="404"/>
        <v>OP</v>
      </c>
      <c r="Q521" s="4" t="str">
        <f t="shared" si="405"/>
        <v>DO</v>
      </c>
      <c r="R521" s="4" t="str">
        <f t="shared" si="406"/>
        <v>A</v>
      </c>
      <c r="S521" s="4" t="str">
        <f t="shared" si="407"/>
        <v>4</v>
      </c>
      <c r="V521" s="12" t="str">
        <f t="shared" si="408"/>
        <v>RRU-OP-DOA4</v>
      </c>
      <c r="W521" s="17" t="str">
        <f t="shared" si="386"/>
        <v>Operations</v>
      </c>
      <c r="X521" s="17" t="str">
        <f t="shared" si="409"/>
        <v>Deposit Operations</v>
      </c>
      <c r="Y521" s="17" t="str">
        <f t="shared" si="411"/>
        <v>Deposit Operations Generalist</v>
      </c>
      <c r="Z521" s="17" t="str">
        <f t="shared" si="410"/>
        <v>Levels H &amp; I Combined</v>
      </c>
      <c r="AN521" s="4" t="str">
        <f t="shared" si="397"/>
        <v>OPDOA4</v>
      </c>
      <c r="AO521" s="12" t="str">
        <f t="shared" si="319"/>
        <v>RRU-OP-DOA4</v>
      </c>
      <c r="AP521" s="12" t="str">
        <f t="shared" si="398"/>
        <v>Operations</v>
      </c>
      <c r="AQ521" s="12" t="str">
        <f t="shared" si="399"/>
        <v>Deposit Operations</v>
      </c>
      <c r="AR521" s="12" t="str">
        <f t="shared" si="400"/>
        <v>Deposit Operations Generalist</v>
      </c>
      <c r="AS521" s="12" t="str">
        <f t="shared" si="401"/>
        <v>Levels H &amp; I Combined</v>
      </c>
      <c r="AT521" s="12" t="str">
        <f t="shared" si="402"/>
        <v>OperationsDeposit OperationsDeposit Operations GeneralistLevels H &amp; I Combined</v>
      </c>
      <c r="AU521" s="153" t="str">
        <f t="shared" si="403"/>
        <v>4</v>
      </c>
    </row>
    <row r="522" spans="1:47">
      <c r="A522" s="12" t="s">
        <v>50</v>
      </c>
      <c r="B522" s="12" t="s">
        <v>8</v>
      </c>
      <c r="C522" s="12" t="s">
        <v>208</v>
      </c>
      <c r="D522" s="12" t="s">
        <v>51</v>
      </c>
      <c r="E522" s="12">
        <f t="shared" si="387"/>
        <v>4</v>
      </c>
      <c r="F522" s="12">
        <f t="shared" si="388"/>
        <v>2</v>
      </c>
      <c r="G522" s="12">
        <f t="shared" si="389"/>
        <v>1</v>
      </c>
      <c r="H522" s="12" t="str">
        <f t="shared" si="390"/>
        <v>Operations</v>
      </c>
      <c r="I522" s="12" t="str">
        <f t="shared" si="391"/>
        <v>Operations4</v>
      </c>
      <c r="J522" s="12" t="str">
        <f t="shared" si="392"/>
        <v>Deposit Operations</v>
      </c>
      <c r="K522" s="12" t="str">
        <f t="shared" si="393"/>
        <v>OperationsDeposit Operations2</v>
      </c>
      <c r="L522" s="12" t="str">
        <f t="shared" si="394"/>
        <v>Deposit Operations Processing</v>
      </c>
      <c r="M522" s="12" t="str">
        <f t="shared" si="395"/>
        <v>OperationsDeposit OperationsDeposit Operations Processing1</v>
      </c>
      <c r="N522" s="12" t="str">
        <f t="shared" si="396"/>
        <v>B - Senior Function Manager</v>
      </c>
      <c r="O522" s="4" t="s">
        <v>2252</v>
      </c>
      <c r="P522" s="4" t="str">
        <f t="shared" si="404"/>
        <v>OP</v>
      </c>
      <c r="Q522" s="4" t="str">
        <f t="shared" si="405"/>
        <v>DO</v>
      </c>
      <c r="R522" s="4" t="str">
        <f t="shared" si="406"/>
        <v>B</v>
      </c>
      <c r="S522" s="4" t="str">
        <f t="shared" si="407"/>
        <v>B</v>
      </c>
      <c r="V522" s="12" t="str">
        <f t="shared" si="408"/>
        <v>RRU-OP-DOBB</v>
      </c>
      <c r="W522" s="17" t="str">
        <f t="shared" si="386"/>
        <v>Operations</v>
      </c>
      <c r="X522" s="17" t="str">
        <f t="shared" si="409"/>
        <v>Deposit Operations</v>
      </c>
      <c r="Y522" s="17" t="str">
        <f t="shared" si="411"/>
        <v>Deposit Operations Generalist</v>
      </c>
      <c r="Z522" s="17" t="str">
        <f t="shared" si="410"/>
        <v>B - Senior Function Manager</v>
      </c>
      <c r="AN522" s="4" t="str">
        <f t="shared" si="397"/>
        <v>OPDOBB</v>
      </c>
      <c r="AO522" s="12" t="str">
        <f t="shared" si="319"/>
        <v>RRU-OP-DOBB</v>
      </c>
      <c r="AP522" s="12" t="str">
        <f t="shared" si="398"/>
        <v>Operations</v>
      </c>
      <c r="AQ522" s="12" t="str">
        <f t="shared" si="399"/>
        <v>Deposit Operations</v>
      </c>
      <c r="AR522" s="12" t="str">
        <f t="shared" si="400"/>
        <v>Deposit Operations Processing</v>
      </c>
      <c r="AS522" s="12" t="str">
        <f t="shared" si="401"/>
        <v>B - Senior Function Manager</v>
      </c>
      <c r="AT522" s="12" t="str">
        <f t="shared" si="402"/>
        <v>OperationsDeposit OperationsDeposit Operations ProcessingB - Senior Function Manager</v>
      </c>
      <c r="AU522" s="153" t="str">
        <f t="shared" si="403"/>
        <v>B</v>
      </c>
    </row>
    <row r="523" spans="1:47">
      <c r="A523" s="12" t="s">
        <v>50</v>
      </c>
      <c r="B523" s="12" t="s">
        <v>8</v>
      </c>
      <c r="C523" s="12" t="s">
        <v>208</v>
      </c>
      <c r="D523" s="12" t="s">
        <v>142</v>
      </c>
      <c r="E523" s="12">
        <f t="shared" si="387"/>
        <v>4</v>
      </c>
      <c r="F523" s="12">
        <f t="shared" si="388"/>
        <v>2</v>
      </c>
      <c r="G523" s="12">
        <f t="shared" si="389"/>
        <v>2</v>
      </c>
      <c r="H523" s="12" t="str">
        <f t="shared" si="390"/>
        <v>Operations</v>
      </c>
      <c r="I523" s="12" t="str">
        <f t="shared" si="391"/>
        <v>Operations4</v>
      </c>
      <c r="J523" s="12" t="str">
        <f t="shared" si="392"/>
        <v>Deposit Operations</v>
      </c>
      <c r="K523" s="12" t="str">
        <f t="shared" si="393"/>
        <v>OperationsDeposit Operations2</v>
      </c>
      <c r="L523" s="12" t="str">
        <f t="shared" si="394"/>
        <v>Deposit Operations Processing</v>
      </c>
      <c r="M523" s="12" t="str">
        <f t="shared" si="395"/>
        <v>OperationsDeposit OperationsDeposit Operations Processing2</v>
      </c>
      <c r="N523" s="12" t="str">
        <f t="shared" si="396"/>
        <v>C - Function Manager/Senior Technical Expert</v>
      </c>
      <c r="O523" s="4" t="s">
        <v>2253</v>
      </c>
      <c r="P523" s="4" t="str">
        <f t="shared" si="404"/>
        <v>OP</v>
      </c>
      <c r="Q523" s="4" t="str">
        <f t="shared" si="405"/>
        <v>DO</v>
      </c>
      <c r="R523" s="4" t="str">
        <f t="shared" si="406"/>
        <v>B</v>
      </c>
      <c r="S523" s="4" t="str">
        <f t="shared" si="407"/>
        <v>C</v>
      </c>
      <c r="V523" s="12" t="str">
        <f t="shared" si="408"/>
        <v>RRU-OP-DOBC</v>
      </c>
      <c r="W523" s="17" t="str">
        <f t="shared" si="386"/>
        <v>Operations</v>
      </c>
      <c r="X523" s="17" t="str">
        <f t="shared" si="409"/>
        <v>Deposit Operations</v>
      </c>
      <c r="Y523" s="17" t="str">
        <f t="shared" si="411"/>
        <v>Deposit Operations Processing</v>
      </c>
      <c r="Z523" s="17" t="str">
        <f t="shared" si="410"/>
        <v>C - Function Manager/Senior Technical Expert</v>
      </c>
      <c r="AN523" s="4" t="str">
        <f t="shared" si="397"/>
        <v>OPDOBC</v>
      </c>
      <c r="AO523" s="12" t="str">
        <f t="shared" si="319"/>
        <v>RRU-OP-DOBC</v>
      </c>
      <c r="AP523" s="12" t="str">
        <f t="shared" si="398"/>
        <v>Operations</v>
      </c>
      <c r="AQ523" s="12" t="str">
        <f t="shared" si="399"/>
        <v>Deposit Operations</v>
      </c>
      <c r="AR523" s="12" t="str">
        <f t="shared" si="400"/>
        <v>Deposit Operations Processing</v>
      </c>
      <c r="AS523" s="12" t="str">
        <f t="shared" si="401"/>
        <v>C - Function Manager/Senior Technical Expert</v>
      </c>
      <c r="AT523" s="12" t="str">
        <f t="shared" si="402"/>
        <v>OperationsDeposit OperationsDeposit Operations ProcessingC - Function Manager/Senior Technical Expert</v>
      </c>
      <c r="AU523" s="153" t="str">
        <f t="shared" si="403"/>
        <v>C</v>
      </c>
    </row>
    <row r="524" spans="1:47">
      <c r="A524" s="12" t="s">
        <v>50</v>
      </c>
      <c r="B524" s="12" t="s">
        <v>8</v>
      </c>
      <c r="C524" s="12" t="s">
        <v>208</v>
      </c>
      <c r="D524" s="12" t="s">
        <v>135</v>
      </c>
      <c r="E524" s="12">
        <f t="shared" si="387"/>
        <v>4</v>
      </c>
      <c r="F524" s="12">
        <f t="shared" si="388"/>
        <v>2</v>
      </c>
      <c r="G524" s="12">
        <f t="shared" si="389"/>
        <v>3</v>
      </c>
      <c r="H524" s="12" t="str">
        <f t="shared" si="390"/>
        <v>Operations</v>
      </c>
      <c r="I524" s="12" t="str">
        <f t="shared" si="391"/>
        <v>Operations4</v>
      </c>
      <c r="J524" s="12" t="str">
        <f t="shared" si="392"/>
        <v>Deposit Operations</v>
      </c>
      <c r="K524" s="12" t="str">
        <f t="shared" si="393"/>
        <v>OperationsDeposit Operations2</v>
      </c>
      <c r="L524" s="12" t="str">
        <f t="shared" si="394"/>
        <v>Deposit Operations Processing</v>
      </c>
      <c r="M524" s="12" t="str">
        <f t="shared" si="395"/>
        <v>OperationsDeposit OperationsDeposit Operations Processing3</v>
      </c>
      <c r="N524" s="12" t="str">
        <f t="shared" si="396"/>
        <v>D - Manager/Technical Expert</v>
      </c>
      <c r="O524" s="4" t="s">
        <v>2254</v>
      </c>
      <c r="P524" s="4" t="str">
        <f t="shared" si="404"/>
        <v>OP</v>
      </c>
      <c r="Q524" s="4" t="str">
        <f t="shared" si="405"/>
        <v>DO</v>
      </c>
      <c r="R524" s="4" t="str">
        <f t="shared" si="406"/>
        <v>B</v>
      </c>
      <c r="S524" s="4" t="str">
        <f t="shared" si="407"/>
        <v>D</v>
      </c>
      <c r="V524" s="12" t="str">
        <f t="shared" si="408"/>
        <v>RRU-OP-DOBD</v>
      </c>
      <c r="W524" s="17" t="str">
        <f t="shared" si="386"/>
        <v>Operations</v>
      </c>
      <c r="X524" s="17" t="str">
        <f t="shared" si="409"/>
        <v>Deposit Operations</v>
      </c>
      <c r="Y524" s="17" t="str">
        <f t="shared" si="411"/>
        <v>Deposit Operations Processing</v>
      </c>
      <c r="Z524" s="17" t="str">
        <f t="shared" si="410"/>
        <v>D - Manager/Technical Expert</v>
      </c>
      <c r="AN524" s="4" t="str">
        <f t="shared" si="397"/>
        <v>OPDOBD</v>
      </c>
      <c r="AO524" s="12" t="str">
        <f t="shared" si="319"/>
        <v>RRU-OP-DOBD</v>
      </c>
      <c r="AP524" s="12" t="str">
        <f t="shared" si="398"/>
        <v>Operations</v>
      </c>
      <c r="AQ524" s="12" t="str">
        <f t="shared" si="399"/>
        <v>Deposit Operations</v>
      </c>
      <c r="AR524" s="12" t="str">
        <f t="shared" si="400"/>
        <v>Deposit Operations Processing</v>
      </c>
      <c r="AS524" s="12" t="str">
        <f t="shared" si="401"/>
        <v>D - Manager/Technical Expert</v>
      </c>
      <c r="AT524" s="12" t="str">
        <f t="shared" si="402"/>
        <v>OperationsDeposit OperationsDeposit Operations ProcessingD - Manager/Technical Expert</v>
      </c>
      <c r="AU524" s="153" t="str">
        <f t="shared" si="403"/>
        <v>D</v>
      </c>
    </row>
    <row r="525" spans="1:47">
      <c r="A525" s="12" t="s">
        <v>50</v>
      </c>
      <c r="B525" s="12" t="s">
        <v>8</v>
      </c>
      <c r="C525" s="12" t="s">
        <v>208</v>
      </c>
      <c r="D525" s="12" t="s">
        <v>136</v>
      </c>
      <c r="E525" s="12">
        <f t="shared" si="387"/>
        <v>4</v>
      </c>
      <c r="F525" s="12">
        <f t="shared" si="388"/>
        <v>2</v>
      </c>
      <c r="G525" s="12">
        <f t="shared" si="389"/>
        <v>4</v>
      </c>
      <c r="H525" s="12" t="str">
        <f t="shared" si="390"/>
        <v>Operations</v>
      </c>
      <c r="I525" s="12" t="str">
        <f t="shared" si="391"/>
        <v>Operations4</v>
      </c>
      <c r="J525" s="12" t="str">
        <f t="shared" si="392"/>
        <v>Deposit Operations</v>
      </c>
      <c r="K525" s="12" t="str">
        <f t="shared" si="393"/>
        <v>OperationsDeposit Operations2</v>
      </c>
      <c r="L525" s="12" t="str">
        <f t="shared" si="394"/>
        <v>Deposit Operations Processing</v>
      </c>
      <c r="M525" s="12" t="str">
        <f t="shared" si="395"/>
        <v>OperationsDeposit OperationsDeposit Operations Processing4</v>
      </c>
      <c r="N525" s="12" t="str">
        <f t="shared" si="396"/>
        <v>E - Senior Professional</v>
      </c>
      <c r="O525" s="4" t="s">
        <v>2255</v>
      </c>
      <c r="P525" s="4" t="str">
        <f t="shared" si="404"/>
        <v>OP</v>
      </c>
      <c r="Q525" s="4" t="str">
        <f t="shared" si="405"/>
        <v>DO</v>
      </c>
      <c r="R525" s="4" t="str">
        <f t="shared" si="406"/>
        <v>B</v>
      </c>
      <c r="S525" s="4" t="str">
        <f t="shared" si="407"/>
        <v>E</v>
      </c>
      <c r="V525" s="12" t="str">
        <f t="shared" si="408"/>
        <v>RRU-OP-DOBE</v>
      </c>
      <c r="W525" s="17" t="str">
        <f t="shared" si="386"/>
        <v>Operations</v>
      </c>
      <c r="X525" s="17" t="str">
        <f t="shared" si="409"/>
        <v>Deposit Operations</v>
      </c>
      <c r="Y525" s="17" t="str">
        <f t="shared" si="411"/>
        <v>Deposit Operations Processing</v>
      </c>
      <c r="Z525" s="17" t="str">
        <f t="shared" si="410"/>
        <v>E - Senior Professional</v>
      </c>
      <c r="AN525" s="4" t="str">
        <f t="shared" si="397"/>
        <v>OPDOBE</v>
      </c>
      <c r="AO525" s="12" t="str">
        <f t="shared" si="319"/>
        <v>RRU-OP-DOBE</v>
      </c>
      <c r="AP525" s="12" t="str">
        <f t="shared" si="398"/>
        <v>Operations</v>
      </c>
      <c r="AQ525" s="12" t="str">
        <f t="shared" si="399"/>
        <v>Deposit Operations</v>
      </c>
      <c r="AR525" s="12" t="str">
        <f t="shared" si="400"/>
        <v>Deposit Operations Processing</v>
      </c>
      <c r="AS525" s="12" t="str">
        <f t="shared" si="401"/>
        <v>E - Senior Professional</v>
      </c>
      <c r="AT525" s="12" t="str">
        <f t="shared" si="402"/>
        <v>OperationsDeposit OperationsDeposit Operations ProcessingE - Senior Professional</v>
      </c>
      <c r="AU525" s="153" t="str">
        <f t="shared" si="403"/>
        <v>E</v>
      </c>
    </row>
    <row r="526" spans="1:47">
      <c r="A526" s="12" t="s">
        <v>50</v>
      </c>
      <c r="B526" s="12" t="s">
        <v>8</v>
      </c>
      <c r="C526" s="12" t="s">
        <v>208</v>
      </c>
      <c r="D526" s="12" t="s">
        <v>137</v>
      </c>
      <c r="E526" s="12">
        <f t="shared" si="387"/>
        <v>4</v>
      </c>
      <c r="F526" s="12">
        <f t="shared" si="388"/>
        <v>2</v>
      </c>
      <c r="G526" s="12">
        <f t="shared" si="389"/>
        <v>5</v>
      </c>
      <c r="H526" s="12" t="str">
        <f t="shared" si="390"/>
        <v>Operations</v>
      </c>
      <c r="I526" s="12" t="str">
        <f t="shared" si="391"/>
        <v>Operations4</v>
      </c>
      <c r="J526" s="12" t="str">
        <f t="shared" si="392"/>
        <v>Deposit Operations</v>
      </c>
      <c r="K526" s="12" t="str">
        <f t="shared" si="393"/>
        <v>OperationsDeposit Operations2</v>
      </c>
      <c r="L526" s="12" t="str">
        <f t="shared" si="394"/>
        <v>Deposit Operations Processing</v>
      </c>
      <c r="M526" s="12" t="str">
        <f t="shared" si="395"/>
        <v>OperationsDeposit OperationsDeposit Operations Processing5</v>
      </c>
      <c r="N526" s="12" t="str">
        <f t="shared" si="396"/>
        <v>F - Intermediate Professional</v>
      </c>
      <c r="O526" s="4" t="s">
        <v>2256</v>
      </c>
      <c r="P526" s="4" t="str">
        <f t="shared" si="404"/>
        <v>OP</v>
      </c>
      <c r="Q526" s="4" t="str">
        <f t="shared" si="405"/>
        <v>DO</v>
      </c>
      <c r="R526" s="4" t="str">
        <f t="shared" si="406"/>
        <v>B</v>
      </c>
      <c r="S526" s="4" t="str">
        <f t="shared" si="407"/>
        <v>F</v>
      </c>
      <c r="V526" s="12" t="str">
        <f t="shared" si="408"/>
        <v>RRU-OP-DOBF</v>
      </c>
      <c r="W526" s="17" t="str">
        <f t="shared" si="386"/>
        <v>Operations</v>
      </c>
      <c r="X526" s="17" t="str">
        <f t="shared" si="409"/>
        <v>Deposit Operations</v>
      </c>
      <c r="Y526" s="17" t="str">
        <f t="shared" si="411"/>
        <v>Deposit Operations Processing</v>
      </c>
      <c r="Z526" s="17" t="str">
        <f t="shared" si="410"/>
        <v>F - Intermediate Professional</v>
      </c>
      <c r="AN526" s="4" t="str">
        <f t="shared" si="397"/>
        <v>OPDOBF</v>
      </c>
      <c r="AO526" s="12" t="str">
        <f t="shared" si="319"/>
        <v>RRU-OP-DOBF</v>
      </c>
      <c r="AP526" s="12" t="str">
        <f t="shared" si="398"/>
        <v>Operations</v>
      </c>
      <c r="AQ526" s="12" t="str">
        <f t="shared" si="399"/>
        <v>Deposit Operations</v>
      </c>
      <c r="AR526" s="12" t="str">
        <f t="shared" si="400"/>
        <v>Deposit Operations Processing</v>
      </c>
      <c r="AS526" s="12" t="str">
        <f t="shared" si="401"/>
        <v>F - Intermediate Professional</v>
      </c>
      <c r="AT526" s="12" t="str">
        <f t="shared" si="402"/>
        <v>OperationsDeposit OperationsDeposit Operations ProcessingF - Intermediate Professional</v>
      </c>
      <c r="AU526" s="153" t="str">
        <f t="shared" si="403"/>
        <v>F</v>
      </c>
    </row>
    <row r="527" spans="1:47">
      <c r="A527" s="12" t="s">
        <v>50</v>
      </c>
      <c r="B527" s="12" t="s">
        <v>8</v>
      </c>
      <c r="C527" s="12" t="s">
        <v>208</v>
      </c>
      <c r="D527" s="12" t="s">
        <v>138</v>
      </c>
      <c r="E527" s="12">
        <f t="shared" si="387"/>
        <v>4</v>
      </c>
      <c r="F527" s="12">
        <f t="shared" si="388"/>
        <v>2</v>
      </c>
      <c r="G527" s="12">
        <f t="shared" si="389"/>
        <v>6</v>
      </c>
      <c r="H527" s="12" t="str">
        <f t="shared" si="390"/>
        <v>Operations</v>
      </c>
      <c r="I527" s="12" t="str">
        <f t="shared" si="391"/>
        <v>Operations4</v>
      </c>
      <c r="J527" s="12" t="str">
        <f t="shared" si="392"/>
        <v>Deposit Operations</v>
      </c>
      <c r="K527" s="12" t="str">
        <f t="shared" si="393"/>
        <v>OperationsDeposit Operations2</v>
      </c>
      <c r="L527" s="12" t="str">
        <f t="shared" si="394"/>
        <v>Deposit Operations Processing</v>
      </c>
      <c r="M527" s="12" t="str">
        <f t="shared" si="395"/>
        <v>OperationsDeposit OperationsDeposit Operations Processing6</v>
      </c>
      <c r="N527" s="12" t="str">
        <f t="shared" si="396"/>
        <v>G - Junior Professional</v>
      </c>
      <c r="O527" s="4" t="s">
        <v>2257</v>
      </c>
      <c r="P527" s="4" t="str">
        <f t="shared" si="404"/>
        <v>OP</v>
      </c>
      <c r="Q527" s="4" t="str">
        <f t="shared" si="405"/>
        <v>DO</v>
      </c>
      <c r="R527" s="4" t="str">
        <f t="shared" si="406"/>
        <v>B</v>
      </c>
      <c r="S527" s="4" t="str">
        <f t="shared" si="407"/>
        <v>G</v>
      </c>
      <c r="V527" s="12" t="str">
        <f t="shared" si="408"/>
        <v>RRU-OP-DOBG</v>
      </c>
      <c r="W527" s="17" t="str">
        <f t="shared" si="386"/>
        <v>Operations</v>
      </c>
      <c r="X527" s="17" t="str">
        <f t="shared" si="409"/>
        <v>Deposit Operations</v>
      </c>
      <c r="Y527" s="17" t="str">
        <f t="shared" si="411"/>
        <v>Deposit Operations Processing</v>
      </c>
      <c r="Z527" s="17" t="str">
        <f t="shared" si="410"/>
        <v>G - Junior Professional</v>
      </c>
      <c r="AN527" s="4" t="str">
        <f t="shared" si="397"/>
        <v>OPDOBG</v>
      </c>
      <c r="AO527" s="12" t="str">
        <f t="shared" si="319"/>
        <v>RRU-OP-DOBG</v>
      </c>
      <c r="AP527" s="12" t="str">
        <f t="shared" si="398"/>
        <v>Operations</v>
      </c>
      <c r="AQ527" s="12" t="str">
        <f t="shared" si="399"/>
        <v>Deposit Operations</v>
      </c>
      <c r="AR527" s="12" t="str">
        <f t="shared" si="400"/>
        <v>Deposit Operations Processing</v>
      </c>
      <c r="AS527" s="12" t="str">
        <f t="shared" si="401"/>
        <v>G - Junior Professional</v>
      </c>
      <c r="AT527" s="12" t="str">
        <f t="shared" si="402"/>
        <v>OperationsDeposit OperationsDeposit Operations ProcessingG - Junior Professional</v>
      </c>
      <c r="AU527" s="153" t="str">
        <f t="shared" si="403"/>
        <v>G</v>
      </c>
    </row>
    <row r="528" spans="1:47">
      <c r="A528" s="12" t="s">
        <v>50</v>
      </c>
      <c r="B528" s="12" t="s">
        <v>8</v>
      </c>
      <c r="C528" s="12" t="s">
        <v>208</v>
      </c>
      <c r="D528" s="12" t="s">
        <v>143</v>
      </c>
      <c r="E528" s="12">
        <f t="shared" si="387"/>
        <v>4</v>
      </c>
      <c r="F528" s="12">
        <f t="shared" si="388"/>
        <v>2</v>
      </c>
      <c r="G528" s="12">
        <f t="shared" si="389"/>
        <v>7</v>
      </c>
      <c r="H528" s="12" t="str">
        <f t="shared" si="390"/>
        <v>Operations</v>
      </c>
      <c r="I528" s="12" t="str">
        <f t="shared" si="391"/>
        <v>Operations4</v>
      </c>
      <c r="J528" s="12" t="str">
        <f t="shared" si="392"/>
        <v>Deposit Operations</v>
      </c>
      <c r="K528" s="12" t="str">
        <f t="shared" si="393"/>
        <v>OperationsDeposit Operations2</v>
      </c>
      <c r="L528" s="12" t="str">
        <f t="shared" si="394"/>
        <v>Deposit Operations Processing</v>
      </c>
      <c r="M528" s="12" t="str">
        <f t="shared" si="395"/>
        <v>OperationsDeposit OperationsDeposit Operations Processing7</v>
      </c>
      <c r="N528" s="12" t="str">
        <f t="shared" si="396"/>
        <v>H - Intermediate Staff</v>
      </c>
      <c r="O528" s="4" t="s">
        <v>2258</v>
      </c>
      <c r="P528" s="4" t="str">
        <f t="shared" si="404"/>
        <v>OP</v>
      </c>
      <c r="Q528" s="4" t="str">
        <f t="shared" si="405"/>
        <v>DO</v>
      </c>
      <c r="R528" s="4" t="str">
        <f t="shared" si="406"/>
        <v>B</v>
      </c>
      <c r="S528" s="4" t="str">
        <f t="shared" si="407"/>
        <v>H</v>
      </c>
      <c r="V528" s="12" t="str">
        <f t="shared" si="408"/>
        <v>RRU-OP-DOBH</v>
      </c>
      <c r="W528" s="17" t="str">
        <f t="shared" si="386"/>
        <v>Operations</v>
      </c>
      <c r="X528" s="17" t="str">
        <f t="shared" si="409"/>
        <v>Deposit Operations</v>
      </c>
      <c r="Y528" s="17" t="str">
        <f t="shared" si="411"/>
        <v>Deposit Operations Processing</v>
      </c>
      <c r="Z528" s="17" t="str">
        <f t="shared" si="410"/>
        <v>H - Intermediate Staff</v>
      </c>
      <c r="AN528" s="4" t="str">
        <f t="shared" si="397"/>
        <v>OPDOBH</v>
      </c>
      <c r="AO528" s="12" t="str">
        <f t="shared" si="319"/>
        <v>RRU-OP-DOBH</v>
      </c>
      <c r="AP528" s="12" t="str">
        <f t="shared" si="398"/>
        <v>Operations</v>
      </c>
      <c r="AQ528" s="12" t="str">
        <f t="shared" si="399"/>
        <v>Deposit Operations</v>
      </c>
      <c r="AR528" s="12" t="str">
        <f t="shared" si="400"/>
        <v>Deposit Operations Processing</v>
      </c>
      <c r="AS528" s="12" t="str">
        <f t="shared" si="401"/>
        <v>H - Intermediate Staff</v>
      </c>
      <c r="AT528" s="12" t="str">
        <f t="shared" si="402"/>
        <v>OperationsDeposit OperationsDeposit Operations ProcessingH - Intermediate Staff</v>
      </c>
      <c r="AU528" s="153" t="str">
        <f t="shared" si="403"/>
        <v>H</v>
      </c>
    </row>
    <row r="529" spans="1:47">
      <c r="A529" s="12" t="s">
        <v>50</v>
      </c>
      <c r="B529" s="12" t="s">
        <v>8</v>
      </c>
      <c r="C529" s="12" t="s">
        <v>208</v>
      </c>
      <c r="D529" s="12" t="s">
        <v>144</v>
      </c>
      <c r="E529" s="12">
        <f t="shared" si="387"/>
        <v>4</v>
      </c>
      <c r="F529" s="12">
        <f t="shared" si="388"/>
        <v>2</v>
      </c>
      <c r="G529" s="12">
        <f t="shared" si="389"/>
        <v>8</v>
      </c>
      <c r="H529" s="12" t="str">
        <f t="shared" si="390"/>
        <v>Operations</v>
      </c>
      <c r="I529" s="12" t="str">
        <f t="shared" si="391"/>
        <v>Operations4</v>
      </c>
      <c r="J529" s="12" t="str">
        <f t="shared" si="392"/>
        <v>Deposit Operations</v>
      </c>
      <c r="K529" s="12" t="str">
        <f t="shared" si="393"/>
        <v>OperationsDeposit Operations2</v>
      </c>
      <c r="L529" s="12" t="str">
        <f t="shared" si="394"/>
        <v>Deposit Operations Processing</v>
      </c>
      <c r="M529" s="12" t="str">
        <f t="shared" si="395"/>
        <v>OperationsDeposit OperationsDeposit Operations Processing8</v>
      </c>
      <c r="N529" s="12" t="str">
        <f t="shared" si="396"/>
        <v>I - Junior Staff</v>
      </c>
      <c r="O529" s="4" t="s">
        <v>2259</v>
      </c>
      <c r="P529" s="4" t="str">
        <f t="shared" si="404"/>
        <v>OP</v>
      </c>
      <c r="Q529" s="4" t="str">
        <f t="shared" si="405"/>
        <v>DO</v>
      </c>
      <c r="R529" s="4" t="str">
        <f t="shared" si="406"/>
        <v>B</v>
      </c>
      <c r="S529" s="4" t="str">
        <f t="shared" si="407"/>
        <v>I</v>
      </c>
      <c r="V529" s="12" t="str">
        <f t="shared" si="408"/>
        <v>RRU-OP-DOBI</v>
      </c>
      <c r="W529" s="17" t="str">
        <f t="shared" si="386"/>
        <v>Operations</v>
      </c>
      <c r="X529" s="17" t="str">
        <f t="shared" si="409"/>
        <v>Deposit Operations</v>
      </c>
      <c r="Y529" s="17" t="str">
        <f t="shared" si="411"/>
        <v>Deposit Operations Processing</v>
      </c>
      <c r="Z529" s="17" t="str">
        <f t="shared" si="410"/>
        <v>I - Junior Staff</v>
      </c>
      <c r="AN529" s="4" t="str">
        <f t="shared" si="397"/>
        <v>OPDOBI</v>
      </c>
      <c r="AO529" s="12" t="str">
        <f t="shared" si="319"/>
        <v>RRU-OP-DOBI</v>
      </c>
      <c r="AP529" s="12" t="str">
        <f t="shared" si="398"/>
        <v>Operations</v>
      </c>
      <c r="AQ529" s="12" t="str">
        <f t="shared" si="399"/>
        <v>Deposit Operations</v>
      </c>
      <c r="AR529" s="12" t="str">
        <f t="shared" si="400"/>
        <v>Deposit Operations Processing</v>
      </c>
      <c r="AS529" s="12" t="str">
        <f t="shared" si="401"/>
        <v>I - Junior Staff</v>
      </c>
      <c r="AT529" s="12" t="str">
        <f t="shared" si="402"/>
        <v>OperationsDeposit OperationsDeposit Operations ProcessingI - Junior Staff</v>
      </c>
      <c r="AU529" s="153" t="str">
        <f t="shared" si="403"/>
        <v>I</v>
      </c>
    </row>
    <row r="530" spans="1:47">
      <c r="A530" s="12" t="s">
        <v>50</v>
      </c>
      <c r="B530" s="12" t="s">
        <v>8</v>
      </c>
      <c r="C530" s="12" t="s">
        <v>208</v>
      </c>
      <c r="D530" s="12" t="s">
        <v>1408</v>
      </c>
      <c r="E530" s="12">
        <f t="shared" si="387"/>
        <v>4</v>
      </c>
      <c r="F530" s="12">
        <f t="shared" si="388"/>
        <v>2</v>
      </c>
      <c r="G530" s="12">
        <f t="shared" si="389"/>
        <v>9</v>
      </c>
      <c r="H530" s="12" t="str">
        <f t="shared" si="390"/>
        <v>Operations</v>
      </c>
      <c r="I530" s="12" t="str">
        <f t="shared" si="391"/>
        <v>Operations4</v>
      </c>
      <c r="J530" s="12" t="str">
        <f t="shared" si="392"/>
        <v>Deposit Operations</v>
      </c>
      <c r="K530" s="12" t="str">
        <f t="shared" si="393"/>
        <v>OperationsDeposit Operations2</v>
      </c>
      <c r="L530" s="12" t="str">
        <f t="shared" si="394"/>
        <v>Deposit Operations Processing</v>
      </c>
      <c r="M530" s="12" t="str">
        <f t="shared" si="395"/>
        <v>OperationsDeposit OperationsDeposit Operations Processing9</v>
      </c>
      <c r="N530" s="12" t="str">
        <f t="shared" si="396"/>
        <v>Levels C &amp; D Combined</v>
      </c>
      <c r="O530" s="4" t="s">
        <v>2249</v>
      </c>
      <c r="P530" s="4" t="str">
        <f t="shared" si="404"/>
        <v>OP</v>
      </c>
      <c r="Q530" s="4" t="str">
        <f t="shared" si="405"/>
        <v>DO</v>
      </c>
      <c r="R530" s="4" t="str">
        <f t="shared" si="406"/>
        <v>B</v>
      </c>
      <c r="S530" s="4" t="str">
        <f t="shared" si="407"/>
        <v>2</v>
      </c>
      <c r="V530" s="12" t="str">
        <f t="shared" si="408"/>
        <v>RRU-OP-DOB2</v>
      </c>
      <c r="W530" s="17" t="str">
        <f t="shared" si="386"/>
        <v>Operations</v>
      </c>
      <c r="X530" s="17" t="str">
        <f t="shared" si="409"/>
        <v>Deposit Operations</v>
      </c>
      <c r="Y530" s="17" t="str">
        <f t="shared" si="411"/>
        <v>Deposit Operations Processing</v>
      </c>
      <c r="Z530" s="17" t="str">
        <f t="shared" si="410"/>
        <v>Levels C &amp; D Combined</v>
      </c>
      <c r="AN530" s="4" t="str">
        <f t="shared" si="397"/>
        <v>OPDOB2</v>
      </c>
      <c r="AO530" s="12" t="str">
        <f t="shared" si="319"/>
        <v>RRU-OP-DOB2</v>
      </c>
      <c r="AP530" s="12" t="str">
        <f t="shared" si="398"/>
        <v>Operations</v>
      </c>
      <c r="AQ530" s="12" t="str">
        <f t="shared" si="399"/>
        <v>Deposit Operations</v>
      </c>
      <c r="AR530" s="12" t="str">
        <f t="shared" si="400"/>
        <v>Deposit Operations Processing</v>
      </c>
      <c r="AS530" s="12" t="str">
        <f t="shared" si="401"/>
        <v>Levels C &amp; D Combined</v>
      </c>
      <c r="AT530" s="12" t="str">
        <f t="shared" si="402"/>
        <v>OperationsDeposit OperationsDeposit Operations ProcessingLevels C &amp; D Combined</v>
      </c>
      <c r="AU530" s="153" t="str">
        <f t="shared" si="403"/>
        <v>2</v>
      </c>
    </row>
    <row r="531" spans="1:47">
      <c r="A531" s="12" t="s">
        <v>50</v>
      </c>
      <c r="B531" s="12" t="s">
        <v>8</v>
      </c>
      <c r="C531" s="12" t="s">
        <v>208</v>
      </c>
      <c r="D531" s="12" t="s">
        <v>1409</v>
      </c>
      <c r="E531" s="12">
        <f t="shared" si="387"/>
        <v>4</v>
      </c>
      <c r="F531" s="12">
        <f t="shared" si="388"/>
        <v>2</v>
      </c>
      <c r="G531" s="12">
        <f t="shared" si="389"/>
        <v>10</v>
      </c>
      <c r="H531" s="12" t="str">
        <f t="shared" si="390"/>
        <v>Operations</v>
      </c>
      <c r="I531" s="12" t="str">
        <f t="shared" si="391"/>
        <v>Operations4</v>
      </c>
      <c r="J531" s="12" t="str">
        <f t="shared" si="392"/>
        <v>Deposit Operations</v>
      </c>
      <c r="K531" s="12" t="str">
        <f t="shared" si="393"/>
        <v>OperationsDeposit Operations2</v>
      </c>
      <c r="L531" s="12" t="str">
        <f t="shared" si="394"/>
        <v>Deposit Operations Processing</v>
      </c>
      <c r="M531" s="12" t="str">
        <f t="shared" si="395"/>
        <v>OperationsDeposit OperationsDeposit Operations Processing10</v>
      </c>
      <c r="N531" s="12" t="str">
        <f t="shared" si="396"/>
        <v>Levels E, F &amp; G Combined</v>
      </c>
      <c r="O531" s="4" t="s">
        <v>2250</v>
      </c>
      <c r="P531" s="4" t="str">
        <f t="shared" si="404"/>
        <v>OP</v>
      </c>
      <c r="Q531" s="4" t="str">
        <f t="shared" si="405"/>
        <v>DO</v>
      </c>
      <c r="R531" s="4" t="str">
        <f t="shared" si="406"/>
        <v>B</v>
      </c>
      <c r="S531" s="4" t="str">
        <f t="shared" si="407"/>
        <v>3</v>
      </c>
      <c r="V531" s="12" t="str">
        <f t="shared" si="408"/>
        <v>RRU-OP-DOB3</v>
      </c>
      <c r="W531" s="17" t="str">
        <f t="shared" si="386"/>
        <v>Operations</v>
      </c>
      <c r="X531" s="17" t="str">
        <f t="shared" si="409"/>
        <v>Deposit Operations</v>
      </c>
      <c r="Y531" s="17" t="str">
        <f t="shared" si="411"/>
        <v>Deposit Operations Processing</v>
      </c>
      <c r="Z531" s="17" t="str">
        <f t="shared" si="410"/>
        <v>Levels E, F &amp; G Combined</v>
      </c>
      <c r="AN531" s="4" t="str">
        <f t="shared" si="397"/>
        <v>OPDOB3</v>
      </c>
      <c r="AO531" s="12" t="str">
        <f t="shared" si="319"/>
        <v>RRU-OP-DOB3</v>
      </c>
      <c r="AP531" s="12" t="str">
        <f t="shared" si="398"/>
        <v>Operations</v>
      </c>
      <c r="AQ531" s="12" t="str">
        <f t="shared" si="399"/>
        <v>Deposit Operations</v>
      </c>
      <c r="AR531" s="12" t="str">
        <f t="shared" si="400"/>
        <v>Deposit Operations Processing</v>
      </c>
      <c r="AS531" s="12" t="str">
        <f t="shared" si="401"/>
        <v>Levels E, F &amp; G Combined</v>
      </c>
      <c r="AT531" s="12" t="str">
        <f t="shared" si="402"/>
        <v>OperationsDeposit OperationsDeposit Operations ProcessingLevels E, F &amp; G Combined</v>
      </c>
      <c r="AU531" s="153" t="str">
        <f t="shared" si="403"/>
        <v>3</v>
      </c>
    </row>
    <row r="532" spans="1:47">
      <c r="A532" s="12" t="s">
        <v>50</v>
      </c>
      <c r="B532" s="12" t="s">
        <v>8</v>
      </c>
      <c r="C532" s="12" t="s">
        <v>208</v>
      </c>
      <c r="D532" s="12" t="s">
        <v>1410</v>
      </c>
      <c r="E532" s="12">
        <f t="shared" si="387"/>
        <v>4</v>
      </c>
      <c r="F532" s="12">
        <f t="shared" si="388"/>
        <v>2</v>
      </c>
      <c r="G532" s="12">
        <f t="shared" si="389"/>
        <v>11</v>
      </c>
      <c r="H532" s="12" t="str">
        <f t="shared" si="390"/>
        <v>Operations</v>
      </c>
      <c r="I532" s="12" t="str">
        <f t="shared" si="391"/>
        <v>Operations4</v>
      </c>
      <c r="J532" s="12" t="str">
        <f t="shared" si="392"/>
        <v>Deposit Operations</v>
      </c>
      <c r="K532" s="12" t="str">
        <f t="shared" si="393"/>
        <v>OperationsDeposit Operations2</v>
      </c>
      <c r="L532" s="12" t="str">
        <f t="shared" si="394"/>
        <v>Deposit Operations Processing</v>
      </c>
      <c r="M532" s="12" t="str">
        <f t="shared" si="395"/>
        <v>OperationsDeposit OperationsDeposit Operations Processing11</v>
      </c>
      <c r="N532" s="12" t="str">
        <f t="shared" si="396"/>
        <v>Levels H &amp; I Combined</v>
      </c>
      <c r="O532" s="4" t="s">
        <v>2251</v>
      </c>
      <c r="P532" s="4" t="str">
        <f t="shared" si="404"/>
        <v>OP</v>
      </c>
      <c r="Q532" s="4" t="str">
        <f t="shared" si="405"/>
        <v>DO</v>
      </c>
      <c r="R532" s="4" t="str">
        <f t="shared" si="406"/>
        <v>B</v>
      </c>
      <c r="S532" s="4" t="str">
        <f t="shared" si="407"/>
        <v>4</v>
      </c>
      <c r="V532" s="12" t="str">
        <f t="shared" si="408"/>
        <v>RRU-OP-DOB4</v>
      </c>
      <c r="W532" s="17" t="str">
        <f t="shared" si="386"/>
        <v>Operations</v>
      </c>
      <c r="X532" s="17" t="str">
        <f t="shared" si="409"/>
        <v>Deposit Operations</v>
      </c>
      <c r="Y532" s="17" t="str">
        <f t="shared" si="411"/>
        <v>Deposit Operations Processing</v>
      </c>
      <c r="Z532" s="17" t="str">
        <f t="shared" si="410"/>
        <v>Levels H &amp; I Combined</v>
      </c>
      <c r="AN532" s="4" t="str">
        <f t="shared" si="397"/>
        <v>OPDOB4</v>
      </c>
      <c r="AO532" s="12" t="str">
        <f t="shared" si="319"/>
        <v>RRU-OP-DOB4</v>
      </c>
      <c r="AP532" s="12" t="str">
        <f t="shared" si="398"/>
        <v>Operations</v>
      </c>
      <c r="AQ532" s="12" t="str">
        <f t="shared" si="399"/>
        <v>Deposit Operations</v>
      </c>
      <c r="AR532" s="12" t="str">
        <f t="shared" si="400"/>
        <v>Deposit Operations Processing</v>
      </c>
      <c r="AS532" s="12" t="str">
        <f t="shared" si="401"/>
        <v>Levels H &amp; I Combined</v>
      </c>
      <c r="AT532" s="12" t="str">
        <f t="shared" si="402"/>
        <v>OperationsDeposit OperationsDeposit Operations ProcessingLevels H &amp; I Combined</v>
      </c>
      <c r="AU532" s="153" t="str">
        <f t="shared" si="403"/>
        <v>4</v>
      </c>
    </row>
    <row r="533" spans="1:47">
      <c r="A533" s="12" t="s">
        <v>50</v>
      </c>
      <c r="B533" s="12" t="s">
        <v>8</v>
      </c>
      <c r="C533" s="12" t="s">
        <v>434</v>
      </c>
      <c r="D533" s="12" t="s">
        <v>51</v>
      </c>
      <c r="E533" s="12">
        <f t="shared" si="387"/>
        <v>4</v>
      </c>
      <c r="F533" s="12">
        <f t="shared" si="388"/>
        <v>3</v>
      </c>
      <c r="G533" s="12">
        <f t="shared" si="389"/>
        <v>1</v>
      </c>
      <c r="H533" s="12" t="str">
        <f t="shared" si="390"/>
        <v>Operations</v>
      </c>
      <c r="I533" s="12" t="str">
        <f t="shared" si="391"/>
        <v>Operations4</v>
      </c>
      <c r="J533" s="12" t="str">
        <f t="shared" si="392"/>
        <v>Deposit Operations</v>
      </c>
      <c r="K533" s="12" t="str">
        <f t="shared" si="393"/>
        <v>OperationsDeposit Operations3</v>
      </c>
      <c r="L533" s="12" t="str">
        <f t="shared" si="394"/>
        <v>All Specializations Combined</v>
      </c>
      <c r="M533" s="12" t="str">
        <f t="shared" si="395"/>
        <v>OperationsDeposit OperationsAll Specializations Combined1</v>
      </c>
      <c r="N533" s="12" t="str">
        <f t="shared" si="396"/>
        <v>B - Senior Function Manager</v>
      </c>
      <c r="O533" s="4" t="s">
        <v>2230</v>
      </c>
      <c r="P533" s="4" t="str">
        <f t="shared" si="404"/>
        <v>OP</v>
      </c>
      <c r="Q533" s="4" t="str">
        <f t="shared" si="405"/>
        <v>DO</v>
      </c>
      <c r="R533" s="4" t="str">
        <f t="shared" si="406"/>
        <v>0</v>
      </c>
      <c r="S533" s="4" t="str">
        <f t="shared" si="407"/>
        <v>B</v>
      </c>
      <c r="V533" s="12" t="str">
        <f t="shared" si="408"/>
        <v>RRU-OP-DO0B</v>
      </c>
      <c r="W533" s="17" t="str">
        <f t="shared" si="386"/>
        <v>Operations</v>
      </c>
      <c r="X533" s="17" t="str">
        <f t="shared" si="409"/>
        <v>Deposit Operations</v>
      </c>
      <c r="Y533" s="17" t="str">
        <f t="shared" si="411"/>
        <v>Deposit Operations Processing</v>
      </c>
      <c r="Z533" s="17" t="str">
        <f t="shared" si="410"/>
        <v>B - Senior Function Manager</v>
      </c>
      <c r="AN533" s="4" t="str">
        <f t="shared" si="397"/>
        <v>OPDO0B</v>
      </c>
      <c r="AO533" s="12" t="str">
        <f t="shared" si="319"/>
        <v>RRU-OP-DO0B</v>
      </c>
      <c r="AP533" s="12" t="str">
        <f t="shared" si="398"/>
        <v>Operations</v>
      </c>
      <c r="AQ533" s="12" t="str">
        <f t="shared" si="399"/>
        <v>Deposit Operations</v>
      </c>
      <c r="AR533" s="12" t="str">
        <f t="shared" si="400"/>
        <v>All Specializations Combined</v>
      </c>
      <c r="AS533" s="12" t="str">
        <f t="shared" si="401"/>
        <v>B - Senior Function Manager</v>
      </c>
      <c r="AT533" s="12" t="str">
        <f t="shared" si="402"/>
        <v>OperationsDeposit OperationsAll Specializations CombinedB - Senior Function Manager</v>
      </c>
      <c r="AU533" s="153" t="str">
        <f t="shared" si="403"/>
        <v>B</v>
      </c>
    </row>
    <row r="534" spans="1:47">
      <c r="A534" s="12" t="s">
        <v>50</v>
      </c>
      <c r="B534" s="12" t="s">
        <v>8</v>
      </c>
      <c r="C534" s="12" t="s">
        <v>434</v>
      </c>
      <c r="D534" s="12" t="s">
        <v>142</v>
      </c>
      <c r="E534" s="12">
        <f t="shared" si="387"/>
        <v>4</v>
      </c>
      <c r="F534" s="12">
        <f t="shared" si="388"/>
        <v>3</v>
      </c>
      <c r="G534" s="12">
        <f t="shared" si="389"/>
        <v>2</v>
      </c>
      <c r="H534" s="12" t="str">
        <f t="shared" si="390"/>
        <v>Operations</v>
      </c>
      <c r="I534" s="12" t="str">
        <f t="shared" si="391"/>
        <v>Operations4</v>
      </c>
      <c r="J534" s="12" t="str">
        <f t="shared" si="392"/>
        <v>Deposit Operations</v>
      </c>
      <c r="K534" s="12" t="str">
        <f t="shared" si="393"/>
        <v>OperationsDeposit Operations3</v>
      </c>
      <c r="L534" s="12" t="str">
        <f t="shared" si="394"/>
        <v>All Specializations Combined</v>
      </c>
      <c r="M534" s="12" t="str">
        <f t="shared" si="395"/>
        <v>OperationsDeposit OperationsAll Specializations Combined2</v>
      </c>
      <c r="N534" s="12" t="str">
        <f t="shared" si="396"/>
        <v>C - Function Manager/Senior Technical Expert</v>
      </c>
      <c r="O534" s="4" t="s">
        <v>2231</v>
      </c>
      <c r="P534" s="4" t="str">
        <f t="shared" si="404"/>
        <v>OP</v>
      </c>
      <c r="Q534" s="4" t="str">
        <f t="shared" si="405"/>
        <v>DO</v>
      </c>
      <c r="R534" s="4" t="str">
        <f t="shared" si="406"/>
        <v>0</v>
      </c>
      <c r="S534" s="4" t="str">
        <f t="shared" si="407"/>
        <v>C</v>
      </c>
      <c r="V534" s="12" t="str">
        <f t="shared" si="408"/>
        <v>RRU-OP-DO0C</v>
      </c>
      <c r="W534" s="17" t="str">
        <f t="shared" si="386"/>
        <v>Operations</v>
      </c>
      <c r="X534" s="17" t="str">
        <f t="shared" si="409"/>
        <v>Deposit Operations</v>
      </c>
      <c r="Y534" s="17" t="str">
        <f t="shared" si="411"/>
        <v>All Specializations Combined</v>
      </c>
      <c r="Z534" s="17" t="str">
        <f t="shared" si="410"/>
        <v>C - Function Manager/Senior Technical Expert</v>
      </c>
      <c r="AN534" s="4" t="str">
        <f t="shared" si="397"/>
        <v>OPDO0C</v>
      </c>
      <c r="AO534" s="12" t="str">
        <f t="shared" ref="AO534:AO606" si="412">"RRU-"&amp;LEFT(AN534,2)&amp;"-"&amp;RIGHT(AN534,4)</f>
        <v>RRU-OP-DO0C</v>
      </c>
      <c r="AP534" s="12" t="str">
        <f t="shared" si="398"/>
        <v>Operations</v>
      </c>
      <c r="AQ534" s="12" t="str">
        <f t="shared" si="399"/>
        <v>Deposit Operations</v>
      </c>
      <c r="AR534" s="12" t="str">
        <f t="shared" si="400"/>
        <v>All Specializations Combined</v>
      </c>
      <c r="AS534" s="12" t="str">
        <f t="shared" si="401"/>
        <v>C - Function Manager/Senior Technical Expert</v>
      </c>
      <c r="AT534" s="12" t="str">
        <f t="shared" si="402"/>
        <v>OperationsDeposit OperationsAll Specializations CombinedC - Function Manager/Senior Technical Expert</v>
      </c>
      <c r="AU534" s="153" t="str">
        <f t="shared" si="403"/>
        <v>C</v>
      </c>
    </row>
    <row r="535" spans="1:47">
      <c r="A535" s="12" t="s">
        <v>50</v>
      </c>
      <c r="B535" s="12" t="s">
        <v>8</v>
      </c>
      <c r="C535" s="12" t="s">
        <v>434</v>
      </c>
      <c r="D535" s="12" t="s">
        <v>135</v>
      </c>
      <c r="E535" s="12">
        <f t="shared" si="387"/>
        <v>4</v>
      </c>
      <c r="F535" s="12">
        <f t="shared" si="388"/>
        <v>3</v>
      </c>
      <c r="G535" s="12">
        <f t="shared" si="389"/>
        <v>3</v>
      </c>
      <c r="H535" s="12" t="str">
        <f t="shared" si="390"/>
        <v>Operations</v>
      </c>
      <c r="I535" s="12" t="str">
        <f t="shared" si="391"/>
        <v>Operations4</v>
      </c>
      <c r="J535" s="12" t="str">
        <f t="shared" si="392"/>
        <v>Deposit Operations</v>
      </c>
      <c r="K535" s="12" t="str">
        <f t="shared" si="393"/>
        <v>OperationsDeposit Operations3</v>
      </c>
      <c r="L535" s="12" t="str">
        <f t="shared" si="394"/>
        <v>All Specializations Combined</v>
      </c>
      <c r="M535" s="12" t="str">
        <f t="shared" si="395"/>
        <v>OperationsDeposit OperationsAll Specializations Combined3</v>
      </c>
      <c r="N535" s="12" t="str">
        <f t="shared" si="396"/>
        <v>D - Manager/Technical Expert</v>
      </c>
      <c r="O535" s="4" t="s">
        <v>2232</v>
      </c>
      <c r="P535" s="4" t="str">
        <f t="shared" si="404"/>
        <v>OP</v>
      </c>
      <c r="Q535" s="4" t="str">
        <f t="shared" si="405"/>
        <v>DO</v>
      </c>
      <c r="R535" s="4" t="str">
        <f t="shared" si="406"/>
        <v>0</v>
      </c>
      <c r="S535" s="4" t="str">
        <f t="shared" si="407"/>
        <v>D</v>
      </c>
      <c r="V535" s="12" t="str">
        <f t="shared" si="408"/>
        <v>RRU-OP-DO0D</v>
      </c>
      <c r="W535" s="17" t="str">
        <f t="shared" si="386"/>
        <v>Operations</v>
      </c>
      <c r="X535" s="17" t="str">
        <f t="shared" si="409"/>
        <v>Deposit Operations</v>
      </c>
      <c r="Y535" s="17" t="str">
        <f t="shared" si="411"/>
        <v>All Specializations Combined</v>
      </c>
      <c r="Z535" s="17" t="str">
        <f t="shared" si="410"/>
        <v>D - Manager/Technical Expert</v>
      </c>
      <c r="AN535" s="4" t="str">
        <f t="shared" si="397"/>
        <v>OPDO0D</v>
      </c>
      <c r="AO535" s="12" t="str">
        <f t="shared" si="412"/>
        <v>RRU-OP-DO0D</v>
      </c>
      <c r="AP535" s="12" t="str">
        <f t="shared" si="398"/>
        <v>Operations</v>
      </c>
      <c r="AQ535" s="12" t="str">
        <f t="shared" si="399"/>
        <v>Deposit Operations</v>
      </c>
      <c r="AR535" s="12" t="str">
        <f t="shared" si="400"/>
        <v>All Specializations Combined</v>
      </c>
      <c r="AS535" s="12" t="str">
        <f t="shared" si="401"/>
        <v>D - Manager/Technical Expert</v>
      </c>
      <c r="AT535" s="12" t="str">
        <f t="shared" si="402"/>
        <v>OperationsDeposit OperationsAll Specializations CombinedD - Manager/Technical Expert</v>
      </c>
      <c r="AU535" s="153" t="str">
        <f t="shared" si="403"/>
        <v>D</v>
      </c>
    </row>
    <row r="536" spans="1:47">
      <c r="A536" s="12" t="s">
        <v>50</v>
      </c>
      <c r="B536" s="12" t="s">
        <v>8</v>
      </c>
      <c r="C536" s="12" t="s">
        <v>434</v>
      </c>
      <c r="D536" s="12" t="s">
        <v>136</v>
      </c>
      <c r="E536" s="12">
        <f t="shared" si="387"/>
        <v>4</v>
      </c>
      <c r="F536" s="12">
        <f t="shared" si="388"/>
        <v>3</v>
      </c>
      <c r="G536" s="12">
        <f t="shared" si="389"/>
        <v>4</v>
      </c>
      <c r="H536" s="12" t="str">
        <f t="shared" si="390"/>
        <v>Operations</v>
      </c>
      <c r="I536" s="12" t="str">
        <f t="shared" si="391"/>
        <v>Operations4</v>
      </c>
      <c r="J536" s="12" t="str">
        <f t="shared" si="392"/>
        <v>Deposit Operations</v>
      </c>
      <c r="K536" s="12" t="str">
        <f t="shared" si="393"/>
        <v>OperationsDeposit Operations3</v>
      </c>
      <c r="L536" s="12" t="str">
        <f t="shared" si="394"/>
        <v>All Specializations Combined</v>
      </c>
      <c r="M536" s="12" t="str">
        <f t="shared" si="395"/>
        <v>OperationsDeposit OperationsAll Specializations Combined4</v>
      </c>
      <c r="N536" s="12" t="str">
        <f t="shared" si="396"/>
        <v>E - Senior Professional</v>
      </c>
      <c r="O536" s="4" t="s">
        <v>2233</v>
      </c>
      <c r="P536" s="4" t="str">
        <f t="shared" si="404"/>
        <v>OP</v>
      </c>
      <c r="Q536" s="4" t="str">
        <f t="shared" si="405"/>
        <v>DO</v>
      </c>
      <c r="R536" s="4" t="str">
        <f t="shared" si="406"/>
        <v>0</v>
      </c>
      <c r="S536" s="4" t="str">
        <f t="shared" si="407"/>
        <v>E</v>
      </c>
      <c r="V536" s="12" t="str">
        <f t="shared" si="408"/>
        <v>RRU-OP-DO0E</v>
      </c>
      <c r="W536" s="17" t="str">
        <f t="shared" si="386"/>
        <v>Operations</v>
      </c>
      <c r="X536" s="17" t="str">
        <f t="shared" si="409"/>
        <v>Deposit Operations</v>
      </c>
      <c r="Y536" s="17" t="str">
        <f t="shared" si="411"/>
        <v>All Specializations Combined</v>
      </c>
      <c r="Z536" s="17" t="str">
        <f t="shared" si="410"/>
        <v>E - Senior Professional</v>
      </c>
      <c r="AN536" s="4" t="str">
        <f t="shared" si="397"/>
        <v>OPDO0E</v>
      </c>
      <c r="AO536" s="12" t="str">
        <f t="shared" si="412"/>
        <v>RRU-OP-DO0E</v>
      </c>
      <c r="AP536" s="12" t="str">
        <f t="shared" si="398"/>
        <v>Operations</v>
      </c>
      <c r="AQ536" s="12" t="str">
        <f t="shared" si="399"/>
        <v>Deposit Operations</v>
      </c>
      <c r="AR536" s="12" t="str">
        <f t="shared" si="400"/>
        <v>All Specializations Combined</v>
      </c>
      <c r="AS536" s="12" t="str">
        <f t="shared" si="401"/>
        <v>E - Senior Professional</v>
      </c>
      <c r="AT536" s="12" t="str">
        <f t="shared" si="402"/>
        <v>OperationsDeposit OperationsAll Specializations CombinedE - Senior Professional</v>
      </c>
      <c r="AU536" s="153" t="str">
        <f t="shared" si="403"/>
        <v>E</v>
      </c>
    </row>
    <row r="537" spans="1:47">
      <c r="A537" s="12" t="s">
        <v>50</v>
      </c>
      <c r="B537" s="12" t="s">
        <v>8</v>
      </c>
      <c r="C537" s="12" t="s">
        <v>434</v>
      </c>
      <c r="D537" s="12" t="s">
        <v>137</v>
      </c>
      <c r="E537" s="12">
        <f t="shared" si="387"/>
        <v>4</v>
      </c>
      <c r="F537" s="12">
        <f t="shared" si="388"/>
        <v>3</v>
      </c>
      <c r="G537" s="12">
        <f t="shared" si="389"/>
        <v>5</v>
      </c>
      <c r="H537" s="12" t="str">
        <f t="shared" si="390"/>
        <v>Operations</v>
      </c>
      <c r="I537" s="12" t="str">
        <f t="shared" si="391"/>
        <v>Operations4</v>
      </c>
      <c r="J537" s="12" t="str">
        <f t="shared" si="392"/>
        <v>Deposit Operations</v>
      </c>
      <c r="K537" s="12" t="str">
        <f t="shared" si="393"/>
        <v>OperationsDeposit Operations3</v>
      </c>
      <c r="L537" s="12" t="str">
        <f t="shared" si="394"/>
        <v>All Specializations Combined</v>
      </c>
      <c r="M537" s="12" t="str">
        <f t="shared" si="395"/>
        <v>OperationsDeposit OperationsAll Specializations Combined5</v>
      </c>
      <c r="N537" s="12" t="str">
        <f t="shared" si="396"/>
        <v>F - Intermediate Professional</v>
      </c>
      <c r="O537" s="4" t="s">
        <v>2234</v>
      </c>
      <c r="P537" s="4" t="str">
        <f t="shared" si="404"/>
        <v>OP</v>
      </c>
      <c r="Q537" s="4" t="str">
        <f t="shared" si="405"/>
        <v>DO</v>
      </c>
      <c r="R537" s="4" t="str">
        <f t="shared" si="406"/>
        <v>0</v>
      </c>
      <c r="S537" s="4" t="str">
        <f t="shared" si="407"/>
        <v>F</v>
      </c>
      <c r="V537" s="12" t="str">
        <f t="shared" si="408"/>
        <v>RRU-OP-DO0F</v>
      </c>
      <c r="W537" s="17" t="str">
        <f t="shared" si="386"/>
        <v>Operations</v>
      </c>
      <c r="X537" s="17" t="str">
        <f t="shared" si="409"/>
        <v>Deposit Operations</v>
      </c>
      <c r="Y537" s="17" t="str">
        <f t="shared" si="411"/>
        <v>All Specializations Combined</v>
      </c>
      <c r="Z537" s="17" t="str">
        <f t="shared" si="410"/>
        <v>F - Intermediate Professional</v>
      </c>
      <c r="AN537" s="4" t="str">
        <f t="shared" si="397"/>
        <v>OPDO0F</v>
      </c>
      <c r="AO537" s="12" t="str">
        <f t="shared" si="412"/>
        <v>RRU-OP-DO0F</v>
      </c>
      <c r="AP537" s="12" t="str">
        <f t="shared" si="398"/>
        <v>Operations</v>
      </c>
      <c r="AQ537" s="12" t="str">
        <f t="shared" si="399"/>
        <v>Deposit Operations</v>
      </c>
      <c r="AR537" s="12" t="str">
        <f t="shared" si="400"/>
        <v>All Specializations Combined</v>
      </c>
      <c r="AS537" s="12" t="str">
        <f t="shared" si="401"/>
        <v>F - Intermediate Professional</v>
      </c>
      <c r="AT537" s="12" t="str">
        <f t="shared" si="402"/>
        <v>OperationsDeposit OperationsAll Specializations CombinedF - Intermediate Professional</v>
      </c>
      <c r="AU537" s="153" t="str">
        <f t="shared" si="403"/>
        <v>F</v>
      </c>
    </row>
    <row r="538" spans="1:47">
      <c r="A538" s="12" t="s">
        <v>50</v>
      </c>
      <c r="B538" s="12" t="s">
        <v>8</v>
      </c>
      <c r="C538" s="12" t="s">
        <v>434</v>
      </c>
      <c r="D538" s="12" t="s">
        <v>138</v>
      </c>
      <c r="E538" s="12">
        <f t="shared" si="387"/>
        <v>4</v>
      </c>
      <c r="F538" s="12">
        <f t="shared" si="388"/>
        <v>3</v>
      </c>
      <c r="G538" s="12">
        <f t="shared" si="389"/>
        <v>6</v>
      </c>
      <c r="H538" s="12" t="str">
        <f t="shared" si="390"/>
        <v>Operations</v>
      </c>
      <c r="I538" s="12" t="str">
        <f t="shared" si="391"/>
        <v>Operations4</v>
      </c>
      <c r="J538" s="12" t="str">
        <f t="shared" si="392"/>
        <v>Deposit Operations</v>
      </c>
      <c r="K538" s="12" t="str">
        <f t="shared" si="393"/>
        <v>OperationsDeposit Operations3</v>
      </c>
      <c r="L538" s="12" t="str">
        <f t="shared" si="394"/>
        <v>All Specializations Combined</v>
      </c>
      <c r="M538" s="12" t="str">
        <f t="shared" si="395"/>
        <v>OperationsDeposit OperationsAll Specializations Combined6</v>
      </c>
      <c r="N538" s="12" t="str">
        <f t="shared" si="396"/>
        <v>G - Junior Professional</v>
      </c>
      <c r="O538" s="4" t="s">
        <v>2235</v>
      </c>
      <c r="P538" s="4" t="str">
        <f t="shared" si="404"/>
        <v>OP</v>
      </c>
      <c r="Q538" s="4" t="str">
        <f t="shared" si="405"/>
        <v>DO</v>
      </c>
      <c r="R538" s="4" t="str">
        <f t="shared" si="406"/>
        <v>0</v>
      </c>
      <c r="S538" s="4" t="str">
        <f t="shared" si="407"/>
        <v>G</v>
      </c>
      <c r="V538" s="12" t="str">
        <f t="shared" si="408"/>
        <v>RRU-OP-DO0G</v>
      </c>
      <c r="W538" s="17" t="str">
        <f t="shared" si="386"/>
        <v>Operations</v>
      </c>
      <c r="X538" s="17" t="str">
        <f t="shared" si="409"/>
        <v>Deposit Operations</v>
      </c>
      <c r="Y538" s="17" t="str">
        <f t="shared" si="411"/>
        <v>All Specializations Combined</v>
      </c>
      <c r="Z538" s="17" t="str">
        <f t="shared" si="410"/>
        <v>G - Junior Professional</v>
      </c>
      <c r="AN538" s="4" t="str">
        <f t="shared" si="397"/>
        <v>OPDO0G</v>
      </c>
      <c r="AO538" s="12" t="str">
        <f t="shared" si="412"/>
        <v>RRU-OP-DO0G</v>
      </c>
      <c r="AP538" s="12" t="str">
        <f t="shared" si="398"/>
        <v>Operations</v>
      </c>
      <c r="AQ538" s="12" t="str">
        <f t="shared" si="399"/>
        <v>Deposit Operations</v>
      </c>
      <c r="AR538" s="12" t="str">
        <f t="shared" si="400"/>
        <v>All Specializations Combined</v>
      </c>
      <c r="AS538" s="12" t="str">
        <f t="shared" si="401"/>
        <v>G - Junior Professional</v>
      </c>
      <c r="AT538" s="12" t="str">
        <f t="shared" si="402"/>
        <v>OperationsDeposit OperationsAll Specializations CombinedG - Junior Professional</v>
      </c>
      <c r="AU538" s="153" t="str">
        <f t="shared" si="403"/>
        <v>G</v>
      </c>
    </row>
    <row r="539" spans="1:47">
      <c r="A539" s="12" t="s">
        <v>50</v>
      </c>
      <c r="B539" s="12" t="s">
        <v>8</v>
      </c>
      <c r="C539" s="12" t="s">
        <v>434</v>
      </c>
      <c r="D539" s="12" t="s">
        <v>143</v>
      </c>
      <c r="E539" s="12">
        <f t="shared" si="387"/>
        <v>4</v>
      </c>
      <c r="F539" s="12">
        <f t="shared" si="388"/>
        <v>3</v>
      </c>
      <c r="G539" s="12">
        <f t="shared" si="389"/>
        <v>7</v>
      </c>
      <c r="H539" s="12" t="str">
        <f t="shared" si="390"/>
        <v>Operations</v>
      </c>
      <c r="I539" s="12" t="str">
        <f t="shared" si="391"/>
        <v>Operations4</v>
      </c>
      <c r="J539" s="12" t="str">
        <f t="shared" si="392"/>
        <v>Deposit Operations</v>
      </c>
      <c r="K539" s="12" t="str">
        <f t="shared" si="393"/>
        <v>OperationsDeposit Operations3</v>
      </c>
      <c r="L539" s="12" t="str">
        <f t="shared" si="394"/>
        <v>All Specializations Combined</v>
      </c>
      <c r="M539" s="12" t="str">
        <f t="shared" si="395"/>
        <v>OperationsDeposit OperationsAll Specializations Combined7</v>
      </c>
      <c r="N539" s="12" t="str">
        <f t="shared" si="396"/>
        <v>H - Intermediate Staff</v>
      </c>
      <c r="O539" s="4" t="s">
        <v>2236</v>
      </c>
      <c r="P539" s="4" t="str">
        <f t="shared" si="404"/>
        <v>OP</v>
      </c>
      <c r="Q539" s="4" t="str">
        <f t="shared" si="405"/>
        <v>DO</v>
      </c>
      <c r="R539" s="4" t="str">
        <f t="shared" si="406"/>
        <v>0</v>
      </c>
      <c r="S539" s="4" t="str">
        <f t="shared" si="407"/>
        <v>H</v>
      </c>
      <c r="V539" s="12" t="str">
        <f t="shared" si="408"/>
        <v>RRU-OP-DO0H</v>
      </c>
      <c r="W539" s="17" t="str">
        <f t="shared" si="386"/>
        <v>Operations</v>
      </c>
      <c r="X539" s="17" t="str">
        <f t="shared" si="409"/>
        <v>Deposit Operations</v>
      </c>
      <c r="Y539" s="17" t="str">
        <f t="shared" si="411"/>
        <v>All Specializations Combined</v>
      </c>
      <c r="Z539" s="17" t="str">
        <f t="shared" si="410"/>
        <v>H - Intermediate Staff</v>
      </c>
      <c r="AN539" s="4" t="str">
        <f t="shared" si="397"/>
        <v>OPDO0H</v>
      </c>
      <c r="AO539" s="12" t="str">
        <f t="shared" si="412"/>
        <v>RRU-OP-DO0H</v>
      </c>
      <c r="AP539" s="12" t="str">
        <f t="shared" si="398"/>
        <v>Operations</v>
      </c>
      <c r="AQ539" s="12" t="str">
        <f t="shared" si="399"/>
        <v>Deposit Operations</v>
      </c>
      <c r="AR539" s="12" t="str">
        <f t="shared" si="400"/>
        <v>All Specializations Combined</v>
      </c>
      <c r="AS539" s="12" t="str">
        <f t="shared" si="401"/>
        <v>H - Intermediate Staff</v>
      </c>
      <c r="AT539" s="12" t="str">
        <f t="shared" si="402"/>
        <v>OperationsDeposit OperationsAll Specializations CombinedH - Intermediate Staff</v>
      </c>
      <c r="AU539" s="153" t="str">
        <f t="shared" si="403"/>
        <v>H</v>
      </c>
    </row>
    <row r="540" spans="1:47">
      <c r="A540" s="12" t="s">
        <v>50</v>
      </c>
      <c r="B540" s="12" t="s">
        <v>8</v>
      </c>
      <c r="C540" s="12" t="s">
        <v>434</v>
      </c>
      <c r="D540" s="12" t="s">
        <v>144</v>
      </c>
      <c r="E540" s="12">
        <f t="shared" si="387"/>
        <v>4</v>
      </c>
      <c r="F540" s="12">
        <f t="shared" si="388"/>
        <v>3</v>
      </c>
      <c r="G540" s="12">
        <f t="shared" si="389"/>
        <v>8</v>
      </c>
      <c r="H540" s="12" t="str">
        <f t="shared" si="390"/>
        <v>Operations</v>
      </c>
      <c r="I540" s="12" t="str">
        <f t="shared" si="391"/>
        <v>Operations4</v>
      </c>
      <c r="J540" s="12" t="str">
        <f t="shared" si="392"/>
        <v>Deposit Operations</v>
      </c>
      <c r="K540" s="12" t="str">
        <f t="shared" si="393"/>
        <v>OperationsDeposit Operations3</v>
      </c>
      <c r="L540" s="12" t="str">
        <f t="shared" si="394"/>
        <v>All Specializations Combined</v>
      </c>
      <c r="M540" s="12" t="str">
        <f t="shared" si="395"/>
        <v>OperationsDeposit OperationsAll Specializations Combined8</v>
      </c>
      <c r="N540" s="12" t="str">
        <f t="shared" si="396"/>
        <v>I - Junior Staff</v>
      </c>
      <c r="O540" s="4" t="s">
        <v>2237</v>
      </c>
      <c r="P540" s="4" t="str">
        <f t="shared" si="404"/>
        <v>OP</v>
      </c>
      <c r="Q540" s="4" t="str">
        <f t="shared" si="405"/>
        <v>DO</v>
      </c>
      <c r="R540" s="4" t="str">
        <f t="shared" si="406"/>
        <v>0</v>
      </c>
      <c r="S540" s="4" t="str">
        <f t="shared" si="407"/>
        <v>I</v>
      </c>
      <c r="V540" s="12" t="str">
        <f t="shared" si="408"/>
        <v>RRU-OP-DO0I</v>
      </c>
      <c r="W540" s="17" t="str">
        <f t="shared" si="386"/>
        <v>Operations</v>
      </c>
      <c r="X540" s="17" t="str">
        <f t="shared" si="409"/>
        <v>Deposit Operations</v>
      </c>
      <c r="Y540" s="17" t="str">
        <f t="shared" si="411"/>
        <v>All Specializations Combined</v>
      </c>
      <c r="Z540" s="17" t="str">
        <f t="shared" si="410"/>
        <v>I - Junior Staff</v>
      </c>
      <c r="AN540" s="4" t="str">
        <f t="shared" si="397"/>
        <v>OPDO0I</v>
      </c>
      <c r="AO540" s="12" t="str">
        <f t="shared" si="412"/>
        <v>RRU-OP-DO0I</v>
      </c>
      <c r="AP540" s="12" t="str">
        <f t="shared" si="398"/>
        <v>Operations</v>
      </c>
      <c r="AQ540" s="12" t="str">
        <f t="shared" si="399"/>
        <v>Deposit Operations</v>
      </c>
      <c r="AR540" s="12" t="str">
        <f t="shared" si="400"/>
        <v>All Specializations Combined</v>
      </c>
      <c r="AS540" s="12" t="str">
        <f t="shared" si="401"/>
        <v>I - Junior Staff</v>
      </c>
      <c r="AT540" s="12" t="str">
        <f t="shared" si="402"/>
        <v>OperationsDeposit OperationsAll Specializations CombinedI - Junior Staff</v>
      </c>
      <c r="AU540" s="153" t="str">
        <f t="shared" si="403"/>
        <v>I</v>
      </c>
    </row>
    <row r="541" spans="1:47">
      <c r="A541" s="189" t="s">
        <v>50</v>
      </c>
      <c r="B541" s="189" t="s">
        <v>2827</v>
      </c>
      <c r="C541" s="189" t="s">
        <v>2827</v>
      </c>
      <c r="D541" s="189" t="s">
        <v>51</v>
      </c>
      <c r="E541" s="12">
        <f t="shared" si="387"/>
        <v>5</v>
      </c>
      <c r="F541" s="12">
        <f t="shared" si="388"/>
        <v>1</v>
      </c>
      <c r="G541" s="12">
        <f t="shared" si="389"/>
        <v>1</v>
      </c>
      <c r="H541" s="12" t="str">
        <f t="shared" si="390"/>
        <v>Operations</v>
      </c>
      <c r="I541" s="12" t="str">
        <f t="shared" si="391"/>
        <v>Operations5</v>
      </c>
      <c r="J541" s="12" t="str">
        <f t="shared" si="392"/>
        <v>Branch Administration/Operations</v>
      </c>
      <c r="K541" s="12" t="str">
        <f t="shared" si="393"/>
        <v>OperationsBranch Administration/Operations1</v>
      </c>
      <c r="L541" s="12" t="str">
        <f t="shared" si="394"/>
        <v>Branch Administration/Operations</v>
      </c>
      <c r="M541" s="12" t="str">
        <f t="shared" si="395"/>
        <v>OperationsBranch Administration/OperationsBranch Administration/Operations1</v>
      </c>
      <c r="N541" s="12" t="str">
        <f t="shared" si="396"/>
        <v>B - Senior Function Manager</v>
      </c>
      <c r="O541" s="188" t="s">
        <v>2222</v>
      </c>
      <c r="P541" s="4" t="str">
        <f t="shared" si="404"/>
        <v>OP</v>
      </c>
      <c r="Q541" s="4" t="str">
        <f t="shared" si="405"/>
        <v>BO</v>
      </c>
      <c r="R541" s="4" t="str">
        <f t="shared" si="406"/>
        <v>A</v>
      </c>
      <c r="S541" s="4" t="str">
        <f t="shared" si="407"/>
        <v>B</v>
      </c>
      <c r="V541" s="12" t="str">
        <f t="shared" si="408"/>
        <v>RRU-OP-BOAB</v>
      </c>
      <c r="W541" s="17" t="str">
        <f t="shared" si="386"/>
        <v>Operations</v>
      </c>
      <c r="X541" s="17" t="str">
        <f t="shared" si="409"/>
        <v>Branch Administration/Operations</v>
      </c>
      <c r="Y541" s="17" t="str">
        <f t="shared" si="411"/>
        <v>All Specializations Combined</v>
      </c>
      <c r="Z541" s="17" t="str">
        <f t="shared" si="410"/>
        <v>B - Senior Function Manager</v>
      </c>
      <c r="AN541" s="4" t="str">
        <f t="shared" si="397"/>
        <v>OPBOAB</v>
      </c>
      <c r="AO541" s="12" t="str">
        <f t="shared" si="412"/>
        <v>RRU-OP-BOAB</v>
      </c>
      <c r="AP541" s="12" t="str">
        <f t="shared" si="398"/>
        <v>Operations</v>
      </c>
      <c r="AQ541" s="12" t="str">
        <f t="shared" si="399"/>
        <v>Branch Administration/Operations</v>
      </c>
      <c r="AR541" s="12" t="str">
        <f t="shared" si="400"/>
        <v>Branch Administration/Operations</v>
      </c>
      <c r="AS541" s="12" t="str">
        <f t="shared" si="401"/>
        <v>B - Senior Function Manager</v>
      </c>
      <c r="AT541" s="12" t="str">
        <f t="shared" si="402"/>
        <v>OperationsBranch Administration/OperationsBranch Administration/OperationsB - Senior Function Manager</v>
      </c>
      <c r="AU541" s="153" t="str">
        <f t="shared" si="403"/>
        <v>B</v>
      </c>
    </row>
    <row r="542" spans="1:47">
      <c r="A542" s="189" t="s">
        <v>50</v>
      </c>
      <c r="B542" s="189" t="s">
        <v>2827</v>
      </c>
      <c r="C542" s="189" t="s">
        <v>2827</v>
      </c>
      <c r="D542" s="189" t="s">
        <v>142</v>
      </c>
      <c r="E542" s="12">
        <f t="shared" si="387"/>
        <v>5</v>
      </c>
      <c r="F542" s="12">
        <f t="shared" si="388"/>
        <v>1</v>
      </c>
      <c r="G542" s="12">
        <f t="shared" si="389"/>
        <v>2</v>
      </c>
      <c r="H542" s="12" t="str">
        <f t="shared" si="390"/>
        <v>Operations</v>
      </c>
      <c r="I542" s="12" t="str">
        <f t="shared" si="391"/>
        <v>Operations5</v>
      </c>
      <c r="J542" s="12" t="str">
        <f t="shared" si="392"/>
        <v>Branch Administration/Operations</v>
      </c>
      <c r="K542" s="12" t="str">
        <f t="shared" si="393"/>
        <v>OperationsBranch Administration/Operations1</v>
      </c>
      <c r="L542" s="12" t="str">
        <f t="shared" si="394"/>
        <v>Branch Administration/Operations</v>
      </c>
      <c r="M542" s="12" t="str">
        <f t="shared" si="395"/>
        <v>OperationsBranch Administration/OperationsBranch Administration/Operations2</v>
      </c>
      <c r="N542" s="12" t="str">
        <f t="shared" si="396"/>
        <v>C - Function Manager/Senior Technical Expert</v>
      </c>
      <c r="O542" s="188" t="s">
        <v>2223</v>
      </c>
      <c r="P542" s="4" t="str">
        <f t="shared" si="404"/>
        <v>OP</v>
      </c>
      <c r="Q542" s="4" t="str">
        <f t="shared" si="405"/>
        <v>BO</v>
      </c>
      <c r="R542" s="4" t="str">
        <f t="shared" si="406"/>
        <v>A</v>
      </c>
      <c r="S542" s="4" t="str">
        <f t="shared" si="407"/>
        <v>C</v>
      </c>
      <c r="V542" s="12" t="str">
        <f t="shared" si="408"/>
        <v>RRU-OP-BOAC</v>
      </c>
      <c r="W542" s="17" t="str">
        <f t="shared" si="386"/>
        <v>Operations</v>
      </c>
      <c r="X542" s="17" t="str">
        <f t="shared" si="409"/>
        <v>Branch Administration/Operations</v>
      </c>
      <c r="Y542" s="17" t="str">
        <f t="shared" si="411"/>
        <v>Branch Administration/Operations</v>
      </c>
      <c r="Z542" s="17" t="str">
        <f t="shared" si="410"/>
        <v>C - Function Manager/Senior Technical Expert</v>
      </c>
      <c r="AN542" s="4" t="str">
        <f t="shared" si="397"/>
        <v>OPBOAC</v>
      </c>
      <c r="AO542" s="12" t="str">
        <f t="shared" si="412"/>
        <v>RRU-OP-BOAC</v>
      </c>
      <c r="AP542" s="12" t="str">
        <f t="shared" si="398"/>
        <v>Operations</v>
      </c>
      <c r="AQ542" s="12" t="str">
        <f t="shared" si="399"/>
        <v>Branch Administration/Operations</v>
      </c>
      <c r="AR542" s="12" t="str">
        <f t="shared" si="400"/>
        <v>Branch Administration/Operations</v>
      </c>
      <c r="AS542" s="12" t="str">
        <f t="shared" si="401"/>
        <v>C - Function Manager/Senior Technical Expert</v>
      </c>
      <c r="AT542" s="12" t="str">
        <f t="shared" si="402"/>
        <v>OperationsBranch Administration/OperationsBranch Administration/OperationsC - Function Manager/Senior Technical Expert</v>
      </c>
      <c r="AU542" s="153" t="str">
        <f t="shared" si="403"/>
        <v>C</v>
      </c>
    </row>
    <row r="543" spans="1:47">
      <c r="A543" s="189" t="s">
        <v>50</v>
      </c>
      <c r="B543" s="189" t="s">
        <v>2827</v>
      </c>
      <c r="C543" s="189" t="s">
        <v>2827</v>
      </c>
      <c r="D543" s="189" t="s">
        <v>135</v>
      </c>
      <c r="E543" s="12">
        <f t="shared" si="387"/>
        <v>5</v>
      </c>
      <c r="F543" s="12">
        <f t="shared" si="388"/>
        <v>1</v>
      </c>
      <c r="G543" s="12">
        <f t="shared" si="389"/>
        <v>3</v>
      </c>
      <c r="H543" s="12" t="str">
        <f t="shared" si="390"/>
        <v>Operations</v>
      </c>
      <c r="I543" s="12" t="str">
        <f t="shared" si="391"/>
        <v>Operations5</v>
      </c>
      <c r="J543" s="12" t="str">
        <f t="shared" si="392"/>
        <v>Branch Administration/Operations</v>
      </c>
      <c r="K543" s="12" t="str">
        <f t="shared" si="393"/>
        <v>OperationsBranch Administration/Operations1</v>
      </c>
      <c r="L543" s="12" t="str">
        <f t="shared" si="394"/>
        <v>Branch Administration/Operations</v>
      </c>
      <c r="M543" s="12" t="str">
        <f t="shared" si="395"/>
        <v>OperationsBranch Administration/OperationsBranch Administration/Operations3</v>
      </c>
      <c r="N543" s="12" t="str">
        <f t="shared" si="396"/>
        <v>D - Manager/Technical Expert</v>
      </c>
      <c r="O543" s="188" t="s">
        <v>2224</v>
      </c>
      <c r="P543" s="4" t="str">
        <f t="shared" si="404"/>
        <v>OP</v>
      </c>
      <c r="Q543" s="4" t="str">
        <f t="shared" si="405"/>
        <v>BO</v>
      </c>
      <c r="R543" s="4" t="str">
        <f t="shared" si="406"/>
        <v>A</v>
      </c>
      <c r="S543" s="4" t="str">
        <f t="shared" si="407"/>
        <v>D</v>
      </c>
      <c r="V543" s="12" t="str">
        <f t="shared" si="408"/>
        <v>RRU-OP-BOAD</v>
      </c>
      <c r="W543" s="17" t="str">
        <f t="shared" si="386"/>
        <v>Operations</v>
      </c>
      <c r="X543" s="17" t="str">
        <f t="shared" si="409"/>
        <v>Branch Administration/Operations</v>
      </c>
      <c r="Y543" s="17" t="str">
        <f t="shared" si="411"/>
        <v>Branch Administration/Operations</v>
      </c>
      <c r="Z543" s="17" t="str">
        <f t="shared" si="410"/>
        <v>D - Manager/Technical Expert</v>
      </c>
      <c r="AN543" s="4" t="str">
        <f t="shared" si="397"/>
        <v>OPBOAD</v>
      </c>
      <c r="AO543" s="12" t="str">
        <f t="shared" si="412"/>
        <v>RRU-OP-BOAD</v>
      </c>
      <c r="AP543" s="12" t="str">
        <f t="shared" si="398"/>
        <v>Operations</v>
      </c>
      <c r="AQ543" s="12" t="str">
        <f t="shared" si="399"/>
        <v>Branch Administration/Operations</v>
      </c>
      <c r="AR543" s="12" t="str">
        <f t="shared" si="400"/>
        <v>Branch Administration/Operations</v>
      </c>
      <c r="AS543" s="12" t="str">
        <f t="shared" si="401"/>
        <v>D - Manager/Technical Expert</v>
      </c>
      <c r="AT543" s="12" t="str">
        <f t="shared" si="402"/>
        <v>OperationsBranch Administration/OperationsBranch Administration/OperationsD - Manager/Technical Expert</v>
      </c>
      <c r="AU543" s="153" t="str">
        <f t="shared" si="403"/>
        <v>D</v>
      </c>
    </row>
    <row r="544" spans="1:47">
      <c r="A544" s="189" t="s">
        <v>50</v>
      </c>
      <c r="B544" s="189" t="s">
        <v>2827</v>
      </c>
      <c r="C544" s="189" t="s">
        <v>2827</v>
      </c>
      <c r="D544" s="189" t="s">
        <v>136</v>
      </c>
      <c r="E544" s="12">
        <f t="shared" si="387"/>
        <v>5</v>
      </c>
      <c r="F544" s="12">
        <f t="shared" si="388"/>
        <v>1</v>
      </c>
      <c r="G544" s="12">
        <f t="shared" si="389"/>
        <v>4</v>
      </c>
      <c r="H544" s="12" t="str">
        <f t="shared" si="390"/>
        <v>Operations</v>
      </c>
      <c r="I544" s="12" t="str">
        <f t="shared" si="391"/>
        <v>Operations5</v>
      </c>
      <c r="J544" s="12" t="str">
        <f t="shared" si="392"/>
        <v>Branch Administration/Operations</v>
      </c>
      <c r="K544" s="12" t="str">
        <f t="shared" si="393"/>
        <v>OperationsBranch Administration/Operations1</v>
      </c>
      <c r="L544" s="12" t="str">
        <f t="shared" si="394"/>
        <v>Branch Administration/Operations</v>
      </c>
      <c r="M544" s="12" t="str">
        <f t="shared" si="395"/>
        <v>OperationsBranch Administration/OperationsBranch Administration/Operations4</v>
      </c>
      <c r="N544" s="12" t="str">
        <f t="shared" si="396"/>
        <v>E - Senior Professional</v>
      </c>
      <c r="O544" s="188" t="s">
        <v>2225</v>
      </c>
      <c r="P544" s="4" t="str">
        <f t="shared" si="404"/>
        <v>OP</v>
      </c>
      <c r="Q544" s="4" t="str">
        <f t="shared" si="405"/>
        <v>BO</v>
      </c>
      <c r="R544" s="4" t="str">
        <f t="shared" si="406"/>
        <v>A</v>
      </c>
      <c r="S544" s="4" t="str">
        <f t="shared" si="407"/>
        <v>E</v>
      </c>
      <c r="V544" s="12" t="str">
        <f t="shared" si="408"/>
        <v>RRU-OP-BOAE</v>
      </c>
      <c r="W544" s="17" t="str">
        <f t="shared" si="386"/>
        <v>Operations</v>
      </c>
      <c r="X544" s="17" t="str">
        <f t="shared" si="409"/>
        <v>Branch Administration/Operations</v>
      </c>
      <c r="Y544" s="17" t="str">
        <f t="shared" si="411"/>
        <v>Branch Administration/Operations</v>
      </c>
      <c r="Z544" s="17" t="str">
        <f t="shared" si="410"/>
        <v>E - Senior Professional</v>
      </c>
      <c r="AN544" s="4" t="str">
        <f t="shared" si="397"/>
        <v>OPBOAE</v>
      </c>
      <c r="AO544" s="12" t="str">
        <f t="shared" si="412"/>
        <v>RRU-OP-BOAE</v>
      </c>
      <c r="AP544" s="12" t="str">
        <f t="shared" si="398"/>
        <v>Operations</v>
      </c>
      <c r="AQ544" s="12" t="str">
        <f t="shared" si="399"/>
        <v>Branch Administration/Operations</v>
      </c>
      <c r="AR544" s="12" t="str">
        <f t="shared" si="400"/>
        <v>Branch Administration/Operations</v>
      </c>
      <c r="AS544" s="12" t="str">
        <f t="shared" si="401"/>
        <v>E - Senior Professional</v>
      </c>
      <c r="AT544" s="12" t="str">
        <f t="shared" si="402"/>
        <v>OperationsBranch Administration/OperationsBranch Administration/OperationsE - Senior Professional</v>
      </c>
      <c r="AU544" s="153" t="str">
        <f t="shared" si="403"/>
        <v>E</v>
      </c>
    </row>
    <row r="545" spans="1:47">
      <c r="A545" s="189" t="s">
        <v>50</v>
      </c>
      <c r="B545" s="189" t="s">
        <v>2827</v>
      </c>
      <c r="C545" s="189" t="s">
        <v>2827</v>
      </c>
      <c r="D545" s="189" t="s">
        <v>137</v>
      </c>
      <c r="E545" s="12">
        <f t="shared" si="387"/>
        <v>5</v>
      </c>
      <c r="F545" s="12">
        <f t="shared" si="388"/>
        <v>1</v>
      </c>
      <c r="G545" s="12">
        <f t="shared" si="389"/>
        <v>5</v>
      </c>
      <c r="H545" s="12" t="str">
        <f t="shared" si="390"/>
        <v>Operations</v>
      </c>
      <c r="I545" s="12" t="str">
        <f t="shared" si="391"/>
        <v>Operations5</v>
      </c>
      <c r="J545" s="12" t="str">
        <f t="shared" si="392"/>
        <v>Branch Administration/Operations</v>
      </c>
      <c r="K545" s="12" t="str">
        <f t="shared" si="393"/>
        <v>OperationsBranch Administration/Operations1</v>
      </c>
      <c r="L545" s="12" t="str">
        <f t="shared" si="394"/>
        <v>Branch Administration/Operations</v>
      </c>
      <c r="M545" s="12" t="str">
        <f t="shared" si="395"/>
        <v>OperationsBranch Administration/OperationsBranch Administration/Operations5</v>
      </c>
      <c r="N545" s="12" t="str">
        <f t="shared" si="396"/>
        <v>F - Intermediate Professional</v>
      </c>
      <c r="O545" s="188" t="s">
        <v>2226</v>
      </c>
      <c r="P545" s="4" t="str">
        <f t="shared" si="404"/>
        <v>OP</v>
      </c>
      <c r="Q545" s="4" t="str">
        <f t="shared" si="405"/>
        <v>BO</v>
      </c>
      <c r="R545" s="4" t="str">
        <f t="shared" si="406"/>
        <v>A</v>
      </c>
      <c r="S545" s="4" t="str">
        <f t="shared" si="407"/>
        <v>F</v>
      </c>
      <c r="V545" s="12" t="str">
        <f t="shared" si="408"/>
        <v>RRU-OP-BOAF</v>
      </c>
      <c r="W545" s="17" t="str">
        <f t="shared" ref="W545:W576" si="413">A543</f>
        <v>Operations</v>
      </c>
      <c r="X545" s="17" t="str">
        <f t="shared" si="409"/>
        <v>Branch Administration/Operations</v>
      </c>
      <c r="Y545" s="17" t="str">
        <f t="shared" si="411"/>
        <v>Branch Administration/Operations</v>
      </c>
      <c r="Z545" s="17" t="str">
        <f t="shared" si="410"/>
        <v>F - Intermediate Professional</v>
      </c>
      <c r="AN545" s="4" t="str">
        <f t="shared" si="397"/>
        <v>OPBOAF</v>
      </c>
      <c r="AO545" s="12" t="str">
        <f t="shared" si="412"/>
        <v>RRU-OP-BOAF</v>
      </c>
      <c r="AP545" s="12" t="str">
        <f t="shared" si="398"/>
        <v>Operations</v>
      </c>
      <c r="AQ545" s="12" t="str">
        <f t="shared" si="399"/>
        <v>Branch Administration/Operations</v>
      </c>
      <c r="AR545" s="12" t="str">
        <f t="shared" si="400"/>
        <v>Branch Administration/Operations</v>
      </c>
      <c r="AS545" s="12" t="str">
        <f t="shared" si="401"/>
        <v>F - Intermediate Professional</v>
      </c>
      <c r="AT545" s="12" t="str">
        <f t="shared" si="402"/>
        <v>OperationsBranch Administration/OperationsBranch Administration/OperationsF - Intermediate Professional</v>
      </c>
      <c r="AU545" s="153" t="str">
        <f t="shared" si="403"/>
        <v>F</v>
      </c>
    </row>
    <row r="546" spans="1:47">
      <c r="A546" s="189" t="s">
        <v>50</v>
      </c>
      <c r="B546" s="189" t="s">
        <v>2827</v>
      </c>
      <c r="C546" s="189" t="s">
        <v>2827</v>
      </c>
      <c r="D546" s="189" t="s">
        <v>138</v>
      </c>
      <c r="E546" s="12">
        <f t="shared" si="387"/>
        <v>5</v>
      </c>
      <c r="F546" s="12">
        <f t="shared" si="388"/>
        <v>1</v>
      </c>
      <c r="G546" s="12">
        <f t="shared" si="389"/>
        <v>6</v>
      </c>
      <c r="H546" s="12" t="str">
        <f t="shared" si="390"/>
        <v>Operations</v>
      </c>
      <c r="I546" s="12" t="str">
        <f t="shared" si="391"/>
        <v>Operations5</v>
      </c>
      <c r="J546" s="12" t="str">
        <f t="shared" si="392"/>
        <v>Branch Administration/Operations</v>
      </c>
      <c r="K546" s="12" t="str">
        <f t="shared" si="393"/>
        <v>OperationsBranch Administration/Operations1</v>
      </c>
      <c r="L546" s="12" t="str">
        <f t="shared" si="394"/>
        <v>Branch Administration/Operations</v>
      </c>
      <c r="M546" s="12" t="str">
        <f t="shared" si="395"/>
        <v>OperationsBranch Administration/OperationsBranch Administration/Operations6</v>
      </c>
      <c r="N546" s="12" t="str">
        <f t="shared" si="396"/>
        <v>G - Junior Professional</v>
      </c>
      <c r="O546" s="188" t="s">
        <v>2227</v>
      </c>
      <c r="P546" s="4" t="str">
        <f t="shared" si="404"/>
        <v>OP</v>
      </c>
      <c r="Q546" s="4" t="str">
        <f t="shared" si="405"/>
        <v>BO</v>
      </c>
      <c r="R546" s="4" t="str">
        <f t="shared" si="406"/>
        <v>A</v>
      </c>
      <c r="S546" s="4" t="str">
        <f t="shared" si="407"/>
        <v>G</v>
      </c>
      <c r="V546" s="12" t="str">
        <f t="shared" si="408"/>
        <v>RRU-OP-BOAG</v>
      </c>
      <c r="W546" s="17" t="str">
        <f t="shared" si="413"/>
        <v>Operations</v>
      </c>
      <c r="X546" s="17" t="str">
        <f t="shared" si="409"/>
        <v>Branch Administration/Operations</v>
      </c>
      <c r="Y546" s="17" t="str">
        <f t="shared" si="411"/>
        <v>Branch Administration/Operations</v>
      </c>
      <c r="Z546" s="17" t="str">
        <f t="shared" si="410"/>
        <v>G - Junior Professional</v>
      </c>
      <c r="AN546" s="4" t="str">
        <f t="shared" si="397"/>
        <v>OPBOAG</v>
      </c>
      <c r="AO546" s="12" t="str">
        <f t="shared" si="412"/>
        <v>RRU-OP-BOAG</v>
      </c>
      <c r="AP546" s="12" t="str">
        <f t="shared" si="398"/>
        <v>Operations</v>
      </c>
      <c r="AQ546" s="12" t="str">
        <f t="shared" si="399"/>
        <v>Branch Administration/Operations</v>
      </c>
      <c r="AR546" s="12" t="str">
        <f t="shared" si="400"/>
        <v>Branch Administration/Operations</v>
      </c>
      <c r="AS546" s="12" t="str">
        <f t="shared" si="401"/>
        <v>G - Junior Professional</v>
      </c>
      <c r="AT546" s="12" t="str">
        <f t="shared" si="402"/>
        <v>OperationsBranch Administration/OperationsBranch Administration/OperationsG - Junior Professional</v>
      </c>
      <c r="AU546" s="153" t="str">
        <f t="shared" si="403"/>
        <v>G</v>
      </c>
    </row>
    <row r="547" spans="1:47">
      <c r="A547" s="189" t="s">
        <v>50</v>
      </c>
      <c r="B547" s="189" t="s">
        <v>2827</v>
      </c>
      <c r="C547" s="189" t="s">
        <v>2827</v>
      </c>
      <c r="D547" s="189" t="s">
        <v>143</v>
      </c>
      <c r="E547" s="12">
        <f t="shared" si="387"/>
        <v>5</v>
      </c>
      <c r="F547" s="12">
        <f t="shared" si="388"/>
        <v>1</v>
      </c>
      <c r="G547" s="12">
        <f t="shared" si="389"/>
        <v>7</v>
      </c>
      <c r="H547" s="12" t="str">
        <f t="shared" si="390"/>
        <v>Operations</v>
      </c>
      <c r="I547" s="12" t="str">
        <f t="shared" si="391"/>
        <v>Operations5</v>
      </c>
      <c r="J547" s="12" t="str">
        <f t="shared" si="392"/>
        <v>Branch Administration/Operations</v>
      </c>
      <c r="K547" s="12" t="str">
        <f t="shared" si="393"/>
        <v>OperationsBranch Administration/Operations1</v>
      </c>
      <c r="L547" s="12" t="str">
        <f t="shared" si="394"/>
        <v>Branch Administration/Operations</v>
      </c>
      <c r="M547" s="12" t="str">
        <f t="shared" si="395"/>
        <v>OperationsBranch Administration/OperationsBranch Administration/Operations7</v>
      </c>
      <c r="N547" s="12" t="str">
        <f t="shared" si="396"/>
        <v>H - Intermediate Staff</v>
      </c>
      <c r="O547" s="188" t="s">
        <v>2228</v>
      </c>
      <c r="P547" s="4" t="str">
        <f t="shared" si="404"/>
        <v>OP</v>
      </c>
      <c r="Q547" s="4" t="str">
        <f t="shared" si="405"/>
        <v>BO</v>
      </c>
      <c r="R547" s="4" t="str">
        <f t="shared" si="406"/>
        <v>A</v>
      </c>
      <c r="S547" s="4" t="str">
        <f t="shared" si="407"/>
        <v>H</v>
      </c>
      <c r="V547" s="12" t="str">
        <f t="shared" si="408"/>
        <v>RRU-OP-BOAH</v>
      </c>
      <c r="W547" s="17" t="str">
        <f t="shared" si="413"/>
        <v>Operations</v>
      </c>
      <c r="X547" s="17" t="str">
        <f t="shared" si="409"/>
        <v>Branch Administration/Operations</v>
      </c>
      <c r="Y547" s="17" t="str">
        <f t="shared" si="411"/>
        <v>Branch Administration/Operations</v>
      </c>
      <c r="Z547" s="17" t="str">
        <f t="shared" si="410"/>
        <v>H - Intermediate Staff</v>
      </c>
      <c r="AN547" s="4" t="str">
        <f t="shared" si="397"/>
        <v>OPBOAH</v>
      </c>
      <c r="AO547" s="12" t="str">
        <f t="shared" si="412"/>
        <v>RRU-OP-BOAH</v>
      </c>
      <c r="AP547" s="12" t="str">
        <f t="shared" si="398"/>
        <v>Operations</v>
      </c>
      <c r="AQ547" s="12" t="str">
        <f t="shared" si="399"/>
        <v>Branch Administration/Operations</v>
      </c>
      <c r="AR547" s="12" t="str">
        <f t="shared" si="400"/>
        <v>Branch Administration/Operations</v>
      </c>
      <c r="AS547" s="12" t="str">
        <f t="shared" si="401"/>
        <v>H - Intermediate Staff</v>
      </c>
      <c r="AT547" s="12" t="str">
        <f t="shared" si="402"/>
        <v>OperationsBranch Administration/OperationsBranch Administration/OperationsH - Intermediate Staff</v>
      </c>
      <c r="AU547" s="153" t="str">
        <f t="shared" si="403"/>
        <v>H</v>
      </c>
    </row>
    <row r="548" spans="1:47">
      <c r="A548" s="189" t="s">
        <v>50</v>
      </c>
      <c r="B548" s="189" t="s">
        <v>2827</v>
      </c>
      <c r="C548" s="189" t="s">
        <v>2827</v>
      </c>
      <c r="D548" s="189" t="s">
        <v>144</v>
      </c>
      <c r="E548" s="12">
        <f t="shared" si="387"/>
        <v>5</v>
      </c>
      <c r="F548" s="12">
        <f t="shared" si="388"/>
        <v>1</v>
      </c>
      <c r="G548" s="12">
        <f t="shared" si="389"/>
        <v>8</v>
      </c>
      <c r="H548" s="12" t="str">
        <f t="shared" si="390"/>
        <v>Operations</v>
      </c>
      <c r="I548" s="12" t="str">
        <f t="shared" si="391"/>
        <v>Operations5</v>
      </c>
      <c r="J548" s="12" t="str">
        <f t="shared" si="392"/>
        <v>Branch Administration/Operations</v>
      </c>
      <c r="K548" s="12" t="str">
        <f t="shared" si="393"/>
        <v>OperationsBranch Administration/Operations1</v>
      </c>
      <c r="L548" s="12" t="str">
        <f t="shared" si="394"/>
        <v>Branch Administration/Operations</v>
      </c>
      <c r="M548" s="12" t="str">
        <f t="shared" si="395"/>
        <v>OperationsBranch Administration/OperationsBranch Administration/Operations8</v>
      </c>
      <c r="N548" s="12" t="str">
        <f t="shared" si="396"/>
        <v>I - Junior Staff</v>
      </c>
      <c r="O548" s="188" t="s">
        <v>2229</v>
      </c>
      <c r="P548" s="4" t="str">
        <f t="shared" si="404"/>
        <v>OP</v>
      </c>
      <c r="Q548" s="4" t="str">
        <f t="shared" si="405"/>
        <v>BO</v>
      </c>
      <c r="R548" s="4" t="str">
        <f t="shared" si="406"/>
        <v>A</v>
      </c>
      <c r="S548" s="4" t="str">
        <f t="shared" si="407"/>
        <v>I</v>
      </c>
      <c r="V548" s="12" t="str">
        <f t="shared" si="408"/>
        <v>RRU-OP-BOAI</v>
      </c>
      <c r="W548" s="17" t="str">
        <f t="shared" si="413"/>
        <v>Operations</v>
      </c>
      <c r="X548" s="17" t="str">
        <f t="shared" si="409"/>
        <v>Branch Administration/Operations</v>
      </c>
      <c r="Y548" s="17" t="str">
        <f t="shared" si="411"/>
        <v>Branch Administration/Operations</v>
      </c>
      <c r="Z548" s="17" t="str">
        <f t="shared" si="410"/>
        <v>I - Junior Staff</v>
      </c>
      <c r="AN548" s="4" t="str">
        <f t="shared" si="397"/>
        <v>OPBOAI</v>
      </c>
      <c r="AO548" s="12" t="str">
        <f t="shared" si="412"/>
        <v>RRU-OP-BOAI</v>
      </c>
      <c r="AP548" s="12" t="str">
        <f t="shared" si="398"/>
        <v>Operations</v>
      </c>
      <c r="AQ548" s="12" t="str">
        <f t="shared" si="399"/>
        <v>Branch Administration/Operations</v>
      </c>
      <c r="AR548" s="12" t="str">
        <f t="shared" si="400"/>
        <v>Branch Administration/Operations</v>
      </c>
      <c r="AS548" s="12" t="str">
        <f t="shared" si="401"/>
        <v>I - Junior Staff</v>
      </c>
      <c r="AT548" s="12" t="str">
        <f t="shared" si="402"/>
        <v>OperationsBranch Administration/OperationsBranch Administration/OperationsI - Junior Staff</v>
      </c>
      <c r="AU548" s="153" t="str">
        <f t="shared" si="403"/>
        <v>I</v>
      </c>
    </row>
    <row r="549" spans="1:47">
      <c r="A549" s="189" t="s">
        <v>50</v>
      </c>
      <c r="B549" s="189" t="s">
        <v>2827</v>
      </c>
      <c r="C549" s="189" t="s">
        <v>2827</v>
      </c>
      <c r="D549" s="189" t="s">
        <v>1408</v>
      </c>
      <c r="E549" s="12">
        <f t="shared" si="387"/>
        <v>5</v>
      </c>
      <c r="F549" s="12">
        <f t="shared" si="388"/>
        <v>1</v>
      </c>
      <c r="G549" s="12">
        <f t="shared" si="389"/>
        <v>9</v>
      </c>
      <c r="H549" s="12" t="str">
        <f t="shared" si="390"/>
        <v>Operations</v>
      </c>
      <c r="I549" s="12" t="str">
        <f t="shared" si="391"/>
        <v>Operations5</v>
      </c>
      <c r="J549" s="12" t="str">
        <f t="shared" si="392"/>
        <v>Branch Administration/Operations</v>
      </c>
      <c r="K549" s="12" t="str">
        <f t="shared" si="393"/>
        <v>OperationsBranch Administration/Operations1</v>
      </c>
      <c r="L549" s="12" t="str">
        <f t="shared" si="394"/>
        <v>Branch Administration/Operations</v>
      </c>
      <c r="M549" s="12" t="str">
        <f t="shared" si="395"/>
        <v>OperationsBranch Administration/OperationsBranch Administration/Operations9</v>
      </c>
      <c r="N549" s="12" t="str">
        <f t="shared" si="396"/>
        <v>Levels C &amp; D Combined</v>
      </c>
      <c r="O549" s="188" t="s">
        <v>2219</v>
      </c>
      <c r="P549" s="4" t="str">
        <f t="shared" si="404"/>
        <v>OP</v>
      </c>
      <c r="Q549" s="4" t="str">
        <f t="shared" si="405"/>
        <v>BO</v>
      </c>
      <c r="R549" s="4" t="str">
        <f t="shared" si="406"/>
        <v>A</v>
      </c>
      <c r="S549" s="4" t="str">
        <f t="shared" si="407"/>
        <v>2</v>
      </c>
      <c r="V549" s="12" t="str">
        <f t="shared" si="408"/>
        <v>RRU-OP-BOA2</v>
      </c>
      <c r="W549" s="17" t="str">
        <f t="shared" si="413"/>
        <v>Operations</v>
      </c>
      <c r="X549" s="17" t="str">
        <f t="shared" si="409"/>
        <v>Branch Administration/Operations</v>
      </c>
      <c r="Y549" s="17" t="str">
        <f t="shared" si="411"/>
        <v>Branch Administration/Operations</v>
      </c>
      <c r="Z549" s="17" t="str">
        <f t="shared" si="410"/>
        <v>Levels C &amp; D Combined</v>
      </c>
      <c r="AN549" s="4" t="str">
        <f t="shared" si="397"/>
        <v>OPBOA2</v>
      </c>
      <c r="AO549" s="12" t="str">
        <f t="shared" si="412"/>
        <v>RRU-OP-BOA2</v>
      </c>
      <c r="AP549" s="12" t="str">
        <f t="shared" si="398"/>
        <v>Operations</v>
      </c>
      <c r="AQ549" s="12" t="str">
        <f t="shared" si="399"/>
        <v>Branch Administration/Operations</v>
      </c>
      <c r="AR549" s="12" t="str">
        <f t="shared" si="400"/>
        <v>Branch Administration/Operations</v>
      </c>
      <c r="AS549" s="12" t="str">
        <f t="shared" si="401"/>
        <v>Levels C &amp; D Combined</v>
      </c>
      <c r="AT549" s="12" t="str">
        <f t="shared" si="402"/>
        <v>OperationsBranch Administration/OperationsBranch Administration/OperationsLevels C &amp; D Combined</v>
      </c>
      <c r="AU549" s="153" t="str">
        <f t="shared" si="403"/>
        <v>2</v>
      </c>
    </row>
    <row r="550" spans="1:47">
      <c r="A550" s="189" t="s">
        <v>50</v>
      </c>
      <c r="B550" s="189" t="s">
        <v>2827</v>
      </c>
      <c r="C550" s="189" t="s">
        <v>2827</v>
      </c>
      <c r="D550" s="189" t="s">
        <v>1409</v>
      </c>
      <c r="E550" s="12">
        <f t="shared" si="387"/>
        <v>5</v>
      </c>
      <c r="F550" s="12">
        <f t="shared" si="388"/>
        <v>1</v>
      </c>
      <c r="G550" s="12">
        <f t="shared" si="389"/>
        <v>10</v>
      </c>
      <c r="H550" s="12" t="str">
        <f t="shared" si="390"/>
        <v>Operations</v>
      </c>
      <c r="I550" s="12" t="str">
        <f t="shared" si="391"/>
        <v>Operations5</v>
      </c>
      <c r="J550" s="12" t="str">
        <f t="shared" si="392"/>
        <v>Branch Administration/Operations</v>
      </c>
      <c r="K550" s="12" t="str">
        <f t="shared" si="393"/>
        <v>OperationsBranch Administration/Operations1</v>
      </c>
      <c r="L550" s="12" t="str">
        <f t="shared" si="394"/>
        <v>Branch Administration/Operations</v>
      </c>
      <c r="M550" s="12" t="str">
        <f t="shared" si="395"/>
        <v>OperationsBranch Administration/OperationsBranch Administration/Operations10</v>
      </c>
      <c r="N550" s="12" t="str">
        <f t="shared" si="396"/>
        <v>Levels E, F &amp; G Combined</v>
      </c>
      <c r="O550" s="188" t="s">
        <v>2220</v>
      </c>
      <c r="P550" s="4" t="str">
        <f t="shared" si="404"/>
        <v>OP</v>
      </c>
      <c r="Q550" s="4" t="str">
        <f t="shared" si="405"/>
        <v>BO</v>
      </c>
      <c r="R550" s="4" t="str">
        <f t="shared" si="406"/>
        <v>A</v>
      </c>
      <c r="S550" s="4" t="str">
        <f t="shared" si="407"/>
        <v>3</v>
      </c>
      <c r="V550" s="12" t="str">
        <f t="shared" si="408"/>
        <v>RRU-OP-BOA3</v>
      </c>
      <c r="W550" s="17" t="str">
        <f t="shared" si="413"/>
        <v>Operations</v>
      </c>
      <c r="X550" s="17" t="str">
        <f t="shared" si="409"/>
        <v>Branch Administration/Operations</v>
      </c>
      <c r="Y550" s="17" t="str">
        <f t="shared" si="411"/>
        <v>Branch Administration/Operations</v>
      </c>
      <c r="Z550" s="17" t="str">
        <f t="shared" si="410"/>
        <v>Levels E, F &amp; G Combined</v>
      </c>
      <c r="AN550" s="4" t="str">
        <f t="shared" si="397"/>
        <v>OPBOA3</v>
      </c>
      <c r="AO550" s="12" t="str">
        <f t="shared" si="412"/>
        <v>RRU-OP-BOA3</v>
      </c>
      <c r="AP550" s="12" t="str">
        <f t="shared" si="398"/>
        <v>Operations</v>
      </c>
      <c r="AQ550" s="12" t="str">
        <f t="shared" si="399"/>
        <v>Branch Administration/Operations</v>
      </c>
      <c r="AR550" s="12" t="str">
        <f t="shared" si="400"/>
        <v>Branch Administration/Operations</v>
      </c>
      <c r="AS550" s="12" t="str">
        <f t="shared" si="401"/>
        <v>Levels E, F &amp; G Combined</v>
      </c>
      <c r="AT550" s="12" t="str">
        <f t="shared" si="402"/>
        <v>OperationsBranch Administration/OperationsBranch Administration/OperationsLevels E, F &amp; G Combined</v>
      </c>
      <c r="AU550" s="153" t="str">
        <f t="shared" si="403"/>
        <v>3</v>
      </c>
    </row>
    <row r="551" spans="1:47">
      <c r="A551" s="189" t="s">
        <v>50</v>
      </c>
      <c r="B551" s="189" t="s">
        <v>2827</v>
      </c>
      <c r="C551" s="189" t="s">
        <v>2827</v>
      </c>
      <c r="D551" s="189" t="s">
        <v>1410</v>
      </c>
      <c r="E551" s="12">
        <f t="shared" si="387"/>
        <v>5</v>
      </c>
      <c r="F551" s="12">
        <f t="shared" si="388"/>
        <v>1</v>
      </c>
      <c r="G551" s="12">
        <f t="shared" si="389"/>
        <v>11</v>
      </c>
      <c r="H551" s="12" t="str">
        <f t="shared" si="390"/>
        <v>Operations</v>
      </c>
      <c r="I551" s="12" t="str">
        <f t="shared" si="391"/>
        <v>Operations5</v>
      </c>
      <c r="J551" s="12" t="str">
        <f t="shared" si="392"/>
        <v>Branch Administration/Operations</v>
      </c>
      <c r="K551" s="12" t="str">
        <f t="shared" si="393"/>
        <v>OperationsBranch Administration/Operations1</v>
      </c>
      <c r="L551" s="12" t="str">
        <f t="shared" si="394"/>
        <v>Branch Administration/Operations</v>
      </c>
      <c r="M551" s="12" t="str">
        <f t="shared" si="395"/>
        <v>OperationsBranch Administration/OperationsBranch Administration/Operations11</v>
      </c>
      <c r="N551" s="12" t="str">
        <f t="shared" si="396"/>
        <v>Levels H &amp; I Combined</v>
      </c>
      <c r="O551" s="188" t="s">
        <v>2221</v>
      </c>
      <c r="P551" s="4" t="str">
        <f t="shared" si="404"/>
        <v>OP</v>
      </c>
      <c r="Q551" s="4" t="str">
        <f t="shared" si="405"/>
        <v>BO</v>
      </c>
      <c r="R551" s="4" t="str">
        <f t="shared" si="406"/>
        <v>A</v>
      </c>
      <c r="S551" s="4" t="str">
        <f t="shared" si="407"/>
        <v>4</v>
      </c>
      <c r="V551" s="12" t="str">
        <f t="shared" si="408"/>
        <v>RRU-OP-BOA4</v>
      </c>
      <c r="W551" s="17" t="str">
        <f t="shared" si="413"/>
        <v>Operations</v>
      </c>
      <c r="X551" s="17" t="str">
        <f t="shared" si="409"/>
        <v>Branch Administration/Operations</v>
      </c>
      <c r="Y551" s="17" t="str">
        <f t="shared" si="411"/>
        <v>Branch Administration/Operations</v>
      </c>
      <c r="Z551" s="17" t="str">
        <f t="shared" si="410"/>
        <v>Levels H &amp; I Combined</v>
      </c>
      <c r="AN551" s="4" t="str">
        <f t="shared" si="397"/>
        <v>OPBOA4</v>
      </c>
      <c r="AO551" s="12" t="str">
        <f t="shared" si="412"/>
        <v>RRU-OP-BOA4</v>
      </c>
      <c r="AP551" s="12" t="str">
        <f t="shared" si="398"/>
        <v>Operations</v>
      </c>
      <c r="AQ551" s="12" t="str">
        <f t="shared" si="399"/>
        <v>Branch Administration/Operations</v>
      </c>
      <c r="AR551" s="12" t="str">
        <f t="shared" si="400"/>
        <v>Branch Administration/Operations</v>
      </c>
      <c r="AS551" s="12" t="str">
        <f t="shared" si="401"/>
        <v>Levels H &amp; I Combined</v>
      </c>
      <c r="AT551" s="12" t="str">
        <f t="shared" si="402"/>
        <v>OperationsBranch Administration/OperationsBranch Administration/OperationsLevels H &amp; I Combined</v>
      </c>
      <c r="AU551" s="153" t="str">
        <f t="shared" si="403"/>
        <v>4</v>
      </c>
    </row>
    <row r="552" spans="1:47">
      <c r="A552" s="12" t="s">
        <v>50</v>
      </c>
      <c r="B552" s="12" t="s">
        <v>2828</v>
      </c>
      <c r="C552" s="12" t="s">
        <v>2828</v>
      </c>
      <c r="D552" s="12" t="s">
        <v>51</v>
      </c>
      <c r="E552" s="12">
        <f t="shared" si="387"/>
        <v>6</v>
      </c>
      <c r="F552" s="12">
        <f t="shared" si="388"/>
        <v>1</v>
      </c>
      <c r="G552" s="12">
        <f t="shared" si="389"/>
        <v>1</v>
      </c>
      <c r="H552" s="12" t="str">
        <f t="shared" si="390"/>
        <v>Operations</v>
      </c>
      <c r="I552" s="12" t="str">
        <f t="shared" si="391"/>
        <v>Operations6</v>
      </c>
      <c r="J552" s="12" t="str">
        <f t="shared" si="392"/>
        <v>ACH/ATM/EFT/Wire Transfer Operations</v>
      </c>
      <c r="K552" s="12" t="str">
        <f t="shared" si="393"/>
        <v>OperationsACH/ATM/EFT/Wire Transfer Operations1</v>
      </c>
      <c r="L552" s="12" t="str">
        <f t="shared" si="394"/>
        <v>ACH/ATM/EFT/Wire Transfer Operations</v>
      </c>
      <c r="M552" s="12" t="str">
        <f t="shared" si="395"/>
        <v>OperationsACH/ATM/EFT/Wire Transfer OperationsACH/ATM/EFT/Wire Transfer Operations1</v>
      </c>
      <c r="N552" s="12" t="str">
        <f t="shared" si="396"/>
        <v>B - Senior Function Manager</v>
      </c>
      <c r="O552" s="4" t="s">
        <v>2263</v>
      </c>
      <c r="P552" s="4" t="str">
        <f t="shared" si="404"/>
        <v>OP</v>
      </c>
      <c r="Q552" s="4" t="str">
        <f t="shared" si="405"/>
        <v>EB</v>
      </c>
      <c r="R552" s="4" t="str">
        <f t="shared" si="406"/>
        <v>A</v>
      </c>
      <c r="S552" s="4" t="str">
        <f t="shared" si="407"/>
        <v>B</v>
      </c>
      <c r="V552" s="12" t="str">
        <f t="shared" si="408"/>
        <v>RRU-OP-EBAB</v>
      </c>
      <c r="W552" s="17" t="str">
        <f t="shared" si="413"/>
        <v>Operations</v>
      </c>
      <c r="X552" s="17" t="str">
        <f t="shared" si="409"/>
        <v>ACH/ATM/EFT/Wire Transfer Operations</v>
      </c>
      <c r="Y552" s="17" t="str">
        <f t="shared" si="411"/>
        <v>Branch Administration/Operations</v>
      </c>
      <c r="Z552" s="17" t="str">
        <f t="shared" si="410"/>
        <v>B - Senior Function Manager</v>
      </c>
      <c r="AN552" s="4" t="str">
        <f t="shared" si="397"/>
        <v>OPEBAB</v>
      </c>
      <c r="AO552" s="12" t="str">
        <f t="shared" si="412"/>
        <v>RRU-OP-EBAB</v>
      </c>
      <c r="AP552" s="12" t="str">
        <f t="shared" si="398"/>
        <v>Operations</v>
      </c>
      <c r="AQ552" s="12" t="str">
        <f t="shared" si="399"/>
        <v>ACH/ATM/EFT/Wire Transfer Operations</v>
      </c>
      <c r="AR552" s="12" t="str">
        <f t="shared" si="400"/>
        <v>ACH/ATM/EFT/Wire Transfer Operations</v>
      </c>
      <c r="AS552" s="12" t="str">
        <f t="shared" si="401"/>
        <v>B - Senior Function Manager</v>
      </c>
      <c r="AT552" s="12" t="str">
        <f t="shared" si="402"/>
        <v>OperationsACH/ATM/EFT/Wire Transfer OperationsACH/ATM/EFT/Wire Transfer OperationsB - Senior Function Manager</v>
      </c>
      <c r="AU552" s="153" t="str">
        <f t="shared" si="403"/>
        <v>B</v>
      </c>
    </row>
    <row r="553" spans="1:47">
      <c r="A553" s="189" t="s">
        <v>50</v>
      </c>
      <c r="B553" s="189" t="s">
        <v>2828</v>
      </c>
      <c r="C553" s="189" t="s">
        <v>2828</v>
      </c>
      <c r="D553" s="189" t="s">
        <v>142</v>
      </c>
      <c r="E553" s="12">
        <f t="shared" si="387"/>
        <v>6</v>
      </c>
      <c r="F553" s="12">
        <f t="shared" si="388"/>
        <v>1</v>
      </c>
      <c r="G553" s="12">
        <f t="shared" si="389"/>
        <v>2</v>
      </c>
      <c r="H553" s="12" t="str">
        <f t="shared" si="390"/>
        <v>Operations</v>
      </c>
      <c r="I553" s="12" t="str">
        <f t="shared" si="391"/>
        <v>Operations6</v>
      </c>
      <c r="J553" s="12" t="str">
        <f t="shared" si="392"/>
        <v>ACH/ATM/EFT/Wire Transfer Operations</v>
      </c>
      <c r="K553" s="12" t="str">
        <f t="shared" si="393"/>
        <v>OperationsACH/ATM/EFT/Wire Transfer Operations1</v>
      </c>
      <c r="L553" s="12" t="str">
        <f t="shared" si="394"/>
        <v>ACH/ATM/EFT/Wire Transfer Operations</v>
      </c>
      <c r="M553" s="12" t="str">
        <f t="shared" si="395"/>
        <v>OperationsACH/ATM/EFT/Wire Transfer OperationsACH/ATM/EFT/Wire Transfer Operations2</v>
      </c>
      <c r="N553" s="12" t="str">
        <f t="shared" si="396"/>
        <v>C - Function Manager/Senior Technical Expert</v>
      </c>
      <c r="O553" s="4" t="s">
        <v>2264</v>
      </c>
      <c r="P553" s="4" t="str">
        <f t="shared" si="404"/>
        <v>OP</v>
      </c>
      <c r="Q553" s="4" t="str">
        <f t="shared" si="405"/>
        <v>EB</v>
      </c>
      <c r="R553" s="4" t="str">
        <f t="shared" si="406"/>
        <v>A</v>
      </c>
      <c r="S553" s="4" t="str">
        <f t="shared" si="407"/>
        <v>C</v>
      </c>
      <c r="V553" s="12" t="str">
        <f t="shared" si="408"/>
        <v>RRU-OP-EBAC</v>
      </c>
      <c r="W553" s="17" t="str">
        <f t="shared" si="413"/>
        <v>Operations</v>
      </c>
      <c r="X553" s="17" t="str">
        <f t="shared" si="409"/>
        <v>ACH/ATM/EFT/Wire Transfer Operations</v>
      </c>
      <c r="Y553" s="17" t="str">
        <f t="shared" si="411"/>
        <v>ACH/ATM/EFT/Wire Transfer Operations</v>
      </c>
      <c r="Z553" s="17" t="str">
        <f t="shared" si="410"/>
        <v>C - Function Manager/Senior Technical Expert</v>
      </c>
      <c r="AN553" s="4" t="str">
        <f t="shared" si="397"/>
        <v>OPEBAC</v>
      </c>
      <c r="AO553" s="12" t="str">
        <f t="shared" si="412"/>
        <v>RRU-OP-EBAC</v>
      </c>
      <c r="AP553" s="12" t="str">
        <f t="shared" si="398"/>
        <v>Operations</v>
      </c>
      <c r="AQ553" s="12" t="str">
        <f t="shared" si="399"/>
        <v>ACH/ATM/EFT/Wire Transfer Operations</v>
      </c>
      <c r="AR553" s="12" t="str">
        <f t="shared" si="400"/>
        <v>ACH/ATM/EFT/Wire Transfer Operations</v>
      </c>
      <c r="AS553" s="12" t="str">
        <f t="shared" si="401"/>
        <v>C - Function Manager/Senior Technical Expert</v>
      </c>
      <c r="AT553" s="12" t="str">
        <f t="shared" si="402"/>
        <v>OperationsACH/ATM/EFT/Wire Transfer OperationsACH/ATM/EFT/Wire Transfer OperationsC - Function Manager/Senior Technical Expert</v>
      </c>
      <c r="AU553" s="153" t="str">
        <f t="shared" si="403"/>
        <v>C</v>
      </c>
    </row>
    <row r="554" spans="1:47">
      <c r="A554" s="189" t="s">
        <v>50</v>
      </c>
      <c r="B554" s="189" t="s">
        <v>2828</v>
      </c>
      <c r="C554" s="189" t="s">
        <v>2828</v>
      </c>
      <c r="D554" s="189" t="s">
        <v>135</v>
      </c>
      <c r="E554" s="12">
        <f t="shared" si="387"/>
        <v>6</v>
      </c>
      <c r="F554" s="12">
        <f t="shared" si="388"/>
        <v>1</v>
      </c>
      <c r="G554" s="12">
        <f t="shared" si="389"/>
        <v>3</v>
      </c>
      <c r="H554" s="12" t="str">
        <f t="shared" si="390"/>
        <v>Operations</v>
      </c>
      <c r="I554" s="12" t="str">
        <f t="shared" si="391"/>
        <v>Operations6</v>
      </c>
      <c r="J554" s="12" t="str">
        <f t="shared" si="392"/>
        <v>ACH/ATM/EFT/Wire Transfer Operations</v>
      </c>
      <c r="K554" s="12" t="str">
        <f t="shared" si="393"/>
        <v>OperationsACH/ATM/EFT/Wire Transfer Operations1</v>
      </c>
      <c r="L554" s="12" t="str">
        <f t="shared" si="394"/>
        <v>ACH/ATM/EFT/Wire Transfer Operations</v>
      </c>
      <c r="M554" s="12" t="str">
        <f t="shared" si="395"/>
        <v>OperationsACH/ATM/EFT/Wire Transfer OperationsACH/ATM/EFT/Wire Transfer Operations3</v>
      </c>
      <c r="N554" s="12" t="str">
        <f t="shared" si="396"/>
        <v>D - Manager/Technical Expert</v>
      </c>
      <c r="O554" s="4" t="s">
        <v>2265</v>
      </c>
      <c r="P554" s="4" t="str">
        <f t="shared" si="404"/>
        <v>OP</v>
      </c>
      <c r="Q554" s="4" t="str">
        <f t="shared" si="405"/>
        <v>EB</v>
      </c>
      <c r="R554" s="4" t="str">
        <f t="shared" si="406"/>
        <v>A</v>
      </c>
      <c r="S554" s="4" t="str">
        <f t="shared" si="407"/>
        <v>D</v>
      </c>
      <c r="V554" s="12" t="str">
        <f t="shared" si="408"/>
        <v>RRU-OP-EBAD</v>
      </c>
      <c r="W554" s="17" t="str">
        <f t="shared" si="413"/>
        <v>Operations</v>
      </c>
      <c r="X554" s="17" t="str">
        <f t="shared" si="409"/>
        <v>ACH/ATM/EFT/Wire Transfer Operations</v>
      </c>
      <c r="Y554" s="17" t="str">
        <f t="shared" si="411"/>
        <v>ACH/ATM/EFT/Wire Transfer Operations</v>
      </c>
      <c r="Z554" s="17" t="str">
        <f t="shared" si="410"/>
        <v>D - Manager/Technical Expert</v>
      </c>
      <c r="AN554" s="4" t="str">
        <f t="shared" si="397"/>
        <v>OPEBAD</v>
      </c>
      <c r="AO554" s="12" t="str">
        <f t="shared" si="412"/>
        <v>RRU-OP-EBAD</v>
      </c>
      <c r="AP554" s="12" t="str">
        <f t="shared" si="398"/>
        <v>Operations</v>
      </c>
      <c r="AQ554" s="12" t="str">
        <f t="shared" si="399"/>
        <v>ACH/ATM/EFT/Wire Transfer Operations</v>
      </c>
      <c r="AR554" s="12" t="str">
        <f t="shared" si="400"/>
        <v>ACH/ATM/EFT/Wire Transfer Operations</v>
      </c>
      <c r="AS554" s="12" t="str">
        <f t="shared" si="401"/>
        <v>D - Manager/Technical Expert</v>
      </c>
      <c r="AT554" s="12" t="str">
        <f t="shared" si="402"/>
        <v>OperationsACH/ATM/EFT/Wire Transfer OperationsACH/ATM/EFT/Wire Transfer OperationsD - Manager/Technical Expert</v>
      </c>
      <c r="AU554" s="153" t="str">
        <f t="shared" si="403"/>
        <v>D</v>
      </c>
    </row>
    <row r="555" spans="1:47">
      <c r="A555" s="189" t="s">
        <v>50</v>
      </c>
      <c r="B555" s="189" t="s">
        <v>2828</v>
      </c>
      <c r="C555" s="189" t="s">
        <v>2828</v>
      </c>
      <c r="D555" s="189" t="s">
        <v>136</v>
      </c>
      <c r="E555" s="12">
        <f t="shared" si="387"/>
        <v>6</v>
      </c>
      <c r="F555" s="12">
        <f t="shared" si="388"/>
        <v>1</v>
      </c>
      <c r="G555" s="12">
        <f t="shared" si="389"/>
        <v>4</v>
      </c>
      <c r="H555" s="12" t="str">
        <f t="shared" si="390"/>
        <v>Operations</v>
      </c>
      <c r="I555" s="12" t="str">
        <f t="shared" si="391"/>
        <v>Operations6</v>
      </c>
      <c r="J555" s="12" t="str">
        <f t="shared" si="392"/>
        <v>ACH/ATM/EFT/Wire Transfer Operations</v>
      </c>
      <c r="K555" s="12" t="str">
        <f t="shared" si="393"/>
        <v>OperationsACH/ATM/EFT/Wire Transfer Operations1</v>
      </c>
      <c r="L555" s="12" t="str">
        <f t="shared" si="394"/>
        <v>ACH/ATM/EFT/Wire Transfer Operations</v>
      </c>
      <c r="M555" s="12" t="str">
        <f t="shared" si="395"/>
        <v>OperationsACH/ATM/EFT/Wire Transfer OperationsACH/ATM/EFT/Wire Transfer Operations4</v>
      </c>
      <c r="N555" s="12" t="str">
        <f t="shared" si="396"/>
        <v>E - Senior Professional</v>
      </c>
      <c r="O555" s="4" t="s">
        <v>2266</v>
      </c>
      <c r="P555" s="4" t="str">
        <f t="shared" si="404"/>
        <v>OP</v>
      </c>
      <c r="Q555" s="4" t="str">
        <f t="shared" si="405"/>
        <v>EB</v>
      </c>
      <c r="R555" s="4" t="str">
        <f t="shared" si="406"/>
        <v>A</v>
      </c>
      <c r="S555" s="4" t="str">
        <f t="shared" si="407"/>
        <v>E</v>
      </c>
      <c r="V555" s="12" t="str">
        <f t="shared" si="408"/>
        <v>RRU-OP-EBAE</v>
      </c>
      <c r="W555" s="17" t="str">
        <f t="shared" si="413"/>
        <v>Operations</v>
      </c>
      <c r="X555" s="17" t="str">
        <f t="shared" si="409"/>
        <v>ACH/ATM/EFT/Wire Transfer Operations</v>
      </c>
      <c r="Y555" s="17" t="str">
        <f t="shared" si="411"/>
        <v>ACH/ATM/EFT/Wire Transfer Operations</v>
      </c>
      <c r="Z555" s="17" t="str">
        <f t="shared" si="410"/>
        <v>E - Senior Professional</v>
      </c>
      <c r="AN555" s="4" t="str">
        <f t="shared" si="397"/>
        <v>OPEBAE</v>
      </c>
      <c r="AO555" s="12" t="str">
        <f t="shared" si="412"/>
        <v>RRU-OP-EBAE</v>
      </c>
      <c r="AP555" s="12" t="str">
        <f t="shared" si="398"/>
        <v>Operations</v>
      </c>
      <c r="AQ555" s="12" t="str">
        <f t="shared" si="399"/>
        <v>ACH/ATM/EFT/Wire Transfer Operations</v>
      </c>
      <c r="AR555" s="12" t="str">
        <f t="shared" si="400"/>
        <v>ACH/ATM/EFT/Wire Transfer Operations</v>
      </c>
      <c r="AS555" s="12" t="str">
        <f t="shared" si="401"/>
        <v>E - Senior Professional</v>
      </c>
      <c r="AT555" s="12" t="str">
        <f t="shared" si="402"/>
        <v>OperationsACH/ATM/EFT/Wire Transfer OperationsACH/ATM/EFT/Wire Transfer OperationsE - Senior Professional</v>
      </c>
      <c r="AU555" s="153" t="str">
        <f t="shared" si="403"/>
        <v>E</v>
      </c>
    </row>
    <row r="556" spans="1:47">
      <c r="A556" s="189" t="s">
        <v>50</v>
      </c>
      <c r="B556" s="189" t="s">
        <v>2828</v>
      </c>
      <c r="C556" s="189" t="s">
        <v>2828</v>
      </c>
      <c r="D556" s="189" t="s">
        <v>137</v>
      </c>
      <c r="E556" s="12">
        <f t="shared" si="387"/>
        <v>6</v>
      </c>
      <c r="F556" s="12">
        <f t="shared" si="388"/>
        <v>1</v>
      </c>
      <c r="G556" s="12">
        <f t="shared" si="389"/>
        <v>5</v>
      </c>
      <c r="H556" s="12" t="str">
        <f t="shared" si="390"/>
        <v>Operations</v>
      </c>
      <c r="I556" s="12" t="str">
        <f t="shared" si="391"/>
        <v>Operations6</v>
      </c>
      <c r="J556" s="12" t="str">
        <f t="shared" si="392"/>
        <v>ACH/ATM/EFT/Wire Transfer Operations</v>
      </c>
      <c r="K556" s="12" t="str">
        <f t="shared" si="393"/>
        <v>OperationsACH/ATM/EFT/Wire Transfer Operations1</v>
      </c>
      <c r="L556" s="12" t="str">
        <f t="shared" si="394"/>
        <v>ACH/ATM/EFT/Wire Transfer Operations</v>
      </c>
      <c r="M556" s="12" t="str">
        <f t="shared" si="395"/>
        <v>OperationsACH/ATM/EFT/Wire Transfer OperationsACH/ATM/EFT/Wire Transfer Operations5</v>
      </c>
      <c r="N556" s="12" t="str">
        <f t="shared" si="396"/>
        <v>F - Intermediate Professional</v>
      </c>
      <c r="O556" s="4" t="s">
        <v>2267</v>
      </c>
      <c r="P556" s="4" t="str">
        <f t="shared" si="404"/>
        <v>OP</v>
      </c>
      <c r="Q556" s="4" t="str">
        <f t="shared" si="405"/>
        <v>EB</v>
      </c>
      <c r="R556" s="4" t="str">
        <f t="shared" si="406"/>
        <v>A</v>
      </c>
      <c r="S556" s="4" t="str">
        <f t="shared" si="407"/>
        <v>F</v>
      </c>
      <c r="V556" s="12" t="str">
        <f t="shared" si="408"/>
        <v>RRU-OP-EBAF</v>
      </c>
      <c r="W556" s="17" t="str">
        <f t="shared" si="413"/>
        <v>Operations</v>
      </c>
      <c r="X556" s="17" t="str">
        <f t="shared" si="409"/>
        <v>ACH/ATM/EFT/Wire Transfer Operations</v>
      </c>
      <c r="Y556" s="17" t="str">
        <f t="shared" si="411"/>
        <v>ACH/ATM/EFT/Wire Transfer Operations</v>
      </c>
      <c r="Z556" s="17" t="str">
        <f t="shared" si="410"/>
        <v>F - Intermediate Professional</v>
      </c>
      <c r="AN556" s="4" t="str">
        <f t="shared" si="397"/>
        <v>OPEBAF</v>
      </c>
      <c r="AO556" s="12" t="str">
        <f t="shared" si="412"/>
        <v>RRU-OP-EBAF</v>
      </c>
      <c r="AP556" s="12" t="str">
        <f t="shared" si="398"/>
        <v>Operations</v>
      </c>
      <c r="AQ556" s="12" t="str">
        <f t="shared" si="399"/>
        <v>ACH/ATM/EFT/Wire Transfer Operations</v>
      </c>
      <c r="AR556" s="12" t="str">
        <f t="shared" si="400"/>
        <v>ACH/ATM/EFT/Wire Transfer Operations</v>
      </c>
      <c r="AS556" s="12" t="str">
        <f t="shared" si="401"/>
        <v>F - Intermediate Professional</v>
      </c>
      <c r="AT556" s="12" t="str">
        <f t="shared" si="402"/>
        <v>OperationsACH/ATM/EFT/Wire Transfer OperationsACH/ATM/EFT/Wire Transfer OperationsF - Intermediate Professional</v>
      </c>
      <c r="AU556" s="153" t="str">
        <f t="shared" si="403"/>
        <v>F</v>
      </c>
    </row>
    <row r="557" spans="1:47">
      <c r="A557" s="189" t="s">
        <v>50</v>
      </c>
      <c r="B557" s="189" t="s">
        <v>2828</v>
      </c>
      <c r="C557" s="189" t="s">
        <v>2828</v>
      </c>
      <c r="D557" s="189" t="s">
        <v>138</v>
      </c>
      <c r="E557" s="12">
        <f t="shared" si="387"/>
        <v>6</v>
      </c>
      <c r="F557" s="12">
        <f t="shared" si="388"/>
        <v>1</v>
      </c>
      <c r="G557" s="12">
        <f t="shared" si="389"/>
        <v>6</v>
      </c>
      <c r="H557" s="12" t="str">
        <f t="shared" si="390"/>
        <v>Operations</v>
      </c>
      <c r="I557" s="12" t="str">
        <f t="shared" si="391"/>
        <v>Operations6</v>
      </c>
      <c r="J557" s="12" t="str">
        <f t="shared" si="392"/>
        <v>ACH/ATM/EFT/Wire Transfer Operations</v>
      </c>
      <c r="K557" s="12" t="str">
        <f t="shared" si="393"/>
        <v>OperationsACH/ATM/EFT/Wire Transfer Operations1</v>
      </c>
      <c r="L557" s="12" t="str">
        <f t="shared" si="394"/>
        <v>ACH/ATM/EFT/Wire Transfer Operations</v>
      </c>
      <c r="M557" s="12" t="str">
        <f t="shared" si="395"/>
        <v>OperationsACH/ATM/EFT/Wire Transfer OperationsACH/ATM/EFT/Wire Transfer Operations6</v>
      </c>
      <c r="N557" s="12" t="str">
        <f t="shared" si="396"/>
        <v>G - Junior Professional</v>
      </c>
      <c r="O557" s="4" t="s">
        <v>2268</v>
      </c>
      <c r="P557" s="4" t="str">
        <f t="shared" si="404"/>
        <v>OP</v>
      </c>
      <c r="Q557" s="4" t="str">
        <f t="shared" si="405"/>
        <v>EB</v>
      </c>
      <c r="R557" s="4" t="str">
        <f t="shared" si="406"/>
        <v>A</v>
      </c>
      <c r="S557" s="4" t="str">
        <f t="shared" si="407"/>
        <v>G</v>
      </c>
      <c r="V557" s="12" t="str">
        <f t="shared" si="408"/>
        <v>RRU-OP-EBAG</v>
      </c>
      <c r="W557" s="17" t="str">
        <f t="shared" si="413"/>
        <v>Operations</v>
      </c>
      <c r="X557" s="17" t="str">
        <f t="shared" si="409"/>
        <v>ACH/ATM/EFT/Wire Transfer Operations</v>
      </c>
      <c r="Y557" s="17" t="str">
        <f t="shared" si="411"/>
        <v>ACH/ATM/EFT/Wire Transfer Operations</v>
      </c>
      <c r="Z557" s="17" t="str">
        <f t="shared" si="410"/>
        <v>G - Junior Professional</v>
      </c>
      <c r="AN557" s="4" t="str">
        <f t="shared" si="397"/>
        <v>OPEBAG</v>
      </c>
      <c r="AO557" s="12" t="str">
        <f t="shared" si="412"/>
        <v>RRU-OP-EBAG</v>
      </c>
      <c r="AP557" s="12" t="str">
        <f t="shared" si="398"/>
        <v>Operations</v>
      </c>
      <c r="AQ557" s="12" t="str">
        <f t="shared" si="399"/>
        <v>ACH/ATM/EFT/Wire Transfer Operations</v>
      </c>
      <c r="AR557" s="12" t="str">
        <f t="shared" si="400"/>
        <v>ACH/ATM/EFT/Wire Transfer Operations</v>
      </c>
      <c r="AS557" s="12" t="str">
        <f t="shared" si="401"/>
        <v>G - Junior Professional</v>
      </c>
      <c r="AT557" s="12" t="str">
        <f t="shared" si="402"/>
        <v>OperationsACH/ATM/EFT/Wire Transfer OperationsACH/ATM/EFT/Wire Transfer OperationsG - Junior Professional</v>
      </c>
      <c r="AU557" s="153" t="str">
        <f t="shared" si="403"/>
        <v>G</v>
      </c>
    </row>
    <row r="558" spans="1:47">
      <c r="A558" s="189" t="s">
        <v>50</v>
      </c>
      <c r="B558" s="189" t="s">
        <v>2828</v>
      </c>
      <c r="C558" s="189" t="s">
        <v>2828</v>
      </c>
      <c r="D558" s="189" t="s">
        <v>143</v>
      </c>
      <c r="E558" s="12">
        <f t="shared" si="387"/>
        <v>6</v>
      </c>
      <c r="F558" s="12">
        <f t="shared" si="388"/>
        <v>1</v>
      </c>
      <c r="G558" s="12">
        <f t="shared" si="389"/>
        <v>7</v>
      </c>
      <c r="H558" s="12" t="str">
        <f t="shared" si="390"/>
        <v>Operations</v>
      </c>
      <c r="I558" s="12" t="str">
        <f t="shared" si="391"/>
        <v>Operations6</v>
      </c>
      <c r="J558" s="12" t="str">
        <f t="shared" si="392"/>
        <v>ACH/ATM/EFT/Wire Transfer Operations</v>
      </c>
      <c r="K558" s="12" t="str">
        <f t="shared" si="393"/>
        <v>OperationsACH/ATM/EFT/Wire Transfer Operations1</v>
      </c>
      <c r="L558" s="12" t="str">
        <f t="shared" si="394"/>
        <v>ACH/ATM/EFT/Wire Transfer Operations</v>
      </c>
      <c r="M558" s="12" t="str">
        <f t="shared" si="395"/>
        <v>OperationsACH/ATM/EFT/Wire Transfer OperationsACH/ATM/EFT/Wire Transfer Operations7</v>
      </c>
      <c r="N558" s="12" t="str">
        <f t="shared" si="396"/>
        <v>H - Intermediate Staff</v>
      </c>
      <c r="O558" s="4" t="s">
        <v>2269</v>
      </c>
      <c r="P558" s="4" t="str">
        <f t="shared" si="404"/>
        <v>OP</v>
      </c>
      <c r="Q558" s="4" t="str">
        <f t="shared" si="405"/>
        <v>EB</v>
      </c>
      <c r="R558" s="4" t="str">
        <f t="shared" si="406"/>
        <v>A</v>
      </c>
      <c r="S558" s="4" t="str">
        <f t="shared" si="407"/>
        <v>H</v>
      </c>
      <c r="V558" s="12" t="str">
        <f t="shared" si="408"/>
        <v>RRU-OP-EBAH</v>
      </c>
      <c r="W558" s="17" t="str">
        <f t="shared" si="413"/>
        <v>Operations</v>
      </c>
      <c r="X558" s="17" t="str">
        <f t="shared" si="409"/>
        <v>ACH/ATM/EFT/Wire Transfer Operations</v>
      </c>
      <c r="Y558" s="17" t="str">
        <f t="shared" si="411"/>
        <v>ACH/ATM/EFT/Wire Transfer Operations</v>
      </c>
      <c r="Z558" s="17" t="str">
        <f t="shared" si="410"/>
        <v>H - Intermediate Staff</v>
      </c>
      <c r="AN558" s="4" t="str">
        <f t="shared" si="397"/>
        <v>OPEBAH</v>
      </c>
      <c r="AO558" s="12" t="str">
        <f t="shared" si="412"/>
        <v>RRU-OP-EBAH</v>
      </c>
      <c r="AP558" s="12" t="str">
        <f t="shared" si="398"/>
        <v>Operations</v>
      </c>
      <c r="AQ558" s="12" t="str">
        <f t="shared" si="399"/>
        <v>ACH/ATM/EFT/Wire Transfer Operations</v>
      </c>
      <c r="AR558" s="12" t="str">
        <f t="shared" si="400"/>
        <v>ACH/ATM/EFT/Wire Transfer Operations</v>
      </c>
      <c r="AS558" s="12" t="str">
        <f t="shared" si="401"/>
        <v>H - Intermediate Staff</v>
      </c>
      <c r="AT558" s="12" t="str">
        <f t="shared" si="402"/>
        <v>OperationsACH/ATM/EFT/Wire Transfer OperationsACH/ATM/EFT/Wire Transfer OperationsH - Intermediate Staff</v>
      </c>
      <c r="AU558" s="153" t="str">
        <f t="shared" si="403"/>
        <v>H</v>
      </c>
    </row>
    <row r="559" spans="1:47">
      <c r="A559" s="189" t="s">
        <v>50</v>
      </c>
      <c r="B559" s="189" t="s">
        <v>2828</v>
      </c>
      <c r="C559" s="189" t="s">
        <v>2828</v>
      </c>
      <c r="D559" s="189" t="s">
        <v>144</v>
      </c>
      <c r="E559" s="12">
        <f t="shared" si="387"/>
        <v>6</v>
      </c>
      <c r="F559" s="12">
        <f t="shared" si="388"/>
        <v>1</v>
      </c>
      <c r="G559" s="12">
        <f t="shared" si="389"/>
        <v>8</v>
      </c>
      <c r="H559" s="12" t="str">
        <f t="shared" si="390"/>
        <v>Operations</v>
      </c>
      <c r="I559" s="12" t="str">
        <f t="shared" si="391"/>
        <v>Operations6</v>
      </c>
      <c r="J559" s="12" t="str">
        <f t="shared" si="392"/>
        <v>ACH/ATM/EFT/Wire Transfer Operations</v>
      </c>
      <c r="K559" s="12" t="str">
        <f t="shared" si="393"/>
        <v>OperationsACH/ATM/EFT/Wire Transfer Operations1</v>
      </c>
      <c r="L559" s="12" t="str">
        <f t="shared" si="394"/>
        <v>ACH/ATM/EFT/Wire Transfer Operations</v>
      </c>
      <c r="M559" s="12" t="str">
        <f t="shared" si="395"/>
        <v>OperationsACH/ATM/EFT/Wire Transfer OperationsACH/ATM/EFT/Wire Transfer Operations8</v>
      </c>
      <c r="N559" s="12" t="str">
        <f t="shared" si="396"/>
        <v>I - Junior Staff</v>
      </c>
      <c r="O559" s="4" t="s">
        <v>2270</v>
      </c>
      <c r="P559" s="4" t="str">
        <f t="shared" si="404"/>
        <v>OP</v>
      </c>
      <c r="Q559" s="4" t="str">
        <f t="shared" si="405"/>
        <v>EB</v>
      </c>
      <c r="R559" s="4" t="str">
        <f t="shared" si="406"/>
        <v>A</v>
      </c>
      <c r="S559" s="4" t="str">
        <f t="shared" si="407"/>
        <v>I</v>
      </c>
      <c r="V559" s="12" t="str">
        <f t="shared" si="408"/>
        <v>RRU-OP-EBAI</v>
      </c>
      <c r="W559" s="17" t="str">
        <f t="shared" si="413"/>
        <v>Operations</v>
      </c>
      <c r="X559" s="17" t="str">
        <f t="shared" si="409"/>
        <v>ACH/ATM/EFT/Wire Transfer Operations</v>
      </c>
      <c r="Y559" s="17" t="str">
        <f t="shared" si="411"/>
        <v>ACH/ATM/EFT/Wire Transfer Operations</v>
      </c>
      <c r="Z559" s="17" t="str">
        <f t="shared" si="410"/>
        <v>I - Junior Staff</v>
      </c>
      <c r="AN559" s="4" t="str">
        <f t="shared" si="397"/>
        <v>OPEBAI</v>
      </c>
      <c r="AO559" s="12" t="str">
        <f t="shared" si="412"/>
        <v>RRU-OP-EBAI</v>
      </c>
      <c r="AP559" s="12" t="str">
        <f t="shared" si="398"/>
        <v>Operations</v>
      </c>
      <c r="AQ559" s="12" t="str">
        <f t="shared" si="399"/>
        <v>ACH/ATM/EFT/Wire Transfer Operations</v>
      </c>
      <c r="AR559" s="12" t="str">
        <f t="shared" si="400"/>
        <v>ACH/ATM/EFT/Wire Transfer Operations</v>
      </c>
      <c r="AS559" s="12" t="str">
        <f t="shared" si="401"/>
        <v>I - Junior Staff</v>
      </c>
      <c r="AT559" s="12" t="str">
        <f t="shared" si="402"/>
        <v>OperationsACH/ATM/EFT/Wire Transfer OperationsACH/ATM/EFT/Wire Transfer OperationsI - Junior Staff</v>
      </c>
      <c r="AU559" s="153" t="str">
        <f t="shared" si="403"/>
        <v>I</v>
      </c>
    </row>
    <row r="560" spans="1:47">
      <c r="A560" s="189" t="s">
        <v>50</v>
      </c>
      <c r="B560" s="189" t="s">
        <v>2828</v>
      </c>
      <c r="C560" s="189" t="s">
        <v>2828</v>
      </c>
      <c r="D560" s="189" t="s">
        <v>1408</v>
      </c>
      <c r="E560" s="12">
        <f t="shared" si="387"/>
        <v>6</v>
      </c>
      <c r="F560" s="12">
        <f t="shared" si="388"/>
        <v>1</v>
      </c>
      <c r="G560" s="12">
        <f t="shared" si="389"/>
        <v>9</v>
      </c>
      <c r="H560" s="12" t="str">
        <f t="shared" si="390"/>
        <v>Operations</v>
      </c>
      <c r="I560" s="12" t="str">
        <f t="shared" si="391"/>
        <v>Operations6</v>
      </c>
      <c r="J560" s="12" t="str">
        <f t="shared" si="392"/>
        <v>ACH/ATM/EFT/Wire Transfer Operations</v>
      </c>
      <c r="K560" s="12" t="str">
        <f t="shared" si="393"/>
        <v>OperationsACH/ATM/EFT/Wire Transfer Operations1</v>
      </c>
      <c r="L560" s="12" t="str">
        <f t="shared" si="394"/>
        <v>ACH/ATM/EFT/Wire Transfer Operations</v>
      </c>
      <c r="M560" s="12" t="str">
        <f t="shared" si="395"/>
        <v>OperationsACH/ATM/EFT/Wire Transfer OperationsACH/ATM/EFT/Wire Transfer Operations9</v>
      </c>
      <c r="N560" s="12" t="str">
        <f t="shared" si="396"/>
        <v>Levels C &amp; D Combined</v>
      </c>
      <c r="O560" s="4" t="s">
        <v>2260</v>
      </c>
      <c r="P560" s="4" t="str">
        <f t="shared" si="404"/>
        <v>OP</v>
      </c>
      <c r="Q560" s="4" t="str">
        <f t="shared" si="405"/>
        <v>EB</v>
      </c>
      <c r="R560" s="4" t="str">
        <f t="shared" si="406"/>
        <v>A</v>
      </c>
      <c r="S560" s="4" t="str">
        <f t="shared" si="407"/>
        <v>2</v>
      </c>
      <c r="V560" s="12" t="str">
        <f t="shared" si="408"/>
        <v>RRU-OP-EBA2</v>
      </c>
      <c r="W560" s="17" t="str">
        <f t="shared" si="413"/>
        <v>Operations</v>
      </c>
      <c r="X560" s="17" t="str">
        <f t="shared" si="409"/>
        <v>ACH/ATM/EFT/Wire Transfer Operations</v>
      </c>
      <c r="Y560" s="17" t="str">
        <f t="shared" si="411"/>
        <v>ACH/ATM/EFT/Wire Transfer Operations</v>
      </c>
      <c r="Z560" s="17" t="str">
        <f t="shared" si="410"/>
        <v>Levels C &amp; D Combined</v>
      </c>
      <c r="AN560" s="4" t="str">
        <f t="shared" si="397"/>
        <v>OPEBA2</v>
      </c>
      <c r="AO560" s="12" t="str">
        <f t="shared" si="412"/>
        <v>RRU-OP-EBA2</v>
      </c>
      <c r="AP560" s="12" t="str">
        <f t="shared" si="398"/>
        <v>Operations</v>
      </c>
      <c r="AQ560" s="12" t="str">
        <f t="shared" si="399"/>
        <v>ACH/ATM/EFT/Wire Transfer Operations</v>
      </c>
      <c r="AR560" s="12" t="str">
        <f t="shared" si="400"/>
        <v>ACH/ATM/EFT/Wire Transfer Operations</v>
      </c>
      <c r="AS560" s="12" t="str">
        <f t="shared" si="401"/>
        <v>Levels C &amp; D Combined</v>
      </c>
      <c r="AT560" s="12" t="str">
        <f t="shared" si="402"/>
        <v>OperationsACH/ATM/EFT/Wire Transfer OperationsACH/ATM/EFT/Wire Transfer OperationsLevels C &amp; D Combined</v>
      </c>
      <c r="AU560" s="153" t="str">
        <f t="shared" si="403"/>
        <v>2</v>
      </c>
    </row>
    <row r="561" spans="1:47">
      <c r="A561" s="189" t="s">
        <v>50</v>
      </c>
      <c r="B561" s="189" t="s">
        <v>2828</v>
      </c>
      <c r="C561" s="189" t="s">
        <v>2828</v>
      </c>
      <c r="D561" s="189" t="s">
        <v>1409</v>
      </c>
      <c r="E561" s="12">
        <f t="shared" si="387"/>
        <v>6</v>
      </c>
      <c r="F561" s="12">
        <f t="shared" si="388"/>
        <v>1</v>
      </c>
      <c r="G561" s="12">
        <f t="shared" si="389"/>
        <v>10</v>
      </c>
      <c r="H561" s="12" t="str">
        <f t="shared" si="390"/>
        <v>Operations</v>
      </c>
      <c r="I561" s="12" t="str">
        <f t="shared" si="391"/>
        <v>Operations6</v>
      </c>
      <c r="J561" s="12" t="str">
        <f t="shared" si="392"/>
        <v>ACH/ATM/EFT/Wire Transfer Operations</v>
      </c>
      <c r="K561" s="12" t="str">
        <f t="shared" si="393"/>
        <v>OperationsACH/ATM/EFT/Wire Transfer Operations1</v>
      </c>
      <c r="L561" s="12" t="str">
        <f t="shared" si="394"/>
        <v>ACH/ATM/EFT/Wire Transfer Operations</v>
      </c>
      <c r="M561" s="12" t="str">
        <f t="shared" si="395"/>
        <v>OperationsACH/ATM/EFT/Wire Transfer OperationsACH/ATM/EFT/Wire Transfer Operations10</v>
      </c>
      <c r="N561" s="12" t="str">
        <f t="shared" si="396"/>
        <v>Levels E, F &amp; G Combined</v>
      </c>
      <c r="O561" s="4" t="s">
        <v>2261</v>
      </c>
      <c r="P561" s="4" t="str">
        <f t="shared" si="404"/>
        <v>OP</v>
      </c>
      <c r="Q561" s="4" t="str">
        <f t="shared" si="405"/>
        <v>EB</v>
      </c>
      <c r="R561" s="4" t="str">
        <f t="shared" si="406"/>
        <v>A</v>
      </c>
      <c r="S561" s="4" t="str">
        <f t="shared" si="407"/>
        <v>3</v>
      </c>
      <c r="V561" s="12" t="str">
        <f t="shared" si="408"/>
        <v>RRU-OP-EBA3</v>
      </c>
      <c r="W561" s="17" t="str">
        <f t="shared" si="413"/>
        <v>Operations</v>
      </c>
      <c r="X561" s="17" t="str">
        <f t="shared" si="409"/>
        <v>ACH/ATM/EFT/Wire Transfer Operations</v>
      </c>
      <c r="Y561" s="17" t="str">
        <f t="shared" si="411"/>
        <v>ACH/ATM/EFT/Wire Transfer Operations</v>
      </c>
      <c r="Z561" s="17" t="str">
        <f t="shared" si="410"/>
        <v>Levels E, F &amp; G Combined</v>
      </c>
      <c r="AN561" s="4" t="str">
        <f t="shared" si="397"/>
        <v>OPEBA3</v>
      </c>
      <c r="AO561" s="12" t="str">
        <f t="shared" si="412"/>
        <v>RRU-OP-EBA3</v>
      </c>
      <c r="AP561" s="12" t="str">
        <f t="shared" si="398"/>
        <v>Operations</v>
      </c>
      <c r="AQ561" s="12" t="str">
        <f t="shared" si="399"/>
        <v>ACH/ATM/EFT/Wire Transfer Operations</v>
      </c>
      <c r="AR561" s="12" t="str">
        <f t="shared" si="400"/>
        <v>ACH/ATM/EFT/Wire Transfer Operations</v>
      </c>
      <c r="AS561" s="12" t="str">
        <f t="shared" si="401"/>
        <v>Levels E, F &amp; G Combined</v>
      </c>
      <c r="AT561" s="12" t="str">
        <f t="shared" si="402"/>
        <v>OperationsACH/ATM/EFT/Wire Transfer OperationsACH/ATM/EFT/Wire Transfer OperationsLevels E, F &amp; G Combined</v>
      </c>
      <c r="AU561" s="153" t="str">
        <f t="shared" si="403"/>
        <v>3</v>
      </c>
    </row>
    <row r="562" spans="1:47">
      <c r="A562" s="189" t="s">
        <v>50</v>
      </c>
      <c r="B562" s="189" t="s">
        <v>2828</v>
      </c>
      <c r="C562" s="189" t="s">
        <v>2828</v>
      </c>
      <c r="D562" s="189" t="s">
        <v>1410</v>
      </c>
      <c r="E562" s="12">
        <f t="shared" si="387"/>
        <v>6</v>
      </c>
      <c r="F562" s="12">
        <f t="shared" si="388"/>
        <v>1</v>
      </c>
      <c r="G562" s="12">
        <f t="shared" si="389"/>
        <v>11</v>
      </c>
      <c r="H562" s="12" t="str">
        <f t="shared" si="390"/>
        <v>Operations</v>
      </c>
      <c r="I562" s="12" t="str">
        <f t="shared" si="391"/>
        <v>Operations6</v>
      </c>
      <c r="J562" s="12" t="str">
        <f t="shared" si="392"/>
        <v>ACH/ATM/EFT/Wire Transfer Operations</v>
      </c>
      <c r="K562" s="12" t="str">
        <f t="shared" si="393"/>
        <v>OperationsACH/ATM/EFT/Wire Transfer Operations1</v>
      </c>
      <c r="L562" s="12" t="str">
        <f t="shared" si="394"/>
        <v>ACH/ATM/EFT/Wire Transfer Operations</v>
      </c>
      <c r="M562" s="12" t="str">
        <f t="shared" si="395"/>
        <v>OperationsACH/ATM/EFT/Wire Transfer OperationsACH/ATM/EFT/Wire Transfer Operations11</v>
      </c>
      <c r="N562" s="12" t="str">
        <f t="shared" si="396"/>
        <v>Levels H &amp; I Combined</v>
      </c>
      <c r="O562" s="4" t="s">
        <v>2262</v>
      </c>
      <c r="P562" s="4" t="str">
        <f t="shared" si="404"/>
        <v>OP</v>
      </c>
      <c r="Q562" s="4" t="str">
        <f t="shared" si="405"/>
        <v>EB</v>
      </c>
      <c r="R562" s="4" t="str">
        <f t="shared" si="406"/>
        <v>A</v>
      </c>
      <c r="S562" s="4" t="str">
        <f t="shared" si="407"/>
        <v>4</v>
      </c>
      <c r="V562" s="12" t="str">
        <f t="shared" si="408"/>
        <v>RRU-OP-EBA4</v>
      </c>
      <c r="W562" s="17" t="str">
        <f t="shared" si="413"/>
        <v>Operations</v>
      </c>
      <c r="X562" s="17" t="str">
        <f t="shared" si="409"/>
        <v>ACH/ATM/EFT/Wire Transfer Operations</v>
      </c>
      <c r="Y562" s="17" t="str">
        <f t="shared" si="411"/>
        <v>ACH/ATM/EFT/Wire Transfer Operations</v>
      </c>
      <c r="Z562" s="17" t="str">
        <f t="shared" si="410"/>
        <v>Levels H &amp; I Combined</v>
      </c>
      <c r="AN562" s="4" t="str">
        <f t="shared" si="397"/>
        <v>OPEBA4</v>
      </c>
      <c r="AO562" s="12" t="str">
        <f t="shared" si="412"/>
        <v>RRU-OP-EBA4</v>
      </c>
      <c r="AP562" s="12" t="str">
        <f t="shared" si="398"/>
        <v>Operations</v>
      </c>
      <c r="AQ562" s="12" t="str">
        <f t="shared" si="399"/>
        <v>ACH/ATM/EFT/Wire Transfer Operations</v>
      </c>
      <c r="AR562" s="12" t="str">
        <f t="shared" si="400"/>
        <v>ACH/ATM/EFT/Wire Transfer Operations</v>
      </c>
      <c r="AS562" s="12" t="str">
        <f t="shared" si="401"/>
        <v>Levels H &amp; I Combined</v>
      </c>
      <c r="AT562" s="12" t="str">
        <f t="shared" si="402"/>
        <v>OperationsACH/ATM/EFT/Wire Transfer OperationsACH/ATM/EFT/Wire Transfer OperationsLevels H &amp; I Combined</v>
      </c>
      <c r="AU562" s="153" t="str">
        <f t="shared" si="403"/>
        <v>4</v>
      </c>
    </row>
    <row r="563" spans="1:47">
      <c r="A563" s="189" t="s">
        <v>50</v>
      </c>
      <c r="B563" s="189" t="s">
        <v>974</v>
      </c>
      <c r="C563" s="189" t="s">
        <v>974</v>
      </c>
      <c r="D563" s="189" t="s">
        <v>142</v>
      </c>
      <c r="E563" s="12">
        <f t="shared" si="387"/>
        <v>7</v>
      </c>
      <c r="F563" s="12">
        <f t="shared" si="388"/>
        <v>1</v>
      </c>
      <c r="G563" s="12">
        <f t="shared" si="389"/>
        <v>1</v>
      </c>
      <c r="H563" s="12" t="str">
        <f t="shared" si="390"/>
        <v>Operations</v>
      </c>
      <c r="I563" s="12" t="str">
        <f t="shared" si="391"/>
        <v>Operations7</v>
      </c>
      <c r="J563" s="12" t="str">
        <f t="shared" si="392"/>
        <v>Fraud</v>
      </c>
      <c r="K563" s="12" t="str">
        <f t="shared" si="393"/>
        <v>OperationsFraud1</v>
      </c>
      <c r="L563" s="12" t="str">
        <f t="shared" si="394"/>
        <v>Fraud</v>
      </c>
      <c r="M563" s="12" t="str">
        <f t="shared" si="395"/>
        <v>OperationsFraudFraud1</v>
      </c>
      <c r="N563" s="12" t="str">
        <f t="shared" si="396"/>
        <v>C - Function Manager/Senior Technical Expert</v>
      </c>
      <c r="O563" s="4" t="s">
        <v>2272</v>
      </c>
      <c r="P563" s="4" t="str">
        <f t="shared" si="404"/>
        <v>OP</v>
      </c>
      <c r="Q563" s="4" t="str">
        <f t="shared" si="405"/>
        <v>FR</v>
      </c>
      <c r="R563" s="4" t="str">
        <f t="shared" si="406"/>
        <v>A</v>
      </c>
      <c r="S563" s="4" t="str">
        <f t="shared" si="407"/>
        <v>C</v>
      </c>
      <c r="V563" s="12" t="str">
        <f t="shared" si="408"/>
        <v>RRU-OP-FRAC</v>
      </c>
      <c r="W563" s="17" t="str">
        <f t="shared" si="413"/>
        <v>Operations</v>
      </c>
      <c r="X563" s="17" t="str">
        <f t="shared" si="409"/>
        <v>Fraud</v>
      </c>
      <c r="Y563" s="17" t="str">
        <f t="shared" si="411"/>
        <v>ACH/ATM/EFT/Wire Transfer Operations</v>
      </c>
      <c r="Z563" s="17" t="str">
        <f t="shared" si="410"/>
        <v>C - Function Manager/Senior Technical Expert</v>
      </c>
      <c r="AN563" s="4" t="str">
        <f t="shared" si="397"/>
        <v>OPFRAC</v>
      </c>
      <c r="AO563" s="12" t="str">
        <f t="shared" si="412"/>
        <v>RRU-OP-FRAC</v>
      </c>
      <c r="AP563" s="12" t="str">
        <f t="shared" si="398"/>
        <v>Operations</v>
      </c>
      <c r="AQ563" s="12" t="str">
        <f t="shared" si="399"/>
        <v>Fraud</v>
      </c>
      <c r="AR563" s="12" t="str">
        <f t="shared" si="400"/>
        <v>Fraud</v>
      </c>
      <c r="AS563" s="12" t="str">
        <f t="shared" si="401"/>
        <v>C - Function Manager/Senior Technical Expert</v>
      </c>
      <c r="AT563" s="12" t="str">
        <f t="shared" si="402"/>
        <v>OperationsFraudFraudC - Function Manager/Senior Technical Expert</v>
      </c>
      <c r="AU563" s="153" t="str">
        <f t="shared" si="403"/>
        <v>C</v>
      </c>
    </row>
    <row r="564" spans="1:47">
      <c r="A564" s="189" t="s">
        <v>50</v>
      </c>
      <c r="B564" s="189" t="s">
        <v>974</v>
      </c>
      <c r="C564" s="189" t="s">
        <v>974</v>
      </c>
      <c r="D564" s="189" t="s">
        <v>136</v>
      </c>
      <c r="E564" s="12">
        <f t="shared" si="387"/>
        <v>7</v>
      </c>
      <c r="F564" s="12">
        <f t="shared" si="388"/>
        <v>1</v>
      </c>
      <c r="G564" s="12">
        <f t="shared" si="389"/>
        <v>2</v>
      </c>
      <c r="H564" s="12" t="str">
        <f t="shared" si="390"/>
        <v>Operations</v>
      </c>
      <c r="I564" s="12" t="str">
        <f t="shared" si="391"/>
        <v>Operations7</v>
      </c>
      <c r="J564" s="12" t="str">
        <f t="shared" si="392"/>
        <v>Fraud</v>
      </c>
      <c r="K564" s="12" t="str">
        <f t="shared" si="393"/>
        <v>OperationsFraud1</v>
      </c>
      <c r="L564" s="12" t="str">
        <f t="shared" si="394"/>
        <v>Fraud</v>
      </c>
      <c r="M564" s="12" t="str">
        <f t="shared" si="395"/>
        <v>OperationsFraudFraud2</v>
      </c>
      <c r="N564" s="12" t="str">
        <f t="shared" si="396"/>
        <v>E - Senior Professional</v>
      </c>
      <c r="O564" s="4" t="s">
        <v>2273</v>
      </c>
      <c r="P564" s="4" t="str">
        <f t="shared" si="404"/>
        <v>OP</v>
      </c>
      <c r="Q564" s="4" t="str">
        <f t="shared" si="405"/>
        <v>FR</v>
      </c>
      <c r="R564" s="4" t="str">
        <f t="shared" si="406"/>
        <v>A</v>
      </c>
      <c r="S564" s="4" t="str">
        <f t="shared" si="407"/>
        <v>E</v>
      </c>
      <c r="V564" s="12" t="str">
        <f t="shared" si="408"/>
        <v>RRU-OP-FRAE</v>
      </c>
      <c r="W564" s="17" t="str">
        <f t="shared" si="413"/>
        <v>Operations</v>
      </c>
      <c r="X564" s="17" t="str">
        <f t="shared" si="409"/>
        <v>Fraud</v>
      </c>
      <c r="Y564" s="17" t="str">
        <f t="shared" si="411"/>
        <v>Fraud</v>
      </c>
      <c r="Z564" s="17" t="str">
        <f t="shared" si="410"/>
        <v>E - Senior Professional</v>
      </c>
      <c r="AN564" s="4" t="str">
        <f t="shared" si="397"/>
        <v>OPFRAE</v>
      </c>
      <c r="AO564" s="12" t="str">
        <f t="shared" si="412"/>
        <v>RRU-OP-FRAE</v>
      </c>
      <c r="AP564" s="12" t="str">
        <f t="shared" si="398"/>
        <v>Operations</v>
      </c>
      <c r="AQ564" s="12" t="str">
        <f t="shared" si="399"/>
        <v>Fraud</v>
      </c>
      <c r="AR564" s="12" t="str">
        <f t="shared" si="400"/>
        <v>Fraud</v>
      </c>
      <c r="AS564" s="12" t="str">
        <f t="shared" si="401"/>
        <v>E - Senior Professional</v>
      </c>
      <c r="AT564" s="12" t="str">
        <f t="shared" si="402"/>
        <v>OperationsFraudFraudE - Senior Professional</v>
      </c>
      <c r="AU564" s="153" t="str">
        <f t="shared" si="403"/>
        <v>E</v>
      </c>
    </row>
    <row r="565" spans="1:47">
      <c r="A565" s="189" t="s">
        <v>50</v>
      </c>
      <c r="B565" s="189" t="s">
        <v>974</v>
      </c>
      <c r="C565" s="189" t="s">
        <v>974</v>
      </c>
      <c r="D565" s="189" t="s">
        <v>138</v>
      </c>
      <c r="E565" s="12">
        <f t="shared" si="387"/>
        <v>7</v>
      </c>
      <c r="F565" s="12">
        <f t="shared" si="388"/>
        <v>1</v>
      </c>
      <c r="G565" s="12">
        <f t="shared" si="389"/>
        <v>3</v>
      </c>
      <c r="H565" s="12" t="str">
        <f t="shared" si="390"/>
        <v>Operations</v>
      </c>
      <c r="I565" s="12" t="str">
        <f t="shared" si="391"/>
        <v>Operations7</v>
      </c>
      <c r="J565" s="12" t="str">
        <f t="shared" si="392"/>
        <v>Fraud</v>
      </c>
      <c r="K565" s="12" t="str">
        <f t="shared" si="393"/>
        <v>OperationsFraud1</v>
      </c>
      <c r="L565" s="12" t="str">
        <f t="shared" si="394"/>
        <v>Fraud</v>
      </c>
      <c r="M565" s="12" t="str">
        <f t="shared" si="395"/>
        <v>OperationsFraudFraud3</v>
      </c>
      <c r="N565" s="12" t="str">
        <f t="shared" si="396"/>
        <v>G - Junior Professional</v>
      </c>
      <c r="O565" s="4" t="s">
        <v>2274</v>
      </c>
      <c r="P565" s="4" t="str">
        <f t="shared" si="404"/>
        <v>OP</v>
      </c>
      <c r="Q565" s="4" t="str">
        <f t="shared" si="405"/>
        <v>FR</v>
      </c>
      <c r="R565" s="4" t="str">
        <f t="shared" si="406"/>
        <v>A</v>
      </c>
      <c r="S565" s="4" t="str">
        <f t="shared" si="407"/>
        <v>G</v>
      </c>
      <c r="V565" s="12" t="str">
        <f t="shared" si="408"/>
        <v>RRU-OP-FRAG</v>
      </c>
      <c r="W565" s="17" t="str">
        <f t="shared" si="413"/>
        <v>Operations</v>
      </c>
      <c r="X565" s="17" t="str">
        <f t="shared" si="409"/>
        <v>Fraud</v>
      </c>
      <c r="Y565" s="17" t="str">
        <f t="shared" si="411"/>
        <v>Fraud</v>
      </c>
      <c r="Z565" s="17" t="str">
        <f t="shared" si="410"/>
        <v>G - Junior Professional</v>
      </c>
      <c r="AN565" s="4" t="str">
        <f t="shared" si="397"/>
        <v>OPFRAG</v>
      </c>
      <c r="AO565" s="12" t="str">
        <f t="shared" si="412"/>
        <v>RRU-OP-FRAG</v>
      </c>
      <c r="AP565" s="12" t="str">
        <f t="shared" si="398"/>
        <v>Operations</v>
      </c>
      <c r="AQ565" s="12" t="str">
        <f t="shared" si="399"/>
        <v>Fraud</v>
      </c>
      <c r="AR565" s="12" t="str">
        <f t="shared" si="400"/>
        <v>Fraud</v>
      </c>
      <c r="AS565" s="12" t="str">
        <f t="shared" si="401"/>
        <v>G - Junior Professional</v>
      </c>
      <c r="AT565" s="12" t="str">
        <f t="shared" si="402"/>
        <v>OperationsFraudFraudG - Junior Professional</v>
      </c>
      <c r="AU565" s="153" t="str">
        <f t="shared" si="403"/>
        <v>G</v>
      </c>
    </row>
    <row r="566" spans="1:47">
      <c r="A566" s="189" t="s">
        <v>50</v>
      </c>
      <c r="B566" s="189" t="s">
        <v>974</v>
      </c>
      <c r="C566" s="189" t="s">
        <v>974</v>
      </c>
      <c r="D566" s="189" t="s">
        <v>143</v>
      </c>
      <c r="E566" s="12">
        <f t="shared" si="387"/>
        <v>7</v>
      </c>
      <c r="F566" s="12">
        <f t="shared" si="388"/>
        <v>1</v>
      </c>
      <c r="G566" s="12">
        <f t="shared" si="389"/>
        <v>4</v>
      </c>
      <c r="H566" s="12" t="str">
        <f t="shared" si="390"/>
        <v>Operations</v>
      </c>
      <c r="I566" s="12" t="str">
        <f t="shared" si="391"/>
        <v>Operations7</v>
      </c>
      <c r="J566" s="12" t="str">
        <f t="shared" si="392"/>
        <v>Fraud</v>
      </c>
      <c r="K566" s="12" t="str">
        <f t="shared" si="393"/>
        <v>OperationsFraud1</v>
      </c>
      <c r="L566" s="12" t="str">
        <f t="shared" si="394"/>
        <v>Fraud</v>
      </c>
      <c r="M566" s="12" t="str">
        <f t="shared" si="395"/>
        <v>OperationsFraudFraud4</v>
      </c>
      <c r="N566" s="12" t="str">
        <f t="shared" si="396"/>
        <v>H - Intermediate Staff</v>
      </c>
      <c r="O566" s="4" t="s">
        <v>2275</v>
      </c>
      <c r="P566" s="4" t="str">
        <f t="shared" si="404"/>
        <v>OP</v>
      </c>
      <c r="Q566" s="4" t="str">
        <f t="shared" si="405"/>
        <v>FR</v>
      </c>
      <c r="R566" s="4" t="str">
        <f t="shared" si="406"/>
        <v>A</v>
      </c>
      <c r="S566" s="4" t="str">
        <f t="shared" si="407"/>
        <v>H</v>
      </c>
      <c r="V566" s="12" t="str">
        <f t="shared" si="408"/>
        <v>RRU-OP-FRAH</v>
      </c>
      <c r="W566" s="17" t="str">
        <f t="shared" si="413"/>
        <v>Operations</v>
      </c>
      <c r="X566" s="17" t="str">
        <f t="shared" si="409"/>
        <v>Fraud</v>
      </c>
      <c r="Y566" s="17" t="str">
        <f t="shared" si="411"/>
        <v>Fraud</v>
      </c>
      <c r="Z566" s="17" t="str">
        <f t="shared" si="410"/>
        <v>H - Intermediate Staff</v>
      </c>
      <c r="AN566" s="4" t="str">
        <f t="shared" si="397"/>
        <v>OPFRAH</v>
      </c>
      <c r="AO566" s="12" t="str">
        <f t="shared" si="412"/>
        <v>RRU-OP-FRAH</v>
      </c>
      <c r="AP566" s="12" t="str">
        <f t="shared" si="398"/>
        <v>Operations</v>
      </c>
      <c r="AQ566" s="12" t="str">
        <f t="shared" si="399"/>
        <v>Fraud</v>
      </c>
      <c r="AR566" s="12" t="str">
        <f t="shared" si="400"/>
        <v>Fraud</v>
      </c>
      <c r="AS566" s="12" t="str">
        <f t="shared" si="401"/>
        <v>H - Intermediate Staff</v>
      </c>
      <c r="AT566" s="12" t="str">
        <f t="shared" si="402"/>
        <v>OperationsFraudFraudH - Intermediate Staff</v>
      </c>
      <c r="AU566" s="153" t="str">
        <f t="shared" si="403"/>
        <v>H</v>
      </c>
    </row>
    <row r="567" spans="1:47">
      <c r="A567" s="189" t="s">
        <v>50</v>
      </c>
      <c r="B567" s="189" t="s">
        <v>974</v>
      </c>
      <c r="C567" s="189" t="s">
        <v>974</v>
      </c>
      <c r="D567" s="189" t="s">
        <v>144</v>
      </c>
      <c r="E567" s="12">
        <f t="shared" si="387"/>
        <v>7</v>
      </c>
      <c r="F567" s="12">
        <f t="shared" si="388"/>
        <v>1</v>
      </c>
      <c r="G567" s="12">
        <f t="shared" si="389"/>
        <v>5</v>
      </c>
      <c r="H567" s="12" t="str">
        <f t="shared" si="390"/>
        <v>Operations</v>
      </c>
      <c r="I567" s="12" t="str">
        <f t="shared" si="391"/>
        <v>Operations7</v>
      </c>
      <c r="J567" s="12" t="str">
        <f t="shared" si="392"/>
        <v>Fraud</v>
      </c>
      <c r="K567" s="12" t="str">
        <f t="shared" si="393"/>
        <v>OperationsFraud1</v>
      </c>
      <c r="L567" s="12" t="str">
        <f t="shared" si="394"/>
        <v>Fraud</v>
      </c>
      <c r="M567" s="12" t="str">
        <f t="shared" si="395"/>
        <v>OperationsFraudFraud5</v>
      </c>
      <c r="N567" s="12" t="str">
        <f t="shared" si="396"/>
        <v>I - Junior Staff</v>
      </c>
      <c r="O567" s="4" t="s">
        <v>2276</v>
      </c>
      <c r="P567" s="4" t="str">
        <f t="shared" si="404"/>
        <v>OP</v>
      </c>
      <c r="Q567" s="4" t="str">
        <f t="shared" si="405"/>
        <v>FR</v>
      </c>
      <c r="R567" s="4" t="str">
        <f t="shared" si="406"/>
        <v>A</v>
      </c>
      <c r="S567" s="4" t="str">
        <f t="shared" si="407"/>
        <v>I</v>
      </c>
      <c r="V567" s="12" t="str">
        <f t="shared" si="408"/>
        <v>RRU-OP-FRAI</v>
      </c>
      <c r="W567" s="17" t="str">
        <f t="shared" si="413"/>
        <v>Operations</v>
      </c>
      <c r="X567" s="17" t="str">
        <f t="shared" si="409"/>
        <v>Fraud</v>
      </c>
      <c r="Y567" s="17" t="str">
        <f t="shared" si="411"/>
        <v>Fraud</v>
      </c>
      <c r="Z567" s="17" t="str">
        <f t="shared" si="410"/>
        <v>I - Junior Staff</v>
      </c>
      <c r="AN567" s="4" t="str">
        <f t="shared" si="397"/>
        <v>OPFRAI</v>
      </c>
      <c r="AO567" s="12" t="str">
        <f t="shared" si="412"/>
        <v>RRU-OP-FRAI</v>
      </c>
      <c r="AP567" s="12" t="str">
        <f t="shared" si="398"/>
        <v>Operations</v>
      </c>
      <c r="AQ567" s="12" t="str">
        <f t="shared" si="399"/>
        <v>Fraud</v>
      </c>
      <c r="AR567" s="12" t="str">
        <f t="shared" si="400"/>
        <v>Fraud</v>
      </c>
      <c r="AS567" s="12" t="str">
        <f t="shared" si="401"/>
        <v>I - Junior Staff</v>
      </c>
      <c r="AT567" s="12" t="str">
        <f t="shared" si="402"/>
        <v>OperationsFraudFraudI - Junior Staff</v>
      </c>
      <c r="AU567" s="153" t="str">
        <f t="shared" si="403"/>
        <v>I</v>
      </c>
    </row>
    <row r="568" spans="1:47">
      <c r="A568" s="189" t="s">
        <v>50</v>
      </c>
      <c r="B568" s="189" t="s">
        <v>974</v>
      </c>
      <c r="C568" s="189" t="s">
        <v>974</v>
      </c>
      <c r="D568" s="189" t="s">
        <v>1410</v>
      </c>
      <c r="E568" s="12">
        <f t="shared" si="387"/>
        <v>7</v>
      </c>
      <c r="F568" s="12">
        <f t="shared" si="388"/>
        <v>1</v>
      </c>
      <c r="G568" s="12">
        <f t="shared" si="389"/>
        <v>6</v>
      </c>
      <c r="H568" s="12" t="str">
        <f t="shared" si="390"/>
        <v>Operations</v>
      </c>
      <c r="I568" s="12" t="str">
        <f t="shared" si="391"/>
        <v>Operations7</v>
      </c>
      <c r="J568" s="12" t="str">
        <f t="shared" si="392"/>
        <v>Fraud</v>
      </c>
      <c r="K568" s="12" t="str">
        <f t="shared" si="393"/>
        <v>OperationsFraud1</v>
      </c>
      <c r="L568" s="12" t="str">
        <f t="shared" si="394"/>
        <v>Fraud</v>
      </c>
      <c r="M568" s="12" t="str">
        <f t="shared" si="395"/>
        <v>OperationsFraudFraud6</v>
      </c>
      <c r="N568" s="12" t="str">
        <f t="shared" si="396"/>
        <v>Levels H &amp; I Combined</v>
      </c>
      <c r="O568" s="4" t="s">
        <v>2271</v>
      </c>
      <c r="P568" s="4" t="str">
        <f t="shared" si="404"/>
        <v>OP</v>
      </c>
      <c r="Q568" s="4" t="str">
        <f t="shared" si="405"/>
        <v>FR</v>
      </c>
      <c r="R568" s="4" t="str">
        <f t="shared" si="406"/>
        <v>A</v>
      </c>
      <c r="S568" s="4" t="str">
        <f t="shared" si="407"/>
        <v>4</v>
      </c>
      <c r="V568" s="12" t="str">
        <f t="shared" si="408"/>
        <v>RRU-OP-FRA4</v>
      </c>
      <c r="W568" s="17" t="str">
        <f t="shared" si="413"/>
        <v>Operations</v>
      </c>
      <c r="X568" s="17" t="str">
        <f t="shared" si="409"/>
        <v>Fraud</v>
      </c>
      <c r="Y568" s="17" t="str">
        <f t="shared" si="411"/>
        <v>Fraud</v>
      </c>
      <c r="Z568" s="17" t="str">
        <f t="shared" si="410"/>
        <v>Levels H &amp; I Combined</v>
      </c>
      <c r="AN568" s="4" t="str">
        <f t="shared" si="397"/>
        <v>OPFRA4</v>
      </c>
      <c r="AO568" s="12" t="str">
        <f t="shared" si="412"/>
        <v>RRU-OP-FRA4</v>
      </c>
      <c r="AP568" s="12" t="str">
        <f t="shared" si="398"/>
        <v>Operations</v>
      </c>
      <c r="AQ568" s="12" t="str">
        <f t="shared" si="399"/>
        <v>Fraud</v>
      </c>
      <c r="AR568" s="12" t="str">
        <f t="shared" si="400"/>
        <v>Fraud</v>
      </c>
      <c r="AS568" s="12" t="str">
        <f t="shared" si="401"/>
        <v>Levels H &amp; I Combined</v>
      </c>
      <c r="AT568" s="12" t="str">
        <f t="shared" si="402"/>
        <v>OperationsFraudFraudLevels H &amp; I Combined</v>
      </c>
      <c r="AU568" s="153" t="str">
        <f t="shared" si="403"/>
        <v>4</v>
      </c>
    </row>
    <row r="569" spans="1:47">
      <c r="A569" s="189" t="s">
        <v>50</v>
      </c>
      <c r="B569" s="189" t="s">
        <v>101</v>
      </c>
      <c r="C569" s="189" t="s">
        <v>101</v>
      </c>
      <c r="D569" s="189" t="s">
        <v>51</v>
      </c>
      <c r="E569" s="12">
        <f t="shared" si="387"/>
        <v>8</v>
      </c>
      <c r="F569" s="12">
        <f t="shared" si="388"/>
        <v>1</v>
      </c>
      <c r="G569" s="12">
        <f t="shared" si="389"/>
        <v>1</v>
      </c>
      <c r="H569" s="12" t="str">
        <f t="shared" si="390"/>
        <v>Operations</v>
      </c>
      <c r="I569" s="12" t="str">
        <f t="shared" si="391"/>
        <v>Operations8</v>
      </c>
      <c r="J569" s="12" t="str">
        <f t="shared" si="392"/>
        <v>Treasury-Cash Management Operations</v>
      </c>
      <c r="K569" s="12" t="str">
        <f t="shared" si="393"/>
        <v>OperationsTreasury-Cash Management Operations1</v>
      </c>
      <c r="L569" s="12" t="str">
        <f t="shared" si="394"/>
        <v>Treasury-Cash Management Operations</v>
      </c>
      <c r="M569" s="12" t="str">
        <f t="shared" si="395"/>
        <v>OperationsTreasury-Cash Management OperationsTreasury-Cash Management Operations1</v>
      </c>
      <c r="N569" s="12" t="str">
        <f t="shared" si="396"/>
        <v>B - Senior Function Manager</v>
      </c>
      <c r="O569" s="188" t="s">
        <v>2829</v>
      </c>
      <c r="P569" s="4" t="str">
        <f t="shared" si="404"/>
        <v>OP</v>
      </c>
      <c r="Q569" s="4" t="str">
        <f t="shared" si="405"/>
        <v>CM</v>
      </c>
      <c r="R569" s="4" t="str">
        <f t="shared" si="406"/>
        <v>A</v>
      </c>
      <c r="S569" s="4" t="str">
        <f t="shared" si="407"/>
        <v>B</v>
      </c>
      <c r="V569" s="12" t="str">
        <f t="shared" si="408"/>
        <v>RRU-OP-CMAB</v>
      </c>
      <c r="W569" s="17" t="str">
        <f t="shared" si="413"/>
        <v>Operations</v>
      </c>
      <c r="X569" s="17" t="str">
        <f t="shared" si="409"/>
        <v>Treasury-Cash Management Operations</v>
      </c>
      <c r="Y569" s="17" t="str">
        <f t="shared" si="411"/>
        <v>Fraud</v>
      </c>
      <c r="Z569" s="17" t="str">
        <f t="shared" si="410"/>
        <v>B - Senior Function Manager</v>
      </c>
      <c r="AN569" s="4" t="str">
        <f t="shared" si="397"/>
        <v>OPCMAB</v>
      </c>
      <c r="AO569" s="12" t="str">
        <f t="shared" si="412"/>
        <v>RRU-OP-CMAB</v>
      </c>
      <c r="AP569" s="12" t="str">
        <f t="shared" si="398"/>
        <v>Operations</v>
      </c>
      <c r="AQ569" s="12" t="str">
        <f t="shared" si="399"/>
        <v>Treasury-Cash Management Operations</v>
      </c>
      <c r="AR569" s="12" t="str">
        <f t="shared" si="400"/>
        <v>Treasury-Cash Management Operations</v>
      </c>
      <c r="AS569" s="12" t="str">
        <f t="shared" si="401"/>
        <v>B - Senior Function Manager</v>
      </c>
      <c r="AT569" s="12" t="str">
        <f t="shared" si="402"/>
        <v>OperationsTreasury-Cash Management OperationsTreasury-Cash Management OperationsB - Senior Function Manager</v>
      </c>
      <c r="AU569" s="153" t="str">
        <f t="shared" si="403"/>
        <v>B</v>
      </c>
    </row>
    <row r="570" spans="1:47">
      <c r="A570" s="189" t="s">
        <v>50</v>
      </c>
      <c r="B570" s="189" t="s">
        <v>101</v>
      </c>
      <c r="C570" s="189" t="s">
        <v>101</v>
      </c>
      <c r="D570" s="189" t="s">
        <v>142</v>
      </c>
      <c r="E570" s="12">
        <f t="shared" si="387"/>
        <v>8</v>
      </c>
      <c r="F570" s="12">
        <f t="shared" si="388"/>
        <v>1</v>
      </c>
      <c r="G570" s="12">
        <f t="shared" si="389"/>
        <v>2</v>
      </c>
      <c r="H570" s="12" t="str">
        <f t="shared" si="390"/>
        <v>Operations</v>
      </c>
      <c r="I570" s="12" t="str">
        <f t="shared" si="391"/>
        <v>Operations8</v>
      </c>
      <c r="J570" s="12" t="str">
        <f t="shared" si="392"/>
        <v>Treasury-Cash Management Operations</v>
      </c>
      <c r="K570" s="12" t="str">
        <f t="shared" si="393"/>
        <v>OperationsTreasury-Cash Management Operations1</v>
      </c>
      <c r="L570" s="12" t="str">
        <f t="shared" si="394"/>
        <v>Treasury-Cash Management Operations</v>
      </c>
      <c r="M570" s="12" t="str">
        <f t="shared" si="395"/>
        <v>OperationsTreasury-Cash Management OperationsTreasury-Cash Management Operations2</v>
      </c>
      <c r="N570" s="12" t="str">
        <f t="shared" si="396"/>
        <v>C - Function Manager/Senior Technical Expert</v>
      </c>
      <c r="O570" s="188" t="s">
        <v>2830</v>
      </c>
      <c r="P570" s="4" t="str">
        <f t="shared" si="404"/>
        <v>OP</v>
      </c>
      <c r="Q570" s="4" t="str">
        <f t="shared" si="405"/>
        <v>CM</v>
      </c>
      <c r="R570" s="4" t="str">
        <f t="shared" si="406"/>
        <v>A</v>
      </c>
      <c r="S570" s="4" t="str">
        <f t="shared" si="407"/>
        <v>C</v>
      </c>
      <c r="V570" s="12" t="str">
        <f t="shared" si="408"/>
        <v>RRU-OP-CMAC</v>
      </c>
      <c r="W570" s="17" t="str">
        <f t="shared" si="413"/>
        <v>Operations</v>
      </c>
      <c r="X570" s="17" t="str">
        <f t="shared" si="409"/>
        <v>Treasury-Cash Management Operations</v>
      </c>
      <c r="Y570" s="17" t="str">
        <f t="shared" si="411"/>
        <v>Treasury-Cash Management Operations</v>
      </c>
      <c r="Z570" s="17" t="str">
        <f t="shared" si="410"/>
        <v>C - Function Manager/Senior Technical Expert</v>
      </c>
      <c r="AN570" s="4" t="str">
        <f t="shared" si="397"/>
        <v>OPCMAC</v>
      </c>
      <c r="AO570" s="12" t="str">
        <f t="shared" si="412"/>
        <v>RRU-OP-CMAC</v>
      </c>
      <c r="AP570" s="12" t="str">
        <f t="shared" si="398"/>
        <v>Operations</v>
      </c>
      <c r="AQ570" s="12" t="str">
        <f t="shared" si="399"/>
        <v>Treasury-Cash Management Operations</v>
      </c>
      <c r="AR570" s="12" t="str">
        <f t="shared" si="400"/>
        <v>Treasury-Cash Management Operations</v>
      </c>
      <c r="AS570" s="12" t="str">
        <f t="shared" si="401"/>
        <v>C - Function Manager/Senior Technical Expert</v>
      </c>
      <c r="AT570" s="12" t="str">
        <f t="shared" si="402"/>
        <v>OperationsTreasury-Cash Management OperationsTreasury-Cash Management OperationsC - Function Manager/Senior Technical Expert</v>
      </c>
      <c r="AU570" s="153" t="str">
        <f t="shared" si="403"/>
        <v>C</v>
      </c>
    </row>
    <row r="571" spans="1:47">
      <c r="A571" s="189" t="s">
        <v>50</v>
      </c>
      <c r="B571" s="189" t="s">
        <v>101</v>
      </c>
      <c r="C571" s="189" t="s">
        <v>101</v>
      </c>
      <c r="D571" s="189" t="s">
        <v>135</v>
      </c>
      <c r="E571" s="12">
        <f t="shared" si="387"/>
        <v>8</v>
      </c>
      <c r="F571" s="12">
        <f t="shared" si="388"/>
        <v>1</v>
      </c>
      <c r="G571" s="12">
        <f t="shared" si="389"/>
        <v>3</v>
      </c>
      <c r="H571" s="12" t="str">
        <f t="shared" si="390"/>
        <v>Operations</v>
      </c>
      <c r="I571" s="12" t="str">
        <f t="shared" si="391"/>
        <v>Operations8</v>
      </c>
      <c r="J571" s="12" t="str">
        <f t="shared" si="392"/>
        <v>Treasury-Cash Management Operations</v>
      </c>
      <c r="K571" s="12" t="str">
        <f t="shared" si="393"/>
        <v>OperationsTreasury-Cash Management Operations1</v>
      </c>
      <c r="L571" s="12" t="str">
        <f t="shared" si="394"/>
        <v>Treasury-Cash Management Operations</v>
      </c>
      <c r="M571" s="12" t="str">
        <f t="shared" si="395"/>
        <v>OperationsTreasury-Cash Management OperationsTreasury-Cash Management Operations3</v>
      </c>
      <c r="N571" s="12" t="str">
        <f t="shared" si="396"/>
        <v>D - Manager/Technical Expert</v>
      </c>
      <c r="O571" s="188" t="s">
        <v>2831</v>
      </c>
      <c r="P571" s="4" t="str">
        <f t="shared" si="404"/>
        <v>OP</v>
      </c>
      <c r="Q571" s="4" t="str">
        <f t="shared" si="405"/>
        <v>CM</v>
      </c>
      <c r="R571" s="4" t="str">
        <f t="shared" si="406"/>
        <v>A</v>
      </c>
      <c r="S571" s="4" t="str">
        <f t="shared" si="407"/>
        <v>D</v>
      </c>
      <c r="V571" s="12" t="str">
        <f t="shared" si="408"/>
        <v>RRU-OP-CMAD</v>
      </c>
      <c r="W571" s="17" t="str">
        <f t="shared" si="413"/>
        <v>Operations</v>
      </c>
      <c r="X571" s="17" t="str">
        <f t="shared" si="409"/>
        <v>Treasury-Cash Management Operations</v>
      </c>
      <c r="Y571" s="17" t="str">
        <f t="shared" si="411"/>
        <v>Treasury-Cash Management Operations</v>
      </c>
      <c r="Z571" s="17" t="str">
        <f t="shared" si="410"/>
        <v>D - Manager/Technical Expert</v>
      </c>
      <c r="AN571" s="4" t="str">
        <f t="shared" si="397"/>
        <v>OPCMAD</v>
      </c>
      <c r="AO571" s="12" t="str">
        <f t="shared" si="412"/>
        <v>RRU-OP-CMAD</v>
      </c>
      <c r="AP571" s="12" t="str">
        <f t="shared" si="398"/>
        <v>Operations</v>
      </c>
      <c r="AQ571" s="12" t="str">
        <f t="shared" si="399"/>
        <v>Treasury-Cash Management Operations</v>
      </c>
      <c r="AR571" s="12" t="str">
        <f t="shared" si="400"/>
        <v>Treasury-Cash Management Operations</v>
      </c>
      <c r="AS571" s="12" t="str">
        <f t="shared" si="401"/>
        <v>D - Manager/Technical Expert</v>
      </c>
      <c r="AT571" s="12" t="str">
        <f t="shared" si="402"/>
        <v>OperationsTreasury-Cash Management OperationsTreasury-Cash Management OperationsD - Manager/Technical Expert</v>
      </c>
      <c r="AU571" s="153" t="str">
        <f t="shared" si="403"/>
        <v>D</v>
      </c>
    </row>
    <row r="572" spans="1:47">
      <c r="A572" s="189" t="s">
        <v>50</v>
      </c>
      <c r="B572" s="189" t="s">
        <v>101</v>
      </c>
      <c r="C572" s="189" t="s">
        <v>101</v>
      </c>
      <c r="D572" s="189" t="s">
        <v>136</v>
      </c>
      <c r="E572" s="12">
        <f t="shared" si="387"/>
        <v>8</v>
      </c>
      <c r="F572" s="12">
        <f t="shared" si="388"/>
        <v>1</v>
      </c>
      <c r="G572" s="12">
        <f t="shared" si="389"/>
        <v>4</v>
      </c>
      <c r="H572" s="12" t="str">
        <f t="shared" si="390"/>
        <v>Operations</v>
      </c>
      <c r="I572" s="12" t="str">
        <f t="shared" si="391"/>
        <v>Operations8</v>
      </c>
      <c r="J572" s="12" t="str">
        <f t="shared" si="392"/>
        <v>Treasury-Cash Management Operations</v>
      </c>
      <c r="K572" s="12" t="str">
        <f t="shared" si="393"/>
        <v>OperationsTreasury-Cash Management Operations1</v>
      </c>
      <c r="L572" s="12" t="str">
        <f t="shared" si="394"/>
        <v>Treasury-Cash Management Operations</v>
      </c>
      <c r="M572" s="12" t="str">
        <f t="shared" si="395"/>
        <v>OperationsTreasury-Cash Management OperationsTreasury-Cash Management Operations4</v>
      </c>
      <c r="N572" s="12" t="str">
        <f t="shared" si="396"/>
        <v>E - Senior Professional</v>
      </c>
      <c r="O572" s="188" t="s">
        <v>2832</v>
      </c>
      <c r="P572" s="4" t="str">
        <f t="shared" si="404"/>
        <v>OP</v>
      </c>
      <c r="Q572" s="4" t="str">
        <f t="shared" si="405"/>
        <v>CM</v>
      </c>
      <c r="R572" s="4" t="str">
        <f t="shared" si="406"/>
        <v>A</v>
      </c>
      <c r="S572" s="4" t="str">
        <f t="shared" si="407"/>
        <v>E</v>
      </c>
      <c r="V572" s="12" t="str">
        <f t="shared" si="408"/>
        <v>RRU-OP-CMAE</v>
      </c>
      <c r="W572" s="17" t="str">
        <f t="shared" si="413"/>
        <v>Operations</v>
      </c>
      <c r="X572" s="17" t="str">
        <f t="shared" si="409"/>
        <v>Treasury-Cash Management Operations</v>
      </c>
      <c r="Y572" s="17" t="str">
        <f t="shared" si="411"/>
        <v>Treasury-Cash Management Operations</v>
      </c>
      <c r="Z572" s="17" t="str">
        <f t="shared" si="410"/>
        <v>E - Senior Professional</v>
      </c>
      <c r="AN572" s="4" t="str">
        <f t="shared" si="397"/>
        <v>OPCMAE</v>
      </c>
      <c r="AO572" s="12" t="str">
        <f t="shared" si="412"/>
        <v>RRU-OP-CMAE</v>
      </c>
      <c r="AP572" s="12" t="str">
        <f t="shared" si="398"/>
        <v>Operations</v>
      </c>
      <c r="AQ572" s="12" t="str">
        <f t="shared" si="399"/>
        <v>Treasury-Cash Management Operations</v>
      </c>
      <c r="AR572" s="12" t="str">
        <f t="shared" si="400"/>
        <v>Treasury-Cash Management Operations</v>
      </c>
      <c r="AS572" s="12" t="str">
        <f t="shared" si="401"/>
        <v>E - Senior Professional</v>
      </c>
      <c r="AT572" s="12" t="str">
        <f t="shared" si="402"/>
        <v>OperationsTreasury-Cash Management OperationsTreasury-Cash Management OperationsE - Senior Professional</v>
      </c>
      <c r="AU572" s="153" t="str">
        <f t="shared" si="403"/>
        <v>E</v>
      </c>
    </row>
    <row r="573" spans="1:47">
      <c r="A573" s="189" t="s">
        <v>50</v>
      </c>
      <c r="B573" s="189" t="s">
        <v>101</v>
      </c>
      <c r="C573" s="189" t="s">
        <v>101</v>
      </c>
      <c r="D573" s="189" t="s">
        <v>137</v>
      </c>
      <c r="E573" s="12">
        <f t="shared" si="387"/>
        <v>8</v>
      </c>
      <c r="F573" s="12">
        <f t="shared" si="388"/>
        <v>1</v>
      </c>
      <c r="G573" s="12">
        <f t="shared" si="389"/>
        <v>5</v>
      </c>
      <c r="H573" s="12" t="str">
        <f t="shared" si="390"/>
        <v>Operations</v>
      </c>
      <c r="I573" s="12" t="str">
        <f t="shared" si="391"/>
        <v>Operations8</v>
      </c>
      <c r="J573" s="12" t="str">
        <f t="shared" si="392"/>
        <v>Treasury-Cash Management Operations</v>
      </c>
      <c r="K573" s="12" t="str">
        <f t="shared" si="393"/>
        <v>OperationsTreasury-Cash Management Operations1</v>
      </c>
      <c r="L573" s="12" t="str">
        <f t="shared" si="394"/>
        <v>Treasury-Cash Management Operations</v>
      </c>
      <c r="M573" s="12" t="str">
        <f t="shared" si="395"/>
        <v>OperationsTreasury-Cash Management OperationsTreasury-Cash Management Operations5</v>
      </c>
      <c r="N573" s="12" t="str">
        <f t="shared" si="396"/>
        <v>F - Intermediate Professional</v>
      </c>
      <c r="O573" s="188" t="s">
        <v>2833</v>
      </c>
      <c r="P573" s="4" t="str">
        <f t="shared" si="404"/>
        <v>OP</v>
      </c>
      <c r="Q573" s="4" t="str">
        <f t="shared" si="405"/>
        <v>CM</v>
      </c>
      <c r="R573" s="4" t="str">
        <f t="shared" si="406"/>
        <v>A</v>
      </c>
      <c r="S573" s="4" t="str">
        <f t="shared" si="407"/>
        <v>F</v>
      </c>
      <c r="V573" s="12" t="str">
        <f t="shared" si="408"/>
        <v>RRU-OP-CMAF</v>
      </c>
      <c r="W573" s="17" t="str">
        <f t="shared" si="413"/>
        <v>Operations</v>
      </c>
      <c r="X573" s="17" t="str">
        <f t="shared" si="409"/>
        <v>Treasury-Cash Management Operations</v>
      </c>
      <c r="Y573" s="17" t="str">
        <f t="shared" si="411"/>
        <v>Treasury-Cash Management Operations</v>
      </c>
      <c r="Z573" s="17" t="str">
        <f t="shared" si="410"/>
        <v>F - Intermediate Professional</v>
      </c>
      <c r="AN573" s="4" t="str">
        <f t="shared" si="397"/>
        <v>OPCMAF</v>
      </c>
      <c r="AO573" s="12" t="str">
        <f t="shared" si="412"/>
        <v>RRU-OP-CMAF</v>
      </c>
      <c r="AP573" s="12" t="str">
        <f t="shared" si="398"/>
        <v>Operations</v>
      </c>
      <c r="AQ573" s="12" t="str">
        <f t="shared" si="399"/>
        <v>Treasury-Cash Management Operations</v>
      </c>
      <c r="AR573" s="12" t="str">
        <f t="shared" si="400"/>
        <v>Treasury-Cash Management Operations</v>
      </c>
      <c r="AS573" s="12" t="str">
        <f t="shared" si="401"/>
        <v>F - Intermediate Professional</v>
      </c>
      <c r="AT573" s="12" t="str">
        <f t="shared" si="402"/>
        <v>OperationsTreasury-Cash Management OperationsTreasury-Cash Management OperationsF - Intermediate Professional</v>
      </c>
      <c r="AU573" s="153" t="str">
        <f t="shared" si="403"/>
        <v>F</v>
      </c>
    </row>
    <row r="574" spans="1:47">
      <c r="A574" s="189" t="s">
        <v>50</v>
      </c>
      <c r="B574" s="189" t="s">
        <v>101</v>
      </c>
      <c r="C574" s="189" t="s">
        <v>101</v>
      </c>
      <c r="D574" s="189" t="s">
        <v>138</v>
      </c>
      <c r="E574" s="12">
        <f t="shared" si="387"/>
        <v>8</v>
      </c>
      <c r="F574" s="12">
        <f t="shared" si="388"/>
        <v>1</v>
      </c>
      <c r="G574" s="12">
        <f t="shared" si="389"/>
        <v>6</v>
      </c>
      <c r="H574" s="12" t="str">
        <f t="shared" si="390"/>
        <v>Operations</v>
      </c>
      <c r="I574" s="12" t="str">
        <f t="shared" si="391"/>
        <v>Operations8</v>
      </c>
      <c r="J574" s="12" t="str">
        <f t="shared" si="392"/>
        <v>Treasury-Cash Management Operations</v>
      </c>
      <c r="K574" s="12" t="str">
        <f t="shared" si="393"/>
        <v>OperationsTreasury-Cash Management Operations1</v>
      </c>
      <c r="L574" s="12" t="str">
        <f t="shared" si="394"/>
        <v>Treasury-Cash Management Operations</v>
      </c>
      <c r="M574" s="12" t="str">
        <f t="shared" si="395"/>
        <v>OperationsTreasury-Cash Management OperationsTreasury-Cash Management Operations6</v>
      </c>
      <c r="N574" s="12" t="str">
        <f t="shared" si="396"/>
        <v>G - Junior Professional</v>
      </c>
      <c r="O574" s="188" t="s">
        <v>2834</v>
      </c>
      <c r="P574" s="4" t="str">
        <f t="shared" si="404"/>
        <v>OP</v>
      </c>
      <c r="Q574" s="4" t="str">
        <f t="shared" si="405"/>
        <v>CM</v>
      </c>
      <c r="R574" s="4" t="str">
        <f t="shared" si="406"/>
        <v>A</v>
      </c>
      <c r="S574" s="4" t="str">
        <f t="shared" si="407"/>
        <v>G</v>
      </c>
      <c r="V574" s="12" t="str">
        <f t="shared" si="408"/>
        <v>RRU-OP-CMAG</v>
      </c>
      <c r="W574" s="17" t="str">
        <f t="shared" si="413"/>
        <v>Operations</v>
      </c>
      <c r="X574" s="17" t="str">
        <f t="shared" si="409"/>
        <v>Treasury-Cash Management Operations</v>
      </c>
      <c r="Y574" s="17" t="str">
        <f t="shared" si="411"/>
        <v>Treasury-Cash Management Operations</v>
      </c>
      <c r="Z574" s="17" t="str">
        <f t="shared" si="410"/>
        <v>G - Junior Professional</v>
      </c>
      <c r="AN574" s="4" t="str">
        <f t="shared" si="397"/>
        <v>OPCMAG</v>
      </c>
      <c r="AO574" s="12" t="str">
        <f t="shared" si="412"/>
        <v>RRU-OP-CMAG</v>
      </c>
      <c r="AP574" s="12" t="str">
        <f t="shared" si="398"/>
        <v>Operations</v>
      </c>
      <c r="AQ574" s="12" t="str">
        <f t="shared" si="399"/>
        <v>Treasury-Cash Management Operations</v>
      </c>
      <c r="AR574" s="12" t="str">
        <f t="shared" si="400"/>
        <v>Treasury-Cash Management Operations</v>
      </c>
      <c r="AS574" s="12" t="str">
        <f t="shared" si="401"/>
        <v>G - Junior Professional</v>
      </c>
      <c r="AT574" s="12" t="str">
        <f t="shared" si="402"/>
        <v>OperationsTreasury-Cash Management OperationsTreasury-Cash Management OperationsG - Junior Professional</v>
      </c>
      <c r="AU574" s="153" t="str">
        <f t="shared" si="403"/>
        <v>G</v>
      </c>
    </row>
    <row r="575" spans="1:47">
      <c r="A575" s="189" t="s">
        <v>50</v>
      </c>
      <c r="B575" s="189" t="s">
        <v>101</v>
      </c>
      <c r="C575" s="189" t="s">
        <v>101</v>
      </c>
      <c r="D575" s="189" t="s">
        <v>143</v>
      </c>
      <c r="E575" s="12">
        <f t="shared" si="387"/>
        <v>8</v>
      </c>
      <c r="F575" s="12">
        <f t="shared" si="388"/>
        <v>1</v>
      </c>
      <c r="G575" s="12">
        <f t="shared" si="389"/>
        <v>7</v>
      </c>
      <c r="H575" s="12" t="str">
        <f t="shared" si="390"/>
        <v>Operations</v>
      </c>
      <c r="I575" s="12" t="str">
        <f t="shared" si="391"/>
        <v>Operations8</v>
      </c>
      <c r="J575" s="12" t="str">
        <f t="shared" si="392"/>
        <v>Treasury-Cash Management Operations</v>
      </c>
      <c r="K575" s="12" t="str">
        <f t="shared" si="393"/>
        <v>OperationsTreasury-Cash Management Operations1</v>
      </c>
      <c r="L575" s="12" t="str">
        <f t="shared" si="394"/>
        <v>Treasury-Cash Management Operations</v>
      </c>
      <c r="M575" s="12" t="str">
        <f t="shared" si="395"/>
        <v>OperationsTreasury-Cash Management OperationsTreasury-Cash Management Operations7</v>
      </c>
      <c r="N575" s="12" t="str">
        <f t="shared" si="396"/>
        <v>H - Intermediate Staff</v>
      </c>
      <c r="O575" s="188" t="s">
        <v>2835</v>
      </c>
      <c r="P575" s="4" t="str">
        <f t="shared" si="404"/>
        <v>OP</v>
      </c>
      <c r="Q575" s="4" t="str">
        <f t="shared" si="405"/>
        <v>CM</v>
      </c>
      <c r="R575" s="4" t="str">
        <f t="shared" si="406"/>
        <v>A</v>
      </c>
      <c r="S575" s="4" t="str">
        <f t="shared" si="407"/>
        <v>H</v>
      </c>
      <c r="V575" s="12" t="str">
        <f t="shared" si="408"/>
        <v>RRU-OP-CMAH</v>
      </c>
      <c r="W575" s="17" t="str">
        <f t="shared" si="413"/>
        <v>Operations</v>
      </c>
      <c r="X575" s="17" t="str">
        <f t="shared" si="409"/>
        <v>Treasury-Cash Management Operations</v>
      </c>
      <c r="Y575" s="17" t="str">
        <f t="shared" si="411"/>
        <v>Treasury-Cash Management Operations</v>
      </c>
      <c r="Z575" s="17" t="str">
        <f t="shared" si="410"/>
        <v>H - Intermediate Staff</v>
      </c>
      <c r="AN575" s="4" t="str">
        <f t="shared" si="397"/>
        <v>OPCMAH</v>
      </c>
      <c r="AO575" s="12" t="str">
        <f t="shared" si="412"/>
        <v>RRU-OP-CMAH</v>
      </c>
      <c r="AP575" s="12" t="str">
        <f t="shared" si="398"/>
        <v>Operations</v>
      </c>
      <c r="AQ575" s="12" t="str">
        <f t="shared" si="399"/>
        <v>Treasury-Cash Management Operations</v>
      </c>
      <c r="AR575" s="12" t="str">
        <f t="shared" si="400"/>
        <v>Treasury-Cash Management Operations</v>
      </c>
      <c r="AS575" s="12" t="str">
        <f t="shared" si="401"/>
        <v>H - Intermediate Staff</v>
      </c>
      <c r="AT575" s="12" t="str">
        <f t="shared" si="402"/>
        <v>OperationsTreasury-Cash Management OperationsTreasury-Cash Management OperationsH - Intermediate Staff</v>
      </c>
      <c r="AU575" s="153" t="str">
        <f t="shared" si="403"/>
        <v>H</v>
      </c>
    </row>
    <row r="576" spans="1:47">
      <c r="A576" s="189" t="s">
        <v>50</v>
      </c>
      <c r="B576" s="189" t="s">
        <v>101</v>
      </c>
      <c r="C576" s="189" t="s">
        <v>101</v>
      </c>
      <c r="D576" s="189" t="s">
        <v>144</v>
      </c>
      <c r="E576" s="12">
        <f t="shared" ref="E576:E583" si="414">IF(AND(H576=H575),IF(J576=J575,E575,E575+1),1)</f>
        <v>8</v>
      </c>
      <c r="F576" s="12">
        <f t="shared" ref="F576:F583" si="415">IF(AND(H576=H575,J576=J575),IF(L576=L575,F575,F575+1),1)</f>
        <v>1</v>
      </c>
      <c r="G576" s="12">
        <f t="shared" ref="G576:G583" si="416">IF(AND(H576=H575,J576=J575,L576=L575),IF(N576=N575,G575,G575+1),1)</f>
        <v>8</v>
      </c>
      <c r="H576" s="12" t="str">
        <f t="shared" ref="H576:H583" si="417">A576</f>
        <v>Operations</v>
      </c>
      <c r="I576" s="12" t="str">
        <f t="shared" ref="I576:I583" si="418">H576&amp;E576</f>
        <v>Operations8</v>
      </c>
      <c r="J576" s="12" t="str">
        <f t="shared" ref="J576:J583" si="419">B576</f>
        <v>Treasury-Cash Management Operations</v>
      </c>
      <c r="K576" s="12" t="str">
        <f t="shared" ref="K576:K583" si="420">+H576&amp;J576&amp;F576</f>
        <v>OperationsTreasury-Cash Management Operations1</v>
      </c>
      <c r="L576" s="12" t="str">
        <f t="shared" ref="L576:L583" si="421">C576</f>
        <v>Treasury-Cash Management Operations</v>
      </c>
      <c r="M576" s="12" t="str">
        <f t="shared" ref="M576:M583" si="422">H576&amp;J576&amp;L576&amp;G576</f>
        <v>OperationsTreasury-Cash Management OperationsTreasury-Cash Management Operations8</v>
      </c>
      <c r="N576" s="12" t="str">
        <f t="shared" ref="N576:N583" si="423">D576</f>
        <v>I - Junior Staff</v>
      </c>
      <c r="O576" s="188" t="s">
        <v>2836</v>
      </c>
      <c r="P576" s="4" t="str">
        <f t="shared" si="404"/>
        <v>OP</v>
      </c>
      <c r="Q576" s="4" t="str">
        <f t="shared" si="405"/>
        <v>CM</v>
      </c>
      <c r="R576" s="4" t="str">
        <f t="shared" si="406"/>
        <v>A</v>
      </c>
      <c r="S576" s="4" t="str">
        <f t="shared" si="407"/>
        <v>I</v>
      </c>
      <c r="V576" s="12" t="str">
        <f t="shared" si="408"/>
        <v>RRU-OP-CMAI</v>
      </c>
      <c r="W576" s="17" t="str">
        <f t="shared" si="413"/>
        <v>Operations</v>
      </c>
      <c r="X576" s="17" t="str">
        <f t="shared" si="409"/>
        <v>Treasury-Cash Management Operations</v>
      </c>
      <c r="Y576" s="17" t="str">
        <f t="shared" si="411"/>
        <v>Treasury-Cash Management Operations</v>
      </c>
      <c r="Z576" s="17" t="str">
        <f t="shared" si="410"/>
        <v>I - Junior Staff</v>
      </c>
      <c r="AN576" s="4" t="str">
        <f t="shared" si="397"/>
        <v>OPCMAI</v>
      </c>
      <c r="AO576" s="12" t="str">
        <f t="shared" si="412"/>
        <v>RRU-OP-CMAI</v>
      </c>
      <c r="AP576" s="12" t="str">
        <f t="shared" si="398"/>
        <v>Operations</v>
      </c>
      <c r="AQ576" s="12" t="str">
        <f t="shared" si="399"/>
        <v>Treasury-Cash Management Operations</v>
      </c>
      <c r="AR576" s="12" t="str">
        <f t="shared" si="400"/>
        <v>Treasury-Cash Management Operations</v>
      </c>
      <c r="AS576" s="12" t="str">
        <f t="shared" si="401"/>
        <v>I - Junior Staff</v>
      </c>
      <c r="AT576" s="12" t="str">
        <f t="shared" si="402"/>
        <v>OperationsTreasury-Cash Management OperationsTreasury-Cash Management OperationsI - Junior Staff</v>
      </c>
      <c r="AU576" s="153" t="str">
        <f t="shared" si="403"/>
        <v>I</v>
      </c>
    </row>
    <row r="577" spans="1:47">
      <c r="A577" s="189" t="s">
        <v>50</v>
      </c>
      <c r="B577" s="189" t="s">
        <v>101</v>
      </c>
      <c r="C577" s="189" t="s">
        <v>101</v>
      </c>
      <c r="D577" s="189" t="s">
        <v>1408</v>
      </c>
      <c r="E577" s="12">
        <f t="shared" si="414"/>
        <v>8</v>
      </c>
      <c r="F577" s="12">
        <f t="shared" si="415"/>
        <v>1</v>
      </c>
      <c r="G577" s="12">
        <f t="shared" si="416"/>
        <v>9</v>
      </c>
      <c r="H577" s="12" t="str">
        <f t="shared" si="417"/>
        <v>Operations</v>
      </c>
      <c r="I577" s="12" t="str">
        <f t="shared" si="418"/>
        <v>Operations8</v>
      </c>
      <c r="J577" s="12" t="str">
        <f t="shared" si="419"/>
        <v>Treasury-Cash Management Operations</v>
      </c>
      <c r="K577" s="12" t="str">
        <f t="shared" si="420"/>
        <v>OperationsTreasury-Cash Management Operations1</v>
      </c>
      <c r="L577" s="12" t="str">
        <f t="shared" si="421"/>
        <v>Treasury-Cash Management Operations</v>
      </c>
      <c r="M577" s="12" t="str">
        <f t="shared" si="422"/>
        <v>OperationsTreasury-Cash Management OperationsTreasury-Cash Management Operations9</v>
      </c>
      <c r="N577" s="12" t="str">
        <f t="shared" si="423"/>
        <v>Levels C &amp; D Combined</v>
      </c>
      <c r="O577" s="188" t="s">
        <v>3766</v>
      </c>
      <c r="P577" s="4" t="str">
        <f t="shared" si="404"/>
        <v>OP</v>
      </c>
      <c r="Q577" s="4" t="str">
        <f t="shared" si="405"/>
        <v>CM</v>
      </c>
      <c r="R577" s="4" t="str">
        <f t="shared" si="406"/>
        <v>A</v>
      </c>
      <c r="S577" s="4" t="str">
        <f t="shared" si="407"/>
        <v>2</v>
      </c>
      <c r="V577" s="12" t="str">
        <f t="shared" si="408"/>
        <v>RRU-OP-CMA2</v>
      </c>
      <c r="W577" s="17" t="str">
        <f t="shared" ref="W577:W579" si="424">A575</f>
        <v>Operations</v>
      </c>
      <c r="X577" s="17" t="str">
        <f t="shared" si="409"/>
        <v>Treasury-Cash Management Operations</v>
      </c>
      <c r="Y577" s="17" t="str">
        <f t="shared" si="411"/>
        <v>Treasury-Cash Management Operations</v>
      </c>
      <c r="Z577" s="17" t="str">
        <f t="shared" si="410"/>
        <v>Levels C &amp; D Combined</v>
      </c>
      <c r="AN577" s="4" t="str">
        <f t="shared" si="397"/>
        <v>OPCMA2</v>
      </c>
      <c r="AO577" s="12" t="str">
        <f t="shared" si="412"/>
        <v>RRU-OP-CMA2</v>
      </c>
      <c r="AP577" s="12" t="str">
        <f t="shared" si="398"/>
        <v>Operations</v>
      </c>
      <c r="AQ577" s="12" t="str">
        <f t="shared" si="399"/>
        <v>Treasury-Cash Management Operations</v>
      </c>
      <c r="AR577" s="12" t="str">
        <f t="shared" si="400"/>
        <v>Treasury-Cash Management Operations</v>
      </c>
      <c r="AS577" s="12" t="str">
        <f t="shared" si="401"/>
        <v>Levels C &amp; D Combined</v>
      </c>
      <c r="AT577" s="12" t="str">
        <f t="shared" si="402"/>
        <v>OperationsTreasury-Cash Management OperationsTreasury-Cash Management OperationsLevels C &amp; D Combined</v>
      </c>
      <c r="AU577" s="153" t="str">
        <f t="shared" si="403"/>
        <v>2</v>
      </c>
    </row>
    <row r="578" spans="1:47">
      <c r="A578" s="189" t="s">
        <v>50</v>
      </c>
      <c r="B578" s="189" t="s">
        <v>101</v>
      </c>
      <c r="C578" s="189" t="s">
        <v>101</v>
      </c>
      <c r="D578" s="189" t="s">
        <v>1409</v>
      </c>
      <c r="E578" s="12">
        <f t="shared" si="414"/>
        <v>8</v>
      </c>
      <c r="F578" s="12">
        <f t="shared" si="415"/>
        <v>1</v>
      </c>
      <c r="G578" s="12">
        <f t="shared" si="416"/>
        <v>10</v>
      </c>
      <c r="H578" s="12" t="str">
        <f t="shared" si="417"/>
        <v>Operations</v>
      </c>
      <c r="I578" s="12" t="str">
        <f t="shared" si="418"/>
        <v>Operations8</v>
      </c>
      <c r="J578" s="12" t="str">
        <f t="shared" si="419"/>
        <v>Treasury-Cash Management Operations</v>
      </c>
      <c r="K578" s="12" t="str">
        <f t="shared" si="420"/>
        <v>OperationsTreasury-Cash Management Operations1</v>
      </c>
      <c r="L578" s="12" t="str">
        <f t="shared" si="421"/>
        <v>Treasury-Cash Management Operations</v>
      </c>
      <c r="M578" s="12" t="str">
        <f t="shared" si="422"/>
        <v>OperationsTreasury-Cash Management OperationsTreasury-Cash Management Operations10</v>
      </c>
      <c r="N578" s="12" t="str">
        <f t="shared" si="423"/>
        <v>Levels E, F &amp; G Combined</v>
      </c>
      <c r="O578" s="188" t="s">
        <v>3767</v>
      </c>
      <c r="P578" s="4" t="str">
        <f t="shared" si="404"/>
        <v>OP</v>
      </c>
      <c r="Q578" s="4" t="str">
        <f t="shared" si="405"/>
        <v>CM</v>
      </c>
      <c r="R578" s="4" t="str">
        <f t="shared" si="406"/>
        <v>A</v>
      </c>
      <c r="S578" s="4" t="str">
        <f t="shared" si="407"/>
        <v>3</v>
      </c>
      <c r="V578" s="12" t="str">
        <f t="shared" si="408"/>
        <v>RRU-OP-CMA3</v>
      </c>
      <c r="W578" s="17" t="str">
        <f t="shared" si="424"/>
        <v>Operations</v>
      </c>
      <c r="X578" s="17" t="str">
        <f t="shared" si="409"/>
        <v>Treasury-Cash Management Operations</v>
      </c>
      <c r="Y578" s="17" t="str">
        <f t="shared" si="411"/>
        <v>Treasury-Cash Management Operations</v>
      </c>
      <c r="Z578" s="17" t="str">
        <f t="shared" si="410"/>
        <v>Levels E, F &amp; G Combined</v>
      </c>
      <c r="AN578" s="4" t="str">
        <f t="shared" si="397"/>
        <v>OPCMA3</v>
      </c>
      <c r="AO578" s="12" t="str">
        <f t="shared" si="412"/>
        <v>RRU-OP-CMA3</v>
      </c>
      <c r="AP578" s="12" t="str">
        <f t="shared" si="398"/>
        <v>Operations</v>
      </c>
      <c r="AQ578" s="12" t="str">
        <f t="shared" si="399"/>
        <v>Treasury-Cash Management Operations</v>
      </c>
      <c r="AR578" s="12" t="str">
        <f t="shared" si="400"/>
        <v>Treasury-Cash Management Operations</v>
      </c>
      <c r="AS578" s="12" t="str">
        <f t="shared" si="401"/>
        <v>Levels E, F &amp; G Combined</v>
      </c>
      <c r="AT578" s="12" t="str">
        <f t="shared" si="402"/>
        <v>OperationsTreasury-Cash Management OperationsTreasury-Cash Management OperationsLevels E, F &amp; G Combined</v>
      </c>
      <c r="AU578" s="153" t="str">
        <f t="shared" si="403"/>
        <v>3</v>
      </c>
    </row>
    <row r="579" spans="1:47">
      <c r="A579" s="189" t="s">
        <v>50</v>
      </c>
      <c r="B579" s="189" t="s">
        <v>101</v>
      </c>
      <c r="C579" s="189" t="s">
        <v>101</v>
      </c>
      <c r="D579" s="189" t="s">
        <v>1410</v>
      </c>
      <c r="E579" s="12">
        <f t="shared" si="414"/>
        <v>8</v>
      </c>
      <c r="F579" s="12">
        <f t="shared" si="415"/>
        <v>1</v>
      </c>
      <c r="G579" s="12">
        <f t="shared" si="416"/>
        <v>11</v>
      </c>
      <c r="H579" s="12" t="str">
        <f t="shared" si="417"/>
        <v>Operations</v>
      </c>
      <c r="I579" s="12" t="str">
        <f t="shared" si="418"/>
        <v>Operations8</v>
      </c>
      <c r="J579" s="12" t="str">
        <f t="shared" si="419"/>
        <v>Treasury-Cash Management Operations</v>
      </c>
      <c r="K579" s="12" t="str">
        <f t="shared" si="420"/>
        <v>OperationsTreasury-Cash Management Operations1</v>
      </c>
      <c r="L579" s="12" t="str">
        <f t="shared" si="421"/>
        <v>Treasury-Cash Management Operations</v>
      </c>
      <c r="M579" s="12" t="str">
        <f t="shared" si="422"/>
        <v>OperationsTreasury-Cash Management OperationsTreasury-Cash Management Operations11</v>
      </c>
      <c r="N579" s="12" t="str">
        <f t="shared" si="423"/>
        <v>Levels H &amp; I Combined</v>
      </c>
      <c r="O579" s="188" t="s">
        <v>3768</v>
      </c>
      <c r="P579" s="4" t="str">
        <f t="shared" si="404"/>
        <v>OP</v>
      </c>
      <c r="Q579" s="4" t="str">
        <f t="shared" si="405"/>
        <v>CM</v>
      </c>
      <c r="R579" s="4" t="str">
        <f t="shared" si="406"/>
        <v>A</v>
      </c>
      <c r="S579" s="4" t="str">
        <f t="shared" si="407"/>
        <v>4</v>
      </c>
      <c r="V579" s="12" t="str">
        <f t="shared" si="408"/>
        <v>RRU-OP-CMA4</v>
      </c>
      <c r="W579" s="17" t="str">
        <f t="shared" si="424"/>
        <v>Operations</v>
      </c>
      <c r="X579" s="17" t="str">
        <f t="shared" si="409"/>
        <v>Treasury-Cash Management Operations</v>
      </c>
      <c r="Y579" s="17" t="str">
        <f t="shared" si="411"/>
        <v>Treasury-Cash Management Operations</v>
      </c>
      <c r="Z579" s="17" t="str">
        <f t="shared" si="410"/>
        <v>Levels H &amp; I Combined</v>
      </c>
      <c r="AN579" s="4" t="str">
        <f t="shared" si="397"/>
        <v>OPCMA4</v>
      </c>
      <c r="AO579" s="12" t="str">
        <f t="shared" si="412"/>
        <v>RRU-OP-CMA4</v>
      </c>
      <c r="AP579" s="12" t="str">
        <f t="shared" si="398"/>
        <v>Operations</v>
      </c>
      <c r="AQ579" s="12" t="str">
        <f t="shared" si="399"/>
        <v>Treasury-Cash Management Operations</v>
      </c>
      <c r="AR579" s="12" t="str">
        <f t="shared" si="400"/>
        <v>Treasury-Cash Management Operations</v>
      </c>
      <c r="AS579" s="12" t="str">
        <f t="shared" si="401"/>
        <v>Levels H &amp; I Combined</v>
      </c>
      <c r="AT579" s="12" t="str">
        <f t="shared" si="402"/>
        <v>OperationsTreasury-Cash Management OperationsTreasury-Cash Management OperationsLevels H &amp; I Combined</v>
      </c>
      <c r="AU579" s="153" t="str">
        <f t="shared" si="403"/>
        <v>4</v>
      </c>
    </row>
    <row r="580" spans="1:47">
      <c r="A580" s="189" t="s">
        <v>50</v>
      </c>
      <c r="B580" s="189" t="s">
        <v>45</v>
      </c>
      <c r="C580" s="189" t="s">
        <v>45</v>
      </c>
      <c r="D580" s="189" t="s">
        <v>51</v>
      </c>
      <c r="E580" s="12">
        <f t="shared" si="414"/>
        <v>9</v>
      </c>
      <c r="F580" s="12">
        <f t="shared" si="415"/>
        <v>1</v>
      </c>
      <c r="G580" s="12">
        <f t="shared" si="416"/>
        <v>1</v>
      </c>
      <c r="H580" s="12" t="str">
        <f t="shared" si="417"/>
        <v>Operations</v>
      </c>
      <c r="I580" s="12" t="str">
        <f t="shared" si="418"/>
        <v>Operations9</v>
      </c>
      <c r="J580" s="12" t="str">
        <f t="shared" si="419"/>
        <v>Wealth Management/Private Banking Operations</v>
      </c>
      <c r="K580" s="12" t="str">
        <f t="shared" si="420"/>
        <v>OperationsWealth Management/Private Banking Operations1</v>
      </c>
      <c r="L580" s="12" t="str">
        <f t="shared" si="421"/>
        <v>Wealth Management/Private Banking Operations</v>
      </c>
      <c r="M580" s="12" t="str">
        <f t="shared" si="422"/>
        <v>OperationsWealth Management/Private Banking OperationsWealth Management/Private Banking Operations1</v>
      </c>
      <c r="N580" s="12" t="str">
        <f t="shared" si="423"/>
        <v>B - Senior Function Manager</v>
      </c>
      <c r="O580" s="188" t="s">
        <v>2837</v>
      </c>
      <c r="P580" s="4" t="str">
        <f t="shared" si="404"/>
        <v>OP</v>
      </c>
      <c r="Q580" s="4" t="str">
        <f t="shared" si="405"/>
        <v>WM</v>
      </c>
      <c r="R580" s="4" t="str">
        <f t="shared" si="406"/>
        <v>A</v>
      </c>
      <c r="S580" s="4" t="str">
        <f t="shared" si="407"/>
        <v>B</v>
      </c>
      <c r="V580" s="12" t="str">
        <f t="shared" si="408"/>
        <v>RRU-OP-WMAB</v>
      </c>
      <c r="W580" s="17" t="str">
        <f>A575</f>
        <v>Operations</v>
      </c>
      <c r="X580" s="17" t="str">
        <f t="shared" si="409"/>
        <v>Wealth Management/Private Banking Operations</v>
      </c>
      <c r="Y580" s="17" t="str">
        <f>C576</f>
        <v>Treasury-Cash Management Operations</v>
      </c>
      <c r="Z580" s="17" t="str">
        <f t="shared" si="410"/>
        <v>B - Senior Function Manager</v>
      </c>
      <c r="AN580" s="4" t="str">
        <f t="shared" si="397"/>
        <v>OPWMAB</v>
      </c>
      <c r="AO580" s="12" t="str">
        <f t="shared" si="412"/>
        <v>RRU-OP-WMAB</v>
      </c>
      <c r="AP580" s="12" t="str">
        <f t="shared" si="398"/>
        <v>Operations</v>
      </c>
      <c r="AQ580" s="12" t="str">
        <f t="shared" si="399"/>
        <v>Wealth Management/Private Banking Operations</v>
      </c>
      <c r="AR580" s="12" t="str">
        <f t="shared" si="400"/>
        <v>Wealth Management/Private Banking Operations</v>
      </c>
      <c r="AS580" s="12" t="str">
        <f t="shared" si="401"/>
        <v>B - Senior Function Manager</v>
      </c>
      <c r="AT580" s="12" t="str">
        <f t="shared" si="402"/>
        <v>OperationsWealth Management/Private Banking OperationsWealth Management/Private Banking OperationsB - Senior Function Manager</v>
      </c>
      <c r="AU580" s="153" t="str">
        <f t="shared" si="403"/>
        <v>B</v>
      </c>
    </row>
    <row r="581" spans="1:47">
      <c r="A581" s="189" t="s">
        <v>50</v>
      </c>
      <c r="B581" s="189" t="s">
        <v>45</v>
      </c>
      <c r="C581" s="189" t="s">
        <v>45</v>
      </c>
      <c r="D581" s="189" t="s">
        <v>142</v>
      </c>
      <c r="E581" s="12">
        <f t="shared" si="414"/>
        <v>9</v>
      </c>
      <c r="F581" s="12">
        <f t="shared" si="415"/>
        <v>1</v>
      </c>
      <c r="G581" s="12">
        <f t="shared" si="416"/>
        <v>2</v>
      </c>
      <c r="H581" s="12" t="str">
        <f t="shared" si="417"/>
        <v>Operations</v>
      </c>
      <c r="I581" s="12" t="str">
        <f t="shared" si="418"/>
        <v>Operations9</v>
      </c>
      <c r="J581" s="12" t="str">
        <f t="shared" si="419"/>
        <v>Wealth Management/Private Banking Operations</v>
      </c>
      <c r="K581" s="12" t="str">
        <f t="shared" si="420"/>
        <v>OperationsWealth Management/Private Banking Operations1</v>
      </c>
      <c r="L581" s="12" t="str">
        <f t="shared" si="421"/>
        <v>Wealth Management/Private Banking Operations</v>
      </c>
      <c r="M581" s="12" t="str">
        <f t="shared" si="422"/>
        <v>OperationsWealth Management/Private Banking OperationsWealth Management/Private Banking Operations2</v>
      </c>
      <c r="N581" s="12" t="str">
        <f t="shared" si="423"/>
        <v>C - Function Manager/Senior Technical Expert</v>
      </c>
      <c r="O581" s="188" t="s">
        <v>2838</v>
      </c>
      <c r="P581" s="4" t="str">
        <f t="shared" si="404"/>
        <v>OP</v>
      </c>
      <c r="Q581" s="4" t="str">
        <f t="shared" si="405"/>
        <v>WM</v>
      </c>
      <c r="R581" s="4" t="str">
        <f t="shared" si="406"/>
        <v>A</v>
      </c>
      <c r="S581" s="4" t="str">
        <f t="shared" si="407"/>
        <v>C</v>
      </c>
      <c r="V581" s="12" t="str">
        <f t="shared" si="408"/>
        <v>RRU-OP-WMAC</v>
      </c>
      <c r="W581" s="17" t="str">
        <f>A576</f>
        <v>Operations</v>
      </c>
      <c r="X581" s="17" t="str">
        <f t="shared" si="409"/>
        <v>Wealth Management/Private Banking Operations</v>
      </c>
      <c r="Y581" s="17" t="str">
        <f t="shared" si="411"/>
        <v>Wealth Management/Private Banking Operations</v>
      </c>
      <c r="Z581" s="17" t="str">
        <f t="shared" si="410"/>
        <v>C - Function Manager/Senior Technical Expert</v>
      </c>
      <c r="AN581" s="4" t="str">
        <f t="shared" si="397"/>
        <v>OPWMAC</v>
      </c>
      <c r="AO581" s="12" t="str">
        <f t="shared" si="412"/>
        <v>RRU-OP-WMAC</v>
      </c>
      <c r="AP581" s="12" t="str">
        <f t="shared" si="398"/>
        <v>Operations</v>
      </c>
      <c r="AQ581" s="12" t="str">
        <f t="shared" si="399"/>
        <v>Wealth Management/Private Banking Operations</v>
      </c>
      <c r="AR581" s="12" t="str">
        <f t="shared" si="400"/>
        <v>Wealth Management/Private Banking Operations</v>
      </c>
      <c r="AS581" s="12" t="str">
        <f t="shared" si="401"/>
        <v>C - Function Manager/Senior Technical Expert</v>
      </c>
      <c r="AT581" s="12" t="str">
        <f t="shared" si="402"/>
        <v>OperationsWealth Management/Private Banking OperationsWealth Management/Private Banking OperationsC - Function Manager/Senior Technical Expert</v>
      </c>
      <c r="AU581" s="153" t="str">
        <f t="shared" si="403"/>
        <v>C</v>
      </c>
    </row>
    <row r="582" spans="1:47">
      <c r="A582" s="189" t="s">
        <v>50</v>
      </c>
      <c r="B582" s="189" t="s">
        <v>45</v>
      </c>
      <c r="C582" s="189" t="s">
        <v>45</v>
      </c>
      <c r="D582" s="189" t="s">
        <v>135</v>
      </c>
      <c r="E582" s="12">
        <f t="shared" si="414"/>
        <v>9</v>
      </c>
      <c r="F582" s="12">
        <f t="shared" si="415"/>
        <v>1</v>
      </c>
      <c r="G582" s="12">
        <f t="shared" si="416"/>
        <v>3</v>
      </c>
      <c r="H582" s="12" t="str">
        <f t="shared" si="417"/>
        <v>Operations</v>
      </c>
      <c r="I582" s="12" t="str">
        <f t="shared" si="418"/>
        <v>Operations9</v>
      </c>
      <c r="J582" s="12" t="str">
        <f t="shared" si="419"/>
        <v>Wealth Management/Private Banking Operations</v>
      </c>
      <c r="K582" s="12" t="str">
        <f t="shared" si="420"/>
        <v>OperationsWealth Management/Private Banking Operations1</v>
      </c>
      <c r="L582" s="12" t="str">
        <f t="shared" si="421"/>
        <v>Wealth Management/Private Banking Operations</v>
      </c>
      <c r="M582" s="12" t="str">
        <f t="shared" si="422"/>
        <v>OperationsWealth Management/Private Banking OperationsWealth Management/Private Banking Operations3</v>
      </c>
      <c r="N582" s="12" t="str">
        <f t="shared" si="423"/>
        <v>D - Manager/Technical Expert</v>
      </c>
      <c r="O582" s="188" t="s">
        <v>2839</v>
      </c>
      <c r="P582" s="4" t="str">
        <f t="shared" si="404"/>
        <v>OP</v>
      </c>
      <c r="Q582" s="4" t="str">
        <f t="shared" si="405"/>
        <v>WM</v>
      </c>
      <c r="R582" s="4" t="str">
        <f t="shared" si="406"/>
        <v>A</v>
      </c>
      <c r="S582" s="4" t="str">
        <f t="shared" si="407"/>
        <v>D</v>
      </c>
      <c r="V582" s="12" t="str">
        <f t="shared" si="408"/>
        <v>RRU-OP-WMAD</v>
      </c>
      <c r="W582" s="17" t="str">
        <f t="shared" ref="W582:W587" si="425">A580</f>
        <v>Operations</v>
      </c>
      <c r="X582" s="17" t="str">
        <f t="shared" si="409"/>
        <v>Wealth Management/Private Banking Operations</v>
      </c>
      <c r="Y582" s="17" t="str">
        <f t="shared" si="411"/>
        <v>Wealth Management/Private Banking Operations</v>
      </c>
      <c r="Z582" s="17" t="str">
        <f t="shared" si="410"/>
        <v>D - Manager/Technical Expert</v>
      </c>
      <c r="AN582" s="4" t="str">
        <f t="shared" si="397"/>
        <v>OPWMAD</v>
      </c>
      <c r="AO582" s="12" t="str">
        <f t="shared" si="412"/>
        <v>RRU-OP-WMAD</v>
      </c>
      <c r="AP582" s="12" t="str">
        <f t="shared" si="398"/>
        <v>Operations</v>
      </c>
      <c r="AQ582" s="12" t="str">
        <f t="shared" si="399"/>
        <v>Wealth Management/Private Banking Operations</v>
      </c>
      <c r="AR582" s="12" t="str">
        <f t="shared" si="400"/>
        <v>Wealth Management/Private Banking Operations</v>
      </c>
      <c r="AS582" s="12" t="str">
        <f t="shared" si="401"/>
        <v>D - Manager/Technical Expert</v>
      </c>
      <c r="AT582" s="12" t="str">
        <f t="shared" si="402"/>
        <v>OperationsWealth Management/Private Banking OperationsWealth Management/Private Banking OperationsD - Manager/Technical Expert</v>
      </c>
      <c r="AU582" s="153" t="str">
        <f t="shared" si="403"/>
        <v>D</v>
      </c>
    </row>
    <row r="583" spans="1:47">
      <c r="A583" s="189" t="s">
        <v>50</v>
      </c>
      <c r="B583" s="189" t="s">
        <v>45</v>
      </c>
      <c r="C583" s="189" t="s">
        <v>45</v>
      </c>
      <c r="D583" s="189" t="s">
        <v>136</v>
      </c>
      <c r="E583" s="12">
        <f t="shared" si="414"/>
        <v>9</v>
      </c>
      <c r="F583" s="12">
        <f t="shared" si="415"/>
        <v>1</v>
      </c>
      <c r="G583" s="12">
        <f t="shared" si="416"/>
        <v>4</v>
      </c>
      <c r="H583" s="12" t="str">
        <f t="shared" si="417"/>
        <v>Operations</v>
      </c>
      <c r="I583" s="12" t="str">
        <f t="shared" si="418"/>
        <v>Operations9</v>
      </c>
      <c r="J583" s="12" t="str">
        <f t="shared" si="419"/>
        <v>Wealth Management/Private Banking Operations</v>
      </c>
      <c r="K583" s="12" t="str">
        <f t="shared" si="420"/>
        <v>OperationsWealth Management/Private Banking Operations1</v>
      </c>
      <c r="L583" s="12" t="str">
        <f t="shared" si="421"/>
        <v>Wealth Management/Private Banking Operations</v>
      </c>
      <c r="M583" s="12" t="str">
        <f t="shared" si="422"/>
        <v>OperationsWealth Management/Private Banking OperationsWealth Management/Private Banking Operations4</v>
      </c>
      <c r="N583" s="12" t="str">
        <f t="shared" si="423"/>
        <v>E - Senior Professional</v>
      </c>
      <c r="O583" s="188" t="s">
        <v>2840</v>
      </c>
      <c r="P583" s="4" t="str">
        <f t="shared" si="404"/>
        <v>OP</v>
      </c>
      <c r="Q583" s="4" t="str">
        <f t="shared" si="405"/>
        <v>WM</v>
      </c>
      <c r="R583" s="4" t="str">
        <f t="shared" si="406"/>
        <v>A</v>
      </c>
      <c r="S583" s="4" t="str">
        <f t="shared" si="407"/>
        <v>E</v>
      </c>
      <c r="V583" s="12" t="str">
        <f t="shared" si="408"/>
        <v>RRU-OP-WMAE</v>
      </c>
      <c r="W583" s="17" t="str">
        <f t="shared" si="425"/>
        <v>Operations</v>
      </c>
      <c r="X583" s="17" t="str">
        <f t="shared" si="409"/>
        <v>Wealth Management/Private Banking Operations</v>
      </c>
      <c r="Y583" s="17" t="str">
        <f t="shared" si="411"/>
        <v>Wealth Management/Private Banking Operations</v>
      </c>
      <c r="Z583" s="17" t="str">
        <f t="shared" si="410"/>
        <v>E - Senior Professional</v>
      </c>
      <c r="AN583" s="4" t="str">
        <f t="shared" ref="AN583:AN656" si="426">O583</f>
        <v>OPWMAE</v>
      </c>
      <c r="AO583" s="12" t="str">
        <f t="shared" si="412"/>
        <v>RRU-OP-WMAE</v>
      </c>
      <c r="AP583" s="12" t="str">
        <f t="shared" ref="AP583:AP656" si="427">A583</f>
        <v>Operations</v>
      </c>
      <c r="AQ583" s="12" t="str">
        <f t="shared" ref="AQ583:AQ656" si="428">B583</f>
        <v>Wealth Management/Private Banking Operations</v>
      </c>
      <c r="AR583" s="12" t="str">
        <f t="shared" ref="AR583:AR656" si="429">C583</f>
        <v>Wealth Management/Private Banking Operations</v>
      </c>
      <c r="AS583" s="12" t="str">
        <f t="shared" ref="AS583:AS656" si="430">D583</f>
        <v>E - Senior Professional</v>
      </c>
      <c r="AT583" s="12" t="str">
        <f t="shared" ref="AT583:AT656" si="431">AP583&amp;AQ583&amp;AR583&amp;AS583</f>
        <v>OperationsWealth Management/Private Banking OperationsWealth Management/Private Banking OperationsE - Senior Professional</v>
      </c>
      <c r="AU583" s="153" t="str">
        <f t="shared" ref="AU583:AU656" si="432">RIGHT(AO583)</f>
        <v>E</v>
      </c>
    </row>
    <row r="584" spans="1:47">
      <c r="A584" s="189" t="s">
        <v>50</v>
      </c>
      <c r="B584" s="189" t="s">
        <v>45</v>
      </c>
      <c r="C584" s="189" t="s">
        <v>45</v>
      </c>
      <c r="D584" s="189" t="s">
        <v>137</v>
      </c>
      <c r="E584" s="12">
        <f t="shared" ref="E584:E656" si="433">IF(AND(H584=H583),IF(J584=J583,E583,E583+1),1)</f>
        <v>9</v>
      </c>
      <c r="F584" s="12">
        <f t="shared" ref="F584:F656" si="434">IF(AND(H584=H583,J584=J583),IF(L584=L583,F583,F583+1),1)</f>
        <v>1</v>
      </c>
      <c r="G584" s="12">
        <f t="shared" ref="G584:G656" si="435">IF(AND(H584=H583,J584=J583,L584=L583),IF(N584=N583,G583,G583+1),1)</f>
        <v>5</v>
      </c>
      <c r="H584" s="12" t="str">
        <f t="shared" ref="H584:H656" si="436">A584</f>
        <v>Operations</v>
      </c>
      <c r="I584" s="12" t="str">
        <f t="shared" ref="I584:I656" si="437">H584&amp;E584</f>
        <v>Operations9</v>
      </c>
      <c r="J584" s="12" t="str">
        <f t="shared" ref="J584:J656" si="438">B584</f>
        <v>Wealth Management/Private Banking Operations</v>
      </c>
      <c r="K584" s="12" t="str">
        <f t="shared" ref="K584:K656" si="439">+H584&amp;J584&amp;F584</f>
        <v>OperationsWealth Management/Private Banking Operations1</v>
      </c>
      <c r="L584" s="12" t="str">
        <f t="shared" ref="L584:L656" si="440">C584</f>
        <v>Wealth Management/Private Banking Operations</v>
      </c>
      <c r="M584" s="12" t="str">
        <f t="shared" ref="M584:M656" si="441">H584&amp;J584&amp;L584&amp;G584</f>
        <v>OperationsWealth Management/Private Banking OperationsWealth Management/Private Banking Operations5</v>
      </c>
      <c r="N584" s="12" t="str">
        <f t="shared" ref="N584:N656" si="442">D584</f>
        <v>F - Intermediate Professional</v>
      </c>
      <c r="O584" s="188" t="s">
        <v>2841</v>
      </c>
      <c r="P584" s="4" t="str">
        <f t="shared" si="404"/>
        <v>OP</v>
      </c>
      <c r="Q584" s="4" t="str">
        <f t="shared" si="405"/>
        <v>WM</v>
      </c>
      <c r="R584" s="4" t="str">
        <f t="shared" si="406"/>
        <v>A</v>
      </c>
      <c r="S584" s="4" t="str">
        <f t="shared" si="407"/>
        <v>F</v>
      </c>
      <c r="V584" s="12" t="str">
        <f t="shared" si="408"/>
        <v>RRU-OP-WMAF</v>
      </c>
      <c r="W584" s="17" t="str">
        <f t="shared" si="425"/>
        <v>Operations</v>
      </c>
      <c r="X584" s="17" t="str">
        <f t="shared" si="409"/>
        <v>Wealth Management/Private Banking Operations</v>
      </c>
      <c r="Y584" s="17" t="str">
        <f t="shared" si="411"/>
        <v>Wealth Management/Private Banking Operations</v>
      </c>
      <c r="Z584" s="17" t="str">
        <f t="shared" si="410"/>
        <v>F - Intermediate Professional</v>
      </c>
      <c r="AN584" s="4" t="str">
        <f t="shared" si="426"/>
        <v>OPWMAF</v>
      </c>
      <c r="AO584" s="12" t="str">
        <f t="shared" si="412"/>
        <v>RRU-OP-WMAF</v>
      </c>
      <c r="AP584" s="12" t="str">
        <f t="shared" si="427"/>
        <v>Operations</v>
      </c>
      <c r="AQ584" s="12" t="str">
        <f t="shared" si="428"/>
        <v>Wealth Management/Private Banking Operations</v>
      </c>
      <c r="AR584" s="12" t="str">
        <f t="shared" si="429"/>
        <v>Wealth Management/Private Banking Operations</v>
      </c>
      <c r="AS584" s="12" t="str">
        <f t="shared" si="430"/>
        <v>F - Intermediate Professional</v>
      </c>
      <c r="AT584" s="12" t="str">
        <f t="shared" si="431"/>
        <v>OperationsWealth Management/Private Banking OperationsWealth Management/Private Banking OperationsF - Intermediate Professional</v>
      </c>
      <c r="AU584" s="153" t="str">
        <f t="shared" si="432"/>
        <v>F</v>
      </c>
    </row>
    <row r="585" spans="1:47">
      <c r="A585" s="189" t="s">
        <v>50</v>
      </c>
      <c r="B585" s="189" t="s">
        <v>45</v>
      </c>
      <c r="C585" s="189" t="s">
        <v>45</v>
      </c>
      <c r="D585" s="189" t="s">
        <v>138</v>
      </c>
      <c r="E585" s="12">
        <f t="shared" si="433"/>
        <v>9</v>
      </c>
      <c r="F585" s="12">
        <f t="shared" si="434"/>
        <v>1</v>
      </c>
      <c r="G585" s="12">
        <f t="shared" si="435"/>
        <v>6</v>
      </c>
      <c r="H585" s="12" t="str">
        <f t="shared" si="436"/>
        <v>Operations</v>
      </c>
      <c r="I585" s="12" t="str">
        <f t="shared" si="437"/>
        <v>Operations9</v>
      </c>
      <c r="J585" s="12" t="str">
        <f t="shared" si="438"/>
        <v>Wealth Management/Private Banking Operations</v>
      </c>
      <c r="K585" s="12" t="str">
        <f t="shared" si="439"/>
        <v>OperationsWealth Management/Private Banking Operations1</v>
      </c>
      <c r="L585" s="12" t="str">
        <f t="shared" si="440"/>
        <v>Wealth Management/Private Banking Operations</v>
      </c>
      <c r="M585" s="12" t="str">
        <f t="shared" si="441"/>
        <v>OperationsWealth Management/Private Banking OperationsWealth Management/Private Banking Operations6</v>
      </c>
      <c r="N585" s="12" t="str">
        <f t="shared" si="442"/>
        <v>G - Junior Professional</v>
      </c>
      <c r="O585" s="188" t="s">
        <v>2842</v>
      </c>
      <c r="P585" s="4" t="str">
        <f t="shared" si="404"/>
        <v>OP</v>
      </c>
      <c r="Q585" s="4" t="str">
        <f t="shared" si="405"/>
        <v>WM</v>
      </c>
      <c r="R585" s="4" t="str">
        <f t="shared" si="406"/>
        <v>A</v>
      </c>
      <c r="S585" s="4" t="str">
        <f t="shared" si="407"/>
        <v>G</v>
      </c>
      <c r="V585" s="12" t="str">
        <f t="shared" si="408"/>
        <v>RRU-OP-WMAG</v>
      </c>
      <c r="W585" s="17" t="str">
        <f t="shared" si="425"/>
        <v>Operations</v>
      </c>
      <c r="X585" s="17" t="str">
        <f t="shared" si="409"/>
        <v>Wealth Management/Private Banking Operations</v>
      </c>
      <c r="Y585" s="17" t="str">
        <f t="shared" si="411"/>
        <v>Wealth Management/Private Banking Operations</v>
      </c>
      <c r="Z585" s="17" t="str">
        <f t="shared" si="410"/>
        <v>G - Junior Professional</v>
      </c>
      <c r="AN585" s="4" t="str">
        <f t="shared" si="426"/>
        <v>OPWMAG</v>
      </c>
      <c r="AO585" s="12" t="str">
        <f t="shared" si="412"/>
        <v>RRU-OP-WMAG</v>
      </c>
      <c r="AP585" s="12" t="str">
        <f t="shared" si="427"/>
        <v>Operations</v>
      </c>
      <c r="AQ585" s="12" t="str">
        <f t="shared" si="428"/>
        <v>Wealth Management/Private Banking Operations</v>
      </c>
      <c r="AR585" s="12" t="str">
        <f t="shared" si="429"/>
        <v>Wealth Management/Private Banking Operations</v>
      </c>
      <c r="AS585" s="12" t="str">
        <f t="shared" si="430"/>
        <v>G - Junior Professional</v>
      </c>
      <c r="AT585" s="12" t="str">
        <f t="shared" si="431"/>
        <v>OperationsWealth Management/Private Banking OperationsWealth Management/Private Banking OperationsG - Junior Professional</v>
      </c>
      <c r="AU585" s="153" t="str">
        <f t="shared" si="432"/>
        <v>G</v>
      </c>
    </row>
    <row r="586" spans="1:47">
      <c r="A586" s="189" t="s">
        <v>50</v>
      </c>
      <c r="B586" s="189" t="s">
        <v>45</v>
      </c>
      <c r="C586" s="189" t="s">
        <v>45</v>
      </c>
      <c r="D586" s="189" t="s">
        <v>143</v>
      </c>
      <c r="E586" s="12">
        <f t="shared" ref="E586:E593" si="443">IF(AND(H586=H585),IF(J586=J585,E585,E585+1),1)</f>
        <v>9</v>
      </c>
      <c r="F586" s="12">
        <f t="shared" ref="F586:F593" si="444">IF(AND(H586=H585,J586=J585),IF(L586=L585,F585,F585+1),1)</f>
        <v>1</v>
      </c>
      <c r="G586" s="12">
        <f t="shared" ref="G586:G593" si="445">IF(AND(H586=H585,J586=J585,L586=L585),IF(N586=N585,G585,G585+1),1)</f>
        <v>7</v>
      </c>
      <c r="H586" s="12" t="str">
        <f t="shared" ref="H586:H593" si="446">A586</f>
        <v>Operations</v>
      </c>
      <c r="I586" s="12" t="str">
        <f t="shared" ref="I586:I593" si="447">H586&amp;E586</f>
        <v>Operations9</v>
      </c>
      <c r="J586" s="12" t="str">
        <f t="shared" ref="J586:J593" si="448">B586</f>
        <v>Wealth Management/Private Banking Operations</v>
      </c>
      <c r="K586" s="12" t="str">
        <f t="shared" ref="K586:K593" si="449">+H586&amp;J586&amp;F586</f>
        <v>OperationsWealth Management/Private Banking Operations1</v>
      </c>
      <c r="L586" s="12" t="str">
        <f t="shared" ref="L586:L593" si="450">C586</f>
        <v>Wealth Management/Private Banking Operations</v>
      </c>
      <c r="M586" s="12" t="str">
        <f t="shared" ref="M586:M593" si="451">H586&amp;J586&amp;L586&amp;G586</f>
        <v>OperationsWealth Management/Private Banking OperationsWealth Management/Private Banking Operations7</v>
      </c>
      <c r="N586" s="12" t="str">
        <f t="shared" ref="N586:N593" si="452">D586</f>
        <v>H - Intermediate Staff</v>
      </c>
      <c r="O586" s="188" t="s">
        <v>2843</v>
      </c>
      <c r="P586" s="4" t="str">
        <f t="shared" ref="P586:P659" si="453">LEFT(O586,2)</f>
        <v>OP</v>
      </c>
      <c r="Q586" s="4" t="str">
        <f t="shared" ref="Q586:Q659" si="454">MID(O586,3,2)</f>
        <v>WM</v>
      </c>
      <c r="R586" s="4" t="str">
        <f t="shared" ref="R586:R659" si="455">MID(O586,5,1)</f>
        <v>A</v>
      </c>
      <c r="S586" s="4" t="str">
        <f t="shared" ref="S586:S659" si="456">RIGHT(O586)</f>
        <v>H</v>
      </c>
      <c r="V586" s="12" t="str">
        <f t="shared" ref="V586:V659" si="457">"RRU-"&amp;P586&amp;"-"&amp;Q586&amp;R586&amp;S586</f>
        <v>RRU-OP-WMAH</v>
      </c>
      <c r="W586" s="17" t="str">
        <f t="shared" si="425"/>
        <v>Operations</v>
      </c>
      <c r="X586" s="17" t="str">
        <f t="shared" ref="X586:X659" si="458">B586</f>
        <v>Wealth Management/Private Banking Operations</v>
      </c>
      <c r="Y586" s="17" t="str">
        <f t="shared" si="411"/>
        <v>Wealth Management/Private Banking Operations</v>
      </c>
      <c r="Z586" s="17" t="str">
        <f t="shared" ref="Z586:Z659" si="459">D586</f>
        <v>H - Intermediate Staff</v>
      </c>
      <c r="AN586" s="4" t="str">
        <f t="shared" si="426"/>
        <v>OPWMAH</v>
      </c>
      <c r="AO586" s="12" t="str">
        <f t="shared" si="412"/>
        <v>RRU-OP-WMAH</v>
      </c>
      <c r="AP586" s="12" t="str">
        <f t="shared" si="427"/>
        <v>Operations</v>
      </c>
      <c r="AQ586" s="12" t="str">
        <f t="shared" si="428"/>
        <v>Wealth Management/Private Banking Operations</v>
      </c>
      <c r="AR586" s="12" t="str">
        <f t="shared" si="429"/>
        <v>Wealth Management/Private Banking Operations</v>
      </c>
      <c r="AS586" s="12" t="str">
        <f t="shared" si="430"/>
        <v>H - Intermediate Staff</v>
      </c>
      <c r="AT586" s="12" t="str">
        <f t="shared" si="431"/>
        <v>OperationsWealth Management/Private Banking OperationsWealth Management/Private Banking OperationsH - Intermediate Staff</v>
      </c>
      <c r="AU586" s="153" t="str">
        <f t="shared" si="432"/>
        <v>H</v>
      </c>
    </row>
    <row r="587" spans="1:47">
      <c r="A587" s="189" t="s">
        <v>50</v>
      </c>
      <c r="B587" s="189" t="s">
        <v>45</v>
      </c>
      <c r="C587" s="189" t="s">
        <v>45</v>
      </c>
      <c r="D587" s="189" t="s">
        <v>144</v>
      </c>
      <c r="E587" s="12">
        <f t="shared" si="443"/>
        <v>9</v>
      </c>
      <c r="F587" s="12">
        <f t="shared" si="444"/>
        <v>1</v>
      </c>
      <c r="G587" s="12">
        <f t="shared" si="445"/>
        <v>8</v>
      </c>
      <c r="H587" s="12" t="str">
        <f t="shared" si="446"/>
        <v>Operations</v>
      </c>
      <c r="I587" s="12" t="str">
        <f t="shared" si="447"/>
        <v>Operations9</v>
      </c>
      <c r="J587" s="12" t="str">
        <f t="shared" si="448"/>
        <v>Wealth Management/Private Banking Operations</v>
      </c>
      <c r="K587" s="12" t="str">
        <f t="shared" si="449"/>
        <v>OperationsWealth Management/Private Banking Operations1</v>
      </c>
      <c r="L587" s="12" t="str">
        <f t="shared" si="450"/>
        <v>Wealth Management/Private Banking Operations</v>
      </c>
      <c r="M587" s="12" t="str">
        <f t="shared" si="451"/>
        <v>OperationsWealth Management/Private Banking OperationsWealth Management/Private Banking Operations8</v>
      </c>
      <c r="N587" s="12" t="str">
        <f t="shared" si="452"/>
        <v>I - Junior Staff</v>
      </c>
      <c r="O587" s="188" t="s">
        <v>2844</v>
      </c>
      <c r="P587" s="4" t="str">
        <f t="shared" si="453"/>
        <v>OP</v>
      </c>
      <c r="Q587" s="4" t="str">
        <f t="shared" si="454"/>
        <v>WM</v>
      </c>
      <c r="R587" s="4" t="str">
        <f t="shared" si="455"/>
        <v>A</v>
      </c>
      <c r="S587" s="4" t="str">
        <f t="shared" si="456"/>
        <v>I</v>
      </c>
      <c r="V587" s="12" t="str">
        <f t="shared" si="457"/>
        <v>RRU-OP-WMAI</v>
      </c>
      <c r="W587" s="17" t="str">
        <f t="shared" si="425"/>
        <v>Operations</v>
      </c>
      <c r="X587" s="17" t="str">
        <f t="shared" si="458"/>
        <v>Wealth Management/Private Banking Operations</v>
      </c>
      <c r="Y587" s="17" t="str">
        <f t="shared" ref="Y587:Y660" si="460">C586</f>
        <v>Wealth Management/Private Banking Operations</v>
      </c>
      <c r="Z587" s="17" t="str">
        <f t="shared" si="459"/>
        <v>I - Junior Staff</v>
      </c>
      <c r="AN587" s="4" t="str">
        <f t="shared" si="426"/>
        <v>OPWMAI</v>
      </c>
      <c r="AO587" s="12" t="str">
        <f t="shared" si="412"/>
        <v>RRU-OP-WMAI</v>
      </c>
      <c r="AP587" s="12" t="str">
        <f t="shared" si="427"/>
        <v>Operations</v>
      </c>
      <c r="AQ587" s="12" t="str">
        <f t="shared" si="428"/>
        <v>Wealth Management/Private Banking Operations</v>
      </c>
      <c r="AR587" s="12" t="str">
        <f t="shared" si="429"/>
        <v>Wealth Management/Private Banking Operations</v>
      </c>
      <c r="AS587" s="12" t="str">
        <f t="shared" si="430"/>
        <v>I - Junior Staff</v>
      </c>
      <c r="AT587" s="12" t="str">
        <f t="shared" si="431"/>
        <v>OperationsWealth Management/Private Banking OperationsWealth Management/Private Banking OperationsI - Junior Staff</v>
      </c>
      <c r="AU587" s="153" t="str">
        <f t="shared" si="432"/>
        <v>I</v>
      </c>
    </row>
    <row r="588" spans="1:47">
      <c r="A588" s="189" t="s">
        <v>50</v>
      </c>
      <c r="B588" s="189" t="s">
        <v>45</v>
      </c>
      <c r="C588" s="189" t="s">
        <v>45</v>
      </c>
      <c r="D588" s="189" t="s">
        <v>1408</v>
      </c>
      <c r="E588" s="12">
        <f t="shared" si="443"/>
        <v>9</v>
      </c>
      <c r="F588" s="12">
        <f t="shared" si="444"/>
        <v>1</v>
      </c>
      <c r="G588" s="12">
        <f t="shared" si="445"/>
        <v>9</v>
      </c>
      <c r="H588" s="12" t="str">
        <f t="shared" si="446"/>
        <v>Operations</v>
      </c>
      <c r="I588" s="12" t="str">
        <f t="shared" si="447"/>
        <v>Operations9</v>
      </c>
      <c r="J588" s="12" t="str">
        <f t="shared" si="448"/>
        <v>Wealth Management/Private Banking Operations</v>
      </c>
      <c r="K588" s="12" t="str">
        <f t="shared" si="449"/>
        <v>OperationsWealth Management/Private Banking Operations1</v>
      </c>
      <c r="L588" s="12" t="str">
        <f t="shared" si="450"/>
        <v>Wealth Management/Private Banking Operations</v>
      </c>
      <c r="M588" s="12" t="str">
        <f t="shared" si="451"/>
        <v>OperationsWealth Management/Private Banking OperationsWealth Management/Private Banking Operations9</v>
      </c>
      <c r="N588" s="12" t="str">
        <f t="shared" si="452"/>
        <v>Levels C &amp; D Combined</v>
      </c>
      <c r="O588" s="188" t="s">
        <v>3769</v>
      </c>
      <c r="P588" s="4" t="str">
        <f t="shared" si="453"/>
        <v>OP</v>
      </c>
      <c r="Q588" s="4" t="str">
        <f t="shared" si="454"/>
        <v>WM</v>
      </c>
      <c r="R588" s="4" t="str">
        <f t="shared" si="455"/>
        <v>A</v>
      </c>
      <c r="S588" s="4" t="str">
        <f t="shared" si="456"/>
        <v>2</v>
      </c>
      <c r="V588" s="12" t="str">
        <f t="shared" si="457"/>
        <v>RRU-OP-WMA2</v>
      </c>
      <c r="W588" s="17" t="str">
        <f t="shared" ref="W588:W590" si="461">A586</f>
        <v>Operations</v>
      </c>
      <c r="X588" s="17" t="str">
        <f t="shared" si="458"/>
        <v>Wealth Management/Private Banking Operations</v>
      </c>
      <c r="Y588" s="17" t="str">
        <f t="shared" si="460"/>
        <v>Wealth Management/Private Banking Operations</v>
      </c>
      <c r="Z588" s="17" t="str">
        <f t="shared" si="459"/>
        <v>Levels C &amp; D Combined</v>
      </c>
      <c r="AN588" s="4" t="str">
        <f t="shared" si="426"/>
        <v>OPWMA2</v>
      </c>
      <c r="AO588" s="12" t="str">
        <f t="shared" ref="AO588:AO590" si="462">"RRU-"&amp;LEFT(AN588,2)&amp;"-"&amp;RIGHT(AN588,4)</f>
        <v>RRU-OP-WMA2</v>
      </c>
      <c r="AP588" s="12" t="str">
        <f t="shared" si="427"/>
        <v>Operations</v>
      </c>
      <c r="AQ588" s="12" t="str">
        <f t="shared" si="428"/>
        <v>Wealth Management/Private Banking Operations</v>
      </c>
      <c r="AR588" s="12" t="str">
        <f t="shared" si="429"/>
        <v>Wealth Management/Private Banking Operations</v>
      </c>
      <c r="AS588" s="12" t="str">
        <f t="shared" si="430"/>
        <v>Levels C &amp; D Combined</v>
      </c>
      <c r="AT588" s="12" t="str">
        <f t="shared" si="431"/>
        <v>OperationsWealth Management/Private Banking OperationsWealth Management/Private Banking OperationsLevels C &amp; D Combined</v>
      </c>
      <c r="AU588" s="153" t="str">
        <f t="shared" si="432"/>
        <v>2</v>
      </c>
    </row>
    <row r="589" spans="1:47">
      <c r="A589" s="189" t="s">
        <v>50</v>
      </c>
      <c r="B589" s="189" t="s">
        <v>45</v>
      </c>
      <c r="C589" s="189" t="s">
        <v>45</v>
      </c>
      <c r="D589" s="189" t="s">
        <v>1409</v>
      </c>
      <c r="E589" s="12">
        <f t="shared" si="443"/>
        <v>9</v>
      </c>
      <c r="F589" s="12">
        <f t="shared" si="444"/>
        <v>1</v>
      </c>
      <c r="G589" s="12">
        <f t="shared" si="445"/>
        <v>10</v>
      </c>
      <c r="H589" s="12" t="str">
        <f t="shared" si="446"/>
        <v>Operations</v>
      </c>
      <c r="I589" s="12" t="str">
        <f t="shared" si="447"/>
        <v>Operations9</v>
      </c>
      <c r="J589" s="12" t="str">
        <f t="shared" si="448"/>
        <v>Wealth Management/Private Banking Operations</v>
      </c>
      <c r="K589" s="12" t="str">
        <f t="shared" si="449"/>
        <v>OperationsWealth Management/Private Banking Operations1</v>
      </c>
      <c r="L589" s="12" t="str">
        <f t="shared" si="450"/>
        <v>Wealth Management/Private Banking Operations</v>
      </c>
      <c r="M589" s="12" t="str">
        <f t="shared" si="451"/>
        <v>OperationsWealth Management/Private Banking OperationsWealth Management/Private Banking Operations10</v>
      </c>
      <c r="N589" s="12" t="str">
        <f t="shared" si="452"/>
        <v>Levels E, F &amp; G Combined</v>
      </c>
      <c r="O589" s="188" t="s">
        <v>3770</v>
      </c>
      <c r="P589" s="4" t="str">
        <f t="shared" si="453"/>
        <v>OP</v>
      </c>
      <c r="Q589" s="4" t="str">
        <f t="shared" si="454"/>
        <v>WM</v>
      </c>
      <c r="R589" s="4" t="str">
        <f t="shared" si="455"/>
        <v>A</v>
      </c>
      <c r="S589" s="4" t="str">
        <f t="shared" si="456"/>
        <v>3</v>
      </c>
      <c r="V589" s="12" t="str">
        <f t="shared" si="457"/>
        <v>RRU-OP-WMA3</v>
      </c>
      <c r="W589" s="17" t="str">
        <f t="shared" si="461"/>
        <v>Operations</v>
      </c>
      <c r="X589" s="17" t="str">
        <f t="shared" si="458"/>
        <v>Wealth Management/Private Banking Operations</v>
      </c>
      <c r="Y589" s="17" t="str">
        <f t="shared" si="460"/>
        <v>Wealth Management/Private Banking Operations</v>
      </c>
      <c r="Z589" s="17" t="str">
        <f t="shared" si="459"/>
        <v>Levels E, F &amp; G Combined</v>
      </c>
      <c r="AN589" s="4" t="str">
        <f t="shared" si="426"/>
        <v>OPWMA3</v>
      </c>
      <c r="AO589" s="12" t="str">
        <f t="shared" si="462"/>
        <v>RRU-OP-WMA3</v>
      </c>
      <c r="AP589" s="12" t="str">
        <f t="shared" si="427"/>
        <v>Operations</v>
      </c>
      <c r="AQ589" s="12" t="str">
        <f t="shared" si="428"/>
        <v>Wealth Management/Private Banking Operations</v>
      </c>
      <c r="AR589" s="12" t="str">
        <f t="shared" si="429"/>
        <v>Wealth Management/Private Banking Operations</v>
      </c>
      <c r="AS589" s="12" t="str">
        <f t="shared" si="430"/>
        <v>Levels E, F &amp; G Combined</v>
      </c>
      <c r="AT589" s="12" t="str">
        <f t="shared" si="431"/>
        <v>OperationsWealth Management/Private Banking OperationsWealth Management/Private Banking OperationsLevels E, F &amp; G Combined</v>
      </c>
      <c r="AU589" s="153" t="str">
        <f t="shared" si="432"/>
        <v>3</v>
      </c>
    </row>
    <row r="590" spans="1:47">
      <c r="A590" s="189" t="s">
        <v>50</v>
      </c>
      <c r="B590" s="189" t="s">
        <v>45</v>
      </c>
      <c r="C590" s="189" t="s">
        <v>45</v>
      </c>
      <c r="D590" s="189" t="s">
        <v>1410</v>
      </c>
      <c r="E590" s="12">
        <f t="shared" si="443"/>
        <v>9</v>
      </c>
      <c r="F590" s="12">
        <f t="shared" si="444"/>
        <v>1</v>
      </c>
      <c r="G590" s="12">
        <f t="shared" si="445"/>
        <v>11</v>
      </c>
      <c r="H590" s="12" t="str">
        <f t="shared" si="446"/>
        <v>Operations</v>
      </c>
      <c r="I590" s="12" t="str">
        <f t="shared" si="447"/>
        <v>Operations9</v>
      </c>
      <c r="J590" s="12" t="str">
        <f t="shared" si="448"/>
        <v>Wealth Management/Private Banking Operations</v>
      </c>
      <c r="K590" s="12" t="str">
        <f t="shared" si="449"/>
        <v>OperationsWealth Management/Private Banking Operations1</v>
      </c>
      <c r="L590" s="12" t="str">
        <f t="shared" si="450"/>
        <v>Wealth Management/Private Banking Operations</v>
      </c>
      <c r="M590" s="12" t="str">
        <f t="shared" si="451"/>
        <v>OperationsWealth Management/Private Banking OperationsWealth Management/Private Banking Operations11</v>
      </c>
      <c r="N590" s="12" t="str">
        <f t="shared" si="452"/>
        <v>Levels H &amp; I Combined</v>
      </c>
      <c r="O590" s="188" t="s">
        <v>3771</v>
      </c>
      <c r="P590" s="4" t="str">
        <f t="shared" si="453"/>
        <v>OP</v>
      </c>
      <c r="Q590" s="4" t="str">
        <f t="shared" si="454"/>
        <v>WM</v>
      </c>
      <c r="R590" s="4" t="str">
        <f t="shared" si="455"/>
        <v>A</v>
      </c>
      <c r="S590" s="4" t="str">
        <f t="shared" si="456"/>
        <v>4</v>
      </c>
      <c r="V590" s="12" t="str">
        <f t="shared" si="457"/>
        <v>RRU-OP-WMA4</v>
      </c>
      <c r="W590" s="17" t="str">
        <f t="shared" si="461"/>
        <v>Operations</v>
      </c>
      <c r="X590" s="17" t="str">
        <f t="shared" si="458"/>
        <v>Wealth Management/Private Banking Operations</v>
      </c>
      <c r="Y590" s="17" t="str">
        <f t="shared" si="460"/>
        <v>Wealth Management/Private Banking Operations</v>
      </c>
      <c r="Z590" s="17" t="str">
        <f t="shared" si="459"/>
        <v>Levels H &amp; I Combined</v>
      </c>
      <c r="AN590" s="4" t="str">
        <f t="shared" si="426"/>
        <v>OPWMA4</v>
      </c>
      <c r="AO590" s="12" t="str">
        <f t="shared" si="462"/>
        <v>RRU-OP-WMA4</v>
      </c>
      <c r="AP590" s="12" t="str">
        <f t="shared" si="427"/>
        <v>Operations</v>
      </c>
      <c r="AQ590" s="12" t="str">
        <f t="shared" si="428"/>
        <v>Wealth Management/Private Banking Operations</v>
      </c>
      <c r="AR590" s="12" t="str">
        <f t="shared" si="429"/>
        <v>Wealth Management/Private Banking Operations</v>
      </c>
      <c r="AS590" s="12" t="str">
        <f t="shared" si="430"/>
        <v>Levels H &amp; I Combined</v>
      </c>
      <c r="AT590" s="12" t="str">
        <f t="shared" si="431"/>
        <v>OperationsWealth Management/Private Banking OperationsWealth Management/Private Banking OperationsLevels H &amp; I Combined</v>
      </c>
      <c r="AU590" s="153" t="str">
        <f t="shared" si="432"/>
        <v>4</v>
      </c>
    </row>
    <row r="591" spans="1:47">
      <c r="A591" s="189" t="s">
        <v>50</v>
      </c>
      <c r="B591" s="189" t="s">
        <v>2845</v>
      </c>
      <c r="C591" s="189" t="s">
        <v>2845</v>
      </c>
      <c r="D591" s="189" t="s">
        <v>51</v>
      </c>
      <c r="E591" s="12">
        <f t="shared" si="443"/>
        <v>10</v>
      </c>
      <c r="F591" s="12">
        <f t="shared" si="444"/>
        <v>1</v>
      </c>
      <c r="G591" s="12">
        <f t="shared" si="445"/>
        <v>1</v>
      </c>
      <c r="H591" s="12" t="str">
        <f t="shared" si="446"/>
        <v>Operations</v>
      </c>
      <c r="I591" s="12" t="str">
        <f t="shared" si="447"/>
        <v>Operations10</v>
      </c>
      <c r="J591" s="12" t="str">
        <f t="shared" si="448"/>
        <v>Trust Administration/Operations</v>
      </c>
      <c r="K591" s="12" t="str">
        <f t="shared" si="449"/>
        <v>OperationsTrust Administration/Operations1</v>
      </c>
      <c r="L591" s="12" t="str">
        <f t="shared" si="450"/>
        <v>Trust Administration/Operations</v>
      </c>
      <c r="M591" s="12" t="str">
        <f t="shared" si="451"/>
        <v>OperationsTrust Administration/OperationsTrust Administration/Operations1</v>
      </c>
      <c r="N591" s="12" t="str">
        <f t="shared" si="452"/>
        <v>B - Senior Function Manager</v>
      </c>
      <c r="O591" s="188" t="s">
        <v>2846</v>
      </c>
      <c r="P591" s="4" t="str">
        <f t="shared" si="453"/>
        <v>OP</v>
      </c>
      <c r="Q591" s="4" t="str">
        <f t="shared" si="454"/>
        <v>TR</v>
      </c>
      <c r="R591" s="4" t="str">
        <f t="shared" si="455"/>
        <v>A</v>
      </c>
      <c r="S591" s="4" t="str">
        <f t="shared" si="456"/>
        <v>B</v>
      </c>
      <c r="V591" s="12" t="str">
        <f t="shared" si="457"/>
        <v>RRU-OP-TRAB</v>
      </c>
      <c r="W591" s="17" t="str">
        <f>A586</f>
        <v>Operations</v>
      </c>
      <c r="X591" s="17" t="str">
        <f t="shared" si="458"/>
        <v>Trust Administration/Operations</v>
      </c>
      <c r="Y591" s="17" t="str">
        <f>C587</f>
        <v>Wealth Management/Private Banking Operations</v>
      </c>
      <c r="Z591" s="17" t="str">
        <f t="shared" si="459"/>
        <v>B - Senior Function Manager</v>
      </c>
      <c r="AN591" s="4" t="str">
        <f t="shared" si="426"/>
        <v>OPTRAB</v>
      </c>
      <c r="AO591" s="12" t="str">
        <f t="shared" si="412"/>
        <v>RRU-OP-TRAB</v>
      </c>
      <c r="AP591" s="12" t="str">
        <f t="shared" si="427"/>
        <v>Operations</v>
      </c>
      <c r="AQ591" s="12" t="str">
        <f t="shared" si="428"/>
        <v>Trust Administration/Operations</v>
      </c>
      <c r="AR591" s="12" t="str">
        <f t="shared" si="429"/>
        <v>Trust Administration/Operations</v>
      </c>
      <c r="AS591" s="12" t="str">
        <f t="shared" si="430"/>
        <v>B - Senior Function Manager</v>
      </c>
      <c r="AT591" s="12" t="str">
        <f t="shared" si="431"/>
        <v>OperationsTrust Administration/OperationsTrust Administration/OperationsB - Senior Function Manager</v>
      </c>
      <c r="AU591" s="153" t="str">
        <f t="shared" si="432"/>
        <v>B</v>
      </c>
    </row>
    <row r="592" spans="1:47">
      <c r="A592" s="189" t="s">
        <v>50</v>
      </c>
      <c r="B592" s="189" t="s">
        <v>2845</v>
      </c>
      <c r="C592" s="189" t="s">
        <v>2845</v>
      </c>
      <c r="D592" s="189" t="s">
        <v>142</v>
      </c>
      <c r="E592" s="12">
        <f t="shared" si="443"/>
        <v>10</v>
      </c>
      <c r="F592" s="12">
        <f t="shared" si="444"/>
        <v>1</v>
      </c>
      <c r="G592" s="12">
        <f t="shared" si="445"/>
        <v>2</v>
      </c>
      <c r="H592" s="12" t="str">
        <f t="shared" si="446"/>
        <v>Operations</v>
      </c>
      <c r="I592" s="12" t="str">
        <f t="shared" si="447"/>
        <v>Operations10</v>
      </c>
      <c r="J592" s="12" t="str">
        <f t="shared" si="448"/>
        <v>Trust Administration/Operations</v>
      </c>
      <c r="K592" s="12" t="str">
        <f t="shared" si="449"/>
        <v>OperationsTrust Administration/Operations1</v>
      </c>
      <c r="L592" s="12" t="str">
        <f t="shared" si="450"/>
        <v>Trust Administration/Operations</v>
      </c>
      <c r="M592" s="12" t="str">
        <f t="shared" si="451"/>
        <v>OperationsTrust Administration/OperationsTrust Administration/Operations2</v>
      </c>
      <c r="N592" s="12" t="str">
        <f t="shared" si="452"/>
        <v>C - Function Manager/Senior Technical Expert</v>
      </c>
      <c r="O592" s="188" t="s">
        <v>2847</v>
      </c>
      <c r="P592" s="4" t="str">
        <f t="shared" si="453"/>
        <v>OP</v>
      </c>
      <c r="Q592" s="4" t="str">
        <f t="shared" si="454"/>
        <v>TR</v>
      </c>
      <c r="R592" s="4" t="str">
        <f t="shared" si="455"/>
        <v>A</v>
      </c>
      <c r="S592" s="4" t="str">
        <f t="shared" si="456"/>
        <v>C</v>
      </c>
      <c r="V592" s="12" t="str">
        <f t="shared" si="457"/>
        <v>RRU-OP-TRAC</v>
      </c>
      <c r="W592" s="17" t="str">
        <f>A587</f>
        <v>Operations</v>
      </c>
      <c r="X592" s="17" t="str">
        <f t="shared" si="458"/>
        <v>Trust Administration/Operations</v>
      </c>
      <c r="Y592" s="17" t="str">
        <f t="shared" si="460"/>
        <v>Trust Administration/Operations</v>
      </c>
      <c r="Z592" s="17" t="str">
        <f t="shared" si="459"/>
        <v>C - Function Manager/Senior Technical Expert</v>
      </c>
      <c r="AN592" s="4" t="str">
        <f t="shared" si="426"/>
        <v>OPTRAC</v>
      </c>
      <c r="AO592" s="12" t="str">
        <f t="shared" si="412"/>
        <v>RRU-OP-TRAC</v>
      </c>
      <c r="AP592" s="12" t="str">
        <f t="shared" si="427"/>
        <v>Operations</v>
      </c>
      <c r="AQ592" s="12" t="str">
        <f t="shared" si="428"/>
        <v>Trust Administration/Operations</v>
      </c>
      <c r="AR592" s="12" t="str">
        <f t="shared" si="429"/>
        <v>Trust Administration/Operations</v>
      </c>
      <c r="AS592" s="12" t="str">
        <f t="shared" si="430"/>
        <v>C - Function Manager/Senior Technical Expert</v>
      </c>
      <c r="AT592" s="12" t="str">
        <f t="shared" si="431"/>
        <v>OperationsTrust Administration/OperationsTrust Administration/OperationsC - Function Manager/Senior Technical Expert</v>
      </c>
      <c r="AU592" s="153" t="str">
        <f t="shared" si="432"/>
        <v>C</v>
      </c>
    </row>
    <row r="593" spans="1:47">
      <c r="A593" s="189" t="s">
        <v>50</v>
      </c>
      <c r="B593" s="189" t="s">
        <v>2845</v>
      </c>
      <c r="C593" s="189" t="s">
        <v>2845</v>
      </c>
      <c r="D593" s="189" t="s">
        <v>135</v>
      </c>
      <c r="E593" s="12">
        <f t="shared" si="443"/>
        <v>10</v>
      </c>
      <c r="F593" s="12">
        <f t="shared" si="444"/>
        <v>1</v>
      </c>
      <c r="G593" s="12">
        <f t="shared" si="445"/>
        <v>3</v>
      </c>
      <c r="H593" s="12" t="str">
        <f t="shared" si="446"/>
        <v>Operations</v>
      </c>
      <c r="I593" s="12" t="str">
        <f t="shared" si="447"/>
        <v>Operations10</v>
      </c>
      <c r="J593" s="12" t="str">
        <f t="shared" si="448"/>
        <v>Trust Administration/Operations</v>
      </c>
      <c r="K593" s="12" t="str">
        <f t="shared" si="449"/>
        <v>OperationsTrust Administration/Operations1</v>
      </c>
      <c r="L593" s="12" t="str">
        <f t="shared" si="450"/>
        <v>Trust Administration/Operations</v>
      </c>
      <c r="M593" s="12" t="str">
        <f t="shared" si="451"/>
        <v>OperationsTrust Administration/OperationsTrust Administration/Operations3</v>
      </c>
      <c r="N593" s="12" t="str">
        <f t="shared" si="452"/>
        <v>D - Manager/Technical Expert</v>
      </c>
      <c r="O593" s="188" t="s">
        <v>2848</v>
      </c>
      <c r="P593" s="4" t="str">
        <f t="shared" si="453"/>
        <v>OP</v>
      </c>
      <c r="Q593" s="4" t="str">
        <f t="shared" si="454"/>
        <v>TR</v>
      </c>
      <c r="R593" s="4" t="str">
        <f t="shared" si="455"/>
        <v>A</v>
      </c>
      <c r="S593" s="4" t="str">
        <f t="shared" si="456"/>
        <v>D</v>
      </c>
      <c r="V593" s="12" t="str">
        <f t="shared" si="457"/>
        <v>RRU-OP-TRAD</v>
      </c>
      <c r="W593" s="17" t="str">
        <f t="shared" ref="W593:W598" si="463">A591</f>
        <v>Operations</v>
      </c>
      <c r="X593" s="17" t="str">
        <f t="shared" si="458"/>
        <v>Trust Administration/Operations</v>
      </c>
      <c r="Y593" s="17" t="str">
        <f t="shared" si="460"/>
        <v>Trust Administration/Operations</v>
      </c>
      <c r="Z593" s="17" t="str">
        <f t="shared" si="459"/>
        <v>D - Manager/Technical Expert</v>
      </c>
      <c r="AN593" s="4" t="str">
        <f t="shared" si="426"/>
        <v>OPTRAD</v>
      </c>
      <c r="AO593" s="12" t="str">
        <f t="shared" si="412"/>
        <v>RRU-OP-TRAD</v>
      </c>
      <c r="AP593" s="12" t="str">
        <f t="shared" si="427"/>
        <v>Operations</v>
      </c>
      <c r="AQ593" s="12" t="str">
        <f t="shared" si="428"/>
        <v>Trust Administration/Operations</v>
      </c>
      <c r="AR593" s="12" t="str">
        <f t="shared" si="429"/>
        <v>Trust Administration/Operations</v>
      </c>
      <c r="AS593" s="12" t="str">
        <f t="shared" si="430"/>
        <v>D - Manager/Technical Expert</v>
      </c>
      <c r="AT593" s="12" t="str">
        <f t="shared" si="431"/>
        <v>OperationsTrust Administration/OperationsTrust Administration/OperationsD - Manager/Technical Expert</v>
      </c>
      <c r="AU593" s="153" t="str">
        <f t="shared" si="432"/>
        <v>D</v>
      </c>
    </row>
    <row r="594" spans="1:47">
      <c r="A594" s="189" t="s">
        <v>50</v>
      </c>
      <c r="B594" s="189" t="s">
        <v>2845</v>
      </c>
      <c r="C594" s="189" t="s">
        <v>2845</v>
      </c>
      <c r="D594" s="189" t="s">
        <v>136</v>
      </c>
      <c r="E594" s="12">
        <f t="shared" si="433"/>
        <v>10</v>
      </c>
      <c r="F594" s="12">
        <f t="shared" si="434"/>
        <v>1</v>
      </c>
      <c r="G594" s="12">
        <f t="shared" si="435"/>
        <v>4</v>
      </c>
      <c r="H594" s="12" t="str">
        <f t="shared" si="436"/>
        <v>Operations</v>
      </c>
      <c r="I594" s="12" t="str">
        <f t="shared" si="437"/>
        <v>Operations10</v>
      </c>
      <c r="J594" s="12" t="str">
        <f t="shared" si="438"/>
        <v>Trust Administration/Operations</v>
      </c>
      <c r="K594" s="12" t="str">
        <f t="shared" si="439"/>
        <v>OperationsTrust Administration/Operations1</v>
      </c>
      <c r="L594" s="12" t="str">
        <f t="shared" si="440"/>
        <v>Trust Administration/Operations</v>
      </c>
      <c r="M594" s="12" t="str">
        <f t="shared" si="441"/>
        <v>OperationsTrust Administration/OperationsTrust Administration/Operations4</v>
      </c>
      <c r="N594" s="12" t="str">
        <f t="shared" si="442"/>
        <v>E - Senior Professional</v>
      </c>
      <c r="O594" s="188" t="s">
        <v>2849</v>
      </c>
      <c r="P594" s="4" t="str">
        <f t="shared" si="453"/>
        <v>OP</v>
      </c>
      <c r="Q594" s="4" t="str">
        <f t="shared" si="454"/>
        <v>TR</v>
      </c>
      <c r="R594" s="4" t="str">
        <f t="shared" si="455"/>
        <v>A</v>
      </c>
      <c r="S594" s="4" t="str">
        <f t="shared" si="456"/>
        <v>E</v>
      </c>
      <c r="V594" s="12" t="str">
        <f t="shared" si="457"/>
        <v>RRU-OP-TRAE</v>
      </c>
      <c r="W594" s="17" t="str">
        <f t="shared" si="463"/>
        <v>Operations</v>
      </c>
      <c r="X594" s="17" t="str">
        <f t="shared" si="458"/>
        <v>Trust Administration/Operations</v>
      </c>
      <c r="Y594" s="17" t="str">
        <f t="shared" si="460"/>
        <v>Trust Administration/Operations</v>
      </c>
      <c r="Z594" s="17" t="str">
        <f t="shared" si="459"/>
        <v>E - Senior Professional</v>
      </c>
      <c r="AN594" s="4" t="str">
        <f t="shared" si="426"/>
        <v>OPTRAE</v>
      </c>
      <c r="AO594" s="12" t="str">
        <f t="shared" si="412"/>
        <v>RRU-OP-TRAE</v>
      </c>
      <c r="AP594" s="12" t="str">
        <f t="shared" si="427"/>
        <v>Operations</v>
      </c>
      <c r="AQ594" s="12" t="str">
        <f t="shared" si="428"/>
        <v>Trust Administration/Operations</v>
      </c>
      <c r="AR594" s="12" t="str">
        <f t="shared" si="429"/>
        <v>Trust Administration/Operations</v>
      </c>
      <c r="AS594" s="12" t="str">
        <f t="shared" si="430"/>
        <v>E - Senior Professional</v>
      </c>
      <c r="AT594" s="12" t="str">
        <f t="shared" si="431"/>
        <v>OperationsTrust Administration/OperationsTrust Administration/OperationsE - Senior Professional</v>
      </c>
      <c r="AU594" s="153" t="str">
        <f t="shared" si="432"/>
        <v>E</v>
      </c>
    </row>
    <row r="595" spans="1:47">
      <c r="A595" s="189" t="s">
        <v>50</v>
      </c>
      <c r="B595" s="189" t="s">
        <v>2845</v>
      </c>
      <c r="C595" s="189" t="s">
        <v>2845</v>
      </c>
      <c r="D595" s="189" t="s">
        <v>137</v>
      </c>
      <c r="E595" s="12">
        <f t="shared" si="433"/>
        <v>10</v>
      </c>
      <c r="F595" s="12">
        <f t="shared" si="434"/>
        <v>1</v>
      </c>
      <c r="G595" s="12">
        <f t="shared" si="435"/>
        <v>5</v>
      </c>
      <c r="H595" s="12" t="str">
        <f t="shared" si="436"/>
        <v>Operations</v>
      </c>
      <c r="I595" s="12" t="str">
        <f t="shared" si="437"/>
        <v>Operations10</v>
      </c>
      <c r="J595" s="12" t="str">
        <f t="shared" si="438"/>
        <v>Trust Administration/Operations</v>
      </c>
      <c r="K595" s="12" t="str">
        <f t="shared" si="439"/>
        <v>OperationsTrust Administration/Operations1</v>
      </c>
      <c r="L595" s="12" t="str">
        <f t="shared" si="440"/>
        <v>Trust Administration/Operations</v>
      </c>
      <c r="M595" s="12" t="str">
        <f t="shared" si="441"/>
        <v>OperationsTrust Administration/OperationsTrust Administration/Operations5</v>
      </c>
      <c r="N595" s="12" t="str">
        <f t="shared" si="442"/>
        <v>F - Intermediate Professional</v>
      </c>
      <c r="O595" s="188" t="s">
        <v>2850</v>
      </c>
      <c r="P595" s="4" t="str">
        <f t="shared" si="453"/>
        <v>OP</v>
      </c>
      <c r="Q595" s="4" t="str">
        <f t="shared" si="454"/>
        <v>TR</v>
      </c>
      <c r="R595" s="4" t="str">
        <f t="shared" si="455"/>
        <v>A</v>
      </c>
      <c r="S595" s="4" t="str">
        <f t="shared" si="456"/>
        <v>F</v>
      </c>
      <c r="V595" s="12" t="str">
        <f t="shared" si="457"/>
        <v>RRU-OP-TRAF</v>
      </c>
      <c r="W595" s="17" t="str">
        <f t="shared" si="463"/>
        <v>Operations</v>
      </c>
      <c r="X595" s="17" t="str">
        <f t="shared" si="458"/>
        <v>Trust Administration/Operations</v>
      </c>
      <c r="Y595" s="17" t="str">
        <f t="shared" si="460"/>
        <v>Trust Administration/Operations</v>
      </c>
      <c r="Z595" s="17" t="str">
        <f t="shared" si="459"/>
        <v>F - Intermediate Professional</v>
      </c>
      <c r="AN595" s="4" t="str">
        <f t="shared" si="426"/>
        <v>OPTRAF</v>
      </c>
      <c r="AO595" s="12" t="str">
        <f t="shared" si="412"/>
        <v>RRU-OP-TRAF</v>
      </c>
      <c r="AP595" s="12" t="str">
        <f t="shared" si="427"/>
        <v>Operations</v>
      </c>
      <c r="AQ595" s="12" t="str">
        <f t="shared" si="428"/>
        <v>Trust Administration/Operations</v>
      </c>
      <c r="AR595" s="12" t="str">
        <f t="shared" si="429"/>
        <v>Trust Administration/Operations</v>
      </c>
      <c r="AS595" s="12" t="str">
        <f t="shared" si="430"/>
        <v>F - Intermediate Professional</v>
      </c>
      <c r="AT595" s="12" t="str">
        <f t="shared" si="431"/>
        <v>OperationsTrust Administration/OperationsTrust Administration/OperationsF - Intermediate Professional</v>
      </c>
      <c r="AU595" s="153" t="str">
        <f t="shared" si="432"/>
        <v>F</v>
      </c>
    </row>
    <row r="596" spans="1:47">
      <c r="A596" s="189" t="s">
        <v>50</v>
      </c>
      <c r="B596" s="189" t="s">
        <v>2845</v>
      </c>
      <c r="C596" s="189" t="s">
        <v>2845</v>
      </c>
      <c r="D596" s="189" t="s">
        <v>138</v>
      </c>
      <c r="E596" s="12">
        <f t="shared" si="433"/>
        <v>10</v>
      </c>
      <c r="F596" s="12">
        <f t="shared" si="434"/>
        <v>1</v>
      </c>
      <c r="G596" s="12">
        <f t="shared" si="435"/>
        <v>6</v>
      </c>
      <c r="H596" s="12" t="str">
        <f t="shared" si="436"/>
        <v>Operations</v>
      </c>
      <c r="I596" s="12" t="str">
        <f t="shared" si="437"/>
        <v>Operations10</v>
      </c>
      <c r="J596" s="12" t="str">
        <f t="shared" si="438"/>
        <v>Trust Administration/Operations</v>
      </c>
      <c r="K596" s="12" t="str">
        <f t="shared" si="439"/>
        <v>OperationsTrust Administration/Operations1</v>
      </c>
      <c r="L596" s="12" t="str">
        <f t="shared" si="440"/>
        <v>Trust Administration/Operations</v>
      </c>
      <c r="M596" s="12" t="str">
        <f t="shared" si="441"/>
        <v>OperationsTrust Administration/OperationsTrust Administration/Operations6</v>
      </c>
      <c r="N596" s="12" t="str">
        <f t="shared" si="442"/>
        <v>G - Junior Professional</v>
      </c>
      <c r="O596" s="188" t="s">
        <v>2851</v>
      </c>
      <c r="P596" s="4" t="str">
        <f t="shared" si="453"/>
        <v>OP</v>
      </c>
      <c r="Q596" s="4" t="str">
        <f t="shared" si="454"/>
        <v>TR</v>
      </c>
      <c r="R596" s="4" t="str">
        <f t="shared" si="455"/>
        <v>A</v>
      </c>
      <c r="S596" s="4" t="str">
        <f t="shared" si="456"/>
        <v>G</v>
      </c>
      <c r="V596" s="12" t="str">
        <f t="shared" si="457"/>
        <v>RRU-OP-TRAG</v>
      </c>
      <c r="W596" s="17" t="str">
        <f t="shared" si="463"/>
        <v>Operations</v>
      </c>
      <c r="X596" s="17" t="str">
        <f t="shared" si="458"/>
        <v>Trust Administration/Operations</v>
      </c>
      <c r="Y596" s="17" t="str">
        <f t="shared" si="460"/>
        <v>Trust Administration/Operations</v>
      </c>
      <c r="Z596" s="17" t="str">
        <f t="shared" si="459"/>
        <v>G - Junior Professional</v>
      </c>
      <c r="AN596" s="4" t="str">
        <f t="shared" si="426"/>
        <v>OPTRAG</v>
      </c>
      <c r="AO596" s="12" t="str">
        <f t="shared" si="412"/>
        <v>RRU-OP-TRAG</v>
      </c>
      <c r="AP596" s="12" t="str">
        <f t="shared" si="427"/>
        <v>Operations</v>
      </c>
      <c r="AQ596" s="12" t="str">
        <f t="shared" si="428"/>
        <v>Trust Administration/Operations</v>
      </c>
      <c r="AR596" s="12" t="str">
        <f t="shared" si="429"/>
        <v>Trust Administration/Operations</v>
      </c>
      <c r="AS596" s="12" t="str">
        <f t="shared" si="430"/>
        <v>G - Junior Professional</v>
      </c>
      <c r="AT596" s="12" t="str">
        <f t="shared" si="431"/>
        <v>OperationsTrust Administration/OperationsTrust Administration/OperationsG - Junior Professional</v>
      </c>
      <c r="AU596" s="153" t="str">
        <f t="shared" si="432"/>
        <v>G</v>
      </c>
    </row>
    <row r="597" spans="1:47">
      <c r="A597" s="189" t="s">
        <v>50</v>
      </c>
      <c r="B597" s="189" t="s">
        <v>2845</v>
      </c>
      <c r="C597" s="189" t="s">
        <v>2845</v>
      </c>
      <c r="D597" s="189" t="s">
        <v>143</v>
      </c>
      <c r="E597" s="12">
        <f t="shared" si="433"/>
        <v>10</v>
      </c>
      <c r="F597" s="12">
        <f t="shared" si="434"/>
        <v>1</v>
      </c>
      <c r="G597" s="12">
        <f t="shared" si="435"/>
        <v>7</v>
      </c>
      <c r="H597" s="12" t="str">
        <f t="shared" si="436"/>
        <v>Operations</v>
      </c>
      <c r="I597" s="12" t="str">
        <f t="shared" si="437"/>
        <v>Operations10</v>
      </c>
      <c r="J597" s="12" t="str">
        <f t="shared" si="438"/>
        <v>Trust Administration/Operations</v>
      </c>
      <c r="K597" s="12" t="str">
        <f t="shared" si="439"/>
        <v>OperationsTrust Administration/Operations1</v>
      </c>
      <c r="L597" s="12" t="str">
        <f t="shared" si="440"/>
        <v>Trust Administration/Operations</v>
      </c>
      <c r="M597" s="12" t="str">
        <f t="shared" si="441"/>
        <v>OperationsTrust Administration/OperationsTrust Administration/Operations7</v>
      </c>
      <c r="N597" s="12" t="str">
        <f t="shared" si="442"/>
        <v>H - Intermediate Staff</v>
      </c>
      <c r="O597" s="188" t="s">
        <v>2852</v>
      </c>
      <c r="P597" s="4" t="str">
        <f t="shared" si="453"/>
        <v>OP</v>
      </c>
      <c r="Q597" s="4" t="str">
        <f t="shared" si="454"/>
        <v>TR</v>
      </c>
      <c r="R597" s="4" t="str">
        <f t="shared" si="455"/>
        <v>A</v>
      </c>
      <c r="S597" s="4" t="str">
        <f t="shared" si="456"/>
        <v>H</v>
      </c>
      <c r="V597" s="12" t="str">
        <f t="shared" si="457"/>
        <v>RRU-OP-TRAH</v>
      </c>
      <c r="W597" s="17" t="str">
        <f t="shared" si="463"/>
        <v>Operations</v>
      </c>
      <c r="X597" s="17" t="str">
        <f t="shared" si="458"/>
        <v>Trust Administration/Operations</v>
      </c>
      <c r="Y597" s="17" t="str">
        <f t="shared" si="460"/>
        <v>Trust Administration/Operations</v>
      </c>
      <c r="Z597" s="17" t="str">
        <f t="shared" si="459"/>
        <v>H - Intermediate Staff</v>
      </c>
      <c r="AN597" s="4" t="str">
        <f t="shared" si="426"/>
        <v>OPTRAH</v>
      </c>
      <c r="AO597" s="12" t="str">
        <f t="shared" si="412"/>
        <v>RRU-OP-TRAH</v>
      </c>
      <c r="AP597" s="12" t="str">
        <f t="shared" si="427"/>
        <v>Operations</v>
      </c>
      <c r="AQ597" s="12" t="str">
        <f t="shared" si="428"/>
        <v>Trust Administration/Operations</v>
      </c>
      <c r="AR597" s="12" t="str">
        <f t="shared" si="429"/>
        <v>Trust Administration/Operations</v>
      </c>
      <c r="AS597" s="12" t="str">
        <f t="shared" si="430"/>
        <v>H - Intermediate Staff</v>
      </c>
      <c r="AT597" s="12" t="str">
        <f t="shared" si="431"/>
        <v>OperationsTrust Administration/OperationsTrust Administration/OperationsH - Intermediate Staff</v>
      </c>
      <c r="AU597" s="153" t="str">
        <f t="shared" si="432"/>
        <v>H</v>
      </c>
    </row>
    <row r="598" spans="1:47">
      <c r="A598" s="189" t="s">
        <v>50</v>
      </c>
      <c r="B598" s="189" t="s">
        <v>2845</v>
      </c>
      <c r="C598" s="189" t="s">
        <v>2845</v>
      </c>
      <c r="D598" s="189" t="s">
        <v>144</v>
      </c>
      <c r="E598" s="12">
        <f t="shared" si="433"/>
        <v>10</v>
      </c>
      <c r="F598" s="12">
        <f t="shared" si="434"/>
        <v>1</v>
      </c>
      <c r="G598" s="12">
        <f t="shared" si="435"/>
        <v>8</v>
      </c>
      <c r="H598" s="12" t="str">
        <f t="shared" si="436"/>
        <v>Operations</v>
      </c>
      <c r="I598" s="12" t="str">
        <f t="shared" si="437"/>
        <v>Operations10</v>
      </c>
      <c r="J598" s="12" t="str">
        <f t="shared" si="438"/>
        <v>Trust Administration/Operations</v>
      </c>
      <c r="K598" s="12" t="str">
        <f t="shared" si="439"/>
        <v>OperationsTrust Administration/Operations1</v>
      </c>
      <c r="L598" s="12" t="str">
        <f t="shared" si="440"/>
        <v>Trust Administration/Operations</v>
      </c>
      <c r="M598" s="12" t="str">
        <f t="shared" si="441"/>
        <v>OperationsTrust Administration/OperationsTrust Administration/Operations8</v>
      </c>
      <c r="N598" s="12" t="str">
        <f t="shared" si="442"/>
        <v>I - Junior Staff</v>
      </c>
      <c r="O598" s="188" t="s">
        <v>2853</v>
      </c>
      <c r="P598" s="4" t="str">
        <f t="shared" si="453"/>
        <v>OP</v>
      </c>
      <c r="Q598" s="4" t="str">
        <f t="shared" si="454"/>
        <v>TR</v>
      </c>
      <c r="R598" s="4" t="str">
        <f t="shared" si="455"/>
        <v>A</v>
      </c>
      <c r="S598" s="4" t="str">
        <f t="shared" si="456"/>
        <v>I</v>
      </c>
      <c r="V598" s="12" t="str">
        <f t="shared" si="457"/>
        <v>RRU-OP-TRAI</v>
      </c>
      <c r="W598" s="17" t="str">
        <f t="shared" si="463"/>
        <v>Operations</v>
      </c>
      <c r="X598" s="17" t="str">
        <f t="shared" si="458"/>
        <v>Trust Administration/Operations</v>
      </c>
      <c r="Y598" s="17" t="str">
        <f t="shared" si="460"/>
        <v>Trust Administration/Operations</v>
      </c>
      <c r="Z598" s="17" t="str">
        <f t="shared" si="459"/>
        <v>I - Junior Staff</v>
      </c>
      <c r="AN598" s="4" t="str">
        <f t="shared" si="426"/>
        <v>OPTRAI</v>
      </c>
      <c r="AO598" s="12" t="str">
        <f t="shared" si="412"/>
        <v>RRU-OP-TRAI</v>
      </c>
      <c r="AP598" s="12" t="str">
        <f t="shared" si="427"/>
        <v>Operations</v>
      </c>
      <c r="AQ598" s="12" t="str">
        <f t="shared" si="428"/>
        <v>Trust Administration/Operations</v>
      </c>
      <c r="AR598" s="12" t="str">
        <f t="shared" si="429"/>
        <v>Trust Administration/Operations</v>
      </c>
      <c r="AS598" s="12" t="str">
        <f t="shared" si="430"/>
        <v>I - Junior Staff</v>
      </c>
      <c r="AT598" s="12" t="str">
        <f t="shared" si="431"/>
        <v>OperationsTrust Administration/OperationsTrust Administration/OperationsI - Junior Staff</v>
      </c>
      <c r="AU598" s="153" t="str">
        <f t="shared" si="432"/>
        <v>I</v>
      </c>
    </row>
    <row r="599" spans="1:47">
      <c r="A599" s="189" t="s">
        <v>50</v>
      </c>
      <c r="B599" s="189" t="s">
        <v>2845</v>
      </c>
      <c r="C599" s="189" t="s">
        <v>2845</v>
      </c>
      <c r="D599" s="189" t="s">
        <v>1408</v>
      </c>
      <c r="E599" s="12">
        <f t="shared" si="433"/>
        <v>10</v>
      </c>
      <c r="F599" s="12">
        <f t="shared" si="434"/>
        <v>1</v>
      </c>
      <c r="G599" s="12">
        <f t="shared" si="435"/>
        <v>9</v>
      </c>
      <c r="H599" s="12" t="str">
        <f t="shared" si="436"/>
        <v>Operations</v>
      </c>
      <c r="I599" s="12" t="str">
        <f t="shared" si="437"/>
        <v>Operations10</v>
      </c>
      <c r="J599" s="12" t="str">
        <f t="shared" si="438"/>
        <v>Trust Administration/Operations</v>
      </c>
      <c r="K599" s="12" t="str">
        <f t="shared" si="439"/>
        <v>OperationsTrust Administration/Operations1</v>
      </c>
      <c r="L599" s="12" t="str">
        <f t="shared" si="440"/>
        <v>Trust Administration/Operations</v>
      </c>
      <c r="M599" s="12" t="str">
        <f t="shared" si="441"/>
        <v>OperationsTrust Administration/OperationsTrust Administration/Operations9</v>
      </c>
      <c r="N599" s="12" t="str">
        <f t="shared" si="442"/>
        <v>Levels C &amp; D Combined</v>
      </c>
      <c r="O599" s="188" t="s">
        <v>3772</v>
      </c>
      <c r="P599" s="4" t="str">
        <f t="shared" ref="P599:P601" si="464">LEFT(O599,2)</f>
        <v>OP</v>
      </c>
      <c r="Q599" s="4" t="str">
        <f t="shared" ref="Q599:Q601" si="465">MID(O599,3,2)</f>
        <v>TR</v>
      </c>
      <c r="R599" s="4" t="str">
        <f t="shared" ref="R599:R601" si="466">MID(O599,5,1)</f>
        <v>A</v>
      </c>
      <c r="S599" s="4" t="str">
        <f t="shared" ref="S599:S601" si="467">RIGHT(O599)</f>
        <v>2</v>
      </c>
      <c r="V599" s="12" t="str">
        <f t="shared" ref="V599:V601" si="468">"RRU-"&amp;P599&amp;"-"&amp;Q599&amp;R599&amp;S599</f>
        <v>RRU-OP-TRA2</v>
      </c>
      <c r="W599" s="17" t="str">
        <f t="shared" ref="W599:W601" si="469">A597</f>
        <v>Operations</v>
      </c>
      <c r="X599" s="17" t="str">
        <f t="shared" ref="X599:X601" si="470">B599</f>
        <v>Trust Administration/Operations</v>
      </c>
      <c r="Y599" s="17" t="str">
        <f t="shared" ref="Y599:Y601" si="471">C598</f>
        <v>Trust Administration/Operations</v>
      </c>
      <c r="Z599" s="17" t="str">
        <f t="shared" ref="Z599:Z601" si="472">D599</f>
        <v>Levels C &amp; D Combined</v>
      </c>
      <c r="AN599" s="4" t="str">
        <f t="shared" ref="AN599:AN601" si="473">O599</f>
        <v>OPTRA2</v>
      </c>
      <c r="AO599" s="12" t="str">
        <f t="shared" si="412"/>
        <v>RRU-OP-TRA2</v>
      </c>
      <c r="AP599" s="12" t="str">
        <f t="shared" ref="AP599:AP601" si="474">A599</f>
        <v>Operations</v>
      </c>
      <c r="AQ599" s="12" t="str">
        <f t="shared" ref="AQ599:AQ601" si="475">B599</f>
        <v>Trust Administration/Operations</v>
      </c>
      <c r="AR599" s="12" t="str">
        <f t="shared" ref="AR599:AR601" si="476">C599</f>
        <v>Trust Administration/Operations</v>
      </c>
      <c r="AS599" s="12" t="str">
        <f t="shared" ref="AS599:AS601" si="477">D599</f>
        <v>Levels C &amp; D Combined</v>
      </c>
      <c r="AT599" s="12" t="str">
        <f t="shared" ref="AT599:AT601" si="478">AP599&amp;AQ599&amp;AR599&amp;AS599</f>
        <v>OperationsTrust Administration/OperationsTrust Administration/OperationsLevels C &amp; D Combined</v>
      </c>
      <c r="AU599" s="153" t="str">
        <f t="shared" ref="AU599:AU601" si="479">RIGHT(AO599)</f>
        <v>2</v>
      </c>
    </row>
    <row r="600" spans="1:47">
      <c r="A600" s="189" t="s">
        <v>50</v>
      </c>
      <c r="B600" s="189" t="s">
        <v>2845</v>
      </c>
      <c r="C600" s="189" t="s">
        <v>2845</v>
      </c>
      <c r="D600" s="189" t="s">
        <v>1409</v>
      </c>
      <c r="E600" s="12">
        <f t="shared" ref="E600:E605" si="480">IF(AND(H600=H599),IF(J600=J599,E599,E599+1),1)</f>
        <v>10</v>
      </c>
      <c r="F600" s="12">
        <f t="shared" ref="F600:F605" si="481">IF(AND(H600=H599,J600=J599),IF(L600=L599,F599,F599+1),1)</f>
        <v>1</v>
      </c>
      <c r="G600" s="12">
        <f t="shared" ref="G600:G605" si="482">IF(AND(H600=H599,J600=J599,L600=L599),IF(N600=N599,G599,G599+1),1)</f>
        <v>10</v>
      </c>
      <c r="H600" s="12" t="str">
        <f t="shared" ref="H600:H605" si="483">A600</f>
        <v>Operations</v>
      </c>
      <c r="I600" s="12" t="str">
        <f t="shared" ref="I600:I605" si="484">H600&amp;E600</f>
        <v>Operations10</v>
      </c>
      <c r="J600" s="12" t="str">
        <f t="shared" ref="J600:J605" si="485">B600</f>
        <v>Trust Administration/Operations</v>
      </c>
      <c r="K600" s="12" t="str">
        <f t="shared" ref="K600:K605" si="486">+H600&amp;J600&amp;F600</f>
        <v>OperationsTrust Administration/Operations1</v>
      </c>
      <c r="L600" s="12" t="str">
        <f t="shared" ref="L600:L605" si="487">C600</f>
        <v>Trust Administration/Operations</v>
      </c>
      <c r="M600" s="12" t="str">
        <f t="shared" ref="M600:M605" si="488">H600&amp;J600&amp;L600&amp;G600</f>
        <v>OperationsTrust Administration/OperationsTrust Administration/Operations10</v>
      </c>
      <c r="N600" s="12" t="str">
        <f t="shared" ref="N600:N605" si="489">D600</f>
        <v>Levels E, F &amp; G Combined</v>
      </c>
      <c r="O600" s="188" t="s">
        <v>3773</v>
      </c>
      <c r="P600" s="4" t="str">
        <f t="shared" si="464"/>
        <v>OP</v>
      </c>
      <c r="Q600" s="4" t="str">
        <f t="shared" si="465"/>
        <v>TR</v>
      </c>
      <c r="R600" s="4" t="str">
        <f t="shared" si="466"/>
        <v>A</v>
      </c>
      <c r="S600" s="4" t="str">
        <f t="shared" si="467"/>
        <v>3</v>
      </c>
      <c r="V600" s="12" t="str">
        <f t="shared" si="468"/>
        <v>RRU-OP-TRA3</v>
      </c>
      <c r="W600" s="17" t="str">
        <f t="shared" si="469"/>
        <v>Operations</v>
      </c>
      <c r="X600" s="17" t="str">
        <f t="shared" si="470"/>
        <v>Trust Administration/Operations</v>
      </c>
      <c r="Y600" s="17" t="str">
        <f t="shared" si="471"/>
        <v>Trust Administration/Operations</v>
      </c>
      <c r="Z600" s="17" t="str">
        <f t="shared" si="472"/>
        <v>Levels E, F &amp; G Combined</v>
      </c>
      <c r="AN600" s="4" t="str">
        <f t="shared" si="473"/>
        <v>OPTRA3</v>
      </c>
      <c r="AO600" s="12" t="str">
        <f t="shared" si="412"/>
        <v>RRU-OP-TRA3</v>
      </c>
      <c r="AP600" s="12" t="str">
        <f t="shared" si="474"/>
        <v>Operations</v>
      </c>
      <c r="AQ600" s="12" t="str">
        <f t="shared" si="475"/>
        <v>Trust Administration/Operations</v>
      </c>
      <c r="AR600" s="12" t="str">
        <f t="shared" si="476"/>
        <v>Trust Administration/Operations</v>
      </c>
      <c r="AS600" s="12" t="str">
        <f t="shared" si="477"/>
        <v>Levels E, F &amp; G Combined</v>
      </c>
      <c r="AT600" s="12" t="str">
        <f t="shared" si="478"/>
        <v>OperationsTrust Administration/OperationsTrust Administration/OperationsLevels E, F &amp; G Combined</v>
      </c>
      <c r="AU600" s="153" t="str">
        <f t="shared" si="479"/>
        <v>3</v>
      </c>
    </row>
    <row r="601" spans="1:47">
      <c r="A601" s="189" t="s">
        <v>50</v>
      </c>
      <c r="B601" s="189" t="s">
        <v>2845</v>
      </c>
      <c r="C601" s="189" t="s">
        <v>2845</v>
      </c>
      <c r="D601" s="189" t="s">
        <v>1410</v>
      </c>
      <c r="E601" s="12">
        <f t="shared" si="480"/>
        <v>10</v>
      </c>
      <c r="F601" s="12">
        <f t="shared" si="481"/>
        <v>1</v>
      </c>
      <c r="G601" s="12">
        <f t="shared" si="482"/>
        <v>11</v>
      </c>
      <c r="H601" s="12" t="str">
        <f t="shared" si="483"/>
        <v>Operations</v>
      </c>
      <c r="I601" s="12" t="str">
        <f t="shared" si="484"/>
        <v>Operations10</v>
      </c>
      <c r="J601" s="12" t="str">
        <f t="shared" si="485"/>
        <v>Trust Administration/Operations</v>
      </c>
      <c r="K601" s="12" t="str">
        <f t="shared" si="486"/>
        <v>OperationsTrust Administration/Operations1</v>
      </c>
      <c r="L601" s="12" t="str">
        <f t="shared" si="487"/>
        <v>Trust Administration/Operations</v>
      </c>
      <c r="M601" s="12" t="str">
        <f t="shared" si="488"/>
        <v>OperationsTrust Administration/OperationsTrust Administration/Operations11</v>
      </c>
      <c r="N601" s="12" t="str">
        <f t="shared" si="489"/>
        <v>Levels H &amp; I Combined</v>
      </c>
      <c r="O601" s="188" t="s">
        <v>3774</v>
      </c>
      <c r="P601" s="4" t="str">
        <f t="shared" si="464"/>
        <v>OP</v>
      </c>
      <c r="Q601" s="4" t="str">
        <f t="shared" si="465"/>
        <v>TR</v>
      </c>
      <c r="R601" s="4" t="str">
        <f t="shared" si="466"/>
        <v>A</v>
      </c>
      <c r="S601" s="4" t="str">
        <f t="shared" si="467"/>
        <v>4</v>
      </c>
      <c r="V601" s="12" t="str">
        <f t="shared" si="468"/>
        <v>RRU-OP-TRA4</v>
      </c>
      <c r="W601" s="17" t="str">
        <f t="shared" si="469"/>
        <v>Operations</v>
      </c>
      <c r="X601" s="17" t="str">
        <f t="shared" si="470"/>
        <v>Trust Administration/Operations</v>
      </c>
      <c r="Y601" s="17" t="str">
        <f t="shared" si="471"/>
        <v>Trust Administration/Operations</v>
      </c>
      <c r="Z601" s="17" t="str">
        <f t="shared" si="472"/>
        <v>Levels H &amp; I Combined</v>
      </c>
      <c r="AN601" s="4" t="str">
        <f t="shared" si="473"/>
        <v>OPTRA4</v>
      </c>
      <c r="AO601" s="12" t="str">
        <f t="shared" si="412"/>
        <v>RRU-OP-TRA4</v>
      </c>
      <c r="AP601" s="12" t="str">
        <f t="shared" si="474"/>
        <v>Operations</v>
      </c>
      <c r="AQ601" s="12" t="str">
        <f t="shared" si="475"/>
        <v>Trust Administration/Operations</v>
      </c>
      <c r="AR601" s="12" t="str">
        <f t="shared" si="476"/>
        <v>Trust Administration/Operations</v>
      </c>
      <c r="AS601" s="12" t="str">
        <f t="shared" si="477"/>
        <v>Levels H &amp; I Combined</v>
      </c>
      <c r="AT601" s="12" t="str">
        <f t="shared" si="478"/>
        <v>OperationsTrust Administration/OperationsTrust Administration/OperationsLevels H &amp; I Combined</v>
      </c>
      <c r="AU601" s="153" t="str">
        <f t="shared" si="479"/>
        <v>4</v>
      </c>
    </row>
    <row r="602" spans="1:47">
      <c r="A602" s="189" t="s">
        <v>50</v>
      </c>
      <c r="B602" s="189" t="s">
        <v>102</v>
      </c>
      <c r="C602" s="189" t="s">
        <v>102</v>
      </c>
      <c r="D602" s="189" t="s">
        <v>51</v>
      </c>
      <c r="E602" s="12">
        <f t="shared" si="480"/>
        <v>11</v>
      </c>
      <c r="F602" s="12">
        <f t="shared" si="481"/>
        <v>1</v>
      </c>
      <c r="G602" s="12">
        <f t="shared" si="482"/>
        <v>1</v>
      </c>
      <c r="H602" s="12" t="str">
        <f t="shared" si="483"/>
        <v>Operations</v>
      </c>
      <c r="I602" s="12" t="str">
        <f t="shared" si="484"/>
        <v>Operations11</v>
      </c>
      <c r="J602" s="12" t="str">
        <f t="shared" si="485"/>
        <v>Insurance Operations</v>
      </c>
      <c r="K602" s="12" t="str">
        <f t="shared" si="486"/>
        <v>OperationsInsurance Operations1</v>
      </c>
      <c r="L602" s="12" t="str">
        <f t="shared" si="487"/>
        <v>Insurance Operations</v>
      </c>
      <c r="M602" s="12" t="str">
        <f t="shared" si="488"/>
        <v>OperationsInsurance OperationsInsurance Operations1</v>
      </c>
      <c r="N602" s="12" t="str">
        <f t="shared" si="489"/>
        <v>B - Senior Function Manager</v>
      </c>
      <c r="O602" s="188" t="s">
        <v>2854</v>
      </c>
      <c r="P602" s="4" t="str">
        <f t="shared" si="453"/>
        <v>OP</v>
      </c>
      <c r="Q602" s="4" t="str">
        <f t="shared" si="454"/>
        <v>IN</v>
      </c>
      <c r="R602" s="4" t="str">
        <f t="shared" si="455"/>
        <v>A</v>
      </c>
      <c r="S602" s="4" t="str">
        <f t="shared" si="456"/>
        <v>B</v>
      </c>
      <c r="V602" s="12" t="str">
        <f t="shared" si="457"/>
        <v>RRU-OP-INAB</v>
      </c>
      <c r="W602" s="17" t="str">
        <f>A597</f>
        <v>Operations</v>
      </c>
      <c r="X602" s="17" t="str">
        <f t="shared" si="458"/>
        <v>Insurance Operations</v>
      </c>
      <c r="Y602" s="17" t="str">
        <f>C598</f>
        <v>Trust Administration/Operations</v>
      </c>
      <c r="Z602" s="17" t="str">
        <f t="shared" si="459"/>
        <v>B - Senior Function Manager</v>
      </c>
      <c r="AN602" s="4" t="str">
        <f t="shared" si="426"/>
        <v>OPINAB</v>
      </c>
      <c r="AO602" s="12" t="str">
        <f t="shared" si="412"/>
        <v>RRU-OP-INAB</v>
      </c>
      <c r="AP602" s="12" t="str">
        <f t="shared" si="427"/>
        <v>Operations</v>
      </c>
      <c r="AQ602" s="12" t="str">
        <f t="shared" si="428"/>
        <v>Insurance Operations</v>
      </c>
      <c r="AR602" s="12" t="str">
        <f t="shared" si="429"/>
        <v>Insurance Operations</v>
      </c>
      <c r="AS602" s="12" t="str">
        <f t="shared" si="430"/>
        <v>B - Senior Function Manager</v>
      </c>
      <c r="AT602" s="12" t="str">
        <f t="shared" si="431"/>
        <v>OperationsInsurance OperationsInsurance OperationsB - Senior Function Manager</v>
      </c>
      <c r="AU602" s="153" t="str">
        <f t="shared" si="432"/>
        <v>B</v>
      </c>
    </row>
    <row r="603" spans="1:47">
      <c r="A603" s="189" t="s">
        <v>50</v>
      </c>
      <c r="B603" s="189" t="s">
        <v>102</v>
      </c>
      <c r="C603" s="189" t="s">
        <v>102</v>
      </c>
      <c r="D603" s="189" t="s">
        <v>142</v>
      </c>
      <c r="E603" s="12">
        <f t="shared" si="480"/>
        <v>11</v>
      </c>
      <c r="F603" s="12">
        <f t="shared" si="481"/>
        <v>1</v>
      </c>
      <c r="G603" s="12">
        <f t="shared" si="482"/>
        <v>2</v>
      </c>
      <c r="H603" s="12" t="str">
        <f t="shared" si="483"/>
        <v>Operations</v>
      </c>
      <c r="I603" s="12" t="str">
        <f t="shared" si="484"/>
        <v>Operations11</v>
      </c>
      <c r="J603" s="12" t="str">
        <f t="shared" si="485"/>
        <v>Insurance Operations</v>
      </c>
      <c r="K603" s="12" t="str">
        <f t="shared" si="486"/>
        <v>OperationsInsurance Operations1</v>
      </c>
      <c r="L603" s="12" t="str">
        <f t="shared" si="487"/>
        <v>Insurance Operations</v>
      </c>
      <c r="M603" s="12" t="str">
        <f t="shared" si="488"/>
        <v>OperationsInsurance OperationsInsurance Operations2</v>
      </c>
      <c r="N603" s="12" t="str">
        <f t="shared" si="489"/>
        <v>C - Function Manager/Senior Technical Expert</v>
      </c>
      <c r="O603" s="188" t="s">
        <v>2855</v>
      </c>
      <c r="P603" s="4" t="str">
        <f t="shared" si="453"/>
        <v>OP</v>
      </c>
      <c r="Q603" s="4" t="str">
        <f t="shared" si="454"/>
        <v>IN</v>
      </c>
      <c r="R603" s="4" t="str">
        <f t="shared" si="455"/>
        <v>A</v>
      </c>
      <c r="S603" s="4" t="str">
        <f t="shared" si="456"/>
        <v>C</v>
      </c>
      <c r="V603" s="12" t="str">
        <f t="shared" si="457"/>
        <v>RRU-OP-INAC</v>
      </c>
      <c r="W603" s="17" t="str">
        <f>A598</f>
        <v>Operations</v>
      </c>
      <c r="X603" s="17" t="str">
        <f t="shared" si="458"/>
        <v>Insurance Operations</v>
      </c>
      <c r="Y603" s="17" t="str">
        <f t="shared" si="460"/>
        <v>Insurance Operations</v>
      </c>
      <c r="Z603" s="17" t="str">
        <f t="shared" si="459"/>
        <v>C - Function Manager/Senior Technical Expert</v>
      </c>
      <c r="AN603" s="4" t="str">
        <f t="shared" si="426"/>
        <v>OPINAC</v>
      </c>
      <c r="AO603" s="12" t="str">
        <f t="shared" si="412"/>
        <v>RRU-OP-INAC</v>
      </c>
      <c r="AP603" s="12" t="str">
        <f t="shared" si="427"/>
        <v>Operations</v>
      </c>
      <c r="AQ603" s="12" t="str">
        <f t="shared" si="428"/>
        <v>Insurance Operations</v>
      </c>
      <c r="AR603" s="12" t="str">
        <f t="shared" si="429"/>
        <v>Insurance Operations</v>
      </c>
      <c r="AS603" s="12" t="str">
        <f t="shared" si="430"/>
        <v>C - Function Manager/Senior Technical Expert</v>
      </c>
      <c r="AT603" s="12" t="str">
        <f t="shared" si="431"/>
        <v>OperationsInsurance OperationsInsurance OperationsC - Function Manager/Senior Technical Expert</v>
      </c>
      <c r="AU603" s="153" t="str">
        <f t="shared" si="432"/>
        <v>C</v>
      </c>
    </row>
    <row r="604" spans="1:47">
      <c r="A604" s="189" t="s">
        <v>50</v>
      </c>
      <c r="B604" s="189" t="s">
        <v>102</v>
      </c>
      <c r="C604" s="189" t="s">
        <v>102</v>
      </c>
      <c r="D604" s="189" t="s">
        <v>135</v>
      </c>
      <c r="E604" s="12">
        <f t="shared" si="480"/>
        <v>11</v>
      </c>
      <c r="F604" s="12">
        <f t="shared" si="481"/>
        <v>1</v>
      </c>
      <c r="G604" s="12">
        <f t="shared" si="482"/>
        <v>3</v>
      </c>
      <c r="H604" s="12" t="str">
        <f t="shared" si="483"/>
        <v>Operations</v>
      </c>
      <c r="I604" s="12" t="str">
        <f t="shared" si="484"/>
        <v>Operations11</v>
      </c>
      <c r="J604" s="12" t="str">
        <f t="shared" si="485"/>
        <v>Insurance Operations</v>
      </c>
      <c r="K604" s="12" t="str">
        <f t="shared" si="486"/>
        <v>OperationsInsurance Operations1</v>
      </c>
      <c r="L604" s="12" t="str">
        <f t="shared" si="487"/>
        <v>Insurance Operations</v>
      </c>
      <c r="M604" s="12" t="str">
        <f t="shared" si="488"/>
        <v>OperationsInsurance OperationsInsurance Operations3</v>
      </c>
      <c r="N604" s="12" t="str">
        <f t="shared" si="489"/>
        <v>D - Manager/Technical Expert</v>
      </c>
      <c r="O604" s="188" t="s">
        <v>2856</v>
      </c>
      <c r="P604" s="4" t="str">
        <f t="shared" si="453"/>
        <v>OP</v>
      </c>
      <c r="Q604" s="4" t="str">
        <f t="shared" si="454"/>
        <v>IN</v>
      </c>
      <c r="R604" s="4" t="str">
        <f t="shared" si="455"/>
        <v>A</v>
      </c>
      <c r="S604" s="4" t="str">
        <f t="shared" si="456"/>
        <v>D</v>
      </c>
      <c r="V604" s="12" t="str">
        <f t="shared" si="457"/>
        <v>RRU-OP-INAD</v>
      </c>
      <c r="W604" s="17" t="str">
        <f t="shared" ref="W604:W609" si="490">A602</f>
        <v>Operations</v>
      </c>
      <c r="X604" s="17" t="str">
        <f t="shared" si="458"/>
        <v>Insurance Operations</v>
      </c>
      <c r="Y604" s="17" t="str">
        <f t="shared" si="460"/>
        <v>Insurance Operations</v>
      </c>
      <c r="Z604" s="17" t="str">
        <f t="shared" si="459"/>
        <v>D - Manager/Technical Expert</v>
      </c>
      <c r="AN604" s="4" t="str">
        <f t="shared" si="426"/>
        <v>OPINAD</v>
      </c>
      <c r="AO604" s="12" t="str">
        <f t="shared" si="412"/>
        <v>RRU-OP-INAD</v>
      </c>
      <c r="AP604" s="12" t="str">
        <f t="shared" si="427"/>
        <v>Operations</v>
      </c>
      <c r="AQ604" s="12" t="str">
        <f t="shared" si="428"/>
        <v>Insurance Operations</v>
      </c>
      <c r="AR604" s="12" t="str">
        <f t="shared" si="429"/>
        <v>Insurance Operations</v>
      </c>
      <c r="AS604" s="12" t="str">
        <f t="shared" si="430"/>
        <v>D - Manager/Technical Expert</v>
      </c>
      <c r="AT604" s="12" t="str">
        <f t="shared" si="431"/>
        <v>OperationsInsurance OperationsInsurance OperationsD - Manager/Technical Expert</v>
      </c>
      <c r="AU604" s="153" t="str">
        <f t="shared" si="432"/>
        <v>D</v>
      </c>
    </row>
    <row r="605" spans="1:47">
      <c r="A605" s="189" t="s">
        <v>50</v>
      </c>
      <c r="B605" s="189" t="s">
        <v>102</v>
      </c>
      <c r="C605" s="189" t="s">
        <v>102</v>
      </c>
      <c r="D605" s="189" t="s">
        <v>136</v>
      </c>
      <c r="E605" s="12">
        <f t="shared" si="480"/>
        <v>11</v>
      </c>
      <c r="F605" s="12">
        <f t="shared" si="481"/>
        <v>1</v>
      </c>
      <c r="G605" s="12">
        <f t="shared" si="482"/>
        <v>4</v>
      </c>
      <c r="H605" s="12" t="str">
        <f t="shared" si="483"/>
        <v>Operations</v>
      </c>
      <c r="I605" s="12" t="str">
        <f t="shared" si="484"/>
        <v>Operations11</v>
      </c>
      <c r="J605" s="12" t="str">
        <f t="shared" si="485"/>
        <v>Insurance Operations</v>
      </c>
      <c r="K605" s="12" t="str">
        <f t="shared" si="486"/>
        <v>OperationsInsurance Operations1</v>
      </c>
      <c r="L605" s="12" t="str">
        <f t="shared" si="487"/>
        <v>Insurance Operations</v>
      </c>
      <c r="M605" s="12" t="str">
        <f t="shared" si="488"/>
        <v>OperationsInsurance OperationsInsurance Operations4</v>
      </c>
      <c r="N605" s="12" t="str">
        <f t="shared" si="489"/>
        <v>E - Senior Professional</v>
      </c>
      <c r="O605" s="188" t="s">
        <v>2857</v>
      </c>
      <c r="P605" s="4" t="str">
        <f t="shared" si="453"/>
        <v>OP</v>
      </c>
      <c r="Q605" s="4" t="str">
        <f t="shared" si="454"/>
        <v>IN</v>
      </c>
      <c r="R605" s="4" t="str">
        <f t="shared" si="455"/>
        <v>A</v>
      </c>
      <c r="S605" s="4" t="str">
        <f t="shared" si="456"/>
        <v>E</v>
      </c>
      <c r="V605" s="12" t="str">
        <f t="shared" si="457"/>
        <v>RRU-OP-INAE</v>
      </c>
      <c r="W605" s="17" t="str">
        <f t="shared" si="490"/>
        <v>Operations</v>
      </c>
      <c r="X605" s="17" t="str">
        <f t="shared" si="458"/>
        <v>Insurance Operations</v>
      </c>
      <c r="Y605" s="17" t="str">
        <f t="shared" si="460"/>
        <v>Insurance Operations</v>
      </c>
      <c r="Z605" s="17" t="str">
        <f t="shared" si="459"/>
        <v>E - Senior Professional</v>
      </c>
      <c r="AN605" s="4" t="str">
        <f t="shared" si="426"/>
        <v>OPINAE</v>
      </c>
      <c r="AO605" s="12" t="str">
        <f t="shared" si="412"/>
        <v>RRU-OP-INAE</v>
      </c>
      <c r="AP605" s="12" t="str">
        <f t="shared" si="427"/>
        <v>Operations</v>
      </c>
      <c r="AQ605" s="12" t="str">
        <f t="shared" si="428"/>
        <v>Insurance Operations</v>
      </c>
      <c r="AR605" s="12" t="str">
        <f t="shared" si="429"/>
        <v>Insurance Operations</v>
      </c>
      <c r="AS605" s="12" t="str">
        <f t="shared" si="430"/>
        <v>E - Senior Professional</v>
      </c>
      <c r="AT605" s="12" t="str">
        <f t="shared" si="431"/>
        <v>OperationsInsurance OperationsInsurance OperationsE - Senior Professional</v>
      </c>
      <c r="AU605" s="153" t="str">
        <f t="shared" si="432"/>
        <v>E</v>
      </c>
    </row>
    <row r="606" spans="1:47">
      <c r="A606" s="189" t="s">
        <v>50</v>
      </c>
      <c r="B606" s="189" t="s">
        <v>102</v>
      </c>
      <c r="C606" s="189" t="s">
        <v>102</v>
      </c>
      <c r="D606" s="189" t="s">
        <v>137</v>
      </c>
      <c r="E606" s="12">
        <f t="shared" si="433"/>
        <v>11</v>
      </c>
      <c r="F606" s="12">
        <f t="shared" si="434"/>
        <v>1</v>
      </c>
      <c r="G606" s="12">
        <f t="shared" si="435"/>
        <v>5</v>
      </c>
      <c r="H606" s="12" t="str">
        <f t="shared" si="436"/>
        <v>Operations</v>
      </c>
      <c r="I606" s="12" t="str">
        <f t="shared" si="437"/>
        <v>Operations11</v>
      </c>
      <c r="J606" s="12" t="str">
        <f t="shared" si="438"/>
        <v>Insurance Operations</v>
      </c>
      <c r="K606" s="12" t="str">
        <f t="shared" si="439"/>
        <v>OperationsInsurance Operations1</v>
      </c>
      <c r="L606" s="12" t="str">
        <f t="shared" si="440"/>
        <v>Insurance Operations</v>
      </c>
      <c r="M606" s="12" t="str">
        <f t="shared" si="441"/>
        <v>OperationsInsurance OperationsInsurance Operations5</v>
      </c>
      <c r="N606" s="12" t="str">
        <f t="shared" si="442"/>
        <v>F - Intermediate Professional</v>
      </c>
      <c r="O606" s="188" t="s">
        <v>2858</v>
      </c>
      <c r="P606" s="4" t="str">
        <f t="shared" si="453"/>
        <v>OP</v>
      </c>
      <c r="Q606" s="4" t="str">
        <f t="shared" si="454"/>
        <v>IN</v>
      </c>
      <c r="R606" s="4" t="str">
        <f t="shared" si="455"/>
        <v>A</v>
      </c>
      <c r="S606" s="4" t="str">
        <f t="shared" si="456"/>
        <v>F</v>
      </c>
      <c r="V606" s="12" t="str">
        <f t="shared" si="457"/>
        <v>RRU-OP-INAF</v>
      </c>
      <c r="W606" s="17" t="str">
        <f t="shared" si="490"/>
        <v>Operations</v>
      </c>
      <c r="X606" s="17" t="str">
        <f t="shared" si="458"/>
        <v>Insurance Operations</v>
      </c>
      <c r="Y606" s="17" t="str">
        <f t="shared" si="460"/>
        <v>Insurance Operations</v>
      </c>
      <c r="Z606" s="17" t="str">
        <f t="shared" si="459"/>
        <v>F - Intermediate Professional</v>
      </c>
      <c r="AN606" s="4" t="str">
        <f t="shared" si="426"/>
        <v>OPINAF</v>
      </c>
      <c r="AO606" s="12" t="str">
        <f t="shared" si="412"/>
        <v>RRU-OP-INAF</v>
      </c>
      <c r="AP606" s="12" t="str">
        <f t="shared" si="427"/>
        <v>Operations</v>
      </c>
      <c r="AQ606" s="12" t="str">
        <f t="shared" si="428"/>
        <v>Insurance Operations</v>
      </c>
      <c r="AR606" s="12" t="str">
        <f t="shared" si="429"/>
        <v>Insurance Operations</v>
      </c>
      <c r="AS606" s="12" t="str">
        <f t="shared" si="430"/>
        <v>F - Intermediate Professional</v>
      </c>
      <c r="AT606" s="12" t="str">
        <f t="shared" si="431"/>
        <v>OperationsInsurance OperationsInsurance OperationsF - Intermediate Professional</v>
      </c>
      <c r="AU606" s="153" t="str">
        <f t="shared" si="432"/>
        <v>F</v>
      </c>
    </row>
    <row r="607" spans="1:47">
      <c r="A607" s="189" t="s">
        <v>50</v>
      </c>
      <c r="B607" s="189" t="s">
        <v>102</v>
      </c>
      <c r="C607" s="189" t="s">
        <v>102</v>
      </c>
      <c r="D607" s="189" t="s">
        <v>138</v>
      </c>
      <c r="E607" s="12">
        <f t="shared" si="433"/>
        <v>11</v>
      </c>
      <c r="F607" s="12">
        <f t="shared" si="434"/>
        <v>1</v>
      </c>
      <c r="G607" s="12">
        <f t="shared" si="435"/>
        <v>6</v>
      </c>
      <c r="H607" s="12" t="str">
        <f t="shared" si="436"/>
        <v>Operations</v>
      </c>
      <c r="I607" s="12" t="str">
        <f t="shared" si="437"/>
        <v>Operations11</v>
      </c>
      <c r="J607" s="12" t="str">
        <f t="shared" si="438"/>
        <v>Insurance Operations</v>
      </c>
      <c r="K607" s="12" t="str">
        <f t="shared" si="439"/>
        <v>OperationsInsurance Operations1</v>
      </c>
      <c r="L607" s="12" t="str">
        <f t="shared" si="440"/>
        <v>Insurance Operations</v>
      </c>
      <c r="M607" s="12" t="str">
        <f t="shared" si="441"/>
        <v>OperationsInsurance OperationsInsurance Operations6</v>
      </c>
      <c r="N607" s="12" t="str">
        <f t="shared" si="442"/>
        <v>G - Junior Professional</v>
      </c>
      <c r="O607" s="188" t="s">
        <v>2859</v>
      </c>
      <c r="P607" s="4" t="str">
        <f t="shared" si="453"/>
        <v>OP</v>
      </c>
      <c r="Q607" s="4" t="str">
        <f t="shared" si="454"/>
        <v>IN</v>
      </c>
      <c r="R607" s="4" t="str">
        <f t="shared" si="455"/>
        <v>A</v>
      </c>
      <c r="S607" s="4" t="str">
        <f t="shared" si="456"/>
        <v>G</v>
      </c>
      <c r="V607" s="12" t="str">
        <f t="shared" si="457"/>
        <v>RRU-OP-INAG</v>
      </c>
      <c r="W607" s="17" t="str">
        <f t="shared" si="490"/>
        <v>Operations</v>
      </c>
      <c r="X607" s="17" t="str">
        <f t="shared" si="458"/>
        <v>Insurance Operations</v>
      </c>
      <c r="Y607" s="17" t="str">
        <f t="shared" si="460"/>
        <v>Insurance Operations</v>
      </c>
      <c r="Z607" s="17" t="str">
        <f t="shared" si="459"/>
        <v>G - Junior Professional</v>
      </c>
      <c r="AN607" s="4" t="str">
        <f t="shared" si="426"/>
        <v>OPINAG</v>
      </c>
      <c r="AO607" s="12" t="str">
        <f t="shared" ref="AO607:AO674" si="491">"RRU-"&amp;LEFT(AN607,2)&amp;"-"&amp;RIGHT(AN607,4)</f>
        <v>RRU-OP-INAG</v>
      </c>
      <c r="AP607" s="12" t="str">
        <f t="shared" si="427"/>
        <v>Operations</v>
      </c>
      <c r="AQ607" s="12" t="str">
        <f t="shared" si="428"/>
        <v>Insurance Operations</v>
      </c>
      <c r="AR607" s="12" t="str">
        <f t="shared" si="429"/>
        <v>Insurance Operations</v>
      </c>
      <c r="AS607" s="12" t="str">
        <f t="shared" si="430"/>
        <v>G - Junior Professional</v>
      </c>
      <c r="AT607" s="12" t="str">
        <f t="shared" si="431"/>
        <v>OperationsInsurance OperationsInsurance OperationsG - Junior Professional</v>
      </c>
      <c r="AU607" s="153" t="str">
        <f t="shared" si="432"/>
        <v>G</v>
      </c>
    </row>
    <row r="608" spans="1:47">
      <c r="A608" s="189" t="s">
        <v>50</v>
      </c>
      <c r="B608" s="189" t="s">
        <v>102</v>
      </c>
      <c r="C608" s="189" t="s">
        <v>102</v>
      </c>
      <c r="D608" s="189" t="s">
        <v>143</v>
      </c>
      <c r="E608" s="12">
        <f t="shared" si="433"/>
        <v>11</v>
      </c>
      <c r="F608" s="12">
        <f t="shared" si="434"/>
        <v>1</v>
      </c>
      <c r="G608" s="12">
        <f t="shared" si="435"/>
        <v>7</v>
      </c>
      <c r="H608" s="12" t="str">
        <f t="shared" si="436"/>
        <v>Operations</v>
      </c>
      <c r="I608" s="12" t="str">
        <f t="shared" si="437"/>
        <v>Operations11</v>
      </c>
      <c r="J608" s="12" t="str">
        <f t="shared" si="438"/>
        <v>Insurance Operations</v>
      </c>
      <c r="K608" s="12" t="str">
        <f t="shared" si="439"/>
        <v>OperationsInsurance Operations1</v>
      </c>
      <c r="L608" s="12" t="str">
        <f t="shared" si="440"/>
        <v>Insurance Operations</v>
      </c>
      <c r="M608" s="12" t="str">
        <f t="shared" si="441"/>
        <v>OperationsInsurance OperationsInsurance Operations7</v>
      </c>
      <c r="N608" s="12" t="str">
        <f t="shared" si="442"/>
        <v>H - Intermediate Staff</v>
      </c>
      <c r="O608" s="188" t="s">
        <v>2860</v>
      </c>
      <c r="P608" s="4" t="str">
        <f t="shared" si="453"/>
        <v>OP</v>
      </c>
      <c r="Q608" s="4" t="str">
        <f t="shared" si="454"/>
        <v>IN</v>
      </c>
      <c r="R608" s="4" t="str">
        <f t="shared" si="455"/>
        <v>A</v>
      </c>
      <c r="S608" s="4" t="str">
        <f t="shared" si="456"/>
        <v>H</v>
      </c>
      <c r="V608" s="12" t="str">
        <f t="shared" si="457"/>
        <v>RRU-OP-INAH</v>
      </c>
      <c r="W608" s="17" t="str">
        <f t="shared" si="490"/>
        <v>Operations</v>
      </c>
      <c r="X608" s="17" t="str">
        <f t="shared" si="458"/>
        <v>Insurance Operations</v>
      </c>
      <c r="Y608" s="17" t="str">
        <f t="shared" si="460"/>
        <v>Insurance Operations</v>
      </c>
      <c r="Z608" s="17" t="str">
        <f t="shared" si="459"/>
        <v>H - Intermediate Staff</v>
      </c>
      <c r="AN608" s="4" t="str">
        <f t="shared" si="426"/>
        <v>OPINAH</v>
      </c>
      <c r="AO608" s="12" t="str">
        <f t="shared" si="491"/>
        <v>RRU-OP-INAH</v>
      </c>
      <c r="AP608" s="12" t="str">
        <f t="shared" si="427"/>
        <v>Operations</v>
      </c>
      <c r="AQ608" s="12" t="str">
        <f t="shared" si="428"/>
        <v>Insurance Operations</v>
      </c>
      <c r="AR608" s="12" t="str">
        <f t="shared" si="429"/>
        <v>Insurance Operations</v>
      </c>
      <c r="AS608" s="12" t="str">
        <f t="shared" si="430"/>
        <v>H - Intermediate Staff</v>
      </c>
      <c r="AT608" s="12" t="str">
        <f t="shared" si="431"/>
        <v>OperationsInsurance OperationsInsurance OperationsH - Intermediate Staff</v>
      </c>
      <c r="AU608" s="153" t="str">
        <f t="shared" si="432"/>
        <v>H</v>
      </c>
    </row>
    <row r="609" spans="1:47">
      <c r="A609" s="189" t="s">
        <v>50</v>
      </c>
      <c r="B609" s="189" t="s">
        <v>102</v>
      </c>
      <c r="C609" s="189" t="s">
        <v>102</v>
      </c>
      <c r="D609" s="189" t="s">
        <v>144</v>
      </c>
      <c r="E609" s="12">
        <f t="shared" ref="E609:E615" si="492">IF(AND(H609=H608),IF(J609=J608,E608,E608+1),1)</f>
        <v>11</v>
      </c>
      <c r="F609" s="12">
        <f t="shared" ref="F609:F615" si="493">IF(AND(H609=H608,J609=J608),IF(L609=L608,F608,F608+1),1)</f>
        <v>1</v>
      </c>
      <c r="G609" s="12">
        <f t="shared" ref="G609:G615" si="494">IF(AND(H609=H608,J609=J608,L609=L608),IF(N609=N608,G608,G608+1),1)</f>
        <v>8</v>
      </c>
      <c r="H609" s="12" t="str">
        <f t="shared" ref="H609:H615" si="495">A609</f>
        <v>Operations</v>
      </c>
      <c r="I609" s="12" t="str">
        <f t="shared" ref="I609:I615" si="496">H609&amp;E609</f>
        <v>Operations11</v>
      </c>
      <c r="J609" s="12" t="str">
        <f t="shared" ref="J609:J615" si="497">B609</f>
        <v>Insurance Operations</v>
      </c>
      <c r="K609" s="12" t="str">
        <f t="shared" ref="K609:K615" si="498">+H609&amp;J609&amp;F609</f>
        <v>OperationsInsurance Operations1</v>
      </c>
      <c r="L609" s="12" t="str">
        <f t="shared" ref="L609:L615" si="499">C609</f>
        <v>Insurance Operations</v>
      </c>
      <c r="M609" s="12" t="str">
        <f t="shared" ref="M609:M615" si="500">H609&amp;J609&amp;L609&amp;G609</f>
        <v>OperationsInsurance OperationsInsurance Operations8</v>
      </c>
      <c r="N609" s="12" t="str">
        <f t="shared" ref="N609:N615" si="501">D609</f>
        <v>I - Junior Staff</v>
      </c>
      <c r="O609" s="188" t="s">
        <v>2861</v>
      </c>
      <c r="P609" s="4" t="str">
        <f t="shared" si="453"/>
        <v>OP</v>
      </c>
      <c r="Q609" s="4" t="str">
        <f t="shared" si="454"/>
        <v>IN</v>
      </c>
      <c r="R609" s="4" t="str">
        <f t="shared" si="455"/>
        <v>A</v>
      </c>
      <c r="S609" s="4" t="str">
        <f t="shared" si="456"/>
        <v>I</v>
      </c>
      <c r="V609" s="12" t="str">
        <f t="shared" si="457"/>
        <v>RRU-OP-INAI</v>
      </c>
      <c r="W609" s="17" t="str">
        <f t="shared" si="490"/>
        <v>Operations</v>
      </c>
      <c r="X609" s="17" t="str">
        <f t="shared" si="458"/>
        <v>Insurance Operations</v>
      </c>
      <c r="Y609" s="17" t="str">
        <f t="shared" si="460"/>
        <v>Insurance Operations</v>
      </c>
      <c r="Z609" s="17" t="str">
        <f t="shared" si="459"/>
        <v>I - Junior Staff</v>
      </c>
      <c r="AN609" s="4" t="str">
        <f t="shared" si="426"/>
        <v>OPINAI</v>
      </c>
      <c r="AO609" s="12" t="str">
        <f t="shared" si="491"/>
        <v>RRU-OP-INAI</v>
      </c>
      <c r="AP609" s="12" t="str">
        <f t="shared" si="427"/>
        <v>Operations</v>
      </c>
      <c r="AQ609" s="12" t="str">
        <f t="shared" si="428"/>
        <v>Insurance Operations</v>
      </c>
      <c r="AR609" s="12" t="str">
        <f t="shared" si="429"/>
        <v>Insurance Operations</v>
      </c>
      <c r="AS609" s="12" t="str">
        <f t="shared" si="430"/>
        <v>I - Junior Staff</v>
      </c>
      <c r="AT609" s="12" t="str">
        <f t="shared" si="431"/>
        <v>OperationsInsurance OperationsInsurance OperationsI - Junior Staff</v>
      </c>
      <c r="AU609" s="153" t="str">
        <f t="shared" si="432"/>
        <v>I</v>
      </c>
    </row>
    <row r="610" spans="1:47">
      <c r="A610" s="189" t="s">
        <v>50</v>
      </c>
      <c r="B610" s="189" t="s">
        <v>102</v>
      </c>
      <c r="C610" s="189" t="s">
        <v>102</v>
      </c>
      <c r="D610" s="189" t="s">
        <v>1408</v>
      </c>
      <c r="E610" s="12">
        <f t="shared" si="492"/>
        <v>11</v>
      </c>
      <c r="F610" s="12">
        <f t="shared" si="493"/>
        <v>1</v>
      </c>
      <c r="G610" s="12">
        <f t="shared" si="494"/>
        <v>9</v>
      </c>
      <c r="H610" s="12" t="str">
        <f t="shared" si="495"/>
        <v>Operations</v>
      </c>
      <c r="I610" s="12" t="str">
        <f t="shared" si="496"/>
        <v>Operations11</v>
      </c>
      <c r="J610" s="12" t="str">
        <f t="shared" si="497"/>
        <v>Insurance Operations</v>
      </c>
      <c r="K610" s="12" t="str">
        <f t="shared" si="498"/>
        <v>OperationsInsurance Operations1</v>
      </c>
      <c r="L610" s="12" t="str">
        <f t="shared" si="499"/>
        <v>Insurance Operations</v>
      </c>
      <c r="M610" s="12" t="str">
        <f t="shared" si="500"/>
        <v>OperationsInsurance OperationsInsurance Operations9</v>
      </c>
      <c r="N610" s="12" t="str">
        <f t="shared" si="501"/>
        <v>Levels C &amp; D Combined</v>
      </c>
      <c r="O610" s="188" t="s">
        <v>3775</v>
      </c>
      <c r="P610" s="4" t="str">
        <f t="shared" si="453"/>
        <v>OP</v>
      </c>
      <c r="Q610" s="4" t="str">
        <f t="shared" si="454"/>
        <v>IN</v>
      </c>
      <c r="R610" s="4" t="str">
        <f t="shared" si="455"/>
        <v>A</v>
      </c>
      <c r="S610" s="4" t="str">
        <f t="shared" si="456"/>
        <v>2</v>
      </c>
      <c r="V610" s="12" t="str">
        <f t="shared" si="457"/>
        <v>RRU-OP-INA2</v>
      </c>
      <c r="W610" s="17" t="str">
        <f t="shared" ref="W610:W612" si="502">A608</f>
        <v>Operations</v>
      </c>
      <c r="X610" s="17" t="str">
        <f t="shared" si="458"/>
        <v>Insurance Operations</v>
      </c>
      <c r="Y610" s="17" t="str">
        <f t="shared" si="460"/>
        <v>Insurance Operations</v>
      </c>
      <c r="Z610" s="17" t="str">
        <f t="shared" si="459"/>
        <v>Levels C &amp; D Combined</v>
      </c>
      <c r="AN610" s="4" t="str">
        <f t="shared" si="426"/>
        <v>OPINA2</v>
      </c>
      <c r="AO610" s="12" t="str">
        <f t="shared" si="491"/>
        <v>RRU-OP-INA2</v>
      </c>
      <c r="AP610" s="12" t="str">
        <f t="shared" si="427"/>
        <v>Operations</v>
      </c>
      <c r="AQ610" s="12" t="str">
        <f t="shared" si="428"/>
        <v>Insurance Operations</v>
      </c>
      <c r="AR610" s="12" t="str">
        <f t="shared" si="429"/>
        <v>Insurance Operations</v>
      </c>
      <c r="AS610" s="12" t="str">
        <f t="shared" si="430"/>
        <v>Levels C &amp; D Combined</v>
      </c>
      <c r="AT610" s="12" t="str">
        <f t="shared" si="431"/>
        <v>OperationsInsurance OperationsInsurance OperationsLevels C &amp; D Combined</v>
      </c>
      <c r="AU610" s="153" t="str">
        <f t="shared" si="432"/>
        <v>2</v>
      </c>
    </row>
    <row r="611" spans="1:47">
      <c r="A611" s="189" t="s">
        <v>50</v>
      </c>
      <c r="B611" s="189" t="s">
        <v>102</v>
      </c>
      <c r="C611" s="189" t="s">
        <v>102</v>
      </c>
      <c r="D611" s="189" t="s">
        <v>1409</v>
      </c>
      <c r="E611" s="12">
        <f t="shared" si="492"/>
        <v>11</v>
      </c>
      <c r="F611" s="12">
        <f t="shared" si="493"/>
        <v>1</v>
      </c>
      <c r="G611" s="12">
        <f t="shared" si="494"/>
        <v>10</v>
      </c>
      <c r="H611" s="12" t="str">
        <f t="shared" si="495"/>
        <v>Operations</v>
      </c>
      <c r="I611" s="12" t="str">
        <f t="shared" si="496"/>
        <v>Operations11</v>
      </c>
      <c r="J611" s="12" t="str">
        <f t="shared" si="497"/>
        <v>Insurance Operations</v>
      </c>
      <c r="K611" s="12" t="str">
        <f t="shared" si="498"/>
        <v>OperationsInsurance Operations1</v>
      </c>
      <c r="L611" s="12" t="str">
        <f t="shared" si="499"/>
        <v>Insurance Operations</v>
      </c>
      <c r="M611" s="12" t="str">
        <f t="shared" si="500"/>
        <v>OperationsInsurance OperationsInsurance Operations10</v>
      </c>
      <c r="N611" s="12" t="str">
        <f t="shared" si="501"/>
        <v>Levels E, F &amp; G Combined</v>
      </c>
      <c r="O611" s="188" t="s">
        <v>3776</v>
      </c>
      <c r="P611" s="4" t="str">
        <f t="shared" si="453"/>
        <v>OP</v>
      </c>
      <c r="Q611" s="4" t="str">
        <f t="shared" si="454"/>
        <v>IN</v>
      </c>
      <c r="R611" s="4" t="str">
        <f t="shared" si="455"/>
        <v>A</v>
      </c>
      <c r="S611" s="4" t="str">
        <f t="shared" si="456"/>
        <v>3</v>
      </c>
      <c r="V611" s="12" t="str">
        <f t="shared" si="457"/>
        <v>RRU-OP-INA3</v>
      </c>
      <c r="W611" s="17" t="str">
        <f t="shared" si="502"/>
        <v>Operations</v>
      </c>
      <c r="X611" s="17" t="str">
        <f t="shared" si="458"/>
        <v>Insurance Operations</v>
      </c>
      <c r="Y611" s="17" t="str">
        <f t="shared" si="460"/>
        <v>Insurance Operations</v>
      </c>
      <c r="Z611" s="17" t="str">
        <f t="shared" si="459"/>
        <v>Levels E, F &amp; G Combined</v>
      </c>
      <c r="AN611" s="4" t="str">
        <f t="shared" si="426"/>
        <v>OPINA3</v>
      </c>
      <c r="AO611" s="12" t="str">
        <f t="shared" si="491"/>
        <v>RRU-OP-INA3</v>
      </c>
      <c r="AP611" s="12" t="str">
        <f t="shared" si="427"/>
        <v>Operations</v>
      </c>
      <c r="AQ611" s="12" t="str">
        <f t="shared" si="428"/>
        <v>Insurance Operations</v>
      </c>
      <c r="AR611" s="12" t="str">
        <f t="shared" si="429"/>
        <v>Insurance Operations</v>
      </c>
      <c r="AS611" s="12" t="str">
        <f t="shared" si="430"/>
        <v>Levels E, F &amp; G Combined</v>
      </c>
      <c r="AT611" s="12" t="str">
        <f t="shared" si="431"/>
        <v>OperationsInsurance OperationsInsurance OperationsLevels E, F &amp; G Combined</v>
      </c>
      <c r="AU611" s="153" t="str">
        <f t="shared" si="432"/>
        <v>3</v>
      </c>
    </row>
    <row r="612" spans="1:47">
      <c r="A612" s="189" t="s">
        <v>50</v>
      </c>
      <c r="B612" s="189" t="s">
        <v>102</v>
      </c>
      <c r="C612" s="189" t="s">
        <v>102</v>
      </c>
      <c r="D612" s="189" t="s">
        <v>1410</v>
      </c>
      <c r="E612" s="12">
        <f t="shared" si="492"/>
        <v>11</v>
      </c>
      <c r="F612" s="12">
        <f t="shared" si="493"/>
        <v>1</v>
      </c>
      <c r="G612" s="12">
        <f t="shared" si="494"/>
        <v>11</v>
      </c>
      <c r="H612" s="12" t="str">
        <f t="shared" si="495"/>
        <v>Operations</v>
      </c>
      <c r="I612" s="12" t="str">
        <f t="shared" si="496"/>
        <v>Operations11</v>
      </c>
      <c r="J612" s="12" t="str">
        <f t="shared" si="497"/>
        <v>Insurance Operations</v>
      </c>
      <c r="K612" s="12" t="str">
        <f t="shared" si="498"/>
        <v>OperationsInsurance Operations1</v>
      </c>
      <c r="L612" s="12" t="str">
        <f t="shared" si="499"/>
        <v>Insurance Operations</v>
      </c>
      <c r="M612" s="12" t="str">
        <f t="shared" si="500"/>
        <v>OperationsInsurance OperationsInsurance Operations11</v>
      </c>
      <c r="N612" s="12" t="str">
        <f t="shared" si="501"/>
        <v>Levels H &amp; I Combined</v>
      </c>
      <c r="O612" s="188" t="s">
        <v>3777</v>
      </c>
      <c r="P612" s="4" t="str">
        <f t="shared" si="453"/>
        <v>OP</v>
      </c>
      <c r="Q612" s="4" t="str">
        <f t="shared" si="454"/>
        <v>IN</v>
      </c>
      <c r="R612" s="4" t="str">
        <f t="shared" si="455"/>
        <v>A</v>
      </c>
      <c r="S612" s="4" t="str">
        <f t="shared" si="456"/>
        <v>4</v>
      </c>
      <c r="V612" s="12" t="str">
        <f t="shared" si="457"/>
        <v>RRU-OP-INA4</v>
      </c>
      <c r="W612" s="17" t="str">
        <f t="shared" si="502"/>
        <v>Operations</v>
      </c>
      <c r="X612" s="17" t="str">
        <f t="shared" si="458"/>
        <v>Insurance Operations</v>
      </c>
      <c r="Y612" s="17" t="str">
        <f t="shared" si="460"/>
        <v>Insurance Operations</v>
      </c>
      <c r="Z612" s="17" t="str">
        <f t="shared" si="459"/>
        <v>Levels H &amp; I Combined</v>
      </c>
      <c r="AN612" s="4" t="str">
        <f t="shared" si="426"/>
        <v>OPINA4</v>
      </c>
      <c r="AO612" s="12" t="str">
        <f t="shared" si="491"/>
        <v>RRU-OP-INA4</v>
      </c>
      <c r="AP612" s="12" t="str">
        <f t="shared" si="427"/>
        <v>Operations</v>
      </c>
      <c r="AQ612" s="12" t="str">
        <f t="shared" si="428"/>
        <v>Insurance Operations</v>
      </c>
      <c r="AR612" s="12" t="str">
        <f t="shared" si="429"/>
        <v>Insurance Operations</v>
      </c>
      <c r="AS612" s="12" t="str">
        <f t="shared" si="430"/>
        <v>Levels H &amp; I Combined</v>
      </c>
      <c r="AT612" s="12" t="str">
        <f t="shared" si="431"/>
        <v>OperationsInsurance OperationsInsurance OperationsLevels H &amp; I Combined</v>
      </c>
      <c r="AU612" s="153" t="str">
        <f t="shared" si="432"/>
        <v>4</v>
      </c>
    </row>
    <row r="613" spans="1:47">
      <c r="A613" s="189" t="s">
        <v>196</v>
      </c>
      <c r="B613" s="189" t="s">
        <v>100</v>
      </c>
      <c r="C613" s="189" t="s">
        <v>100</v>
      </c>
      <c r="D613" s="189" t="s">
        <v>51</v>
      </c>
      <c r="E613" s="12">
        <f t="shared" si="492"/>
        <v>1</v>
      </c>
      <c r="F613" s="12">
        <f t="shared" si="493"/>
        <v>1</v>
      </c>
      <c r="G613" s="12">
        <f t="shared" si="494"/>
        <v>1</v>
      </c>
      <c r="H613" s="12" t="str">
        <f t="shared" si="495"/>
        <v>Audit, Finance, Accounting, &amp; Treasury</v>
      </c>
      <c r="I613" s="12" t="str">
        <f t="shared" si="496"/>
        <v>Audit, Finance, Accounting, &amp; Treasury1</v>
      </c>
      <c r="J613" s="12" t="str">
        <f t="shared" si="497"/>
        <v>Multi-Role/Generalist</v>
      </c>
      <c r="K613" s="12" t="str">
        <f t="shared" si="498"/>
        <v>Audit, Finance, Accounting, &amp; TreasuryMulti-Role/Generalist1</v>
      </c>
      <c r="L613" s="12" t="str">
        <f t="shared" si="499"/>
        <v>Multi-Role/Generalist</v>
      </c>
      <c r="M613" s="12" t="str">
        <f t="shared" si="500"/>
        <v>Audit, Finance, Accounting, &amp; TreasuryMulti-Role/GeneralistMulti-Role/Generalist1</v>
      </c>
      <c r="N613" s="12" t="str">
        <f t="shared" si="501"/>
        <v>B - Senior Function Manager</v>
      </c>
      <c r="O613" s="188" t="s">
        <v>1947</v>
      </c>
      <c r="P613" s="4" t="str">
        <f t="shared" si="453"/>
        <v>FB</v>
      </c>
      <c r="Q613" s="4" t="str">
        <f t="shared" si="454"/>
        <v>MR</v>
      </c>
      <c r="R613" s="4" t="str">
        <f t="shared" si="455"/>
        <v>A</v>
      </c>
      <c r="S613" s="4" t="str">
        <f t="shared" si="456"/>
        <v>B</v>
      </c>
      <c r="V613" s="12" t="str">
        <f t="shared" si="457"/>
        <v>RRU-FB-MRAB</v>
      </c>
      <c r="W613" s="17" t="str">
        <f>A608</f>
        <v>Operations</v>
      </c>
      <c r="X613" s="17" t="str">
        <f t="shared" si="458"/>
        <v>Multi-Role/Generalist</v>
      </c>
      <c r="Y613" s="17" t="str">
        <f>C609</f>
        <v>Insurance Operations</v>
      </c>
      <c r="Z613" s="17" t="str">
        <f t="shared" si="459"/>
        <v>B - Senior Function Manager</v>
      </c>
      <c r="AN613" s="4" t="str">
        <f t="shared" si="426"/>
        <v>FBMRAB</v>
      </c>
      <c r="AO613" s="12" t="str">
        <f t="shared" si="491"/>
        <v>RRU-FB-MRAB</v>
      </c>
      <c r="AP613" s="12" t="str">
        <f t="shared" si="427"/>
        <v>Audit, Finance, Accounting, &amp; Treasury</v>
      </c>
      <c r="AQ613" s="12" t="str">
        <f t="shared" si="428"/>
        <v>Multi-Role/Generalist</v>
      </c>
      <c r="AR613" s="12" t="str">
        <f t="shared" si="429"/>
        <v>Multi-Role/Generalist</v>
      </c>
      <c r="AS613" s="12" t="str">
        <f t="shared" si="430"/>
        <v>B - Senior Function Manager</v>
      </c>
      <c r="AT613" s="12" t="str">
        <f t="shared" si="431"/>
        <v>Audit, Finance, Accounting, &amp; TreasuryMulti-Role/GeneralistMulti-Role/GeneralistB - Senior Function Manager</v>
      </c>
      <c r="AU613" s="153" t="str">
        <f t="shared" si="432"/>
        <v>B</v>
      </c>
    </row>
    <row r="614" spans="1:47">
      <c r="A614" s="189" t="s">
        <v>196</v>
      </c>
      <c r="B614" s="189" t="s">
        <v>100</v>
      </c>
      <c r="C614" s="189" t="s">
        <v>100</v>
      </c>
      <c r="D614" s="189" t="s">
        <v>142</v>
      </c>
      <c r="E614" s="12">
        <f t="shared" si="492"/>
        <v>1</v>
      </c>
      <c r="F614" s="12">
        <f t="shared" si="493"/>
        <v>1</v>
      </c>
      <c r="G614" s="12">
        <f t="shared" si="494"/>
        <v>2</v>
      </c>
      <c r="H614" s="12" t="str">
        <f t="shared" si="495"/>
        <v>Audit, Finance, Accounting, &amp; Treasury</v>
      </c>
      <c r="I614" s="12" t="str">
        <f t="shared" si="496"/>
        <v>Audit, Finance, Accounting, &amp; Treasury1</v>
      </c>
      <c r="J614" s="12" t="str">
        <f t="shared" si="497"/>
        <v>Multi-Role/Generalist</v>
      </c>
      <c r="K614" s="12" t="str">
        <f t="shared" si="498"/>
        <v>Audit, Finance, Accounting, &amp; TreasuryMulti-Role/Generalist1</v>
      </c>
      <c r="L614" s="12" t="str">
        <f t="shared" si="499"/>
        <v>Multi-Role/Generalist</v>
      </c>
      <c r="M614" s="12" t="str">
        <f t="shared" si="500"/>
        <v>Audit, Finance, Accounting, &amp; TreasuryMulti-Role/GeneralistMulti-Role/Generalist2</v>
      </c>
      <c r="N614" s="12" t="str">
        <f t="shared" si="501"/>
        <v>C - Function Manager/Senior Technical Expert</v>
      </c>
      <c r="O614" s="188" t="s">
        <v>1948</v>
      </c>
      <c r="P614" s="4" t="str">
        <f t="shared" si="453"/>
        <v>FB</v>
      </c>
      <c r="Q614" s="4" t="str">
        <f t="shared" si="454"/>
        <v>MR</v>
      </c>
      <c r="R614" s="4" t="str">
        <f t="shared" si="455"/>
        <v>A</v>
      </c>
      <c r="S614" s="4" t="str">
        <f t="shared" si="456"/>
        <v>C</v>
      </c>
      <c r="V614" s="12" t="str">
        <f t="shared" si="457"/>
        <v>RRU-FB-MRAC</v>
      </c>
      <c r="W614" s="17" t="str">
        <f>A609</f>
        <v>Operations</v>
      </c>
      <c r="X614" s="17" t="str">
        <f t="shared" si="458"/>
        <v>Multi-Role/Generalist</v>
      </c>
      <c r="Y614" s="17" t="str">
        <f t="shared" si="460"/>
        <v>Multi-Role/Generalist</v>
      </c>
      <c r="Z614" s="17" t="str">
        <f t="shared" si="459"/>
        <v>C - Function Manager/Senior Technical Expert</v>
      </c>
      <c r="AN614" s="4" t="str">
        <f t="shared" si="426"/>
        <v>FBMRAC</v>
      </c>
      <c r="AO614" s="12" t="str">
        <f t="shared" si="491"/>
        <v>RRU-FB-MRAC</v>
      </c>
      <c r="AP614" s="12" t="str">
        <f t="shared" si="427"/>
        <v>Audit, Finance, Accounting, &amp; Treasury</v>
      </c>
      <c r="AQ614" s="12" t="str">
        <f t="shared" si="428"/>
        <v>Multi-Role/Generalist</v>
      </c>
      <c r="AR614" s="12" t="str">
        <f t="shared" si="429"/>
        <v>Multi-Role/Generalist</v>
      </c>
      <c r="AS614" s="12" t="str">
        <f t="shared" si="430"/>
        <v>C - Function Manager/Senior Technical Expert</v>
      </c>
      <c r="AT614" s="12" t="str">
        <f t="shared" si="431"/>
        <v>Audit, Finance, Accounting, &amp; TreasuryMulti-Role/GeneralistMulti-Role/GeneralistC - Function Manager/Senior Technical Expert</v>
      </c>
      <c r="AU614" s="153" t="str">
        <f t="shared" si="432"/>
        <v>C</v>
      </c>
    </row>
    <row r="615" spans="1:47">
      <c r="A615" s="189" t="s">
        <v>196</v>
      </c>
      <c r="B615" s="189" t="s">
        <v>100</v>
      </c>
      <c r="C615" s="189" t="s">
        <v>100</v>
      </c>
      <c r="D615" s="189" t="s">
        <v>135</v>
      </c>
      <c r="E615" s="12">
        <f t="shared" si="492"/>
        <v>1</v>
      </c>
      <c r="F615" s="12">
        <f t="shared" si="493"/>
        <v>1</v>
      </c>
      <c r="G615" s="12">
        <f t="shared" si="494"/>
        <v>3</v>
      </c>
      <c r="H615" s="12" t="str">
        <f t="shared" si="495"/>
        <v>Audit, Finance, Accounting, &amp; Treasury</v>
      </c>
      <c r="I615" s="12" t="str">
        <f t="shared" si="496"/>
        <v>Audit, Finance, Accounting, &amp; Treasury1</v>
      </c>
      <c r="J615" s="12" t="str">
        <f t="shared" si="497"/>
        <v>Multi-Role/Generalist</v>
      </c>
      <c r="K615" s="12" t="str">
        <f t="shared" si="498"/>
        <v>Audit, Finance, Accounting, &amp; TreasuryMulti-Role/Generalist1</v>
      </c>
      <c r="L615" s="12" t="str">
        <f t="shared" si="499"/>
        <v>Multi-Role/Generalist</v>
      </c>
      <c r="M615" s="12" t="str">
        <f t="shared" si="500"/>
        <v>Audit, Finance, Accounting, &amp; TreasuryMulti-Role/GeneralistMulti-Role/Generalist3</v>
      </c>
      <c r="N615" s="12" t="str">
        <f t="shared" si="501"/>
        <v>D - Manager/Technical Expert</v>
      </c>
      <c r="O615" s="188" t="s">
        <v>1949</v>
      </c>
      <c r="P615" s="4" t="str">
        <f t="shared" si="453"/>
        <v>FB</v>
      </c>
      <c r="Q615" s="4" t="str">
        <f t="shared" si="454"/>
        <v>MR</v>
      </c>
      <c r="R615" s="4" t="str">
        <f t="shared" si="455"/>
        <v>A</v>
      </c>
      <c r="S615" s="4" t="str">
        <f t="shared" si="456"/>
        <v>D</v>
      </c>
      <c r="V615" s="12" t="str">
        <f t="shared" si="457"/>
        <v>RRU-FB-MRAD</v>
      </c>
      <c r="W615" s="17" t="str">
        <f t="shared" ref="W615:W637" si="503">A613</f>
        <v>Audit, Finance, Accounting, &amp; Treasury</v>
      </c>
      <c r="X615" s="17" t="str">
        <f t="shared" si="458"/>
        <v>Multi-Role/Generalist</v>
      </c>
      <c r="Y615" s="17" t="str">
        <f t="shared" si="460"/>
        <v>Multi-Role/Generalist</v>
      </c>
      <c r="Z615" s="17" t="str">
        <f t="shared" si="459"/>
        <v>D - Manager/Technical Expert</v>
      </c>
      <c r="AN615" s="4" t="str">
        <f t="shared" si="426"/>
        <v>FBMRAD</v>
      </c>
      <c r="AO615" s="12" t="str">
        <f t="shared" si="491"/>
        <v>RRU-FB-MRAD</v>
      </c>
      <c r="AP615" s="12" t="str">
        <f t="shared" si="427"/>
        <v>Audit, Finance, Accounting, &amp; Treasury</v>
      </c>
      <c r="AQ615" s="12" t="str">
        <f t="shared" si="428"/>
        <v>Multi-Role/Generalist</v>
      </c>
      <c r="AR615" s="12" t="str">
        <f t="shared" si="429"/>
        <v>Multi-Role/Generalist</v>
      </c>
      <c r="AS615" s="12" t="str">
        <f t="shared" si="430"/>
        <v>D - Manager/Technical Expert</v>
      </c>
      <c r="AT615" s="12" t="str">
        <f t="shared" si="431"/>
        <v>Audit, Finance, Accounting, &amp; TreasuryMulti-Role/GeneralistMulti-Role/GeneralistD - Manager/Technical Expert</v>
      </c>
      <c r="AU615" s="153" t="str">
        <f t="shared" si="432"/>
        <v>D</v>
      </c>
    </row>
    <row r="616" spans="1:47">
      <c r="A616" s="189" t="s">
        <v>196</v>
      </c>
      <c r="B616" s="189" t="s">
        <v>100</v>
      </c>
      <c r="C616" s="189" t="s">
        <v>100</v>
      </c>
      <c r="D616" s="189" t="s">
        <v>136</v>
      </c>
      <c r="E616" s="12">
        <f t="shared" si="433"/>
        <v>1</v>
      </c>
      <c r="F616" s="12">
        <f t="shared" si="434"/>
        <v>1</v>
      </c>
      <c r="G616" s="12">
        <f t="shared" si="435"/>
        <v>4</v>
      </c>
      <c r="H616" s="12" t="str">
        <f t="shared" si="436"/>
        <v>Audit, Finance, Accounting, &amp; Treasury</v>
      </c>
      <c r="I616" s="12" t="str">
        <f t="shared" si="437"/>
        <v>Audit, Finance, Accounting, &amp; Treasury1</v>
      </c>
      <c r="J616" s="12" t="str">
        <f t="shared" si="438"/>
        <v>Multi-Role/Generalist</v>
      </c>
      <c r="K616" s="12" t="str">
        <f t="shared" si="439"/>
        <v>Audit, Finance, Accounting, &amp; TreasuryMulti-Role/Generalist1</v>
      </c>
      <c r="L616" s="12" t="str">
        <f t="shared" si="440"/>
        <v>Multi-Role/Generalist</v>
      </c>
      <c r="M616" s="12" t="str">
        <f t="shared" si="441"/>
        <v>Audit, Finance, Accounting, &amp; TreasuryMulti-Role/GeneralistMulti-Role/Generalist4</v>
      </c>
      <c r="N616" s="12" t="str">
        <f t="shared" si="442"/>
        <v>E - Senior Professional</v>
      </c>
      <c r="O616" s="188" t="s">
        <v>1950</v>
      </c>
      <c r="P616" s="4" t="str">
        <f t="shared" si="453"/>
        <v>FB</v>
      </c>
      <c r="Q616" s="4" t="str">
        <f t="shared" si="454"/>
        <v>MR</v>
      </c>
      <c r="R616" s="4" t="str">
        <f t="shared" si="455"/>
        <v>A</v>
      </c>
      <c r="S616" s="4" t="str">
        <f t="shared" si="456"/>
        <v>E</v>
      </c>
      <c r="V616" s="12" t="str">
        <f t="shared" si="457"/>
        <v>RRU-FB-MRAE</v>
      </c>
      <c r="W616" s="17" t="str">
        <f t="shared" si="503"/>
        <v>Audit, Finance, Accounting, &amp; Treasury</v>
      </c>
      <c r="X616" s="17" t="str">
        <f t="shared" si="458"/>
        <v>Multi-Role/Generalist</v>
      </c>
      <c r="Y616" s="17" t="str">
        <f t="shared" si="460"/>
        <v>Multi-Role/Generalist</v>
      </c>
      <c r="Z616" s="17" t="str">
        <f t="shared" si="459"/>
        <v>E - Senior Professional</v>
      </c>
      <c r="AN616" s="4" t="str">
        <f t="shared" si="426"/>
        <v>FBMRAE</v>
      </c>
      <c r="AO616" s="12" t="str">
        <f t="shared" si="491"/>
        <v>RRU-FB-MRAE</v>
      </c>
      <c r="AP616" s="12" t="str">
        <f t="shared" si="427"/>
        <v>Audit, Finance, Accounting, &amp; Treasury</v>
      </c>
      <c r="AQ616" s="12" t="str">
        <f t="shared" si="428"/>
        <v>Multi-Role/Generalist</v>
      </c>
      <c r="AR616" s="12" t="str">
        <f t="shared" si="429"/>
        <v>Multi-Role/Generalist</v>
      </c>
      <c r="AS616" s="12" t="str">
        <f t="shared" si="430"/>
        <v>E - Senior Professional</v>
      </c>
      <c r="AT616" s="12" t="str">
        <f t="shared" si="431"/>
        <v>Audit, Finance, Accounting, &amp; TreasuryMulti-Role/GeneralistMulti-Role/GeneralistE - Senior Professional</v>
      </c>
      <c r="AU616" s="153" t="str">
        <f t="shared" si="432"/>
        <v>E</v>
      </c>
    </row>
    <row r="617" spans="1:47">
      <c r="A617" s="189" t="s">
        <v>196</v>
      </c>
      <c r="B617" s="189" t="s">
        <v>100</v>
      </c>
      <c r="C617" s="189" t="s">
        <v>100</v>
      </c>
      <c r="D617" s="189" t="s">
        <v>137</v>
      </c>
      <c r="E617" s="12">
        <f t="shared" si="433"/>
        <v>1</v>
      </c>
      <c r="F617" s="12">
        <f t="shared" si="434"/>
        <v>1</v>
      </c>
      <c r="G617" s="12">
        <f t="shared" si="435"/>
        <v>5</v>
      </c>
      <c r="H617" s="12" t="str">
        <f t="shared" si="436"/>
        <v>Audit, Finance, Accounting, &amp; Treasury</v>
      </c>
      <c r="I617" s="12" t="str">
        <f t="shared" si="437"/>
        <v>Audit, Finance, Accounting, &amp; Treasury1</v>
      </c>
      <c r="J617" s="12" t="str">
        <f t="shared" si="438"/>
        <v>Multi-Role/Generalist</v>
      </c>
      <c r="K617" s="12" t="str">
        <f t="shared" si="439"/>
        <v>Audit, Finance, Accounting, &amp; TreasuryMulti-Role/Generalist1</v>
      </c>
      <c r="L617" s="12" t="str">
        <f t="shared" si="440"/>
        <v>Multi-Role/Generalist</v>
      </c>
      <c r="M617" s="12" t="str">
        <f t="shared" si="441"/>
        <v>Audit, Finance, Accounting, &amp; TreasuryMulti-Role/GeneralistMulti-Role/Generalist5</v>
      </c>
      <c r="N617" s="12" t="str">
        <f t="shared" si="442"/>
        <v>F - Intermediate Professional</v>
      </c>
      <c r="O617" s="188" t="s">
        <v>1951</v>
      </c>
      <c r="P617" s="4" t="str">
        <f t="shared" si="453"/>
        <v>FB</v>
      </c>
      <c r="Q617" s="4" t="str">
        <f t="shared" si="454"/>
        <v>MR</v>
      </c>
      <c r="R617" s="4" t="str">
        <f t="shared" si="455"/>
        <v>A</v>
      </c>
      <c r="S617" s="4" t="str">
        <f t="shared" si="456"/>
        <v>F</v>
      </c>
      <c r="V617" s="12" t="str">
        <f t="shared" si="457"/>
        <v>RRU-FB-MRAF</v>
      </c>
      <c r="W617" s="17" t="str">
        <f t="shared" si="503"/>
        <v>Audit, Finance, Accounting, &amp; Treasury</v>
      </c>
      <c r="X617" s="17" t="str">
        <f t="shared" si="458"/>
        <v>Multi-Role/Generalist</v>
      </c>
      <c r="Y617" s="17" t="str">
        <f t="shared" si="460"/>
        <v>Multi-Role/Generalist</v>
      </c>
      <c r="Z617" s="17" t="str">
        <f t="shared" si="459"/>
        <v>F - Intermediate Professional</v>
      </c>
      <c r="AN617" s="4" t="str">
        <f t="shared" si="426"/>
        <v>FBMRAF</v>
      </c>
      <c r="AO617" s="12" t="str">
        <f t="shared" si="491"/>
        <v>RRU-FB-MRAF</v>
      </c>
      <c r="AP617" s="12" t="str">
        <f t="shared" si="427"/>
        <v>Audit, Finance, Accounting, &amp; Treasury</v>
      </c>
      <c r="AQ617" s="12" t="str">
        <f t="shared" si="428"/>
        <v>Multi-Role/Generalist</v>
      </c>
      <c r="AR617" s="12" t="str">
        <f t="shared" si="429"/>
        <v>Multi-Role/Generalist</v>
      </c>
      <c r="AS617" s="12" t="str">
        <f t="shared" si="430"/>
        <v>F - Intermediate Professional</v>
      </c>
      <c r="AT617" s="12" t="str">
        <f t="shared" si="431"/>
        <v>Audit, Finance, Accounting, &amp; TreasuryMulti-Role/GeneralistMulti-Role/GeneralistF - Intermediate Professional</v>
      </c>
      <c r="AU617" s="153" t="str">
        <f t="shared" si="432"/>
        <v>F</v>
      </c>
    </row>
    <row r="618" spans="1:47">
      <c r="A618" s="189" t="s">
        <v>196</v>
      </c>
      <c r="B618" s="189" t="s">
        <v>100</v>
      </c>
      <c r="C618" s="189" t="s">
        <v>100</v>
      </c>
      <c r="D618" s="189" t="s">
        <v>138</v>
      </c>
      <c r="E618" s="12">
        <f t="shared" si="433"/>
        <v>1</v>
      </c>
      <c r="F618" s="12">
        <f t="shared" si="434"/>
        <v>1</v>
      </c>
      <c r="G618" s="12">
        <f t="shared" si="435"/>
        <v>6</v>
      </c>
      <c r="H618" s="12" t="str">
        <f t="shared" si="436"/>
        <v>Audit, Finance, Accounting, &amp; Treasury</v>
      </c>
      <c r="I618" s="12" t="str">
        <f t="shared" si="437"/>
        <v>Audit, Finance, Accounting, &amp; Treasury1</v>
      </c>
      <c r="J618" s="12" t="str">
        <f t="shared" si="438"/>
        <v>Multi-Role/Generalist</v>
      </c>
      <c r="K618" s="12" t="str">
        <f t="shared" si="439"/>
        <v>Audit, Finance, Accounting, &amp; TreasuryMulti-Role/Generalist1</v>
      </c>
      <c r="L618" s="12" t="str">
        <f t="shared" si="440"/>
        <v>Multi-Role/Generalist</v>
      </c>
      <c r="M618" s="12" t="str">
        <f t="shared" si="441"/>
        <v>Audit, Finance, Accounting, &amp; TreasuryMulti-Role/GeneralistMulti-Role/Generalist6</v>
      </c>
      <c r="N618" s="12" t="str">
        <f t="shared" si="442"/>
        <v>G - Junior Professional</v>
      </c>
      <c r="O618" s="188" t="s">
        <v>1952</v>
      </c>
      <c r="P618" s="4" t="str">
        <f t="shared" si="453"/>
        <v>FB</v>
      </c>
      <c r="Q618" s="4" t="str">
        <f t="shared" si="454"/>
        <v>MR</v>
      </c>
      <c r="R618" s="4" t="str">
        <f t="shared" si="455"/>
        <v>A</v>
      </c>
      <c r="S618" s="4" t="str">
        <f t="shared" si="456"/>
        <v>G</v>
      </c>
      <c r="V618" s="12" t="str">
        <f t="shared" si="457"/>
        <v>RRU-FB-MRAG</v>
      </c>
      <c r="W618" s="17" t="str">
        <f t="shared" si="503"/>
        <v>Audit, Finance, Accounting, &amp; Treasury</v>
      </c>
      <c r="X618" s="17" t="str">
        <f t="shared" si="458"/>
        <v>Multi-Role/Generalist</v>
      </c>
      <c r="Y618" s="17" t="str">
        <f t="shared" si="460"/>
        <v>Multi-Role/Generalist</v>
      </c>
      <c r="Z618" s="17" t="str">
        <f t="shared" si="459"/>
        <v>G - Junior Professional</v>
      </c>
      <c r="AN618" s="4" t="str">
        <f t="shared" si="426"/>
        <v>FBMRAG</v>
      </c>
      <c r="AO618" s="12" t="str">
        <f t="shared" si="491"/>
        <v>RRU-FB-MRAG</v>
      </c>
      <c r="AP618" s="12" t="str">
        <f t="shared" si="427"/>
        <v>Audit, Finance, Accounting, &amp; Treasury</v>
      </c>
      <c r="AQ618" s="12" t="str">
        <f t="shared" si="428"/>
        <v>Multi-Role/Generalist</v>
      </c>
      <c r="AR618" s="12" t="str">
        <f t="shared" si="429"/>
        <v>Multi-Role/Generalist</v>
      </c>
      <c r="AS618" s="12" t="str">
        <f t="shared" si="430"/>
        <v>G - Junior Professional</v>
      </c>
      <c r="AT618" s="12" t="str">
        <f t="shared" si="431"/>
        <v>Audit, Finance, Accounting, &amp; TreasuryMulti-Role/GeneralistMulti-Role/GeneralistG - Junior Professional</v>
      </c>
      <c r="AU618" s="153" t="str">
        <f t="shared" si="432"/>
        <v>G</v>
      </c>
    </row>
    <row r="619" spans="1:47">
      <c r="A619" s="189" t="s">
        <v>196</v>
      </c>
      <c r="B619" s="189" t="s">
        <v>100</v>
      </c>
      <c r="C619" s="189" t="s">
        <v>100</v>
      </c>
      <c r="D619" s="189" t="s">
        <v>143</v>
      </c>
      <c r="E619" s="12">
        <f t="shared" si="433"/>
        <v>1</v>
      </c>
      <c r="F619" s="12">
        <f t="shared" si="434"/>
        <v>1</v>
      </c>
      <c r="G619" s="12">
        <f t="shared" si="435"/>
        <v>7</v>
      </c>
      <c r="H619" s="12" t="str">
        <f t="shared" si="436"/>
        <v>Audit, Finance, Accounting, &amp; Treasury</v>
      </c>
      <c r="I619" s="12" t="str">
        <f t="shared" si="437"/>
        <v>Audit, Finance, Accounting, &amp; Treasury1</v>
      </c>
      <c r="J619" s="12" t="str">
        <f t="shared" si="438"/>
        <v>Multi-Role/Generalist</v>
      </c>
      <c r="K619" s="12" t="str">
        <f t="shared" si="439"/>
        <v>Audit, Finance, Accounting, &amp; TreasuryMulti-Role/Generalist1</v>
      </c>
      <c r="L619" s="12" t="str">
        <f t="shared" si="440"/>
        <v>Multi-Role/Generalist</v>
      </c>
      <c r="M619" s="12" t="str">
        <f t="shared" si="441"/>
        <v>Audit, Finance, Accounting, &amp; TreasuryMulti-Role/GeneralistMulti-Role/Generalist7</v>
      </c>
      <c r="N619" s="12" t="str">
        <f t="shared" si="442"/>
        <v>H - Intermediate Staff</v>
      </c>
      <c r="O619" s="188" t="s">
        <v>1953</v>
      </c>
      <c r="P619" s="4" t="str">
        <f t="shared" si="453"/>
        <v>FB</v>
      </c>
      <c r="Q619" s="4" t="str">
        <f t="shared" si="454"/>
        <v>MR</v>
      </c>
      <c r="R619" s="4" t="str">
        <f t="shared" si="455"/>
        <v>A</v>
      </c>
      <c r="S619" s="4" t="str">
        <f t="shared" si="456"/>
        <v>H</v>
      </c>
      <c r="V619" s="12" t="str">
        <f t="shared" si="457"/>
        <v>RRU-FB-MRAH</v>
      </c>
      <c r="W619" s="17" t="str">
        <f t="shared" si="503"/>
        <v>Audit, Finance, Accounting, &amp; Treasury</v>
      </c>
      <c r="X619" s="17" t="str">
        <f t="shared" si="458"/>
        <v>Multi-Role/Generalist</v>
      </c>
      <c r="Y619" s="17" t="str">
        <f t="shared" si="460"/>
        <v>Multi-Role/Generalist</v>
      </c>
      <c r="Z619" s="17" t="str">
        <f t="shared" si="459"/>
        <v>H - Intermediate Staff</v>
      </c>
      <c r="AN619" s="4" t="str">
        <f t="shared" si="426"/>
        <v>FBMRAH</v>
      </c>
      <c r="AO619" s="12" t="str">
        <f t="shared" si="491"/>
        <v>RRU-FB-MRAH</v>
      </c>
      <c r="AP619" s="12" t="str">
        <f t="shared" si="427"/>
        <v>Audit, Finance, Accounting, &amp; Treasury</v>
      </c>
      <c r="AQ619" s="12" t="str">
        <f t="shared" si="428"/>
        <v>Multi-Role/Generalist</v>
      </c>
      <c r="AR619" s="12" t="str">
        <f t="shared" si="429"/>
        <v>Multi-Role/Generalist</v>
      </c>
      <c r="AS619" s="12" t="str">
        <f t="shared" si="430"/>
        <v>H - Intermediate Staff</v>
      </c>
      <c r="AT619" s="12" t="str">
        <f t="shared" si="431"/>
        <v>Audit, Finance, Accounting, &amp; TreasuryMulti-Role/GeneralistMulti-Role/GeneralistH - Intermediate Staff</v>
      </c>
      <c r="AU619" s="153" t="str">
        <f t="shared" si="432"/>
        <v>H</v>
      </c>
    </row>
    <row r="620" spans="1:47">
      <c r="A620" s="189" t="s">
        <v>196</v>
      </c>
      <c r="B620" s="189" t="s">
        <v>100</v>
      </c>
      <c r="C620" s="189" t="s">
        <v>100</v>
      </c>
      <c r="D620" s="189" t="s">
        <v>144</v>
      </c>
      <c r="E620" s="12">
        <f t="shared" si="433"/>
        <v>1</v>
      </c>
      <c r="F620" s="12">
        <f t="shared" si="434"/>
        <v>1</v>
      </c>
      <c r="G620" s="12">
        <f t="shared" si="435"/>
        <v>8</v>
      </c>
      <c r="H620" s="12" t="str">
        <f t="shared" si="436"/>
        <v>Audit, Finance, Accounting, &amp; Treasury</v>
      </c>
      <c r="I620" s="12" t="str">
        <f t="shared" si="437"/>
        <v>Audit, Finance, Accounting, &amp; Treasury1</v>
      </c>
      <c r="J620" s="12" t="str">
        <f t="shared" si="438"/>
        <v>Multi-Role/Generalist</v>
      </c>
      <c r="K620" s="12" t="str">
        <f t="shared" si="439"/>
        <v>Audit, Finance, Accounting, &amp; TreasuryMulti-Role/Generalist1</v>
      </c>
      <c r="L620" s="12" t="str">
        <f t="shared" si="440"/>
        <v>Multi-Role/Generalist</v>
      </c>
      <c r="M620" s="12" t="str">
        <f t="shared" si="441"/>
        <v>Audit, Finance, Accounting, &amp; TreasuryMulti-Role/GeneralistMulti-Role/Generalist8</v>
      </c>
      <c r="N620" s="12" t="str">
        <f t="shared" si="442"/>
        <v>I - Junior Staff</v>
      </c>
      <c r="O620" s="188" t="s">
        <v>1954</v>
      </c>
      <c r="P620" s="4" t="str">
        <f t="shared" si="453"/>
        <v>FB</v>
      </c>
      <c r="Q620" s="4" t="str">
        <f t="shared" si="454"/>
        <v>MR</v>
      </c>
      <c r="R620" s="4" t="str">
        <f t="shared" si="455"/>
        <v>A</v>
      </c>
      <c r="S620" s="4" t="str">
        <f t="shared" si="456"/>
        <v>I</v>
      </c>
      <c r="V620" s="12" t="str">
        <f t="shared" si="457"/>
        <v>RRU-FB-MRAI</v>
      </c>
      <c r="W620" s="17" t="str">
        <f t="shared" si="503"/>
        <v>Audit, Finance, Accounting, &amp; Treasury</v>
      </c>
      <c r="X620" s="17" t="str">
        <f t="shared" si="458"/>
        <v>Multi-Role/Generalist</v>
      </c>
      <c r="Y620" s="17" t="str">
        <f t="shared" si="460"/>
        <v>Multi-Role/Generalist</v>
      </c>
      <c r="Z620" s="17" t="str">
        <f t="shared" si="459"/>
        <v>I - Junior Staff</v>
      </c>
      <c r="AN620" s="4" t="str">
        <f t="shared" si="426"/>
        <v>FBMRAI</v>
      </c>
      <c r="AO620" s="12" t="str">
        <f t="shared" si="491"/>
        <v>RRU-FB-MRAI</v>
      </c>
      <c r="AP620" s="12" t="str">
        <f t="shared" si="427"/>
        <v>Audit, Finance, Accounting, &amp; Treasury</v>
      </c>
      <c r="AQ620" s="12" t="str">
        <f t="shared" si="428"/>
        <v>Multi-Role/Generalist</v>
      </c>
      <c r="AR620" s="12" t="str">
        <f t="shared" si="429"/>
        <v>Multi-Role/Generalist</v>
      </c>
      <c r="AS620" s="12" t="str">
        <f t="shared" si="430"/>
        <v>I - Junior Staff</v>
      </c>
      <c r="AT620" s="12" t="str">
        <f t="shared" si="431"/>
        <v>Audit, Finance, Accounting, &amp; TreasuryMulti-Role/GeneralistMulti-Role/GeneralistI - Junior Staff</v>
      </c>
      <c r="AU620" s="153" t="str">
        <f t="shared" si="432"/>
        <v>I</v>
      </c>
    </row>
    <row r="621" spans="1:47">
      <c r="A621" s="189" t="s">
        <v>196</v>
      </c>
      <c r="B621" s="189" t="s">
        <v>100</v>
      </c>
      <c r="C621" s="189" t="s">
        <v>100</v>
      </c>
      <c r="D621" s="189" t="s">
        <v>1408</v>
      </c>
      <c r="E621" s="12">
        <f t="shared" si="433"/>
        <v>1</v>
      </c>
      <c r="F621" s="12">
        <f t="shared" si="434"/>
        <v>1</v>
      </c>
      <c r="G621" s="12">
        <f t="shared" si="435"/>
        <v>9</v>
      </c>
      <c r="H621" s="12" t="str">
        <f t="shared" si="436"/>
        <v>Audit, Finance, Accounting, &amp; Treasury</v>
      </c>
      <c r="I621" s="12" t="str">
        <f t="shared" si="437"/>
        <v>Audit, Finance, Accounting, &amp; Treasury1</v>
      </c>
      <c r="J621" s="12" t="str">
        <f t="shared" si="438"/>
        <v>Multi-Role/Generalist</v>
      </c>
      <c r="K621" s="12" t="str">
        <f t="shared" si="439"/>
        <v>Audit, Finance, Accounting, &amp; TreasuryMulti-Role/Generalist1</v>
      </c>
      <c r="L621" s="12" t="str">
        <f t="shared" si="440"/>
        <v>Multi-Role/Generalist</v>
      </c>
      <c r="M621" s="12" t="str">
        <f t="shared" si="441"/>
        <v>Audit, Finance, Accounting, &amp; TreasuryMulti-Role/GeneralistMulti-Role/Generalist9</v>
      </c>
      <c r="N621" s="12" t="str">
        <f t="shared" si="442"/>
        <v>Levels C &amp; D Combined</v>
      </c>
      <c r="O621" s="188" t="s">
        <v>1944</v>
      </c>
      <c r="P621" s="4" t="str">
        <f t="shared" si="453"/>
        <v>FB</v>
      </c>
      <c r="Q621" s="4" t="str">
        <f t="shared" si="454"/>
        <v>MR</v>
      </c>
      <c r="R621" s="4" t="str">
        <f t="shared" si="455"/>
        <v>A</v>
      </c>
      <c r="S621" s="4" t="str">
        <f t="shared" si="456"/>
        <v>2</v>
      </c>
      <c r="V621" s="12" t="str">
        <f t="shared" si="457"/>
        <v>RRU-FB-MRA2</v>
      </c>
      <c r="W621" s="17" t="str">
        <f t="shared" si="503"/>
        <v>Audit, Finance, Accounting, &amp; Treasury</v>
      </c>
      <c r="X621" s="17" t="str">
        <f t="shared" si="458"/>
        <v>Multi-Role/Generalist</v>
      </c>
      <c r="Y621" s="17" t="str">
        <f t="shared" si="460"/>
        <v>Multi-Role/Generalist</v>
      </c>
      <c r="Z621" s="17" t="str">
        <f t="shared" si="459"/>
        <v>Levels C &amp; D Combined</v>
      </c>
      <c r="AN621" s="4" t="str">
        <f t="shared" si="426"/>
        <v>FBMRA2</v>
      </c>
      <c r="AO621" s="12" t="str">
        <f t="shared" si="491"/>
        <v>RRU-FB-MRA2</v>
      </c>
      <c r="AP621" s="12" t="str">
        <f t="shared" si="427"/>
        <v>Audit, Finance, Accounting, &amp; Treasury</v>
      </c>
      <c r="AQ621" s="12" t="str">
        <f t="shared" si="428"/>
        <v>Multi-Role/Generalist</v>
      </c>
      <c r="AR621" s="12" t="str">
        <f t="shared" si="429"/>
        <v>Multi-Role/Generalist</v>
      </c>
      <c r="AS621" s="12" t="str">
        <f t="shared" si="430"/>
        <v>Levels C &amp; D Combined</v>
      </c>
      <c r="AT621" s="12" t="str">
        <f t="shared" si="431"/>
        <v>Audit, Finance, Accounting, &amp; TreasuryMulti-Role/GeneralistMulti-Role/GeneralistLevels C &amp; D Combined</v>
      </c>
      <c r="AU621" s="153" t="str">
        <f t="shared" si="432"/>
        <v>2</v>
      </c>
    </row>
    <row r="622" spans="1:47">
      <c r="A622" s="189" t="s">
        <v>196</v>
      </c>
      <c r="B622" s="189" t="s">
        <v>100</v>
      </c>
      <c r="C622" s="189" t="s">
        <v>100</v>
      </c>
      <c r="D622" s="189" t="s">
        <v>1409</v>
      </c>
      <c r="E622" s="12">
        <f t="shared" si="433"/>
        <v>1</v>
      </c>
      <c r="F622" s="12">
        <f t="shared" si="434"/>
        <v>1</v>
      </c>
      <c r="G622" s="12">
        <f t="shared" si="435"/>
        <v>10</v>
      </c>
      <c r="H622" s="12" t="str">
        <f t="shared" si="436"/>
        <v>Audit, Finance, Accounting, &amp; Treasury</v>
      </c>
      <c r="I622" s="12" t="str">
        <f t="shared" si="437"/>
        <v>Audit, Finance, Accounting, &amp; Treasury1</v>
      </c>
      <c r="J622" s="12" t="str">
        <f t="shared" si="438"/>
        <v>Multi-Role/Generalist</v>
      </c>
      <c r="K622" s="12" t="str">
        <f t="shared" si="439"/>
        <v>Audit, Finance, Accounting, &amp; TreasuryMulti-Role/Generalist1</v>
      </c>
      <c r="L622" s="12" t="str">
        <f t="shared" si="440"/>
        <v>Multi-Role/Generalist</v>
      </c>
      <c r="M622" s="12" t="str">
        <f t="shared" si="441"/>
        <v>Audit, Finance, Accounting, &amp; TreasuryMulti-Role/GeneralistMulti-Role/Generalist10</v>
      </c>
      <c r="N622" s="12" t="str">
        <f t="shared" si="442"/>
        <v>Levels E, F &amp; G Combined</v>
      </c>
      <c r="O622" s="188" t="s">
        <v>1945</v>
      </c>
      <c r="P622" s="4" t="str">
        <f t="shared" si="453"/>
        <v>FB</v>
      </c>
      <c r="Q622" s="4" t="str">
        <f t="shared" si="454"/>
        <v>MR</v>
      </c>
      <c r="R622" s="4" t="str">
        <f t="shared" si="455"/>
        <v>A</v>
      </c>
      <c r="S622" s="4" t="str">
        <f t="shared" si="456"/>
        <v>3</v>
      </c>
      <c r="V622" s="12" t="str">
        <f t="shared" si="457"/>
        <v>RRU-FB-MRA3</v>
      </c>
      <c r="W622" s="17" t="str">
        <f t="shared" si="503"/>
        <v>Audit, Finance, Accounting, &amp; Treasury</v>
      </c>
      <c r="X622" s="17" t="str">
        <f t="shared" si="458"/>
        <v>Multi-Role/Generalist</v>
      </c>
      <c r="Y622" s="17" t="str">
        <f t="shared" si="460"/>
        <v>Multi-Role/Generalist</v>
      </c>
      <c r="Z622" s="17" t="str">
        <f t="shared" si="459"/>
        <v>Levels E, F &amp; G Combined</v>
      </c>
      <c r="AN622" s="4" t="str">
        <f t="shared" si="426"/>
        <v>FBMRA3</v>
      </c>
      <c r="AO622" s="12" t="str">
        <f t="shared" si="491"/>
        <v>RRU-FB-MRA3</v>
      </c>
      <c r="AP622" s="12" t="str">
        <f t="shared" si="427"/>
        <v>Audit, Finance, Accounting, &amp; Treasury</v>
      </c>
      <c r="AQ622" s="12" t="str">
        <f t="shared" si="428"/>
        <v>Multi-Role/Generalist</v>
      </c>
      <c r="AR622" s="12" t="str">
        <f t="shared" si="429"/>
        <v>Multi-Role/Generalist</v>
      </c>
      <c r="AS622" s="12" t="str">
        <f t="shared" si="430"/>
        <v>Levels E, F &amp; G Combined</v>
      </c>
      <c r="AT622" s="12" t="str">
        <f t="shared" si="431"/>
        <v>Audit, Finance, Accounting, &amp; TreasuryMulti-Role/GeneralistMulti-Role/GeneralistLevels E, F &amp; G Combined</v>
      </c>
      <c r="AU622" s="153" t="str">
        <f t="shared" si="432"/>
        <v>3</v>
      </c>
    </row>
    <row r="623" spans="1:47">
      <c r="A623" s="189" t="s">
        <v>196</v>
      </c>
      <c r="B623" s="189" t="s">
        <v>100</v>
      </c>
      <c r="C623" s="189" t="s">
        <v>100</v>
      </c>
      <c r="D623" s="189" t="s">
        <v>1410</v>
      </c>
      <c r="E623" s="12">
        <f t="shared" si="433"/>
        <v>1</v>
      </c>
      <c r="F623" s="12">
        <f t="shared" si="434"/>
        <v>1</v>
      </c>
      <c r="G623" s="12">
        <f t="shared" si="435"/>
        <v>11</v>
      </c>
      <c r="H623" s="12" t="str">
        <f t="shared" si="436"/>
        <v>Audit, Finance, Accounting, &amp; Treasury</v>
      </c>
      <c r="I623" s="12" t="str">
        <f t="shared" si="437"/>
        <v>Audit, Finance, Accounting, &amp; Treasury1</v>
      </c>
      <c r="J623" s="12" t="str">
        <f t="shared" si="438"/>
        <v>Multi-Role/Generalist</v>
      </c>
      <c r="K623" s="12" t="str">
        <f t="shared" si="439"/>
        <v>Audit, Finance, Accounting, &amp; TreasuryMulti-Role/Generalist1</v>
      </c>
      <c r="L623" s="12" t="str">
        <f t="shared" si="440"/>
        <v>Multi-Role/Generalist</v>
      </c>
      <c r="M623" s="12" t="str">
        <f t="shared" si="441"/>
        <v>Audit, Finance, Accounting, &amp; TreasuryMulti-Role/GeneralistMulti-Role/Generalist11</v>
      </c>
      <c r="N623" s="12" t="str">
        <f t="shared" si="442"/>
        <v>Levels H &amp; I Combined</v>
      </c>
      <c r="O623" s="188" t="s">
        <v>1946</v>
      </c>
      <c r="P623" s="4" t="str">
        <f t="shared" si="453"/>
        <v>FB</v>
      </c>
      <c r="Q623" s="4" t="str">
        <f t="shared" si="454"/>
        <v>MR</v>
      </c>
      <c r="R623" s="4" t="str">
        <f t="shared" si="455"/>
        <v>A</v>
      </c>
      <c r="S623" s="4" t="str">
        <f t="shared" si="456"/>
        <v>4</v>
      </c>
      <c r="V623" s="12" t="str">
        <f t="shared" si="457"/>
        <v>RRU-FB-MRA4</v>
      </c>
      <c r="W623" s="17" t="str">
        <f t="shared" si="503"/>
        <v>Audit, Finance, Accounting, &amp; Treasury</v>
      </c>
      <c r="X623" s="17" t="str">
        <f t="shared" si="458"/>
        <v>Multi-Role/Generalist</v>
      </c>
      <c r="Y623" s="17" t="str">
        <f t="shared" si="460"/>
        <v>Multi-Role/Generalist</v>
      </c>
      <c r="Z623" s="17" t="str">
        <f t="shared" si="459"/>
        <v>Levels H &amp; I Combined</v>
      </c>
      <c r="AN623" s="4" t="str">
        <f t="shared" si="426"/>
        <v>FBMRA4</v>
      </c>
      <c r="AO623" s="12" t="str">
        <f t="shared" si="491"/>
        <v>RRU-FB-MRA4</v>
      </c>
      <c r="AP623" s="12" t="str">
        <f t="shared" si="427"/>
        <v>Audit, Finance, Accounting, &amp; Treasury</v>
      </c>
      <c r="AQ623" s="12" t="str">
        <f t="shared" si="428"/>
        <v>Multi-Role/Generalist</v>
      </c>
      <c r="AR623" s="12" t="str">
        <f t="shared" si="429"/>
        <v>Multi-Role/Generalist</v>
      </c>
      <c r="AS623" s="12" t="str">
        <f t="shared" si="430"/>
        <v>Levels H &amp; I Combined</v>
      </c>
      <c r="AT623" s="12" t="str">
        <f t="shared" si="431"/>
        <v>Audit, Finance, Accounting, &amp; TreasuryMulti-Role/GeneralistMulti-Role/GeneralistLevels H &amp; I Combined</v>
      </c>
      <c r="AU623" s="153" t="str">
        <f t="shared" si="432"/>
        <v>4</v>
      </c>
    </row>
    <row r="624" spans="1:47">
      <c r="A624" s="189" t="s">
        <v>196</v>
      </c>
      <c r="B624" s="189" t="s">
        <v>5</v>
      </c>
      <c r="C624" s="189" t="s">
        <v>5</v>
      </c>
      <c r="D624" s="189" t="s">
        <v>51</v>
      </c>
      <c r="E624" s="12">
        <f t="shared" si="433"/>
        <v>2</v>
      </c>
      <c r="F624" s="12">
        <f t="shared" si="434"/>
        <v>1</v>
      </c>
      <c r="G624" s="12">
        <f t="shared" si="435"/>
        <v>1</v>
      </c>
      <c r="H624" s="12" t="str">
        <f t="shared" si="436"/>
        <v>Audit, Finance, Accounting, &amp; Treasury</v>
      </c>
      <c r="I624" s="12" t="str">
        <f t="shared" si="437"/>
        <v>Audit, Finance, Accounting, &amp; Treasury2</v>
      </c>
      <c r="J624" s="12" t="str">
        <f t="shared" si="438"/>
        <v>Accounting</v>
      </c>
      <c r="K624" s="12" t="str">
        <f t="shared" si="439"/>
        <v>Audit, Finance, Accounting, &amp; TreasuryAccounting1</v>
      </c>
      <c r="L624" s="12" t="str">
        <f t="shared" si="440"/>
        <v>Accounting</v>
      </c>
      <c r="M624" s="12" t="str">
        <f t="shared" si="441"/>
        <v>Audit, Finance, Accounting, &amp; TreasuryAccountingAccounting1</v>
      </c>
      <c r="N624" s="12" t="str">
        <f t="shared" si="442"/>
        <v>B - Senior Function Manager</v>
      </c>
      <c r="O624" s="188" t="s">
        <v>1922</v>
      </c>
      <c r="P624" s="4" t="str">
        <f t="shared" si="453"/>
        <v>FB</v>
      </c>
      <c r="Q624" s="4" t="str">
        <f t="shared" si="454"/>
        <v>AC</v>
      </c>
      <c r="R624" s="4" t="str">
        <f t="shared" si="455"/>
        <v>A</v>
      </c>
      <c r="S624" s="4" t="str">
        <f t="shared" si="456"/>
        <v>B</v>
      </c>
      <c r="V624" s="12" t="str">
        <f t="shared" si="457"/>
        <v>RRU-FB-ACAB</v>
      </c>
      <c r="W624" s="17" t="str">
        <f t="shared" si="503"/>
        <v>Audit, Finance, Accounting, &amp; Treasury</v>
      </c>
      <c r="X624" s="17" t="str">
        <f t="shared" si="458"/>
        <v>Accounting</v>
      </c>
      <c r="Y624" s="17" t="str">
        <f t="shared" si="460"/>
        <v>Multi-Role/Generalist</v>
      </c>
      <c r="Z624" s="17" t="str">
        <f t="shared" si="459"/>
        <v>B - Senior Function Manager</v>
      </c>
      <c r="AN624" s="4" t="str">
        <f t="shared" si="426"/>
        <v>FBACAB</v>
      </c>
      <c r="AO624" s="12" t="str">
        <f t="shared" si="491"/>
        <v>RRU-FB-ACAB</v>
      </c>
      <c r="AP624" s="12" t="str">
        <f t="shared" si="427"/>
        <v>Audit, Finance, Accounting, &amp; Treasury</v>
      </c>
      <c r="AQ624" s="12" t="str">
        <f t="shared" si="428"/>
        <v>Accounting</v>
      </c>
      <c r="AR624" s="12" t="str">
        <f t="shared" si="429"/>
        <v>Accounting</v>
      </c>
      <c r="AS624" s="12" t="str">
        <f t="shared" si="430"/>
        <v>B - Senior Function Manager</v>
      </c>
      <c r="AT624" s="12" t="str">
        <f t="shared" si="431"/>
        <v>Audit, Finance, Accounting, &amp; TreasuryAccountingAccountingB - Senior Function Manager</v>
      </c>
      <c r="AU624" s="153" t="str">
        <f t="shared" si="432"/>
        <v>B</v>
      </c>
    </row>
    <row r="625" spans="1:47">
      <c r="A625" s="189" t="s">
        <v>196</v>
      </c>
      <c r="B625" s="189" t="s">
        <v>5</v>
      </c>
      <c r="C625" s="189" t="s">
        <v>5</v>
      </c>
      <c r="D625" s="189" t="s">
        <v>142</v>
      </c>
      <c r="E625" s="12">
        <f t="shared" si="433"/>
        <v>2</v>
      </c>
      <c r="F625" s="12">
        <f t="shared" si="434"/>
        <v>1</v>
      </c>
      <c r="G625" s="12">
        <f t="shared" si="435"/>
        <v>2</v>
      </c>
      <c r="H625" s="12" t="str">
        <f t="shared" si="436"/>
        <v>Audit, Finance, Accounting, &amp; Treasury</v>
      </c>
      <c r="I625" s="12" t="str">
        <f t="shared" si="437"/>
        <v>Audit, Finance, Accounting, &amp; Treasury2</v>
      </c>
      <c r="J625" s="12" t="str">
        <f t="shared" si="438"/>
        <v>Accounting</v>
      </c>
      <c r="K625" s="12" t="str">
        <f t="shared" si="439"/>
        <v>Audit, Finance, Accounting, &amp; TreasuryAccounting1</v>
      </c>
      <c r="L625" s="12" t="str">
        <f t="shared" si="440"/>
        <v>Accounting</v>
      </c>
      <c r="M625" s="12" t="str">
        <f t="shared" si="441"/>
        <v>Audit, Finance, Accounting, &amp; TreasuryAccountingAccounting2</v>
      </c>
      <c r="N625" s="12" t="str">
        <f t="shared" si="442"/>
        <v>C - Function Manager/Senior Technical Expert</v>
      </c>
      <c r="O625" s="188" t="s">
        <v>1923</v>
      </c>
      <c r="P625" s="4" t="str">
        <f t="shared" si="453"/>
        <v>FB</v>
      </c>
      <c r="Q625" s="4" t="str">
        <f t="shared" si="454"/>
        <v>AC</v>
      </c>
      <c r="R625" s="4" t="str">
        <f t="shared" si="455"/>
        <v>A</v>
      </c>
      <c r="S625" s="4" t="str">
        <f t="shared" si="456"/>
        <v>C</v>
      </c>
      <c r="V625" s="12" t="str">
        <f t="shared" si="457"/>
        <v>RRU-FB-ACAC</v>
      </c>
      <c r="W625" s="17" t="str">
        <f t="shared" si="503"/>
        <v>Audit, Finance, Accounting, &amp; Treasury</v>
      </c>
      <c r="X625" s="17" t="str">
        <f t="shared" si="458"/>
        <v>Accounting</v>
      </c>
      <c r="Y625" s="17" t="str">
        <f t="shared" si="460"/>
        <v>Accounting</v>
      </c>
      <c r="Z625" s="17" t="str">
        <f t="shared" si="459"/>
        <v>C - Function Manager/Senior Technical Expert</v>
      </c>
      <c r="AN625" s="4" t="str">
        <f t="shared" si="426"/>
        <v>FBACAC</v>
      </c>
      <c r="AO625" s="12" t="str">
        <f t="shared" si="491"/>
        <v>RRU-FB-ACAC</v>
      </c>
      <c r="AP625" s="12" t="str">
        <f t="shared" si="427"/>
        <v>Audit, Finance, Accounting, &amp; Treasury</v>
      </c>
      <c r="AQ625" s="12" t="str">
        <f t="shared" si="428"/>
        <v>Accounting</v>
      </c>
      <c r="AR625" s="12" t="str">
        <f t="shared" si="429"/>
        <v>Accounting</v>
      </c>
      <c r="AS625" s="12" t="str">
        <f t="shared" si="430"/>
        <v>C - Function Manager/Senior Technical Expert</v>
      </c>
      <c r="AT625" s="12" t="str">
        <f t="shared" si="431"/>
        <v>Audit, Finance, Accounting, &amp; TreasuryAccountingAccountingC - Function Manager/Senior Technical Expert</v>
      </c>
      <c r="AU625" s="153" t="str">
        <f t="shared" si="432"/>
        <v>C</v>
      </c>
    </row>
    <row r="626" spans="1:47">
      <c r="A626" s="189" t="s">
        <v>196</v>
      </c>
      <c r="B626" s="189" t="s">
        <v>5</v>
      </c>
      <c r="C626" s="189" t="s">
        <v>5</v>
      </c>
      <c r="D626" s="189" t="s">
        <v>135</v>
      </c>
      <c r="E626" s="12">
        <f t="shared" si="433"/>
        <v>2</v>
      </c>
      <c r="F626" s="12">
        <f t="shared" si="434"/>
        <v>1</v>
      </c>
      <c r="G626" s="12">
        <f t="shared" si="435"/>
        <v>3</v>
      </c>
      <c r="H626" s="12" t="str">
        <f t="shared" si="436"/>
        <v>Audit, Finance, Accounting, &amp; Treasury</v>
      </c>
      <c r="I626" s="12" t="str">
        <f t="shared" si="437"/>
        <v>Audit, Finance, Accounting, &amp; Treasury2</v>
      </c>
      <c r="J626" s="12" t="str">
        <f t="shared" si="438"/>
        <v>Accounting</v>
      </c>
      <c r="K626" s="12" t="str">
        <f t="shared" si="439"/>
        <v>Audit, Finance, Accounting, &amp; TreasuryAccounting1</v>
      </c>
      <c r="L626" s="12" t="str">
        <f t="shared" si="440"/>
        <v>Accounting</v>
      </c>
      <c r="M626" s="12" t="str">
        <f t="shared" si="441"/>
        <v>Audit, Finance, Accounting, &amp; TreasuryAccountingAccounting3</v>
      </c>
      <c r="N626" s="12" t="str">
        <f t="shared" si="442"/>
        <v>D - Manager/Technical Expert</v>
      </c>
      <c r="O626" s="188" t="s">
        <v>1924</v>
      </c>
      <c r="P626" s="4" t="str">
        <f t="shared" si="453"/>
        <v>FB</v>
      </c>
      <c r="Q626" s="4" t="str">
        <f t="shared" si="454"/>
        <v>AC</v>
      </c>
      <c r="R626" s="4" t="str">
        <f t="shared" si="455"/>
        <v>A</v>
      </c>
      <c r="S626" s="4" t="str">
        <f t="shared" si="456"/>
        <v>D</v>
      </c>
      <c r="V626" s="12" t="str">
        <f t="shared" si="457"/>
        <v>RRU-FB-ACAD</v>
      </c>
      <c r="W626" s="17" t="str">
        <f t="shared" si="503"/>
        <v>Audit, Finance, Accounting, &amp; Treasury</v>
      </c>
      <c r="X626" s="17" t="str">
        <f t="shared" si="458"/>
        <v>Accounting</v>
      </c>
      <c r="Y626" s="17" t="str">
        <f t="shared" si="460"/>
        <v>Accounting</v>
      </c>
      <c r="Z626" s="17" t="str">
        <f t="shared" si="459"/>
        <v>D - Manager/Technical Expert</v>
      </c>
      <c r="AN626" s="4" t="str">
        <f t="shared" si="426"/>
        <v>FBACAD</v>
      </c>
      <c r="AO626" s="12" t="str">
        <f t="shared" si="491"/>
        <v>RRU-FB-ACAD</v>
      </c>
      <c r="AP626" s="12" t="str">
        <f t="shared" si="427"/>
        <v>Audit, Finance, Accounting, &amp; Treasury</v>
      </c>
      <c r="AQ626" s="12" t="str">
        <f t="shared" si="428"/>
        <v>Accounting</v>
      </c>
      <c r="AR626" s="12" t="str">
        <f t="shared" si="429"/>
        <v>Accounting</v>
      </c>
      <c r="AS626" s="12" t="str">
        <f t="shared" si="430"/>
        <v>D - Manager/Technical Expert</v>
      </c>
      <c r="AT626" s="12" t="str">
        <f t="shared" si="431"/>
        <v>Audit, Finance, Accounting, &amp; TreasuryAccountingAccountingD - Manager/Technical Expert</v>
      </c>
      <c r="AU626" s="153" t="str">
        <f t="shared" si="432"/>
        <v>D</v>
      </c>
    </row>
    <row r="627" spans="1:47">
      <c r="A627" s="189" t="s">
        <v>196</v>
      </c>
      <c r="B627" s="189" t="s">
        <v>5</v>
      </c>
      <c r="C627" s="189" t="s">
        <v>5</v>
      </c>
      <c r="D627" s="189" t="s">
        <v>136</v>
      </c>
      <c r="E627" s="12">
        <f t="shared" si="433"/>
        <v>2</v>
      </c>
      <c r="F627" s="12">
        <f t="shared" si="434"/>
        <v>1</v>
      </c>
      <c r="G627" s="12">
        <f t="shared" si="435"/>
        <v>4</v>
      </c>
      <c r="H627" s="12" t="str">
        <f t="shared" si="436"/>
        <v>Audit, Finance, Accounting, &amp; Treasury</v>
      </c>
      <c r="I627" s="12" t="str">
        <f t="shared" si="437"/>
        <v>Audit, Finance, Accounting, &amp; Treasury2</v>
      </c>
      <c r="J627" s="12" t="str">
        <f t="shared" si="438"/>
        <v>Accounting</v>
      </c>
      <c r="K627" s="12" t="str">
        <f t="shared" si="439"/>
        <v>Audit, Finance, Accounting, &amp; TreasuryAccounting1</v>
      </c>
      <c r="L627" s="12" t="str">
        <f t="shared" si="440"/>
        <v>Accounting</v>
      </c>
      <c r="M627" s="12" t="str">
        <f t="shared" si="441"/>
        <v>Audit, Finance, Accounting, &amp; TreasuryAccountingAccounting4</v>
      </c>
      <c r="N627" s="12" t="str">
        <f t="shared" si="442"/>
        <v>E - Senior Professional</v>
      </c>
      <c r="O627" s="188" t="s">
        <v>1925</v>
      </c>
      <c r="P627" s="4" t="str">
        <f t="shared" si="453"/>
        <v>FB</v>
      </c>
      <c r="Q627" s="4" t="str">
        <f t="shared" si="454"/>
        <v>AC</v>
      </c>
      <c r="R627" s="4" t="str">
        <f t="shared" si="455"/>
        <v>A</v>
      </c>
      <c r="S627" s="4" t="str">
        <f t="shared" si="456"/>
        <v>E</v>
      </c>
      <c r="V627" s="12" t="str">
        <f t="shared" si="457"/>
        <v>RRU-FB-ACAE</v>
      </c>
      <c r="W627" s="17" t="str">
        <f t="shared" si="503"/>
        <v>Audit, Finance, Accounting, &amp; Treasury</v>
      </c>
      <c r="X627" s="17" t="str">
        <f t="shared" si="458"/>
        <v>Accounting</v>
      </c>
      <c r="Y627" s="17" t="str">
        <f t="shared" si="460"/>
        <v>Accounting</v>
      </c>
      <c r="Z627" s="17" t="str">
        <f t="shared" si="459"/>
        <v>E - Senior Professional</v>
      </c>
      <c r="AN627" s="4" t="str">
        <f t="shared" si="426"/>
        <v>FBACAE</v>
      </c>
      <c r="AO627" s="12" t="str">
        <f t="shared" si="491"/>
        <v>RRU-FB-ACAE</v>
      </c>
      <c r="AP627" s="12" t="str">
        <f t="shared" si="427"/>
        <v>Audit, Finance, Accounting, &amp; Treasury</v>
      </c>
      <c r="AQ627" s="12" t="str">
        <f t="shared" si="428"/>
        <v>Accounting</v>
      </c>
      <c r="AR627" s="12" t="str">
        <f t="shared" si="429"/>
        <v>Accounting</v>
      </c>
      <c r="AS627" s="12" t="str">
        <f t="shared" si="430"/>
        <v>E - Senior Professional</v>
      </c>
      <c r="AT627" s="12" t="str">
        <f t="shared" si="431"/>
        <v>Audit, Finance, Accounting, &amp; TreasuryAccountingAccountingE - Senior Professional</v>
      </c>
      <c r="AU627" s="153" t="str">
        <f t="shared" si="432"/>
        <v>E</v>
      </c>
    </row>
    <row r="628" spans="1:47">
      <c r="A628" s="189" t="s">
        <v>196</v>
      </c>
      <c r="B628" s="189" t="s">
        <v>5</v>
      </c>
      <c r="C628" s="189" t="s">
        <v>5</v>
      </c>
      <c r="D628" s="189" t="s">
        <v>137</v>
      </c>
      <c r="E628" s="12">
        <f t="shared" si="433"/>
        <v>2</v>
      </c>
      <c r="F628" s="12">
        <f t="shared" si="434"/>
        <v>1</v>
      </c>
      <c r="G628" s="12">
        <f t="shared" si="435"/>
        <v>5</v>
      </c>
      <c r="H628" s="12" t="str">
        <f t="shared" si="436"/>
        <v>Audit, Finance, Accounting, &amp; Treasury</v>
      </c>
      <c r="I628" s="12" t="str">
        <f t="shared" si="437"/>
        <v>Audit, Finance, Accounting, &amp; Treasury2</v>
      </c>
      <c r="J628" s="12" t="str">
        <f t="shared" si="438"/>
        <v>Accounting</v>
      </c>
      <c r="K628" s="12" t="str">
        <f t="shared" si="439"/>
        <v>Audit, Finance, Accounting, &amp; TreasuryAccounting1</v>
      </c>
      <c r="L628" s="12" t="str">
        <f t="shared" si="440"/>
        <v>Accounting</v>
      </c>
      <c r="M628" s="12" t="str">
        <f t="shared" si="441"/>
        <v>Audit, Finance, Accounting, &amp; TreasuryAccountingAccounting5</v>
      </c>
      <c r="N628" s="12" t="str">
        <f t="shared" si="442"/>
        <v>F - Intermediate Professional</v>
      </c>
      <c r="O628" s="188" t="s">
        <v>1926</v>
      </c>
      <c r="P628" s="4" t="str">
        <f t="shared" si="453"/>
        <v>FB</v>
      </c>
      <c r="Q628" s="4" t="str">
        <f t="shared" si="454"/>
        <v>AC</v>
      </c>
      <c r="R628" s="4" t="str">
        <f t="shared" si="455"/>
        <v>A</v>
      </c>
      <c r="S628" s="4" t="str">
        <f t="shared" si="456"/>
        <v>F</v>
      </c>
      <c r="V628" s="12" t="str">
        <f t="shared" si="457"/>
        <v>RRU-FB-ACAF</v>
      </c>
      <c r="W628" s="17" t="str">
        <f t="shared" si="503"/>
        <v>Audit, Finance, Accounting, &amp; Treasury</v>
      </c>
      <c r="X628" s="17" t="str">
        <f t="shared" si="458"/>
        <v>Accounting</v>
      </c>
      <c r="Y628" s="17" t="str">
        <f t="shared" si="460"/>
        <v>Accounting</v>
      </c>
      <c r="Z628" s="17" t="str">
        <f t="shared" si="459"/>
        <v>F - Intermediate Professional</v>
      </c>
      <c r="AN628" s="4" t="str">
        <f t="shared" si="426"/>
        <v>FBACAF</v>
      </c>
      <c r="AO628" s="12" t="str">
        <f t="shared" si="491"/>
        <v>RRU-FB-ACAF</v>
      </c>
      <c r="AP628" s="12" t="str">
        <f t="shared" si="427"/>
        <v>Audit, Finance, Accounting, &amp; Treasury</v>
      </c>
      <c r="AQ628" s="12" t="str">
        <f t="shared" si="428"/>
        <v>Accounting</v>
      </c>
      <c r="AR628" s="12" t="str">
        <f t="shared" si="429"/>
        <v>Accounting</v>
      </c>
      <c r="AS628" s="12" t="str">
        <f t="shared" si="430"/>
        <v>F - Intermediate Professional</v>
      </c>
      <c r="AT628" s="12" t="str">
        <f t="shared" si="431"/>
        <v>Audit, Finance, Accounting, &amp; TreasuryAccountingAccountingF - Intermediate Professional</v>
      </c>
      <c r="AU628" s="153" t="str">
        <f t="shared" si="432"/>
        <v>F</v>
      </c>
    </row>
    <row r="629" spans="1:47">
      <c r="A629" s="189" t="s">
        <v>196</v>
      </c>
      <c r="B629" s="189" t="s">
        <v>5</v>
      </c>
      <c r="C629" s="189" t="s">
        <v>5</v>
      </c>
      <c r="D629" s="189" t="s">
        <v>138</v>
      </c>
      <c r="E629" s="12">
        <f t="shared" si="433"/>
        <v>2</v>
      </c>
      <c r="F629" s="12">
        <f t="shared" si="434"/>
        <v>1</v>
      </c>
      <c r="G629" s="12">
        <f t="shared" si="435"/>
        <v>6</v>
      </c>
      <c r="H629" s="12" t="str">
        <f t="shared" si="436"/>
        <v>Audit, Finance, Accounting, &amp; Treasury</v>
      </c>
      <c r="I629" s="12" t="str">
        <f t="shared" si="437"/>
        <v>Audit, Finance, Accounting, &amp; Treasury2</v>
      </c>
      <c r="J629" s="12" t="str">
        <f t="shared" si="438"/>
        <v>Accounting</v>
      </c>
      <c r="K629" s="12" t="str">
        <f t="shared" si="439"/>
        <v>Audit, Finance, Accounting, &amp; TreasuryAccounting1</v>
      </c>
      <c r="L629" s="12" t="str">
        <f t="shared" si="440"/>
        <v>Accounting</v>
      </c>
      <c r="M629" s="12" t="str">
        <f t="shared" si="441"/>
        <v>Audit, Finance, Accounting, &amp; TreasuryAccountingAccounting6</v>
      </c>
      <c r="N629" s="12" t="str">
        <f t="shared" si="442"/>
        <v>G - Junior Professional</v>
      </c>
      <c r="O629" s="188" t="s">
        <v>1927</v>
      </c>
      <c r="P629" s="4" t="str">
        <f t="shared" si="453"/>
        <v>FB</v>
      </c>
      <c r="Q629" s="4" t="str">
        <f t="shared" si="454"/>
        <v>AC</v>
      </c>
      <c r="R629" s="4" t="str">
        <f t="shared" si="455"/>
        <v>A</v>
      </c>
      <c r="S629" s="4" t="str">
        <f t="shared" si="456"/>
        <v>G</v>
      </c>
      <c r="V629" s="12" t="str">
        <f t="shared" si="457"/>
        <v>RRU-FB-ACAG</v>
      </c>
      <c r="W629" s="17" t="str">
        <f t="shared" si="503"/>
        <v>Audit, Finance, Accounting, &amp; Treasury</v>
      </c>
      <c r="X629" s="17" t="str">
        <f t="shared" si="458"/>
        <v>Accounting</v>
      </c>
      <c r="Y629" s="17" t="str">
        <f t="shared" si="460"/>
        <v>Accounting</v>
      </c>
      <c r="Z629" s="17" t="str">
        <f t="shared" si="459"/>
        <v>G - Junior Professional</v>
      </c>
      <c r="AN629" s="4" t="str">
        <f t="shared" si="426"/>
        <v>FBACAG</v>
      </c>
      <c r="AO629" s="12" t="str">
        <f t="shared" si="491"/>
        <v>RRU-FB-ACAG</v>
      </c>
      <c r="AP629" s="12" t="str">
        <f t="shared" si="427"/>
        <v>Audit, Finance, Accounting, &amp; Treasury</v>
      </c>
      <c r="AQ629" s="12" t="str">
        <f t="shared" si="428"/>
        <v>Accounting</v>
      </c>
      <c r="AR629" s="12" t="str">
        <f t="shared" si="429"/>
        <v>Accounting</v>
      </c>
      <c r="AS629" s="12" t="str">
        <f t="shared" si="430"/>
        <v>G - Junior Professional</v>
      </c>
      <c r="AT629" s="12" t="str">
        <f t="shared" si="431"/>
        <v>Audit, Finance, Accounting, &amp; TreasuryAccountingAccountingG - Junior Professional</v>
      </c>
      <c r="AU629" s="153" t="str">
        <f t="shared" si="432"/>
        <v>G</v>
      </c>
    </row>
    <row r="630" spans="1:47">
      <c r="A630" s="189" t="s">
        <v>196</v>
      </c>
      <c r="B630" s="189" t="s">
        <v>5</v>
      </c>
      <c r="C630" s="189" t="s">
        <v>5</v>
      </c>
      <c r="D630" s="189" t="s">
        <v>1408</v>
      </c>
      <c r="E630" s="12">
        <f t="shared" si="433"/>
        <v>2</v>
      </c>
      <c r="F630" s="12">
        <f t="shared" si="434"/>
        <v>1</v>
      </c>
      <c r="G630" s="12">
        <f t="shared" si="435"/>
        <v>7</v>
      </c>
      <c r="H630" s="12" t="str">
        <f t="shared" si="436"/>
        <v>Audit, Finance, Accounting, &amp; Treasury</v>
      </c>
      <c r="I630" s="12" t="str">
        <f t="shared" si="437"/>
        <v>Audit, Finance, Accounting, &amp; Treasury2</v>
      </c>
      <c r="J630" s="12" t="str">
        <f t="shared" si="438"/>
        <v>Accounting</v>
      </c>
      <c r="K630" s="12" t="str">
        <f t="shared" si="439"/>
        <v>Audit, Finance, Accounting, &amp; TreasuryAccounting1</v>
      </c>
      <c r="L630" s="12" t="str">
        <f t="shared" si="440"/>
        <v>Accounting</v>
      </c>
      <c r="M630" s="12" t="str">
        <f t="shared" si="441"/>
        <v>Audit, Finance, Accounting, &amp; TreasuryAccountingAccounting7</v>
      </c>
      <c r="N630" s="12" t="str">
        <f t="shared" si="442"/>
        <v>Levels C &amp; D Combined</v>
      </c>
      <c r="O630" s="188" t="s">
        <v>1920</v>
      </c>
      <c r="P630" s="4" t="str">
        <f t="shared" si="453"/>
        <v>FB</v>
      </c>
      <c r="Q630" s="4" t="str">
        <f t="shared" si="454"/>
        <v>AC</v>
      </c>
      <c r="R630" s="4" t="str">
        <f t="shared" si="455"/>
        <v>A</v>
      </c>
      <c r="S630" s="4" t="str">
        <f t="shared" si="456"/>
        <v>2</v>
      </c>
      <c r="V630" s="12" t="str">
        <f t="shared" si="457"/>
        <v>RRU-FB-ACA2</v>
      </c>
      <c r="W630" s="17" t="str">
        <f t="shared" si="503"/>
        <v>Audit, Finance, Accounting, &amp; Treasury</v>
      </c>
      <c r="X630" s="17" t="str">
        <f t="shared" si="458"/>
        <v>Accounting</v>
      </c>
      <c r="Y630" s="17" t="str">
        <f t="shared" si="460"/>
        <v>Accounting</v>
      </c>
      <c r="Z630" s="17" t="str">
        <f t="shared" si="459"/>
        <v>Levels C &amp; D Combined</v>
      </c>
      <c r="AN630" s="4" t="str">
        <f t="shared" si="426"/>
        <v>FBACA2</v>
      </c>
      <c r="AO630" s="12" t="str">
        <f t="shared" si="491"/>
        <v>RRU-FB-ACA2</v>
      </c>
      <c r="AP630" s="12" t="str">
        <f t="shared" si="427"/>
        <v>Audit, Finance, Accounting, &amp; Treasury</v>
      </c>
      <c r="AQ630" s="12" t="str">
        <f t="shared" si="428"/>
        <v>Accounting</v>
      </c>
      <c r="AR630" s="12" t="str">
        <f t="shared" si="429"/>
        <v>Accounting</v>
      </c>
      <c r="AS630" s="12" t="str">
        <f t="shared" si="430"/>
        <v>Levels C &amp; D Combined</v>
      </c>
      <c r="AT630" s="12" t="str">
        <f t="shared" si="431"/>
        <v>Audit, Finance, Accounting, &amp; TreasuryAccountingAccountingLevels C &amp; D Combined</v>
      </c>
      <c r="AU630" s="153" t="str">
        <f t="shared" si="432"/>
        <v>2</v>
      </c>
    </row>
    <row r="631" spans="1:47">
      <c r="A631" s="189" t="s">
        <v>196</v>
      </c>
      <c r="B631" s="189" t="s">
        <v>5</v>
      </c>
      <c r="C631" s="189" t="s">
        <v>5</v>
      </c>
      <c r="D631" s="189" t="s">
        <v>1409</v>
      </c>
      <c r="E631" s="12">
        <f t="shared" si="433"/>
        <v>2</v>
      </c>
      <c r="F631" s="12">
        <f t="shared" si="434"/>
        <v>1</v>
      </c>
      <c r="G631" s="12">
        <f t="shared" si="435"/>
        <v>8</v>
      </c>
      <c r="H631" s="12" t="str">
        <f t="shared" si="436"/>
        <v>Audit, Finance, Accounting, &amp; Treasury</v>
      </c>
      <c r="I631" s="12" t="str">
        <f t="shared" si="437"/>
        <v>Audit, Finance, Accounting, &amp; Treasury2</v>
      </c>
      <c r="J631" s="12" t="str">
        <f t="shared" si="438"/>
        <v>Accounting</v>
      </c>
      <c r="K631" s="12" t="str">
        <f t="shared" si="439"/>
        <v>Audit, Finance, Accounting, &amp; TreasuryAccounting1</v>
      </c>
      <c r="L631" s="12" t="str">
        <f t="shared" si="440"/>
        <v>Accounting</v>
      </c>
      <c r="M631" s="12" t="str">
        <f t="shared" si="441"/>
        <v>Audit, Finance, Accounting, &amp; TreasuryAccountingAccounting8</v>
      </c>
      <c r="N631" s="12" t="str">
        <f t="shared" si="442"/>
        <v>Levels E, F &amp; G Combined</v>
      </c>
      <c r="O631" s="188" t="s">
        <v>1921</v>
      </c>
      <c r="P631" s="4" t="str">
        <f t="shared" si="453"/>
        <v>FB</v>
      </c>
      <c r="Q631" s="4" t="str">
        <f t="shared" si="454"/>
        <v>AC</v>
      </c>
      <c r="R631" s="4" t="str">
        <f t="shared" si="455"/>
        <v>A</v>
      </c>
      <c r="S631" s="4" t="str">
        <f t="shared" si="456"/>
        <v>3</v>
      </c>
      <c r="V631" s="12" t="str">
        <f t="shared" si="457"/>
        <v>RRU-FB-ACA3</v>
      </c>
      <c r="W631" s="17" t="str">
        <f t="shared" si="503"/>
        <v>Audit, Finance, Accounting, &amp; Treasury</v>
      </c>
      <c r="X631" s="17" t="str">
        <f t="shared" si="458"/>
        <v>Accounting</v>
      </c>
      <c r="Y631" s="17" t="str">
        <f t="shared" si="460"/>
        <v>Accounting</v>
      </c>
      <c r="Z631" s="17" t="str">
        <f t="shared" si="459"/>
        <v>Levels E, F &amp; G Combined</v>
      </c>
      <c r="AN631" s="4" t="str">
        <f t="shared" si="426"/>
        <v>FBACA3</v>
      </c>
      <c r="AO631" s="12" t="str">
        <f t="shared" si="491"/>
        <v>RRU-FB-ACA3</v>
      </c>
      <c r="AP631" s="12" t="str">
        <f t="shared" si="427"/>
        <v>Audit, Finance, Accounting, &amp; Treasury</v>
      </c>
      <c r="AQ631" s="12" t="str">
        <f t="shared" si="428"/>
        <v>Accounting</v>
      </c>
      <c r="AR631" s="12" t="str">
        <f t="shared" si="429"/>
        <v>Accounting</v>
      </c>
      <c r="AS631" s="12" t="str">
        <f t="shared" si="430"/>
        <v>Levels E, F &amp; G Combined</v>
      </c>
      <c r="AT631" s="12" t="str">
        <f t="shared" si="431"/>
        <v>Audit, Finance, Accounting, &amp; TreasuryAccountingAccountingLevels E, F &amp; G Combined</v>
      </c>
      <c r="AU631" s="153" t="str">
        <f t="shared" si="432"/>
        <v>3</v>
      </c>
    </row>
    <row r="632" spans="1:47">
      <c r="A632" s="189" t="s">
        <v>196</v>
      </c>
      <c r="B632" s="189" t="s">
        <v>2862</v>
      </c>
      <c r="C632" s="189" t="s">
        <v>2862</v>
      </c>
      <c r="D632" s="189" t="s">
        <v>142</v>
      </c>
      <c r="E632" s="12">
        <f t="shared" si="433"/>
        <v>3</v>
      </c>
      <c r="F632" s="12">
        <f t="shared" si="434"/>
        <v>1</v>
      </c>
      <c r="G632" s="12">
        <f t="shared" si="435"/>
        <v>1</v>
      </c>
      <c r="H632" s="12" t="str">
        <f t="shared" si="436"/>
        <v>Audit, Finance, Accounting, &amp; Treasury</v>
      </c>
      <c r="I632" s="12" t="str">
        <f t="shared" si="437"/>
        <v>Audit, Finance, Accounting, &amp; Treasury3</v>
      </c>
      <c r="J632" s="12" t="str">
        <f t="shared" si="438"/>
        <v>Accounts Payable/Receivable</v>
      </c>
      <c r="K632" s="12" t="str">
        <f t="shared" si="439"/>
        <v>Audit, Finance, Accounting, &amp; TreasuryAccounts Payable/Receivable1</v>
      </c>
      <c r="L632" s="12" t="str">
        <f t="shared" si="440"/>
        <v>Accounts Payable/Receivable</v>
      </c>
      <c r="M632" s="12" t="str">
        <f t="shared" si="441"/>
        <v>Audit, Finance, Accounting, &amp; TreasuryAccounts Payable/ReceivableAccounts Payable/Receivable1</v>
      </c>
      <c r="N632" s="12" t="str">
        <f t="shared" si="442"/>
        <v>C - Function Manager/Senior Technical Expert</v>
      </c>
      <c r="O632" s="188" t="s">
        <v>2863</v>
      </c>
      <c r="P632" s="4" t="str">
        <f t="shared" si="453"/>
        <v>FB</v>
      </c>
      <c r="Q632" s="4" t="str">
        <f t="shared" si="454"/>
        <v>AP</v>
      </c>
      <c r="R632" s="4" t="str">
        <f t="shared" si="455"/>
        <v>A</v>
      </c>
      <c r="S632" s="4" t="str">
        <f t="shared" si="456"/>
        <v>C</v>
      </c>
      <c r="V632" s="12" t="str">
        <f t="shared" si="457"/>
        <v>RRU-FB-APAC</v>
      </c>
      <c r="W632" s="17" t="str">
        <f t="shared" si="503"/>
        <v>Audit, Finance, Accounting, &amp; Treasury</v>
      </c>
      <c r="X632" s="17" t="str">
        <f t="shared" si="458"/>
        <v>Accounts Payable/Receivable</v>
      </c>
      <c r="Y632" s="17" t="str">
        <f t="shared" si="460"/>
        <v>Accounting</v>
      </c>
      <c r="Z632" s="17" t="str">
        <f t="shared" si="459"/>
        <v>C - Function Manager/Senior Technical Expert</v>
      </c>
      <c r="AN632" s="4" t="str">
        <f t="shared" si="426"/>
        <v>FBAPAC</v>
      </c>
      <c r="AO632" s="12" t="str">
        <f t="shared" si="491"/>
        <v>RRU-FB-APAC</v>
      </c>
      <c r="AP632" s="12" t="str">
        <f t="shared" si="427"/>
        <v>Audit, Finance, Accounting, &amp; Treasury</v>
      </c>
      <c r="AQ632" s="12" t="str">
        <f t="shared" si="428"/>
        <v>Accounts Payable/Receivable</v>
      </c>
      <c r="AR632" s="12" t="str">
        <f t="shared" si="429"/>
        <v>Accounts Payable/Receivable</v>
      </c>
      <c r="AS632" s="12" t="str">
        <f t="shared" si="430"/>
        <v>C - Function Manager/Senior Technical Expert</v>
      </c>
      <c r="AT632" s="12" t="str">
        <f t="shared" si="431"/>
        <v>Audit, Finance, Accounting, &amp; TreasuryAccounts Payable/ReceivableAccounts Payable/ReceivableC - Function Manager/Senior Technical Expert</v>
      </c>
      <c r="AU632" s="153" t="str">
        <f t="shared" si="432"/>
        <v>C</v>
      </c>
    </row>
    <row r="633" spans="1:47">
      <c r="A633" s="189" t="s">
        <v>196</v>
      </c>
      <c r="B633" s="189" t="s">
        <v>2862</v>
      </c>
      <c r="C633" s="189" t="s">
        <v>2862</v>
      </c>
      <c r="D633" s="189" t="s">
        <v>136</v>
      </c>
      <c r="E633" s="12">
        <f t="shared" si="433"/>
        <v>3</v>
      </c>
      <c r="F633" s="12">
        <f t="shared" si="434"/>
        <v>1</v>
      </c>
      <c r="G633" s="12">
        <f t="shared" si="435"/>
        <v>2</v>
      </c>
      <c r="H633" s="12" t="str">
        <f t="shared" si="436"/>
        <v>Audit, Finance, Accounting, &amp; Treasury</v>
      </c>
      <c r="I633" s="12" t="str">
        <f t="shared" si="437"/>
        <v>Audit, Finance, Accounting, &amp; Treasury3</v>
      </c>
      <c r="J633" s="12" t="str">
        <f t="shared" si="438"/>
        <v>Accounts Payable/Receivable</v>
      </c>
      <c r="K633" s="12" t="str">
        <f t="shared" si="439"/>
        <v>Audit, Finance, Accounting, &amp; TreasuryAccounts Payable/Receivable1</v>
      </c>
      <c r="L633" s="12" t="str">
        <f t="shared" si="440"/>
        <v>Accounts Payable/Receivable</v>
      </c>
      <c r="M633" s="12" t="str">
        <f t="shared" si="441"/>
        <v>Audit, Finance, Accounting, &amp; TreasuryAccounts Payable/ReceivableAccounts Payable/Receivable2</v>
      </c>
      <c r="N633" s="12" t="str">
        <f t="shared" si="442"/>
        <v>E - Senior Professional</v>
      </c>
      <c r="O633" s="188" t="s">
        <v>2864</v>
      </c>
      <c r="P633" s="4" t="str">
        <f t="shared" si="453"/>
        <v>FB</v>
      </c>
      <c r="Q633" s="4" t="str">
        <f t="shared" si="454"/>
        <v>AP</v>
      </c>
      <c r="R633" s="4" t="str">
        <f t="shared" si="455"/>
        <v>A</v>
      </c>
      <c r="S633" s="4" t="str">
        <f t="shared" si="456"/>
        <v>E</v>
      </c>
      <c r="V633" s="12" t="str">
        <f t="shared" si="457"/>
        <v>RRU-FB-APAE</v>
      </c>
      <c r="W633" s="17" t="str">
        <f t="shared" si="503"/>
        <v>Audit, Finance, Accounting, &amp; Treasury</v>
      </c>
      <c r="X633" s="17" t="str">
        <f t="shared" si="458"/>
        <v>Accounts Payable/Receivable</v>
      </c>
      <c r="Y633" s="17" t="str">
        <f t="shared" si="460"/>
        <v>Accounts Payable/Receivable</v>
      </c>
      <c r="Z633" s="17" t="str">
        <f t="shared" si="459"/>
        <v>E - Senior Professional</v>
      </c>
      <c r="AN633" s="4" t="str">
        <f t="shared" si="426"/>
        <v>FBAPAE</v>
      </c>
      <c r="AO633" s="12" t="str">
        <f t="shared" si="491"/>
        <v>RRU-FB-APAE</v>
      </c>
      <c r="AP633" s="12" t="str">
        <f t="shared" si="427"/>
        <v>Audit, Finance, Accounting, &amp; Treasury</v>
      </c>
      <c r="AQ633" s="12" t="str">
        <f t="shared" si="428"/>
        <v>Accounts Payable/Receivable</v>
      </c>
      <c r="AR633" s="12" t="str">
        <f t="shared" si="429"/>
        <v>Accounts Payable/Receivable</v>
      </c>
      <c r="AS633" s="12" t="str">
        <f t="shared" si="430"/>
        <v>E - Senior Professional</v>
      </c>
      <c r="AT633" s="12" t="str">
        <f t="shared" si="431"/>
        <v>Audit, Finance, Accounting, &amp; TreasuryAccounts Payable/ReceivableAccounts Payable/ReceivableE - Senior Professional</v>
      </c>
      <c r="AU633" s="153" t="str">
        <f t="shared" si="432"/>
        <v>E</v>
      </c>
    </row>
    <row r="634" spans="1:47">
      <c r="A634" s="189" t="s">
        <v>196</v>
      </c>
      <c r="B634" s="189" t="s">
        <v>2862</v>
      </c>
      <c r="C634" s="189" t="s">
        <v>2862</v>
      </c>
      <c r="D634" s="189" t="s">
        <v>138</v>
      </c>
      <c r="E634" s="12">
        <f t="shared" si="433"/>
        <v>3</v>
      </c>
      <c r="F634" s="12">
        <f t="shared" si="434"/>
        <v>1</v>
      </c>
      <c r="G634" s="12">
        <f t="shared" si="435"/>
        <v>3</v>
      </c>
      <c r="H634" s="12" t="str">
        <f t="shared" si="436"/>
        <v>Audit, Finance, Accounting, &amp; Treasury</v>
      </c>
      <c r="I634" s="12" t="str">
        <f t="shared" si="437"/>
        <v>Audit, Finance, Accounting, &amp; Treasury3</v>
      </c>
      <c r="J634" s="12" t="str">
        <f t="shared" si="438"/>
        <v>Accounts Payable/Receivable</v>
      </c>
      <c r="K634" s="12" t="str">
        <f t="shared" si="439"/>
        <v>Audit, Finance, Accounting, &amp; TreasuryAccounts Payable/Receivable1</v>
      </c>
      <c r="L634" s="12" t="str">
        <f t="shared" si="440"/>
        <v>Accounts Payable/Receivable</v>
      </c>
      <c r="M634" s="12" t="str">
        <f t="shared" si="441"/>
        <v>Audit, Finance, Accounting, &amp; TreasuryAccounts Payable/ReceivableAccounts Payable/Receivable3</v>
      </c>
      <c r="N634" s="12" t="str">
        <f t="shared" si="442"/>
        <v>G - Junior Professional</v>
      </c>
      <c r="O634" s="188" t="s">
        <v>2865</v>
      </c>
      <c r="P634" s="4" t="str">
        <f t="shared" si="453"/>
        <v>FB</v>
      </c>
      <c r="Q634" s="4" t="str">
        <f t="shared" si="454"/>
        <v>AP</v>
      </c>
      <c r="R634" s="4" t="str">
        <f t="shared" si="455"/>
        <v>A</v>
      </c>
      <c r="S634" s="4" t="str">
        <f t="shared" si="456"/>
        <v>G</v>
      </c>
      <c r="V634" s="12" t="str">
        <f t="shared" si="457"/>
        <v>RRU-FB-APAG</v>
      </c>
      <c r="W634" s="17" t="str">
        <f t="shared" si="503"/>
        <v>Audit, Finance, Accounting, &amp; Treasury</v>
      </c>
      <c r="X634" s="17" t="str">
        <f t="shared" si="458"/>
        <v>Accounts Payable/Receivable</v>
      </c>
      <c r="Y634" s="17" t="str">
        <f t="shared" si="460"/>
        <v>Accounts Payable/Receivable</v>
      </c>
      <c r="Z634" s="17" t="str">
        <f t="shared" si="459"/>
        <v>G - Junior Professional</v>
      </c>
      <c r="AN634" s="4" t="str">
        <f t="shared" si="426"/>
        <v>FBAPAG</v>
      </c>
      <c r="AO634" s="12" t="str">
        <f t="shared" si="491"/>
        <v>RRU-FB-APAG</v>
      </c>
      <c r="AP634" s="12" t="str">
        <f t="shared" si="427"/>
        <v>Audit, Finance, Accounting, &amp; Treasury</v>
      </c>
      <c r="AQ634" s="12" t="str">
        <f t="shared" si="428"/>
        <v>Accounts Payable/Receivable</v>
      </c>
      <c r="AR634" s="12" t="str">
        <f t="shared" si="429"/>
        <v>Accounts Payable/Receivable</v>
      </c>
      <c r="AS634" s="12" t="str">
        <f t="shared" si="430"/>
        <v>G - Junior Professional</v>
      </c>
      <c r="AT634" s="12" t="str">
        <f t="shared" si="431"/>
        <v>Audit, Finance, Accounting, &amp; TreasuryAccounts Payable/ReceivableAccounts Payable/ReceivableG - Junior Professional</v>
      </c>
      <c r="AU634" s="153" t="str">
        <f t="shared" si="432"/>
        <v>G</v>
      </c>
    </row>
    <row r="635" spans="1:47">
      <c r="A635" s="189" t="s">
        <v>196</v>
      </c>
      <c r="B635" s="189" t="s">
        <v>2862</v>
      </c>
      <c r="C635" s="189" t="s">
        <v>2862</v>
      </c>
      <c r="D635" s="189" t="s">
        <v>143</v>
      </c>
      <c r="E635" s="12">
        <f t="shared" si="433"/>
        <v>3</v>
      </c>
      <c r="F635" s="12">
        <f t="shared" si="434"/>
        <v>1</v>
      </c>
      <c r="G635" s="12">
        <f t="shared" si="435"/>
        <v>4</v>
      </c>
      <c r="H635" s="12" t="str">
        <f t="shared" si="436"/>
        <v>Audit, Finance, Accounting, &amp; Treasury</v>
      </c>
      <c r="I635" s="12" t="str">
        <f t="shared" si="437"/>
        <v>Audit, Finance, Accounting, &amp; Treasury3</v>
      </c>
      <c r="J635" s="12" t="str">
        <f t="shared" si="438"/>
        <v>Accounts Payable/Receivable</v>
      </c>
      <c r="K635" s="12" t="str">
        <f t="shared" si="439"/>
        <v>Audit, Finance, Accounting, &amp; TreasuryAccounts Payable/Receivable1</v>
      </c>
      <c r="L635" s="12" t="str">
        <f t="shared" si="440"/>
        <v>Accounts Payable/Receivable</v>
      </c>
      <c r="M635" s="12" t="str">
        <f t="shared" si="441"/>
        <v>Audit, Finance, Accounting, &amp; TreasuryAccounts Payable/ReceivableAccounts Payable/Receivable4</v>
      </c>
      <c r="N635" s="12" t="str">
        <f t="shared" si="442"/>
        <v>H - Intermediate Staff</v>
      </c>
      <c r="O635" s="188" t="s">
        <v>2866</v>
      </c>
      <c r="P635" s="4" t="str">
        <f t="shared" si="453"/>
        <v>FB</v>
      </c>
      <c r="Q635" s="4" t="str">
        <f t="shared" si="454"/>
        <v>AP</v>
      </c>
      <c r="R635" s="4" t="str">
        <f t="shared" si="455"/>
        <v>A</v>
      </c>
      <c r="S635" s="4" t="str">
        <f t="shared" si="456"/>
        <v>H</v>
      </c>
      <c r="V635" s="12" t="str">
        <f t="shared" si="457"/>
        <v>RRU-FB-APAH</v>
      </c>
      <c r="W635" s="17" t="str">
        <f t="shared" si="503"/>
        <v>Audit, Finance, Accounting, &amp; Treasury</v>
      </c>
      <c r="X635" s="17" t="str">
        <f t="shared" si="458"/>
        <v>Accounts Payable/Receivable</v>
      </c>
      <c r="Y635" s="17" t="str">
        <f t="shared" si="460"/>
        <v>Accounts Payable/Receivable</v>
      </c>
      <c r="Z635" s="17" t="str">
        <f t="shared" si="459"/>
        <v>H - Intermediate Staff</v>
      </c>
      <c r="AN635" s="4" t="str">
        <f t="shared" si="426"/>
        <v>FBAPAH</v>
      </c>
      <c r="AO635" s="12" t="str">
        <f t="shared" si="491"/>
        <v>RRU-FB-APAH</v>
      </c>
      <c r="AP635" s="12" t="str">
        <f t="shared" si="427"/>
        <v>Audit, Finance, Accounting, &amp; Treasury</v>
      </c>
      <c r="AQ635" s="12" t="str">
        <f t="shared" si="428"/>
        <v>Accounts Payable/Receivable</v>
      </c>
      <c r="AR635" s="12" t="str">
        <f t="shared" si="429"/>
        <v>Accounts Payable/Receivable</v>
      </c>
      <c r="AS635" s="12" t="str">
        <f t="shared" si="430"/>
        <v>H - Intermediate Staff</v>
      </c>
      <c r="AT635" s="12" t="str">
        <f t="shared" si="431"/>
        <v>Audit, Finance, Accounting, &amp; TreasuryAccounts Payable/ReceivableAccounts Payable/ReceivableH - Intermediate Staff</v>
      </c>
      <c r="AU635" s="153" t="str">
        <f t="shared" si="432"/>
        <v>H</v>
      </c>
    </row>
    <row r="636" spans="1:47">
      <c r="A636" s="189" t="s">
        <v>196</v>
      </c>
      <c r="B636" s="189" t="s">
        <v>2862</v>
      </c>
      <c r="C636" s="189" t="s">
        <v>2862</v>
      </c>
      <c r="D636" s="189" t="s">
        <v>144</v>
      </c>
      <c r="E636" s="12">
        <f t="shared" si="433"/>
        <v>3</v>
      </c>
      <c r="F636" s="12">
        <f t="shared" si="434"/>
        <v>1</v>
      </c>
      <c r="G636" s="12">
        <f t="shared" si="435"/>
        <v>5</v>
      </c>
      <c r="H636" s="12" t="str">
        <f t="shared" si="436"/>
        <v>Audit, Finance, Accounting, &amp; Treasury</v>
      </c>
      <c r="I636" s="12" t="str">
        <f t="shared" si="437"/>
        <v>Audit, Finance, Accounting, &amp; Treasury3</v>
      </c>
      <c r="J636" s="12" t="str">
        <f t="shared" si="438"/>
        <v>Accounts Payable/Receivable</v>
      </c>
      <c r="K636" s="12" t="str">
        <f t="shared" si="439"/>
        <v>Audit, Finance, Accounting, &amp; TreasuryAccounts Payable/Receivable1</v>
      </c>
      <c r="L636" s="12" t="str">
        <f t="shared" si="440"/>
        <v>Accounts Payable/Receivable</v>
      </c>
      <c r="M636" s="12" t="str">
        <f t="shared" si="441"/>
        <v>Audit, Finance, Accounting, &amp; TreasuryAccounts Payable/ReceivableAccounts Payable/Receivable5</v>
      </c>
      <c r="N636" s="12" t="str">
        <f t="shared" si="442"/>
        <v>I - Junior Staff</v>
      </c>
      <c r="O636" s="188" t="s">
        <v>2867</v>
      </c>
      <c r="P636" s="4" t="str">
        <f t="shared" si="453"/>
        <v>FB</v>
      </c>
      <c r="Q636" s="4" t="str">
        <f t="shared" si="454"/>
        <v>AP</v>
      </c>
      <c r="R636" s="4" t="str">
        <f t="shared" si="455"/>
        <v>A</v>
      </c>
      <c r="S636" s="4" t="str">
        <f t="shared" si="456"/>
        <v>I</v>
      </c>
      <c r="V636" s="12" t="str">
        <f t="shared" si="457"/>
        <v>RRU-FB-APAI</v>
      </c>
      <c r="W636" s="17" t="str">
        <f t="shared" si="503"/>
        <v>Audit, Finance, Accounting, &amp; Treasury</v>
      </c>
      <c r="X636" s="17" t="str">
        <f t="shared" si="458"/>
        <v>Accounts Payable/Receivable</v>
      </c>
      <c r="Y636" s="17" t="str">
        <f t="shared" si="460"/>
        <v>Accounts Payable/Receivable</v>
      </c>
      <c r="Z636" s="17" t="str">
        <f t="shared" si="459"/>
        <v>I - Junior Staff</v>
      </c>
      <c r="AN636" s="4" t="str">
        <f t="shared" si="426"/>
        <v>FBAPAI</v>
      </c>
      <c r="AO636" s="12" t="str">
        <f t="shared" si="491"/>
        <v>RRU-FB-APAI</v>
      </c>
      <c r="AP636" s="12" t="str">
        <f t="shared" si="427"/>
        <v>Audit, Finance, Accounting, &amp; Treasury</v>
      </c>
      <c r="AQ636" s="12" t="str">
        <f t="shared" si="428"/>
        <v>Accounts Payable/Receivable</v>
      </c>
      <c r="AR636" s="12" t="str">
        <f t="shared" si="429"/>
        <v>Accounts Payable/Receivable</v>
      </c>
      <c r="AS636" s="12" t="str">
        <f t="shared" si="430"/>
        <v>I - Junior Staff</v>
      </c>
      <c r="AT636" s="12" t="str">
        <f t="shared" si="431"/>
        <v>Audit, Finance, Accounting, &amp; TreasuryAccounts Payable/ReceivableAccounts Payable/ReceivableI - Junior Staff</v>
      </c>
      <c r="AU636" s="153" t="str">
        <f t="shared" si="432"/>
        <v>I</v>
      </c>
    </row>
    <row r="637" spans="1:47">
      <c r="A637" s="189" t="s">
        <v>196</v>
      </c>
      <c r="B637" s="189" t="s">
        <v>2862</v>
      </c>
      <c r="C637" s="189" t="s">
        <v>2862</v>
      </c>
      <c r="D637" s="189" t="s">
        <v>1410</v>
      </c>
      <c r="E637" s="12">
        <f t="shared" ref="E637:E638" si="504">IF(AND(H637=H636),IF(J637=J636,E636,E636+1),1)</f>
        <v>3</v>
      </c>
      <c r="F637" s="12">
        <f t="shared" ref="F637:F638" si="505">IF(AND(H637=H636,J637=J636),IF(L637=L636,F636,F636+1),1)</f>
        <v>1</v>
      </c>
      <c r="G637" s="12">
        <f t="shared" ref="G637:G638" si="506">IF(AND(H637=H636,J637=J636,L637=L636),IF(N637=N636,G636,G636+1),1)</f>
        <v>6</v>
      </c>
      <c r="H637" s="12" t="str">
        <f t="shared" ref="H637:H638" si="507">A637</f>
        <v>Audit, Finance, Accounting, &amp; Treasury</v>
      </c>
      <c r="I637" s="12" t="str">
        <f t="shared" ref="I637:I638" si="508">H637&amp;E637</f>
        <v>Audit, Finance, Accounting, &amp; Treasury3</v>
      </c>
      <c r="J637" s="12" t="str">
        <f t="shared" ref="J637:J638" si="509">B637</f>
        <v>Accounts Payable/Receivable</v>
      </c>
      <c r="K637" s="12" t="str">
        <f t="shared" ref="K637:K638" si="510">+H637&amp;J637&amp;F637</f>
        <v>Audit, Finance, Accounting, &amp; TreasuryAccounts Payable/Receivable1</v>
      </c>
      <c r="L637" s="12" t="str">
        <f t="shared" ref="L637:L638" si="511">C637</f>
        <v>Accounts Payable/Receivable</v>
      </c>
      <c r="M637" s="12" t="str">
        <f t="shared" ref="M637:M638" si="512">H637&amp;J637&amp;L637&amp;G637</f>
        <v>Audit, Finance, Accounting, &amp; TreasuryAccounts Payable/ReceivableAccounts Payable/Receivable6</v>
      </c>
      <c r="N637" s="12" t="str">
        <f t="shared" ref="N637:N638" si="513">D637</f>
        <v>Levels H &amp; I Combined</v>
      </c>
      <c r="O637" s="188" t="s">
        <v>3778</v>
      </c>
      <c r="P637" s="4" t="str">
        <f t="shared" ref="P637" si="514">LEFT(O637,2)</f>
        <v>FB</v>
      </c>
      <c r="Q637" s="4" t="str">
        <f t="shared" ref="Q637" si="515">MID(O637,3,2)</f>
        <v>AP</v>
      </c>
      <c r="R637" s="4" t="str">
        <f t="shared" ref="R637" si="516">MID(O637,5,1)</f>
        <v>A</v>
      </c>
      <c r="S637" s="4" t="str">
        <f t="shared" ref="S637" si="517">RIGHT(O637)</f>
        <v>4</v>
      </c>
      <c r="V637" s="12" t="str">
        <f t="shared" ref="V637" si="518">"RRU-"&amp;P637&amp;"-"&amp;Q637&amp;R637&amp;S637</f>
        <v>RRU-FB-APA4</v>
      </c>
      <c r="W637" s="17" t="str">
        <f t="shared" si="503"/>
        <v>Audit, Finance, Accounting, &amp; Treasury</v>
      </c>
      <c r="X637" s="17" t="str">
        <f t="shared" ref="X637" si="519">B637</f>
        <v>Accounts Payable/Receivable</v>
      </c>
      <c r="Y637" s="17" t="str">
        <f t="shared" ref="Y637" si="520">C636</f>
        <v>Accounts Payable/Receivable</v>
      </c>
      <c r="Z637" s="17" t="str">
        <f t="shared" ref="Z637" si="521">D637</f>
        <v>Levels H &amp; I Combined</v>
      </c>
      <c r="AN637" s="4" t="str">
        <f t="shared" ref="AN637" si="522">O637</f>
        <v>FBAPA4</v>
      </c>
      <c r="AO637" s="12" t="str">
        <f t="shared" ref="AO637" si="523">"RRU-"&amp;LEFT(AN637,2)&amp;"-"&amp;RIGHT(AN637,4)</f>
        <v>RRU-FB-APA4</v>
      </c>
      <c r="AP637" s="12" t="str">
        <f t="shared" ref="AP637" si="524">A637</f>
        <v>Audit, Finance, Accounting, &amp; Treasury</v>
      </c>
      <c r="AQ637" s="12" t="str">
        <f t="shared" ref="AQ637" si="525">B637</f>
        <v>Accounts Payable/Receivable</v>
      </c>
      <c r="AR637" s="12" t="str">
        <f t="shared" ref="AR637" si="526">C637</f>
        <v>Accounts Payable/Receivable</v>
      </c>
      <c r="AS637" s="12" t="str">
        <f t="shared" ref="AS637" si="527">D637</f>
        <v>Levels H &amp; I Combined</v>
      </c>
      <c r="AT637" s="12" t="str">
        <f t="shared" ref="AT637" si="528">AP637&amp;AQ637&amp;AR637&amp;AS637</f>
        <v>Audit, Finance, Accounting, &amp; TreasuryAccounts Payable/ReceivableAccounts Payable/ReceivableLevels H &amp; I Combined</v>
      </c>
      <c r="AU637" s="153" t="str">
        <f t="shared" ref="AU637" si="529">RIGHT(AO637)</f>
        <v>4</v>
      </c>
    </row>
    <row r="638" spans="1:47">
      <c r="A638" s="12" t="s">
        <v>196</v>
      </c>
      <c r="B638" s="12" t="s">
        <v>108</v>
      </c>
      <c r="C638" s="12" t="s">
        <v>108</v>
      </c>
      <c r="D638" s="12" t="s">
        <v>51</v>
      </c>
      <c r="E638" s="12">
        <f t="shared" si="504"/>
        <v>4</v>
      </c>
      <c r="F638" s="12">
        <f t="shared" si="505"/>
        <v>1</v>
      </c>
      <c r="G638" s="12">
        <f t="shared" si="506"/>
        <v>1</v>
      </c>
      <c r="H638" s="12" t="str">
        <f t="shared" si="507"/>
        <v>Audit, Finance, Accounting, &amp; Treasury</v>
      </c>
      <c r="I638" s="12" t="str">
        <f t="shared" si="508"/>
        <v>Audit, Finance, Accounting, &amp; Treasury4</v>
      </c>
      <c r="J638" s="12" t="str">
        <f t="shared" si="509"/>
        <v>Internal Audit</v>
      </c>
      <c r="K638" s="12" t="str">
        <f t="shared" si="510"/>
        <v>Audit, Finance, Accounting, &amp; TreasuryInternal Audit1</v>
      </c>
      <c r="L638" s="12" t="str">
        <f t="shared" si="511"/>
        <v>Internal Audit</v>
      </c>
      <c r="M638" s="12" t="str">
        <f t="shared" si="512"/>
        <v>Audit, Finance, Accounting, &amp; TreasuryInternal AuditInternal Audit1</v>
      </c>
      <c r="N638" s="12" t="str">
        <f t="shared" si="513"/>
        <v>B - Senior Function Manager</v>
      </c>
      <c r="O638" s="4" t="s">
        <v>1930</v>
      </c>
      <c r="P638" s="4" t="str">
        <f t="shared" si="453"/>
        <v>FB</v>
      </c>
      <c r="Q638" s="4" t="str">
        <f t="shared" si="454"/>
        <v>AU</v>
      </c>
      <c r="R638" s="4" t="str">
        <f t="shared" si="455"/>
        <v>A</v>
      </c>
      <c r="S638" s="4" t="str">
        <f t="shared" si="456"/>
        <v>B</v>
      </c>
      <c r="V638" s="12" t="str">
        <f t="shared" si="457"/>
        <v>RRU-FB-AUAB</v>
      </c>
      <c r="W638" s="17" t="str">
        <f>A635</f>
        <v>Audit, Finance, Accounting, &amp; Treasury</v>
      </c>
      <c r="X638" s="17" t="str">
        <f t="shared" si="458"/>
        <v>Internal Audit</v>
      </c>
      <c r="Y638" s="17" t="str">
        <f>C636</f>
        <v>Accounts Payable/Receivable</v>
      </c>
      <c r="Z638" s="17" t="str">
        <f t="shared" si="459"/>
        <v>B - Senior Function Manager</v>
      </c>
      <c r="AN638" s="4" t="str">
        <f t="shared" si="426"/>
        <v>FBAUAB</v>
      </c>
      <c r="AO638" s="12" t="str">
        <f t="shared" si="491"/>
        <v>RRU-FB-AUAB</v>
      </c>
      <c r="AP638" s="12" t="str">
        <f t="shared" si="427"/>
        <v>Audit, Finance, Accounting, &amp; Treasury</v>
      </c>
      <c r="AQ638" s="12" t="str">
        <f t="shared" si="428"/>
        <v>Internal Audit</v>
      </c>
      <c r="AR638" s="12" t="str">
        <f t="shared" si="429"/>
        <v>Internal Audit</v>
      </c>
      <c r="AS638" s="12" t="str">
        <f t="shared" si="430"/>
        <v>B - Senior Function Manager</v>
      </c>
      <c r="AT638" s="12" t="str">
        <f t="shared" si="431"/>
        <v>Audit, Finance, Accounting, &amp; TreasuryInternal AuditInternal AuditB - Senior Function Manager</v>
      </c>
      <c r="AU638" s="153" t="str">
        <f t="shared" si="432"/>
        <v>B</v>
      </c>
    </row>
    <row r="639" spans="1:47">
      <c r="A639" s="12" t="s">
        <v>196</v>
      </c>
      <c r="B639" s="12" t="s">
        <v>108</v>
      </c>
      <c r="C639" s="12" t="s">
        <v>108</v>
      </c>
      <c r="D639" s="12" t="s">
        <v>142</v>
      </c>
      <c r="E639" s="12">
        <f t="shared" si="433"/>
        <v>4</v>
      </c>
      <c r="F639" s="12">
        <f t="shared" si="434"/>
        <v>1</v>
      </c>
      <c r="G639" s="12">
        <f t="shared" si="435"/>
        <v>2</v>
      </c>
      <c r="H639" s="12" t="str">
        <f t="shared" si="436"/>
        <v>Audit, Finance, Accounting, &amp; Treasury</v>
      </c>
      <c r="I639" s="12" t="str">
        <f t="shared" si="437"/>
        <v>Audit, Finance, Accounting, &amp; Treasury4</v>
      </c>
      <c r="J639" s="12" t="str">
        <f t="shared" si="438"/>
        <v>Internal Audit</v>
      </c>
      <c r="K639" s="12" t="str">
        <f t="shared" si="439"/>
        <v>Audit, Finance, Accounting, &amp; TreasuryInternal Audit1</v>
      </c>
      <c r="L639" s="12" t="str">
        <f t="shared" si="440"/>
        <v>Internal Audit</v>
      </c>
      <c r="M639" s="12" t="str">
        <f t="shared" si="441"/>
        <v>Audit, Finance, Accounting, &amp; TreasuryInternal AuditInternal Audit2</v>
      </c>
      <c r="N639" s="12" t="str">
        <f t="shared" si="442"/>
        <v>C - Function Manager/Senior Technical Expert</v>
      </c>
      <c r="O639" s="4" t="s">
        <v>1931</v>
      </c>
      <c r="P639" s="4" t="str">
        <f t="shared" si="453"/>
        <v>FB</v>
      </c>
      <c r="Q639" s="4" t="str">
        <f t="shared" si="454"/>
        <v>AU</v>
      </c>
      <c r="R639" s="4" t="str">
        <f t="shared" si="455"/>
        <v>A</v>
      </c>
      <c r="S639" s="4" t="str">
        <f t="shared" si="456"/>
        <v>C</v>
      </c>
      <c r="V639" s="12" t="str">
        <f t="shared" si="457"/>
        <v>RRU-FB-AUAC</v>
      </c>
      <c r="W639" s="17" t="str">
        <f>A636</f>
        <v>Audit, Finance, Accounting, &amp; Treasury</v>
      </c>
      <c r="X639" s="17" t="str">
        <f t="shared" si="458"/>
        <v>Internal Audit</v>
      </c>
      <c r="Y639" s="17" t="str">
        <f t="shared" si="460"/>
        <v>Internal Audit</v>
      </c>
      <c r="Z639" s="17" t="str">
        <f t="shared" si="459"/>
        <v>C - Function Manager/Senior Technical Expert</v>
      </c>
      <c r="AN639" s="4" t="str">
        <f t="shared" si="426"/>
        <v>FBAUAC</v>
      </c>
      <c r="AO639" s="12" t="str">
        <f t="shared" si="491"/>
        <v>RRU-FB-AUAC</v>
      </c>
      <c r="AP639" s="12" t="str">
        <f t="shared" si="427"/>
        <v>Audit, Finance, Accounting, &amp; Treasury</v>
      </c>
      <c r="AQ639" s="12" t="str">
        <f t="shared" si="428"/>
        <v>Internal Audit</v>
      </c>
      <c r="AR639" s="12" t="str">
        <f t="shared" si="429"/>
        <v>Internal Audit</v>
      </c>
      <c r="AS639" s="12" t="str">
        <f t="shared" si="430"/>
        <v>C - Function Manager/Senior Technical Expert</v>
      </c>
      <c r="AT639" s="12" t="str">
        <f t="shared" si="431"/>
        <v>Audit, Finance, Accounting, &amp; TreasuryInternal AuditInternal AuditC - Function Manager/Senior Technical Expert</v>
      </c>
      <c r="AU639" s="153" t="str">
        <f t="shared" si="432"/>
        <v>C</v>
      </c>
    </row>
    <row r="640" spans="1:47">
      <c r="A640" s="12" t="s">
        <v>196</v>
      </c>
      <c r="B640" s="12" t="s">
        <v>108</v>
      </c>
      <c r="C640" s="12" t="s">
        <v>108</v>
      </c>
      <c r="D640" s="12" t="s">
        <v>135</v>
      </c>
      <c r="E640" s="12">
        <f t="shared" si="433"/>
        <v>4</v>
      </c>
      <c r="F640" s="12">
        <f t="shared" si="434"/>
        <v>1</v>
      </c>
      <c r="G640" s="12">
        <f t="shared" si="435"/>
        <v>3</v>
      </c>
      <c r="H640" s="12" t="str">
        <f t="shared" si="436"/>
        <v>Audit, Finance, Accounting, &amp; Treasury</v>
      </c>
      <c r="I640" s="12" t="str">
        <f t="shared" si="437"/>
        <v>Audit, Finance, Accounting, &amp; Treasury4</v>
      </c>
      <c r="J640" s="12" t="str">
        <f t="shared" si="438"/>
        <v>Internal Audit</v>
      </c>
      <c r="K640" s="12" t="str">
        <f t="shared" si="439"/>
        <v>Audit, Finance, Accounting, &amp; TreasuryInternal Audit1</v>
      </c>
      <c r="L640" s="12" t="str">
        <f t="shared" si="440"/>
        <v>Internal Audit</v>
      </c>
      <c r="M640" s="12" t="str">
        <f t="shared" si="441"/>
        <v>Audit, Finance, Accounting, &amp; TreasuryInternal AuditInternal Audit3</v>
      </c>
      <c r="N640" s="12" t="str">
        <f t="shared" si="442"/>
        <v>D - Manager/Technical Expert</v>
      </c>
      <c r="O640" s="4" t="s">
        <v>1932</v>
      </c>
      <c r="P640" s="4" t="str">
        <f t="shared" si="453"/>
        <v>FB</v>
      </c>
      <c r="Q640" s="4" t="str">
        <f t="shared" si="454"/>
        <v>AU</v>
      </c>
      <c r="R640" s="4" t="str">
        <f t="shared" si="455"/>
        <v>A</v>
      </c>
      <c r="S640" s="4" t="str">
        <f t="shared" si="456"/>
        <v>D</v>
      </c>
      <c r="V640" s="12" t="str">
        <f t="shared" si="457"/>
        <v>RRU-FB-AUAD</v>
      </c>
      <c r="W640" s="17" t="str">
        <f t="shared" ref="W640:W685" si="530">A638</f>
        <v>Audit, Finance, Accounting, &amp; Treasury</v>
      </c>
      <c r="X640" s="17" t="str">
        <f t="shared" si="458"/>
        <v>Internal Audit</v>
      </c>
      <c r="Y640" s="17" t="str">
        <f t="shared" si="460"/>
        <v>Internal Audit</v>
      </c>
      <c r="Z640" s="17" t="str">
        <f t="shared" si="459"/>
        <v>D - Manager/Technical Expert</v>
      </c>
      <c r="AN640" s="4" t="str">
        <f t="shared" si="426"/>
        <v>FBAUAD</v>
      </c>
      <c r="AO640" s="12" t="str">
        <f t="shared" si="491"/>
        <v>RRU-FB-AUAD</v>
      </c>
      <c r="AP640" s="12" t="str">
        <f t="shared" si="427"/>
        <v>Audit, Finance, Accounting, &amp; Treasury</v>
      </c>
      <c r="AQ640" s="12" t="str">
        <f t="shared" si="428"/>
        <v>Internal Audit</v>
      </c>
      <c r="AR640" s="12" t="str">
        <f t="shared" si="429"/>
        <v>Internal Audit</v>
      </c>
      <c r="AS640" s="12" t="str">
        <f t="shared" si="430"/>
        <v>D - Manager/Technical Expert</v>
      </c>
      <c r="AT640" s="12" t="str">
        <f t="shared" si="431"/>
        <v>Audit, Finance, Accounting, &amp; TreasuryInternal AuditInternal AuditD - Manager/Technical Expert</v>
      </c>
      <c r="AU640" s="153" t="str">
        <f t="shared" si="432"/>
        <v>D</v>
      </c>
    </row>
    <row r="641" spans="1:47">
      <c r="A641" s="12" t="s">
        <v>196</v>
      </c>
      <c r="B641" s="12" t="s">
        <v>108</v>
      </c>
      <c r="C641" s="12" t="s">
        <v>108</v>
      </c>
      <c r="D641" s="12" t="s">
        <v>136</v>
      </c>
      <c r="E641" s="12">
        <f t="shared" si="433"/>
        <v>4</v>
      </c>
      <c r="F641" s="12">
        <f t="shared" si="434"/>
        <v>1</v>
      </c>
      <c r="G641" s="12">
        <f t="shared" si="435"/>
        <v>4</v>
      </c>
      <c r="H641" s="12" t="str">
        <f t="shared" si="436"/>
        <v>Audit, Finance, Accounting, &amp; Treasury</v>
      </c>
      <c r="I641" s="12" t="str">
        <f t="shared" si="437"/>
        <v>Audit, Finance, Accounting, &amp; Treasury4</v>
      </c>
      <c r="J641" s="12" t="str">
        <f t="shared" si="438"/>
        <v>Internal Audit</v>
      </c>
      <c r="K641" s="12" t="str">
        <f t="shared" si="439"/>
        <v>Audit, Finance, Accounting, &amp; TreasuryInternal Audit1</v>
      </c>
      <c r="L641" s="12" t="str">
        <f t="shared" si="440"/>
        <v>Internal Audit</v>
      </c>
      <c r="M641" s="12" t="str">
        <f t="shared" si="441"/>
        <v>Audit, Finance, Accounting, &amp; TreasuryInternal AuditInternal Audit4</v>
      </c>
      <c r="N641" s="12" t="str">
        <f t="shared" si="442"/>
        <v>E - Senior Professional</v>
      </c>
      <c r="O641" s="4" t="s">
        <v>1933</v>
      </c>
      <c r="P641" s="4" t="str">
        <f t="shared" si="453"/>
        <v>FB</v>
      </c>
      <c r="Q641" s="4" t="str">
        <f t="shared" si="454"/>
        <v>AU</v>
      </c>
      <c r="R641" s="4" t="str">
        <f t="shared" si="455"/>
        <v>A</v>
      </c>
      <c r="S641" s="4" t="str">
        <f t="shared" si="456"/>
        <v>E</v>
      </c>
      <c r="V641" s="12" t="str">
        <f t="shared" si="457"/>
        <v>RRU-FB-AUAE</v>
      </c>
      <c r="W641" s="17" t="str">
        <f t="shared" si="530"/>
        <v>Audit, Finance, Accounting, &amp; Treasury</v>
      </c>
      <c r="X641" s="17" t="str">
        <f t="shared" si="458"/>
        <v>Internal Audit</v>
      </c>
      <c r="Y641" s="17" t="str">
        <f t="shared" si="460"/>
        <v>Internal Audit</v>
      </c>
      <c r="Z641" s="17" t="str">
        <f t="shared" si="459"/>
        <v>E - Senior Professional</v>
      </c>
      <c r="AN641" s="4" t="str">
        <f t="shared" si="426"/>
        <v>FBAUAE</v>
      </c>
      <c r="AO641" s="12" t="str">
        <f t="shared" si="491"/>
        <v>RRU-FB-AUAE</v>
      </c>
      <c r="AP641" s="12" t="str">
        <f t="shared" si="427"/>
        <v>Audit, Finance, Accounting, &amp; Treasury</v>
      </c>
      <c r="AQ641" s="12" t="str">
        <f t="shared" si="428"/>
        <v>Internal Audit</v>
      </c>
      <c r="AR641" s="12" t="str">
        <f t="shared" si="429"/>
        <v>Internal Audit</v>
      </c>
      <c r="AS641" s="12" t="str">
        <f t="shared" si="430"/>
        <v>E - Senior Professional</v>
      </c>
      <c r="AT641" s="12" t="str">
        <f t="shared" si="431"/>
        <v>Audit, Finance, Accounting, &amp; TreasuryInternal AuditInternal AuditE - Senior Professional</v>
      </c>
      <c r="AU641" s="153" t="str">
        <f t="shared" si="432"/>
        <v>E</v>
      </c>
    </row>
    <row r="642" spans="1:47">
      <c r="A642" s="12" t="s">
        <v>196</v>
      </c>
      <c r="B642" s="12" t="s">
        <v>108</v>
      </c>
      <c r="C642" s="12" t="s">
        <v>108</v>
      </c>
      <c r="D642" s="12" t="s">
        <v>137</v>
      </c>
      <c r="E642" s="12">
        <f t="shared" si="433"/>
        <v>4</v>
      </c>
      <c r="F642" s="12">
        <f t="shared" si="434"/>
        <v>1</v>
      </c>
      <c r="G642" s="12">
        <f t="shared" si="435"/>
        <v>5</v>
      </c>
      <c r="H642" s="12" t="str">
        <f t="shared" si="436"/>
        <v>Audit, Finance, Accounting, &amp; Treasury</v>
      </c>
      <c r="I642" s="12" t="str">
        <f t="shared" si="437"/>
        <v>Audit, Finance, Accounting, &amp; Treasury4</v>
      </c>
      <c r="J642" s="12" t="str">
        <f t="shared" si="438"/>
        <v>Internal Audit</v>
      </c>
      <c r="K642" s="12" t="str">
        <f t="shared" si="439"/>
        <v>Audit, Finance, Accounting, &amp; TreasuryInternal Audit1</v>
      </c>
      <c r="L642" s="12" t="str">
        <f t="shared" si="440"/>
        <v>Internal Audit</v>
      </c>
      <c r="M642" s="12" t="str">
        <f t="shared" si="441"/>
        <v>Audit, Finance, Accounting, &amp; TreasuryInternal AuditInternal Audit5</v>
      </c>
      <c r="N642" s="12" t="str">
        <f t="shared" si="442"/>
        <v>F - Intermediate Professional</v>
      </c>
      <c r="O642" s="4" t="s">
        <v>1934</v>
      </c>
      <c r="P642" s="4" t="str">
        <f t="shared" si="453"/>
        <v>FB</v>
      </c>
      <c r="Q642" s="4" t="str">
        <f t="shared" si="454"/>
        <v>AU</v>
      </c>
      <c r="R642" s="4" t="str">
        <f t="shared" si="455"/>
        <v>A</v>
      </c>
      <c r="S642" s="4" t="str">
        <f t="shared" si="456"/>
        <v>F</v>
      </c>
      <c r="V642" s="12" t="str">
        <f t="shared" si="457"/>
        <v>RRU-FB-AUAF</v>
      </c>
      <c r="W642" s="17" t="str">
        <f t="shared" si="530"/>
        <v>Audit, Finance, Accounting, &amp; Treasury</v>
      </c>
      <c r="X642" s="17" t="str">
        <f t="shared" si="458"/>
        <v>Internal Audit</v>
      </c>
      <c r="Y642" s="17" t="str">
        <f t="shared" si="460"/>
        <v>Internal Audit</v>
      </c>
      <c r="Z642" s="17" t="str">
        <f t="shared" si="459"/>
        <v>F - Intermediate Professional</v>
      </c>
      <c r="AN642" s="4" t="str">
        <f t="shared" si="426"/>
        <v>FBAUAF</v>
      </c>
      <c r="AO642" s="12" t="str">
        <f t="shared" si="491"/>
        <v>RRU-FB-AUAF</v>
      </c>
      <c r="AP642" s="12" t="str">
        <f t="shared" si="427"/>
        <v>Audit, Finance, Accounting, &amp; Treasury</v>
      </c>
      <c r="AQ642" s="12" t="str">
        <f t="shared" si="428"/>
        <v>Internal Audit</v>
      </c>
      <c r="AR642" s="12" t="str">
        <f t="shared" si="429"/>
        <v>Internal Audit</v>
      </c>
      <c r="AS642" s="12" t="str">
        <f t="shared" si="430"/>
        <v>F - Intermediate Professional</v>
      </c>
      <c r="AT642" s="12" t="str">
        <f t="shared" si="431"/>
        <v>Audit, Finance, Accounting, &amp; TreasuryInternal AuditInternal AuditF - Intermediate Professional</v>
      </c>
      <c r="AU642" s="153" t="str">
        <f t="shared" si="432"/>
        <v>F</v>
      </c>
    </row>
    <row r="643" spans="1:47">
      <c r="A643" s="12" t="s">
        <v>196</v>
      </c>
      <c r="B643" s="12" t="s">
        <v>108</v>
      </c>
      <c r="C643" s="12" t="s">
        <v>108</v>
      </c>
      <c r="D643" s="12" t="s">
        <v>138</v>
      </c>
      <c r="E643" s="12">
        <f t="shared" si="433"/>
        <v>4</v>
      </c>
      <c r="F643" s="12">
        <f t="shared" si="434"/>
        <v>1</v>
      </c>
      <c r="G643" s="12">
        <f t="shared" si="435"/>
        <v>6</v>
      </c>
      <c r="H643" s="12" t="str">
        <f t="shared" si="436"/>
        <v>Audit, Finance, Accounting, &amp; Treasury</v>
      </c>
      <c r="I643" s="12" t="str">
        <f t="shared" si="437"/>
        <v>Audit, Finance, Accounting, &amp; Treasury4</v>
      </c>
      <c r="J643" s="12" t="str">
        <f t="shared" si="438"/>
        <v>Internal Audit</v>
      </c>
      <c r="K643" s="12" t="str">
        <f t="shared" si="439"/>
        <v>Audit, Finance, Accounting, &amp; TreasuryInternal Audit1</v>
      </c>
      <c r="L643" s="12" t="str">
        <f t="shared" si="440"/>
        <v>Internal Audit</v>
      </c>
      <c r="M643" s="12" t="str">
        <f t="shared" si="441"/>
        <v>Audit, Finance, Accounting, &amp; TreasuryInternal AuditInternal Audit6</v>
      </c>
      <c r="N643" s="12" t="str">
        <f t="shared" si="442"/>
        <v>G - Junior Professional</v>
      </c>
      <c r="O643" s="4" t="s">
        <v>1935</v>
      </c>
      <c r="P643" s="4" t="str">
        <f t="shared" si="453"/>
        <v>FB</v>
      </c>
      <c r="Q643" s="4" t="str">
        <f t="shared" si="454"/>
        <v>AU</v>
      </c>
      <c r="R643" s="4" t="str">
        <f t="shared" si="455"/>
        <v>A</v>
      </c>
      <c r="S643" s="4" t="str">
        <f t="shared" si="456"/>
        <v>G</v>
      </c>
      <c r="V643" s="12" t="str">
        <f t="shared" si="457"/>
        <v>RRU-FB-AUAG</v>
      </c>
      <c r="W643" s="17" t="str">
        <f t="shared" si="530"/>
        <v>Audit, Finance, Accounting, &amp; Treasury</v>
      </c>
      <c r="X643" s="17" t="str">
        <f t="shared" si="458"/>
        <v>Internal Audit</v>
      </c>
      <c r="Y643" s="17" t="str">
        <f t="shared" si="460"/>
        <v>Internal Audit</v>
      </c>
      <c r="Z643" s="17" t="str">
        <f t="shared" si="459"/>
        <v>G - Junior Professional</v>
      </c>
      <c r="AN643" s="4" t="str">
        <f t="shared" si="426"/>
        <v>FBAUAG</v>
      </c>
      <c r="AO643" s="12" t="str">
        <f t="shared" si="491"/>
        <v>RRU-FB-AUAG</v>
      </c>
      <c r="AP643" s="12" t="str">
        <f t="shared" si="427"/>
        <v>Audit, Finance, Accounting, &amp; Treasury</v>
      </c>
      <c r="AQ643" s="12" t="str">
        <f t="shared" si="428"/>
        <v>Internal Audit</v>
      </c>
      <c r="AR643" s="12" t="str">
        <f t="shared" si="429"/>
        <v>Internal Audit</v>
      </c>
      <c r="AS643" s="12" t="str">
        <f t="shared" si="430"/>
        <v>G - Junior Professional</v>
      </c>
      <c r="AT643" s="12" t="str">
        <f t="shared" si="431"/>
        <v>Audit, Finance, Accounting, &amp; TreasuryInternal AuditInternal AuditG - Junior Professional</v>
      </c>
      <c r="AU643" s="153" t="str">
        <f t="shared" si="432"/>
        <v>G</v>
      </c>
    </row>
    <row r="644" spans="1:47">
      <c r="A644" s="12" t="s">
        <v>196</v>
      </c>
      <c r="B644" s="12" t="s">
        <v>108</v>
      </c>
      <c r="C644" s="12" t="s">
        <v>108</v>
      </c>
      <c r="D644" s="12" t="s">
        <v>1408</v>
      </c>
      <c r="E644" s="12">
        <f t="shared" si="433"/>
        <v>4</v>
      </c>
      <c r="F644" s="12">
        <f t="shared" si="434"/>
        <v>1</v>
      </c>
      <c r="G644" s="12">
        <f t="shared" si="435"/>
        <v>7</v>
      </c>
      <c r="H644" s="12" t="str">
        <f t="shared" si="436"/>
        <v>Audit, Finance, Accounting, &amp; Treasury</v>
      </c>
      <c r="I644" s="12" t="str">
        <f t="shared" si="437"/>
        <v>Audit, Finance, Accounting, &amp; Treasury4</v>
      </c>
      <c r="J644" s="12" t="str">
        <f t="shared" si="438"/>
        <v>Internal Audit</v>
      </c>
      <c r="K644" s="12" t="str">
        <f t="shared" si="439"/>
        <v>Audit, Finance, Accounting, &amp; TreasuryInternal Audit1</v>
      </c>
      <c r="L644" s="12" t="str">
        <f t="shared" si="440"/>
        <v>Internal Audit</v>
      </c>
      <c r="M644" s="12" t="str">
        <f t="shared" si="441"/>
        <v>Audit, Finance, Accounting, &amp; TreasuryInternal AuditInternal Audit7</v>
      </c>
      <c r="N644" s="12" t="str">
        <f t="shared" si="442"/>
        <v>Levels C &amp; D Combined</v>
      </c>
      <c r="O644" s="4" t="s">
        <v>1928</v>
      </c>
      <c r="P644" s="4" t="str">
        <f t="shared" si="453"/>
        <v>FB</v>
      </c>
      <c r="Q644" s="4" t="str">
        <f t="shared" si="454"/>
        <v>AU</v>
      </c>
      <c r="R644" s="4" t="str">
        <f t="shared" si="455"/>
        <v>A</v>
      </c>
      <c r="S644" s="4" t="str">
        <f t="shared" si="456"/>
        <v>2</v>
      </c>
      <c r="V644" s="12" t="str">
        <f t="shared" si="457"/>
        <v>RRU-FB-AUA2</v>
      </c>
      <c r="W644" s="17" t="str">
        <f t="shared" si="530"/>
        <v>Audit, Finance, Accounting, &amp; Treasury</v>
      </c>
      <c r="X644" s="17" t="str">
        <f t="shared" si="458"/>
        <v>Internal Audit</v>
      </c>
      <c r="Y644" s="17" t="str">
        <f t="shared" si="460"/>
        <v>Internal Audit</v>
      </c>
      <c r="Z644" s="17" t="str">
        <f t="shared" si="459"/>
        <v>Levels C &amp; D Combined</v>
      </c>
      <c r="AN644" s="4" t="str">
        <f t="shared" si="426"/>
        <v>FBAUA2</v>
      </c>
      <c r="AO644" s="12" t="str">
        <f t="shared" si="491"/>
        <v>RRU-FB-AUA2</v>
      </c>
      <c r="AP644" s="12" t="str">
        <f t="shared" si="427"/>
        <v>Audit, Finance, Accounting, &amp; Treasury</v>
      </c>
      <c r="AQ644" s="12" t="str">
        <f t="shared" si="428"/>
        <v>Internal Audit</v>
      </c>
      <c r="AR644" s="12" t="str">
        <f t="shared" si="429"/>
        <v>Internal Audit</v>
      </c>
      <c r="AS644" s="12" t="str">
        <f t="shared" si="430"/>
        <v>Levels C &amp; D Combined</v>
      </c>
      <c r="AT644" s="12" t="str">
        <f t="shared" si="431"/>
        <v>Audit, Finance, Accounting, &amp; TreasuryInternal AuditInternal AuditLevels C &amp; D Combined</v>
      </c>
      <c r="AU644" s="153" t="str">
        <f t="shared" si="432"/>
        <v>2</v>
      </c>
    </row>
    <row r="645" spans="1:47">
      <c r="A645" s="12" t="s">
        <v>196</v>
      </c>
      <c r="B645" s="12" t="s">
        <v>108</v>
      </c>
      <c r="C645" s="12" t="s">
        <v>108</v>
      </c>
      <c r="D645" s="12" t="s">
        <v>1409</v>
      </c>
      <c r="E645" s="12">
        <f t="shared" si="433"/>
        <v>4</v>
      </c>
      <c r="F645" s="12">
        <f t="shared" si="434"/>
        <v>1</v>
      </c>
      <c r="G645" s="12">
        <f t="shared" si="435"/>
        <v>8</v>
      </c>
      <c r="H645" s="12" t="str">
        <f t="shared" si="436"/>
        <v>Audit, Finance, Accounting, &amp; Treasury</v>
      </c>
      <c r="I645" s="12" t="str">
        <f t="shared" si="437"/>
        <v>Audit, Finance, Accounting, &amp; Treasury4</v>
      </c>
      <c r="J645" s="12" t="str">
        <f t="shared" si="438"/>
        <v>Internal Audit</v>
      </c>
      <c r="K645" s="12" t="str">
        <f t="shared" si="439"/>
        <v>Audit, Finance, Accounting, &amp; TreasuryInternal Audit1</v>
      </c>
      <c r="L645" s="12" t="str">
        <f t="shared" si="440"/>
        <v>Internal Audit</v>
      </c>
      <c r="M645" s="12" t="str">
        <f t="shared" si="441"/>
        <v>Audit, Finance, Accounting, &amp; TreasuryInternal AuditInternal Audit8</v>
      </c>
      <c r="N645" s="12" t="str">
        <f t="shared" si="442"/>
        <v>Levels E, F &amp; G Combined</v>
      </c>
      <c r="O645" s="4" t="s">
        <v>1929</v>
      </c>
      <c r="P645" s="4" t="str">
        <f t="shared" si="453"/>
        <v>FB</v>
      </c>
      <c r="Q645" s="4" t="str">
        <f t="shared" si="454"/>
        <v>AU</v>
      </c>
      <c r="R645" s="4" t="str">
        <f t="shared" si="455"/>
        <v>A</v>
      </c>
      <c r="S645" s="4" t="str">
        <f t="shared" si="456"/>
        <v>3</v>
      </c>
      <c r="V645" s="12" t="str">
        <f t="shared" si="457"/>
        <v>RRU-FB-AUA3</v>
      </c>
      <c r="W645" s="17" t="str">
        <f t="shared" si="530"/>
        <v>Audit, Finance, Accounting, &amp; Treasury</v>
      </c>
      <c r="X645" s="17" t="str">
        <f t="shared" si="458"/>
        <v>Internal Audit</v>
      </c>
      <c r="Y645" s="17" t="str">
        <f t="shared" si="460"/>
        <v>Internal Audit</v>
      </c>
      <c r="Z645" s="17" t="str">
        <f t="shared" si="459"/>
        <v>Levels E, F &amp; G Combined</v>
      </c>
      <c r="AN645" s="4" t="str">
        <f t="shared" si="426"/>
        <v>FBAUA3</v>
      </c>
      <c r="AO645" s="12" t="str">
        <f t="shared" si="491"/>
        <v>RRU-FB-AUA3</v>
      </c>
      <c r="AP645" s="12" t="str">
        <f t="shared" si="427"/>
        <v>Audit, Finance, Accounting, &amp; Treasury</v>
      </c>
      <c r="AQ645" s="12" t="str">
        <f t="shared" si="428"/>
        <v>Internal Audit</v>
      </c>
      <c r="AR645" s="12" t="str">
        <f t="shared" si="429"/>
        <v>Internal Audit</v>
      </c>
      <c r="AS645" s="12" t="str">
        <f t="shared" si="430"/>
        <v>Levels E, F &amp; G Combined</v>
      </c>
      <c r="AT645" s="12" t="str">
        <f t="shared" si="431"/>
        <v>Audit, Finance, Accounting, &amp; TreasuryInternal AuditInternal AuditLevels E, F &amp; G Combined</v>
      </c>
      <c r="AU645" s="153" t="str">
        <f t="shared" si="432"/>
        <v>3</v>
      </c>
    </row>
    <row r="646" spans="1:47">
      <c r="A646" s="12" t="s">
        <v>196</v>
      </c>
      <c r="B646" s="12" t="s">
        <v>209</v>
      </c>
      <c r="C646" s="12" t="s">
        <v>209</v>
      </c>
      <c r="D646" s="12" t="s">
        <v>51</v>
      </c>
      <c r="E646" s="12">
        <f t="shared" si="433"/>
        <v>5</v>
      </c>
      <c r="F646" s="12">
        <f t="shared" si="434"/>
        <v>1</v>
      </c>
      <c r="G646" s="12">
        <f t="shared" si="435"/>
        <v>1</v>
      </c>
      <c r="H646" s="12" t="str">
        <f t="shared" si="436"/>
        <v>Audit, Finance, Accounting, &amp; Treasury</v>
      </c>
      <c r="I646" s="12" t="str">
        <f t="shared" si="437"/>
        <v>Audit, Finance, Accounting, &amp; Treasury5</v>
      </c>
      <c r="J646" s="12" t="str">
        <f t="shared" si="438"/>
        <v>Finance</v>
      </c>
      <c r="K646" s="12" t="str">
        <f t="shared" si="439"/>
        <v>Audit, Finance, Accounting, &amp; TreasuryFinance1</v>
      </c>
      <c r="L646" s="12" t="str">
        <f t="shared" si="440"/>
        <v>Finance</v>
      </c>
      <c r="M646" s="12" t="str">
        <f t="shared" si="441"/>
        <v>Audit, Finance, Accounting, &amp; TreasuryFinanceFinance1</v>
      </c>
      <c r="N646" s="12" t="str">
        <f t="shared" si="442"/>
        <v>B - Senior Function Manager</v>
      </c>
      <c r="O646" s="4" t="s">
        <v>1938</v>
      </c>
      <c r="P646" s="4" t="str">
        <f t="shared" si="453"/>
        <v>FB</v>
      </c>
      <c r="Q646" s="4" t="str">
        <f t="shared" si="454"/>
        <v>FA</v>
      </c>
      <c r="R646" s="4" t="str">
        <f t="shared" si="455"/>
        <v>A</v>
      </c>
      <c r="S646" s="4" t="str">
        <f t="shared" si="456"/>
        <v>B</v>
      </c>
      <c r="V646" s="12" t="str">
        <f t="shared" si="457"/>
        <v>RRU-FB-FAAB</v>
      </c>
      <c r="W646" s="17" t="str">
        <f t="shared" si="530"/>
        <v>Audit, Finance, Accounting, &amp; Treasury</v>
      </c>
      <c r="X646" s="17" t="str">
        <f t="shared" si="458"/>
        <v>Finance</v>
      </c>
      <c r="Y646" s="17" t="str">
        <f t="shared" si="460"/>
        <v>Internal Audit</v>
      </c>
      <c r="Z646" s="17" t="str">
        <f t="shared" si="459"/>
        <v>B - Senior Function Manager</v>
      </c>
      <c r="AN646" s="4" t="str">
        <f t="shared" si="426"/>
        <v>FBFAAB</v>
      </c>
      <c r="AO646" s="12" t="str">
        <f t="shared" si="491"/>
        <v>RRU-FB-FAAB</v>
      </c>
      <c r="AP646" s="12" t="str">
        <f t="shared" si="427"/>
        <v>Audit, Finance, Accounting, &amp; Treasury</v>
      </c>
      <c r="AQ646" s="12" t="str">
        <f t="shared" si="428"/>
        <v>Finance</v>
      </c>
      <c r="AR646" s="12" t="str">
        <f t="shared" si="429"/>
        <v>Finance</v>
      </c>
      <c r="AS646" s="12" t="str">
        <f t="shared" si="430"/>
        <v>B - Senior Function Manager</v>
      </c>
      <c r="AT646" s="12" t="str">
        <f t="shared" si="431"/>
        <v>Audit, Finance, Accounting, &amp; TreasuryFinanceFinanceB - Senior Function Manager</v>
      </c>
      <c r="AU646" s="153" t="str">
        <f t="shared" si="432"/>
        <v>B</v>
      </c>
    </row>
    <row r="647" spans="1:47">
      <c r="A647" s="12" t="s">
        <v>196</v>
      </c>
      <c r="B647" s="12" t="s">
        <v>209</v>
      </c>
      <c r="C647" s="12" t="s">
        <v>209</v>
      </c>
      <c r="D647" s="12" t="s">
        <v>142</v>
      </c>
      <c r="E647" s="12">
        <f t="shared" si="433"/>
        <v>5</v>
      </c>
      <c r="F647" s="12">
        <f t="shared" si="434"/>
        <v>1</v>
      </c>
      <c r="G647" s="12">
        <f t="shared" si="435"/>
        <v>2</v>
      </c>
      <c r="H647" s="12" t="str">
        <f t="shared" si="436"/>
        <v>Audit, Finance, Accounting, &amp; Treasury</v>
      </c>
      <c r="I647" s="12" t="str">
        <f t="shared" si="437"/>
        <v>Audit, Finance, Accounting, &amp; Treasury5</v>
      </c>
      <c r="J647" s="12" t="str">
        <f t="shared" si="438"/>
        <v>Finance</v>
      </c>
      <c r="K647" s="12" t="str">
        <f t="shared" si="439"/>
        <v>Audit, Finance, Accounting, &amp; TreasuryFinance1</v>
      </c>
      <c r="L647" s="12" t="str">
        <f t="shared" si="440"/>
        <v>Finance</v>
      </c>
      <c r="M647" s="12" t="str">
        <f t="shared" si="441"/>
        <v>Audit, Finance, Accounting, &amp; TreasuryFinanceFinance2</v>
      </c>
      <c r="N647" s="12" t="str">
        <f t="shared" si="442"/>
        <v>C - Function Manager/Senior Technical Expert</v>
      </c>
      <c r="O647" s="4" t="s">
        <v>1939</v>
      </c>
      <c r="P647" s="4" t="str">
        <f t="shared" si="453"/>
        <v>FB</v>
      </c>
      <c r="Q647" s="4" t="str">
        <f t="shared" si="454"/>
        <v>FA</v>
      </c>
      <c r="R647" s="4" t="str">
        <f t="shared" si="455"/>
        <v>A</v>
      </c>
      <c r="S647" s="4" t="str">
        <f t="shared" si="456"/>
        <v>C</v>
      </c>
      <c r="V647" s="12" t="str">
        <f t="shared" si="457"/>
        <v>RRU-FB-FAAC</v>
      </c>
      <c r="W647" s="17" t="str">
        <f t="shared" si="530"/>
        <v>Audit, Finance, Accounting, &amp; Treasury</v>
      </c>
      <c r="X647" s="17" t="str">
        <f t="shared" si="458"/>
        <v>Finance</v>
      </c>
      <c r="Y647" s="17" t="str">
        <f t="shared" si="460"/>
        <v>Finance</v>
      </c>
      <c r="Z647" s="17" t="str">
        <f t="shared" si="459"/>
        <v>C - Function Manager/Senior Technical Expert</v>
      </c>
      <c r="AN647" s="4" t="str">
        <f t="shared" si="426"/>
        <v>FBFAAC</v>
      </c>
      <c r="AO647" s="12" t="str">
        <f t="shared" si="491"/>
        <v>RRU-FB-FAAC</v>
      </c>
      <c r="AP647" s="12" t="str">
        <f t="shared" si="427"/>
        <v>Audit, Finance, Accounting, &amp; Treasury</v>
      </c>
      <c r="AQ647" s="12" t="str">
        <f t="shared" si="428"/>
        <v>Finance</v>
      </c>
      <c r="AR647" s="12" t="str">
        <f t="shared" si="429"/>
        <v>Finance</v>
      </c>
      <c r="AS647" s="12" t="str">
        <f t="shared" si="430"/>
        <v>C - Function Manager/Senior Technical Expert</v>
      </c>
      <c r="AT647" s="12" t="str">
        <f t="shared" si="431"/>
        <v>Audit, Finance, Accounting, &amp; TreasuryFinanceFinanceC - Function Manager/Senior Technical Expert</v>
      </c>
      <c r="AU647" s="153" t="str">
        <f t="shared" si="432"/>
        <v>C</v>
      </c>
    </row>
    <row r="648" spans="1:47">
      <c r="A648" s="12" t="s">
        <v>196</v>
      </c>
      <c r="B648" s="12" t="s">
        <v>209</v>
      </c>
      <c r="C648" s="12" t="s">
        <v>209</v>
      </c>
      <c r="D648" s="12" t="s">
        <v>135</v>
      </c>
      <c r="E648" s="12">
        <f t="shared" si="433"/>
        <v>5</v>
      </c>
      <c r="F648" s="12">
        <f t="shared" si="434"/>
        <v>1</v>
      </c>
      <c r="G648" s="12">
        <f t="shared" si="435"/>
        <v>3</v>
      </c>
      <c r="H648" s="12" t="str">
        <f t="shared" si="436"/>
        <v>Audit, Finance, Accounting, &amp; Treasury</v>
      </c>
      <c r="I648" s="12" t="str">
        <f t="shared" si="437"/>
        <v>Audit, Finance, Accounting, &amp; Treasury5</v>
      </c>
      <c r="J648" s="12" t="str">
        <f t="shared" si="438"/>
        <v>Finance</v>
      </c>
      <c r="K648" s="12" t="str">
        <f t="shared" si="439"/>
        <v>Audit, Finance, Accounting, &amp; TreasuryFinance1</v>
      </c>
      <c r="L648" s="12" t="str">
        <f t="shared" si="440"/>
        <v>Finance</v>
      </c>
      <c r="M648" s="12" t="str">
        <f t="shared" si="441"/>
        <v>Audit, Finance, Accounting, &amp; TreasuryFinanceFinance3</v>
      </c>
      <c r="N648" s="12" t="str">
        <f t="shared" si="442"/>
        <v>D - Manager/Technical Expert</v>
      </c>
      <c r="O648" s="4" t="s">
        <v>1940</v>
      </c>
      <c r="P648" s="4" t="str">
        <f t="shared" si="453"/>
        <v>FB</v>
      </c>
      <c r="Q648" s="4" t="str">
        <f t="shared" si="454"/>
        <v>FA</v>
      </c>
      <c r="R648" s="4" t="str">
        <f t="shared" si="455"/>
        <v>A</v>
      </c>
      <c r="S648" s="4" t="str">
        <f t="shared" si="456"/>
        <v>D</v>
      </c>
      <c r="V648" s="12" t="str">
        <f t="shared" si="457"/>
        <v>RRU-FB-FAAD</v>
      </c>
      <c r="W648" s="17" t="str">
        <f t="shared" si="530"/>
        <v>Audit, Finance, Accounting, &amp; Treasury</v>
      </c>
      <c r="X648" s="17" t="str">
        <f t="shared" si="458"/>
        <v>Finance</v>
      </c>
      <c r="Y648" s="17" t="str">
        <f t="shared" si="460"/>
        <v>Finance</v>
      </c>
      <c r="Z648" s="17" t="str">
        <f t="shared" si="459"/>
        <v>D - Manager/Technical Expert</v>
      </c>
      <c r="AN648" s="4" t="str">
        <f t="shared" si="426"/>
        <v>FBFAAD</v>
      </c>
      <c r="AO648" s="12" t="str">
        <f t="shared" si="491"/>
        <v>RRU-FB-FAAD</v>
      </c>
      <c r="AP648" s="12" t="str">
        <f t="shared" si="427"/>
        <v>Audit, Finance, Accounting, &amp; Treasury</v>
      </c>
      <c r="AQ648" s="12" t="str">
        <f t="shared" si="428"/>
        <v>Finance</v>
      </c>
      <c r="AR648" s="12" t="str">
        <f t="shared" si="429"/>
        <v>Finance</v>
      </c>
      <c r="AS648" s="12" t="str">
        <f t="shared" si="430"/>
        <v>D - Manager/Technical Expert</v>
      </c>
      <c r="AT648" s="12" t="str">
        <f t="shared" si="431"/>
        <v>Audit, Finance, Accounting, &amp; TreasuryFinanceFinanceD - Manager/Technical Expert</v>
      </c>
      <c r="AU648" s="153" t="str">
        <f t="shared" si="432"/>
        <v>D</v>
      </c>
    </row>
    <row r="649" spans="1:47">
      <c r="A649" s="12" t="s">
        <v>196</v>
      </c>
      <c r="B649" s="12" t="s">
        <v>209</v>
      </c>
      <c r="C649" s="12" t="s">
        <v>209</v>
      </c>
      <c r="D649" s="12" t="s">
        <v>136</v>
      </c>
      <c r="E649" s="12">
        <f t="shared" si="433"/>
        <v>5</v>
      </c>
      <c r="F649" s="12">
        <f t="shared" si="434"/>
        <v>1</v>
      </c>
      <c r="G649" s="12">
        <f t="shared" si="435"/>
        <v>4</v>
      </c>
      <c r="H649" s="12" t="str">
        <f t="shared" si="436"/>
        <v>Audit, Finance, Accounting, &amp; Treasury</v>
      </c>
      <c r="I649" s="12" t="str">
        <f t="shared" si="437"/>
        <v>Audit, Finance, Accounting, &amp; Treasury5</v>
      </c>
      <c r="J649" s="12" t="str">
        <f t="shared" si="438"/>
        <v>Finance</v>
      </c>
      <c r="K649" s="12" t="str">
        <f t="shared" si="439"/>
        <v>Audit, Finance, Accounting, &amp; TreasuryFinance1</v>
      </c>
      <c r="L649" s="12" t="str">
        <f t="shared" si="440"/>
        <v>Finance</v>
      </c>
      <c r="M649" s="12" t="str">
        <f t="shared" si="441"/>
        <v>Audit, Finance, Accounting, &amp; TreasuryFinanceFinance4</v>
      </c>
      <c r="N649" s="12" t="str">
        <f t="shared" si="442"/>
        <v>E - Senior Professional</v>
      </c>
      <c r="O649" s="4" t="s">
        <v>1941</v>
      </c>
      <c r="P649" s="4" t="str">
        <f t="shared" si="453"/>
        <v>FB</v>
      </c>
      <c r="Q649" s="4" t="str">
        <f t="shared" si="454"/>
        <v>FA</v>
      </c>
      <c r="R649" s="4" t="str">
        <f t="shared" si="455"/>
        <v>A</v>
      </c>
      <c r="S649" s="4" t="str">
        <f t="shared" si="456"/>
        <v>E</v>
      </c>
      <c r="V649" s="12" t="str">
        <f t="shared" si="457"/>
        <v>RRU-FB-FAAE</v>
      </c>
      <c r="W649" s="17" t="str">
        <f t="shared" si="530"/>
        <v>Audit, Finance, Accounting, &amp; Treasury</v>
      </c>
      <c r="X649" s="17" t="str">
        <f t="shared" si="458"/>
        <v>Finance</v>
      </c>
      <c r="Y649" s="17" t="str">
        <f t="shared" si="460"/>
        <v>Finance</v>
      </c>
      <c r="Z649" s="17" t="str">
        <f t="shared" si="459"/>
        <v>E - Senior Professional</v>
      </c>
      <c r="AN649" s="4" t="str">
        <f t="shared" si="426"/>
        <v>FBFAAE</v>
      </c>
      <c r="AO649" s="12" t="str">
        <f t="shared" si="491"/>
        <v>RRU-FB-FAAE</v>
      </c>
      <c r="AP649" s="12" t="str">
        <f t="shared" si="427"/>
        <v>Audit, Finance, Accounting, &amp; Treasury</v>
      </c>
      <c r="AQ649" s="12" t="str">
        <f t="shared" si="428"/>
        <v>Finance</v>
      </c>
      <c r="AR649" s="12" t="str">
        <f t="shared" si="429"/>
        <v>Finance</v>
      </c>
      <c r="AS649" s="12" t="str">
        <f t="shared" si="430"/>
        <v>E - Senior Professional</v>
      </c>
      <c r="AT649" s="12" t="str">
        <f t="shared" si="431"/>
        <v>Audit, Finance, Accounting, &amp; TreasuryFinanceFinanceE - Senior Professional</v>
      </c>
      <c r="AU649" s="153" t="str">
        <f t="shared" si="432"/>
        <v>E</v>
      </c>
    </row>
    <row r="650" spans="1:47">
      <c r="A650" s="12" t="s">
        <v>196</v>
      </c>
      <c r="B650" s="12" t="s">
        <v>209</v>
      </c>
      <c r="C650" s="12" t="s">
        <v>209</v>
      </c>
      <c r="D650" s="12" t="s">
        <v>137</v>
      </c>
      <c r="E650" s="12">
        <f t="shared" si="433"/>
        <v>5</v>
      </c>
      <c r="F650" s="12">
        <f t="shared" si="434"/>
        <v>1</v>
      </c>
      <c r="G650" s="12">
        <f t="shared" si="435"/>
        <v>5</v>
      </c>
      <c r="H650" s="12" t="str">
        <f t="shared" si="436"/>
        <v>Audit, Finance, Accounting, &amp; Treasury</v>
      </c>
      <c r="I650" s="12" t="str">
        <f t="shared" si="437"/>
        <v>Audit, Finance, Accounting, &amp; Treasury5</v>
      </c>
      <c r="J650" s="12" t="str">
        <f t="shared" si="438"/>
        <v>Finance</v>
      </c>
      <c r="K650" s="12" t="str">
        <f t="shared" si="439"/>
        <v>Audit, Finance, Accounting, &amp; TreasuryFinance1</v>
      </c>
      <c r="L650" s="12" t="str">
        <f t="shared" si="440"/>
        <v>Finance</v>
      </c>
      <c r="M650" s="12" t="str">
        <f t="shared" si="441"/>
        <v>Audit, Finance, Accounting, &amp; TreasuryFinanceFinance5</v>
      </c>
      <c r="N650" s="12" t="str">
        <f t="shared" si="442"/>
        <v>F - Intermediate Professional</v>
      </c>
      <c r="O650" s="4" t="s">
        <v>1942</v>
      </c>
      <c r="P650" s="4" t="str">
        <f t="shared" si="453"/>
        <v>FB</v>
      </c>
      <c r="Q650" s="4" t="str">
        <f t="shared" si="454"/>
        <v>FA</v>
      </c>
      <c r="R650" s="4" t="str">
        <f t="shared" si="455"/>
        <v>A</v>
      </c>
      <c r="S650" s="4" t="str">
        <f t="shared" si="456"/>
        <v>F</v>
      </c>
      <c r="V650" s="12" t="str">
        <f t="shared" si="457"/>
        <v>RRU-FB-FAAF</v>
      </c>
      <c r="W650" s="17" t="str">
        <f t="shared" si="530"/>
        <v>Audit, Finance, Accounting, &amp; Treasury</v>
      </c>
      <c r="X650" s="17" t="str">
        <f t="shared" si="458"/>
        <v>Finance</v>
      </c>
      <c r="Y650" s="17" t="str">
        <f t="shared" si="460"/>
        <v>Finance</v>
      </c>
      <c r="Z650" s="17" t="str">
        <f t="shared" si="459"/>
        <v>F - Intermediate Professional</v>
      </c>
      <c r="AN650" s="4" t="str">
        <f t="shared" si="426"/>
        <v>FBFAAF</v>
      </c>
      <c r="AO650" s="12" t="str">
        <f t="shared" si="491"/>
        <v>RRU-FB-FAAF</v>
      </c>
      <c r="AP650" s="12" t="str">
        <f t="shared" si="427"/>
        <v>Audit, Finance, Accounting, &amp; Treasury</v>
      </c>
      <c r="AQ650" s="12" t="str">
        <f t="shared" si="428"/>
        <v>Finance</v>
      </c>
      <c r="AR650" s="12" t="str">
        <f t="shared" si="429"/>
        <v>Finance</v>
      </c>
      <c r="AS650" s="12" t="str">
        <f t="shared" si="430"/>
        <v>F - Intermediate Professional</v>
      </c>
      <c r="AT650" s="12" t="str">
        <f t="shared" si="431"/>
        <v>Audit, Finance, Accounting, &amp; TreasuryFinanceFinanceF - Intermediate Professional</v>
      </c>
      <c r="AU650" s="153" t="str">
        <f t="shared" si="432"/>
        <v>F</v>
      </c>
    </row>
    <row r="651" spans="1:47">
      <c r="A651" s="12" t="s">
        <v>196</v>
      </c>
      <c r="B651" s="12" t="s">
        <v>209</v>
      </c>
      <c r="C651" s="12" t="s">
        <v>209</v>
      </c>
      <c r="D651" s="12" t="s">
        <v>138</v>
      </c>
      <c r="E651" s="12">
        <f t="shared" si="433"/>
        <v>5</v>
      </c>
      <c r="F651" s="12">
        <f t="shared" si="434"/>
        <v>1</v>
      </c>
      <c r="G651" s="12">
        <f t="shared" si="435"/>
        <v>6</v>
      </c>
      <c r="H651" s="12" t="str">
        <f t="shared" si="436"/>
        <v>Audit, Finance, Accounting, &amp; Treasury</v>
      </c>
      <c r="I651" s="12" t="str">
        <f t="shared" si="437"/>
        <v>Audit, Finance, Accounting, &amp; Treasury5</v>
      </c>
      <c r="J651" s="12" t="str">
        <f t="shared" si="438"/>
        <v>Finance</v>
      </c>
      <c r="K651" s="12" t="str">
        <f t="shared" si="439"/>
        <v>Audit, Finance, Accounting, &amp; TreasuryFinance1</v>
      </c>
      <c r="L651" s="12" t="str">
        <f t="shared" si="440"/>
        <v>Finance</v>
      </c>
      <c r="M651" s="12" t="str">
        <f t="shared" si="441"/>
        <v>Audit, Finance, Accounting, &amp; TreasuryFinanceFinance6</v>
      </c>
      <c r="N651" s="12" t="str">
        <f t="shared" si="442"/>
        <v>G - Junior Professional</v>
      </c>
      <c r="O651" s="4" t="s">
        <v>1943</v>
      </c>
      <c r="P651" s="4" t="str">
        <f t="shared" si="453"/>
        <v>FB</v>
      </c>
      <c r="Q651" s="4" t="str">
        <f t="shared" si="454"/>
        <v>FA</v>
      </c>
      <c r="R651" s="4" t="str">
        <f t="shared" si="455"/>
        <v>A</v>
      </c>
      <c r="S651" s="4" t="str">
        <f t="shared" si="456"/>
        <v>G</v>
      </c>
      <c r="V651" s="12" t="str">
        <f t="shared" si="457"/>
        <v>RRU-FB-FAAG</v>
      </c>
      <c r="W651" s="17" t="str">
        <f t="shared" si="530"/>
        <v>Audit, Finance, Accounting, &amp; Treasury</v>
      </c>
      <c r="X651" s="17" t="str">
        <f t="shared" si="458"/>
        <v>Finance</v>
      </c>
      <c r="Y651" s="17" t="str">
        <f t="shared" si="460"/>
        <v>Finance</v>
      </c>
      <c r="Z651" s="17" t="str">
        <f t="shared" si="459"/>
        <v>G - Junior Professional</v>
      </c>
      <c r="AN651" s="4" t="str">
        <f t="shared" si="426"/>
        <v>FBFAAG</v>
      </c>
      <c r="AO651" s="12" t="str">
        <f t="shared" si="491"/>
        <v>RRU-FB-FAAG</v>
      </c>
      <c r="AP651" s="12" t="str">
        <f t="shared" si="427"/>
        <v>Audit, Finance, Accounting, &amp; Treasury</v>
      </c>
      <c r="AQ651" s="12" t="str">
        <f t="shared" si="428"/>
        <v>Finance</v>
      </c>
      <c r="AR651" s="12" t="str">
        <f t="shared" si="429"/>
        <v>Finance</v>
      </c>
      <c r="AS651" s="12" t="str">
        <f t="shared" si="430"/>
        <v>G - Junior Professional</v>
      </c>
      <c r="AT651" s="12" t="str">
        <f t="shared" si="431"/>
        <v>Audit, Finance, Accounting, &amp; TreasuryFinanceFinanceG - Junior Professional</v>
      </c>
      <c r="AU651" s="153" t="str">
        <f t="shared" si="432"/>
        <v>G</v>
      </c>
    </row>
    <row r="652" spans="1:47">
      <c r="A652" s="12" t="s">
        <v>196</v>
      </c>
      <c r="B652" s="12" t="s">
        <v>209</v>
      </c>
      <c r="C652" s="12" t="s">
        <v>209</v>
      </c>
      <c r="D652" s="12" t="s">
        <v>1408</v>
      </c>
      <c r="E652" s="12">
        <f t="shared" si="433"/>
        <v>5</v>
      </c>
      <c r="F652" s="12">
        <f t="shared" si="434"/>
        <v>1</v>
      </c>
      <c r="G652" s="12">
        <f t="shared" si="435"/>
        <v>7</v>
      </c>
      <c r="H652" s="12" t="str">
        <f t="shared" si="436"/>
        <v>Audit, Finance, Accounting, &amp; Treasury</v>
      </c>
      <c r="I652" s="12" t="str">
        <f t="shared" si="437"/>
        <v>Audit, Finance, Accounting, &amp; Treasury5</v>
      </c>
      <c r="J652" s="12" t="str">
        <f t="shared" si="438"/>
        <v>Finance</v>
      </c>
      <c r="K652" s="12" t="str">
        <f t="shared" si="439"/>
        <v>Audit, Finance, Accounting, &amp; TreasuryFinance1</v>
      </c>
      <c r="L652" s="12" t="str">
        <f t="shared" si="440"/>
        <v>Finance</v>
      </c>
      <c r="M652" s="12" t="str">
        <f t="shared" si="441"/>
        <v>Audit, Finance, Accounting, &amp; TreasuryFinanceFinance7</v>
      </c>
      <c r="N652" s="12" t="str">
        <f t="shared" si="442"/>
        <v>Levels C &amp; D Combined</v>
      </c>
      <c r="O652" s="4" t="s">
        <v>1936</v>
      </c>
      <c r="P652" s="4" t="str">
        <f t="shared" si="453"/>
        <v>FB</v>
      </c>
      <c r="Q652" s="4" t="str">
        <f t="shared" si="454"/>
        <v>FA</v>
      </c>
      <c r="R652" s="4" t="str">
        <f t="shared" si="455"/>
        <v>A</v>
      </c>
      <c r="S652" s="4" t="str">
        <f t="shared" si="456"/>
        <v>2</v>
      </c>
      <c r="V652" s="12" t="str">
        <f t="shared" si="457"/>
        <v>RRU-FB-FAA2</v>
      </c>
      <c r="W652" s="17" t="str">
        <f t="shared" si="530"/>
        <v>Audit, Finance, Accounting, &amp; Treasury</v>
      </c>
      <c r="X652" s="17" t="str">
        <f t="shared" si="458"/>
        <v>Finance</v>
      </c>
      <c r="Y652" s="17" t="str">
        <f t="shared" si="460"/>
        <v>Finance</v>
      </c>
      <c r="Z652" s="17" t="str">
        <f t="shared" si="459"/>
        <v>Levels C &amp; D Combined</v>
      </c>
      <c r="AN652" s="4" t="str">
        <f t="shared" si="426"/>
        <v>FBFAA2</v>
      </c>
      <c r="AO652" s="12" t="str">
        <f t="shared" si="491"/>
        <v>RRU-FB-FAA2</v>
      </c>
      <c r="AP652" s="12" t="str">
        <f t="shared" si="427"/>
        <v>Audit, Finance, Accounting, &amp; Treasury</v>
      </c>
      <c r="AQ652" s="12" t="str">
        <f t="shared" si="428"/>
        <v>Finance</v>
      </c>
      <c r="AR652" s="12" t="str">
        <f t="shared" si="429"/>
        <v>Finance</v>
      </c>
      <c r="AS652" s="12" t="str">
        <f t="shared" si="430"/>
        <v>Levels C &amp; D Combined</v>
      </c>
      <c r="AT652" s="12" t="str">
        <f t="shared" si="431"/>
        <v>Audit, Finance, Accounting, &amp; TreasuryFinanceFinanceLevels C &amp; D Combined</v>
      </c>
      <c r="AU652" s="153" t="str">
        <f t="shared" si="432"/>
        <v>2</v>
      </c>
    </row>
    <row r="653" spans="1:47">
      <c r="A653" s="12" t="s">
        <v>196</v>
      </c>
      <c r="B653" s="12" t="s">
        <v>209</v>
      </c>
      <c r="C653" s="12" t="s">
        <v>209</v>
      </c>
      <c r="D653" s="12" t="s">
        <v>1409</v>
      </c>
      <c r="E653" s="12">
        <f t="shared" si="433"/>
        <v>5</v>
      </c>
      <c r="F653" s="12">
        <f t="shared" si="434"/>
        <v>1</v>
      </c>
      <c r="G653" s="12">
        <f t="shared" si="435"/>
        <v>8</v>
      </c>
      <c r="H653" s="12" t="str">
        <f t="shared" si="436"/>
        <v>Audit, Finance, Accounting, &amp; Treasury</v>
      </c>
      <c r="I653" s="12" t="str">
        <f t="shared" si="437"/>
        <v>Audit, Finance, Accounting, &amp; Treasury5</v>
      </c>
      <c r="J653" s="12" t="str">
        <f t="shared" si="438"/>
        <v>Finance</v>
      </c>
      <c r="K653" s="12" t="str">
        <f t="shared" si="439"/>
        <v>Audit, Finance, Accounting, &amp; TreasuryFinance1</v>
      </c>
      <c r="L653" s="12" t="str">
        <f t="shared" si="440"/>
        <v>Finance</v>
      </c>
      <c r="M653" s="12" t="str">
        <f t="shared" si="441"/>
        <v>Audit, Finance, Accounting, &amp; TreasuryFinanceFinance8</v>
      </c>
      <c r="N653" s="12" t="str">
        <f t="shared" si="442"/>
        <v>Levels E, F &amp; G Combined</v>
      </c>
      <c r="O653" s="4" t="s">
        <v>1937</v>
      </c>
      <c r="P653" s="4" t="str">
        <f t="shared" si="453"/>
        <v>FB</v>
      </c>
      <c r="Q653" s="4" t="str">
        <f t="shared" si="454"/>
        <v>FA</v>
      </c>
      <c r="R653" s="4" t="str">
        <f t="shared" si="455"/>
        <v>A</v>
      </c>
      <c r="S653" s="4" t="str">
        <f t="shared" si="456"/>
        <v>3</v>
      </c>
      <c r="V653" s="12" t="str">
        <f t="shared" si="457"/>
        <v>RRU-FB-FAA3</v>
      </c>
      <c r="W653" s="17" t="str">
        <f t="shared" si="530"/>
        <v>Audit, Finance, Accounting, &amp; Treasury</v>
      </c>
      <c r="X653" s="17" t="str">
        <f t="shared" si="458"/>
        <v>Finance</v>
      </c>
      <c r="Y653" s="17" t="str">
        <f t="shared" si="460"/>
        <v>Finance</v>
      </c>
      <c r="Z653" s="17" t="str">
        <f t="shared" si="459"/>
        <v>Levels E, F &amp; G Combined</v>
      </c>
      <c r="AN653" s="4" t="str">
        <f t="shared" si="426"/>
        <v>FBFAA3</v>
      </c>
      <c r="AO653" s="12" t="str">
        <f t="shared" si="491"/>
        <v>RRU-FB-FAA3</v>
      </c>
      <c r="AP653" s="12" t="str">
        <f t="shared" si="427"/>
        <v>Audit, Finance, Accounting, &amp; Treasury</v>
      </c>
      <c r="AQ653" s="12" t="str">
        <f t="shared" si="428"/>
        <v>Finance</v>
      </c>
      <c r="AR653" s="12" t="str">
        <f t="shared" si="429"/>
        <v>Finance</v>
      </c>
      <c r="AS653" s="12" t="str">
        <f t="shared" si="430"/>
        <v>Levels E, F &amp; G Combined</v>
      </c>
      <c r="AT653" s="12" t="str">
        <f t="shared" si="431"/>
        <v>Audit, Finance, Accounting, &amp; TreasuryFinanceFinanceLevels E, F &amp; G Combined</v>
      </c>
      <c r="AU653" s="153" t="str">
        <f t="shared" si="432"/>
        <v>3</v>
      </c>
    </row>
    <row r="654" spans="1:47">
      <c r="A654" s="189" t="s">
        <v>196</v>
      </c>
      <c r="B654" s="189" t="s">
        <v>2868</v>
      </c>
      <c r="C654" s="189" t="s">
        <v>2868</v>
      </c>
      <c r="D654" s="189" t="s">
        <v>51</v>
      </c>
      <c r="E654" s="12">
        <f t="shared" si="433"/>
        <v>6</v>
      </c>
      <c r="F654" s="12">
        <f t="shared" si="434"/>
        <v>1</v>
      </c>
      <c r="G654" s="12">
        <f t="shared" si="435"/>
        <v>1</v>
      </c>
      <c r="H654" s="12" t="str">
        <f t="shared" si="436"/>
        <v>Audit, Finance, Accounting, &amp; Treasury</v>
      </c>
      <c r="I654" s="12" t="str">
        <f t="shared" si="437"/>
        <v>Audit, Finance, Accounting, &amp; Treasury6</v>
      </c>
      <c r="J654" s="12" t="str">
        <f t="shared" si="438"/>
        <v>Financial Reporting</v>
      </c>
      <c r="K654" s="12" t="str">
        <f t="shared" si="439"/>
        <v>Audit, Finance, Accounting, &amp; TreasuryFinancial Reporting1</v>
      </c>
      <c r="L654" s="12" t="str">
        <f t="shared" si="440"/>
        <v>Financial Reporting</v>
      </c>
      <c r="M654" s="12" t="str">
        <f t="shared" si="441"/>
        <v>Audit, Finance, Accounting, &amp; TreasuryFinancial ReportingFinancial Reporting1</v>
      </c>
      <c r="N654" s="12" t="str">
        <f t="shared" si="442"/>
        <v>B - Senior Function Manager</v>
      </c>
      <c r="O654" s="188" t="s">
        <v>2869</v>
      </c>
      <c r="P654" s="4" t="str">
        <f t="shared" si="453"/>
        <v>FB</v>
      </c>
      <c r="Q654" s="4" t="str">
        <f t="shared" si="454"/>
        <v>FR</v>
      </c>
      <c r="R654" s="4" t="str">
        <f t="shared" si="455"/>
        <v>A</v>
      </c>
      <c r="S654" s="4" t="str">
        <f t="shared" si="456"/>
        <v>B</v>
      </c>
      <c r="V654" s="12" t="str">
        <f t="shared" si="457"/>
        <v>RRU-FB-FRAB</v>
      </c>
      <c r="W654" s="17" t="str">
        <f t="shared" si="530"/>
        <v>Audit, Finance, Accounting, &amp; Treasury</v>
      </c>
      <c r="X654" s="17" t="str">
        <f t="shared" si="458"/>
        <v>Financial Reporting</v>
      </c>
      <c r="Y654" s="17" t="str">
        <f t="shared" si="460"/>
        <v>Finance</v>
      </c>
      <c r="Z654" s="17" t="str">
        <f t="shared" si="459"/>
        <v>B - Senior Function Manager</v>
      </c>
      <c r="AN654" s="4" t="str">
        <f t="shared" si="426"/>
        <v>FBFRAB</v>
      </c>
      <c r="AO654" s="12" t="str">
        <f t="shared" si="491"/>
        <v>RRU-FB-FRAB</v>
      </c>
      <c r="AP654" s="12" t="str">
        <f t="shared" si="427"/>
        <v>Audit, Finance, Accounting, &amp; Treasury</v>
      </c>
      <c r="AQ654" s="12" t="str">
        <f t="shared" si="428"/>
        <v>Financial Reporting</v>
      </c>
      <c r="AR654" s="12" t="str">
        <f t="shared" si="429"/>
        <v>Financial Reporting</v>
      </c>
      <c r="AS654" s="12" t="str">
        <f t="shared" si="430"/>
        <v>B - Senior Function Manager</v>
      </c>
      <c r="AT654" s="12" t="str">
        <f t="shared" si="431"/>
        <v>Audit, Finance, Accounting, &amp; TreasuryFinancial ReportingFinancial ReportingB - Senior Function Manager</v>
      </c>
      <c r="AU654" s="153" t="str">
        <f t="shared" si="432"/>
        <v>B</v>
      </c>
    </row>
    <row r="655" spans="1:47">
      <c r="A655" s="189" t="s">
        <v>196</v>
      </c>
      <c r="B655" s="189" t="s">
        <v>2868</v>
      </c>
      <c r="C655" s="189" t="s">
        <v>2868</v>
      </c>
      <c r="D655" s="189" t="s">
        <v>142</v>
      </c>
      <c r="E655" s="12">
        <f t="shared" si="433"/>
        <v>6</v>
      </c>
      <c r="F655" s="12">
        <f t="shared" si="434"/>
        <v>1</v>
      </c>
      <c r="G655" s="12">
        <f t="shared" si="435"/>
        <v>2</v>
      </c>
      <c r="H655" s="12" t="str">
        <f t="shared" si="436"/>
        <v>Audit, Finance, Accounting, &amp; Treasury</v>
      </c>
      <c r="I655" s="12" t="str">
        <f t="shared" si="437"/>
        <v>Audit, Finance, Accounting, &amp; Treasury6</v>
      </c>
      <c r="J655" s="12" t="str">
        <f t="shared" si="438"/>
        <v>Financial Reporting</v>
      </c>
      <c r="K655" s="12" t="str">
        <f t="shared" si="439"/>
        <v>Audit, Finance, Accounting, &amp; TreasuryFinancial Reporting1</v>
      </c>
      <c r="L655" s="12" t="str">
        <f t="shared" si="440"/>
        <v>Financial Reporting</v>
      </c>
      <c r="M655" s="12" t="str">
        <f t="shared" si="441"/>
        <v>Audit, Finance, Accounting, &amp; TreasuryFinancial ReportingFinancial Reporting2</v>
      </c>
      <c r="N655" s="12" t="str">
        <f t="shared" si="442"/>
        <v>C - Function Manager/Senior Technical Expert</v>
      </c>
      <c r="O655" s="188" t="s">
        <v>2870</v>
      </c>
      <c r="P655" s="4" t="str">
        <f t="shared" si="453"/>
        <v>FB</v>
      </c>
      <c r="Q655" s="4" t="str">
        <f t="shared" si="454"/>
        <v>FR</v>
      </c>
      <c r="R655" s="4" t="str">
        <f t="shared" si="455"/>
        <v>A</v>
      </c>
      <c r="S655" s="4" t="str">
        <f t="shared" si="456"/>
        <v>C</v>
      </c>
      <c r="V655" s="12" t="str">
        <f t="shared" si="457"/>
        <v>RRU-FB-FRAC</v>
      </c>
      <c r="W655" s="17" t="str">
        <f t="shared" si="530"/>
        <v>Audit, Finance, Accounting, &amp; Treasury</v>
      </c>
      <c r="X655" s="17" t="str">
        <f t="shared" si="458"/>
        <v>Financial Reporting</v>
      </c>
      <c r="Y655" s="17" t="str">
        <f t="shared" si="460"/>
        <v>Financial Reporting</v>
      </c>
      <c r="Z655" s="17" t="str">
        <f t="shared" si="459"/>
        <v>C - Function Manager/Senior Technical Expert</v>
      </c>
      <c r="AN655" s="4" t="str">
        <f t="shared" si="426"/>
        <v>FBFRAC</v>
      </c>
      <c r="AO655" s="12" t="str">
        <f t="shared" si="491"/>
        <v>RRU-FB-FRAC</v>
      </c>
      <c r="AP655" s="12" t="str">
        <f t="shared" si="427"/>
        <v>Audit, Finance, Accounting, &amp; Treasury</v>
      </c>
      <c r="AQ655" s="12" t="str">
        <f t="shared" si="428"/>
        <v>Financial Reporting</v>
      </c>
      <c r="AR655" s="12" t="str">
        <f t="shared" si="429"/>
        <v>Financial Reporting</v>
      </c>
      <c r="AS655" s="12" t="str">
        <f t="shared" si="430"/>
        <v>C - Function Manager/Senior Technical Expert</v>
      </c>
      <c r="AT655" s="12" t="str">
        <f t="shared" si="431"/>
        <v>Audit, Finance, Accounting, &amp; TreasuryFinancial ReportingFinancial ReportingC - Function Manager/Senior Technical Expert</v>
      </c>
      <c r="AU655" s="153" t="str">
        <f t="shared" si="432"/>
        <v>C</v>
      </c>
    </row>
    <row r="656" spans="1:47">
      <c r="A656" s="189" t="s">
        <v>196</v>
      </c>
      <c r="B656" s="189" t="s">
        <v>2868</v>
      </c>
      <c r="C656" s="189" t="s">
        <v>2868</v>
      </c>
      <c r="D656" s="189" t="s">
        <v>135</v>
      </c>
      <c r="E656" s="12">
        <f t="shared" si="433"/>
        <v>6</v>
      </c>
      <c r="F656" s="12">
        <f t="shared" si="434"/>
        <v>1</v>
      </c>
      <c r="G656" s="12">
        <f t="shared" si="435"/>
        <v>3</v>
      </c>
      <c r="H656" s="12" t="str">
        <f t="shared" si="436"/>
        <v>Audit, Finance, Accounting, &amp; Treasury</v>
      </c>
      <c r="I656" s="12" t="str">
        <f t="shared" si="437"/>
        <v>Audit, Finance, Accounting, &amp; Treasury6</v>
      </c>
      <c r="J656" s="12" t="str">
        <f t="shared" si="438"/>
        <v>Financial Reporting</v>
      </c>
      <c r="K656" s="12" t="str">
        <f t="shared" si="439"/>
        <v>Audit, Finance, Accounting, &amp; TreasuryFinancial Reporting1</v>
      </c>
      <c r="L656" s="12" t="str">
        <f t="shared" si="440"/>
        <v>Financial Reporting</v>
      </c>
      <c r="M656" s="12" t="str">
        <f t="shared" si="441"/>
        <v>Audit, Finance, Accounting, &amp; TreasuryFinancial ReportingFinancial Reporting3</v>
      </c>
      <c r="N656" s="12" t="str">
        <f t="shared" si="442"/>
        <v>D - Manager/Technical Expert</v>
      </c>
      <c r="O656" s="188" t="s">
        <v>2871</v>
      </c>
      <c r="P656" s="4" t="str">
        <f t="shared" si="453"/>
        <v>FB</v>
      </c>
      <c r="Q656" s="4" t="str">
        <f t="shared" si="454"/>
        <v>FR</v>
      </c>
      <c r="R656" s="4" t="str">
        <f t="shared" si="455"/>
        <v>A</v>
      </c>
      <c r="S656" s="4" t="str">
        <f t="shared" si="456"/>
        <v>D</v>
      </c>
      <c r="V656" s="12" t="str">
        <f t="shared" si="457"/>
        <v>RRU-FB-FRAD</v>
      </c>
      <c r="W656" s="17" t="str">
        <f t="shared" si="530"/>
        <v>Audit, Finance, Accounting, &amp; Treasury</v>
      </c>
      <c r="X656" s="17" t="str">
        <f t="shared" si="458"/>
        <v>Financial Reporting</v>
      </c>
      <c r="Y656" s="17" t="str">
        <f t="shared" si="460"/>
        <v>Financial Reporting</v>
      </c>
      <c r="Z656" s="17" t="str">
        <f t="shared" si="459"/>
        <v>D - Manager/Technical Expert</v>
      </c>
      <c r="AN656" s="4" t="str">
        <f t="shared" si="426"/>
        <v>FBFRAD</v>
      </c>
      <c r="AO656" s="12" t="str">
        <f t="shared" si="491"/>
        <v>RRU-FB-FRAD</v>
      </c>
      <c r="AP656" s="12" t="str">
        <f t="shared" si="427"/>
        <v>Audit, Finance, Accounting, &amp; Treasury</v>
      </c>
      <c r="AQ656" s="12" t="str">
        <f t="shared" si="428"/>
        <v>Financial Reporting</v>
      </c>
      <c r="AR656" s="12" t="str">
        <f t="shared" si="429"/>
        <v>Financial Reporting</v>
      </c>
      <c r="AS656" s="12" t="str">
        <f t="shared" si="430"/>
        <v>D - Manager/Technical Expert</v>
      </c>
      <c r="AT656" s="12" t="str">
        <f t="shared" si="431"/>
        <v>Audit, Finance, Accounting, &amp; TreasuryFinancial ReportingFinancial ReportingD - Manager/Technical Expert</v>
      </c>
      <c r="AU656" s="153" t="str">
        <f t="shared" si="432"/>
        <v>D</v>
      </c>
    </row>
    <row r="657" spans="1:47">
      <c r="A657" s="189" t="s">
        <v>196</v>
      </c>
      <c r="B657" s="189" t="s">
        <v>2868</v>
      </c>
      <c r="C657" s="189" t="s">
        <v>2868</v>
      </c>
      <c r="D657" s="189" t="s">
        <v>136</v>
      </c>
      <c r="E657" s="12">
        <f t="shared" ref="E657:E722" si="531">IF(AND(H657=H656),IF(J657=J656,E656,E656+1),1)</f>
        <v>6</v>
      </c>
      <c r="F657" s="12">
        <f t="shared" ref="F657:F722" si="532">IF(AND(H657=H656,J657=J656),IF(L657=L656,F656,F656+1),1)</f>
        <v>1</v>
      </c>
      <c r="G657" s="12">
        <f t="shared" ref="G657:G722" si="533">IF(AND(H657=H656,J657=J656,L657=L656),IF(N657=N656,G656,G656+1),1)</f>
        <v>4</v>
      </c>
      <c r="H657" s="12" t="str">
        <f t="shared" ref="H657:H722" si="534">A657</f>
        <v>Audit, Finance, Accounting, &amp; Treasury</v>
      </c>
      <c r="I657" s="12" t="str">
        <f t="shared" ref="I657:I722" si="535">H657&amp;E657</f>
        <v>Audit, Finance, Accounting, &amp; Treasury6</v>
      </c>
      <c r="J657" s="12" t="str">
        <f t="shared" ref="J657:J722" si="536">B657</f>
        <v>Financial Reporting</v>
      </c>
      <c r="K657" s="12" t="str">
        <f t="shared" ref="K657:K722" si="537">+H657&amp;J657&amp;F657</f>
        <v>Audit, Finance, Accounting, &amp; TreasuryFinancial Reporting1</v>
      </c>
      <c r="L657" s="12" t="str">
        <f t="shared" ref="L657:L722" si="538">C657</f>
        <v>Financial Reporting</v>
      </c>
      <c r="M657" s="12" t="str">
        <f t="shared" ref="M657:M722" si="539">H657&amp;J657&amp;L657&amp;G657</f>
        <v>Audit, Finance, Accounting, &amp; TreasuryFinancial ReportingFinancial Reporting4</v>
      </c>
      <c r="N657" s="12" t="str">
        <f t="shared" ref="N657:N722" si="540">D657</f>
        <v>E - Senior Professional</v>
      </c>
      <c r="O657" s="188" t="s">
        <v>2872</v>
      </c>
      <c r="P657" s="4" t="str">
        <f t="shared" si="453"/>
        <v>FB</v>
      </c>
      <c r="Q657" s="4" t="str">
        <f t="shared" si="454"/>
        <v>FR</v>
      </c>
      <c r="R657" s="4" t="str">
        <f t="shared" si="455"/>
        <v>A</v>
      </c>
      <c r="S657" s="4" t="str">
        <f t="shared" si="456"/>
        <v>E</v>
      </c>
      <c r="V657" s="12" t="str">
        <f t="shared" si="457"/>
        <v>RRU-FB-FRAE</v>
      </c>
      <c r="W657" s="17" t="str">
        <f t="shared" si="530"/>
        <v>Audit, Finance, Accounting, &amp; Treasury</v>
      </c>
      <c r="X657" s="17" t="str">
        <f t="shared" si="458"/>
        <v>Financial Reporting</v>
      </c>
      <c r="Y657" s="17" t="str">
        <f t="shared" si="460"/>
        <v>Financial Reporting</v>
      </c>
      <c r="Z657" s="17" t="str">
        <f t="shared" si="459"/>
        <v>E - Senior Professional</v>
      </c>
      <c r="AN657" s="4" t="str">
        <f t="shared" ref="AN657:AN722" si="541">O657</f>
        <v>FBFRAE</v>
      </c>
      <c r="AO657" s="12" t="str">
        <f t="shared" si="491"/>
        <v>RRU-FB-FRAE</v>
      </c>
      <c r="AP657" s="12" t="str">
        <f t="shared" ref="AP657:AP722" si="542">A657</f>
        <v>Audit, Finance, Accounting, &amp; Treasury</v>
      </c>
      <c r="AQ657" s="12" t="str">
        <f t="shared" ref="AQ657:AQ722" si="543">B657</f>
        <v>Financial Reporting</v>
      </c>
      <c r="AR657" s="12" t="str">
        <f t="shared" ref="AR657:AR722" si="544">C657</f>
        <v>Financial Reporting</v>
      </c>
      <c r="AS657" s="12" t="str">
        <f t="shared" ref="AS657:AS722" si="545">D657</f>
        <v>E - Senior Professional</v>
      </c>
      <c r="AT657" s="12" t="str">
        <f t="shared" ref="AT657:AT722" si="546">AP657&amp;AQ657&amp;AR657&amp;AS657</f>
        <v>Audit, Finance, Accounting, &amp; TreasuryFinancial ReportingFinancial ReportingE - Senior Professional</v>
      </c>
      <c r="AU657" s="153" t="str">
        <f t="shared" ref="AU657:AU722" si="547">RIGHT(AO657)</f>
        <v>E</v>
      </c>
    </row>
    <row r="658" spans="1:47">
      <c r="A658" s="189" t="s">
        <v>196</v>
      </c>
      <c r="B658" s="189" t="s">
        <v>2868</v>
      </c>
      <c r="C658" s="189" t="s">
        <v>2868</v>
      </c>
      <c r="D658" s="189" t="s">
        <v>137</v>
      </c>
      <c r="E658" s="12">
        <f t="shared" si="531"/>
        <v>6</v>
      </c>
      <c r="F658" s="12">
        <f t="shared" si="532"/>
        <v>1</v>
      </c>
      <c r="G658" s="12">
        <f t="shared" si="533"/>
        <v>5</v>
      </c>
      <c r="H658" s="12" t="str">
        <f t="shared" si="534"/>
        <v>Audit, Finance, Accounting, &amp; Treasury</v>
      </c>
      <c r="I658" s="12" t="str">
        <f t="shared" si="535"/>
        <v>Audit, Finance, Accounting, &amp; Treasury6</v>
      </c>
      <c r="J658" s="12" t="str">
        <f t="shared" si="536"/>
        <v>Financial Reporting</v>
      </c>
      <c r="K658" s="12" t="str">
        <f t="shared" si="537"/>
        <v>Audit, Finance, Accounting, &amp; TreasuryFinancial Reporting1</v>
      </c>
      <c r="L658" s="12" t="str">
        <f t="shared" si="538"/>
        <v>Financial Reporting</v>
      </c>
      <c r="M658" s="12" t="str">
        <f t="shared" si="539"/>
        <v>Audit, Finance, Accounting, &amp; TreasuryFinancial ReportingFinancial Reporting5</v>
      </c>
      <c r="N658" s="12" t="str">
        <f t="shared" si="540"/>
        <v>F - Intermediate Professional</v>
      </c>
      <c r="O658" s="188" t="s">
        <v>2873</v>
      </c>
      <c r="P658" s="4" t="str">
        <f t="shared" si="453"/>
        <v>FB</v>
      </c>
      <c r="Q658" s="4" t="str">
        <f t="shared" si="454"/>
        <v>FR</v>
      </c>
      <c r="R658" s="4" t="str">
        <f t="shared" si="455"/>
        <v>A</v>
      </c>
      <c r="S658" s="4" t="str">
        <f t="shared" si="456"/>
        <v>F</v>
      </c>
      <c r="V658" s="12" t="str">
        <f t="shared" si="457"/>
        <v>RRU-FB-FRAF</v>
      </c>
      <c r="W658" s="17" t="str">
        <f t="shared" si="530"/>
        <v>Audit, Finance, Accounting, &amp; Treasury</v>
      </c>
      <c r="X658" s="17" t="str">
        <f t="shared" si="458"/>
        <v>Financial Reporting</v>
      </c>
      <c r="Y658" s="17" t="str">
        <f t="shared" si="460"/>
        <v>Financial Reporting</v>
      </c>
      <c r="Z658" s="17" t="str">
        <f t="shared" si="459"/>
        <v>F - Intermediate Professional</v>
      </c>
      <c r="AN658" s="4" t="str">
        <f t="shared" si="541"/>
        <v>FBFRAF</v>
      </c>
      <c r="AO658" s="12" t="str">
        <f t="shared" si="491"/>
        <v>RRU-FB-FRAF</v>
      </c>
      <c r="AP658" s="12" t="str">
        <f t="shared" si="542"/>
        <v>Audit, Finance, Accounting, &amp; Treasury</v>
      </c>
      <c r="AQ658" s="12" t="str">
        <f t="shared" si="543"/>
        <v>Financial Reporting</v>
      </c>
      <c r="AR658" s="12" t="str">
        <f t="shared" si="544"/>
        <v>Financial Reporting</v>
      </c>
      <c r="AS658" s="12" t="str">
        <f t="shared" si="545"/>
        <v>F - Intermediate Professional</v>
      </c>
      <c r="AT658" s="12" t="str">
        <f t="shared" si="546"/>
        <v>Audit, Finance, Accounting, &amp; TreasuryFinancial ReportingFinancial ReportingF - Intermediate Professional</v>
      </c>
      <c r="AU658" s="153" t="str">
        <f t="shared" si="547"/>
        <v>F</v>
      </c>
    </row>
    <row r="659" spans="1:47">
      <c r="A659" s="189" t="s">
        <v>196</v>
      </c>
      <c r="B659" s="189" t="s">
        <v>2868</v>
      </c>
      <c r="C659" s="189" t="s">
        <v>2868</v>
      </c>
      <c r="D659" s="189" t="s">
        <v>138</v>
      </c>
      <c r="E659" s="12">
        <f t="shared" si="531"/>
        <v>6</v>
      </c>
      <c r="F659" s="12">
        <f t="shared" si="532"/>
        <v>1</v>
      </c>
      <c r="G659" s="12">
        <f t="shared" si="533"/>
        <v>6</v>
      </c>
      <c r="H659" s="12" t="str">
        <f t="shared" si="534"/>
        <v>Audit, Finance, Accounting, &amp; Treasury</v>
      </c>
      <c r="I659" s="12" t="str">
        <f t="shared" si="535"/>
        <v>Audit, Finance, Accounting, &amp; Treasury6</v>
      </c>
      <c r="J659" s="12" t="str">
        <f t="shared" si="536"/>
        <v>Financial Reporting</v>
      </c>
      <c r="K659" s="12" t="str">
        <f t="shared" si="537"/>
        <v>Audit, Finance, Accounting, &amp; TreasuryFinancial Reporting1</v>
      </c>
      <c r="L659" s="12" t="str">
        <f t="shared" si="538"/>
        <v>Financial Reporting</v>
      </c>
      <c r="M659" s="12" t="str">
        <f t="shared" si="539"/>
        <v>Audit, Finance, Accounting, &amp; TreasuryFinancial ReportingFinancial Reporting6</v>
      </c>
      <c r="N659" s="12" t="str">
        <f t="shared" si="540"/>
        <v>G - Junior Professional</v>
      </c>
      <c r="O659" s="188" t="s">
        <v>2874</v>
      </c>
      <c r="P659" s="4" t="str">
        <f t="shared" si="453"/>
        <v>FB</v>
      </c>
      <c r="Q659" s="4" t="str">
        <f t="shared" si="454"/>
        <v>FR</v>
      </c>
      <c r="R659" s="4" t="str">
        <f t="shared" si="455"/>
        <v>A</v>
      </c>
      <c r="S659" s="4" t="str">
        <f t="shared" si="456"/>
        <v>G</v>
      </c>
      <c r="V659" s="12" t="str">
        <f t="shared" si="457"/>
        <v>RRU-FB-FRAG</v>
      </c>
      <c r="W659" s="17" t="str">
        <f t="shared" si="530"/>
        <v>Audit, Finance, Accounting, &amp; Treasury</v>
      </c>
      <c r="X659" s="17" t="str">
        <f t="shared" si="458"/>
        <v>Financial Reporting</v>
      </c>
      <c r="Y659" s="17" t="str">
        <f t="shared" si="460"/>
        <v>Financial Reporting</v>
      </c>
      <c r="Z659" s="17" t="str">
        <f t="shared" si="459"/>
        <v>G - Junior Professional</v>
      </c>
      <c r="AN659" s="4" t="str">
        <f t="shared" si="541"/>
        <v>FBFRAG</v>
      </c>
      <c r="AO659" s="12" t="str">
        <f t="shared" si="491"/>
        <v>RRU-FB-FRAG</v>
      </c>
      <c r="AP659" s="12" t="str">
        <f t="shared" si="542"/>
        <v>Audit, Finance, Accounting, &amp; Treasury</v>
      </c>
      <c r="AQ659" s="12" t="str">
        <f t="shared" si="543"/>
        <v>Financial Reporting</v>
      </c>
      <c r="AR659" s="12" t="str">
        <f t="shared" si="544"/>
        <v>Financial Reporting</v>
      </c>
      <c r="AS659" s="12" t="str">
        <f t="shared" si="545"/>
        <v>G - Junior Professional</v>
      </c>
      <c r="AT659" s="12" t="str">
        <f t="shared" si="546"/>
        <v>Audit, Finance, Accounting, &amp; TreasuryFinancial ReportingFinancial ReportingG - Junior Professional</v>
      </c>
      <c r="AU659" s="153" t="str">
        <f t="shared" si="547"/>
        <v>G</v>
      </c>
    </row>
    <row r="660" spans="1:47">
      <c r="A660" s="189" t="s">
        <v>196</v>
      </c>
      <c r="B660" s="189" t="s">
        <v>2868</v>
      </c>
      <c r="C660" s="189" t="s">
        <v>2868</v>
      </c>
      <c r="D660" s="189" t="s">
        <v>1408</v>
      </c>
      <c r="E660" s="12">
        <f t="shared" si="531"/>
        <v>6</v>
      </c>
      <c r="F660" s="12">
        <f t="shared" si="532"/>
        <v>1</v>
      </c>
      <c r="G660" s="12">
        <f t="shared" si="533"/>
        <v>7</v>
      </c>
      <c r="H660" s="12" t="str">
        <f t="shared" si="534"/>
        <v>Audit, Finance, Accounting, &amp; Treasury</v>
      </c>
      <c r="I660" s="12" t="str">
        <f t="shared" si="535"/>
        <v>Audit, Finance, Accounting, &amp; Treasury6</v>
      </c>
      <c r="J660" s="12" t="str">
        <f t="shared" si="536"/>
        <v>Financial Reporting</v>
      </c>
      <c r="K660" s="12" t="str">
        <f t="shared" si="537"/>
        <v>Audit, Finance, Accounting, &amp; TreasuryFinancial Reporting1</v>
      </c>
      <c r="L660" s="12" t="str">
        <f t="shared" si="538"/>
        <v>Financial Reporting</v>
      </c>
      <c r="M660" s="12" t="str">
        <f t="shared" si="539"/>
        <v>Audit, Finance, Accounting, &amp; TreasuryFinancial ReportingFinancial Reporting7</v>
      </c>
      <c r="N660" s="12" t="str">
        <f t="shared" si="540"/>
        <v>Levels C &amp; D Combined</v>
      </c>
      <c r="O660" s="188" t="s">
        <v>2875</v>
      </c>
      <c r="P660" s="4" t="str">
        <f t="shared" ref="P660:P725" si="548">LEFT(O660,2)</f>
        <v>FB</v>
      </c>
      <c r="Q660" s="4" t="str">
        <f t="shared" ref="Q660:Q725" si="549">MID(O660,3,2)</f>
        <v>FR</v>
      </c>
      <c r="R660" s="4" t="str">
        <f t="shared" ref="R660:R725" si="550">MID(O660,5,1)</f>
        <v>A</v>
      </c>
      <c r="S660" s="4" t="str">
        <f t="shared" ref="S660:S725" si="551">RIGHT(O660)</f>
        <v>2</v>
      </c>
      <c r="V660" s="12" t="str">
        <f t="shared" ref="V660:V725" si="552">"RRU-"&amp;P660&amp;"-"&amp;Q660&amp;R660&amp;S660</f>
        <v>RRU-FB-FRA2</v>
      </c>
      <c r="W660" s="17" t="str">
        <f t="shared" si="530"/>
        <v>Audit, Finance, Accounting, &amp; Treasury</v>
      </c>
      <c r="X660" s="17" t="str">
        <f t="shared" ref="X660:X725" si="553">B660</f>
        <v>Financial Reporting</v>
      </c>
      <c r="Y660" s="17" t="str">
        <f t="shared" si="460"/>
        <v>Financial Reporting</v>
      </c>
      <c r="Z660" s="17" t="str">
        <f t="shared" ref="Z660:Z725" si="554">D660</f>
        <v>Levels C &amp; D Combined</v>
      </c>
      <c r="AN660" s="4" t="str">
        <f t="shared" si="541"/>
        <v>FBFRA2</v>
      </c>
      <c r="AO660" s="12" t="str">
        <f t="shared" si="491"/>
        <v>RRU-FB-FRA2</v>
      </c>
      <c r="AP660" s="12" t="str">
        <f t="shared" si="542"/>
        <v>Audit, Finance, Accounting, &amp; Treasury</v>
      </c>
      <c r="AQ660" s="12" t="str">
        <f t="shared" si="543"/>
        <v>Financial Reporting</v>
      </c>
      <c r="AR660" s="12" t="str">
        <f t="shared" si="544"/>
        <v>Financial Reporting</v>
      </c>
      <c r="AS660" s="12" t="str">
        <f t="shared" si="545"/>
        <v>Levels C &amp; D Combined</v>
      </c>
      <c r="AT660" s="12" t="str">
        <f t="shared" si="546"/>
        <v>Audit, Finance, Accounting, &amp; TreasuryFinancial ReportingFinancial ReportingLevels C &amp; D Combined</v>
      </c>
      <c r="AU660" s="153" t="str">
        <f t="shared" si="547"/>
        <v>2</v>
      </c>
    </row>
    <row r="661" spans="1:47">
      <c r="A661" s="189" t="s">
        <v>196</v>
      </c>
      <c r="B661" s="189" t="s">
        <v>2868</v>
      </c>
      <c r="C661" s="189" t="s">
        <v>2868</v>
      </c>
      <c r="D661" s="189" t="s">
        <v>1409</v>
      </c>
      <c r="E661" s="12">
        <f t="shared" si="531"/>
        <v>6</v>
      </c>
      <c r="F661" s="12">
        <f t="shared" si="532"/>
        <v>1</v>
      </c>
      <c r="G661" s="12">
        <f t="shared" si="533"/>
        <v>8</v>
      </c>
      <c r="H661" s="12" t="str">
        <f t="shared" si="534"/>
        <v>Audit, Finance, Accounting, &amp; Treasury</v>
      </c>
      <c r="I661" s="12" t="str">
        <f t="shared" si="535"/>
        <v>Audit, Finance, Accounting, &amp; Treasury6</v>
      </c>
      <c r="J661" s="12" t="str">
        <f t="shared" si="536"/>
        <v>Financial Reporting</v>
      </c>
      <c r="K661" s="12" t="str">
        <f t="shared" si="537"/>
        <v>Audit, Finance, Accounting, &amp; TreasuryFinancial Reporting1</v>
      </c>
      <c r="L661" s="12" t="str">
        <f t="shared" si="538"/>
        <v>Financial Reporting</v>
      </c>
      <c r="M661" s="12" t="str">
        <f t="shared" si="539"/>
        <v>Audit, Finance, Accounting, &amp; TreasuryFinancial ReportingFinancial Reporting8</v>
      </c>
      <c r="N661" s="12" t="str">
        <f t="shared" si="540"/>
        <v>Levels E, F &amp; G Combined</v>
      </c>
      <c r="O661" s="188" t="s">
        <v>2876</v>
      </c>
      <c r="P661" s="4" t="str">
        <f t="shared" si="548"/>
        <v>FB</v>
      </c>
      <c r="Q661" s="4" t="str">
        <f t="shared" si="549"/>
        <v>FR</v>
      </c>
      <c r="R661" s="4" t="str">
        <f t="shared" si="550"/>
        <v>A</v>
      </c>
      <c r="S661" s="4" t="str">
        <f t="shared" si="551"/>
        <v>3</v>
      </c>
      <c r="V661" s="12" t="str">
        <f t="shared" si="552"/>
        <v>RRU-FB-FRA3</v>
      </c>
      <c r="W661" s="17" t="str">
        <f t="shared" si="530"/>
        <v>Audit, Finance, Accounting, &amp; Treasury</v>
      </c>
      <c r="X661" s="17" t="str">
        <f t="shared" si="553"/>
        <v>Financial Reporting</v>
      </c>
      <c r="Y661" s="17" t="str">
        <f t="shared" ref="Y661:Y726" si="555">C660</f>
        <v>Financial Reporting</v>
      </c>
      <c r="Z661" s="17" t="str">
        <f t="shared" si="554"/>
        <v>Levels E, F &amp; G Combined</v>
      </c>
      <c r="AN661" s="4" t="str">
        <f t="shared" si="541"/>
        <v>FBFRA3</v>
      </c>
      <c r="AO661" s="12" t="str">
        <f t="shared" si="491"/>
        <v>RRU-FB-FRA3</v>
      </c>
      <c r="AP661" s="12" t="str">
        <f t="shared" si="542"/>
        <v>Audit, Finance, Accounting, &amp; Treasury</v>
      </c>
      <c r="AQ661" s="12" t="str">
        <f t="shared" si="543"/>
        <v>Financial Reporting</v>
      </c>
      <c r="AR661" s="12" t="str">
        <f t="shared" si="544"/>
        <v>Financial Reporting</v>
      </c>
      <c r="AS661" s="12" t="str">
        <f t="shared" si="545"/>
        <v>Levels E, F &amp; G Combined</v>
      </c>
      <c r="AT661" s="12" t="str">
        <f t="shared" si="546"/>
        <v>Audit, Finance, Accounting, &amp; TreasuryFinancial ReportingFinancial ReportingLevels E, F &amp; G Combined</v>
      </c>
      <c r="AU661" s="153" t="str">
        <f t="shared" si="547"/>
        <v>3</v>
      </c>
    </row>
    <row r="662" spans="1:47">
      <c r="A662" s="12" t="s">
        <v>196</v>
      </c>
      <c r="B662" s="12" t="s">
        <v>15</v>
      </c>
      <c r="C662" s="12" t="s">
        <v>15</v>
      </c>
      <c r="D662" s="12" t="s">
        <v>51</v>
      </c>
      <c r="E662" s="12">
        <f t="shared" si="531"/>
        <v>7</v>
      </c>
      <c r="F662" s="12">
        <f t="shared" si="532"/>
        <v>1</v>
      </c>
      <c r="G662" s="12">
        <f t="shared" si="533"/>
        <v>1</v>
      </c>
      <c r="H662" s="12" t="str">
        <f t="shared" si="534"/>
        <v>Audit, Finance, Accounting, &amp; Treasury</v>
      </c>
      <c r="I662" s="12" t="str">
        <f t="shared" si="535"/>
        <v>Audit, Finance, Accounting, &amp; Treasury7</v>
      </c>
      <c r="J662" s="12" t="str">
        <f t="shared" si="536"/>
        <v>Treasury &amp; ALM</v>
      </c>
      <c r="K662" s="12" t="str">
        <f t="shared" si="537"/>
        <v>Audit, Finance, Accounting, &amp; TreasuryTreasury &amp; ALM1</v>
      </c>
      <c r="L662" s="12" t="str">
        <f t="shared" si="538"/>
        <v>Treasury &amp; ALM</v>
      </c>
      <c r="M662" s="12" t="str">
        <f t="shared" si="539"/>
        <v>Audit, Finance, Accounting, &amp; TreasuryTreasury &amp; ALMTreasury &amp; ALM1</v>
      </c>
      <c r="N662" s="12" t="str">
        <f t="shared" si="540"/>
        <v>B - Senior Function Manager</v>
      </c>
      <c r="O662" s="4" t="s">
        <v>1957</v>
      </c>
      <c r="P662" s="4" t="str">
        <f t="shared" si="548"/>
        <v>FB</v>
      </c>
      <c r="Q662" s="4" t="str">
        <f t="shared" si="549"/>
        <v>TR</v>
      </c>
      <c r="R662" s="4" t="str">
        <f t="shared" si="550"/>
        <v>A</v>
      </c>
      <c r="S662" s="4" t="str">
        <f t="shared" si="551"/>
        <v>B</v>
      </c>
      <c r="V662" s="12" t="str">
        <f t="shared" si="552"/>
        <v>RRU-FB-TRAB</v>
      </c>
      <c r="W662" s="17" t="str">
        <f t="shared" si="530"/>
        <v>Audit, Finance, Accounting, &amp; Treasury</v>
      </c>
      <c r="X662" s="17" t="str">
        <f t="shared" si="553"/>
        <v>Treasury &amp; ALM</v>
      </c>
      <c r="Y662" s="17" t="str">
        <f t="shared" si="555"/>
        <v>Financial Reporting</v>
      </c>
      <c r="Z662" s="17" t="str">
        <f t="shared" si="554"/>
        <v>B - Senior Function Manager</v>
      </c>
      <c r="AN662" s="4" t="str">
        <f t="shared" si="541"/>
        <v>FBTRAB</v>
      </c>
      <c r="AO662" s="12" t="str">
        <f t="shared" si="491"/>
        <v>RRU-FB-TRAB</v>
      </c>
      <c r="AP662" s="12" t="str">
        <f t="shared" si="542"/>
        <v>Audit, Finance, Accounting, &amp; Treasury</v>
      </c>
      <c r="AQ662" s="12" t="str">
        <f t="shared" si="543"/>
        <v>Treasury &amp; ALM</v>
      </c>
      <c r="AR662" s="12" t="str">
        <f t="shared" si="544"/>
        <v>Treasury &amp; ALM</v>
      </c>
      <c r="AS662" s="12" t="str">
        <f t="shared" si="545"/>
        <v>B - Senior Function Manager</v>
      </c>
      <c r="AT662" s="12" t="str">
        <f t="shared" si="546"/>
        <v>Audit, Finance, Accounting, &amp; TreasuryTreasury &amp; ALMTreasury &amp; ALMB - Senior Function Manager</v>
      </c>
      <c r="AU662" s="153" t="str">
        <f t="shared" si="547"/>
        <v>B</v>
      </c>
    </row>
    <row r="663" spans="1:47">
      <c r="A663" s="12" t="s">
        <v>196</v>
      </c>
      <c r="B663" s="12" t="s">
        <v>15</v>
      </c>
      <c r="C663" s="12" t="s">
        <v>15</v>
      </c>
      <c r="D663" s="12" t="s">
        <v>142</v>
      </c>
      <c r="E663" s="12">
        <f t="shared" si="531"/>
        <v>7</v>
      </c>
      <c r="F663" s="12">
        <f t="shared" si="532"/>
        <v>1</v>
      </c>
      <c r="G663" s="12">
        <f t="shared" si="533"/>
        <v>2</v>
      </c>
      <c r="H663" s="12" t="str">
        <f t="shared" si="534"/>
        <v>Audit, Finance, Accounting, &amp; Treasury</v>
      </c>
      <c r="I663" s="12" t="str">
        <f t="shared" si="535"/>
        <v>Audit, Finance, Accounting, &amp; Treasury7</v>
      </c>
      <c r="J663" s="12" t="str">
        <f t="shared" si="536"/>
        <v>Treasury &amp; ALM</v>
      </c>
      <c r="K663" s="12" t="str">
        <f t="shared" si="537"/>
        <v>Audit, Finance, Accounting, &amp; TreasuryTreasury &amp; ALM1</v>
      </c>
      <c r="L663" s="12" t="str">
        <f t="shared" si="538"/>
        <v>Treasury &amp; ALM</v>
      </c>
      <c r="M663" s="12" t="str">
        <f t="shared" si="539"/>
        <v>Audit, Finance, Accounting, &amp; TreasuryTreasury &amp; ALMTreasury &amp; ALM2</v>
      </c>
      <c r="N663" s="12" t="str">
        <f t="shared" si="540"/>
        <v>C - Function Manager/Senior Technical Expert</v>
      </c>
      <c r="O663" s="4" t="s">
        <v>1958</v>
      </c>
      <c r="P663" s="4" t="str">
        <f t="shared" si="548"/>
        <v>FB</v>
      </c>
      <c r="Q663" s="4" t="str">
        <f t="shared" si="549"/>
        <v>TR</v>
      </c>
      <c r="R663" s="4" t="str">
        <f t="shared" si="550"/>
        <v>A</v>
      </c>
      <c r="S663" s="4" t="str">
        <f t="shared" si="551"/>
        <v>C</v>
      </c>
      <c r="V663" s="12" t="str">
        <f t="shared" si="552"/>
        <v>RRU-FB-TRAC</v>
      </c>
      <c r="W663" s="17" t="str">
        <f t="shared" si="530"/>
        <v>Audit, Finance, Accounting, &amp; Treasury</v>
      </c>
      <c r="X663" s="17" t="str">
        <f t="shared" si="553"/>
        <v>Treasury &amp; ALM</v>
      </c>
      <c r="Y663" s="17" t="str">
        <f t="shared" si="555"/>
        <v>Treasury &amp; ALM</v>
      </c>
      <c r="Z663" s="17" t="str">
        <f t="shared" si="554"/>
        <v>C - Function Manager/Senior Technical Expert</v>
      </c>
      <c r="AN663" s="4" t="str">
        <f t="shared" si="541"/>
        <v>FBTRAC</v>
      </c>
      <c r="AO663" s="12" t="str">
        <f t="shared" si="491"/>
        <v>RRU-FB-TRAC</v>
      </c>
      <c r="AP663" s="12" t="str">
        <f t="shared" si="542"/>
        <v>Audit, Finance, Accounting, &amp; Treasury</v>
      </c>
      <c r="AQ663" s="12" t="str">
        <f t="shared" si="543"/>
        <v>Treasury &amp; ALM</v>
      </c>
      <c r="AR663" s="12" t="str">
        <f t="shared" si="544"/>
        <v>Treasury &amp; ALM</v>
      </c>
      <c r="AS663" s="12" t="str">
        <f t="shared" si="545"/>
        <v>C - Function Manager/Senior Technical Expert</v>
      </c>
      <c r="AT663" s="12" t="str">
        <f t="shared" si="546"/>
        <v>Audit, Finance, Accounting, &amp; TreasuryTreasury &amp; ALMTreasury &amp; ALMC - Function Manager/Senior Technical Expert</v>
      </c>
      <c r="AU663" s="153" t="str">
        <f t="shared" si="547"/>
        <v>C</v>
      </c>
    </row>
    <row r="664" spans="1:47">
      <c r="A664" s="12" t="s">
        <v>196</v>
      </c>
      <c r="B664" s="12" t="s">
        <v>15</v>
      </c>
      <c r="C664" s="12" t="s">
        <v>15</v>
      </c>
      <c r="D664" s="12" t="s">
        <v>135</v>
      </c>
      <c r="E664" s="12">
        <f t="shared" si="531"/>
        <v>7</v>
      </c>
      <c r="F664" s="12">
        <f t="shared" si="532"/>
        <v>1</v>
      </c>
      <c r="G664" s="12">
        <f t="shared" si="533"/>
        <v>3</v>
      </c>
      <c r="H664" s="12" t="str">
        <f t="shared" si="534"/>
        <v>Audit, Finance, Accounting, &amp; Treasury</v>
      </c>
      <c r="I664" s="12" t="str">
        <f t="shared" si="535"/>
        <v>Audit, Finance, Accounting, &amp; Treasury7</v>
      </c>
      <c r="J664" s="12" t="str">
        <f t="shared" si="536"/>
        <v>Treasury &amp; ALM</v>
      </c>
      <c r="K664" s="12" t="str">
        <f t="shared" si="537"/>
        <v>Audit, Finance, Accounting, &amp; TreasuryTreasury &amp; ALM1</v>
      </c>
      <c r="L664" s="12" t="str">
        <f t="shared" si="538"/>
        <v>Treasury &amp; ALM</v>
      </c>
      <c r="M664" s="12" t="str">
        <f t="shared" si="539"/>
        <v>Audit, Finance, Accounting, &amp; TreasuryTreasury &amp; ALMTreasury &amp; ALM3</v>
      </c>
      <c r="N664" s="12" t="str">
        <f t="shared" si="540"/>
        <v>D - Manager/Technical Expert</v>
      </c>
      <c r="O664" s="4" t="s">
        <v>1959</v>
      </c>
      <c r="P664" s="4" t="str">
        <f t="shared" si="548"/>
        <v>FB</v>
      </c>
      <c r="Q664" s="4" t="str">
        <f t="shared" si="549"/>
        <v>TR</v>
      </c>
      <c r="R664" s="4" t="str">
        <f t="shared" si="550"/>
        <v>A</v>
      </c>
      <c r="S664" s="4" t="str">
        <f t="shared" si="551"/>
        <v>D</v>
      </c>
      <c r="V664" s="12" t="str">
        <f t="shared" si="552"/>
        <v>RRU-FB-TRAD</v>
      </c>
      <c r="W664" s="17" t="str">
        <f t="shared" si="530"/>
        <v>Audit, Finance, Accounting, &amp; Treasury</v>
      </c>
      <c r="X664" s="17" t="str">
        <f t="shared" si="553"/>
        <v>Treasury &amp; ALM</v>
      </c>
      <c r="Y664" s="17" t="str">
        <f t="shared" si="555"/>
        <v>Treasury &amp; ALM</v>
      </c>
      <c r="Z664" s="17" t="str">
        <f t="shared" si="554"/>
        <v>D - Manager/Technical Expert</v>
      </c>
      <c r="AN664" s="4" t="str">
        <f t="shared" si="541"/>
        <v>FBTRAD</v>
      </c>
      <c r="AO664" s="12" t="str">
        <f t="shared" si="491"/>
        <v>RRU-FB-TRAD</v>
      </c>
      <c r="AP664" s="12" t="str">
        <f t="shared" si="542"/>
        <v>Audit, Finance, Accounting, &amp; Treasury</v>
      </c>
      <c r="AQ664" s="12" t="str">
        <f t="shared" si="543"/>
        <v>Treasury &amp; ALM</v>
      </c>
      <c r="AR664" s="12" t="str">
        <f t="shared" si="544"/>
        <v>Treasury &amp; ALM</v>
      </c>
      <c r="AS664" s="12" t="str">
        <f t="shared" si="545"/>
        <v>D - Manager/Technical Expert</v>
      </c>
      <c r="AT664" s="12" t="str">
        <f t="shared" si="546"/>
        <v>Audit, Finance, Accounting, &amp; TreasuryTreasury &amp; ALMTreasury &amp; ALMD - Manager/Technical Expert</v>
      </c>
      <c r="AU664" s="153" t="str">
        <f t="shared" si="547"/>
        <v>D</v>
      </c>
    </row>
    <row r="665" spans="1:47">
      <c r="A665" s="12" t="s">
        <v>196</v>
      </c>
      <c r="B665" s="12" t="s">
        <v>15</v>
      </c>
      <c r="C665" s="12" t="s">
        <v>15</v>
      </c>
      <c r="D665" s="12" t="s">
        <v>136</v>
      </c>
      <c r="E665" s="12">
        <f t="shared" si="531"/>
        <v>7</v>
      </c>
      <c r="F665" s="12">
        <f t="shared" si="532"/>
        <v>1</v>
      </c>
      <c r="G665" s="12">
        <f t="shared" si="533"/>
        <v>4</v>
      </c>
      <c r="H665" s="12" t="str">
        <f t="shared" si="534"/>
        <v>Audit, Finance, Accounting, &amp; Treasury</v>
      </c>
      <c r="I665" s="12" t="str">
        <f t="shared" si="535"/>
        <v>Audit, Finance, Accounting, &amp; Treasury7</v>
      </c>
      <c r="J665" s="12" t="str">
        <f t="shared" si="536"/>
        <v>Treasury &amp; ALM</v>
      </c>
      <c r="K665" s="12" t="str">
        <f t="shared" si="537"/>
        <v>Audit, Finance, Accounting, &amp; TreasuryTreasury &amp; ALM1</v>
      </c>
      <c r="L665" s="12" t="str">
        <f t="shared" si="538"/>
        <v>Treasury &amp; ALM</v>
      </c>
      <c r="M665" s="12" t="str">
        <f t="shared" si="539"/>
        <v>Audit, Finance, Accounting, &amp; TreasuryTreasury &amp; ALMTreasury &amp; ALM4</v>
      </c>
      <c r="N665" s="12" t="str">
        <f t="shared" si="540"/>
        <v>E - Senior Professional</v>
      </c>
      <c r="O665" s="4" t="s">
        <v>1960</v>
      </c>
      <c r="P665" s="4" t="str">
        <f t="shared" si="548"/>
        <v>FB</v>
      </c>
      <c r="Q665" s="4" t="str">
        <f t="shared" si="549"/>
        <v>TR</v>
      </c>
      <c r="R665" s="4" t="str">
        <f t="shared" si="550"/>
        <v>A</v>
      </c>
      <c r="S665" s="4" t="str">
        <f t="shared" si="551"/>
        <v>E</v>
      </c>
      <c r="V665" s="12" t="str">
        <f t="shared" si="552"/>
        <v>RRU-FB-TRAE</v>
      </c>
      <c r="W665" s="17" t="str">
        <f t="shared" si="530"/>
        <v>Audit, Finance, Accounting, &amp; Treasury</v>
      </c>
      <c r="X665" s="17" t="str">
        <f t="shared" si="553"/>
        <v>Treasury &amp; ALM</v>
      </c>
      <c r="Y665" s="17" t="str">
        <f t="shared" si="555"/>
        <v>Treasury &amp; ALM</v>
      </c>
      <c r="Z665" s="17" t="str">
        <f t="shared" si="554"/>
        <v>E - Senior Professional</v>
      </c>
      <c r="AN665" s="4" t="str">
        <f t="shared" si="541"/>
        <v>FBTRAE</v>
      </c>
      <c r="AO665" s="12" t="str">
        <f t="shared" si="491"/>
        <v>RRU-FB-TRAE</v>
      </c>
      <c r="AP665" s="12" t="str">
        <f t="shared" si="542"/>
        <v>Audit, Finance, Accounting, &amp; Treasury</v>
      </c>
      <c r="AQ665" s="12" t="str">
        <f t="shared" si="543"/>
        <v>Treasury &amp; ALM</v>
      </c>
      <c r="AR665" s="12" t="str">
        <f t="shared" si="544"/>
        <v>Treasury &amp; ALM</v>
      </c>
      <c r="AS665" s="12" t="str">
        <f t="shared" si="545"/>
        <v>E - Senior Professional</v>
      </c>
      <c r="AT665" s="12" t="str">
        <f t="shared" si="546"/>
        <v>Audit, Finance, Accounting, &amp; TreasuryTreasury &amp; ALMTreasury &amp; ALME - Senior Professional</v>
      </c>
      <c r="AU665" s="153" t="str">
        <f t="shared" si="547"/>
        <v>E</v>
      </c>
    </row>
    <row r="666" spans="1:47">
      <c r="A666" s="12" t="s">
        <v>196</v>
      </c>
      <c r="B666" s="12" t="s">
        <v>15</v>
      </c>
      <c r="C666" s="12" t="s">
        <v>15</v>
      </c>
      <c r="D666" s="12" t="s">
        <v>137</v>
      </c>
      <c r="E666" s="12">
        <f t="shared" si="531"/>
        <v>7</v>
      </c>
      <c r="F666" s="12">
        <f t="shared" si="532"/>
        <v>1</v>
      </c>
      <c r="G666" s="12">
        <f t="shared" si="533"/>
        <v>5</v>
      </c>
      <c r="H666" s="12" t="str">
        <f t="shared" si="534"/>
        <v>Audit, Finance, Accounting, &amp; Treasury</v>
      </c>
      <c r="I666" s="12" t="str">
        <f t="shared" si="535"/>
        <v>Audit, Finance, Accounting, &amp; Treasury7</v>
      </c>
      <c r="J666" s="12" t="str">
        <f t="shared" si="536"/>
        <v>Treasury &amp; ALM</v>
      </c>
      <c r="K666" s="12" t="str">
        <f t="shared" si="537"/>
        <v>Audit, Finance, Accounting, &amp; TreasuryTreasury &amp; ALM1</v>
      </c>
      <c r="L666" s="12" t="str">
        <f t="shared" si="538"/>
        <v>Treasury &amp; ALM</v>
      </c>
      <c r="M666" s="12" t="str">
        <f t="shared" si="539"/>
        <v>Audit, Finance, Accounting, &amp; TreasuryTreasury &amp; ALMTreasury &amp; ALM5</v>
      </c>
      <c r="N666" s="12" t="str">
        <f t="shared" si="540"/>
        <v>F - Intermediate Professional</v>
      </c>
      <c r="O666" s="4" t="s">
        <v>1961</v>
      </c>
      <c r="P666" s="4" t="str">
        <f t="shared" si="548"/>
        <v>FB</v>
      </c>
      <c r="Q666" s="4" t="str">
        <f t="shared" si="549"/>
        <v>TR</v>
      </c>
      <c r="R666" s="4" t="str">
        <f t="shared" si="550"/>
        <v>A</v>
      </c>
      <c r="S666" s="4" t="str">
        <f t="shared" si="551"/>
        <v>F</v>
      </c>
      <c r="V666" s="12" t="str">
        <f t="shared" si="552"/>
        <v>RRU-FB-TRAF</v>
      </c>
      <c r="W666" s="17" t="str">
        <f t="shared" si="530"/>
        <v>Audit, Finance, Accounting, &amp; Treasury</v>
      </c>
      <c r="X666" s="17" t="str">
        <f t="shared" si="553"/>
        <v>Treasury &amp; ALM</v>
      </c>
      <c r="Y666" s="17" t="str">
        <f t="shared" si="555"/>
        <v>Treasury &amp; ALM</v>
      </c>
      <c r="Z666" s="17" t="str">
        <f t="shared" si="554"/>
        <v>F - Intermediate Professional</v>
      </c>
      <c r="AN666" s="4" t="str">
        <f t="shared" si="541"/>
        <v>FBTRAF</v>
      </c>
      <c r="AO666" s="12" t="str">
        <f t="shared" si="491"/>
        <v>RRU-FB-TRAF</v>
      </c>
      <c r="AP666" s="12" t="str">
        <f t="shared" si="542"/>
        <v>Audit, Finance, Accounting, &amp; Treasury</v>
      </c>
      <c r="AQ666" s="12" t="str">
        <f t="shared" si="543"/>
        <v>Treasury &amp; ALM</v>
      </c>
      <c r="AR666" s="12" t="str">
        <f t="shared" si="544"/>
        <v>Treasury &amp; ALM</v>
      </c>
      <c r="AS666" s="12" t="str">
        <f t="shared" si="545"/>
        <v>F - Intermediate Professional</v>
      </c>
      <c r="AT666" s="12" t="str">
        <f t="shared" si="546"/>
        <v>Audit, Finance, Accounting, &amp; TreasuryTreasury &amp; ALMTreasury &amp; ALMF - Intermediate Professional</v>
      </c>
      <c r="AU666" s="153" t="str">
        <f t="shared" si="547"/>
        <v>F</v>
      </c>
    </row>
    <row r="667" spans="1:47">
      <c r="A667" s="12" t="s">
        <v>196</v>
      </c>
      <c r="B667" s="12" t="s">
        <v>15</v>
      </c>
      <c r="C667" s="12" t="s">
        <v>15</v>
      </c>
      <c r="D667" s="12" t="s">
        <v>138</v>
      </c>
      <c r="E667" s="12">
        <f t="shared" si="531"/>
        <v>7</v>
      </c>
      <c r="F667" s="12">
        <f t="shared" si="532"/>
        <v>1</v>
      </c>
      <c r="G667" s="12">
        <f t="shared" si="533"/>
        <v>6</v>
      </c>
      <c r="H667" s="12" t="str">
        <f t="shared" si="534"/>
        <v>Audit, Finance, Accounting, &amp; Treasury</v>
      </c>
      <c r="I667" s="12" t="str">
        <f t="shared" si="535"/>
        <v>Audit, Finance, Accounting, &amp; Treasury7</v>
      </c>
      <c r="J667" s="12" t="str">
        <f t="shared" si="536"/>
        <v>Treasury &amp; ALM</v>
      </c>
      <c r="K667" s="12" t="str">
        <f t="shared" si="537"/>
        <v>Audit, Finance, Accounting, &amp; TreasuryTreasury &amp; ALM1</v>
      </c>
      <c r="L667" s="12" t="str">
        <f t="shared" si="538"/>
        <v>Treasury &amp; ALM</v>
      </c>
      <c r="M667" s="12" t="str">
        <f t="shared" si="539"/>
        <v>Audit, Finance, Accounting, &amp; TreasuryTreasury &amp; ALMTreasury &amp; ALM6</v>
      </c>
      <c r="N667" s="12" t="str">
        <f t="shared" si="540"/>
        <v>G - Junior Professional</v>
      </c>
      <c r="O667" s="4" t="s">
        <v>1962</v>
      </c>
      <c r="P667" s="4" t="str">
        <f t="shared" si="548"/>
        <v>FB</v>
      </c>
      <c r="Q667" s="4" t="str">
        <f t="shared" si="549"/>
        <v>TR</v>
      </c>
      <c r="R667" s="4" t="str">
        <f t="shared" si="550"/>
        <v>A</v>
      </c>
      <c r="S667" s="4" t="str">
        <f t="shared" si="551"/>
        <v>G</v>
      </c>
      <c r="V667" s="12" t="str">
        <f t="shared" si="552"/>
        <v>RRU-FB-TRAG</v>
      </c>
      <c r="W667" s="17" t="str">
        <f t="shared" si="530"/>
        <v>Audit, Finance, Accounting, &amp; Treasury</v>
      </c>
      <c r="X667" s="17" t="str">
        <f t="shared" si="553"/>
        <v>Treasury &amp; ALM</v>
      </c>
      <c r="Y667" s="17" t="str">
        <f t="shared" si="555"/>
        <v>Treasury &amp; ALM</v>
      </c>
      <c r="Z667" s="17" t="str">
        <f t="shared" si="554"/>
        <v>G - Junior Professional</v>
      </c>
      <c r="AN667" s="4" t="str">
        <f t="shared" si="541"/>
        <v>FBTRAG</v>
      </c>
      <c r="AO667" s="12" t="str">
        <f t="shared" si="491"/>
        <v>RRU-FB-TRAG</v>
      </c>
      <c r="AP667" s="12" t="str">
        <f t="shared" si="542"/>
        <v>Audit, Finance, Accounting, &amp; Treasury</v>
      </c>
      <c r="AQ667" s="12" t="str">
        <f t="shared" si="543"/>
        <v>Treasury &amp; ALM</v>
      </c>
      <c r="AR667" s="12" t="str">
        <f t="shared" si="544"/>
        <v>Treasury &amp; ALM</v>
      </c>
      <c r="AS667" s="12" t="str">
        <f t="shared" si="545"/>
        <v>G - Junior Professional</v>
      </c>
      <c r="AT667" s="12" t="str">
        <f t="shared" si="546"/>
        <v>Audit, Finance, Accounting, &amp; TreasuryTreasury &amp; ALMTreasury &amp; ALMG - Junior Professional</v>
      </c>
      <c r="AU667" s="153" t="str">
        <f t="shared" si="547"/>
        <v>G</v>
      </c>
    </row>
    <row r="668" spans="1:47">
      <c r="A668" s="12" t="s">
        <v>196</v>
      </c>
      <c r="B668" s="12" t="s">
        <v>15</v>
      </c>
      <c r="C668" s="12" t="s">
        <v>15</v>
      </c>
      <c r="D668" s="12" t="s">
        <v>1408</v>
      </c>
      <c r="E668" s="12">
        <f t="shared" si="531"/>
        <v>7</v>
      </c>
      <c r="F668" s="12">
        <f t="shared" si="532"/>
        <v>1</v>
      </c>
      <c r="G668" s="12">
        <f t="shared" si="533"/>
        <v>7</v>
      </c>
      <c r="H668" s="12" t="str">
        <f t="shared" si="534"/>
        <v>Audit, Finance, Accounting, &amp; Treasury</v>
      </c>
      <c r="I668" s="12" t="str">
        <f t="shared" si="535"/>
        <v>Audit, Finance, Accounting, &amp; Treasury7</v>
      </c>
      <c r="J668" s="12" t="str">
        <f t="shared" si="536"/>
        <v>Treasury &amp; ALM</v>
      </c>
      <c r="K668" s="12" t="str">
        <f t="shared" si="537"/>
        <v>Audit, Finance, Accounting, &amp; TreasuryTreasury &amp; ALM1</v>
      </c>
      <c r="L668" s="12" t="str">
        <f t="shared" si="538"/>
        <v>Treasury &amp; ALM</v>
      </c>
      <c r="M668" s="12" t="str">
        <f t="shared" si="539"/>
        <v>Audit, Finance, Accounting, &amp; TreasuryTreasury &amp; ALMTreasury &amp; ALM7</v>
      </c>
      <c r="N668" s="12" t="str">
        <f t="shared" si="540"/>
        <v>Levels C &amp; D Combined</v>
      </c>
      <c r="O668" s="4" t="s">
        <v>1955</v>
      </c>
      <c r="P668" s="4" t="str">
        <f t="shared" si="548"/>
        <v>FB</v>
      </c>
      <c r="Q668" s="4" t="str">
        <f t="shared" si="549"/>
        <v>TR</v>
      </c>
      <c r="R668" s="4" t="str">
        <f t="shared" si="550"/>
        <v>A</v>
      </c>
      <c r="S668" s="4" t="str">
        <f t="shared" si="551"/>
        <v>2</v>
      </c>
      <c r="V668" s="12" t="str">
        <f t="shared" si="552"/>
        <v>RRU-FB-TRA2</v>
      </c>
      <c r="W668" s="17" t="str">
        <f t="shared" si="530"/>
        <v>Audit, Finance, Accounting, &amp; Treasury</v>
      </c>
      <c r="X668" s="17" t="str">
        <f t="shared" si="553"/>
        <v>Treasury &amp; ALM</v>
      </c>
      <c r="Y668" s="17" t="str">
        <f t="shared" si="555"/>
        <v>Treasury &amp; ALM</v>
      </c>
      <c r="Z668" s="17" t="str">
        <f t="shared" si="554"/>
        <v>Levels C &amp; D Combined</v>
      </c>
      <c r="AN668" s="4" t="str">
        <f t="shared" si="541"/>
        <v>FBTRA2</v>
      </c>
      <c r="AO668" s="12" t="str">
        <f t="shared" si="491"/>
        <v>RRU-FB-TRA2</v>
      </c>
      <c r="AP668" s="12" t="str">
        <f t="shared" si="542"/>
        <v>Audit, Finance, Accounting, &amp; Treasury</v>
      </c>
      <c r="AQ668" s="12" t="str">
        <f t="shared" si="543"/>
        <v>Treasury &amp; ALM</v>
      </c>
      <c r="AR668" s="12" t="str">
        <f t="shared" si="544"/>
        <v>Treasury &amp; ALM</v>
      </c>
      <c r="AS668" s="12" t="str">
        <f t="shared" si="545"/>
        <v>Levels C &amp; D Combined</v>
      </c>
      <c r="AT668" s="12" t="str">
        <f t="shared" si="546"/>
        <v>Audit, Finance, Accounting, &amp; TreasuryTreasury &amp; ALMTreasury &amp; ALMLevels C &amp; D Combined</v>
      </c>
      <c r="AU668" s="153" t="str">
        <f t="shared" si="547"/>
        <v>2</v>
      </c>
    </row>
    <row r="669" spans="1:47">
      <c r="A669" s="12" t="s">
        <v>196</v>
      </c>
      <c r="B669" s="12" t="s">
        <v>15</v>
      </c>
      <c r="C669" s="12" t="s">
        <v>15</v>
      </c>
      <c r="D669" s="12" t="s">
        <v>1409</v>
      </c>
      <c r="E669" s="12">
        <f t="shared" si="531"/>
        <v>7</v>
      </c>
      <c r="F669" s="12">
        <f t="shared" si="532"/>
        <v>1</v>
      </c>
      <c r="G669" s="12">
        <f t="shared" si="533"/>
        <v>8</v>
      </c>
      <c r="H669" s="12" t="str">
        <f t="shared" si="534"/>
        <v>Audit, Finance, Accounting, &amp; Treasury</v>
      </c>
      <c r="I669" s="12" t="str">
        <f t="shared" si="535"/>
        <v>Audit, Finance, Accounting, &amp; Treasury7</v>
      </c>
      <c r="J669" s="12" t="str">
        <f t="shared" si="536"/>
        <v>Treasury &amp; ALM</v>
      </c>
      <c r="K669" s="12" t="str">
        <f t="shared" si="537"/>
        <v>Audit, Finance, Accounting, &amp; TreasuryTreasury &amp; ALM1</v>
      </c>
      <c r="L669" s="12" t="str">
        <f t="shared" si="538"/>
        <v>Treasury &amp; ALM</v>
      </c>
      <c r="M669" s="12" t="str">
        <f t="shared" si="539"/>
        <v>Audit, Finance, Accounting, &amp; TreasuryTreasury &amp; ALMTreasury &amp; ALM8</v>
      </c>
      <c r="N669" s="12" t="str">
        <f t="shared" si="540"/>
        <v>Levels E, F &amp; G Combined</v>
      </c>
      <c r="O669" s="4" t="s">
        <v>1956</v>
      </c>
      <c r="P669" s="4" t="str">
        <f t="shared" si="548"/>
        <v>FB</v>
      </c>
      <c r="Q669" s="4" t="str">
        <f t="shared" si="549"/>
        <v>TR</v>
      </c>
      <c r="R669" s="4" t="str">
        <f t="shared" si="550"/>
        <v>A</v>
      </c>
      <c r="S669" s="4" t="str">
        <f t="shared" si="551"/>
        <v>3</v>
      </c>
      <c r="V669" s="12" t="str">
        <f t="shared" si="552"/>
        <v>RRU-FB-TRA3</v>
      </c>
      <c r="W669" s="17" t="str">
        <f t="shared" si="530"/>
        <v>Audit, Finance, Accounting, &amp; Treasury</v>
      </c>
      <c r="X669" s="17" t="str">
        <f t="shared" si="553"/>
        <v>Treasury &amp; ALM</v>
      </c>
      <c r="Y669" s="17" t="str">
        <f t="shared" si="555"/>
        <v>Treasury &amp; ALM</v>
      </c>
      <c r="Z669" s="17" t="str">
        <f t="shared" si="554"/>
        <v>Levels E, F &amp; G Combined</v>
      </c>
      <c r="AN669" s="4" t="str">
        <f t="shared" si="541"/>
        <v>FBTRA3</v>
      </c>
      <c r="AO669" s="12" t="str">
        <f t="shared" si="491"/>
        <v>RRU-FB-TRA3</v>
      </c>
      <c r="AP669" s="12" t="str">
        <f t="shared" si="542"/>
        <v>Audit, Finance, Accounting, &amp; Treasury</v>
      </c>
      <c r="AQ669" s="12" t="str">
        <f t="shared" si="543"/>
        <v>Treasury &amp; ALM</v>
      </c>
      <c r="AR669" s="12" t="str">
        <f t="shared" si="544"/>
        <v>Treasury &amp; ALM</v>
      </c>
      <c r="AS669" s="12" t="str">
        <f t="shared" si="545"/>
        <v>Levels E, F &amp; G Combined</v>
      </c>
      <c r="AT669" s="12" t="str">
        <f t="shared" si="546"/>
        <v>Audit, Finance, Accounting, &amp; TreasuryTreasury &amp; ALMTreasury &amp; ALMLevels E, F &amp; G Combined</v>
      </c>
      <c r="AU669" s="153" t="str">
        <f t="shared" si="547"/>
        <v>3</v>
      </c>
    </row>
    <row r="670" spans="1:47">
      <c r="A670" s="12" t="s">
        <v>196</v>
      </c>
      <c r="B670" s="12" t="s">
        <v>434</v>
      </c>
      <c r="C670" s="12" t="s">
        <v>434</v>
      </c>
      <c r="D670" s="12" t="s">
        <v>51</v>
      </c>
      <c r="E670" s="12">
        <f t="shared" si="531"/>
        <v>8</v>
      </c>
      <c r="F670" s="12">
        <f t="shared" si="532"/>
        <v>1</v>
      </c>
      <c r="G670" s="12">
        <f t="shared" si="533"/>
        <v>1</v>
      </c>
      <c r="H670" s="12" t="str">
        <f t="shared" si="534"/>
        <v>Audit, Finance, Accounting, &amp; Treasury</v>
      </c>
      <c r="I670" s="12" t="str">
        <f t="shared" si="535"/>
        <v>Audit, Finance, Accounting, &amp; Treasury8</v>
      </c>
      <c r="J670" s="12" t="str">
        <f t="shared" si="536"/>
        <v>All Specializations Combined</v>
      </c>
      <c r="K670" s="12" t="str">
        <f t="shared" si="537"/>
        <v>Audit, Finance, Accounting, &amp; TreasuryAll Specializations Combined1</v>
      </c>
      <c r="L670" s="12" t="str">
        <f t="shared" si="538"/>
        <v>All Specializations Combined</v>
      </c>
      <c r="M670" s="12" t="str">
        <f t="shared" si="539"/>
        <v>Audit, Finance, Accounting, &amp; TreasuryAll Specializations CombinedAll Specializations Combined1</v>
      </c>
      <c r="N670" s="12" t="str">
        <f t="shared" si="540"/>
        <v>B - Senior Function Manager</v>
      </c>
      <c r="O670" s="4" t="s">
        <v>1912</v>
      </c>
      <c r="P670" s="4" t="str">
        <f t="shared" si="548"/>
        <v>FB</v>
      </c>
      <c r="Q670" s="4" t="str">
        <f t="shared" si="549"/>
        <v>00</v>
      </c>
      <c r="R670" s="4" t="str">
        <f t="shared" si="550"/>
        <v>0</v>
      </c>
      <c r="S670" s="4" t="str">
        <f t="shared" si="551"/>
        <v>B</v>
      </c>
      <c r="V670" s="12" t="str">
        <f t="shared" si="552"/>
        <v>RRU-FB-000B</v>
      </c>
      <c r="W670" s="17" t="str">
        <f t="shared" si="530"/>
        <v>Audit, Finance, Accounting, &amp; Treasury</v>
      </c>
      <c r="X670" s="17" t="str">
        <f t="shared" si="553"/>
        <v>All Specializations Combined</v>
      </c>
      <c r="Y670" s="17" t="str">
        <f t="shared" si="555"/>
        <v>Treasury &amp; ALM</v>
      </c>
      <c r="Z670" s="17" t="str">
        <f t="shared" si="554"/>
        <v>B - Senior Function Manager</v>
      </c>
      <c r="AN670" s="4" t="str">
        <f t="shared" si="541"/>
        <v>FB000B</v>
      </c>
      <c r="AO670" s="12" t="str">
        <f t="shared" si="491"/>
        <v>RRU-FB-000B</v>
      </c>
      <c r="AP670" s="12" t="str">
        <f t="shared" si="542"/>
        <v>Audit, Finance, Accounting, &amp; Treasury</v>
      </c>
      <c r="AQ670" s="12" t="str">
        <f t="shared" si="543"/>
        <v>All Specializations Combined</v>
      </c>
      <c r="AR670" s="12" t="str">
        <f t="shared" si="544"/>
        <v>All Specializations Combined</v>
      </c>
      <c r="AS670" s="12" t="str">
        <f t="shared" si="545"/>
        <v>B - Senior Function Manager</v>
      </c>
      <c r="AT670" s="12" t="str">
        <f t="shared" si="546"/>
        <v>Audit, Finance, Accounting, &amp; TreasuryAll Specializations CombinedAll Specializations CombinedB - Senior Function Manager</v>
      </c>
      <c r="AU670" s="153" t="str">
        <f t="shared" si="547"/>
        <v>B</v>
      </c>
    </row>
    <row r="671" spans="1:47">
      <c r="A671" s="12" t="s">
        <v>196</v>
      </c>
      <c r="B671" s="12" t="s">
        <v>434</v>
      </c>
      <c r="C671" s="12" t="s">
        <v>434</v>
      </c>
      <c r="D671" s="12" t="s">
        <v>142</v>
      </c>
      <c r="E671" s="12">
        <f t="shared" si="531"/>
        <v>8</v>
      </c>
      <c r="F671" s="12">
        <f t="shared" si="532"/>
        <v>1</v>
      </c>
      <c r="G671" s="12">
        <f t="shared" si="533"/>
        <v>2</v>
      </c>
      <c r="H671" s="12" t="str">
        <f t="shared" si="534"/>
        <v>Audit, Finance, Accounting, &amp; Treasury</v>
      </c>
      <c r="I671" s="12" t="str">
        <f t="shared" si="535"/>
        <v>Audit, Finance, Accounting, &amp; Treasury8</v>
      </c>
      <c r="J671" s="12" t="str">
        <f t="shared" si="536"/>
        <v>All Specializations Combined</v>
      </c>
      <c r="K671" s="12" t="str">
        <f t="shared" si="537"/>
        <v>Audit, Finance, Accounting, &amp; TreasuryAll Specializations Combined1</v>
      </c>
      <c r="L671" s="12" t="str">
        <f t="shared" si="538"/>
        <v>All Specializations Combined</v>
      </c>
      <c r="M671" s="12" t="str">
        <f t="shared" si="539"/>
        <v>Audit, Finance, Accounting, &amp; TreasuryAll Specializations CombinedAll Specializations Combined2</v>
      </c>
      <c r="N671" s="12" t="str">
        <f t="shared" si="540"/>
        <v>C - Function Manager/Senior Technical Expert</v>
      </c>
      <c r="O671" s="4" t="s">
        <v>1913</v>
      </c>
      <c r="P671" s="4" t="str">
        <f t="shared" si="548"/>
        <v>FB</v>
      </c>
      <c r="Q671" s="4" t="str">
        <f t="shared" si="549"/>
        <v>00</v>
      </c>
      <c r="R671" s="4" t="str">
        <f t="shared" si="550"/>
        <v>0</v>
      </c>
      <c r="S671" s="4" t="str">
        <f t="shared" si="551"/>
        <v>C</v>
      </c>
      <c r="V671" s="12" t="str">
        <f t="shared" si="552"/>
        <v>RRU-FB-000C</v>
      </c>
      <c r="W671" s="17" t="str">
        <f t="shared" si="530"/>
        <v>Audit, Finance, Accounting, &amp; Treasury</v>
      </c>
      <c r="X671" s="17" t="str">
        <f t="shared" si="553"/>
        <v>All Specializations Combined</v>
      </c>
      <c r="Y671" s="17" t="str">
        <f t="shared" si="555"/>
        <v>All Specializations Combined</v>
      </c>
      <c r="Z671" s="17" t="str">
        <f t="shared" si="554"/>
        <v>C - Function Manager/Senior Technical Expert</v>
      </c>
      <c r="AN671" s="4" t="str">
        <f t="shared" si="541"/>
        <v>FB000C</v>
      </c>
      <c r="AO671" s="12" t="str">
        <f t="shared" si="491"/>
        <v>RRU-FB-000C</v>
      </c>
      <c r="AP671" s="12" t="str">
        <f t="shared" si="542"/>
        <v>Audit, Finance, Accounting, &amp; Treasury</v>
      </c>
      <c r="AQ671" s="12" t="str">
        <f t="shared" si="543"/>
        <v>All Specializations Combined</v>
      </c>
      <c r="AR671" s="12" t="str">
        <f t="shared" si="544"/>
        <v>All Specializations Combined</v>
      </c>
      <c r="AS671" s="12" t="str">
        <f t="shared" si="545"/>
        <v>C - Function Manager/Senior Technical Expert</v>
      </c>
      <c r="AT671" s="12" t="str">
        <f t="shared" si="546"/>
        <v>Audit, Finance, Accounting, &amp; TreasuryAll Specializations CombinedAll Specializations CombinedC - Function Manager/Senior Technical Expert</v>
      </c>
      <c r="AU671" s="153" t="str">
        <f t="shared" si="547"/>
        <v>C</v>
      </c>
    </row>
    <row r="672" spans="1:47">
      <c r="A672" s="12" t="s">
        <v>196</v>
      </c>
      <c r="B672" s="12" t="s">
        <v>434</v>
      </c>
      <c r="C672" s="12" t="s">
        <v>434</v>
      </c>
      <c r="D672" s="12" t="s">
        <v>135</v>
      </c>
      <c r="E672" s="12">
        <f t="shared" si="531"/>
        <v>8</v>
      </c>
      <c r="F672" s="12">
        <f t="shared" si="532"/>
        <v>1</v>
      </c>
      <c r="G672" s="12">
        <f t="shared" si="533"/>
        <v>3</v>
      </c>
      <c r="H672" s="12" t="str">
        <f t="shared" si="534"/>
        <v>Audit, Finance, Accounting, &amp; Treasury</v>
      </c>
      <c r="I672" s="12" t="str">
        <f t="shared" si="535"/>
        <v>Audit, Finance, Accounting, &amp; Treasury8</v>
      </c>
      <c r="J672" s="12" t="str">
        <f t="shared" si="536"/>
        <v>All Specializations Combined</v>
      </c>
      <c r="K672" s="12" t="str">
        <f t="shared" si="537"/>
        <v>Audit, Finance, Accounting, &amp; TreasuryAll Specializations Combined1</v>
      </c>
      <c r="L672" s="12" t="str">
        <f t="shared" si="538"/>
        <v>All Specializations Combined</v>
      </c>
      <c r="M672" s="12" t="str">
        <f t="shared" si="539"/>
        <v>Audit, Finance, Accounting, &amp; TreasuryAll Specializations CombinedAll Specializations Combined3</v>
      </c>
      <c r="N672" s="12" t="str">
        <f t="shared" si="540"/>
        <v>D - Manager/Technical Expert</v>
      </c>
      <c r="O672" s="4" t="s">
        <v>1914</v>
      </c>
      <c r="P672" s="4" t="str">
        <f t="shared" si="548"/>
        <v>FB</v>
      </c>
      <c r="Q672" s="4" t="str">
        <f t="shared" si="549"/>
        <v>00</v>
      </c>
      <c r="R672" s="4" t="str">
        <f t="shared" si="550"/>
        <v>0</v>
      </c>
      <c r="S672" s="4" t="str">
        <f t="shared" si="551"/>
        <v>D</v>
      </c>
      <c r="V672" s="12" t="str">
        <f t="shared" si="552"/>
        <v>RRU-FB-000D</v>
      </c>
      <c r="W672" s="17" t="str">
        <f t="shared" si="530"/>
        <v>Audit, Finance, Accounting, &amp; Treasury</v>
      </c>
      <c r="X672" s="17" t="str">
        <f t="shared" si="553"/>
        <v>All Specializations Combined</v>
      </c>
      <c r="Y672" s="17" t="str">
        <f t="shared" si="555"/>
        <v>All Specializations Combined</v>
      </c>
      <c r="Z672" s="17" t="str">
        <f t="shared" si="554"/>
        <v>D - Manager/Technical Expert</v>
      </c>
      <c r="AN672" s="4" t="str">
        <f t="shared" si="541"/>
        <v>FB000D</v>
      </c>
      <c r="AO672" s="12" t="str">
        <f t="shared" si="491"/>
        <v>RRU-FB-000D</v>
      </c>
      <c r="AP672" s="12" t="str">
        <f t="shared" si="542"/>
        <v>Audit, Finance, Accounting, &amp; Treasury</v>
      </c>
      <c r="AQ672" s="12" t="str">
        <f t="shared" si="543"/>
        <v>All Specializations Combined</v>
      </c>
      <c r="AR672" s="12" t="str">
        <f t="shared" si="544"/>
        <v>All Specializations Combined</v>
      </c>
      <c r="AS672" s="12" t="str">
        <f t="shared" si="545"/>
        <v>D - Manager/Technical Expert</v>
      </c>
      <c r="AT672" s="12" t="str">
        <f t="shared" si="546"/>
        <v>Audit, Finance, Accounting, &amp; TreasuryAll Specializations CombinedAll Specializations CombinedD - Manager/Technical Expert</v>
      </c>
      <c r="AU672" s="153" t="str">
        <f t="shared" si="547"/>
        <v>D</v>
      </c>
    </row>
    <row r="673" spans="1:47">
      <c r="A673" s="12" t="s">
        <v>196</v>
      </c>
      <c r="B673" s="12" t="s">
        <v>434</v>
      </c>
      <c r="C673" s="12" t="s">
        <v>434</v>
      </c>
      <c r="D673" s="12" t="s">
        <v>136</v>
      </c>
      <c r="E673" s="12">
        <f t="shared" si="531"/>
        <v>8</v>
      </c>
      <c r="F673" s="12">
        <f t="shared" si="532"/>
        <v>1</v>
      </c>
      <c r="G673" s="12">
        <f t="shared" si="533"/>
        <v>4</v>
      </c>
      <c r="H673" s="12" t="str">
        <f t="shared" si="534"/>
        <v>Audit, Finance, Accounting, &amp; Treasury</v>
      </c>
      <c r="I673" s="12" t="str">
        <f t="shared" si="535"/>
        <v>Audit, Finance, Accounting, &amp; Treasury8</v>
      </c>
      <c r="J673" s="12" t="str">
        <f t="shared" si="536"/>
        <v>All Specializations Combined</v>
      </c>
      <c r="K673" s="12" t="str">
        <f t="shared" si="537"/>
        <v>Audit, Finance, Accounting, &amp; TreasuryAll Specializations Combined1</v>
      </c>
      <c r="L673" s="12" t="str">
        <f t="shared" si="538"/>
        <v>All Specializations Combined</v>
      </c>
      <c r="M673" s="12" t="str">
        <f t="shared" si="539"/>
        <v>Audit, Finance, Accounting, &amp; TreasuryAll Specializations CombinedAll Specializations Combined4</v>
      </c>
      <c r="N673" s="12" t="str">
        <f t="shared" si="540"/>
        <v>E - Senior Professional</v>
      </c>
      <c r="O673" s="4" t="s">
        <v>1915</v>
      </c>
      <c r="P673" s="4" t="str">
        <f t="shared" si="548"/>
        <v>FB</v>
      </c>
      <c r="Q673" s="4" t="str">
        <f t="shared" si="549"/>
        <v>00</v>
      </c>
      <c r="R673" s="4" t="str">
        <f t="shared" si="550"/>
        <v>0</v>
      </c>
      <c r="S673" s="4" t="str">
        <f t="shared" si="551"/>
        <v>E</v>
      </c>
      <c r="V673" s="12" t="str">
        <f t="shared" si="552"/>
        <v>RRU-FB-000E</v>
      </c>
      <c r="W673" s="17" t="str">
        <f t="shared" si="530"/>
        <v>Audit, Finance, Accounting, &amp; Treasury</v>
      </c>
      <c r="X673" s="17" t="str">
        <f t="shared" si="553"/>
        <v>All Specializations Combined</v>
      </c>
      <c r="Y673" s="17" t="str">
        <f t="shared" si="555"/>
        <v>All Specializations Combined</v>
      </c>
      <c r="Z673" s="17" t="str">
        <f t="shared" si="554"/>
        <v>E - Senior Professional</v>
      </c>
      <c r="AN673" s="4" t="str">
        <f t="shared" si="541"/>
        <v>FB000E</v>
      </c>
      <c r="AO673" s="12" t="str">
        <f t="shared" si="491"/>
        <v>RRU-FB-000E</v>
      </c>
      <c r="AP673" s="12" t="str">
        <f t="shared" si="542"/>
        <v>Audit, Finance, Accounting, &amp; Treasury</v>
      </c>
      <c r="AQ673" s="12" t="str">
        <f t="shared" si="543"/>
        <v>All Specializations Combined</v>
      </c>
      <c r="AR673" s="12" t="str">
        <f t="shared" si="544"/>
        <v>All Specializations Combined</v>
      </c>
      <c r="AS673" s="12" t="str">
        <f t="shared" si="545"/>
        <v>E - Senior Professional</v>
      </c>
      <c r="AT673" s="12" t="str">
        <f t="shared" si="546"/>
        <v>Audit, Finance, Accounting, &amp; TreasuryAll Specializations CombinedAll Specializations CombinedE - Senior Professional</v>
      </c>
      <c r="AU673" s="153" t="str">
        <f t="shared" si="547"/>
        <v>E</v>
      </c>
    </row>
    <row r="674" spans="1:47">
      <c r="A674" s="12" t="s">
        <v>196</v>
      </c>
      <c r="B674" s="12" t="s">
        <v>434</v>
      </c>
      <c r="C674" s="12" t="s">
        <v>434</v>
      </c>
      <c r="D674" s="12" t="s">
        <v>137</v>
      </c>
      <c r="E674" s="12">
        <f t="shared" si="531"/>
        <v>8</v>
      </c>
      <c r="F674" s="12">
        <f t="shared" si="532"/>
        <v>1</v>
      </c>
      <c r="G674" s="12">
        <f t="shared" si="533"/>
        <v>5</v>
      </c>
      <c r="H674" s="12" t="str">
        <f t="shared" si="534"/>
        <v>Audit, Finance, Accounting, &amp; Treasury</v>
      </c>
      <c r="I674" s="12" t="str">
        <f t="shared" si="535"/>
        <v>Audit, Finance, Accounting, &amp; Treasury8</v>
      </c>
      <c r="J674" s="12" t="str">
        <f t="shared" si="536"/>
        <v>All Specializations Combined</v>
      </c>
      <c r="K674" s="12" t="str">
        <f t="shared" si="537"/>
        <v>Audit, Finance, Accounting, &amp; TreasuryAll Specializations Combined1</v>
      </c>
      <c r="L674" s="12" t="str">
        <f t="shared" si="538"/>
        <v>All Specializations Combined</v>
      </c>
      <c r="M674" s="12" t="str">
        <f t="shared" si="539"/>
        <v>Audit, Finance, Accounting, &amp; TreasuryAll Specializations CombinedAll Specializations Combined5</v>
      </c>
      <c r="N674" s="12" t="str">
        <f t="shared" si="540"/>
        <v>F - Intermediate Professional</v>
      </c>
      <c r="O674" s="4" t="s">
        <v>1916</v>
      </c>
      <c r="P674" s="4" t="str">
        <f t="shared" si="548"/>
        <v>FB</v>
      </c>
      <c r="Q674" s="4" t="str">
        <f t="shared" si="549"/>
        <v>00</v>
      </c>
      <c r="R674" s="4" t="str">
        <f t="shared" si="550"/>
        <v>0</v>
      </c>
      <c r="S674" s="4" t="str">
        <f t="shared" si="551"/>
        <v>F</v>
      </c>
      <c r="V674" s="12" t="str">
        <f t="shared" si="552"/>
        <v>RRU-FB-000F</v>
      </c>
      <c r="W674" s="17" t="str">
        <f t="shared" si="530"/>
        <v>Audit, Finance, Accounting, &amp; Treasury</v>
      </c>
      <c r="X674" s="17" t="str">
        <f t="shared" si="553"/>
        <v>All Specializations Combined</v>
      </c>
      <c r="Y674" s="17" t="str">
        <f t="shared" si="555"/>
        <v>All Specializations Combined</v>
      </c>
      <c r="Z674" s="17" t="str">
        <f t="shared" si="554"/>
        <v>F - Intermediate Professional</v>
      </c>
      <c r="AN674" s="4" t="str">
        <f t="shared" si="541"/>
        <v>FB000F</v>
      </c>
      <c r="AO674" s="12" t="str">
        <f t="shared" si="491"/>
        <v>RRU-FB-000F</v>
      </c>
      <c r="AP674" s="12" t="str">
        <f t="shared" si="542"/>
        <v>Audit, Finance, Accounting, &amp; Treasury</v>
      </c>
      <c r="AQ674" s="12" t="str">
        <f t="shared" si="543"/>
        <v>All Specializations Combined</v>
      </c>
      <c r="AR674" s="12" t="str">
        <f t="shared" si="544"/>
        <v>All Specializations Combined</v>
      </c>
      <c r="AS674" s="12" t="str">
        <f t="shared" si="545"/>
        <v>F - Intermediate Professional</v>
      </c>
      <c r="AT674" s="12" t="str">
        <f t="shared" si="546"/>
        <v>Audit, Finance, Accounting, &amp; TreasuryAll Specializations CombinedAll Specializations CombinedF - Intermediate Professional</v>
      </c>
      <c r="AU674" s="153" t="str">
        <f t="shared" si="547"/>
        <v>F</v>
      </c>
    </row>
    <row r="675" spans="1:47">
      <c r="A675" s="12" t="s">
        <v>196</v>
      </c>
      <c r="B675" s="12" t="s">
        <v>434</v>
      </c>
      <c r="C675" s="12" t="s">
        <v>434</v>
      </c>
      <c r="D675" s="12" t="s">
        <v>138</v>
      </c>
      <c r="E675" s="12">
        <f t="shared" si="531"/>
        <v>8</v>
      </c>
      <c r="F675" s="12">
        <f t="shared" si="532"/>
        <v>1</v>
      </c>
      <c r="G675" s="12">
        <f t="shared" si="533"/>
        <v>6</v>
      </c>
      <c r="H675" s="12" t="str">
        <f t="shared" si="534"/>
        <v>Audit, Finance, Accounting, &amp; Treasury</v>
      </c>
      <c r="I675" s="12" t="str">
        <f t="shared" si="535"/>
        <v>Audit, Finance, Accounting, &amp; Treasury8</v>
      </c>
      <c r="J675" s="12" t="str">
        <f t="shared" si="536"/>
        <v>All Specializations Combined</v>
      </c>
      <c r="K675" s="12" t="str">
        <f t="shared" si="537"/>
        <v>Audit, Finance, Accounting, &amp; TreasuryAll Specializations Combined1</v>
      </c>
      <c r="L675" s="12" t="str">
        <f t="shared" si="538"/>
        <v>All Specializations Combined</v>
      </c>
      <c r="M675" s="12" t="str">
        <f t="shared" si="539"/>
        <v>Audit, Finance, Accounting, &amp; TreasuryAll Specializations CombinedAll Specializations Combined6</v>
      </c>
      <c r="N675" s="12" t="str">
        <f t="shared" si="540"/>
        <v>G - Junior Professional</v>
      </c>
      <c r="O675" s="4" t="s">
        <v>1917</v>
      </c>
      <c r="P675" s="4" t="str">
        <f t="shared" si="548"/>
        <v>FB</v>
      </c>
      <c r="Q675" s="4" t="str">
        <f t="shared" si="549"/>
        <v>00</v>
      </c>
      <c r="R675" s="4" t="str">
        <f t="shared" si="550"/>
        <v>0</v>
      </c>
      <c r="S675" s="4" t="str">
        <f t="shared" si="551"/>
        <v>G</v>
      </c>
      <c r="V675" s="12" t="str">
        <f t="shared" si="552"/>
        <v>RRU-FB-000G</v>
      </c>
      <c r="W675" s="17" t="str">
        <f t="shared" si="530"/>
        <v>Audit, Finance, Accounting, &amp; Treasury</v>
      </c>
      <c r="X675" s="17" t="str">
        <f t="shared" si="553"/>
        <v>All Specializations Combined</v>
      </c>
      <c r="Y675" s="17" t="str">
        <f t="shared" si="555"/>
        <v>All Specializations Combined</v>
      </c>
      <c r="Z675" s="17" t="str">
        <f t="shared" si="554"/>
        <v>G - Junior Professional</v>
      </c>
      <c r="AN675" s="4" t="str">
        <f t="shared" si="541"/>
        <v>FB000G</v>
      </c>
      <c r="AO675" s="12" t="str">
        <f t="shared" ref="AO675:AO740" si="556">"RRU-"&amp;LEFT(AN675,2)&amp;"-"&amp;RIGHT(AN675,4)</f>
        <v>RRU-FB-000G</v>
      </c>
      <c r="AP675" s="12" t="str">
        <f t="shared" si="542"/>
        <v>Audit, Finance, Accounting, &amp; Treasury</v>
      </c>
      <c r="AQ675" s="12" t="str">
        <f t="shared" si="543"/>
        <v>All Specializations Combined</v>
      </c>
      <c r="AR675" s="12" t="str">
        <f t="shared" si="544"/>
        <v>All Specializations Combined</v>
      </c>
      <c r="AS675" s="12" t="str">
        <f t="shared" si="545"/>
        <v>G - Junior Professional</v>
      </c>
      <c r="AT675" s="12" t="str">
        <f t="shared" si="546"/>
        <v>Audit, Finance, Accounting, &amp; TreasuryAll Specializations CombinedAll Specializations CombinedG - Junior Professional</v>
      </c>
      <c r="AU675" s="153" t="str">
        <f t="shared" si="547"/>
        <v>G</v>
      </c>
    </row>
    <row r="676" spans="1:47">
      <c r="A676" s="12" t="s">
        <v>196</v>
      </c>
      <c r="B676" s="12" t="s">
        <v>434</v>
      </c>
      <c r="C676" s="12" t="s">
        <v>434</v>
      </c>
      <c r="D676" s="12" t="s">
        <v>143</v>
      </c>
      <c r="E676" s="12">
        <f t="shared" si="531"/>
        <v>8</v>
      </c>
      <c r="F676" s="12">
        <f t="shared" si="532"/>
        <v>1</v>
      </c>
      <c r="G676" s="12">
        <f t="shared" si="533"/>
        <v>7</v>
      </c>
      <c r="H676" s="12" t="str">
        <f t="shared" si="534"/>
        <v>Audit, Finance, Accounting, &amp; Treasury</v>
      </c>
      <c r="I676" s="12" t="str">
        <f t="shared" si="535"/>
        <v>Audit, Finance, Accounting, &amp; Treasury8</v>
      </c>
      <c r="J676" s="12" t="str">
        <f t="shared" si="536"/>
        <v>All Specializations Combined</v>
      </c>
      <c r="K676" s="12" t="str">
        <f t="shared" si="537"/>
        <v>Audit, Finance, Accounting, &amp; TreasuryAll Specializations Combined1</v>
      </c>
      <c r="L676" s="12" t="str">
        <f t="shared" si="538"/>
        <v>All Specializations Combined</v>
      </c>
      <c r="M676" s="12" t="str">
        <f t="shared" si="539"/>
        <v>Audit, Finance, Accounting, &amp; TreasuryAll Specializations CombinedAll Specializations Combined7</v>
      </c>
      <c r="N676" s="12" t="str">
        <f t="shared" si="540"/>
        <v>H - Intermediate Staff</v>
      </c>
      <c r="O676" s="4" t="s">
        <v>1918</v>
      </c>
      <c r="P676" s="4" t="str">
        <f t="shared" si="548"/>
        <v>FB</v>
      </c>
      <c r="Q676" s="4" t="str">
        <f t="shared" si="549"/>
        <v>00</v>
      </c>
      <c r="R676" s="4" t="str">
        <f t="shared" si="550"/>
        <v>0</v>
      </c>
      <c r="S676" s="4" t="str">
        <f t="shared" si="551"/>
        <v>H</v>
      </c>
      <c r="V676" s="12" t="str">
        <f t="shared" si="552"/>
        <v>RRU-FB-000H</v>
      </c>
      <c r="W676" s="17" t="str">
        <f t="shared" si="530"/>
        <v>Audit, Finance, Accounting, &amp; Treasury</v>
      </c>
      <c r="X676" s="17" t="str">
        <f t="shared" si="553"/>
        <v>All Specializations Combined</v>
      </c>
      <c r="Y676" s="17" t="str">
        <f t="shared" si="555"/>
        <v>All Specializations Combined</v>
      </c>
      <c r="Z676" s="17" t="str">
        <f t="shared" si="554"/>
        <v>H - Intermediate Staff</v>
      </c>
      <c r="AN676" s="4" t="str">
        <f t="shared" si="541"/>
        <v>FB000H</v>
      </c>
      <c r="AO676" s="12" t="str">
        <f t="shared" si="556"/>
        <v>RRU-FB-000H</v>
      </c>
      <c r="AP676" s="12" t="str">
        <f t="shared" si="542"/>
        <v>Audit, Finance, Accounting, &amp; Treasury</v>
      </c>
      <c r="AQ676" s="12" t="str">
        <f t="shared" si="543"/>
        <v>All Specializations Combined</v>
      </c>
      <c r="AR676" s="12" t="str">
        <f t="shared" si="544"/>
        <v>All Specializations Combined</v>
      </c>
      <c r="AS676" s="12" t="str">
        <f t="shared" si="545"/>
        <v>H - Intermediate Staff</v>
      </c>
      <c r="AT676" s="12" t="str">
        <f t="shared" si="546"/>
        <v>Audit, Finance, Accounting, &amp; TreasuryAll Specializations CombinedAll Specializations CombinedH - Intermediate Staff</v>
      </c>
      <c r="AU676" s="153" t="str">
        <f t="shared" si="547"/>
        <v>H</v>
      </c>
    </row>
    <row r="677" spans="1:47">
      <c r="A677" s="12" t="s">
        <v>196</v>
      </c>
      <c r="B677" s="12" t="s">
        <v>434</v>
      </c>
      <c r="C677" s="12" t="s">
        <v>434</v>
      </c>
      <c r="D677" s="12" t="s">
        <v>144</v>
      </c>
      <c r="E677" s="12">
        <f t="shared" si="531"/>
        <v>8</v>
      </c>
      <c r="F677" s="12">
        <f t="shared" si="532"/>
        <v>1</v>
      </c>
      <c r="G677" s="12">
        <f t="shared" si="533"/>
        <v>8</v>
      </c>
      <c r="H677" s="12" t="str">
        <f t="shared" si="534"/>
        <v>Audit, Finance, Accounting, &amp; Treasury</v>
      </c>
      <c r="I677" s="12" t="str">
        <f t="shared" si="535"/>
        <v>Audit, Finance, Accounting, &amp; Treasury8</v>
      </c>
      <c r="J677" s="12" t="str">
        <f t="shared" si="536"/>
        <v>All Specializations Combined</v>
      </c>
      <c r="K677" s="12" t="str">
        <f t="shared" si="537"/>
        <v>Audit, Finance, Accounting, &amp; TreasuryAll Specializations Combined1</v>
      </c>
      <c r="L677" s="12" t="str">
        <f t="shared" si="538"/>
        <v>All Specializations Combined</v>
      </c>
      <c r="M677" s="12" t="str">
        <f t="shared" si="539"/>
        <v>Audit, Finance, Accounting, &amp; TreasuryAll Specializations CombinedAll Specializations Combined8</v>
      </c>
      <c r="N677" s="12" t="str">
        <f t="shared" si="540"/>
        <v>I - Junior Staff</v>
      </c>
      <c r="O677" s="4" t="s">
        <v>1919</v>
      </c>
      <c r="P677" s="4" t="str">
        <f t="shared" si="548"/>
        <v>FB</v>
      </c>
      <c r="Q677" s="4" t="str">
        <f t="shared" si="549"/>
        <v>00</v>
      </c>
      <c r="R677" s="4" t="str">
        <f t="shared" si="550"/>
        <v>0</v>
      </c>
      <c r="S677" s="4" t="str">
        <f t="shared" si="551"/>
        <v>I</v>
      </c>
      <c r="V677" s="12" t="str">
        <f t="shared" si="552"/>
        <v>RRU-FB-000I</v>
      </c>
      <c r="W677" s="17" t="str">
        <f t="shared" si="530"/>
        <v>Audit, Finance, Accounting, &amp; Treasury</v>
      </c>
      <c r="X677" s="17" t="str">
        <f t="shared" si="553"/>
        <v>All Specializations Combined</v>
      </c>
      <c r="Y677" s="17" t="str">
        <f t="shared" si="555"/>
        <v>All Specializations Combined</v>
      </c>
      <c r="Z677" s="17" t="str">
        <f t="shared" si="554"/>
        <v>I - Junior Staff</v>
      </c>
      <c r="AN677" s="4" t="str">
        <f t="shared" si="541"/>
        <v>FB000I</v>
      </c>
      <c r="AO677" s="12" t="str">
        <f t="shared" si="556"/>
        <v>RRU-FB-000I</v>
      </c>
      <c r="AP677" s="12" t="str">
        <f t="shared" si="542"/>
        <v>Audit, Finance, Accounting, &amp; Treasury</v>
      </c>
      <c r="AQ677" s="12" t="str">
        <f t="shared" si="543"/>
        <v>All Specializations Combined</v>
      </c>
      <c r="AR677" s="12" t="str">
        <f t="shared" si="544"/>
        <v>All Specializations Combined</v>
      </c>
      <c r="AS677" s="12" t="str">
        <f t="shared" si="545"/>
        <v>I - Junior Staff</v>
      </c>
      <c r="AT677" s="12" t="str">
        <f t="shared" si="546"/>
        <v>Audit, Finance, Accounting, &amp; TreasuryAll Specializations CombinedAll Specializations CombinedI - Junior Staff</v>
      </c>
      <c r="AU677" s="153" t="str">
        <f t="shared" si="547"/>
        <v>I</v>
      </c>
    </row>
    <row r="678" spans="1:47">
      <c r="A678" s="189" t="s">
        <v>2877</v>
      </c>
      <c r="B678" s="189" t="s">
        <v>100</v>
      </c>
      <c r="C678" s="189" t="s">
        <v>100</v>
      </c>
      <c r="D678" s="189" t="s">
        <v>51</v>
      </c>
      <c r="E678" s="12">
        <f t="shared" si="531"/>
        <v>1</v>
      </c>
      <c r="F678" s="12">
        <f t="shared" si="532"/>
        <v>1</v>
      </c>
      <c r="G678" s="12">
        <f t="shared" si="533"/>
        <v>1</v>
      </c>
      <c r="H678" s="12" t="str">
        <f t="shared" si="534"/>
        <v>Digital Channel Management</v>
      </c>
      <c r="I678" s="12" t="str">
        <f t="shared" si="535"/>
        <v>Digital Channel Management1</v>
      </c>
      <c r="J678" s="12" t="str">
        <f t="shared" si="536"/>
        <v>Multi-Role/Generalist</v>
      </c>
      <c r="K678" s="12" t="str">
        <f t="shared" si="537"/>
        <v>Digital Channel ManagementMulti-Role/Generalist1</v>
      </c>
      <c r="L678" s="12" t="str">
        <f t="shared" si="538"/>
        <v>Multi-Role/Generalist</v>
      </c>
      <c r="M678" s="12" t="str">
        <f t="shared" si="539"/>
        <v>Digital Channel ManagementMulti-Role/GeneralistMulti-Role/Generalist1</v>
      </c>
      <c r="N678" s="12" t="str">
        <f t="shared" si="540"/>
        <v>B - Senior Function Manager</v>
      </c>
      <c r="O678" s="188" t="s">
        <v>2878</v>
      </c>
      <c r="P678" s="4" t="str">
        <f t="shared" si="548"/>
        <v>DG</v>
      </c>
      <c r="Q678" s="4" t="str">
        <f t="shared" si="549"/>
        <v>DG</v>
      </c>
      <c r="R678" s="4" t="str">
        <f t="shared" si="550"/>
        <v>A</v>
      </c>
      <c r="S678" s="4" t="str">
        <f t="shared" si="551"/>
        <v>B</v>
      </c>
      <c r="V678" s="12" t="str">
        <f t="shared" si="552"/>
        <v>RRU-DG-DGAB</v>
      </c>
      <c r="W678" s="17" t="str">
        <f t="shared" si="530"/>
        <v>Audit, Finance, Accounting, &amp; Treasury</v>
      </c>
      <c r="X678" s="17" t="str">
        <f t="shared" si="553"/>
        <v>Multi-Role/Generalist</v>
      </c>
      <c r="Y678" s="17" t="str">
        <f t="shared" si="555"/>
        <v>All Specializations Combined</v>
      </c>
      <c r="Z678" s="17" t="str">
        <f t="shared" si="554"/>
        <v>B - Senior Function Manager</v>
      </c>
      <c r="AN678" s="4" t="str">
        <f t="shared" si="541"/>
        <v>DGDGAB</v>
      </c>
      <c r="AO678" s="12" t="str">
        <f t="shared" si="556"/>
        <v>RRU-DG-DGAB</v>
      </c>
      <c r="AP678" s="12" t="str">
        <f t="shared" si="542"/>
        <v>Digital Channel Management</v>
      </c>
      <c r="AQ678" s="12" t="str">
        <f t="shared" si="543"/>
        <v>Multi-Role/Generalist</v>
      </c>
      <c r="AR678" s="12" t="str">
        <f t="shared" si="544"/>
        <v>Multi-Role/Generalist</v>
      </c>
      <c r="AS678" s="12" t="str">
        <f t="shared" si="545"/>
        <v>B - Senior Function Manager</v>
      </c>
      <c r="AT678" s="12" t="str">
        <f t="shared" si="546"/>
        <v>Digital Channel ManagementMulti-Role/GeneralistMulti-Role/GeneralistB - Senior Function Manager</v>
      </c>
      <c r="AU678" s="153" t="str">
        <f t="shared" si="547"/>
        <v>B</v>
      </c>
    </row>
    <row r="679" spans="1:47">
      <c r="A679" s="189" t="s">
        <v>2877</v>
      </c>
      <c r="B679" s="189" t="s">
        <v>100</v>
      </c>
      <c r="C679" s="189" t="s">
        <v>100</v>
      </c>
      <c r="D679" s="189" t="s">
        <v>142</v>
      </c>
      <c r="E679" s="12">
        <f t="shared" si="531"/>
        <v>1</v>
      </c>
      <c r="F679" s="12">
        <f t="shared" si="532"/>
        <v>1</v>
      </c>
      <c r="G679" s="12">
        <f t="shared" si="533"/>
        <v>2</v>
      </c>
      <c r="H679" s="12" t="str">
        <f t="shared" si="534"/>
        <v>Digital Channel Management</v>
      </c>
      <c r="I679" s="12" t="str">
        <f t="shared" si="535"/>
        <v>Digital Channel Management1</v>
      </c>
      <c r="J679" s="12" t="str">
        <f t="shared" si="536"/>
        <v>Multi-Role/Generalist</v>
      </c>
      <c r="K679" s="12" t="str">
        <f t="shared" si="537"/>
        <v>Digital Channel ManagementMulti-Role/Generalist1</v>
      </c>
      <c r="L679" s="12" t="str">
        <f t="shared" si="538"/>
        <v>Multi-Role/Generalist</v>
      </c>
      <c r="M679" s="12" t="str">
        <f t="shared" si="539"/>
        <v>Digital Channel ManagementMulti-Role/GeneralistMulti-Role/Generalist2</v>
      </c>
      <c r="N679" s="12" t="str">
        <f t="shared" si="540"/>
        <v>C - Function Manager/Senior Technical Expert</v>
      </c>
      <c r="O679" s="188" t="s">
        <v>2879</v>
      </c>
      <c r="P679" s="4" t="str">
        <f t="shared" si="548"/>
        <v>DG</v>
      </c>
      <c r="Q679" s="4" t="str">
        <f t="shared" si="549"/>
        <v>DG</v>
      </c>
      <c r="R679" s="4" t="str">
        <f t="shared" si="550"/>
        <v>A</v>
      </c>
      <c r="S679" s="4" t="str">
        <f t="shared" si="551"/>
        <v>C</v>
      </c>
      <c r="V679" s="12" t="str">
        <f t="shared" si="552"/>
        <v>RRU-DG-DGAC</v>
      </c>
      <c r="W679" s="17" t="str">
        <f t="shared" si="530"/>
        <v>Audit, Finance, Accounting, &amp; Treasury</v>
      </c>
      <c r="X679" s="17" t="str">
        <f t="shared" si="553"/>
        <v>Multi-Role/Generalist</v>
      </c>
      <c r="Y679" s="17" t="str">
        <f t="shared" si="555"/>
        <v>Multi-Role/Generalist</v>
      </c>
      <c r="Z679" s="17" t="str">
        <f t="shared" si="554"/>
        <v>C - Function Manager/Senior Technical Expert</v>
      </c>
      <c r="AN679" s="4" t="str">
        <f t="shared" si="541"/>
        <v>DGDGAC</v>
      </c>
      <c r="AO679" s="12" t="str">
        <f t="shared" si="556"/>
        <v>RRU-DG-DGAC</v>
      </c>
      <c r="AP679" s="12" t="str">
        <f t="shared" si="542"/>
        <v>Digital Channel Management</v>
      </c>
      <c r="AQ679" s="12" t="str">
        <f t="shared" si="543"/>
        <v>Multi-Role/Generalist</v>
      </c>
      <c r="AR679" s="12" t="str">
        <f t="shared" si="544"/>
        <v>Multi-Role/Generalist</v>
      </c>
      <c r="AS679" s="12" t="str">
        <f t="shared" si="545"/>
        <v>C - Function Manager/Senior Technical Expert</v>
      </c>
      <c r="AT679" s="12" t="str">
        <f t="shared" si="546"/>
        <v>Digital Channel ManagementMulti-Role/GeneralistMulti-Role/GeneralistC - Function Manager/Senior Technical Expert</v>
      </c>
      <c r="AU679" s="153" t="str">
        <f t="shared" si="547"/>
        <v>C</v>
      </c>
    </row>
    <row r="680" spans="1:47">
      <c r="A680" s="189" t="s">
        <v>2877</v>
      </c>
      <c r="B680" s="189" t="s">
        <v>100</v>
      </c>
      <c r="C680" s="189" t="s">
        <v>100</v>
      </c>
      <c r="D680" s="189" t="s">
        <v>135</v>
      </c>
      <c r="E680" s="12">
        <f t="shared" si="531"/>
        <v>1</v>
      </c>
      <c r="F680" s="12">
        <f t="shared" si="532"/>
        <v>1</v>
      </c>
      <c r="G680" s="12">
        <f t="shared" si="533"/>
        <v>3</v>
      </c>
      <c r="H680" s="12" t="str">
        <f t="shared" si="534"/>
        <v>Digital Channel Management</v>
      </c>
      <c r="I680" s="12" t="str">
        <f t="shared" si="535"/>
        <v>Digital Channel Management1</v>
      </c>
      <c r="J680" s="12" t="str">
        <f t="shared" si="536"/>
        <v>Multi-Role/Generalist</v>
      </c>
      <c r="K680" s="12" t="str">
        <f t="shared" si="537"/>
        <v>Digital Channel ManagementMulti-Role/Generalist1</v>
      </c>
      <c r="L680" s="12" t="str">
        <f t="shared" si="538"/>
        <v>Multi-Role/Generalist</v>
      </c>
      <c r="M680" s="12" t="str">
        <f t="shared" si="539"/>
        <v>Digital Channel ManagementMulti-Role/GeneralistMulti-Role/Generalist3</v>
      </c>
      <c r="N680" s="12" t="str">
        <f t="shared" si="540"/>
        <v>D - Manager/Technical Expert</v>
      </c>
      <c r="O680" s="188" t="s">
        <v>2880</v>
      </c>
      <c r="P680" s="4" t="str">
        <f t="shared" si="548"/>
        <v>DG</v>
      </c>
      <c r="Q680" s="4" t="str">
        <f t="shared" si="549"/>
        <v>DG</v>
      </c>
      <c r="R680" s="4" t="str">
        <f t="shared" si="550"/>
        <v>A</v>
      </c>
      <c r="S680" s="4" t="str">
        <f t="shared" si="551"/>
        <v>D</v>
      </c>
      <c r="V680" s="12" t="str">
        <f t="shared" si="552"/>
        <v>RRU-DG-DGAD</v>
      </c>
      <c r="W680" s="17" t="str">
        <f t="shared" si="530"/>
        <v>Digital Channel Management</v>
      </c>
      <c r="X680" s="17" t="str">
        <f t="shared" si="553"/>
        <v>Multi-Role/Generalist</v>
      </c>
      <c r="Y680" s="17" t="str">
        <f t="shared" si="555"/>
        <v>Multi-Role/Generalist</v>
      </c>
      <c r="Z680" s="17" t="str">
        <f t="shared" si="554"/>
        <v>D - Manager/Technical Expert</v>
      </c>
      <c r="AN680" s="4" t="str">
        <f t="shared" si="541"/>
        <v>DGDGAD</v>
      </c>
      <c r="AO680" s="12" t="str">
        <f t="shared" si="556"/>
        <v>RRU-DG-DGAD</v>
      </c>
      <c r="AP680" s="12" t="str">
        <f t="shared" si="542"/>
        <v>Digital Channel Management</v>
      </c>
      <c r="AQ680" s="12" t="str">
        <f t="shared" si="543"/>
        <v>Multi-Role/Generalist</v>
      </c>
      <c r="AR680" s="12" t="str">
        <f t="shared" si="544"/>
        <v>Multi-Role/Generalist</v>
      </c>
      <c r="AS680" s="12" t="str">
        <f t="shared" si="545"/>
        <v>D - Manager/Technical Expert</v>
      </c>
      <c r="AT680" s="12" t="str">
        <f t="shared" si="546"/>
        <v>Digital Channel ManagementMulti-Role/GeneralistMulti-Role/GeneralistD - Manager/Technical Expert</v>
      </c>
      <c r="AU680" s="153" t="str">
        <f t="shared" si="547"/>
        <v>D</v>
      </c>
    </row>
    <row r="681" spans="1:47">
      <c r="A681" s="189" t="s">
        <v>2877</v>
      </c>
      <c r="B681" s="189" t="s">
        <v>100</v>
      </c>
      <c r="C681" s="189" t="s">
        <v>100</v>
      </c>
      <c r="D681" s="189" t="s">
        <v>136</v>
      </c>
      <c r="E681" s="12">
        <f t="shared" si="531"/>
        <v>1</v>
      </c>
      <c r="F681" s="12">
        <f t="shared" si="532"/>
        <v>1</v>
      </c>
      <c r="G681" s="12">
        <f t="shared" si="533"/>
        <v>4</v>
      </c>
      <c r="H681" s="12" t="str">
        <f t="shared" si="534"/>
        <v>Digital Channel Management</v>
      </c>
      <c r="I681" s="12" t="str">
        <f t="shared" si="535"/>
        <v>Digital Channel Management1</v>
      </c>
      <c r="J681" s="12" t="str">
        <f t="shared" si="536"/>
        <v>Multi-Role/Generalist</v>
      </c>
      <c r="K681" s="12" t="str">
        <f t="shared" si="537"/>
        <v>Digital Channel ManagementMulti-Role/Generalist1</v>
      </c>
      <c r="L681" s="12" t="str">
        <f t="shared" si="538"/>
        <v>Multi-Role/Generalist</v>
      </c>
      <c r="M681" s="12" t="str">
        <f t="shared" si="539"/>
        <v>Digital Channel ManagementMulti-Role/GeneralistMulti-Role/Generalist4</v>
      </c>
      <c r="N681" s="12" t="str">
        <f t="shared" si="540"/>
        <v>E - Senior Professional</v>
      </c>
      <c r="O681" s="188" t="s">
        <v>2881</v>
      </c>
      <c r="P681" s="4" t="str">
        <f t="shared" si="548"/>
        <v>DG</v>
      </c>
      <c r="Q681" s="4" t="str">
        <f t="shared" si="549"/>
        <v>DG</v>
      </c>
      <c r="R681" s="4" t="str">
        <f t="shared" si="550"/>
        <v>A</v>
      </c>
      <c r="S681" s="4" t="str">
        <f t="shared" si="551"/>
        <v>E</v>
      </c>
      <c r="V681" s="12" t="str">
        <f t="shared" si="552"/>
        <v>RRU-DG-DGAE</v>
      </c>
      <c r="W681" s="17" t="str">
        <f t="shared" si="530"/>
        <v>Digital Channel Management</v>
      </c>
      <c r="X681" s="17" t="str">
        <f t="shared" si="553"/>
        <v>Multi-Role/Generalist</v>
      </c>
      <c r="Y681" s="17" t="str">
        <f t="shared" si="555"/>
        <v>Multi-Role/Generalist</v>
      </c>
      <c r="Z681" s="17" t="str">
        <f t="shared" si="554"/>
        <v>E - Senior Professional</v>
      </c>
      <c r="AN681" s="4" t="str">
        <f t="shared" si="541"/>
        <v>DGDGAE</v>
      </c>
      <c r="AO681" s="12" t="str">
        <f t="shared" si="556"/>
        <v>RRU-DG-DGAE</v>
      </c>
      <c r="AP681" s="12" t="str">
        <f t="shared" si="542"/>
        <v>Digital Channel Management</v>
      </c>
      <c r="AQ681" s="12" t="str">
        <f t="shared" si="543"/>
        <v>Multi-Role/Generalist</v>
      </c>
      <c r="AR681" s="12" t="str">
        <f t="shared" si="544"/>
        <v>Multi-Role/Generalist</v>
      </c>
      <c r="AS681" s="12" t="str">
        <f t="shared" si="545"/>
        <v>E - Senior Professional</v>
      </c>
      <c r="AT681" s="12" t="str">
        <f t="shared" si="546"/>
        <v>Digital Channel ManagementMulti-Role/GeneralistMulti-Role/GeneralistE - Senior Professional</v>
      </c>
      <c r="AU681" s="153" t="str">
        <f t="shared" si="547"/>
        <v>E</v>
      </c>
    </row>
    <row r="682" spans="1:47">
      <c r="A682" s="189" t="s">
        <v>2877</v>
      </c>
      <c r="B682" s="189" t="s">
        <v>100</v>
      </c>
      <c r="C682" s="189" t="s">
        <v>100</v>
      </c>
      <c r="D682" s="189" t="s">
        <v>137</v>
      </c>
      <c r="E682" s="12">
        <f t="shared" si="531"/>
        <v>1</v>
      </c>
      <c r="F682" s="12">
        <f t="shared" si="532"/>
        <v>1</v>
      </c>
      <c r="G682" s="12">
        <f t="shared" si="533"/>
        <v>5</v>
      </c>
      <c r="H682" s="12" t="str">
        <f t="shared" si="534"/>
        <v>Digital Channel Management</v>
      </c>
      <c r="I682" s="12" t="str">
        <f t="shared" si="535"/>
        <v>Digital Channel Management1</v>
      </c>
      <c r="J682" s="12" t="str">
        <f t="shared" si="536"/>
        <v>Multi-Role/Generalist</v>
      </c>
      <c r="K682" s="12" t="str">
        <f t="shared" si="537"/>
        <v>Digital Channel ManagementMulti-Role/Generalist1</v>
      </c>
      <c r="L682" s="12" t="str">
        <f t="shared" si="538"/>
        <v>Multi-Role/Generalist</v>
      </c>
      <c r="M682" s="12" t="str">
        <f t="shared" si="539"/>
        <v>Digital Channel ManagementMulti-Role/GeneralistMulti-Role/Generalist5</v>
      </c>
      <c r="N682" s="12" t="str">
        <f t="shared" si="540"/>
        <v>F - Intermediate Professional</v>
      </c>
      <c r="O682" s="188" t="s">
        <v>2882</v>
      </c>
      <c r="P682" s="4" t="str">
        <f t="shared" si="548"/>
        <v>DG</v>
      </c>
      <c r="Q682" s="4" t="str">
        <f t="shared" si="549"/>
        <v>DG</v>
      </c>
      <c r="R682" s="4" t="str">
        <f t="shared" si="550"/>
        <v>A</v>
      </c>
      <c r="S682" s="4" t="str">
        <f t="shared" si="551"/>
        <v>F</v>
      </c>
      <c r="V682" s="12" t="str">
        <f t="shared" si="552"/>
        <v>RRU-DG-DGAF</v>
      </c>
      <c r="W682" s="17" t="str">
        <f t="shared" si="530"/>
        <v>Digital Channel Management</v>
      </c>
      <c r="X682" s="17" t="str">
        <f t="shared" si="553"/>
        <v>Multi-Role/Generalist</v>
      </c>
      <c r="Y682" s="17" t="str">
        <f t="shared" si="555"/>
        <v>Multi-Role/Generalist</v>
      </c>
      <c r="Z682" s="17" t="str">
        <f t="shared" si="554"/>
        <v>F - Intermediate Professional</v>
      </c>
      <c r="AN682" s="4" t="str">
        <f t="shared" si="541"/>
        <v>DGDGAF</v>
      </c>
      <c r="AO682" s="12" t="str">
        <f t="shared" si="556"/>
        <v>RRU-DG-DGAF</v>
      </c>
      <c r="AP682" s="12" t="str">
        <f t="shared" si="542"/>
        <v>Digital Channel Management</v>
      </c>
      <c r="AQ682" s="12" t="str">
        <f t="shared" si="543"/>
        <v>Multi-Role/Generalist</v>
      </c>
      <c r="AR682" s="12" t="str">
        <f t="shared" si="544"/>
        <v>Multi-Role/Generalist</v>
      </c>
      <c r="AS682" s="12" t="str">
        <f t="shared" si="545"/>
        <v>F - Intermediate Professional</v>
      </c>
      <c r="AT682" s="12" t="str">
        <f t="shared" si="546"/>
        <v>Digital Channel ManagementMulti-Role/GeneralistMulti-Role/GeneralistF - Intermediate Professional</v>
      </c>
      <c r="AU682" s="153" t="str">
        <f t="shared" si="547"/>
        <v>F</v>
      </c>
    </row>
    <row r="683" spans="1:47">
      <c r="A683" s="189" t="s">
        <v>2877</v>
      </c>
      <c r="B683" s="189" t="s">
        <v>100</v>
      </c>
      <c r="C683" s="189" t="s">
        <v>100</v>
      </c>
      <c r="D683" s="189" t="s">
        <v>138</v>
      </c>
      <c r="E683" s="12">
        <f t="shared" si="531"/>
        <v>1</v>
      </c>
      <c r="F683" s="12">
        <f t="shared" si="532"/>
        <v>1</v>
      </c>
      <c r="G683" s="12">
        <f t="shared" si="533"/>
        <v>6</v>
      </c>
      <c r="H683" s="12" t="str">
        <f t="shared" si="534"/>
        <v>Digital Channel Management</v>
      </c>
      <c r="I683" s="12" t="str">
        <f t="shared" si="535"/>
        <v>Digital Channel Management1</v>
      </c>
      <c r="J683" s="12" t="str">
        <f t="shared" si="536"/>
        <v>Multi-Role/Generalist</v>
      </c>
      <c r="K683" s="12" t="str">
        <f t="shared" si="537"/>
        <v>Digital Channel ManagementMulti-Role/Generalist1</v>
      </c>
      <c r="L683" s="12" t="str">
        <f t="shared" si="538"/>
        <v>Multi-Role/Generalist</v>
      </c>
      <c r="M683" s="12" t="str">
        <f t="shared" si="539"/>
        <v>Digital Channel ManagementMulti-Role/GeneralistMulti-Role/Generalist6</v>
      </c>
      <c r="N683" s="12" t="str">
        <f t="shared" si="540"/>
        <v>G - Junior Professional</v>
      </c>
      <c r="O683" s="188" t="s">
        <v>2883</v>
      </c>
      <c r="P683" s="4" t="str">
        <f t="shared" si="548"/>
        <v>DG</v>
      </c>
      <c r="Q683" s="4" t="str">
        <f t="shared" si="549"/>
        <v>DG</v>
      </c>
      <c r="R683" s="4" t="str">
        <f t="shared" si="550"/>
        <v>A</v>
      </c>
      <c r="S683" s="4" t="str">
        <f t="shared" si="551"/>
        <v>G</v>
      </c>
      <c r="V683" s="12" t="str">
        <f t="shared" si="552"/>
        <v>RRU-DG-DGAG</v>
      </c>
      <c r="W683" s="17" t="str">
        <f t="shared" si="530"/>
        <v>Digital Channel Management</v>
      </c>
      <c r="X683" s="17" t="str">
        <f t="shared" si="553"/>
        <v>Multi-Role/Generalist</v>
      </c>
      <c r="Y683" s="17" t="str">
        <f t="shared" si="555"/>
        <v>Multi-Role/Generalist</v>
      </c>
      <c r="Z683" s="17" t="str">
        <f t="shared" si="554"/>
        <v>G - Junior Professional</v>
      </c>
      <c r="AN683" s="4" t="str">
        <f t="shared" si="541"/>
        <v>DGDGAG</v>
      </c>
      <c r="AO683" s="12" t="str">
        <f t="shared" si="556"/>
        <v>RRU-DG-DGAG</v>
      </c>
      <c r="AP683" s="12" t="str">
        <f t="shared" si="542"/>
        <v>Digital Channel Management</v>
      </c>
      <c r="AQ683" s="12" t="str">
        <f t="shared" si="543"/>
        <v>Multi-Role/Generalist</v>
      </c>
      <c r="AR683" s="12" t="str">
        <f t="shared" si="544"/>
        <v>Multi-Role/Generalist</v>
      </c>
      <c r="AS683" s="12" t="str">
        <f t="shared" si="545"/>
        <v>G - Junior Professional</v>
      </c>
      <c r="AT683" s="12" t="str">
        <f t="shared" si="546"/>
        <v>Digital Channel ManagementMulti-Role/GeneralistMulti-Role/GeneralistG - Junior Professional</v>
      </c>
      <c r="AU683" s="153" t="str">
        <f t="shared" si="547"/>
        <v>G</v>
      </c>
    </row>
    <row r="684" spans="1:47">
      <c r="A684" s="189" t="s">
        <v>2877</v>
      </c>
      <c r="B684" s="189" t="s">
        <v>100</v>
      </c>
      <c r="C684" s="189" t="s">
        <v>100</v>
      </c>
      <c r="D684" s="189" t="s">
        <v>1408</v>
      </c>
      <c r="E684" s="12">
        <f t="shared" ref="E684:E687" si="557">IF(AND(H684=H683),IF(J684=J683,E683,E683+1),1)</f>
        <v>1</v>
      </c>
      <c r="F684" s="12">
        <f t="shared" ref="F684:F687" si="558">IF(AND(H684=H683,J684=J683),IF(L684=L683,F683,F683+1),1)</f>
        <v>1</v>
      </c>
      <c r="G684" s="12">
        <f t="shared" ref="G684:G687" si="559">IF(AND(H684=H683,J684=J683,L684=L683),IF(N684=N683,G683,G683+1),1)</f>
        <v>7</v>
      </c>
      <c r="H684" s="12" t="str">
        <f t="shared" ref="H684:H687" si="560">A684</f>
        <v>Digital Channel Management</v>
      </c>
      <c r="I684" s="12" t="str">
        <f t="shared" ref="I684:I687" si="561">H684&amp;E684</f>
        <v>Digital Channel Management1</v>
      </c>
      <c r="J684" s="12" t="str">
        <f t="shared" ref="J684:J687" si="562">B684</f>
        <v>Multi-Role/Generalist</v>
      </c>
      <c r="K684" s="12" t="str">
        <f t="shared" ref="K684:K687" si="563">+H684&amp;J684&amp;F684</f>
        <v>Digital Channel ManagementMulti-Role/Generalist1</v>
      </c>
      <c r="L684" s="12" t="str">
        <f t="shared" ref="L684:L687" si="564">C684</f>
        <v>Multi-Role/Generalist</v>
      </c>
      <c r="M684" s="12" t="str">
        <f t="shared" ref="M684:M687" si="565">H684&amp;J684&amp;L684&amp;G684</f>
        <v>Digital Channel ManagementMulti-Role/GeneralistMulti-Role/Generalist7</v>
      </c>
      <c r="N684" s="12" t="str">
        <f t="shared" ref="N684:N687" si="566">D684</f>
        <v>Levels C &amp; D Combined</v>
      </c>
      <c r="O684" s="188" t="s">
        <v>3779</v>
      </c>
      <c r="P684" s="4" t="str">
        <f t="shared" si="548"/>
        <v>DG</v>
      </c>
      <c r="Q684" s="4" t="str">
        <f t="shared" si="549"/>
        <v>DG</v>
      </c>
      <c r="R684" s="4" t="str">
        <f t="shared" si="550"/>
        <v>A</v>
      </c>
      <c r="S684" s="4" t="str">
        <f t="shared" si="551"/>
        <v>2</v>
      </c>
      <c r="V684" s="12" t="str">
        <f t="shared" si="552"/>
        <v>RRU-DG-DGA2</v>
      </c>
      <c r="W684" s="17" t="str">
        <f t="shared" si="530"/>
        <v>Digital Channel Management</v>
      </c>
      <c r="X684" s="17" t="str">
        <f t="shared" si="553"/>
        <v>Multi-Role/Generalist</v>
      </c>
      <c r="Y684" s="17" t="str">
        <f t="shared" si="555"/>
        <v>Multi-Role/Generalist</v>
      </c>
      <c r="Z684" s="17" t="str">
        <f t="shared" si="554"/>
        <v>Levels C &amp; D Combined</v>
      </c>
      <c r="AN684" s="4" t="str">
        <f t="shared" si="541"/>
        <v>DGDGA2</v>
      </c>
      <c r="AO684" s="12" t="str">
        <f t="shared" si="556"/>
        <v>RRU-DG-DGA2</v>
      </c>
      <c r="AP684" s="12" t="str">
        <f t="shared" si="542"/>
        <v>Digital Channel Management</v>
      </c>
      <c r="AQ684" s="12" t="str">
        <f t="shared" si="543"/>
        <v>Multi-Role/Generalist</v>
      </c>
      <c r="AR684" s="12" t="str">
        <f t="shared" si="544"/>
        <v>Multi-Role/Generalist</v>
      </c>
      <c r="AS684" s="12" t="str">
        <f t="shared" si="545"/>
        <v>Levels C &amp; D Combined</v>
      </c>
      <c r="AT684" s="12" t="str">
        <f t="shared" si="546"/>
        <v>Digital Channel ManagementMulti-Role/GeneralistMulti-Role/GeneralistLevels C &amp; D Combined</v>
      </c>
      <c r="AU684" s="153" t="str">
        <f t="shared" si="547"/>
        <v>2</v>
      </c>
    </row>
    <row r="685" spans="1:47">
      <c r="A685" s="189" t="s">
        <v>2877</v>
      </c>
      <c r="B685" s="189" t="s">
        <v>100</v>
      </c>
      <c r="C685" s="189" t="s">
        <v>100</v>
      </c>
      <c r="D685" s="189" t="s">
        <v>1409</v>
      </c>
      <c r="E685" s="12">
        <f t="shared" si="557"/>
        <v>1</v>
      </c>
      <c r="F685" s="12">
        <f t="shared" si="558"/>
        <v>1</v>
      </c>
      <c r="G685" s="12">
        <f t="shared" si="559"/>
        <v>8</v>
      </c>
      <c r="H685" s="12" t="str">
        <f t="shared" si="560"/>
        <v>Digital Channel Management</v>
      </c>
      <c r="I685" s="12" t="str">
        <f t="shared" si="561"/>
        <v>Digital Channel Management1</v>
      </c>
      <c r="J685" s="12" t="str">
        <f t="shared" si="562"/>
        <v>Multi-Role/Generalist</v>
      </c>
      <c r="K685" s="12" t="str">
        <f t="shared" si="563"/>
        <v>Digital Channel ManagementMulti-Role/Generalist1</v>
      </c>
      <c r="L685" s="12" t="str">
        <f t="shared" si="564"/>
        <v>Multi-Role/Generalist</v>
      </c>
      <c r="M685" s="12" t="str">
        <f t="shared" si="565"/>
        <v>Digital Channel ManagementMulti-Role/GeneralistMulti-Role/Generalist8</v>
      </c>
      <c r="N685" s="12" t="str">
        <f t="shared" si="566"/>
        <v>Levels E, F &amp; G Combined</v>
      </c>
      <c r="O685" s="188" t="s">
        <v>3780</v>
      </c>
      <c r="P685" s="4" t="str">
        <f t="shared" si="548"/>
        <v>DG</v>
      </c>
      <c r="Q685" s="4" t="str">
        <f t="shared" si="549"/>
        <v>DG</v>
      </c>
      <c r="R685" s="4" t="str">
        <f t="shared" si="550"/>
        <v>A</v>
      </c>
      <c r="S685" s="4" t="str">
        <f t="shared" si="551"/>
        <v>3</v>
      </c>
      <c r="V685" s="12" t="str">
        <f t="shared" si="552"/>
        <v>RRU-DG-DGA3</v>
      </c>
      <c r="W685" s="17" t="str">
        <f t="shared" si="530"/>
        <v>Digital Channel Management</v>
      </c>
      <c r="X685" s="17" t="str">
        <f t="shared" si="553"/>
        <v>Multi-Role/Generalist</v>
      </c>
      <c r="Y685" s="17" t="str">
        <f t="shared" si="555"/>
        <v>Multi-Role/Generalist</v>
      </c>
      <c r="Z685" s="17" t="str">
        <f t="shared" si="554"/>
        <v>Levels E, F &amp; G Combined</v>
      </c>
      <c r="AN685" s="4" t="str">
        <f t="shared" si="541"/>
        <v>DGDGA3</v>
      </c>
      <c r="AO685" s="12" t="str">
        <f t="shared" si="556"/>
        <v>RRU-DG-DGA3</v>
      </c>
      <c r="AP685" s="12" t="str">
        <f t="shared" si="542"/>
        <v>Digital Channel Management</v>
      </c>
      <c r="AQ685" s="12" t="str">
        <f t="shared" si="543"/>
        <v>Multi-Role/Generalist</v>
      </c>
      <c r="AR685" s="12" t="str">
        <f t="shared" si="544"/>
        <v>Multi-Role/Generalist</v>
      </c>
      <c r="AS685" s="12" t="str">
        <f t="shared" si="545"/>
        <v>Levels E, F &amp; G Combined</v>
      </c>
      <c r="AT685" s="12" t="str">
        <f t="shared" si="546"/>
        <v>Digital Channel ManagementMulti-Role/GeneralistMulti-Role/GeneralistLevels E, F &amp; G Combined</v>
      </c>
      <c r="AU685" s="153" t="str">
        <f t="shared" si="547"/>
        <v>3</v>
      </c>
    </row>
    <row r="686" spans="1:47">
      <c r="A686" s="12" t="s">
        <v>37</v>
      </c>
      <c r="B686" s="12" t="s">
        <v>109</v>
      </c>
      <c r="C686" s="12" t="s">
        <v>109</v>
      </c>
      <c r="D686" s="12" t="s">
        <v>51</v>
      </c>
      <c r="E686" s="12">
        <f t="shared" si="557"/>
        <v>1</v>
      </c>
      <c r="F686" s="12">
        <f t="shared" si="558"/>
        <v>1</v>
      </c>
      <c r="G686" s="12">
        <f t="shared" si="559"/>
        <v>1</v>
      </c>
      <c r="H686" s="12" t="str">
        <f t="shared" si="560"/>
        <v>Information Technology</v>
      </c>
      <c r="I686" s="12" t="str">
        <f t="shared" si="561"/>
        <v>Information Technology1</v>
      </c>
      <c r="J686" s="12" t="str">
        <f t="shared" si="562"/>
        <v>Multi-Role (for IT generalists)</v>
      </c>
      <c r="K686" s="12" t="str">
        <f t="shared" si="563"/>
        <v>Information TechnologyMulti-Role (for IT generalists)1</v>
      </c>
      <c r="L686" s="12" t="str">
        <f t="shared" si="564"/>
        <v>Multi-Role (for IT generalists)</v>
      </c>
      <c r="M686" s="12" t="str">
        <f t="shared" si="565"/>
        <v>Information TechnologyMulti-Role (for IT generalists)Multi-Role (for IT generalists)1</v>
      </c>
      <c r="N686" s="12" t="str">
        <f t="shared" si="566"/>
        <v>B - Senior Function Manager</v>
      </c>
      <c r="O686" s="4" t="s">
        <v>2021</v>
      </c>
      <c r="P686" s="4" t="str">
        <f t="shared" si="548"/>
        <v>IT</v>
      </c>
      <c r="Q686" s="4" t="str">
        <f t="shared" si="549"/>
        <v>AA</v>
      </c>
      <c r="R686" s="4" t="str">
        <f t="shared" si="550"/>
        <v>A</v>
      </c>
      <c r="S686" s="4" t="str">
        <f t="shared" si="551"/>
        <v>B</v>
      </c>
      <c r="V686" s="12" t="str">
        <f t="shared" si="552"/>
        <v>RRU-IT-AAAB</v>
      </c>
      <c r="W686" s="17" t="str">
        <f>A682</f>
        <v>Digital Channel Management</v>
      </c>
      <c r="X686" s="17" t="str">
        <f t="shared" si="553"/>
        <v>Multi-Role (for IT generalists)</v>
      </c>
      <c r="Y686" s="17" t="str">
        <f>C683</f>
        <v>Multi-Role/Generalist</v>
      </c>
      <c r="Z686" s="17" t="str">
        <f t="shared" si="554"/>
        <v>B - Senior Function Manager</v>
      </c>
      <c r="AN686" s="4" t="str">
        <f t="shared" si="541"/>
        <v>ITAAAB</v>
      </c>
      <c r="AO686" s="12" t="str">
        <f t="shared" si="556"/>
        <v>RRU-IT-AAAB</v>
      </c>
      <c r="AP686" s="12" t="str">
        <f t="shared" si="542"/>
        <v>Information Technology</v>
      </c>
      <c r="AQ686" s="12" t="str">
        <f t="shared" si="543"/>
        <v>Multi-Role (for IT generalists)</v>
      </c>
      <c r="AR686" s="12" t="str">
        <f t="shared" si="544"/>
        <v>Multi-Role (for IT generalists)</v>
      </c>
      <c r="AS686" s="12" t="str">
        <f t="shared" si="545"/>
        <v>B - Senior Function Manager</v>
      </c>
      <c r="AT686" s="12" t="str">
        <f t="shared" si="546"/>
        <v>Information TechnologyMulti-Role (for IT generalists)Multi-Role (for IT generalists)B - Senior Function Manager</v>
      </c>
      <c r="AU686" s="153" t="str">
        <f t="shared" si="547"/>
        <v>B</v>
      </c>
    </row>
    <row r="687" spans="1:47">
      <c r="A687" s="12" t="s">
        <v>37</v>
      </c>
      <c r="B687" s="12" t="s">
        <v>109</v>
      </c>
      <c r="C687" s="12" t="s">
        <v>109</v>
      </c>
      <c r="D687" s="12" t="s">
        <v>142</v>
      </c>
      <c r="E687" s="12">
        <f t="shared" si="557"/>
        <v>1</v>
      </c>
      <c r="F687" s="12">
        <f t="shared" si="558"/>
        <v>1</v>
      </c>
      <c r="G687" s="12">
        <f t="shared" si="559"/>
        <v>2</v>
      </c>
      <c r="H687" s="12" t="str">
        <f t="shared" si="560"/>
        <v>Information Technology</v>
      </c>
      <c r="I687" s="12" t="str">
        <f t="shared" si="561"/>
        <v>Information Technology1</v>
      </c>
      <c r="J687" s="12" t="str">
        <f t="shared" si="562"/>
        <v>Multi-Role (for IT generalists)</v>
      </c>
      <c r="K687" s="12" t="str">
        <f t="shared" si="563"/>
        <v>Information TechnologyMulti-Role (for IT generalists)1</v>
      </c>
      <c r="L687" s="12" t="str">
        <f t="shared" si="564"/>
        <v>Multi-Role (for IT generalists)</v>
      </c>
      <c r="M687" s="12" t="str">
        <f t="shared" si="565"/>
        <v>Information TechnologyMulti-Role (for IT generalists)Multi-Role (for IT generalists)2</v>
      </c>
      <c r="N687" s="12" t="str">
        <f t="shared" si="566"/>
        <v>C - Function Manager/Senior Technical Expert</v>
      </c>
      <c r="O687" s="4" t="s">
        <v>2022</v>
      </c>
      <c r="P687" s="4" t="str">
        <f t="shared" si="548"/>
        <v>IT</v>
      </c>
      <c r="Q687" s="4" t="str">
        <f t="shared" si="549"/>
        <v>AA</v>
      </c>
      <c r="R687" s="4" t="str">
        <f t="shared" si="550"/>
        <v>A</v>
      </c>
      <c r="S687" s="4" t="str">
        <f t="shared" si="551"/>
        <v>C</v>
      </c>
      <c r="V687" s="12" t="str">
        <f t="shared" si="552"/>
        <v>RRU-IT-AAAC</v>
      </c>
      <c r="W687" s="17" t="str">
        <f>A683</f>
        <v>Digital Channel Management</v>
      </c>
      <c r="X687" s="17" t="str">
        <f t="shared" si="553"/>
        <v>Multi-Role (for IT generalists)</v>
      </c>
      <c r="Y687" s="17" t="str">
        <f t="shared" si="555"/>
        <v>Multi-Role (for IT generalists)</v>
      </c>
      <c r="Z687" s="17" t="str">
        <f t="shared" si="554"/>
        <v>C - Function Manager/Senior Technical Expert</v>
      </c>
      <c r="AN687" s="4" t="str">
        <f t="shared" si="541"/>
        <v>ITAAAC</v>
      </c>
      <c r="AO687" s="12" t="str">
        <f t="shared" si="556"/>
        <v>RRU-IT-AAAC</v>
      </c>
      <c r="AP687" s="12" t="str">
        <f t="shared" si="542"/>
        <v>Information Technology</v>
      </c>
      <c r="AQ687" s="12" t="str">
        <f t="shared" si="543"/>
        <v>Multi-Role (for IT generalists)</v>
      </c>
      <c r="AR687" s="12" t="str">
        <f t="shared" si="544"/>
        <v>Multi-Role (for IT generalists)</v>
      </c>
      <c r="AS687" s="12" t="str">
        <f t="shared" si="545"/>
        <v>C - Function Manager/Senior Technical Expert</v>
      </c>
      <c r="AT687" s="12" t="str">
        <f t="shared" si="546"/>
        <v>Information TechnologyMulti-Role (for IT generalists)Multi-Role (for IT generalists)C - Function Manager/Senior Technical Expert</v>
      </c>
      <c r="AU687" s="153" t="str">
        <f t="shared" si="547"/>
        <v>C</v>
      </c>
    </row>
    <row r="688" spans="1:47">
      <c r="A688" s="12" t="s">
        <v>37</v>
      </c>
      <c r="B688" s="12" t="s">
        <v>109</v>
      </c>
      <c r="C688" s="12" t="s">
        <v>109</v>
      </c>
      <c r="D688" s="12" t="s">
        <v>135</v>
      </c>
      <c r="E688" s="12">
        <f t="shared" si="531"/>
        <v>1</v>
      </c>
      <c r="F688" s="12">
        <f t="shared" si="532"/>
        <v>1</v>
      </c>
      <c r="G688" s="12">
        <f t="shared" si="533"/>
        <v>3</v>
      </c>
      <c r="H688" s="12" t="str">
        <f t="shared" si="534"/>
        <v>Information Technology</v>
      </c>
      <c r="I688" s="12" t="str">
        <f t="shared" si="535"/>
        <v>Information Technology1</v>
      </c>
      <c r="J688" s="12" t="str">
        <f t="shared" si="536"/>
        <v>Multi-Role (for IT generalists)</v>
      </c>
      <c r="K688" s="12" t="str">
        <f t="shared" si="537"/>
        <v>Information TechnologyMulti-Role (for IT generalists)1</v>
      </c>
      <c r="L688" s="12" t="str">
        <f t="shared" si="538"/>
        <v>Multi-Role (for IT generalists)</v>
      </c>
      <c r="M688" s="12" t="str">
        <f t="shared" si="539"/>
        <v>Information TechnologyMulti-Role (for IT generalists)Multi-Role (for IT generalists)3</v>
      </c>
      <c r="N688" s="12" t="str">
        <f t="shared" si="540"/>
        <v>D - Manager/Technical Expert</v>
      </c>
      <c r="O688" s="4" t="s">
        <v>2023</v>
      </c>
      <c r="P688" s="4" t="str">
        <f t="shared" si="548"/>
        <v>IT</v>
      </c>
      <c r="Q688" s="4" t="str">
        <f t="shared" si="549"/>
        <v>AA</v>
      </c>
      <c r="R688" s="4" t="str">
        <f t="shared" si="550"/>
        <v>A</v>
      </c>
      <c r="S688" s="4" t="str">
        <f t="shared" si="551"/>
        <v>D</v>
      </c>
      <c r="V688" s="12" t="str">
        <f t="shared" si="552"/>
        <v>RRU-IT-AAAD</v>
      </c>
      <c r="W688" s="17" t="str">
        <f t="shared" ref="W688:W719" si="567">A686</f>
        <v>Information Technology</v>
      </c>
      <c r="X688" s="17" t="str">
        <f t="shared" si="553"/>
        <v>Multi-Role (for IT generalists)</v>
      </c>
      <c r="Y688" s="17" t="str">
        <f t="shared" si="555"/>
        <v>Multi-Role (for IT generalists)</v>
      </c>
      <c r="Z688" s="17" t="str">
        <f t="shared" si="554"/>
        <v>D - Manager/Technical Expert</v>
      </c>
      <c r="AN688" s="4" t="str">
        <f t="shared" si="541"/>
        <v>ITAAAD</v>
      </c>
      <c r="AO688" s="12" t="str">
        <f t="shared" si="556"/>
        <v>RRU-IT-AAAD</v>
      </c>
      <c r="AP688" s="12" t="str">
        <f t="shared" si="542"/>
        <v>Information Technology</v>
      </c>
      <c r="AQ688" s="12" t="str">
        <f t="shared" si="543"/>
        <v>Multi-Role (for IT generalists)</v>
      </c>
      <c r="AR688" s="12" t="str">
        <f t="shared" si="544"/>
        <v>Multi-Role (for IT generalists)</v>
      </c>
      <c r="AS688" s="12" t="str">
        <f t="shared" si="545"/>
        <v>D - Manager/Technical Expert</v>
      </c>
      <c r="AT688" s="12" t="str">
        <f t="shared" si="546"/>
        <v>Information TechnologyMulti-Role (for IT generalists)Multi-Role (for IT generalists)D - Manager/Technical Expert</v>
      </c>
      <c r="AU688" s="153" t="str">
        <f t="shared" si="547"/>
        <v>D</v>
      </c>
    </row>
    <row r="689" spans="1:47">
      <c r="A689" s="12" t="s">
        <v>37</v>
      </c>
      <c r="B689" s="12" t="s">
        <v>109</v>
      </c>
      <c r="C689" s="12" t="s">
        <v>109</v>
      </c>
      <c r="D689" s="12" t="s">
        <v>136</v>
      </c>
      <c r="E689" s="12">
        <f t="shared" si="531"/>
        <v>1</v>
      </c>
      <c r="F689" s="12">
        <f t="shared" si="532"/>
        <v>1</v>
      </c>
      <c r="G689" s="12">
        <f t="shared" si="533"/>
        <v>4</v>
      </c>
      <c r="H689" s="12" t="str">
        <f t="shared" si="534"/>
        <v>Information Technology</v>
      </c>
      <c r="I689" s="12" t="str">
        <f t="shared" si="535"/>
        <v>Information Technology1</v>
      </c>
      <c r="J689" s="12" t="str">
        <f t="shared" si="536"/>
        <v>Multi-Role (for IT generalists)</v>
      </c>
      <c r="K689" s="12" t="str">
        <f t="shared" si="537"/>
        <v>Information TechnologyMulti-Role (for IT generalists)1</v>
      </c>
      <c r="L689" s="12" t="str">
        <f t="shared" si="538"/>
        <v>Multi-Role (for IT generalists)</v>
      </c>
      <c r="M689" s="12" t="str">
        <f t="shared" si="539"/>
        <v>Information TechnologyMulti-Role (for IT generalists)Multi-Role (for IT generalists)4</v>
      </c>
      <c r="N689" s="12" t="str">
        <f t="shared" si="540"/>
        <v>E - Senior Professional</v>
      </c>
      <c r="O689" s="4" t="s">
        <v>2024</v>
      </c>
      <c r="P689" s="4" t="str">
        <f t="shared" si="548"/>
        <v>IT</v>
      </c>
      <c r="Q689" s="4" t="str">
        <f t="shared" si="549"/>
        <v>AA</v>
      </c>
      <c r="R689" s="4" t="str">
        <f t="shared" si="550"/>
        <v>A</v>
      </c>
      <c r="S689" s="4" t="str">
        <f t="shared" si="551"/>
        <v>E</v>
      </c>
      <c r="V689" s="12" t="str">
        <f t="shared" si="552"/>
        <v>RRU-IT-AAAE</v>
      </c>
      <c r="W689" s="17" t="str">
        <f t="shared" si="567"/>
        <v>Information Technology</v>
      </c>
      <c r="X689" s="17" t="str">
        <f t="shared" si="553"/>
        <v>Multi-Role (for IT generalists)</v>
      </c>
      <c r="Y689" s="17" t="str">
        <f t="shared" si="555"/>
        <v>Multi-Role (for IT generalists)</v>
      </c>
      <c r="Z689" s="17" t="str">
        <f t="shared" si="554"/>
        <v>E - Senior Professional</v>
      </c>
      <c r="AN689" s="4" t="str">
        <f t="shared" si="541"/>
        <v>ITAAAE</v>
      </c>
      <c r="AO689" s="12" t="str">
        <f t="shared" si="556"/>
        <v>RRU-IT-AAAE</v>
      </c>
      <c r="AP689" s="12" t="str">
        <f t="shared" si="542"/>
        <v>Information Technology</v>
      </c>
      <c r="AQ689" s="12" t="str">
        <f t="shared" si="543"/>
        <v>Multi-Role (for IT generalists)</v>
      </c>
      <c r="AR689" s="12" t="str">
        <f t="shared" si="544"/>
        <v>Multi-Role (for IT generalists)</v>
      </c>
      <c r="AS689" s="12" t="str">
        <f t="shared" si="545"/>
        <v>E - Senior Professional</v>
      </c>
      <c r="AT689" s="12" t="str">
        <f t="shared" si="546"/>
        <v>Information TechnologyMulti-Role (for IT generalists)Multi-Role (for IT generalists)E - Senior Professional</v>
      </c>
      <c r="AU689" s="153" t="str">
        <f t="shared" si="547"/>
        <v>E</v>
      </c>
    </row>
    <row r="690" spans="1:47">
      <c r="A690" s="12" t="s">
        <v>37</v>
      </c>
      <c r="B690" s="12" t="s">
        <v>109</v>
      </c>
      <c r="C690" s="12" t="s">
        <v>109</v>
      </c>
      <c r="D690" s="12" t="s">
        <v>137</v>
      </c>
      <c r="E690" s="12">
        <f t="shared" si="531"/>
        <v>1</v>
      </c>
      <c r="F690" s="12">
        <f t="shared" si="532"/>
        <v>1</v>
      </c>
      <c r="G690" s="12">
        <f t="shared" si="533"/>
        <v>5</v>
      </c>
      <c r="H690" s="12" t="str">
        <f t="shared" si="534"/>
        <v>Information Technology</v>
      </c>
      <c r="I690" s="12" t="str">
        <f t="shared" si="535"/>
        <v>Information Technology1</v>
      </c>
      <c r="J690" s="12" t="str">
        <f t="shared" si="536"/>
        <v>Multi-Role (for IT generalists)</v>
      </c>
      <c r="K690" s="12" t="str">
        <f t="shared" si="537"/>
        <v>Information TechnologyMulti-Role (for IT generalists)1</v>
      </c>
      <c r="L690" s="12" t="str">
        <f t="shared" si="538"/>
        <v>Multi-Role (for IT generalists)</v>
      </c>
      <c r="M690" s="12" t="str">
        <f t="shared" si="539"/>
        <v>Information TechnologyMulti-Role (for IT generalists)Multi-Role (for IT generalists)5</v>
      </c>
      <c r="N690" s="12" t="str">
        <f t="shared" si="540"/>
        <v>F - Intermediate Professional</v>
      </c>
      <c r="O690" s="4" t="s">
        <v>2025</v>
      </c>
      <c r="P690" s="4" t="str">
        <f t="shared" si="548"/>
        <v>IT</v>
      </c>
      <c r="Q690" s="4" t="str">
        <f t="shared" si="549"/>
        <v>AA</v>
      </c>
      <c r="R690" s="4" t="str">
        <f t="shared" si="550"/>
        <v>A</v>
      </c>
      <c r="S690" s="4" t="str">
        <f t="shared" si="551"/>
        <v>F</v>
      </c>
      <c r="V690" s="12" t="str">
        <f t="shared" si="552"/>
        <v>RRU-IT-AAAF</v>
      </c>
      <c r="W690" s="17" t="str">
        <f t="shared" si="567"/>
        <v>Information Technology</v>
      </c>
      <c r="X690" s="17" t="str">
        <f t="shared" si="553"/>
        <v>Multi-Role (for IT generalists)</v>
      </c>
      <c r="Y690" s="17" t="str">
        <f t="shared" si="555"/>
        <v>Multi-Role (for IT generalists)</v>
      </c>
      <c r="Z690" s="17" t="str">
        <f t="shared" si="554"/>
        <v>F - Intermediate Professional</v>
      </c>
      <c r="AN690" s="4" t="str">
        <f t="shared" si="541"/>
        <v>ITAAAF</v>
      </c>
      <c r="AO690" s="12" t="str">
        <f t="shared" si="556"/>
        <v>RRU-IT-AAAF</v>
      </c>
      <c r="AP690" s="12" t="str">
        <f t="shared" si="542"/>
        <v>Information Technology</v>
      </c>
      <c r="AQ690" s="12" t="str">
        <f t="shared" si="543"/>
        <v>Multi-Role (for IT generalists)</v>
      </c>
      <c r="AR690" s="12" t="str">
        <f t="shared" si="544"/>
        <v>Multi-Role (for IT generalists)</v>
      </c>
      <c r="AS690" s="12" t="str">
        <f t="shared" si="545"/>
        <v>F - Intermediate Professional</v>
      </c>
      <c r="AT690" s="12" t="str">
        <f t="shared" si="546"/>
        <v>Information TechnologyMulti-Role (for IT generalists)Multi-Role (for IT generalists)F - Intermediate Professional</v>
      </c>
      <c r="AU690" s="153" t="str">
        <f t="shared" si="547"/>
        <v>F</v>
      </c>
    </row>
    <row r="691" spans="1:47">
      <c r="A691" s="12" t="s">
        <v>37</v>
      </c>
      <c r="B691" s="12" t="s">
        <v>109</v>
      </c>
      <c r="C691" s="12" t="s">
        <v>109</v>
      </c>
      <c r="D691" s="12" t="s">
        <v>138</v>
      </c>
      <c r="E691" s="12">
        <f t="shared" si="531"/>
        <v>1</v>
      </c>
      <c r="F691" s="12">
        <f t="shared" si="532"/>
        <v>1</v>
      </c>
      <c r="G691" s="12">
        <f t="shared" si="533"/>
        <v>6</v>
      </c>
      <c r="H691" s="12" t="str">
        <f t="shared" si="534"/>
        <v>Information Technology</v>
      </c>
      <c r="I691" s="12" t="str">
        <f t="shared" si="535"/>
        <v>Information Technology1</v>
      </c>
      <c r="J691" s="12" t="str">
        <f t="shared" si="536"/>
        <v>Multi-Role (for IT generalists)</v>
      </c>
      <c r="K691" s="12" t="str">
        <f t="shared" si="537"/>
        <v>Information TechnologyMulti-Role (for IT generalists)1</v>
      </c>
      <c r="L691" s="12" t="str">
        <f t="shared" si="538"/>
        <v>Multi-Role (for IT generalists)</v>
      </c>
      <c r="M691" s="12" t="str">
        <f t="shared" si="539"/>
        <v>Information TechnologyMulti-Role (for IT generalists)Multi-Role (for IT generalists)6</v>
      </c>
      <c r="N691" s="12" t="str">
        <f t="shared" si="540"/>
        <v>G - Junior Professional</v>
      </c>
      <c r="O691" s="4" t="s">
        <v>2026</v>
      </c>
      <c r="P691" s="4" t="str">
        <f t="shared" si="548"/>
        <v>IT</v>
      </c>
      <c r="Q691" s="4" t="str">
        <f t="shared" si="549"/>
        <v>AA</v>
      </c>
      <c r="R691" s="4" t="str">
        <f t="shared" si="550"/>
        <v>A</v>
      </c>
      <c r="S691" s="4" t="str">
        <f t="shared" si="551"/>
        <v>G</v>
      </c>
      <c r="V691" s="12" t="str">
        <f t="shared" si="552"/>
        <v>RRU-IT-AAAG</v>
      </c>
      <c r="W691" s="17" t="str">
        <f t="shared" si="567"/>
        <v>Information Technology</v>
      </c>
      <c r="X691" s="17" t="str">
        <f t="shared" si="553"/>
        <v>Multi-Role (for IT generalists)</v>
      </c>
      <c r="Y691" s="17" t="str">
        <f t="shared" si="555"/>
        <v>Multi-Role (for IT generalists)</v>
      </c>
      <c r="Z691" s="17" t="str">
        <f t="shared" si="554"/>
        <v>G - Junior Professional</v>
      </c>
      <c r="AN691" s="4" t="str">
        <f t="shared" si="541"/>
        <v>ITAAAG</v>
      </c>
      <c r="AO691" s="12" t="str">
        <f t="shared" si="556"/>
        <v>RRU-IT-AAAG</v>
      </c>
      <c r="AP691" s="12" t="str">
        <f t="shared" si="542"/>
        <v>Information Technology</v>
      </c>
      <c r="AQ691" s="12" t="str">
        <f t="shared" si="543"/>
        <v>Multi-Role (for IT generalists)</v>
      </c>
      <c r="AR691" s="12" t="str">
        <f t="shared" si="544"/>
        <v>Multi-Role (for IT generalists)</v>
      </c>
      <c r="AS691" s="12" t="str">
        <f t="shared" si="545"/>
        <v>G - Junior Professional</v>
      </c>
      <c r="AT691" s="12" t="str">
        <f t="shared" si="546"/>
        <v>Information TechnologyMulti-Role (for IT generalists)Multi-Role (for IT generalists)G - Junior Professional</v>
      </c>
      <c r="AU691" s="153" t="str">
        <f t="shared" si="547"/>
        <v>G</v>
      </c>
    </row>
    <row r="692" spans="1:47">
      <c r="A692" s="12" t="s">
        <v>37</v>
      </c>
      <c r="B692" s="12" t="s">
        <v>109</v>
      </c>
      <c r="C692" s="12" t="s">
        <v>109</v>
      </c>
      <c r="D692" s="12" t="s">
        <v>1408</v>
      </c>
      <c r="E692" s="12">
        <f t="shared" si="531"/>
        <v>1</v>
      </c>
      <c r="F692" s="12">
        <f t="shared" si="532"/>
        <v>1</v>
      </c>
      <c r="G692" s="12">
        <f t="shared" si="533"/>
        <v>7</v>
      </c>
      <c r="H692" s="12" t="str">
        <f t="shared" si="534"/>
        <v>Information Technology</v>
      </c>
      <c r="I692" s="12" t="str">
        <f t="shared" si="535"/>
        <v>Information Technology1</v>
      </c>
      <c r="J692" s="12" t="str">
        <f t="shared" si="536"/>
        <v>Multi-Role (for IT generalists)</v>
      </c>
      <c r="K692" s="12" t="str">
        <f t="shared" si="537"/>
        <v>Information TechnologyMulti-Role (for IT generalists)1</v>
      </c>
      <c r="L692" s="12" t="str">
        <f t="shared" si="538"/>
        <v>Multi-Role (for IT generalists)</v>
      </c>
      <c r="M692" s="12" t="str">
        <f t="shared" si="539"/>
        <v>Information TechnologyMulti-Role (for IT generalists)Multi-Role (for IT generalists)7</v>
      </c>
      <c r="N692" s="12" t="str">
        <f t="shared" si="540"/>
        <v>Levels C &amp; D Combined</v>
      </c>
      <c r="O692" s="4" t="s">
        <v>2019</v>
      </c>
      <c r="P692" s="4" t="str">
        <f t="shared" si="548"/>
        <v>IT</v>
      </c>
      <c r="Q692" s="4" t="str">
        <f t="shared" si="549"/>
        <v>AA</v>
      </c>
      <c r="R692" s="4" t="str">
        <f t="shared" si="550"/>
        <v>A</v>
      </c>
      <c r="S692" s="4" t="str">
        <f t="shared" si="551"/>
        <v>2</v>
      </c>
      <c r="V692" s="12" t="str">
        <f t="shared" si="552"/>
        <v>RRU-IT-AAA2</v>
      </c>
      <c r="W692" s="17" t="str">
        <f t="shared" si="567"/>
        <v>Information Technology</v>
      </c>
      <c r="X692" s="17" t="str">
        <f t="shared" si="553"/>
        <v>Multi-Role (for IT generalists)</v>
      </c>
      <c r="Y692" s="17" t="str">
        <f t="shared" si="555"/>
        <v>Multi-Role (for IT generalists)</v>
      </c>
      <c r="Z692" s="17" t="str">
        <f t="shared" si="554"/>
        <v>Levels C &amp; D Combined</v>
      </c>
      <c r="AN692" s="4" t="str">
        <f t="shared" si="541"/>
        <v>ITAAA2</v>
      </c>
      <c r="AO692" s="12" t="str">
        <f t="shared" si="556"/>
        <v>RRU-IT-AAA2</v>
      </c>
      <c r="AP692" s="12" t="str">
        <f t="shared" si="542"/>
        <v>Information Technology</v>
      </c>
      <c r="AQ692" s="12" t="str">
        <f t="shared" si="543"/>
        <v>Multi-Role (for IT generalists)</v>
      </c>
      <c r="AR692" s="12" t="str">
        <f t="shared" si="544"/>
        <v>Multi-Role (for IT generalists)</v>
      </c>
      <c r="AS692" s="12" t="str">
        <f t="shared" si="545"/>
        <v>Levels C &amp; D Combined</v>
      </c>
      <c r="AT692" s="12" t="str">
        <f t="shared" si="546"/>
        <v>Information TechnologyMulti-Role (for IT generalists)Multi-Role (for IT generalists)Levels C &amp; D Combined</v>
      </c>
      <c r="AU692" s="153" t="str">
        <f t="shared" si="547"/>
        <v>2</v>
      </c>
    </row>
    <row r="693" spans="1:47">
      <c r="A693" s="12" t="s">
        <v>37</v>
      </c>
      <c r="B693" s="12" t="s">
        <v>109</v>
      </c>
      <c r="C693" s="12" t="s">
        <v>109</v>
      </c>
      <c r="D693" s="12" t="s">
        <v>1409</v>
      </c>
      <c r="E693" s="12">
        <f t="shared" si="531"/>
        <v>1</v>
      </c>
      <c r="F693" s="12">
        <f t="shared" si="532"/>
        <v>1</v>
      </c>
      <c r="G693" s="12">
        <f t="shared" si="533"/>
        <v>8</v>
      </c>
      <c r="H693" s="12" t="str">
        <f t="shared" si="534"/>
        <v>Information Technology</v>
      </c>
      <c r="I693" s="12" t="str">
        <f t="shared" si="535"/>
        <v>Information Technology1</v>
      </c>
      <c r="J693" s="12" t="str">
        <f t="shared" si="536"/>
        <v>Multi-Role (for IT generalists)</v>
      </c>
      <c r="K693" s="12" t="str">
        <f t="shared" si="537"/>
        <v>Information TechnologyMulti-Role (for IT generalists)1</v>
      </c>
      <c r="L693" s="12" t="str">
        <f t="shared" si="538"/>
        <v>Multi-Role (for IT generalists)</v>
      </c>
      <c r="M693" s="12" t="str">
        <f t="shared" si="539"/>
        <v>Information TechnologyMulti-Role (for IT generalists)Multi-Role (for IT generalists)8</v>
      </c>
      <c r="N693" s="12" t="str">
        <f t="shared" si="540"/>
        <v>Levels E, F &amp; G Combined</v>
      </c>
      <c r="O693" s="4" t="s">
        <v>2020</v>
      </c>
      <c r="P693" s="4" t="str">
        <f t="shared" si="548"/>
        <v>IT</v>
      </c>
      <c r="Q693" s="4" t="str">
        <f t="shared" si="549"/>
        <v>AA</v>
      </c>
      <c r="R693" s="4" t="str">
        <f t="shared" si="550"/>
        <v>A</v>
      </c>
      <c r="S693" s="4" t="str">
        <f t="shared" si="551"/>
        <v>3</v>
      </c>
      <c r="V693" s="12" t="str">
        <f t="shared" si="552"/>
        <v>RRU-IT-AAA3</v>
      </c>
      <c r="W693" s="17" t="str">
        <f t="shared" si="567"/>
        <v>Information Technology</v>
      </c>
      <c r="X693" s="17" t="str">
        <f t="shared" si="553"/>
        <v>Multi-Role (for IT generalists)</v>
      </c>
      <c r="Y693" s="17" t="str">
        <f t="shared" si="555"/>
        <v>Multi-Role (for IT generalists)</v>
      </c>
      <c r="Z693" s="17" t="str">
        <f t="shared" si="554"/>
        <v>Levels E, F &amp; G Combined</v>
      </c>
      <c r="AN693" s="4" t="str">
        <f t="shared" si="541"/>
        <v>ITAAA3</v>
      </c>
      <c r="AO693" s="12" t="str">
        <f t="shared" si="556"/>
        <v>RRU-IT-AAA3</v>
      </c>
      <c r="AP693" s="12" t="str">
        <f t="shared" si="542"/>
        <v>Information Technology</v>
      </c>
      <c r="AQ693" s="12" t="str">
        <f t="shared" si="543"/>
        <v>Multi-Role (for IT generalists)</v>
      </c>
      <c r="AR693" s="12" t="str">
        <f t="shared" si="544"/>
        <v>Multi-Role (for IT generalists)</v>
      </c>
      <c r="AS693" s="12" t="str">
        <f t="shared" si="545"/>
        <v>Levels E, F &amp; G Combined</v>
      </c>
      <c r="AT693" s="12" t="str">
        <f t="shared" si="546"/>
        <v>Information TechnologyMulti-Role (for IT generalists)Multi-Role (for IT generalists)Levels E, F &amp; G Combined</v>
      </c>
      <c r="AU693" s="153" t="str">
        <f t="shared" si="547"/>
        <v>3</v>
      </c>
    </row>
    <row r="694" spans="1:47">
      <c r="A694" s="12" t="s">
        <v>37</v>
      </c>
      <c r="B694" s="12" t="s">
        <v>210</v>
      </c>
      <c r="C694" s="12" t="s">
        <v>210</v>
      </c>
      <c r="D694" s="12" t="s">
        <v>51</v>
      </c>
      <c r="E694" s="12">
        <f t="shared" si="531"/>
        <v>2</v>
      </c>
      <c r="F694" s="12">
        <f t="shared" si="532"/>
        <v>1</v>
      </c>
      <c r="G694" s="12">
        <f t="shared" si="533"/>
        <v>1</v>
      </c>
      <c r="H694" s="12" t="str">
        <f t="shared" si="534"/>
        <v>Information Technology</v>
      </c>
      <c r="I694" s="12" t="str">
        <f t="shared" si="535"/>
        <v>Information Technology2</v>
      </c>
      <c r="J694" s="12" t="str">
        <f t="shared" si="536"/>
        <v>Application Development/Support</v>
      </c>
      <c r="K694" s="12" t="str">
        <f t="shared" si="537"/>
        <v>Information TechnologyApplication Development/Support1</v>
      </c>
      <c r="L694" s="12" t="str">
        <f t="shared" si="538"/>
        <v>Application Development/Support</v>
      </c>
      <c r="M694" s="12" t="str">
        <f t="shared" si="539"/>
        <v>Information TechnologyApplication Development/SupportApplication Development/Support1</v>
      </c>
      <c r="N694" s="12" t="str">
        <f t="shared" si="540"/>
        <v>B - Senior Function Manager</v>
      </c>
      <c r="O694" s="4" t="s">
        <v>2029</v>
      </c>
      <c r="P694" s="4" t="str">
        <f t="shared" si="548"/>
        <v>IT</v>
      </c>
      <c r="Q694" s="4" t="str">
        <f t="shared" si="549"/>
        <v>AP</v>
      </c>
      <c r="R694" s="4" t="str">
        <f t="shared" si="550"/>
        <v>A</v>
      </c>
      <c r="S694" s="4" t="str">
        <f t="shared" si="551"/>
        <v>B</v>
      </c>
      <c r="V694" s="12" t="str">
        <f t="shared" si="552"/>
        <v>RRU-IT-APAB</v>
      </c>
      <c r="W694" s="17" t="str">
        <f t="shared" si="567"/>
        <v>Information Technology</v>
      </c>
      <c r="X694" s="17" t="str">
        <f t="shared" si="553"/>
        <v>Application Development/Support</v>
      </c>
      <c r="Y694" s="17" t="str">
        <f t="shared" si="555"/>
        <v>Multi-Role (for IT generalists)</v>
      </c>
      <c r="Z694" s="17" t="str">
        <f t="shared" si="554"/>
        <v>B - Senior Function Manager</v>
      </c>
      <c r="AN694" s="4" t="str">
        <f t="shared" si="541"/>
        <v>ITAPAB</v>
      </c>
      <c r="AO694" s="12" t="str">
        <f t="shared" si="556"/>
        <v>RRU-IT-APAB</v>
      </c>
      <c r="AP694" s="12" t="str">
        <f t="shared" si="542"/>
        <v>Information Technology</v>
      </c>
      <c r="AQ694" s="12" t="str">
        <f t="shared" si="543"/>
        <v>Application Development/Support</v>
      </c>
      <c r="AR694" s="12" t="str">
        <f t="shared" si="544"/>
        <v>Application Development/Support</v>
      </c>
      <c r="AS694" s="12" t="str">
        <f t="shared" si="545"/>
        <v>B - Senior Function Manager</v>
      </c>
      <c r="AT694" s="12" t="str">
        <f t="shared" si="546"/>
        <v>Information TechnologyApplication Development/SupportApplication Development/SupportB - Senior Function Manager</v>
      </c>
      <c r="AU694" s="153" t="str">
        <f t="shared" si="547"/>
        <v>B</v>
      </c>
    </row>
    <row r="695" spans="1:47">
      <c r="A695" s="12" t="s">
        <v>37</v>
      </c>
      <c r="B695" s="12" t="s">
        <v>210</v>
      </c>
      <c r="C695" s="12" t="s">
        <v>210</v>
      </c>
      <c r="D695" s="12" t="s">
        <v>142</v>
      </c>
      <c r="E695" s="12">
        <f t="shared" si="531"/>
        <v>2</v>
      </c>
      <c r="F695" s="12">
        <f t="shared" si="532"/>
        <v>1</v>
      </c>
      <c r="G695" s="12">
        <f t="shared" si="533"/>
        <v>2</v>
      </c>
      <c r="H695" s="12" t="str">
        <f t="shared" si="534"/>
        <v>Information Technology</v>
      </c>
      <c r="I695" s="12" t="str">
        <f t="shared" si="535"/>
        <v>Information Technology2</v>
      </c>
      <c r="J695" s="12" t="str">
        <f t="shared" si="536"/>
        <v>Application Development/Support</v>
      </c>
      <c r="K695" s="12" t="str">
        <f t="shared" si="537"/>
        <v>Information TechnologyApplication Development/Support1</v>
      </c>
      <c r="L695" s="12" t="str">
        <f t="shared" si="538"/>
        <v>Application Development/Support</v>
      </c>
      <c r="M695" s="12" t="str">
        <f t="shared" si="539"/>
        <v>Information TechnologyApplication Development/SupportApplication Development/Support2</v>
      </c>
      <c r="N695" s="12" t="str">
        <f t="shared" si="540"/>
        <v>C - Function Manager/Senior Technical Expert</v>
      </c>
      <c r="O695" s="4" t="s">
        <v>2030</v>
      </c>
      <c r="P695" s="4" t="str">
        <f t="shared" si="548"/>
        <v>IT</v>
      </c>
      <c r="Q695" s="4" t="str">
        <f t="shared" si="549"/>
        <v>AP</v>
      </c>
      <c r="R695" s="4" t="str">
        <f t="shared" si="550"/>
        <v>A</v>
      </c>
      <c r="S695" s="4" t="str">
        <f t="shared" si="551"/>
        <v>C</v>
      </c>
      <c r="V695" s="12" t="str">
        <f t="shared" si="552"/>
        <v>RRU-IT-APAC</v>
      </c>
      <c r="W695" s="17" t="str">
        <f t="shared" si="567"/>
        <v>Information Technology</v>
      </c>
      <c r="X695" s="17" t="str">
        <f t="shared" si="553"/>
        <v>Application Development/Support</v>
      </c>
      <c r="Y695" s="17" t="str">
        <f t="shared" si="555"/>
        <v>Application Development/Support</v>
      </c>
      <c r="Z695" s="17" t="str">
        <f t="shared" si="554"/>
        <v>C - Function Manager/Senior Technical Expert</v>
      </c>
      <c r="AN695" s="4" t="str">
        <f t="shared" si="541"/>
        <v>ITAPAC</v>
      </c>
      <c r="AO695" s="12" t="str">
        <f t="shared" si="556"/>
        <v>RRU-IT-APAC</v>
      </c>
      <c r="AP695" s="12" t="str">
        <f t="shared" si="542"/>
        <v>Information Technology</v>
      </c>
      <c r="AQ695" s="12" t="str">
        <f t="shared" si="543"/>
        <v>Application Development/Support</v>
      </c>
      <c r="AR695" s="12" t="str">
        <f t="shared" si="544"/>
        <v>Application Development/Support</v>
      </c>
      <c r="AS695" s="12" t="str">
        <f t="shared" si="545"/>
        <v>C - Function Manager/Senior Technical Expert</v>
      </c>
      <c r="AT695" s="12" t="str">
        <f t="shared" si="546"/>
        <v>Information TechnologyApplication Development/SupportApplication Development/SupportC - Function Manager/Senior Technical Expert</v>
      </c>
      <c r="AU695" s="153" t="str">
        <f t="shared" si="547"/>
        <v>C</v>
      </c>
    </row>
    <row r="696" spans="1:47">
      <c r="A696" s="12" t="s">
        <v>37</v>
      </c>
      <c r="B696" s="12" t="s">
        <v>210</v>
      </c>
      <c r="C696" s="12" t="s">
        <v>210</v>
      </c>
      <c r="D696" s="12" t="s">
        <v>135</v>
      </c>
      <c r="E696" s="12">
        <f t="shared" si="531"/>
        <v>2</v>
      </c>
      <c r="F696" s="12">
        <f t="shared" si="532"/>
        <v>1</v>
      </c>
      <c r="G696" s="12">
        <f t="shared" si="533"/>
        <v>3</v>
      </c>
      <c r="H696" s="12" t="str">
        <f t="shared" si="534"/>
        <v>Information Technology</v>
      </c>
      <c r="I696" s="12" t="str">
        <f t="shared" si="535"/>
        <v>Information Technology2</v>
      </c>
      <c r="J696" s="12" t="str">
        <f t="shared" si="536"/>
        <v>Application Development/Support</v>
      </c>
      <c r="K696" s="12" t="str">
        <f t="shared" si="537"/>
        <v>Information TechnologyApplication Development/Support1</v>
      </c>
      <c r="L696" s="12" t="str">
        <f t="shared" si="538"/>
        <v>Application Development/Support</v>
      </c>
      <c r="M696" s="12" t="str">
        <f t="shared" si="539"/>
        <v>Information TechnologyApplication Development/SupportApplication Development/Support3</v>
      </c>
      <c r="N696" s="12" t="str">
        <f t="shared" si="540"/>
        <v>D - Manager/Technical Expert</v>
      </c>
      <c r="O696" s="4" t="s">
        <v>2031</v>
      </c>
      <c r="P696" s="4" t="str">
        <f t="shared" si="548"/>
        <v>IT</v>
      </c>
      <c r="Q696" s="4" t="str">
        <f t="shared" si="549"/>
        <v>AP</v>
      </c>
      <c r="R696" s="4" t="str">
        <f t="shared" si="550"/>
        <v>A</v>
      </c>
      <c r="S696" s="4" t="str">
        <f t="shared" si="551"/>
        <v>D</v>
      </c>
      <c r="V696" s="12" t="str">
        <f t="shared" si="552"/>
        <v>RRU-IT-APAD</v>
      </c>
      <c r="W696" s="17" t="str">
        <f t="shared" si="567"/>
        <v>Information Technology</v>
      </c>
      <c r="X696" s="17" t="str">
        <f t="shared" si="553"/>
        <v>Application Development/Support</v>
      </c>
      <c r="Y696" s="17" t="str">
        <f t="shared" si="555"/>
        <v>Application Development/Support</v>
      </c>
      <c r="Z696" s="17" t="str">
        <f t="shared" si="554"/>
        <v>D - Manager/Technical Expert</v>
      </c>
      <c r="AN696" s="4" t="str">
        <f t="shared" si="541"/>
        <v>ITAPAD</v>
      </c>
      <c r="AO696" s="12" t="str">
        <f t="shared" si="556"/>
        <v>RRU-IT-APAD</v>
      </c>
      <c r="AP696" s="12" t="str">
        <f t="shared" si="542"/>
        <v>Information Technology</v>
      </c>
      <c r="AQ696" s="12" t="str">
        <f t="shared" si="543"/>
        <v>Application Development/Support</v>
      </c>
      <c r="AR696" s="12" t="str">
        <f t="shared" si="544"/>
        <v>Application Development/Support</v>
      </c>
      <c r="AS696" s="12" t="str">
        <f t="shared" si="545"/>
        <v>D - Manager/Technical Expert</v>
      </c>
      <c r="AT696" s="12" t="str">
        <f t="shared" si="546"/>
        <v>Information TechnologyApplication Development/SupportApplication Development/SupportD - Manager/Technical Expert</v>
      </c>
      <c r="AU696" s="153" t="str">
        <f t="shared" si="547"/>
        <v>D</v>
      </c>
    </row>
    <row r="697" spans="1:47">
      <c r="A697" s="12" t="s">
        <v>37</v>
      </c>
      <c r="B697" s="12" t="s">
        <v>210</v>
      </c>
      <c r="C697" s="12" t="s">
        <v>210</v>
      </c>
      <c r="D697" s="12" t="s">
        <v>136</v>
      </c>
      <c r="E697" s="12">
        <f t="shared" si="531"/>
        <v>2</v>
      </c>
      <c r="F697" s="12">
        <f t="shared" si="532"/>
        <v>1</v>
      </c>
      <c r="G697" s="12">
        <f t="shared" si="533"/>
        <v>4</v>
      </c>
      <c r="H697" s="12" t="str">
        <f t="shared" si="534"/>
        <v>Information Technology</v>
      </c>
      <c r="I697" s="12" t="str">
        <f t="shared" si="535"/>
        <v>Information Technology2</v>
      </c>
      <c r="J697" s="12" t="str">
        <f t="shared" si="536"/>
        <v>Application Development/Support</v>
      </c>
      <c r="K697" s="12" t="str">
        <f t="shared" si="537"/>
        <v>Information TechnologyApplication Development/Support1</v>
      </c>
      <c r="L697" s="12" t="str">
        <f t="shared" si="538"/>
        <v>Application Development/Support</v>
      </c>
      <c r="M697" s="12" t="str">
        <f t="shared" si="539"/>
        <v>Information TechnologyApplication Development/SupportApplication Development/Support4</v>
      </c>
      <c r="N697" s="12" t="str">
        <f t="shared" si="540"/>
        <v>E - Senior Professional</v>
      </c>
      <c r="O697" s="4" t="s">
        <v>2032</v>
      </c>
      <c r="P697" s="4" t="str">
        <f t="shared" si="548"/>
        <v>IT</v>
      </c>
      <c r="Q697" s="4" t="str">
        <f t="shared" si="549"/>
        <v>AP</v>
      </c>
      <c r="R697" s="4" t="str">
        <f t="shared" si="550"/>
        <v>A</v>
      </c>
      <c r="S697" s="4" t="str">
        <f t="shared" si="551"/>
        <v>E</v>
      </c>
      <c r="V697" s="12" t="str">
        <f t="shared" si="552"/>
        <v>RRU-IT-APAE</v>
      </c>
      <c r="W697" s="17" t="str">
        <f t="shared" si="567"/>
        <v>Information Technology</v>
      </c>
      <c r="X697" s="17" t="str">
        <f t="shared" si="553"/>
        <v>Application Development/Support</v>
      </c>
      <c r="Y697" s="17" t="str">
        <f t="shared" si="555"/>
        <v>Application Development/Support</v>
      </c>
      <c r="Z697" s="17" t="str">
        <f t="shared" si="554"/>
        <v>E - Senior Professional</v>
      </c>
      <c r="AN697" s="4" t="str">
        <f t="shared" si="541"/>
        <v>ITAPAE</v>
      </c>
      <c r="AO697" s="12" t="str">
        <f t="shared" si="556"/>
        <v>RRU-IT-APAE</v>
      </c>
      <c r="AP697" s="12" t="str">
        <f t="shared" si="542"/>
        <v>Information Technology</v>
      </c>
      <c r="AQ697" s="12" t="str">
        <f t="shared" si="543"/>
        <v>Application Development/Support</v>
      </c>
      <c r="AR697" s="12" t="str">
        <f t="shared" si="544"/>
        <v>Application Development/Support</v>
      </c>
      <c r="AS697" s="12" t="str">
        <f t="shared" si="545"/>
        <v>E - Senior Professional</v>
      </c>
      <c r="AT697" s="12" t="str">
        <f t="shared" si="546"/>
        <v>Information TechnologyApplication Development/SupportApplication Development/SupportE - Senior Professional</v>
      </c>
      <c r="AU697" s="153" t="str">
        <f t="shared" si="547"/>
        <v>E</v>
      </c>
    </row>
    <row r="698" spans="1:47">
      <c r="A698" s="12" t="s">
        <v>37</v>
      </c>
      <c r="B698" s="12" t="s">
        <v>210</v>
      </c>
      <c r="C698" s="12" t="s">
        <v>210</v>
      </c>
      <c r="D698" s="12" t="s">
        <v>137</v>
      </c>
      <c r="E698" s="12">
        <f t="shared" si="531"/>
        <v>2</v>
      </c>
      <c r="F698" s="12">
        <f t="shared" si="532"/>
        <v>1</v>
      </c>
      <c r="G698" s="12">
        <f t="shared" si="533"/>
        <v>5</v>
      </c>
      <c r="H698" s="12" t="str">
        <f t="shared" si="534"/>
        <v>Information Technology</v>
      </c>
      <c r="I698" s="12" t="str">
        <f t="shared" si="535"/>
        <v>Information Technology2</v>
      </c>
      <c r="J698" s="12" t="str">
        <f t="shared" si="536"/>
        <v>Application Development/Support</v>
      </c>
      <c r="K698" s="12" t="str">
        <f t="shared" si="537"/>
        <v>Information TechnologyApplication Development/Support1</v>
      </c>
      <c r="L698" s="12" t="str">
        <f t="shared" si="538"/>
        <v>Application Development/Support</v>
      </c>
      <c r="M698" s="12" t="str">
        <f t="shared" si="539"/>
        <v>Information TechnologyApplication Development/SupportApplication Development/Support5</v>
      </c>
      <c r="N698" s="12" t="str">
        <f t="shared" si="540"/>
        <v>F - Intermediate Professional</v>
      </c>
      <c r="O698" s="4" t="s">
        <v>2033</v>
      </c>
      <c r="P698" s="4" t="str">
        <f t="shared" si="548"/>
        <v>IT</v>
      </c>
      <c r="Q698" s="4" t="str">
        <f t="shared" si="549"/>
        <v>AP</v>
      </c>
      <c r="R698" s="4" t="str">
        <f t="shared" si="550"/>
        <v>A</v>
      </c>
      <c r="S698" s="4" t="str">
        <f t="shared" si="551"/>
        <v>F</v>
      </c>
      <c r="V698" s="12" t="str">
        <f t="shared" si="552"/>
        <v>RRU-IT-APAF</v>
      </c>
      <c r="W698" s="17" t="str">
        <f t="shared" si="567"/>
        <v>Information Technology</v>
      </c>
      <c r="X698" s="17" t="str">
        <f t="shared" si="553"/>
        <v>Application Development/Support</v>
      </c>
      <c r="Y698" s="17" t="str">
        <f t="shared" si="555"/>
        <v>Application Development/Support</v>
      </c>
      <c r="Z698" s="17" t="str">
        <f t="shared" si="554"/>
        <v>F - Intermediate Professional</v>
      </c>
      <c r="AN698" s="4" t="str">
        <f t="shared" si="541"/>
        <v>ITAPAF</v>
      </c>
      <c r="AO698" s="12" t="str">
        <f t="shared" si="556"/>
        <v>RRU-IT-APAF</v>
      </c>
      <c r="AP698" s="12" t="str">
        <f t="shared" si="542"/>
        <v>Information Technology</v>
      </c>
      <c r="AQ698" s="12" t="str">
        <f t="shared" si="543"/>
        <v>Application Development/Support</v>
      </c>
      <c r="AR698" s="12" t="str">
        <f t="shared" si="544"/>
        <v>Application Development/Support</v>
      </c>
      <c r="AS698" s="12" t="str">
        <f t="shared" si="545"/>
        <v>F - Intermediate Professional</v>
      </c>
      <c r="AT698" s="12" t="str">
        <f t="shared" si="546"/>
        <v>Information TechnologyApplication Development/SupportApplication Development/SupportF - Intermediate Professional</v>
      </c>
      <c r="AU698" s="153" t="str">
        <f t="shared" si="547"/>
        <v>F</v>
      </c>
    </row>
    <row r="699" spans="1:47">
      <c r="A699" s="12" t="s">
        <v>37</v>
      </c>
      <c r="B699" s="12" t="s">
        <v>210</v>
      </c>
      <c r="C699" s="12" t="s">
        <v>210</v>
      </c>
      <c r="D699" s="12" t="s">
        <v>138</v>
      </c>
      <c r="E699" s="12">
        <f t="shared" si="531"/>
        <v>2</v>
      </c>
      <c r="F699" s="12">
        <f t="shared" si="532"/>
        <v>1</v>
      </c>
      <c r="G699" s="12">
        <f t="shared" si="533"/>
        <v>6</v>
      </c>
      <c r="H699" s="12" t="str">
        <f t="shared" si="534"/>
        <v>Information Technology</v>
      </c>
      <c r="I699" s="12" t="str">
        <f t="shared" si="535"/>
        <v>Information Technology2</v>
      </c>
      <c r="J699" s="12" t="str">
        <f t="shared" si="536"/>
        <v>Application Development/Support</v>
      </c>
      <c r="K699" s="12" t="str">
        <f t="shared" si="537"/>
        <v>Information TechnologyApplication Development/Support1</v>
      </c>
      <c r="L699" s="12" t="str">
        <f t="shared" si="538"/>
        <v>Application Development/Support</v>
      </c>
      <c r="M699" s="12" t="str">
        <f t="shared" si="539"/>
        <v>Information TechnologyApplication Development/SupportApplication Development/Support6</v>
      </c>
      <c r="N699" s="12" t="str">
        <f t="shared" si="540"/>
        <v>G - Junior Professional</v>
      </c>
      <c r="O699" s="4" t="s">
        <v>2034</v>
      </c>
      <c r="P699" s="4" t="str">
        <f t="shared" si="548"/>
        <v>IT</v>
      </c>
      <c r="Q699" s="4" t="str">
        <f t="shared" si="549"/>
        <v>AP</v>
      </c>
      <c r="R699" s="4" t="str">
        <f t="shared" si="550"/>
        <v>A</v>
      </c>
      <c r="S699" s="4" t="str">
        <f t="shared" si="551"/>
        <v>G</v>
      </c>
      <c r="V699" s="12" t="str">
        <f t="shared" si="552"/>
        <v>RRU-IT-APAG</v>
      </c>
      <c r="W699" s="17" t="str">
        <f t="shared" si="567"/>
        <v>Information Technology</v>
      </c>
      <c r="X699" s="17" t="str">
        <f t="shared" si="553"/>
        <v>Application Development/Support</v>
      </c>
      <c r="Y699" s="17" t="str">
        <f t="shared" si="555"/>
        <v>Application Development/Support</v>
      </c>
      <c r="Z699" s="17" t="str">
        <f t="shared" si="554"/>
        <v>G - Junior Professional</v>
      </c>
      <c r="AN699" s="4" t="str">
        <f t="shared" si="541"/>
        <v>ITAPAG</v>
      </c>
      <c r="AO699" s="12" t="str">
        <f t="shared" si="556"/>
        <v>RRU-IT-APAG</v>
      </c>
      <c r="AP699" s="12" t="str">
        <f t="shared" si="542"/>
        <v>Information Technology</v>
      </c>
      <c r="AQ699" s="12" t="str">
        <f t="shared" si="543"/>
        <v>Application Development/Support</v>
      </c>
      <c r="AR699" s="12" t="str">
        <f t="shared" si="544"/>
        <v>Application Development/Support</v>
      </c>
      <c r="AS699" s="12" t="str">
        <f t="shared" si="545"/>
        <v>G - Junior Professional</v>
      </c>
      <c r="AT699" s="12" t="str">
        <f t="shared" si="546"/>
        <v>Information TechnologyApplication Development/SupportApplication Development/SupportG - Junior Professional</v>
      </c>
      <c r="AU699" s="153" t="str">
        <f t="shared" si="547"/>
        <v>G</v>
      </c>
    </row>
    <row r="700" spans="1:47">
      <c r="A700" s="12" t="s">
        <v>37</v>
      </c>
      <c r="B700" s="12" t="s">
        <v>210</v>
      </c>
      <c r="C700" s="12" t="s">
        <v>210</v>
      </c>
      <c r="D700" s="12" t="s">
        <v>1408</v>
      </c>
      <c r="E700" s="12">
        <f t="shared" si="531"/>
        <v>2</v>
      </c>
      <c r="F700" s="12">
        <f t="shared" si="532"/>
        <v>1</v>
      </c>
      <c r="G700" s="12">
        <f t="shared" si="533"/>
        <v>7</v>
      </c>
      <c r="H700" s="12" t="str">
        <f t="shared" si="534"/>
        <v>Information Technology</v>
      </c>
      <c r="I700" s="12" t="str">
        <f t="shared" si="535"/>
        <v>Information Technology2</v>
      </c>
      <c r="J700" s="12" t="str">
        <f t="shared" si="536"/>
        <v>Application Development/Support</v>
      </c>
      <c r="K700" s="12" t="str">
        <f t="shared" si="537"/>
        <v>Information TechnologyApplication Development/Support1</v>
      </c>
      <c r="L700" s="12" t="str">
        <f t="shared" si="538"/>
        <v>Application Development/Support</v>
      </c>
      <c r="M700" s="12" t="str">
        <f t="shared" si="539"/>
        <v>Information TechnologyApplication Development/SupportApplication Development/Support7</v>
      </c>
      <c r="N700" s="12" t="str">
        <f t="shared" si="540"/>
        <v>Levels C &amp; D Combined</v>
      </c>
      <c r="O700" s="4" t="s">
        <v>2027</v>
      </c>
      <c r="P700" s="4" t="str">
        <f t="shared" si="548"/>
        <v>IT</v>
      </c>
      <c r="Q700" s="4" t="str">
        <f t="shared" si="549"/>
        <v>AP</v>
      </c>
      <c r="R700" s="4" t="str">
        <f t="shared" si="550"/>
        <v>A</v>
      </c>
      <c r="S700" s="4" t="str">
        <f t="shared" si="551"/>
        <v>2</v>
      </c>
      <c r="V700" s="12" t="str">
        <f t="shared" si="552"/>
        <v>RRU-IT-APA2</v>
      </c>
      <c r="W700" s="17" t="str">
        <f t="shared" si="567"/>
        <v>Information Technology</v>
      </c>
      <c r="X700" s="17" t="str">
        <f t="shared" si="553"/>
        <v>Application Development/Support</v>
      </c>
      <c r="Y700" s="17" t="str">
        <f t="shared" si="555"/>
        <v>Application Development/Support</v>
      </c>
      <c r="Z700" s="17" t="str">
        <f t="shared" si="554"/>
        <v>Levels C &amp; D Combined</v>
      </c>
      <c r="AN700" s="4" t="str">
        <f t="shared" si="541"/>
        <v>ITAPA2</v>
      </c>
      <c r="AO700" s="12" t="str">
        <f t="shared" si="556"/>
        <v>RRU-IT-APA2</v>
      </c>
      <c r="AP700" s="12" t="str">
        <f t="shared" si="542"/>
        <v>Information Technology</v>
      </c>
      <c r="AQ700" s="12" t="str">
        <f t="shared" si="543"/>
        <v>Application Development/Support</v>
      </c>
      <c r="AR700" s="12" t="str">
        <f t="shared" si="544"/>
        <v>Application Development/Support</v>
      </c>
      <c r="AS700" s="12" t="str">
        <f t="shared" si="545"/>
        <v>Levels C &amp; D Combined</v>
      </c>
      <c r="AT700" s="12" t="str">
        <f t="shared" si="546"/>
        <v>Information TechnologyApplication Development/SupportApplication Development/SupportLevels C &amp; D Combined</v>
      </c>
      <c r="AU700" s="153" t="str">
        <f t="shared" si="547"/>
        <v>2</v>
      </c>
    </row>
    <row r="701" spans="1:47">
      <c r="A701" s="12" t="s">
        <v>37</v>
      </c>
      <c r="B701" s="12" t="s">
        <v>210</v>
      </c>
      <c r="C701" s="12" t="s">
        <v>210</v>
      </c>
      <c r="D701" s="12" t="s">
        <v>1409</v>
      </c>
      <c r="E701" s="12">
        <f t="shared" si="531"/>
        <v>2</v>
      </c>
      <c r="F701" s="12">
        <f t="shared" si="532"/>
        <v>1</v>
      </c>
      <c r="G701" s="12">
        <f t="shared" si="533"/>
        <v>8</v>
      </c>
      <c r="H701" s="12" t="str">
        <f t="shared" si="534"/>
        <v>Information Technology</v>
      </c>
      <c r="I701" s="12" t="str">
        <f t="shared" si="535"/>
        <v>Information Technology2</v>
      </c>
      <c r="J701" s="12" t="str">
        <f t="shared" si="536"/>
        <v>Application Development/Support</v>
      </c>
      <c r="K701" s="12" t="str">
        <f t="shared" si="537"/>
        <v>Information TechnologyApplication Development/Support1</v>
      </c>
      <c r="L701" s="12" t="str">
        <f t="shared" si="538"/>
        <v>Application Development/Support</v>
      </c>
      <c r="M701" s="12" t="str">
        <f t="shared" si="539"/>
        <v>Information TechnologyApplication Development/SupportApplication Development/Support8</v>
      </c>
      <c r="N701" s="12" t="str">
        <f t="shared" si="540"/>
        <v>Levels E, F &amp; G Combined</v>
      </c>
      <c r="O701" s="4" t="s">
        <v>2028</v>
      </c>
      <c r="P701" s="4" t="str">
        <f t="shared" si="548"/>
        <v>IT</v>
      </c>
      <c r="Q701" s="4" t="str">
        <f t="shared" si="549"/>
        <v>AP</v>
      </c>
      <c r="R701" s="4" t="str">
        <f t="shared" si="550"/>
        <v>A</v>
      </c>
      <c r="S701" s="4" t="str">
        <f t="shared" si="551"/>
        <v>3</v>
      </c>
      <c r="V701" s="12" t="str">
        <f t="shared" si="552"/>
        <v>RRU-IT-APA3</v>
      </c>
      <c r="W701" s="17" t="str">
        <f t="shared" si="567"/>
        <v>Information Technology</v>
      </c>
      <c r="X701" s="17" t="str">
        <f t="shared" si="553"/>
        <v>Application Development/Support</v>
      </c>
      <c r="Y701" s="17" t="str">
        <f t="shared" si="555"/>
        <v>Application Development/Support</v>
      </c>
      <c r="Z701" s="17" t="str">
        <f t="shared" si="554"/>
        <v>Levels E, F &amp; G Combined</v>
      </c>
      <c r="AN701" s="4" t="str">
        <f t="shared" si="541"/>
        <v>ITAPA3</v>
      </c>
      <c r="AO701" s="12" t="str">
        <f t="shared" si="556"/>
        <v>RRU-IT-APA3</v>
      </c>
      <c r="AP701" s="12" t="str">
        <f t="shared" si="542"/>
        <v>Information Technology</v>
      </c>
      <c r="AQ701" s="12" t="str">
        <f t="shared" si="543"/>
        <v>Application Development/Support</v>
      </c>
      <c r="AR701" s="12" t="str">
        <f t="shared" si="544"/>
        <v>Application Development/Support</v>
      </c>
      <c r="AS701" s="12" t="str">
        <f t="shared" si="545"/>
        <v>Levels E, F &amp; G Combined</v>
      </c>
      <c r="AT701" s="12" t="str">
        <f t="shared" si="546"/>
        <v>Information TechnologyApplication Development/SupportApplication Development/SupportLevels E, F &amp; G Combined</v>
      </c>
      <c r="AU701" s="153" t="str">
        <f t="shared" si="547"/>
        <v>3</v>
      </c>
    </row>
    <row r="702" spans="1:47">
      <c r="A702" s="189" t="s">
        <v>37</v>
      </c>
      <c r="B702" s="189" t="s">
        <v>2884</v>
      </c>
      <c r="C702" s="189" t="s">
        <v>2884</v>
      </c>
      <c r="D702" s="189" t="s">
        <v>51</v>
      </c>
      <c r="E702" s="12">
        <f t="shared" si="531"/>
        <v>3</v>
      </c>
      <c r="F702" s="12">
        <f t="shared" si="532"/>
        <v>1</v>
      </c>
      <c r="G702" s="12">
        <f t="shared" si="533"/>
        <v>1</v>
      </c>
      <c r="H702" s="12" t="str">
        <f t="shared" si="534"/>
        <v>Information Technology</v>
      </c>
      <c r="I702" s="12" t="str">
        <f t="shared" si="535"/>
        <v>Information Technology3</v>
      </c>
      <c r="J702" s="12" t="str">
        <f t="shared" si="536"/>
        <v>Network/Infrastructure Administration</v>
      </c>
      <c r="K702" s="12" t="str">
        <f t="shared" si="537"/>
        <v>Information TechnologyNetwork/Infrastructure Administration1</v>
      </c>
      <c r="L702" s="12" t="str">
        <f t="shared" si="538"/>
        <v>Network/Infrastructure Administration</v>
      </c>
      <c r="M702" s="12" t="str">
        <f t="shared" si="539"/>
        <v>Information TechnologyNetwork/Infrastructure AdministrationNetwork/Infrastructure Administration1</v>
      </c>
      <c r="N702" s="12" t="str">
        <f t="shared" si="540"/>
        <v>B - Senior Function Manager</v>
      </c>
      <c r="O702" s="4" t="s">
        <v>2059</v>
      </c>
      <c r="P702" s="4" t="str">
        <f t="shared" si="548"/>
        <v>IT</v>
      </c>
      <c r="Q702" s="4" t="str">
        <f t="shared" si="549"/>
        <v>NE</v>
      </c>
      <c r="R702" s="4" t="str">
        <f t="shared" si="550"/>
        <v>A</v>
      </c>
      <c r="S702" s="4" t="str">
        <f t="shared" si="551"/>
        <v>B</v>
      </c>
      <c r="V702" s="12" t="str">
        <f t="shared" si="552"/>
        <v>RRU-IT-NEAB</v>
      </c>
      <c r="W702" s="17" t="str">
        <f t="shared" si="567"/>
        <v>Information Technology</v>
      </c>
      <c r="X702" s="17" t="str">
        <f t="shared" si="553"/>
        <v>Network/Infrastructure Administration</v>
      </c>
      <c r="Y702" s="17" t="str">
        <f t="shared" si="555"/>
        <v>Application Development/Support</v>
      </c>
      <c r="Z702" s="17" t="str">
        <f t="shared" si="554"/>
        <v>B - Senior Function Manager</v>
      </c>
      <c r="AN702" s="4" t="str">
        <f t="shared" si="541"/>
        <v>ITNEAB</v>
      </c>
      <c r="AO702" s="12" t="str">
        <f t="shared" si="556"/>
        <v>RRU-IT-NEAB</v>
      </c>
      <c r="AP702" s="12" t="str">
        <f t="shared" si="542"/>
        <v>Information Technology</v>
      </c>
      <c r="AQ702" s="12" t="str">
        <f t="shared" si="543"/>
        <v>Network/Infrastructure Administration</v>
      </c>
      <c r="AR702" s="12" t="str">
        <f t="shared" si="544"/>
        <v>Network/Infrastructure Administration</v>
      </c>
      <c r="AS702" s="12" t="str">
        <f t="shared" si="545"/>
        <v>B - Senior Function Manager</v>
      </c>
      <c r="AT702" s="12" t="str">
        <f t="shared" si="546"/>
        <v>Information TechnologyNetwork/Infrastructure AdministrationNetwork/Infrastructure AdministrationB - Senior Function Manager</v>
      </c>
      <c r="AU702" s="153" t="str">
        <f t="shared" si="547"/>
        <v>B</v>
      </c>
    </row>
    <row r="703" spans="1:47">
      <c r="A703" s="189" t="s">
        <v>37</v>
      </c>
      <c r="B703" s="189" t="s">
        <v>2884</v>
      </c>
      <c r="C703" s="189" t="s">
        <v>2884</v>
      </c>
      <c r="D703" s="189" t="s">
        <v>142</v>
      </c>
      <c r="E703" s="12">
        <f t="shared" si="531"/>
        <v>3</v>
      </c>
      <c r="F703" s="12">
        <f t="shared" si="532"/>
        <v>1</v>
      </c>
      <c r="G703" s="12">
        <f t="shared" si="533"/>
        <v>2</v>
      </c>
      <c r="H703" s="12" t="str">
        <f t="shared" si="534"/>
        <v>Information Technology</v>
      </c>
      <c r="I703" s="12" t="str">
        <f t="shared" si="535"/>
        <v>Information Technology3</v>
      </c>
      <c r="J703" s="12" t="str">
        <f t="shared" si="536"/>
        <v>Network/Infrastructure Administration</v>
      </c>
      <c r="K703" s="12" t="str">
        <f t="shared" si="537"/>
        <v>Information TechnologyNetwork/Infrastructure Administration1</v>
      </c>
      <c r="L703" s="12" t="str">
        <f t="shared" si="538"/>
        <v>Network/Infrastructure Administration</v>
      </c>
      <c r="M703" s="12" t="str">
        <f t="shared" si="539"/>
        <v>Information TechnologyNetwork/Infrastructure AdministrationNetwork/Infrastructure Administration2</v>
      </c>
      <c r="N703" s="12" t="str">
        <f t="shared" si="540"/>
        <v>C - Function Manager/Senior Technical Expert</v>
      </c>
      <c r="O703" s="4" t="s">
        <v>2060</v>
      </c>
      <c r="P703" s="4" t="str">
        <f t="shared" si="548"/>
        <v>IT</v>
      </c>
      <c r="Q703" s="4" t="str">
        <f t="shared" si="549"/>
        <v>NE</v>
      </c>
      <c r="R703" s="4" t="str">
        <f t="shared" si="550"/>
        <v>A</v>
      </c>
      <c r="S703" s="4" t="str">
        <f t="shared" si="551"/>
        <v>C</v>
      </c>
      <c r="V703" s="12" t="str">
        <f t="shared" si="552"/>
        <v>RRU-IT-NEAC</v>
      </c>
      <c r="W703" s="17" t="str">
        <f t="shared" si="567"/>
        <v>Information Technology</v>
      </c>
      <c r="X703" s="17" t="str">
        <f t="shared" si="553"/>
        <v>Network/Infrastructure Administration</v>
      </c>
      <c r="Y703" s="17" t="str">
        <f t="shared" si="555"/>
        <v>Network/Infrastructure Administration</v>
      </c>
      <c r="Z703" s="17" t="str">
        <f t="shared" si="554"/>
        <v>C - Function Manager/Senior Technical Expert</v>
      </c>
      <c r="AN703" s="4" t="str">
        <f t="shared" si="541"/>
        <v>ITNEAC</v>
      </c>
      <c r="AO703" s="12" t="str">
        <f t="shared" si="556"/>
        <v>RRU-IT-NEAC</v>
      </c>
      <c r="AP703" s="12" t="str">
        <f t="shared" si="542"/>
        <v>Information Technology</v>
      </c>
      <c r="AQ703" s="12" t="str">
        <f t="shared" si="543"/>
        <v>Network/Infrastructure Administration</v>
      </c>
      <c r="AR703" s="12" t="str">
        <f t="shared" si="544"/>
        <v>Network/Infrastructure Administration</v>
      </c>
      <c r="AS703" s="12" t="str">
        <f t="shared" si="545"/>
        <v>C - Function Manager/Senior Technical Expert</v>
      </c>
      <c r="AT703" s="12" t="str">
        <f t="shared" si="546"/>
        <v>Information TechnologyNetwork/Infrastructure AdministrationNetwork/Infrastructure AdministrationC - Function Manager/Senior Technical Expert</v>
      </c>
      <c r="AU703" s="153" t="str">
        <f t="shared" si="547"/>
        <v>C</v>
      </c>
    </row>
    <row r="704" spans="1:47">
      <c r="A704" s="189" t="s">
        <v>37</v>
      </c>
      <c r="B704" s="189" t="s">
        <v>2884</v>
      </c>
      <c r="C704" s="189" t="s">
        <v>2884</v>
      </c>
      <c r="D704" s="189" t="s">
        <v>135</v>
      </c>
      <c r="E704" s="12">
        <f t="shared" si="531"/>
        <v>3</v>
      </c>
      <c r="F704" s="12">
        <f t="shared" si="532"/>
        <v>1</v>
      </c>
      <c r="G704" s="12">
        <f t="shared" si="533"/>
        <v>3</v>
      </c>
      <c r="H704" s="12" t="str">
        <f t="shared" si="534"/>
        <v>Information Technology</v>
      </c>
      <c r="I704" s="12" t="str">
        <f t="shared" si="535"/>
        <v>Information Technology3</v>
      </c>
      <c r="J704" s="12" t="str">
        <f t="shared" si="536"/>
        <v>Network/Infrastructure Administration</v>
      </c>
      <c r="K704" s="12" t="str">
        <f t="shared" si="537"/>
        <v>Information TechnologyNetwork/Infrastructure Administration1</v>
      </c>
      <c r="L704" s="12" t="str">
        <f t="shared" si="538"/>
        <v>Network/Infrastructure Administration</v>
      </c>
      <c r="M704" s="12" t="str">
        <f t="shared" si="539"/>
        <v>Information TechnologyNetwork/Infrastructure AdministrationNetwork/Infrastructure Administration3</v>
      </c>
      <c r="N704" s="12" t="str">
        <f t="shared" si="540"/>
        <v>D - Manager/Technical Expert</v>
      </c>
      <c r="O704" s="4" t="s">
        <v>2061</v>
      </c>
      <c r="P704" s="4" t="str">
        <f t="shared" si="548"/>
        <v>IT</v>
      </c>
      <c r="Q704" s="4" t="str">
        <f t="shared" si="549"/>
        <v>NE</v>
      </c>
      <c r="R704" s="4" t="str">
        <f t="shared" si="550"/>
        <v>A</v>
      </c>
      <c r="S704" s="4" t="str">
        <f t="shared" si="551"/>
        <v>D</v>
      </c>
      <c r="V704" s="12" t="str">
        <f t="shared" si="552"/>
        <v>RRU-IT-NEAD</v>
      </c>
      <c r="W704" s="17" t="str">
        <f t="shared" si="567"/>
        <v>Information Technology</v>
      </c>
      <c r="X704" s="17" t="str">
        <f t="shared" si="553"/>
        <v>Network/Infrastructure Administration</v>
      </c>
      <c r="Y704" s="17" t="str">
        <f t="shared" si="555"/>
        <v>Network/Infrastructure Administration</v>
      </c>
      <c r="Z704" s="17" t="str">
        <f t="shared" si="554"/>
        <v>D - Manager/Technical Expert</v>
      </c>
      <c r="AN704" s="4" t="str">
        <f t="shared" si="541"/>
        <v>ITNEAD</v>
      </c>
      <c r="AO704" s="12" t="str">
        <f t="shared" si="556"/>
        <v>RRU-IT-NEAD</v>
      </c>
      <c r="AP704" s="12" t="str">
        <f t="shared" si="542"/>
        <v>Information Technology</v>
      </c>
      <c r="AQ704" s="12" t="str">
        <f t="shared" si="543"/>
        <v>Network/Infrastructure Administration</v>
      </c>
      <c r="AR704" s="12" t="str">
        <f t="shared" si="544"/>
        <v>Network/Infrastructure Administration</v>
      </c>
      <c r="AS704" s="12" t="str">
        <f t="shared" si="545"/>
        <v>D - Manager/Technical Expert</v>
      </c>
      <c r="AT704" s="12" t="str">
        <f t="shared" si="546"/>
        <v>Information TechnologyNetwork/Infrastructure AdministrationNetwork/Infrastructure AdministrationD - Manager/Technical Expert</v>
      </c>
      <c r="AU704" s="153" t="str">
        <f t="shared" si="547"/>
        <v>D</v>
      </c>
    </row>
    <row r="705" spans="1:47">
      <c r="A705" s="189" t="s">
        <v>37</v>
      </c>
      <c r="B705" s="189" t="s">
        <v>2884</v>
      </c>
      <c r="C705" s="189" t="s">
        <v>2884</v>
      </c>
      <c r="D705" s="189" t="s">
        <v>136</v>
      </c>
      <c r="E705" s="12">
        <f t="shared" si="531"/>
        <v>3</v>
      </c>
      <c r="F705" s="12">
        <f t="shared" si="532"/>
        <v>1</v>
      </c>
      <c r="G705" s="12">
        <f t="shared" si="533"/>
        <v>4</v>
      </c>
      <c r="H705" s="12" t="str">
        <f t="shared" si="534"/>
        <v>Information Technology</v>
      </c>
      <c r="I705" s="12" t="str">
        <f t="shared" si="535"/>
        <v>Information Technology3</v>
      </c>
      <c r="J705" s="12" t="str">
        <f t="shared" si="536"/>
        <v>Network/Infrastructure Administration</v>
      </c>
      <c r="K705" s="12" t="str">
        <f t="shared" si="537"/>
        <v>Information TechnologyNetwork/Infrastructure Administration1</v>
      </c>
      <c r="L705" s="12" t="str">
        <f t="shared" si="538"/>
        <v>Network/Infrastructure Administration</v>
      </c>
      <c r="M705" s="12" t="str">
        <f t="shared" si="539"/>
        <v>Information TechnologyNetwork/Infrastructure AdministrationNetwork/Infrastructure Administration4</v>
      </c>
      <c r="N705" s="12" t="str">
        <f t="shared" si="540"/>
        <v>E - Senior Professional</v>
      </c>
      <c r="O705" s="4" t="s">
        <v>2062</v>
      </c>
      <c r="P705" s="4" t="str">
        <f t="shared" si="548"/>
        <v>IT</v>
      </c>
      <c r="Q705" s="4" t="str">
        <f t="shared" si="549"/>
        <v>NE</v>
      </c>
      <c r="R705" s="4" t="str">
        <f t="shared" si="550"/>
        <v>A</v>
      </c>
      <c r="S705" s="4" t="str">
        <f t="shared" si="551"/>
        <v>E</v>
      </c>
      <c r="V705" s="12" t="str">
        <f t="shared" si="552"/>
        <v>RRU-IT-NEAE</v>
      </c>
      <c r="W705" s="17" t="str">
        <f t="shared" si="567"/>
        <v>Information Technology</v>
      </c>
      <c r="X705" s="17" t="str">
        <f t="shared" si="553"/>
        <v>Network/Infrastructure Administration</v>
      </c>
      <c r="Y705" s="17" t="str">
        <f t="shared" si="555"/>
        <v>Network/Infrastructure Administration</v>
      </c>
      <c r="Z705" s="17" t="str">
        <f t="shared" si="554"/>
        <v>E - Senior Professional</v>
      </c>
      <c r="AN705" s="4" t="str">
        <f t="shared" si="541"/>
        <v>ITNEAE</v>
      </c>
      <c r="AO705" s="12" t="str">
        <f t="shared" si="556"/>
        <v>RRU-IT-NEAE</v>
      </c>
      <c r="AP705" s="12" t="str">
        <f t="shared" si="542"/>
        <v>Information Technology</v>
      </c>
      <c r="AQ705" s="12" t="str">
        <f t="shared" si="543"/>
        <v>Network/Infrastructure Administration</v>
      </c>
      <c r="AR705" s="12" t="str">
        <f t="shared" si="544"/>
        <v>Network/Infrastructure Administration</v>
      </c>
      <c r="AS705" s="12" t="str">
        <f t="shared" si="545"/>
        <v>E - Senior Professional</v>
      </c>
      <c r="AT705" s="12" t="str">
        <f t="shared" si="546"/>
        <v>Information TechnologyNetwork/Infrastructure AdministrationNetwork/Infrastructure AdministrationE - Senior Professional</v>
      </c>
      <c r="AU705" s="153" t="str">
        <f t="shared" si="547"/>
        <v>E</v>
      </c>
    </row>
    <row r="706" spans="1:47">
      <c r="A706" s="189" t="s">
        <v>37</v>
      </c>
      <c r="B706" s="189" t="s">
        <v>2884</v>
      </c>
      <c r="C706" s="189" t="s">
        <v>2884</v>
      </c>
      <c r="D706" s="189" t="s">
        <v>137</v>
      </c>
      <c r="E706" s="12">
        <f t="shared" si="531"/>
        <v>3</v>
      </c>
      <c r="F706" s="12">
        <f t="shared" si="532"/>
        <v>1</v>
      </c>
      <c r="G706" s="12">
        <f t="shared" si="533"/>
        <v>5</v>
      </c>
      <c r="H706" s="12" t="str">
        <f t="shared" si="534"/>
        <v>Information Technology</v>
      </c>
      <c r="I706" s="12" t="str">
        <f t="shared" si="535"/>
        <v>Information Technology3</v>
      </c>
      <c r="J706" s="12" t="str">
        <f t="shared" si="536"/>
        <v>Network/Infrastructure Administration</v>
      </c>
      <c r="K706" s="12" t="str">
        <f t="shared" si="537"/>
        <v>Information TechnologyNetwork/Infrastructure Administration1</v>
      </c>
      <c r="L706" s="12" t="str">
        <f t="shared" si="538"/>
        <v>Network/Infrastructure Administration</v>
      </c>
      <c r="M706" s="12" t="str">
        <f t="shared" si="539"/>
        <v>Information TechnologyNetwork/Infrastructure AdministrationNetwork/Infrastructure Administration5</v>
      </c>
      <c r="N706" s="12" t="str">
        <f t="shared" si="540"/>
        <v>F - Intermediate Professional</v>
      </c>
      <c r="O706" s="4" t="s">
        <v>2063</v>
      </c>
      <c r="P706" s="4" t="str">
        <f t="shared" si="548"/>
        <v>IT</v>
      </c>
      <c r="Q706" s="4" t="str">
        <f t="shared" si="549"/>
        <v>NE</v>
      </c>
      <c r="R706" s="4" t="str">
        <f t="shared" si="550"/>
        <v>A</v>
      </c>
      <c r="S706" s="4" t="str">
        <f t="shared" si="551"/>
        <v>F</v>
      </c>
      <c r="V706" s="12" t="str">
        <f t="shared" si="552"/>
        <v>RRU-IT-NEAF</v>
      </c>
      <c r="W706" s="17" t="str">
        <f t="shared" si="567"/>
        <v>Information Technology</v>
      </c>
      <c r="X706" s="17" t="str">
        <f t="shared" si="553"/>
        <v>Network/Infrastructure Administration</v>
      </c>
      <c r="Y706" s="17" t="str">
        <f t="shared" si="555"/>
        <v>Network/Infrastructure Administration</v>
      </c>
      <c r="Z706" s="17" t="str">
        <f t="shared" si="554"/>
        <v>F - Intermediate Professional</v>
      </c>
      <c r="AN706" s="4" t="str">
        <f t="shared" si="541"/>
        <v>ITNEAF</v>
      </c>
      <c r="AO706" s="12" t="str">
        <f t="shared" si="556"/>
        <v>RRU-IT-NEAF</v>
      </c>
      <c r="AP706" s="12" t="str">
        <f t="shared" si="542"/>
        <v>Information Technology</v>
      </c>
      <c r="AQ706" s="12" t="str">
        <f t="shared" si="543"/>
        <v>Network/Infrastructure Administration</v>
      </c>
      <c r="AR706" s="12" t="str">
        <f t="shared" si="544"/>
        <v>Network/Infrastructure Administration</v>
      </c>
      <c r="AS706" s="12" t="str">
        <f t="shared" si="545"/>
        <v>F - Intermediate Professional</v>
      </c>
      <c r="AT706" s="12" t="str">
        <f t="shared" si="546"/>
        <v>Information TechnologyNetwork/Infrastructure AdministrationNetwork/Infrastructure AdministrationF - Intermediate Professional</v>
      </c>
      <c r="AU706" s="153" t="str">
        <f t="shared" si="547"/>
        <v>F</v>
      </c>
    </row>
    <row r="707" spans="1:47">
      <c r="A707" s="189" t="s">
        <v>37</v>
      </c>
      <c r="B707" s="189" t="s">
        <v>2884</v>
      </c>
      <c r="C707" s="189" t="s">
        <v>2884</v>
      </c>
      <c r="D707" s="189" t="s">
        <v>138</v>
      </c>
      <c r="E707" s="12">
        <f t="shared" si="531"/>
        <v>3</v>
      </c>
      <c r="F707" s="12">
        <f t="shared" si="532"/>
        <v>1</v>
      </c>
      <c r="G707" s="12">
        <f t="shared" si="533"/>
        <v>6</v>
      </c>
      <c r="H707" s="12" t="str">
        <f t="shared" si="534"/>
        <v>Information Technology</v>
      </c>
      <c r="I707" s="12" t="str">
        <f t="shared" si="535"/>
        <v>Information Technology3</v>
      </c>
      <c r="J707" s="12" t="str">
        <f t="shared" si="536"/>
        <v>Network/Infrastructure Administration</v>
      </c>
      <c r="K707" s="12" t="str">
        <f t="shared" si="537"/>
        <v>Information TechnologyNetwork/Infrastructure Administration1</v>
      </c>
      <c r="L707" s="12" t="str">
        <f t="shared" si="538"/>
        <v>Network/Infrastructure Administration</v>
      </c>
      <c r="M707" s="12" t="str">
        <f t="shared" si="539"/>
        <v>Information TechnologyNetwork/Infrastructure AdministrationNetwork/Infrastructure Administration6</v>
      </c>
      <c r="N707" s="12" t="str">
        <f t="shared" si="540"/>
        <v>G - Junior Professional</v>
      </c>
      <c r="O707" s="4" t="s">
        <v>2064</v>
      </c>
      <c r="P707" s="4" t="str">
        <f t="shared" si="548"/>
        <v>IT</v>
      </c>
      <c r="Q707" s="4" t="str">
        <f t="shared" si="549"/>
        <v>NE</v>
      </c>
      <c r="R707" s="4" t="str">
        <f t="shared" si="550"/>
        <v>A</v>
      </c>
      <c r="S707" s="4" t="str">
        <f t="shared" si="551"/>
        <v>G</v>
      </c>
      <c r="V707" s="12" t="str">
        <f t="shared" si="552"/>
        <v>RRU-IT-NEAG</v>
      </c>
      <c r="W707" s="17" t="str">
        <f t="shared" si="567"/>
        <v>Information Technology</v>
      </c>
      <c r="X707" s="17" t="str">
        <f t="shared" si="553"/>
        <v>Network/Infrastructure Administration</v>
      </c>
      <c r="Y707" s="17" t="str">
        <f t="shared" si="555"/>
        <v>Network/Infrastructure Administration</v>
      </c>
      <c r="Z707" s="17" t="str">
        <f t="shared" si="554"/>
        <v>G - Junior Professional</v>
      </c>
      <c r="AN707" s="4" t="str">
        <f t="shared" si="541"/>
        <v>ITNEAG</v>
      </c>
      <c r="AO707" s="12" t="str">
        <f t="shared" si="556"/>
        <v>RRU-IT-NEAG</v>
      </c>
      <c r="AP707" s="12" t="str">
        <f t="shared" si="542"/>
        <v>Information Technology</v>
      </c>
      <c r="AQ707" s="12" t="str">
        <f t="shared" si="543"/>
        <v>Network/Infrastructure Administration</v>
      </c>
      <c r="AR707" s="12" t="str">
        <f t="shared" si="544"/>
        <v>Network/Infrastructure Administration</v>
      </c>
      <c r="AS707" s="12" t="str">
        <f t="shared" si="545"/>
        <v>G - Junior Professional</v>
      </c>
      <c r="AT707" s="12" t="str">
        <f t="shared" si="546"/>
        <v>Information TechnologyNetwork/Infrastructure AdministrationNetwork/Infrastructure AdministrationG - Junior Professional</v>
      </c>
      <c r="AU707" s="153" t="str">
        <f t="shared" si="547"/>
        <v>G</v>
      </c>
    </row>
    <row r="708" spans="1:47">
      <c r="A708" s="189" t="s">
        <v>37</v>
      </c>
      <c r="B708" s="189" t="s">
        <v>2884</v>
      </c>
      <c r="C708" s="189" t="s">
        <v>2884</v>
      </c>
      <c r="D708" s="189" t="s">
        <v>1408</v>
      </c>
      <c r="E708" s="12">
        <f t="shared" si="531"/>
        <v>3</v>
      </c>
      <c r="F708" s="12">
        <f t="shared" si="532"/>
        <v>1</v>
      </c>
      <c r="G708" s="12">
        <f t="shared" si="533"/>
        <v>7</v>
      </c>
      <c r="H708" s="12" t="str">
        <f t="shared" si="534"/>
        <v>Information Technology</v>
      </c>
      <c r="I708" s="12" t="str">
        <f t="shared" si="535"/>
        <v>Information Technology3</v>
      </c>
      <c r="J708" s="12" t="str">
        <f t="shared" si="536"/>
        <v>Network/Infrastructure Administration</v>
      </c>
      <c r="K708" s="12" t="str">
        <f t="shared" si="537"/>
        <v>Information TechnologyNetwork/Infrastructure Administration1</v>
      </c>
      <c r="L708" s="12" t="str">
        <f t="shared" si="538"/>
        <v>Network/Infrastructure Administration</v>
      </c>
      <c r="M708" s="12" t="str">
        <f t="shared" si="539"/>
        <v>Information TechnologyNetwork/Infrastructure AdministrationNetwork/Infrastructure Administration7</v>
      </c>
      <c r="N708" s="12" t="str">
        <f t="shared" si="540"/>
        <v>Levels C &amp; D Combined</v>
      </c>
      <c r="O708" s="4" t="s">
        <v>2057</v>
      </c>
      <c r="P708" s="4" t="str">
        <f t="shared" si="548"/>
        <v>IT</v>
      </c>
      <c r="Q708" s="4" t="str">
        <f t="shared" si="549"/>
        <v>NE</v>
      </c>
      <c r="R708" s="4" t="str">
        <f t="shared" si="550"/>
        <v>A</v>
      </c>
      <c r="S708" s="4" t="str">
        <f t="shared" si="551"/>
        <v>2</v>
      </c>
      <c r="V708" s="12" t="str">
        <f t="shared" si="552"/>
        <v>RRU-IT-NEA2</v>
      </c>
      <c r="W708" s="17" t="str">
        <f t="shared" si="567"/>
        <v>Information Technology</v>
      </c>
      <c r="X708" s="17" t="str">
        <f t="shared" si="553"/>
        <v>Network/Infrastructure Administration</v>
      </c>
      <c r="Y708" s="17" t="str">
        <f t="shared" si="555"/>
        <v>Network/Infrastructure Administration</v>
      </c>
      <c r="Z708" s="17" t="str">
        <f t="shared" si="554"/>
        <v>Levels C &amp; D Combined</v>
      </c>
      <c r="AN708" s="4" t="str">
        <f t="shared" si="541"/>
        <v>ITNEA2</v>
      </c>
      <c r="AO708" s="12" t="str">
        <f t="shared" si="556"/>
        <v>RRU-IT-NEA2</v>
      </c>
      <c r="AP708" s="12" t="str">
        <f t="shared" si="542"/>
        <v>Information Technology</v>
      </c>
      <c r="AQ708" s="12" t="str">
        <f t="shared" si="543"/>
        <v>Network/Infrastructure Administration</v>
      </c>
      <c r="AR708" s="12" t="str">
        <f t="shared" si="544"/>
        <v>Network/Infrastructure Administration</v>
      </c>
      <c r="AS708" s="12" t="str">
        <f t="shared" si="545"/>
        <v>Levels C &amp; D Combined</v>
      </c>
      <c r="AT708" s="12" t="str">
        <f t="shared" si="546"/>
        <v>Information TechnologyNetwork/Infrastructure AdministrationNetwork/Infrastructure AdministrationLevels C &amp; D Combined</v>
      </c>
      <c r="AU708" s="153" t="str">
        <f t="shared" si="547"/>
        <v>2</v>
      </c>
    </row>
    <row r="709" spans="1:47">
      <c r="A709" s="189" t="s">
        <v>37</v>
      </c>
      <c r="B709" s="189" t="s">
        <v>2884</v>
      </c>
      <c r="C709" s="189" t="s">
        <v>2884</v>
      </c>
      <c r="D709" s="189" t="s">
        <v>1409</v>
      </c>
      <c r="E709" s="12">
        <f t="shared" si="531"/>
        <v>3</v>
      </c>
      <c r="F709" s="12">
        <f t="shared" si="532"/>
        <v>1</v>
      </c>
      <c r="G709" s="12">
        <f t="shared" si="533"/>
        <v>8</v>
      </c>
      <c r="H709" s="12" t="str">
        <f t="shared" si="534"/>
        <v>Information Technology</v>
      </c>
      <c r="I709" s="12" t="str">
        <f t="shared" si="535"/>
        <v>Information Technology3</v>
      </c>
      <c r="J709" s="12" t="str">
        <f t="shared" si="536"/>
        <v>Network/Infrastructure Administration</v>
      </c>
      <c r="K709" s="12" t="str">
        <f t="shared" si="537"/>
        <v>Information TechnologyNetwork/Infrastructure Administration1</v>
      </c>
      <c r="L709" s="12" t="str">
        <f t="shared" si="538"/>
        <v>Network/Infrastructure Administration</v>
      </c>
      <c r="M709" s="12" t="str">
        <f t="shared" si="539"/>
        <v>Information TechnologyNetwork/Infrastructure AdministrationNetwork/Infrastructure Administration8</v>
      </c>
      <c r="N709" s="12" t="str">
        <f t="shared" si="540"/>
        <v>Levels E, F &amp; G Combined</v>
      </c>
      <c r="O709" s="4" t="s">
        <v>2058</v>
      </c>
      <c r="P709" s="4" t="str">
        <f t="shared" si="548"/>
        <v>IT</v>
      </c>
      <c r="Q709" s="4" t="str">
        <f t="shared" si="549"/>
        <v>NE</v>
      </c>
      <c r="R709" s="4" t="str">
        <f t="shared" si="550"/>
        <v>A</v>
      </c>
      <c r="S709" s="4" t="str">
        <f t="shared" si="551"/>
        <v>3</v>
      </c>
      <c r="V709" s="12" t="str">
        <f t="shared" si="552"/>
        <v>RRU-IT-NEA3</v>
      </c>
      <c r="W709" s="17" t="str">
        <f t="shared" si="567"/>
        <v>Information Technology</v>
      </c>
      <c r="X709" s="17" t="str">
        <f t="shared" si="553"/>
        <v>Network/Infrastructure Administration</v>
      </c>
      <c r="Y709" s="17" t="str">
        <f t="shared" si="555"/>
        <v>Network/Infrastructure Administration</v>
      </c>
      <c r="Z709" s="17" t="str">
        <f t="shared" si="554"/>
        <v>Levels E, F &amp; G Combined</v>
      </c>
      <c r="AN709" s="4" t="str">
        <f t="shared" si="541"/>
        <v>ITNEA3</v>
      </c>
      <c r="AO709" s="12" t="str">
        <f t="shared" si="556"/>
        <v>RRU-IT-NEA3</v>
      </c>
      <c r="AP709" s="12" t="str">
        <f t="shared" si="542"/>
        <v>Information Technology</v>
      </c>
      <c r="AQ709" s="12" t="str">
        <f t="shared" si="543"/>
        <v>Network/Infrastructure Administration</v>
      </c>
      <c r="AR709" s="12" t="str">
        <f t="shared" si="544"/>
        <v>Network/Infrastructure Administration</v>
      </c>
      <c r="AS709" s="12" t="str">
        <f t="shared" si="545"/>
        <v>Levels E, F &amp; G Combined</v>
      </c>
      <c r="AT709" s="12" t="str">
        <f t="shared" si="546"/>
        <v>Information TechnologyNetwork/Infrastructure AdministrationNetwork/Infrastructure AdministrationLevels E, F &amp; G Combined</v>
      </c>
      <c r="AU709" s="153" t="str">
        <f t="shared" si="547"/>
        <v>3</v>
      </c>
    </row>
    <row r="710" spans="1:47">
      <c r="A710" s="189" t="s">
        <v>37</v>
      </c>
      <c r="B710" s="189" t="s">
        <v>2885</v>
      </c>
      <c r="C710" s="189" t="s">
        <v>2885</v>
      </c>
      <c r="D710" s="189" t="s">
        <v>51</v>
      </c>
      <c r="E710" s="12">
        <f t="shared" si="531"/>
        <v>4</v>
      </c>
      <c r="F710" s="12">
        <f t="shared" si="532"/>
        <v>1</v>
      </c>
      <c r="G710" s="12">
        <f t="shared" si="533"/>
        <v>1</v>
      </c>
      <c r="H710" s="12" t="str">
        <f t="shared" si="534"/>
        <v>Information Technology</v>
      </c>
      <c r="I710" s="12" t="str">
        <f t="shared" si="535"/>
        <v>Information Technology4</v>
      </c>
      <c r="J710" s="12" t="str">
        <f t="shared" si="536"/>
        <v>Systems Administration/Engineering</v>
      </c>
      <c r="K710" s="12" t="str">
        <f t="shared" si="537"/>
        <v>Information TechnologySystems Administration/Engineering1</v>
      </c>
      <c r="L710" s="12" t="str">
        <f t="shared" si="538"/>
        <v>Systems Administration/Engineering</v>
      </c>
      <c r="M710" s="12" t="str">
        <f t="shared" si="539"/>
        <v>Information TechnologySystems Administration/EngineeringSystems Administration/Engineering1</v>
      </c>
      <c r="N710" s="12" t="str">
        <f t="shared" si="540"/>
        <v>B - Senior Function Manager</v>
      </c>
      <c r="O710" s="4" t="s">
        <v>2886</v>
      </c>
      <c r="P710" s="4" t="str">
        <f t="shared" si="548"/>
        <v>IT</v>
      </c>
      <c r="Q710" s="4" t="str">
        <f t="shared" si="549"/>
        <v>SA</v>
      </c>
      <c r="R710" s="4" t="str">
        <f t="shared" si="550"/>
        <v>A</v>
      </c>
      <c r="S710" s="4" t="str">
        <f t="shared" si="551"/>
        <v>B</v>
      </c>
      <c r="V710" s="12" t="str">
        <f t="shared" si="552"/>
        <v>RRU-IT-SAAB</v>
      </c>
      <c r="W710" s="17" t="str">
        <f t="shared" si="567"/>
        <v>Information Technology</v>
      </c>
      <c r="X710" s="17" t="str">
        <f t="shared" si="553"/>
        <v>Systems Administration/Engineering</v>
      </c>
      <c r="Y710" s="17" t="str">
        <f t="shared" si="555"/>
        <v>Network/Infrastructure Administration</v>
      </c>
      <c r="Z710" s="17" t="str">
        <f t="shared" si="554"/>
        <v>B - Senior Function Manager</v>
      </c>
      <c r="AN710" s="4" t="str">
        <f t="shared" si="541"/>
        <v>ITSAAB</v>
      </c>
      <c r="AO710" s="12" t="str">
        <f t="shared" si="556"/>
        <v>RRU-IT-SAAB</v>
      </c>
      <c r="AP710" s="12" t="str">
        <f t="shared" si="542"/>
        <v>Information Technology</v>
      </c>
      <c r="AQ710" s="12" t="str">
        <f t="shared" si="543"/>
        <v>Systems Administration/Engineering</v>
      </c>
      <c r="AR710" s="12" t="str">
        <f t="shared" si="544"/>
        <v>Systems Administration/Engineering</v>
      </c>
      <c r="AS710" s="12" t="str">
        <f t="shared" si="545"/>
        <v>B - Senior Function Manager</v>
      </c>
      <c r="AT710" s="12" t="str">
        <f t="shared" si="546"/>
        <v>Information TechnologySystems Administration/EngineeringSystems Administration/EngineeringB - Senior Function Manager</v>
      </c>
      <c r="AU710" s="153" t="str">
        <f t="shared" si="547"/>
        <v>B</v>
      </c>
    </row>
    <row r="711" spans="1:47">
      <c r="A711" s="189" t="s">
        <v>37</v>
      </c>
      <c r="B711" s="189" t="s">
        <v>2885</v>
      </c>
      <c r="C711" s="189" t="s">
        <v>2885</v>
      </c>
      <c r="D711" s="189" t="s">
        <v>142</v>
      </c>
      <c r="E711" s="12">
        <f t="shared" si="531"/>
        <v>4</v>
      </c>
      <c r="F711" s="12">
        <f t="shared" si="532"/>
        <v>1</v>
      </c>
      <c r="G711" s="12">
        <f t="shared" si="533"/>
        <v>2</v>
      </c>
      <c r="H711" s="12" t="str">
        <f t="shared" si="534"/>
        <v>Information Technology</v>
      </c>
      <c r="I711" s="12" t="str">
        <f t="shared" si="535"/>
        <v>Information Technology4</v>
      </c>
      <c r="J711" s="12" t="str">
        <f t="shared" si="536"/>
        <v>Systems Administration/Engineering</v>
      </c>
      <c r="K711" s="12" t="str">
        <f t="shared" si="537"/>
        <v>Information TechnologySystems Administration/Engineering1</v>
      </c>
      <c r="L711" s="12" t="str">
        <f t="shared" si="538"/>
        <v>Systems Administration/Engineering</v>
      </c>
      <c r="M711" s="12" t="str">
        <f t="shared" si="539"/>
        <v>Information TechnologySystems Administration/EngineeringSystems Administration/Engineering2</v>
      </c>
      <c r="N711" s="12" t="str">
        <f t="shared" si="540"/>
        <v>C - Function Manager/Senior Technical Expert</v>
      </c>
      <c r="O711" s="4" t="s">
        <v>2887</v>
      </c>
      <c r="P711" s="4" t="str">
        <f t="shared" si="548"/>
        <v>IT</v>
      </c>
      <c r="Q711" s="4" t="str">
        <f t="shared" si="549"/>
        <v>SA</v>
      </c>
      <c r="R711" s="4" t="str">
        <f t="shared" si="550"/>
        <v>A</v>
      </c>
      <c r="S711" s="4" t="str">
        <f t="shared" si="551"/>
        <v>C</v>
      </c>
      <c r="V711" s="12" t="str">
        <f t="shared" si="552"/>
        <v>RRU-IT-SAAC</v>
      </c>
      <c r="W711" s="17" t="str">
        <f t="shared" si="567"/>
        <v>Information Technology</v>
      </c>
      <c r="X711" s="17" t="str">
        <f t="shared" si="553"/>
        <v>Systems Administration/Engineering</v>
      </c>
      <c r="Y711" s="17" t="str">
        <f t="shared" si="555"/>
        <v>Systems Administration/Engineering</v>
      </c>
      <c r="Z711" s="17" t="str">
        <f t="shared" si="554"/>
        <v>C - Function Manager/Senior Technical Expert</v>
      </c>
      <c r="AN711" s="4" t="str">
        <f t="shared" si="541"/>
        <v>ITSAAC</v>
      </c>
      <c r="AO711" s="12" t="str">
        <f t="shared" si="556"/>
        <v>RRU-IT-SAAC</v>
      </c>
      <c r="AP711" s="12" t="str">
        <f t="shared" si="542"/>
        <v>Information Technology</v>
      </c>
      <c r="AQ711" s="12" t="str">
        <f t="shared" si="543"/>
        <v>Systems Administration/Engineering</v>
      </c>
      <c r="AR711" s="12" t="str">
        <f t="shared" si="544"/>
        <v>Systems Administration/Engineering</v>
      </c>
      <c r="AS711" s="12" t="str">
        <f t="shared" si="545"/>
        <v>C - Function Manager/Senior Technical Expert</v>
      </c>
      <c r="AT711" s="12" t="str">
        <f t="shared" si="546"/>
        <v>Information TechnologySystems Administration/EngineeringSystems Administration/EngineeringC - Function Manager/Senior Technical Expert</v>
      </c>
      <c r="AU711" s="153" t="str">
        <f t="shared" si="547"/>
        <v>C</v>
      </c>
    </row>
    <row r="712" spans="1:47">
      <c r="A712" s="189" t="s">
        <v>37</v>
      </c>
      <c r="B712" s="189" t="s">
        <v>2885</v>
      </c>
      <c r="C712" s="189" t="s">
        <v>2885</v>
      </c>
      <c r="D712" s="189" t="s">
        <v>135</v>
      </c>
      <c r="E712" s="12">
        <f t="shared" si="531"/>
        <v>4</v>
      </c>
      <c r="F712" s="12">
        <f t="shared" si="532"/>
        <v>1</v>
      </c>
      <c r="G712" s="12">
        <f t="shared" si="533"/>
        <v>3</v>
      </c>
      <c r="H712" s="12" t="str">
        <f t="shared" si="534"/>
        <v>Information Technology</v>
      </c>
      <c r="I712" s="12" t="str">
        <f t="shared" si="535"/>
        <v>Information Technology4</v>
      </c>
      <c r="J712" s="12" t="str">
        <f t="shared" si="536"/>
        <v>Systems Administration/Engineering</v>
      </c>
      <c r="K712" s="12" t="str">
        <f t="shared" si="537"/>
        <v>Information TechnologySystems Administration/Engineering1</v>
      </c>
      <c r="L712" s="12" t="str">
        <f t="shared" si="538"/>
        <v>Systems Administration/Engineering</v>
      </c>
      <c r="M712" s="12" t="str">
        <f t="shared" si="539"/>
        <v>Information TechnologySystems Administration/EngineeringSystems Administration/Engineering3</v>
      </c>
      <c r="N712" s="12" t="str">
        <f t="shared" si="540"/>
        <v>D - Manager/Technical Expert</v>
      </c>
      <c r="O712" s="4" t="s">
        <v>2888</v>
      </c>
      <c r="P712" s="4" t="str">
        <f t="shared" si="548"/>
        <v>IT</v>
      </c>
      <c r="Q712" s="4" t="str">
        <f t="shared" si="549"/>
        <v>SA</v>
      </c>
      <c r="R712" s="4" t="str">
        <f t="shared" si="550"/>
        <v>A</v>
      </c>
      <c r="S712" s="4" t="str">
        <f t="shared" si="551"/>
        <v>D</v>
      </c>
      <c r="V712" s="12" t="str">
        <f t="shared" si="552"/>
        <v>RRU-IT-SAAD</v>
      </c>
      <c r="W712" s="17" t="str">
        <f t="shared" si="567"/>
        <v>Information Technology</v>
      </c>
      <c r="X712" s="17" t="str">
        <f t="shared" si="553"/>
        <v>Systems Administration/Engineering</v>
      </c>
      <c r="Y712" s="17" t="str">
        <f t="shared" si="555"/>
        <v>Systems Administration/Engineering</v>
      </c>
      <c r="Z712" s="17" t="str">
        <f t="shared" si="554"/>
        <v>D - Manager/Technical Expert</v>
      </c>
      <c r="AN712" s="4" t="str">
        <f t="shared" si="541"/>
        <v>ITSAAD</v>
      </c>
      <c r="AO712" s="12" t="str">
        <f t="shared" si="556"/>
        <v>RRU-IT-SAAD</v>
      </c>
      <c r="AP712" s="12" t="str">
        <f t="shared" si="542"/>
        <v>Information Technology</v>
      </c>
      <c r="AQ712" s="12" t="str">
        <f t="shared" si="543"/>
        <v>Systems Administration/Engineering</v>
      </c>
      <c r="AR712" s="12" t="str">
        <f t="shared" si="544"/>
        <v>Systems Administration/Engineering</v>
      </c>
      <c r="AS712" s="12" t="str">
        <f t="shared" si="545"/>
        <v>D - Manager/Technical Expert</v>
      </c>
      <c r="AT712" s="12" t="str">
        <f t="shared" si="546"/>
        <v>Information TechnologySystems Administration/EngineeringSystems Administration/EngineeringD - Manager/Technical Expert</v>
      </c>
      <c r="AU712" s="153" t="str">
        <f t="shared" si="547"/>
        <v>D</v>
      </c>
    </row>
    <row r="713" spans="1:47">
      <c r="A713" s="189" t="s">
        <v>37</v>
      </c>
      <c r="B713" s="189" t="s">
        <v>2885</v>
      </c>
      <c r="C713" s="189" t="s">
        <v>2885</v>
      </c>
      <c r="D713" s="189" t="s">
        <v>136</v>
      </c>
      <c r="E713" s="12">
        <f t="shared" si="531"/>
        <v>4</v>
      </c>
      <c r="F713" s="12">
        <f t="shared" si="532"/>
        <v>1</v>
      </c>
      <c r="G713" s="12">
        <f t="shared" si="533"/>
        <v>4</v>
      </c>
      <c r="H713" s="12" t="str">
        <f t="shared" si="534"/>
        <v>Information Technology</v>
      </c>
      <c r="I713" s="12" t="str">
        <f t="shared" si="535"/>
        <v>Information Technology4</v>
      </c>
      <c r="J713" s="12" t="str">
        <f t="shared" si="536"/>
        <v>Systems Administration/Engineering</v>
      </c>
      <c r="K713" s="12" t="str">
        <f t="shared" si="537"/>
        <v>Information TechnologySystems Administration/Engineering1</v>
      </c>
      <c r="L713" s="12" t="str">
        <f t="shared" si="538"/>
        <v>Systems Administration/Engineering</v>
      </c>
      <c r="M713" s="12" t="str">
        <f t="shared" si="539"/>
        <v>Information TechnologySystems Administration/EngineeringSystems Administration/Engineering4</v>
      </c>
      <c r="N713" s="12" t="str">
        <f t="shared" si="540"/>
        <v>E - Senior Professional</v>
      </c>
      <c r="O713" s="4" t="s">
        <v>2889</v>
      </c>
      <c r="P713" s="4" t="str">
        <f t="shared" si="548"/>
        <v>IT</v>
      </c>
      <c r="Q713" s="4" t="str">
        <f t="shared" si="549"/>
        <v>SA</v>
      </c>
      <c r="R713" s="4" t="str">
        <f t="shared" si="550"/>
        <v>A</v>
      </c>
      <c r="S713" s="4" t="str">
        <f t="shared" si="551"/>
        <v>E</v>
      </c>
      <c r="V713" s="12" t="str">
        <f t="shared" si="552"/>
        <v>RRU-IT-SAAE</v>
      </c>
      <c r="W713" s="17" t="str">
        <f t="shared" si="567"/>
        <v>Information Technology</v>
      </c>
      <c r="X713" s="17" t="str">
        <f t="shared" si="553"/>
        <v>Systems Administration/Engineering</v>
      </c>
      <c r="Y713" s="17" t="str">
        <f t="shared" si="555"/>
        <v>Systems Administration/Engineering</v>
      </c>
      <c r="Z713" s="17" t="str">
        <f t="shared" si="554"/>
        <v>E - Senior Professional</v>
      </c>
      <c r="AN713" s="4" t="str">
        <f t="shared" si="541"/>
        <v>ITSAAE</v>
      </c>
      <c r="AO713" s="12" t="str">
        <f t="shared" si="556"/>
        <v>RRU-IT-SAAE</v>
      </c>
      <c r="AP713" s="12" t="str">
        <f t="shared" si="542"/>
        <v>Information Technology</v>
      </c>
      <c r="AQ713" s="12" t="str">
        <f t="shared" si="543"/>
        <v>Systems Administration/Engineering</v>
      </c>
      <c r="AR713" s="12" t="str">
        <f t="shared" si="544"/>
        <v>Systems Administration/Engineering</v>
      </c>
      <c r="AS713" s="12" t="str">
        <f t="shared" si="545"/>
        <v>E - Senior Professional</v>
      </c>
      <c r="AT713" s="12" t="str">
        <f t="shared" si="546"/>
        <v>Information TechnologySystems Administration/EngineeringSystems Administration/EngineeringE - Senior Professional</v>
      </c>
      <c r="AU713" s="153" t="str">
        <f t="shared" si="547"/>
        <v>E</v>
      </c>
    </row>
    <row r="714" spans="1:47">
      <c r="A714" s="189" t="s">
        <v>37</v>
      </c>
      <c r="B714" s="189" t="s">
        <v>2885</v>
      </c>
      <c r="C714" s="189" t="s">
        <v>2885</v>
      </c>
      <c r="D714" s="189" t="s">
        <v>137</v>
      </c>
      <c r="E714" s="12">
        <f t="shared" si="531"/>
        <v>4</v>
      </c>
      <c r="F714" s="12">
        <f t="shared" si="532"/>
        <v>1</v>
      </c>
      <c r="G714" s="12">
        <f t="shared" si="533"/>
        <v>5</v>
      </c>
      <c r="H714" s="12" t="str">
        <f t="shared" si="534"/>
        <v>Information Technology</v>
      </c>
      <c r="I714" s="12" t="str">
        <f t="shared" si="535"/>
        <v>Information Technology4</v>
      </c>
      <c r="J714" s="12" t="str">
        <f t="shared" si="536"/>
        <v>Systems Administration/Engineering</v>
      </c>
      <c r="K714" s="12" t="str">
        <f t="shared" si="537"/>
        <v>Information TechnologySystems Administration/Engineering1</v>
      </c>
      <c r="L714" s="12" t="str">
        <f t="shared" si="538"/>
        <v>Systems Administration/Engineering</v>
      </c>
      <c r="M714" s="12" t="str">
        <f t="shared" si="539"/>
        <v>Information TechnologySystems Administration/EngineeringSystems Administration/Engineering5</v>
      </c>
      <c r="N714" s="12" t="str">
        <f t="shared" si="540"/>
        <v>F - Intermediate Professional</v>
      </c>
      <c r="O714" s="4" t="s">
        <v>2890</v>
      </c>
      <c r="P714" s="4" t="str">
        <f t="shared" si="548"/>
        <v>IT</v>
      </c>
      <c r="Q714" s="4" t="str">
        <f t="shared" si="549"/>
        <v>SA</v>
      </c>
      <c r="R714" s="4" t="str">
        <f t="shared" si="550"/>
        <v>A</v>
      </c>
      <c r="S714" s="4" t="str">
        <f t="shared" si="551"/>
        <v>F</v>
      </c>
      <c r="V714" s="12" t="str">
        <f t="shared" si="552"/>
        <v>RRU-IT-SAAF</v>
      </c>
      <c r="W714" s="17" t="str">
        <f t="shared" si="567"/>
        <v>Information Technology</v>
      </c>
      <c r="X714" s="17" t="str">
        <f t="shared" si="553"/>
        <v>Systems Administration/Engineering</v>
      </c>
      <c r="Y714" s="17" t="str">
        <f t="shared" si="555"/>
        <v>Systems Administration/Engineering</v>
      </c>
      <c r="Z714" s="17" t="str">
        <f t="shared" si="554"/>
        <v>F - Intermediate Professional</v>
      </c>
      <c r="AN714" s="4" t="str">
        <f t="shared" si="541"/>
        <v>ITSAAF</v>
      </c>
      <c r="AO714" s="12" t="str">
        <f t="shared" si="556"/>
        <v>RRU-IT-SAAF</v>
      </c>
      <c r="AP714" s="12" t="str">
        <f t="shared" si="542"/>
        <v>Information Technology</v>
      </c>
      <c r="AQ714" s="12" t="str">
        <f t="shared" si="543"/>
        <v>Systems Administration/Engineering</v>
      </c>
      <c r="AR714" s="12" t="str">
        <f t="shared" si="544"/>
        <v>Systems Administration/Engineering</v>
      </c>
      <c r="AS714" s="12" t="str">
        <f t="shared" si="545"/>
        <v>F - Intermediate Professional</v>
      </c>
      <c r="AT714" s="12" t="str">
        <f t="shared" si="546"/>
        <v>Information TechnologySystems Administration/EngineeringSystems Administration/EngineeringF - Intermediate Professional</v>
      </c>
      <c r="AU714" s="153" t="str">
        <f t="shared" si="547"/>
        <v>F</v>
      </c>
    </row>
    <row r="715" spans="1:47">
      <c r="A715" s="189" t="s">
        <v>37</v>
      </c>
      <c r="B715" s="189" t="s">
        <v>2885</v>
      </c>
      <c r="C715" s="189" t="s">
        <v>2885</v>
      </c>
      <c r="D715" s="189" t="s">
        <v>138</v>
      </c>
      <c r="E715" s="12">
        <f t="shared" si="531"/>
        <v>4</v>
      </c>
      <c r="F715" s="12">
        <f t="shared" si="532"/>
        <v>1</v>
      </c>
      <c r="G715" s="12">
        <f t="shared" si="533"/>
        <v>6</v>
      </c>
      <c r="H715" s="12" t="str">
        <f t="shared" si="534"/>
        <v>Information Technology</v>
      </c>
      <c r="I715" s="12" t="str">
        <f t="shared" si="535"/>
        <v>Information Technology4</v>
      </c>
      <c r="J715" s="12" t="str">
        <f t="shared" si="536"/>
        <v>Systems Administration/Engineering</v>
      </c>
      <c r="K715" s="12" t="str">
        <f t="shared" si="537"/>
        <v>Information TechnologySystems Administration/Engineering1</v>
      </c>
      <c r="L715" s="12" t="str">
        <f t="shared" si="538"/>
        <v>Systems Administration/Engineering</v>
      </c>
      <c r="M715" s="12" t="str">
        <f t="shared" si="539"/>
        <v>Information TechnologySystems Administration/EngineeringSystems Administration/Engineering6</v>
      </c>
      <c r="N715" s="12" t="str">
        <f t="shared" si="540"/>
        <v>G - Junior Professional</v>
      </c>
      <c r="O715" s="4" t="s">
        <v>2891</v>
      </c>
      <c r="P715" s="4" t="str">
        <f t="shared" si="548"/>
        <v>IT</v>
      </c>
      <c r="Q715" s="4" t="str">
        <f t="shared" si="549"/>
        <v>SA</v>
      </c>
      <c r="R715" s="4" t="str">
        <f t="shared" si="550"/>
        <v>A</v>
      </c>
      <c r="S715" s="4" t="str">
        <f t="shared" si="551"/>
        <v>G</v>
      </c>
      <c r="V715" s="12" t="str">
        <f t="shared" si="552"/>
        <v>RRU-IT-SAAG</v>
      </c>
      <c r="W715" s="17" t="str">
        <f t="shared" si="567"/>
        <v>Information Technology</v>
      </c>
      <c r="X715" s="17" t="str">
        <f t="shared" si="553"/>
        <v>Systems Administration/Engineering</v>
      </c>
      <c r="Y715" s="17" t="str">
        <f t="shared" si="555"/>
        <v>Systems Administration/Engineering</v>
      </c>
      <c r="Z715" s="17" t="str">
        <f t="shared" si="554"/>
        <v>G - Junior Professional</v>
      </c>
      <c r="AN715" s="4" t="str">
        <f t="shared" si="541"/>
        <v>ITSAAG</v>
      </c>
      <c r="AO715" s="12" t="str">
        <f t="shared" si="556"/>
        <v>RRU-IT-SAAG</v>
      </c>
      <c r="AP715" s="12" t="str">
        <f t="shared" si="542"/>
        <v>Information Technology</v>
      </c>
      <c r="AQ715" s="12" t="str">
        <f t="shared" si="543"/>
        <v>Systems Administration/Engineering</v>
      </c>
      <c r="AR715" s="12" t="str">
        <f t="shared" si="544"/>
        <v>Systems Administration/Engineering</v>
      </c>
      <c r="AS715" s="12" t="str">
        <f t="shared" si="545"/>
        <v>G - Junior Professional</v>
      </c>
      <c r="AT715" s="12" t="str">
        <f t="shared" si="546"/>
        <v>Information TechnologySystems Administration/EngineeringSystems Administration/EngineeringG - Junior Professional</v>
      </c>
      <c r="AU715" s="153" t="str">
        <f t="shared" si="547"/>
        <v>G</v>
      </c>
    </row>
    <row r="716" spans="1:47">
      <c r="A716" s="189" t="s">
        <v>37</v>
      </c>
      <c r="B716" s="189" t="s">
        <v>2885</v>
      </c>
      <c r="C716" s="189" t="s">
        <v>2885</v>
      </c>
      <c r="D716" s="189" t="s">
        <v>1408</v>
      </c>
      <c r="E716" s="12">
        <f t="shared" si="531"/>
        <v>4</v>
      </c>
      <c r="F716" s="12">
        <f t="shared" si="532"/>
        <v>1</v>
      </c>
      <c r="G716" s="12">
        <f t="shared" si="533"/>
        <v>7</v>
      </c>
      <c r="H716" s="12" t="str">
        <f t="shared" si="534"/>
        <v>Information Technology</v>
      </c>
      <c r="I716" s="12" t="str">
        <f t="shared" si="535"/>
        <v>Information Technology4</v>
      </c>
      <c r="J716" s="12" t="str">
        <f t="shared" si="536"/>
        <v>Systems Administration/Engineering</v>
      </c>
      <c r="K716" s="12" t="str">
        <f t="shared" si="537"/>
        <v>Information TechnologySystems Administration/Engineering1</v>
      </c>
      <c r="L716" s="12" t="str">
        <f t="shared" si="538"/>
        <v>Systems Administration/Engineering</v>
      </c>
      <c r="M716" s="12" t="str">
        <f t="shared" si="539"/>
        <v>Information TechnologySystems Administration/EngineeringSystems Administration/Engineering7</v>
      </c>
      <c r="N716" s="12" t="str">
        <f t="shared" si="540"/>
        <v>Levels C &amp; D Combined</v>
      </c>
      <c r="O716" s="4" t="s">
        <v>2892</v>
      </c>
      <c r="P716" s="4" t="str">
        <f t="shared" si="548"/>
        <v>IT</v>
      </c>
      <c r="Q716" s="4" t="str">
        <f t="shared" si="549"/>
        <v>SA</v>
      </c>
      <c r="R716" s="4" t="str">
        <f t="shared" si="550"/>
        <v>A</v>
      </c>
      <c r="S716" s="4" t="str">
        <f t="shared" si="551"/>
        <v>2</v>
      </c>
      <c r="V716" s="12" t="str">
        <f t="shared" si="552"/>
        <v>RRU-IT-SAA2</v>
      </c>
      <c r="W716" s="17" t="str">
        <f t="shared" si="567"/>
        <v>Information Technology</v>
      </c>
      <c r="X716" s="17" t="str">
        <f t="shared" si="553"/>
        <v>Systems Administration/Engineering</v>
      </c>
      <c r="Y716" s="17" t="str">
        <f t="shared" si="555"/>
        <v>Systems Administration/Engineering</v>
      </c>
      <c r="Z716" s="17" t="str">
        <f t="shared" si="554"/>
        <v>Levels C &amp; D Combined</v>
      </c>
      <c r="AN716" s="4" t="str">
        <f t="shared" si="541"/>
        <v>ITSAA2</v>
      </c>
      <c r="AO716" s="12" t="str">
        <f t="shared" si="556"/>
        <v>RRU-IT-SAA2</v>
      </c>
      <c r="AP716" s="12" t="str">
        <f t="shared" si="542"/>
        <v>Information Technology</v>
      </c>
      <c r="AQ716" s="12" t="str">
        <f t="shared" si="543"/>
        <v>Systems Administration/Engineering</v>
      </c>
      <c r="AR716" s="12" t="str">
        <f t="shared" si="544"/>
        <v>Systems Administration/Engineering</v>
      </c>
      <c r="AS716" s="12" t="str">
        <f t="shared" si="545"/>
        <v>Levels C &amp; D Combined</v>
      </c>
      <c r="AT716" s="12" t="str">
        <f t="shared" si="546"/>
        <v>Information TechnologySystems Administration/EngineeringSystems Administration/EngineeringLevels C &amp; D Combined</v>
      </c>
      <c r="AU716" s="153" t="str">
        <f t="shared" si="547"/>
        <v>2</v>
      </c>
    </row>
    <row r="717" spans="1:47">
      <c r="A717" s="189" t="s">
        <v>37</v>
      </c>
      <c r="B717" s="189" t="s">
        <v>2885</v>
      </c>
      <c r="C717" s="189" t="s">
        <v>2885</v>
      </c>
      <c r="D717" s="189" t="s">
        <v>1409</v>
      </c>
      <c r="E717" s="12">
        <f t="shared" si="531"/>
        <v>4</v>
      </c>
      <c r="F717" s="12">
        <f t="shared" si="532"/>
        <v>1</v>
      </c>
      <c r="G717" s="12">
        <f t="shared" si="533"/>
        <v>8</v>
      </c>
      <c r="H717" s="12" t="str">
        <f t="shared" si="534"/>
        <v>Information Technology</v>
      </c>
      <c r="I717" s="12" t="str">
        <f t="shared" si="535"/>
        <v>Information Technology4</v>
      </c>
      <c r="J717" s="12" t="str">
        <f t="shared" si="536"/>
        <v>Systems Administration/Engineering</v>
      </c>
      <c r="K717" s="12" t="str">
        <f t="shared" si="537"/>
        <v>Information TechnologySystems Administration/Engineering1</v>
      </c>
      <c r="L717" s="12" t="str">
        <f t="shared" si="538"/>
        <v>Systems Administration/Engineering</v>
      </c>
      <c r="M717" s="12" t="str">
        <f t="shared" si="539"/>
        <v>Information TechnologySystems Administration/EngineeringSystems Administration/Engineering8</v>
      </c>
      <c r="N717" s="12" t="str">
        <f t="shared" si="540"/>
        <v>Levels E, F &amp; G Combined</v>
      </c>
      <c r="O717" s="4" t="s">
        <v>2893</v>
      </c>
      <c r="P717" s="4" t="str">
        <f t="shared" si="548"/>
        <v>IT</v>
      </c>
      <c r="Q717" s="4" t="str">
        <f t="shared" si="549"/>
        <v>SA</v>
      </c>
      <c r="R717" s="4" t="str">
        <f t="shared" si="550"/>
        <v>A</v>
      </c>
      <c r="S717" s="4" t="str">
        <f t="shared" si="551"/>
        <v>3</v>
      </c>
      <c r="V717" s="12" t="str">
        <f t="shared" si="552"/>
        <v>RRU-IT-SAA3</v>
      </c>
      <c r="W717" s="17" t="str">
        <f t="shared" si="567"/>
        <v>Information Technology</v>
      </c>
      <c r="X717" s="17" t="str">
        <f t="shared" si="553"/>
        <v>Systems Administration/Engineering</v>
      </c>
      <c r="Y717" s="17" t="str">
        <f t="shared" si="555"/>
        <v>Systems Administration/Engineering</v>
      </c>
      <c r="Z717" s="17" t="str">
        <f t="shared" si="554"/>
        <v>Levels E, F &amp; G Combined</v>
      </c>
      <c r="AN717" s="4" t="str">
        <f t="shared" si="541"/>
        <v>ITSAA3</v>
      </c>
      <c r="AO717" s="12" t="str">
        <f t="shared" si="556"/>
        <v>RRU-IT-SAA3</v>
      </c>
      <c r="AP717" s="12" t="str">
        <f t="shared" si="542"/>
        <v>Information Technology</v>
      </c>
      <c r="AQ717" s="12" t="str">
        <f t="shared" si="543"/>
        <v>Systems Administration/Engineering</v>
      </c>
      <c r="AR717" s="12" t="str">
        <f t="shared" si="544"/>
        <v>Systems Administration/Engineering</v>
      </c>
      <c r="AS717" s="12" t="str">
        <f t="shared" si="545"/>
        <v>Levels E, F &amp; G Combined</v>
      </c>
      <c r="AT717" s="12" t="str">
        <f t="shared" si="546"/>
        <v>Information TechnologySystems Administration/EngineeringSystems Administration/EngineeringLevels E, F &amp; G Combined</v>
      </c>
      <c r="AU717" s="153" t="str">
        <f t="shared" si="547"/>
        <v>3</v>
      </c>
    </row>
    <row r="718" spans="1:47">
      <c r="A718" s="189" t="s">
        <v>37</v>
      </c>
      <c r="B718" s="189" t="s">
        <v>2894</v>
      </c>
      <c r="C718" s="189" t="s">
        <v>2894</v>
      </c>
      <c r="D718" s="189" t="s">
        <v>51</v>
      </c>
      <c r="E718" s="12">
        <f t="shared" si="531"/>
        <v>5</v>
      </c>
      <c r="F718" s="12">
        <f t="shared" si="532"/>
        <v>1</v>
      </c>
      <c r="G718" s="12">
        <f t="shared" si="533"/>
        <v>1</v>
      </c>
      <c r="H718" s="12" t="str">
        <f t="shared" si="534"/>
        <v>Information Technology</v>
      </c>
      <c r="I718" s="12" t="str">
        <f t="shared" si="535"/>
        <v>Information Technology5</v>
      </c>
      <c r="J718" s="12" t="str">
        <f t="shared" si="536"/>
        <v>Database Administration/Design</v>
      </c>
      <c r="K718" s="12" t="str">
        <f t="shared" si="537"/>
        <v>Information TechnologyDatabase Administration/Design1</v>
      </c>
      <c r="L718" s="12" t="str">
        <f t="shared" si="538"/>
        <v>Database Administration/Design</v>
      </c>
      <c r="M718" s="12" t="str">
        <f t="shared" si="539"/>
        <v>Information TechnologyDatabase Administration/DesignDatabase Administration/Design1</v>
      </c>
      <c r="N718" s="12" t="str">
        <f t="shared" si="540"/>
        <v>B - Senior Function Manager</v>
      </c>
      <c r="O718" s="4" t="s">
        <v>2037</v>
      </c>
      <c r="P718" s="4" t="str">
        <f t="shared" si="548"/>
        <v>IT</v>
      </c>
      <c r="Q718" s="4" t="str">
        <f t="shared" si="549"/>
        <v>DB</v>
      </c>
      <c r="R718" s="4" t="str">
        <f t="shared" si="550"/>
        <v>A</v>
      </c>
      <c r="S718" s="4" t="str">
        <f t="shared" si="551"/>
        <v>B</v>
      </c>
      <c r="V718" s="12" t="str">
        <f t="shared" si="552"/>
        <v>RRU-IT-DBAB</v>
      </c>
      <c r="W718" s="17" t="str">
        <f t="shared" si="567"/>
        <v>Information Technology</v>
      </c>
      <c r="X718" s="17" t="str">
        <f t="shared" si="553"/>
        <v>Database Administration/Design</v>
      </c>
      <c r="Y718" s="17" t="str">
        <f t="shared" si="555"/>
        <v>Systems Administration/Engineering</v>
      </c>
      <c r="Z718" s="17" t="str">
        <f t="shared" si="554"/>
        <v>B - Senior Function Manager</v>
      </c>
      <c r="AN718" s="4" t="str">
        <f t="shared" si="541"/>
        <v>ITDBAB</v>
      </c>
      <c r="AO718" s="12" t="str">
        <f t="shared" si="556"/>
        <v>RRU-IT-DBAB</v>
      </c>
      <c r="AP718" s="12" t="str">
        <f t="shared" si="542"/>
        <v>Information Technology</v>
      </c>
      <c r="AQ718" s="12" t="str">
        <f t="shared" si="543"/>
        <v>Database Administration/Design</v>
      </c>
      <c r="AR718" s="12" t="str">
        <f t="shared" si="544"/>
        <v>Database Administration/Design</v>
      </c>
      <c r="AS718" s="12" t="str">
        <f t="shared" si="545"/>
        <v>B - Senior Function Manager</v>
      </c>
      <c r="AT718" s="12" t="str">
        <f t="shared" si="546"/>
        <v>Information TechnologyDatabase Administration/DesignDatabase Administration/DesignB - Senior Function Manager</v>
      </c>
      <c r="AU718" s="153" t="str">
        <f t="shared" si="547"/>
        <v>B</v>
      </c>
    </row>
    <row r="719" spans="1:47">
      <c r="A719" s="189" t="s">
        <v>37</v>
      </c>
      <c r="B719" s="189" t="s">
        <v>2894</v>
      </c>
      <c r="C719" s="189" t="s">
        <v>2894</v>
      </c>
      <c r="D719" s="189" t="s">
        <v>142</v>
      </c>
      <c r="E719" s="12">
        <f t="shared" si="531"/>
        <v>5</v>
      </c>
      <c r="F719" s="12">
        <f t="shared" si="532"/>
        <v>1</v>
      </c>
      <c r="G719" s="12">
        <f t="shared" si="533"/>
        <v>2</v>
      </c>
      <c r="H719" s="12" t="str">
        <f t="shared" si="534"/>
        <v>Information Technology</v>
      </c>
      <c r="I719" s="12" t="str">
        <f t="shared" si="535"/>
        <v>Information Technology5</v>
      </c>
      <c r="J719" s="12" t="str">
        <f t="shared" si="536"/>
        <v>Database Administration/Design</v>
      </c>
      <c r="K719" s="12" t="str">
        <f t="shared" si="537"/>
        <v>Information TechnologyDatabase Administration/Design1</v>
      </c>
      <c r="L719" s="12" t="str">
        <f t="shared" si="538"/>
        <v>Database Administration/Design</v>
      </c>
      <c r="M719" s="12" t="str">
        <f t="shared" si="539"/>
        <v>Information TechnologyDatabase Administration/DesignDatabase Administration/Design2</v>
      </c>
      <c r="N719" s="12" t="str">
        <f t="shared" si="540"/>
        <v>C - Function Manager/Senior Technical Expert</v>
      </c>
      <c r="O719" s="4" t="s">
        <v>2038</v>
      </c>
      <c r="P719" s="4" t="str">
        <f t="shared" si="548"/>
        <v>IT</v>
      </c>
      <c r="Q719" s="4" t="str">
        <f t="shared" si="549"/>
        <v>DB</v>
      </c>
      <c r="R719" s="4" t="str">
        <f t="shared" si="550"/>
        <v>A</v>
      </c>
      <c r="S719" s="4" t="str">
        <f t="shared" si="551"/>
        <v>C</v>
      </c>
      <c r="V719" s="12" t="str">
        <f t="shared" si="552"/>
        <v>RRU-IT-DBAC</v>
      </c>
      <c r="W719" s="17" t="str">
        <f t="shared" si="567"/>
        <v>Information Technology</v>
      </c>
      <c r="X719" s="17" t="str">
        <f t="shared" si="553"/>
        <v>Database Administration/Design</v>
      </c>
      <c r="Y719" s="17" t="str">
        <f t="shared" si="555"/>
        <v>Database Administration/Design</v>
      </c>
      <c r="Z719" s="17" t="str">
        <f t="shared" si="554"/>
        <v>C - Function Manager/Senior Technical Expert</v>
      </c>
      <c r="AN719" s="4" t="str">
        <f t="shared" si="541"/>
        <v>ITDBAC</v>
      </c>
      <c r="AO719" s="12" t="str">
        <f t="shared" si="556"/>
        <v>RRU-IT-DBAC</v>
      </c>
      <c r="AP719" s="12" t="str">
        <f t="shared" si="542"/>
        <v>Information Technology</v>
      </c>
      <c r="AQ719" s="12" t="str">
        <f t="shared" si="543"/>
        <v>Database Administration/Design</v>
      </c>
      <c r="AR719" s="12" t="str">
        <f t="shared" si="544"/>
        <v>Database Administration/Design</v>
      </c>
      <c r="AS719" s="12" t="str">
        <f t="shared" si="545"/>
        <v>C - Function Manager/Senior Technical Expert</v>
      </c>
      <c r="AT719" s="12" t="str">
        <f t="shared" si="546"/>
        <v>Information TechnologyDatabase Administration/DesignDatabase Administration/DesignC - Function Manager/Senior Technical Expert</v>
      </c>
      <c r="AU719" s="153" t="str">
        <f t="shared" si="547"/>
        <v>C</v>
      </c>
    </row>
    <row r="720" spans="1:47">
      <c r="A720" s="189" t="s">
        <v>37</v>
      </c>
      <c r="B720" s="189" t="s">
        <v>2894</v>
      </c>
      <c r="C720" s="189" t="s">
        <v>2894</v>
      </c>
      <c r="D720" s="189" t="s">
        <v>135</v>
      </c>
      <c r="E720" s="12">
        <f t="shared" si="531"/>
        <v>5</v>
      </c>
      <c r="F720" s="12">
        <f t="shared" si="532"/>
        <v>1</v>
      </c>
      <c r="G720" s="12">
        <f t="shared" si="533"/>
        <v>3</v>
      </c>
      <c r="H720" s="12" t="str">
        <f t="shared" si="534"/>
        <v>Information Technology</v>
      </c>
      <c r="I720" s="12" t="str">
        <f t="shared" si="535"/>
        <v>Information Technology5</v>
      </c>
      <c r="J720" s="12" t="str">
        <f t="shared" si="536"/>
        <v>Database Administration/Design</v>
      </c>
      <c r="K720" s="12" t="str">
        <f t="shared" si="537"/>
        <v>Information TechnologyDatabase Administration/Design1</v>
      </c>
      <c r="L720" s="12" t="str">
        <f t="shared" si="538"/>
        <v>Database Administration/Design</v>
      </c>
      <c r="M720" s="12" t="str">
        <f t="shared" si="539"/>
        <v>Information TechnologyDatabase Administration/DesignDatabase Administration/Design3</v>
      </c>
      <c r="N720" s="12" t="str">
        <f t="shared" si="540"/>
        <v>D - Manager/Technical Expert</v>
      </c>
      <c r="O720" s="4" t="s">
        <v>2039</v>
      </c>
      <c r="P720" s="4" t="str">
        <f t="shared" si="548"/>
        <v>IT</v>
      </c>
      <c r="Q720" s="4" t="str">
        <f t="shared" si="549"/>
        <v>DB</v>
      </c>
      <c r="R720" s="4" t="str">
        <f t="shared" si="550"/>
        <v>A</v>
      </c>
      <c r="S720" s="4" t="str">
        <f t="shared" si="551"/>
        <v>D</v>
      </c>
      <c r="V720" s="12" t="str">
        <f t="shared" si="552"/>
        <v>RRU-IT-DBAD</v>
      </c>
      <c r="W720" s="17" t="str">
        <f t="shared" ref="W720:W751" si="568">A718</f>
        <v>Information Technology</v>
      </c>
      <c r="X720" s="17" t="str">
        <f t="shared" si="553"/>
        <v>Database Administration/Design</v>
      </c>
      <c r="Y720" s="17" t="str">
        <f t="shared" si="555"/>
        <v>Database Administration/Design</v>
      </c>
      <c r="Z720" s="17" t="str">
        <f t="shared" si="554"/>
        <v>D - Manager/Technical Expert</v>
      </c>
      <c r="AN720" s="4" t="str">
        <f t="shared" si="541"/>
        <v>ITDBAD</v>
      </c>
      <c r="AO720" s="12" t="str">
        <f t="shared" si="556"/>
        <v>RRU-IT-DBAD</v>
      </c>
      <c r="AP720" s="12" t="str">
        <f t="shared" si="542"/>
        <v>Information Technology</v>
      </c>
      <c r="AQ720" s="12" t="str">
        <f t="shared" si="543"/>
        <v>Database Administration/Design</v>
      </c>
      <c r="AR720" s="12" t="str">
        <f t="shared" si="544"/>
        <v>Database Administration/Design</v>
      </c>
      <c r="AS720" s="12" t="str">
        <f t="shared" si="545"/>
        <v>D - Manager/Technical Expert</v>
      </c>
      <c r="AT720" s="12" t="str">
        <f t="shared" si="546"/>
        <v>Information TechnologyDatabase Administration/DesignDatabase Administration/DesignD - Manager/Technical Expert</v>
      </c>
      <c r="AU720" s="153" t="str">
        <f t="shared" si="547"/>
        <v>D</v>
      </c>
    </row>
    <row r="721" spans="1:47">
      <c r="A721" s="189" t="s">
        <v>37</v>
      </c>
      <c r="B721" s="189" t="s">
        <v>2894</v>
      </c>
      <c r="C721" s="189" t="s">
        <v>2894</v>
      </c>
      <c r="D721" s="189" t="s">
        <v>136</v>
      </c>
      <c r="E721" s="12">
        <f t="shared" si="531"/>
        <v>5</v>
      </c>
      <c r="F721" s="12">
        <f t="shared" si="532"/>
        <v>1</v>
      </c>
      <c r="G721" s="12">
        <f t="shared" si="533"/>
        <v>4</v>
      </c>
      <c r="H721" s="12" t="str">
        <f t="shared" si="534"/>
        <v>Information Technology</v>
      </c>
      <c r="I721" s="12" t="str">
        <f t="shared" si="535"/>
        <v>Information Technology5</v>
      </c>
      <c r="J721" s="12" t="str">
        <f t="shared" si="536"/>
        <v>Database Administration/Design</v>
      </c>
      <c r="K721" s="12" t="str">
        <f t="shared" si="537"/>
        <v>Information TechnologyDatabase Administration/Design1</v>
      </c>
      <c r="L721" s="12" t="str">
        <f t="shared" si="538"/>
        <v>Database Administration/Design</v>
      </c>
      <c r="M721" s="12" t="str">
        <f t="shared" si="539"/>
        <v>Information TechnologyDatabase Administration/DesignDatabase Administration/Design4</v>
      </c>
      <c r="N721" s="12" t="str">
        <f t="shared" si="540"/>
        <v>E - Senior Professional</v>
      </c>
      <c r="O721" s="4" t="s">
        <v>2040</v>
      </c>
      <c r="P721" s="4" t="str">
        <f t="shared" si="548"/>
        <v>IT</v>
      </c>
      <c r="Q721" s="4" t="str">
        <f t="shared" si="549"/>
        <v>DB</v>
      </c>
      <c r="R721" s="4" t="str">
        <f t="shared" si="550"/>
        <v>A</v>
      </c>
      <c r="S721" s="4" t="str">
        <f t="shared" si="551"/>
        <v>E</v>
      </c>
      <c r="V721" s="12" t="str">
        <f t="shared" si="552"/>
        <v>RRU-IT-DBAE</v>
      </c>
      <c r="W721" s="17" t="str">
        <f t="shared" si="568"/>
        <v>Information Technology</v>
      </c>
      <c r="X721" s="17" t="str">
        <f t="shared" si="553"/>
        <v>Database Administration/Design</v>
      </c>
      <c r="Y721" s="17" t="str">
        <f t="shared" si="555"/>
        <v>Database Administration/Design</v>
      </c>
      <c r="Z721" s="17" t="str">
        <f t="shared" si="554"/>
        <v>E - Senior Professional</v>
      </c>
      <c r="AN721" s="4" t="str">
        <f t="shared" si="541"/>
        <v>ITDBAE</v>
      </c>
      <c r="AO721" s="12" t="str">
        <f t="shared" si="556"/>
        <v>RRU-IT-DBAE</v>
      </c>
      <c r="AP721" s="12" t="str">
        <f t="shared" si="542"/>
        <v>Information Technology</v>
      </c>
      <c r="AQ721" s="12" t="str">
        <f t="shared" si="543"/>
        <v>Database Administration/Design</v>
      </c>
      <c r="AR721" s="12" t="str">
        <f t="shared" si="544"/>
        <v>Database Administration/Design</v>
      </c>
      <c r="AS721" s="12" t="str">
        <f t="shared" si="545"/>
        <v>E - Senior Professional</v>
      </c>
      <c r="AT721" s="12" t="str">
        <f t="shared" si="546"/>
        <v>Information TechnologyDatabase Administration/DesignDatabase Administration/DesignE - Senior Professional</v>
      </c>
      <c r="AU721" s="153" t="str">
        <f t="shared" si="547"/>
        <v>E</v>
      </c>
    </row>
    <row r="722" spans="1:47">
      <c r="A722" s="189" t="s">
        <v>37</v>
      </c>
      <c r="B722" s="189" t="s">
        <v>2894</v>
      </c>
      <c r="C722" s="189" t="s">
        <v>2894</v>
      </c>
      <c r="D722" s="189" t="s">
        <v>137</v>
      </c>
      <c r="E722" s="12">
        <f t="shared" si="531"/>
        <v>5</v>
      </c>
      <c r="F722" s="12">
        <f t="shared" si="532"/>
        <v>1</v>
      </c>
      <c r="G722" s="12">
        <f t="shared" si="533"/>
        <v>5</v>
      </c>
      <c r="H722" s="12" t="str">
        <f t="shared" si="534"/>
        <v>Information Technology</v>
      </c>
      <c r="I722" s="12" t="str">
        <f t="shared" si="535"/>
        <v>Information Technology5</v>
      </c>
      <c r="J722" s="12" t="str">
        <f t="shared" si="536"/>
        <v>Database Administration/Design</v>
      </c>
      <c r="K722" s="12" t="str">
        <f t="shared" si="537"/>
        <v>Information TechnologyDatabase Administration/Design1</v>
      </c>
      <c r="L722" s="12" t="str">
        <f t="shared" si="538"/>
        <v>Database Administration/Design</v>
      </c>
      <c r="M722" s="12" t="str">
        <f t="shared" si="539"/>
        <v>Information TechnologyDatabase Administration/DesignDatabase Administration/Design5</v>
      </c>
      <c r="N722" s="12" t="str">
        <f t="shared" si="540"/>
        <v>F - Intermediate Professional</v>
      </c>
      <c r="O722" s="4" t="s">
        <v>2041</v>
      </c>
      <c r="P722" s="4" t="str">
        <f t="shared" si="548"/>
        <v>IT</v>
      </c>
      <c r="Q722" s="4" t="str">
        <f t="shared" si="549"/>
        <v>DB</v>
      </c>
      <c r="R722" s="4" t="str">
        <f t="shared" si="550"/>
        <v>A</v>
      </c>
      <c r="S722" s="4" t="str">
        <f t="shared" si="551"/>
        <v>F</v>
      </c>
      <c r="V722" s="12" t="str">
        <f t="shared" si="552"/>
        <v>RRU-IT-DBAF</v>
      </c>
      <c r="W722" s="17" t="str">
        <f t="shared" si="568"/>
        <v>Information Technology</v>
      </c>
      <c r="X722" s="17" t="str">
        <f t="shared" si="553"/>
        <v>Database Administration/Design</v>
      </c>
      <c r="Y722" s="17" t="str">
        <f t="shared" si="555"/>
        <v>Database Administration/Design</v>
      </c>
      <c r="Z722" s="17" t="str">
        <f t="shared" si="554"/>
        <v>F - Intermediate Professional</v>
      </c>
      <c r="AN722" s="4" t="str">
        <f t="shared" si="541"/>
        <v>ITDBAF</v>
      </c>
      <c r="AO722" s="12" t="str">
        <f t="shared" si="556"/>
        <v>RRU-IT-DBAF</v>
      </c>
      <c r="AP722" s="12" t="str">
        <f t="shared" si="542"/>
        <v>Information Technology</v>
      </c>
      <c r="AQ722" s="12" t="str">
        <f t="shared" si="543"/>
        <v>Database Administration/Design</v>
      </c>
      <c r="AR722" s="12" t="str">
        <f t="shared" si="544"/>
        <v>Database Administration/Design</v>
      </c>
      <c r="AS722" s="12" t="str">
        <f t="shared" si="545"/>
        <v>F - Intermediate Professional</v>
      </c>
      <c r="AT722" s="12" t="str">
        <f t="shared" si="546"/>
        <v>Information TechnologyDatabase Administration/DesignDatabase Administration/DesignF - Intermediate Professional</v>
      </c>
      <c r="AU722" s="153" t="str">
        <f t="shared" si="547"/>
        <v>F</v>
      </c>
    </row>
    <row r="723" spans="1:47">
      <c r="A723" s="189" t="s">
        <v>37</v>
      </c>
      <c r="B723" s="189" t="s">
        <v>2894</v>
      </c>
      <c r="C723" s="189" t="s">
        <v>2894</v>
      </c>
      <c r="D723" s="189" t="s">
        <v>138</v>
      </c>
      <c r="E723" s="12">
        <f t="shared" ref="E723:E790" si="569">IF(AND(H723=H722),IF(J723=J722,E722,E722+1),1)</f>
        <v>5</v>
      </c>
      <c r="F723" s="12">
        <f t="shared" ref="F723:F790" si="570">IF(AND(H723=H722,J723=J722),IF(L723=L722,F722,F722+1),1)</f>
        <v>1</v>
      </c>
      <c r="G723" s="12">
        <f t="shared" ref="G723:G790" si="571">IF(AND(H723=H722,J723=J722,L723=L722),IF(N723=N722,G722,G722+1),1)</f>
        <v>6</v>
      </c>
      <c r="H723" s="12" t="str">
        <f t="shared" ref="H723:H790" si="572">A723</f>
        <v>Information Technology</v>
      </c>
      <c r="I723" s="12" t="str">
        <f t="shared" ref="I723:I790" si="573">H723&amp;E723</f>
        <v>Information Technology5</v>
      </c>
      <c r="J723" s="12" t="str">
        <f t="shared" ref="J723:J790" si="574">B723</f>
        <v>Database Administration/Design</v>
      </c>
      <c r="K723" s="12" t="str">
        <f t="shared" ref="K723:K790" si="575">+H723&amp;J723&amp;F723</f>
        <v>Information TechnologyDatabase Administration/Design1</v>
      </c>
      <c r="L723" s="12" t="str">
        <f t="shared" ref="L723:L790" si="576">C723</f>
        <v>Database Administration/Design</v>
      </c>
      <c r="M723" s="12" t="str">
        <f t="shared" ref="M723:M790" si="577">H723&amp;J723&amp;L723&amp;G723</f>
        <v>Information TechnologyDatabase Administration/DesignDatabase Administration/Design6</v>
      </c>
      <c r="N723" s="12" t="str">
        <f t="shared" ref="N723:N790" si="578">D723</f>
        <v>G - Junior Professional</v>
      </c>
      <c r="O723" s="4" t="s">
        <v>2042</v>
      </c>
      <c r="P723" s="4" t="str">
        <f t="shared" si="548"/>
        <v>IT</v>
      </c>
      <c r="Q723" s="4" t="str">
        <f t="shared" si="549"/>
        <v>DB</v>
      </c>
      <c r="R723" s="4" t="str">
        <f t="shared" si="550"/>
        <v>A</v>
      </c>
      <c r="S723" s="4" t="str">
        <f t="shared" si="551"/>
        <v>G</v>
      </c>
      <c r="V723" s="12" t="str">
        <f t="shared" si="552"/>
        <v>RRU-IT-DBAG</v>
      </c>
      <c r="W723" s="17" t="str">
        <f t="shared" si="568"/>
        <v>Information Technology</v>
      </c>
      <c r="X723" s="17" t="str">
        <f t="shared" si="553"/>
        <v>Database Administration/Design</v>
      </c>
      <c r="Y723" s="17" t="str">
        <f t="shared" si="555"/>
        <v>Database Administration/Design</v>
      </c>
      <c r="Z723" s="17" t="str">
        <f t="shared" si="554"/>
        <v>G - Junior Professional</v>
      </c>
      <c r="AN723" s="4" t="str">
        <f t="shared" ref="AN723:AN790" si="579">O723</f>
        <v>ITDBAG</v>
      </c>
      <c r="AO723" s="12" t="str">
        <f t="shared" si="556"/>
        <v>RRU-IT-DBAG</v>
      </c>
      <c r="AP723" s="12" t="str">
        <f t="shared" ref="AP723:AP790" si="580">A723</f>
        <v>Information Technology</v>
      </c>
      <c r="AQ723" s="12" t="str">
        <f t="shared" ref="AQ723:AQ790" si="581">B723</f>
        <v>Database Administration/Design</v>
      </c>
      <c r="AR723" s="12" t="str">
        <f t="shared" ref="AR723:AR790" si="582">C723</f>
        <v>Database Administration/Design</v>
      </c>
      <c r="AS723" s="12" t="str">
        <f t="shared" ref="AS723:AS790" si="583">D723</f>
        <v>G - Junior Professional</v>
      </c>
      <c r="AT723" s="12" t="str">
        <f t="shared" ref="AT723:AT790" si="584">AP723&amp;AQ723&amp;AR723&amp;AS723</f>
        <v>Information TechnologyDatabase Administration/DesignDatabase Administration/DesignG - Junior Professional</v>
      </c>
      <c r="AU723" s="153" t="str">
        <f t="shared" ref="AU723:AU790" si="585">RIGHT(AO723)</f>
        <v>G</v>
      </c>
    </row>
    <row r="724" spans="1:47">
      <c r="A724" s="189" t="s">
        <v>37</v>
      </c>
      <c r="B724" s="189" t="s">
        <v>2894</v>
      </c>
      <c r="C724" s="189" t="s">
        <v>2894</v>
      </c>
      <c r="D724" s="189" t="s">
        <v>1408</v>
      </c>
      <c r="E724" s="12">
        <f t="shared" si="569"/>
        <v>5</v>
      </c>
      <c r="F724" s="12">
        <f t="shared" si="570"/>
        <v>1</v>
      </c>
      <c r="G724" s="12">
        <f t="shared" si="571"/>
        <v>7</v>
      </c>
      <c r="H724" s="12" t="str">
        <f t="shared" si="572"/>
        <v>Information Technology</v>
      </c>
      <c r="I724" s="12" t="str">
        <f t="shared" si="573"/>
        <v>Information Technology5</v>
      </c>
      <c r="J724" s="12" t="str">
        <f t="shared" si="574"/>
        <v>Database Administration/Design</v>
      </c>
      <c r="K724" s="12" t="str">
        <f t="shared" si="575"/>
        <v>Information TechnologyDatabase Administration/Design1</v>
      </c>
      <c r="L724" s="12" t="str">
        <f t="shared" si="576"/>
        <v>Database Administration/Design</v>
      </c>
      <c r="M724" s="12" t="str">
        <f t="shared" si="577"/>
        <v>Information TechnologyDatabase Administration/DesignDatabase Administration/Design7</v>
      </c>
      <c r="N724" s="12" t="str">
        <f t="shared" si="578"/>
        <v>Levels C &amp; D Combined</v>
      </c>
      <c r="O724" s="4" t="s">
        <v>2035</v>
      </c>
      <c r="P724" s="4" t="str">
        <f t="shared" si="548"/>
        <v>IT</v>
      </c>
      <c r="Q724" s="4" t="str">
        <f t="shared" si="549"/>
        <v>DB</v>
      </c>
      <c r="R724" s="4" t="str">
        <f t="shared" si="550"/>
        <v>A</v>
      </c>
      <c r="S724" s="4" t="str">
        <f t="shared" si="551"/>
        <v>2</v>
      </c>
      <c r="V724" s="12" t="str">
        <f t="shared" si="552"/>
        <v>RRU-IT-DBA2</v>
      </c>
      <c r="W724" s="17" t="str">
        <f t="shared" si="568"/>
        <v>Information Technology</v>
      </c>
      <c r="X724" s="17" t="str">
        <f t="shared" si="553"/>
        <v>Database Administration/Design</v>
      </c>
      <c r="Y724" s="17" t="str">
        <f t="shared" si="555"/>
        <v>Database Administration/Design</v>
      </c>
      <c r="Z724" s="17" t="str">
        <f t="shared" si="554"/>
        <v>Levels C &amp; D Combined</v>
      </c>
      <c r="AN724" s="4" t="str">
        <f t="shared" si="579"/>
        <v>ITDBA2</v>
      </c>
      <c r="AO724" s="12" t="str">
        <f t="shared" si="556"/>
        <v>RRU-IT-DBA2</v>
      </c>
      <c r="AP724" s="12" t="str">
        <f t="shared" si="580"/>
        <v>Information Technology</v>
      </c>
      <c r="AQ724" s="12" t="str">
        <f t="shared" si="581"/>
        <v>Database Administration/Design</v>
      </c>
      <c r="AR724" s="12" t="str">
        <f t="shared" si="582"/>
        <v>Database Administration/Design</v>
      </c>
      <c r="AS724" s="12" t="str">
        <f t="shared" si="583"/>
        <v>Levels C &amp; D Combined</v>
      </c>
      <c r="AT724" s="12" t="str">
        <f t="shared" si="584"/>
        <v>Information TechnologyDatabase Administration/DesignDatabase Administration/DesignLevels C &amp; D Combined</v>
      </c>
      <c r="AU724" s="153" t="str">
        <f t="shared" si="585"/>
        <v>2</v>
      </c>
    </row>
    <row r="725" spans="1:47">
      <c r="A725" s="189" t="s">
        <v>37</v>
      </c>
      <c r="B725" s="189" t="s">
        <v>2894</v>
      </c>
      <c r="C725" s="189" t="s">
        <v>2894</v>
      </c>
      <c r="D725" s="189" t="s">
        <v>1409</v>
      </c>
      <c r="E725" s="12">
        <f t="shared" si="569"/>
        <v>5</v>
      </c>
      <c r="F725" s="12">
        <f t="shared" si="570"/>
        <v>1</v>
      </c>
      <c r="G725" s="12">
        <f t="shared" si="571"/>
        <v>8</v>
      </c>
      <c r="H725" s="12" t="str">
        <f t="shared" si="572"/>
        <v>Information Technology</v>
      </c>
      <c r="I725" s="12" t="str">
        <f t="shared" si="573"/>
        <v>Information Technology5</v>
      </c>
      <c r="J725" s="12" t="str">
        <f t="shared" si="574"/>
        <v>Database Administration/Design</v>
      </c>
      <c r="K725" s="12" t="str">
        <f t="shared" si="575"/>
        <v>Information TechnologyDatabase Administration/Design1</v>
      </c>
      <c r="L725" s="12" t="str">
        <f t="shared" si="576"/>
        <v>Database Administration/Design</v>
      </c>
      <c r="M725" s="12" t="str">
        <f t="shared" si="577"/>
        <v>Information TechnologyDatabase Administration/DesignDatabase Administration/Design8</v>
      </c>
      <c r="N725" s="12" t="str">
        <f t="shared" si="578"/>
        <v>Levels E, F &amp; G Combined</v>
      </c>
      <c r="O725" s="4" t="s">
        <v>2036</v>
      </c>
      <c r="P725" s="4" t="str">
        <f t="shared" si="548"/>
        <v>IT</v>
      </c>
      <c r="Q725" s="4" t="str">
        <f t="shared" si="549"/>
        <v>DB</v>
      </c>
      <c r="R725" s="4" t="str">
        <f t="shared" si="550"/>
        <v>A</v>
      </c>
      <c r="S725" s="4" t="str">
        <f t="shared" si="551"/>
        <v>3</v>
      </c>
      <c r="V725" s="12" t="str">
        <f t="shared" si="552"/>
        <v>RRU-IT-DBA3</v>
      </c>
      <c r="W725" s="17" t="str">
        <f t="shared" si="568"/>
        <v>Information Technology</v>
      </c>
      <c r="X725" s="17" t="str">
        <f t="shared" si="553"/>
        <v>Database Administration/Design</v>
      </c>
      <c r="Y725" s="17" t="str">
        <f t="shared" si="555"/>
        <v>Database Administration/Design</v>
      </c>
      <c r="Z725" s="17" t="str">
        <f t="shared" si="554"/>
        <v>Levels E, F &amp; G Combined</v>
      </c>
      <c r="AN725" s="4" t="str">
        <f t="shared" si="579"/>
        <v>ITDBA3</v>
      </c>
      <c r="AO725" s="12" t="str">
        <f t="shared" si="556"/>
        <v>RRU-IT-DBA3</v>
      </c>
      <c r="AP725" s="12" t="str">
        <f t="shared" si="580"/>
        <v>Information Technology</v>
      </c>
      <c r="AQ725" s="12" t="str">
        <f t="shared" si="581"/>
        <v>Database Administration/Design</v>
      </c>
      <c r="AR725" s="12" t="str">
        <f t="shared" si="582"/>
        <v>Database Administration/Design</v>
      </c>
      <c r="AS725" s="12" t="str">
        <f t="shared" si="583"/>
        <v>Levels E, F &amp; G Combined</v>
      </c>
      <c r="AT725" s="12" t="str">
        <f t="shared" si="584"/>
        <v>Information TechnologyDatabase Administration/DesignDatabase Administration/DesignLevels E, F &amp; G Combined</v>
      </c>
      <c r="AU725" s="153" t="str">
        <f t="shared" si="585"/>
        <v>3</v>
      </c>
    </row>
    <row r="726" spans="1:47">
      <c r="A726" s="189" t="s">
        <v>37</v>
      </c>
      <c r="B726" s="189" t="s">
        <v>2895</v>
      </c>
      <c r="C726" s="189" t="s">
        <v>2895</v>
      </c>
      <c r="D726" s="189" t="s">
        <v>51</v>
      </c>
      <c r="E726" s="12">
        <f t="shared" si="569"/>
        <v>6</v>
      </c>
      <c r="F726" s="12">
        <f t="shared" si="570"/>
        <v>1</v>
      </c>
      <c r="G726" s="12">
        <f t="shared" si="571"/>
        <v>1</v>
      </c>
      <c r="H726" s="12" t="str">
        <f t="shared" si="572"/>
        <v>Information Technology</v>
      </c>
      <c r="I726" s="12" t="str">
        <f t="shared" si="573"/>
        <v>Information Technology6</v>
      </c>
      <c r="J726" s="12" t="str">
        <f t="shared" si="574"/>
        <v>Business Intelligence/Data Analytics</v>
      </c>
      <c r="K726" s="12" t="str">
        <f t="shared" si="575"/>
        <v>Information TechnologyBusiness Intelligence/Data Analytics1</v>
      </c>
      <c r="L726" s="12" t="str">
        <f t="shared" si="576"/>
        <v>Business Intelligence/Data Analytics</v>
      </c>
      <c r="M726" s="12" t="str">
        <f t="shared" si="577"/>
        <v>Information TechnologyBusiness Intelligence/Data AnalyticsBusiness Intelligence/Data Analytics1</v>
      </c>
      <c r="N726" s="12" t="str">
        <f t="shared" si="578"/>
        <v>B - Senior Function Manager</v>
      </c>
      <c r="O726" s="188" t="s">
        <v>2896</v>
      </c>
      <c r="P726" s="4" t="str">
        <f t="shared" ref="P726:P793" si="586">LEFT(O726,2)</f>
        <v>IT</v>
      </c>
      <c r="Q726" s="4" t="str">
        <f t="shared" ref="Q726:Q793" si="587">MID(O726,3,2)</f>
        <v>BI</v>
      </c>
      <c r="R726" s="4" t="str">
        <f t="shared" ref="R726:R793" si="588">MID(O726,5,1)</f>
        <v>A</v>
      </c>
      <c r="S726" s="4" t="str">
        <f t="shared" ref="S726:S793" si="589">RIGHT(O726)</f>
        <v>B</v>
      </c>
      <c r="V726" s="12" t="str">
        <f t="shared" ref="V726:V793" si="590">"RRU-"&amp;P726&amp;"-"&amp;Q726&amp;R726&amp;S726</f>
        <v>RRU-IT-BIAB</v>
      </c>
      <c r="W726" s="17" t="str">
        <f t="shared" si="568"/>
        <v>Information Technology</v>
      </c>
      <c r="X726" s="17" t="str">
        <f t="shared" ref="X726:X793" si="591">B726</f>
        <v>Business Intelligence/Data Analytics</v>
      </c>
      <c r="Y726" s="17" t="str">
        <f t="shared" si="555"/>
        <v>Database Administration/Design</v>
      </c>
      <c r="Z726" s="17" t="str">
        <f t="shared" ref="Z726:Z793" si="592">D726</f>
        <v>B - Senior Function Manager</v>
      </c>
      <c r="AN726" s="4" t="str">
        <f t="shared" si="579"/>
        <v>ITBIAB</v>
      </c>
      <c r="AO726" s="12" t="str">
        <f t="shared" si="556"/>
        <v>RRU-IT-BIAB</v>
      </c>
      <c r="AP726" s="12" t="str">
        <f t="shared" si="580"/>
        <v>Information Technology</v>
      </c>
      <c r="AQ726" s="12" t="str">
        <f t="shared" si="581"/>
        <v>Business Intelligence/Data Analytics</v>
      </c>
      <c r="AR726" s="12" t="str">
        <f t="shared" si="582"/>
        <v>Business Intelligence/Data Analytics</v>
      </c>
      <c r="AS726" s="12" t="str">
        <f t="shared" si="583"/>
        <v>B - Senior Function Manager</v>
      </c>
      <c r="AT726" s="12" t="str">
        <f t="shared" si="584"/>
        <v>Information TechnologyBusiness Intelligence/Data AnalyticsBusiness Intelligence/Data AnalyticsB - Senior Function Manager</v>
      </c>
      <c r="AU726" s="153" t="str">
        <f t="shared" si="585"/>
        <v>B</v>
      </c>
    </row>
    <row r="727" spans="1:47">
      <c r="A727" s="189" t="s">
        <v>37</v>
      </c>
      <c r="B727" s="189" t="s">
        <v>2895</v>
      </c>
      <c r="C727" s="189" t="s">
        <v>2895</v>
      </c>
      <c r="D727" s="189" t="s">
        <v>142</v>
      </c>
      <c r="E727" s="12">
        <f t="shared" si="569"/>
        <v>6</v>
      </c>
      <c r="F727" s="12">
        <f t="shared" si="570"/>
        <v>1</v>
      </c>
      <c r="G727" s="12">
        <f t="shared" si="571"/>
        <v>2</v>
      </c>
      <c r="H727" s="12" t="str">
        <f t="shared" si="572"/>
        <v>Information Technology</v>
      </c>
      <c r="I727" s="12" t="str">
        <f t="shared" si="573"/>
        <v>Information Technology6</v>
      </c>
      <c r="J727" s="12" t="str">
        <f t="shared" si="574"/>
        <v>Business Intelligence/Data Analytics</v>
      </c>
      <c r="K727" s="12" t="str">
        <f t="shared" si="575"/>
        <v>Information TechnologyBusiness Intelligence/Data Analytics1</v>
      </c>
      <c r="L727" s="12" t="str">
        <f t="shared" si="576"/>
        <v>Business Intelligence/Data Analytics</v>
      </c>
      <c r="M727" s="12" t="str">
        <f t="shared" si="577"/>
        <v>Information TechnologyBusiness Intelligence/Data AnalyticsBusiness Intelligence/Data Analytics2</v>
      </c>
      <c r="N727" s="12" t="str">
        <f t="shared" si="578"/>
        <v>C - Function Manager/Senior Technical Expert</v>
      </c>
      <c r="O727" s="188" t="s">
        <v>2897</v>
      </c>
      <c r="P727" s="4" t="str">
        <f t="shared" si="586"/>
        <v>IT</v>
      </c>
      <c r="Q727" s="4" t="str">
        <f t="shared" si="587"/>
        <v>BI</v>
      </c>
      <c r="R727" s="4" t="str">
        <f t="shared" si="588"/>
        <v>A</v>
      </c>
      <c r="S727" s="4" t="str">
        <f t="shared" si="589"/>
        <v>C</v>
      </c>
      <c r="V727" s="12" t="str">
        <f t="shared" si="590"/>
        <v>RRU-IT-BIAC</v>
      </c>
      <c r="W727" s="17" t="str">
        <f t="shared" si="568"/>
        <v>Information Technology</v>
      </c>
      <c r="X727" s="17" t="str">
        <f t="shared" si="591"/>
        <v>Business Intelligence/Data Analytics</v>
      </c>
      <c r="Y727" s="17" t="str">
        <f t="shared" ref="Y727:Y794" si="593">C726</f>
        <v>Business Intelligence/Data Analytics</v>
      </c>
      <c r="Z727" s="17" t="str">
        <f t="shared" si="592"/>
        <v>C - Function Manager/Senior Technical Expert</v>
      </c>
      <c r="AN727" s="4" t="str">
        <f t="shared" si="579"/>
        <v>ITBIAC</v>
      </c>
      <c r="AO727" s="12" t="str">
        <f t="shared" si="556"/>
        <v>RRU-IT-BIAC</v>
      </c>
      <c r="AP727" s="12" t="str">
        <f t="shared" si="580"/>
        <v>Information Technology</v>
      </c>
      <c r="AQ727" s="12" t="str">
        <f t="shared" si="581"/>
        <v>Business Intelligence/Data Analytics</v>
      </c>
      <c r="AR727" s="12" t="str">
        <f t="shared" si="582"/>
        <v>Business Intelligence/Data Analytics</v>
      </c>
      <c r="AS727" s="12" t="str">
        <f t="shared" si="583"/>
        <v>C - Function Manager/Senior Technical Expert</v>
      </c>
      <c r="AT727" s="12" t="str">
        <f t="shared" si="584"/>
        <v>Information TechnologyBusiness Intelligence/Data AnalyticsBusiness Intelligence/Data AnalyticsC - Function Manager/Senior Technical Expert</v>
      </c>
      <c r="AU727" s="153" t="str">
        <f t="shared" si="585"/>
        <v>C</v>
      </c>
    </row>
    <row r="728" spans="1:47">
      <c r="A728" s="189" t="s">
        <v>37</v>
      </c>
      <c r="B728" s="189" t="s">
        <v>2895</v>
      </c>
      <c r="C728" s="189" t="s">
        <v>2895</v>
      </c>
      <c r="D728" s="189" t="s">
        <v>135</v>
      </c>
      <c r="E728" s="12">
        <f t="shared" si="569"/>
        <v>6</v>
      </c>
      <c r="F728" s="12">
        <f t="shared" si="570"/>
        <v>1</v>
      </c>
      <c r="G728" s="12">
        <f t="shared" si="571"/>
        <v>3</v>
      </c>
      <c r="H728" s="12" t="str">
        <f t="shared" si="572"/>
        <v>Information Technology</v>
      </c>
      <c r="I728" s="12" t="str">
        <f t="shared" si="573"/>
        <v>Information Technology6</v>
      </c>
      <c r="J728" s="12" t="str">
        <f t="shared" si="574"/>
        <v>Business Intelligence/Data Analytics</v>
      </c>
      <c r="K728" s="12" t="str">
        <f t="shared" si="575"/>
        <v>Information TechnologyBusiness Intelligence/Data Analytics1</v>
      </c>
      <c r="L728" s="12" t="str">
        <f t="shared" si="576"/>
        <v>Business Intelligence/Data Analytics</v>
      </c>
      <c r="M728" s="12" t="str">
        <f t="shared" si="577"/>
        <v>Information TechnologyBusiness Intelligence/Data AnalyticsBusiness Intelligence/Data Analytics3</v>
      </c>
      <c r="N728" s="12" t="str">
        <f t="shared" si="578"/>
        <v>D - Manager/Technical Expert</v>
      </c>
      <c r="O728" s="188" t="s">
        <v>2898</v>
      </c>
      <c r="P728" s="4" t="str">
        <f t="shared" si="586"/>
        <v>IT</v>
      </c>
      <c r="Q728" s="4" t="str">
        <f t="shared" si="587"/>
        <v>BI</v>
      </c>
      <c r="R728" s="4" t="str">
        <f t="shared" si="588"/>
        <v>A</v>
      </c>
      <c r="S728" s="4" t="str">
        <f t="shared" si="589"/>
        <v>D</v>
      </c>
      <c r="V728" s="12" t="str">
        <f t="shared" si="590"/>
        <v>RRU-IT-BIAD</v>
      </c>
      <c r="W728" s="17" t="str">
        <f t="shared" si="568"/>
        <v>Information Technology</v>
      </c>
      <c r="X728" s="17" t="str">
        <f t="shared" si="591"/>
        <v>Business Intelligence/Data Analytics</v>
      </c>
      <c r="Y728" s="17" t="str">
        <f t="shared" si="593"/>
        <v>Business Intelligence/Data Analytics</v>
      </c>
      <c r="Z728" s="17" t="str">
        <f t="shared" si="592"/>
        <v>D - Manager/Technical Expert</v>
      </c>
      <c r="AN728" s="4" t="str">
        <f t="shared" si="579"/>
        <v>ITBIAD</v>
      </c>
      <c r="AO728" s="12" t="str">
        <f t="shared" si="556"/>
        <v>RRU-IT-BIAD</v>
      </c>
      <c r="AP728" s="12" t="str">
        <f t="shared" si="580"/>
        <v>Information Technology</v>
      </c>
      <c r="AQ728" s="12" t="str">
        <f t="shared" si="581"/>
        <v>Business Intelligence/Data Analytics</v>
      </c>
      <c r="AR728" s="12" t="str">
        <f t="shared" si="582"/>
        <v>Business Intelligence/Data Analytics</v>
      </c>
      <c r="AS728" s="12" t="str">
        <f t="shared" si="583"/>
        <v>D - Manager/Technical Expert</v>
      </c>
      <c r="AT728" s="12" t="str">
        <f t="shared" si="584"/>
        <v>Information TechnologyBusiness Intelligence/Data AnalyticsBusiness Intelligence/Data AnalyticsD - Manager/Technical Expert</v>
      </c>
      <c r="AU728" s="153" t="str">
        <f t="shared" si="585"/>
        <v>D</v>
      </c>
    </row>
    <row r="729" spans="1:47">
      <c r="A729" s="189" t="s">
        <v>37</v>
      </c>
      <c r="B729" s="189" t="s">
        <v>2895</v>
      </c>
      <c r="C729" s="189" t="s">
        <v>2895</v>
      </c>
      <c r="D729" s="189" t="s">
        <v>136</v>
      </c>
      <c r="E729" s="12">
        <f t="shared" si="569"/>
        <v>6</v>
      </c>
      <c r="F729" s="12">
        <f t="shared" si="570"/>
        <v>1</v>
      </c>
      <c r="G729" s="12">
        <f t="shared" si="571"/>
        <v>4</v>
      </c>
      <c r="H729" s="12" t="str">
        <f t="shared" si="572"/>
        <v>Information Technology</v>
      </c>
      <c r="I729" s="12" t="str">
        <f t="shared" si="573"/>
        <v>Information Technology6</v>
      </c>
      <c r="J729" s="12" t="str">
        <f t="shared" si="574"/>
        <v>Business Intelligence/Data Analytics</v>
      </c>
      <c r="K729" s="12" t="str">
        <f t="shared" si="575"/>
        <v>Information TechnologyBusiness Intelligence/Data Analytics1</v>
      </c>
      <c r="L729" s="12" t="str">
        <f t="shared" si="576"/>
        <v>Business Intelligence/Data Analytics</v>
      </c>
      <c r="M729" s="12" t="str">
        <f t="shared" si="577"/>
        <v>Information TechnologyBusiness Intelligence/Data AnalyticsBusiness Intelligence/Data Analytics4</v>
      </c>
      <c r="N729" s="12" t="str">
        <f t="shared" si="578"/>
        <v>E - Senior Professional</v>
      </c>
      <c r="O729" s="188" t="s">
        <v>2899</v>
      </c>
      <c r="P729" s="4" t="str">
        <f t="shared" si="586"/>
        <v>IT</v>
      </c>
      <c r="Q729" s="4" t="str">
        <f t="shared" si="587"/>
        <v>BI</v>
      </c>
      <c r="R729" s="4" t="str">
        <f t="shared" si="588"/>
        <v>A</v>
      </c>
      <c r="S729" s="4" t="str">
        <f t="shared" si="589"/>
        <v>E</v>
      </c>
      <c r="V729" s="12" t="str">
        <f t="shared" si="590"/>
        <v>RRU-IT-BIAE</v>
      </c>
      <c r="W729" s="17" t="str">
        <f t="shared" si="568"/>
        <v>Information Technology</v>
      </c>
      <c r="X729" s="17" t="str">
        <f t="shared" si="591"/>
        <v>Business Intelligence/Data Analytics</v>
      </c>
      <c r="Y729" s="17" t="str">
        <f t="shared" si="593"/>
        <v>Business Intelligence/Data Analytics</v>
      </c>
      <c r="Z729" s="17" t="str">
        <f t="shared" si="592"/>
        <v>E - Senior Professional</v>
      </c>
      <c r="AN729" s="4" t="str">
        <f t="shared" si="579"/>
        <v>ITBIAE</v>
      </c>
      <c r="AO729" s="12" t="str">
        <f t="shared" si="556"/>
        <v>RRU-IT-BIAE</v>
      </c>
      <c r="AP729" s="12" t="str">
        <f t="shared" si="580"/>
        <v>Information Technology</v>
      </c>
      <c r="AQ729" s="12" t="str">
        <f t="shared" si="581"/>
        <v>Business Intelligence/Data Analytics</v>
      </c>
      <c r="AR729" s="12" t="str">
        <f t="shared" si="582"/>
        <v>Business Intelligence/Data Analytics</v>
      </c>
      <c r="AS729" s="12" t="str">
        <f t="shared" si="583"/>
        <v>E - Senior Professional</v>
      </c>
      <c r="AT729" s="12" t="str">
        <f t="shared" si="584"/>
        <v>Information TechnologyBusiness Intelligence/Data AnalyticsBusiness Intelligence/Data AnalyticsE - Senior Professional</v>
      </c>
      <c r="AU729" s="153" t="str">
        <f t="shared" si="585"/>
        <v>E</v>
      </c>
    </row>
    <row r="730" spans="1:47">
      <c r="A730" s="189" t="s">
        <v>37</v>
      </c>
      <c r="B730" s="189" t="s">
        <v>2895</v>
      </c>
      <c r="C730" s="189" t="s">
        <v>2895</v>
      </c>
      <c r="D730" s="189" t="s">
        <v>137</v>
      </c>
      <c r="E730" s="12">
        <f t="shared" si="569"/>
        <v>6</v>
      </c>
      <c r="F730" s="12">
        <f t="shared" si="570"/>
        <v>1</v>
      </c>
      <c r="G730" s="12">
        <f t="shared" si="571"/>
        <v>5</v>
      </c>
      <c r="H730" s="12" t="str">
        <f t="shared" si="572"/>
        <v>Information Technology</v>
      </c>
      <c r="I730" s="12" t="str">
        <f t="shared" si="573"/>
        <v>Information Technology6</v>
      </c>
      <c r="J730" s="12" t="str">
        <f t="shared" si="574"/>
        <v>Business Intelligence/Data Analytics</v>
      </c>
      <c r="K730" s="12" t="str">
        <f t="shared" si="575"/>
        <v>Information TechnologyBusiness Intelligence/Data Analytics1</v>
      </c>
      <c r="L730" s="12" t="str">
        <f t="shared" si="576"/>
        <v>Business Intelligence/Data Analytics</v>
      </c>
      <c r="M730" s="12" t="str">
        <f t="shared" si="577"/>
        <v>Information TechnologyBusiness Intelligence/Data AnalyticsBusiness Intelligence/Data Analytics5</v>
      </c>
      <c r="N730" s="12" t="str">
        <f t="shared" si="578"/>
        <v>F - Intermediate Professional</v>
      </c>
      <c r="O730" s="188" t="s">
        <v>2900</v>
      </c>
      <c r="P730" s="4" t="str">
        <f t="shared" si="586"/>
        <v>IT</v>
      </c>
      <c r="Q730" s="4" t="str">
        <f t="shared" si="587"/>
        <v>BI</v>
      </c>
      <c r="R730" s="4" t="str">
        <f t="shared" si="588"/>
        <v>A</v>
      </c>
      <c r="S730" s="4" t="str">
        <f t="shared" si="589"/>
        <v>F</v>
      </c>
      <c r="V730" s="12" t="str">
        <f t="shared" si="590"/>
        <v>RRU-IT-BIAF</v>
      </c>
      <c r="W730" s="17" t="str">
        <f t="shared" si="568"/>
        <v>Information Technology</v>
      </c>
      <c r="X730" s="17" t="str">
        <f t="shared" si="591"/>
        <v>Business Intelligence/Data Analytics</v>
      </c>
      <c r="Y730" s="17" t="str">
        <f t="shared" si="593"/>
        <v>Business Intelligence/Data Analytics</v>
      </c>
      <c r="Z730" s="17" t="str">
        <f t="shared" si="592"/>
        <v>F - Intermediate Professional</v>
      </c>
      <c r="AN730" s="4" t="str">
        <f t="shared" si="579"/>
        <v>ITBIAF</v>
      </c>
      <c r="AO730" s="12" t="str">
        <f t="shared" si="556"/>
        <v>RRU-IT-BIAF</v>
      </c>
      <c r="AP730" s="12" t="str">
        <f t="shared" si="580"/>
        <v>Information Technology</v>
      </c>
      <c r="AQ730" s="12" t="str">
        <f t="shared" si="581"/>
        <v>Business Intelligence/Data Analytics</v>
      </c>
      <c r="AR730" s="12" t="str">
        <f t="shared" si="582"/>
        <v>Business Intelligence/Data Analytics</v>
      </c>
      <c r="AS730" s="12" t="str">
        <f t="shared" si="583"/>
        <v>F - Intermediate Professional</v>
      </c>
      <c r="AT730" s="12" t="str">
        <f t="shared" si="584"/>
        <v>Information TechnologyBusiness Intelligence/Data AnalyticsBusiness Intelligence/Data AnalyticsF - Intermediate Professional</v>
      </c>
      <c r="AU730" s="153" t="str">
        <f t="shared" si="585"/>
        <v>F</v>
      </c>
    </row>
    <row r="731" spans="1:47">
      <c r="A731" s="189" t="s">
        <v>37</v>
      </c>
      <c r="B731" s="189" t="s">
        <v>2895</v>
      </c>
      <c r="C731" s="189" t="s">
        <v>2895</v>
      </c>
      <c r="D731" s="189" t="s">
        <v>138</v>
      </c>
      <c r="E731" s="12">
        <f t="shared" si="569"/>
        <v>6</v>
      </c>
      <c r="F731" s="12">
        <f t="shared" si="570"/>
        <v>1</v>
      </c>
      <c r="G731" s="12">
        <f t="shared" si="571"/>
        <v>6</v>
      </c>
      <c r="H731" s="12" t="str">
        <f t="shared" si="572"/>
        <v>Information Technology</v>
      </c>
      <c r="I731" s="12" t="str">
        <f t="shared" si="573"/>
        <v>Information Technology6</v>
      </c>
      <c r="J731" s="12" t="str">
        <f t="shared" si="574"/>
        <v>Business Intelligence/Data Analytics</v>
      </c>
      <c r="K731" s="12" t="str">
        <f t="shared" si="575"/>
        <v>Information TechnologyBusiness Intelligence/Data Analytics1</v>
      </c>
      <c r="L731" s="12" t="str">
        <f t="shared" si="576"/>
        <v>Business Intelligence/Data Analytics</v>
      </c>
      <c r="M731" s="12" t="str">
        <f t="shared" si="577"/>
        <v>Information TechnologyBusiness Intelligence/Data AnalyticsBusiness Intelligence/Data Analytics6</v>
      </c>
      <c r="N731" s="12" t="str">
        <f t="shared" si="578"/>
        <v>G - Junior Professional</v>
      </c>
      <c r="O731" s="188" t="s">
        <v>2901</v>
      </c>
      <c r="P731" s="4" t="str">
        <f t="shared" si="586"/>
        <v>IT</v>
      </c>
      <c r="Q731" s="4" t="str">
        <f t="shared" si="587"/>
        <v>BI</v>
      </c>
      <c r="R731" s="4" t="str">
        <f t="shared" si="588"/>
        <v>A</v>
      </c>
      <c r="S731" s="4" t="str">
        <f t="shared" si="589"/>
        <v>G</v>
      </c>
      <c r="V731" s="12" t="str">
        <f t="shared" si="590"/>
        <v>RRU-IT-BIAG</v>
      </c>
      <c r="W731" s="17" t="str">
        <f t="shared" si="568"/>
        <v>Information Technology</v>
      </c>
      <c r="X731" s="17" t="str">
        <f t="shared" si="591"/>
        <v>Business Intelligence/Data Analytics</v>
      </c>
      <c r="Y731" s="17" t="str">
        <f t="shared" si="593"/>
        <v>Business Intelligence/Data Analytics</v>
      </c>
      <c r="Z731" s="17" t="str">
        <f t="shared" si="592"/>
        <v>G - Junior Professional</v>
      </c>
      <c r="AN731" s="4" t="str">
        <f t="shared" si="579"/>
        <v>ITBIAG</v>
      </c>
      <c r="AO731" s="12" t="str">
        <f t="shared" si="556"/>
        <v>RRU-IT-BIAG</v>
      </c>
      <c r="AP731" s="12" t="str">
        <f t="shared" si="580"/>
        <v>Information Technology</v>
      </c>
      <c r="AQ731" s="12" t="str">
        <f t="shared" si="581"/>
        <v>Business Intelligence/Data Analytics</v>
      </c>
      <c r="AR731" s="12" t="str">
        <f t="shared" si="582"/>
        <v>Business Intelligence/Data Analytics</v>
      </c>
      <c r="AS731" s="12" t="str">
        <f t="shared" si="583"/>
        <v>G - Junior Professional</v>
      </c>
      <c r="AT731" s="12" t="str">
        <f t="shared" si="584"/>
        <v>Information TechnologyBusiness Intelligence/Data AnalyticsBusiness Intelligence/Data AnalyticsG - Junior Professional</v>
      </c>
      <c r="AU731" s="153" t="str">
        <f t="shared" si="585"/>
        <v>G</v>
      </c>
    </row>
    <row r="732" spans="1:47">
      <c r="A732" s="189" t="s">
        <v>37</v>
      </c>
      <c r="B732" s="189" t="s">
        <v>2895</v>
      </c>
      <c r="C732" s="189" t="s">
        <v>2895</v>
      </c>
      <c r="D732" s="189" t="s">
        <v>1408</v>
      </c>
      <c r="E732" s="12">
        <f t="shared" si="569"/>
        <v>6</v>
      </c>
      <c r="F732" s="12">
        <f t="shared" si="570"/>
        <v>1</v>
      </c>
      <c r="G732" s="12">
        <f t="shared" si="571"/>
        <v>7</v>
      </c>
      <c r="H732" s="12" t="str">
        <f t="shared" si="572"/>
        <v>Information Technology</v>
      </c>
      <c r="I732" s="12" t="str">
        <f t="shared" si="573"/>
        <v>Information Technology6</v>
      </c>
      <c r="J732" s="12" t="str">
        <f t="shared" si="574"/>
        <v>Business Intelligence/Data Analytics</v>
      </c>
      <c r="K732" s="12" t="str">
        <f t="shared" si="575"/>
        <v>Information TechnologyBusiness Intelligence/Data Analytics1</v>
      </c>
      <c r="L732" s="12" t="str">
        <f t="shared" si="576"/>
        <v>Business Intelligence/Data Analytics</v>
      </c>
      <c r="M732" s="12" t="str">
        <f t="shared" si="577"/>
        <v>Information TechnologyBusiness Intelligence/Data AnalyticsBusiness Intelligence/Data Analytics7</v>
      </c>
      <c r="N732" s="12" t="str">
        <f t="shared" si="578"/>
        <v>Levels C &amp; D Combined</v>
      </c>
      <c r="O732" s="188" t="s">
        <v>2902</v>
      </c>
      <c r="P732" s="4" t="str">
        <f t="shared" si="586"/>
        <v>IT</v>
      </c>
      <c r="Q732" s="4" t="str">
        <f t="shared" si="587"/>
        <v>BI</v>
      </c>
      <c r="R732" s="4" t="str">
        <f t="shared" si="588"/>
        <v>A</v>
      </c>
      <c r="S732" s="4" t="str">
        <f t="shared" si="589"/>
        <v>2</v>
      </c>
      <c r="V732" s="12" t="str">
        <f t="shared" si="590"/>
        <v>RRU-IT-BIA2</v>
      </c>
      <c r="W732" s="17" t="str">
        <f t="shared" si="568"/>
        <v>Information Technology</v>
      </c>
      <c r="X732" s="17" t="str">
        <f t="shared" si="591"/>
        <v>Business Intelligence/Data Analytics</v>
      </c>
      <c r="Y732" s="17" t="str">
        <f t="shared" si="593"/>
        <v>Business Intelligence/Data Analytics</v>
      </c>
      <c r="Z732" s="17" t="str">
        <f t="shared" si="592"/>
        <v>Levels C &amp; D Combined</v>
      </c>
      <c r="AN732" s="4" t="str">
        <f t="shared" si="579"/>
        <v>ITBIA2</v>
      </c>
      <c r="AO732" s="12" t="str">
        <f t="shared" si="556"/>
        <v>RRU-IT-BIA2</v>
      </c>
      <c r="AP732" s="12" t="str">
        <f t="shared" si="580"/>
        <v>Information Technology</v>
      </c>
      <c r="AQ732" s="12" t="str">
        <f t="shared" si="581"/>
        <v>Business Intelligence/Data Analytics</v>
      </c>
      <c r="AR732" s="12" t="str">
        <f t="shared" si="582"/>
        <v>Business Intelligence/Data Analytics</v>
      </c>
      <c r="AS732" s="12" t="str">
        <f t="shared" si="583"/>
        <v>Levels C &amp; D Combined</v>
      </c>
      <c r="AT732" s="12" t="str">
        <f t="shared" si="584"/>
        <v>Information TechnologyBusiness Intelligence/Data AnalyticsBusiness Intelligence/Data AnalyticsLevels C &amp; D Combined</v>
      </c>
      <c r="AU732" s="153" t="str">
        <f t="shared" si="585"/>
        <v>2</v>
      </c>
    </row>
    <row r="733" spans="1:47">
      <c r="A733" s="189" t="s">
        <v>37</v>
      </c>
      <c r="B733" s="189" t="s">
        <v>2895</v>
      </c>
      <c r="C733" s="189" t="s">
        <v>2895</v>
      </c>
      <c r="D733" s="189" t="s">
        <v>1409</v>
      </c>
      <c r="E733" s="12">
        <f t="shared" si="569"/>
        <v>6</v>
      </c>
      <c r="F733" s="12">
        <f t="shared" si="570"/>
        <v>1</v>
      </c>
      <c r="G733" s="12">
        <f t="shared" si="571"/>
        <v>8</v>
      </c>
      <c r="H733" s="12" t="str">
        <f t="shared" si="572"/>
        <v>Information Technology</v>
      </c>
      <c r="I733" s="12" t="str">
        <f t="shared" si="573"/>
        <v>Information Technology6</v>
      </c>
      <c r="J733" s="12" t="str">
        <f t="shared" si="574"/>
        <v>Business Intelligence/Data Analytics</v>
      </c>
      <c r="K733" s="12" t="str">
        <f t="shared" si="575"/>
        <v>Information TechnologyBusiness Intelligence/Data Analytics1</v>
      </c>
      <c r="L733" s="12" t="str">
        <f t="shared" si="576"/>
        <v>Business Intelligence/Data Analytics</v>
      </c>
      <c r="M733" s="12" t="str">
        <f t="shared" si="577"/>
        <v>Information TechnologyBusiness Intelligence/Data AnalyticsBusiness Intelligence/Data Analytics8</v>
      </c>
      <c r="N733" s="12" t="str">
        <f t="shared" si="578"/>
        <v>Levels E, F &amp; G Combined</v>
      </c>
      <c r="O733" s="188" t="s">
        <v>2903</v>
      </c>
      <c r="P733" s="4" t="str">
        <f t="shared" si="586"/>
        <v>IT</v>
      </c>
      <c r="Q733" s="4" t="str">
        <f t="shared" si="587"/>
        <v>BI</v>
      </c>
      <c r="R733" s="4" t="str">
        <f t="shared" si="588"/>
        <v>A</v>
      </c>
      <c r="S733" s="4" t="str">
        <f t="shared" si="589"/>
        <v>3</v>
      </c>
      <c r="V733" s="12" t="str">
        <f t="shared" si="590"/>
        <v>RRU-IT-BIA3</v>
      </c>
      <c r="W733" s="17" t="str">
        <f t="shared" si="568"/>
        <v>Information Technology</v>
      </c>
      <c r="X733" s="17" t="str">
        <f t="shared" si="591"/>
        <v>Business Intelligence/Data Analytics</v>
      </c>
      <c r="Y733" s="17" t="str">
        <f t="shared" si="593"/>
        <v>Business Intelligence/Data Analytics</v>
      </c>
      <c r="Z733" s="17" t="str">
        <f t="shared" si="592"/>
        <v>Levels E, F &amp; G Combined</v>
      </c>
      <c r="AN733" s="4" t="str">
        <f t="shared" si="579"/>
        <v>ITBIA3</v>
      </c>
      <c r="AO733" s="12" t="str">
        <f t="shared" si="556"/>
        <v>RRU-IT-BIA3</v>
      </c>
      <c r="AP733" s="12" t="str">
        <f t="shared" si="580"/>
        <v>Information Technology</v>
      </c>
      <c r="AQ733" s="12" t="str">
        <f t="shared" si="581"/>
        <v>Business Intelligence/Data Analytics</v>
      </c>
      <c r="AR733" s="12" t="str">
        <f t="shared" si="582"/>
        <v>Business Intelligence/Data Analytics</v>
      </c>
      <c r="AS733" s="12" t="str">
        <f t="shared" si="583"/>
        <v>Levels E, F &amp; G Combined</v>
      </c>
      <c r="AT733" s="12" t="str">
        <f t="shared" si="584"/>
        <v>Information TechnologyBusiness Intelligence/Data AnalyticsBusiness Intelligence/Data AnalyticsLevels E, F &amp; G Combined</v>
      </c>
      <c r="AU733" s="153" t="str">
        <f t="shared" si="585"/>
        <v>3</v>
      </c>
    </row>
    <row r="734" spans="1:47">
      <c r="A734" s="189" t="s">
        <v>37</v>
      </c>
      <c r="B734" s="189" t="s">
        <v>2904</v>
      </c>
      <c r="C734" s="189" t="s">
        <v>2904</v>
      </c>
      <c r="D734" s="189" t="s">
        <v>142</v>
      </c>
      <c r="E734" s="12">
        <f t="shared" si="569"/>
        <v>7</v>
      </c>
      <c r="F734" s="12">
        <f t="shared" si="570"/>
        <v>1</v>
      </c>
      <c r="G734" s="12">
        <f t="shared" si="571"/>
        <v>1</v>
      </c>
      <c r="H734" s="12" t="str">
        <f t="shared" si="572"/>
        <v>Information Technology</v>
      </c>
      <c r="I734" s="12" t="str">
        <f t="shared" si="573"/>
        <v>Information Technology7</v>
      </c>
      <c r="J734" s="12" t="str">
        <f t="shared" si="574"/>
        <v>Web/Mobile Development</v>
      </c>
      <c r="K734" s="12" t="str">
        <f t="shared" si="575"/>
        <v>Information TechnologyWeb/Mobile Development1</v>
      </c>
      <c r="L734" s="12" t="str">
        <f t="shared" si="576"/>
        <v>Web/Mobile Development</v>
      </c>
      <c r="M734" s="12" t="str">
        <f t="shared" si="577"/>
        <v>Information TechnologyWeb/Mobile DevelopmentWeb/Mobile Development1</v>
      </c>
      <c r="N734" s="12" t="str">
        <f t="shared" si="578"/>
        <v>C - Function Manager/Senior Technical Expert</v>
      </c>
      <c r="O734" s="188" t="s">
        <v>2073</v>
      </c>
      <c r="P734" s="4" t="str">
        <f t="shared" si="586"/>
        <v>IT</v>
      </c>
      <c r="Q734" s="4" t="str">
        <f t="shared" si="587"/>
        <v>WB</v>
      </c>
      <c r="R734" s="4" t="str">
        <f t="shared" si="588"/>
        <v>A</v>
      </c>
      <c r="S734" s="4" t="str">
        <f t="shared" si="589"/>
        <v>C</v>
      </c>
      <c r="V734" s="12" t="str">
        <f t="shared" si="590"/>
        <v>RRU-IT-WBAC</v>
      </c>
      <c r="W734" s="17" t="str">
        <f t="shared" si="568"/>
        <v>Information Technology</v>
      </c>
      <c r="X734" s="17" t="str">
        <f t="shared" si="591"/>
        <v>Web/Mobile Development</v>
      </c>
      <c r="Y734" s="17" t="str">
        <f t="shared" si="593"/>
        <v>Business Intelligence/Data Analytics</v>
      </c>
      <c r="Z734" s="17" t="str">
        <f t="shared" si="592"/>
        <v>C - Function Manager/Senior Technical Expert</v>
      </c>
      <c r="AN734" s="4" t="str">
        <f t="shared" si="579"/>
        <v>ITWBAC</v>
      </c>
      <c r="AO734" s="12" t="str">
        <f t="shared" si="556"/>
        <v>RRU-IT-WBAC</v>
      </c>
      <c r="AP734" s="12" t="str">
        <f t="shared" si="580"/>
        <v>Information Technology</v>
      </c>
      <c r="AQ734" s="12" t="str">
        <f t="shared" si="581"/>
        <v>Web/Mobile Development</v>
      </c>
      <c r="AR734" s="12" t="str">
        <f t="shared" si="582"/>
        <v>Web/Mobile Development</v>
      </c>
      <c r="AS734" s="12" t="str">
        <f t="shared" si="583"/>
        <v>C - Function Manager/Senior Technical Expert</v>
      </c>
      <c r="AT734" s="12" t="str">
        <f t="shared" si="584"/>
        <v>Information TechnologyWeb/Mobile DevelopmentWeb/Mobile DevelopmentC - Function Manager/Senior Technical Expert</v>
      </c>
      <c r="AU734" s="153" t="str">
        <f t="shared" si="585"/>
        <v>C</v>
      </c>
    </row>
    <row r="735" spans="1:47">
      <c r="A735" s="189" t="s">
        <v>37</v>
      </c>
      <c r="B735" s="189" t="s">
        <v>2904</v>
      </c>
      <c r="C735" s="189" t="s">
        <v>2904</v>
      </c>
      <c r="D735" s="189" t="s">
        <v>136</v>
      </c>
      <c r="E735" s="12">
        <f t="shared" si="569"/>
        <v>7</v>
      </c>
      <c r="F735" s="12">
        <f t="shared" si="570"/>
        <v>1</v>
      </c>
      <c r="G735" s="12">
        <f t="shared" si="571"/>
        <v>2</v>
      </c>
      <c r="H735" s="12" t="str">
        <f t="shared" si="572"/>
        <v>Information Technology</v>
      </c>
      <c r="I735" s="12" t="str">
        <f t="shared" si="573"/>
        <v>Information Technology7</v>
      </c>
      <c r="J735" s="12" t="str">
        <f t="shared" si="574"/>
        <v>Web/Mobile Development</v>
      </c>
      <c r="K735" s="12" t="str">
        <f t="shared" si="575"/>
        <v>Information TechnologyWeb/Mobile Development1</v>
      </c>
      <c r="L735" s="12" t="str">
        <f t="shared" si="576"/>
        <v>Web/Mobile Development</v>
      </c>
      <c r="M735" s="12" t="str">
        <f t="shared" si="577"/>
        <v>Information TechnologyWeb/Mobile DevelopmentWeb/Mobile Development2</v>
      </c>
      <c r="N735" s="12" t="str">
        <f t="shared" si="578"/>
        <v>E - Senior Professional</v>
      </c>
      <c r="O735" s="188" t="s">
        <v>2074</v>
      </c>
      <c r="P735" s="4" t="str">
        <f t="shared" si="586"/>
        <v>IT</v>
      </c>
      <c r="Q735" s="4" t="str">
        <f t="shared" si="587"/>
        <v>WB</v>
      </c>
      <c r="R735" s="4" t="str">
        <f t="shared" si="588"/>
        <v>A</v>
      </c>
      <c r="S735" s="4" t="str">
        <f t="shared" si="589"/>
        <v>E</v>
      </c>
      <c r="V735" s="12" t="str">
        <f t="shared" si="590"/>
        <v>RRU-IT-WBAE</v>
      </c>
      <c r="W735" s="17" t="str">
        <f t="shared" si="568"/>
        <v>Information Technology</v>
      </c>
      <c r="X735" s="17" t="str">
        <f t="shared" si="591"/>
        <v>Web/Mobile Development</v>
      </c>
      <c r="Y735" s="17" t="str">
        <f t="shared" si="593"/>
        <v>Web/Mobile Development</v>
      </c>
      <c r="Z735" s="17" t="str">
        <f t="shared" si="592"/>
        <v>E - Senior Professional</v>
      </c>
      <c r="AN735" s="4" t="str">
        <f t="shared" si="579"/>
        <v>ITWBAE</v>
      </c>
      <c r="AO735" s="12" t="str">
        <f t="shared" si="556"/>
        <v>RRU-IT-WBAE</v>
      </c>
      <c r="AP735" s="12" t="str">
        <f t="shared" si="580"/>
        <v>Information Technology</v>
      </c>
      <c r="AQ735" s="12" t="str">
        <f t="shared" si="581"/>
        <v>Web/Mobile Development</v>
      </c>
      <c r="AR735" s="12" t="str">
        <f t="shared" si="582"/>
        <v>Web/Mobile Development</v>
      </c>
      <c r="AS735" s="12" t="str">
        <f t="shared" si="583"/>
        <v>E - Senior Professional</v>
      </c>
      <c r="AT735" s="12" t="str">
        <f t="shared" si="584"/>
        <v>Information TechnologyWeb/Mobile DevelopmentWeb/Mobile DevelopmentE - Senior Professional</v>
      </c>
      <c r="AU735" s="153" t="str">
        <f t="shared" si="585"/>
        <v>E</v>
      </c>
    </row>
    <row r="736" spans="1:47">
      <c r="A736" s="189" t="s">
        <v>37</v>
      </c>
      <c r="B736" s="189" t="s">
        <v>2904</v>
      </c>
      <c r="C736" s="189" t="s">
        <v>2904</v>
      </c>
      <c r="D736" s="189" t="s">
        <v>138</v>
      </c>
      <c r="E736" s="12">
        <f t="shared" si="569"/>
        <v>7</v>
      </c>
      <c r="F736" s="12">
        <f t="shared" si="570"/>
        <v>1</v>
      </c>
      <c r="G736" s="12">
        <f t="shared" si="571"/>
        <v>3</v>
      </c>
      <c r="H736" s="12" t="str">
        <f t="shared" si="572"/>
        <v>Information Technology</v>
      </c>
      <c r="I736" s="12" t="str">
        <f t="shared" si="573"/>
        <v>Information Technology7</v>
      </c>
      <c r="J736" s="12" t="str">
        <f t="shared" si="574"/>
        <v>Web/Mobile Development</v>
      </c>
      <c r="K736" s="12" t="str">
        <f t="shared" si="575"/>
        <v>Information TechnologyWeb/Mobile Development1</v>
      </c>
      <c r="L736" s="12" t="str">
        <f t="shared" si="576"/>
        <v>Web/Mobile Development</v>
      </c>
      <c r="M736" s="12" t="str">
        <f t="shared" si="577"/>
        <v>Information TechnologyWeb/Mobile DevelopmentWeb/Mobile Development3</v>
      </c>
      <c r="N736" s="12" t="str">
        <f t="shared" si="578"/>
        <v>G - Junior Professional</v>
      </c>
      <c r="O736" s="188" t="s">
        <v>2075</v>
      </c>
      <c r="P736" s="4" t="str">
        <f t="shared" si="586"/>
        <v>IT</v>
      </c>
      <c r="Q736" s="4" t="str">
        <f t="shared" si="587"/>
        <v>WB</v>
      </c>
      <c r="R736" s="4" t="str">
        <f t="shared" si="588"/>
        <v>A</v>
      </c>
      <c r="S736" s="4" t="str">
        <f t="shared" si="589"/>
        <v>G</v>
      </c>
      <c r="V736" s="12" t="str">
        <f t="shared" si="590"/>
        <v>RRU-IT-WBAG</v>
      </c>
      <c r="W736" s="17" t="str">
        <f t="shared" si="568"/>
        <v>Information Technology</v>
      </c>
      <c r="X736" s="17" t="str">
        <f t="shared" si="591"/>
        <v>Web/Mobile Development</v>
      </c>
      <c r="Y736" s="17" t="str">
        <f t="shared" si="593"/>
        <v>Web/Mobile Development</v>
      </c>
      <c r="Z736" s="17" t="str">
        <f t="shared" si="592"/>
        <v>G - Junior Professional</v>
      </c>
      <c r="AN736" s="4" t="str">
        <f t="shared" si="579"/>
        <v>ITWBAG</v>
      </c>
      <c r="AO736" s="12" t="str">
        <f t="shared" si="556"/>
        <v>RRU-IT-WBAG</v>
      </c>
      <c r="AP736" s="12" t="str">
        <f t="shared" si="580"/>
        <v>Information Technology</v>
      </c>
      <c r="AQ736" s="12" t="str">
        <f t="shared" si="581"/>
        <v>Web/Mobile Development</v>
      </c>
      <c r="AR736" s="12" t="str">
        <f t="shared" si="582"/>
        <v>Web/Mobile Development</v>
      </c>
      <c r="AS736" s="12" t="str">
        <f t="shared" si="583"/>
        <v>G - Junior Professional</v>
      </c>
      <c r="AT736" s="12" t="str">
        <f t="shared" si="584"/>
        <v>Information TechnologyWeb/Mobile DevelopmentWeb/Mobile DevelopmentG - Junior Professional</v>
      </c>
      <c r="AU736" s="153" t="str">
        <f t="shared" si="585"/>
        <v>G</v>
      </c>
    </row>
    <row r="737" spans="1:47">
      <c r="A737" s="12" t="s">
        <v>37</v>
      </c>
      <c r="B737" s="12" t="s">
        <v>110</v>
      </c>
      <c r="C737" s="12" t="s">
        <v>110</v>
      </c>
      <c r="D737" s="12" t="s">
        <v>51</v>
      </c>
      <c r="E737" s="12">
        <f t="shared" si="569"/>
        <v>8</v>
      </c>
      <c r="F737" s="12">
        <f t="shared" si="570"/>
        <v>1</v>
      </c>
      <c r="G737" s="12">
        <f t="shared" si="571"/>
        <v>1</v>
      </c>
      <c r="H737" s="12" t="str">
        <f t="shared" si="572"/>
        <v>Information Technology</v>
      </c>
      <c r="I737" s="12" t="str">
        <f t="shared" si="573"/>
        <v>Information Technology8</v>
      </c>
      <c r="J737" s="12" t="str">
        <f t="shared" si="574"/>
        <v>Helpdesk Support</v>
      </c>
      <c r="K737" s="12" t="str">
        <f t="shared" si="575"/>
        <v>Information TechnologyHelpdesk Support1</v>
      </c>
      <c r="L737" s="12" t="str">
        <f t="shared" si="576"/>
        <v>Helpdesk Support</v>
      </c>
      <c r="M737" s="12" t="str">
        <f t="shared" si="577"/>
        <v>Information TechnologyHelpdesk SupportHelpdesk Support1</v>
      </c>
      <c r="N737" s="12" t="str">
        <f t="shared" si="578"/>
        <v>B - Senior Function Manager</v>
      </c>
      <c r="O737" s="4" t="s">
        <v>2051</v>
      </c>
      <c r="P737" s="4" t="str">
        <f t="shared" si="586"/>
        <v>IT</v>
      </c>
      <c r="Q737" s="4" t="str">
        <f t="shared" si="587"/>
        <v>HD</v>
      </c>
      <c r="R737" s="4" t="str">
        <f t="shared" si="588"/>
        <v>A</v>
      </c>
      <c r="S737" s="4" t="str">
        <f t="shared" si="589"/>
        <v>B</v>
      </c>
      <c r="V737" s="12" t="str">
        <f t="shared" si="590"/>
        <v>RRU-IT-HDAB</v>
      </c>
      <c r="W737" s="17" t="str">
        <f t="shared" si="568"/>
        <v>Information Technology</v>
      </c>
      <c r="X737" s="17" t="str">
        <f t="shared" si="591"/>
        <v>Helpdesk Support</v>
      </c>
      <c r="Y737" s="17" t="str">
        <f t="shared" si="593"/>
        <v>Web/Mobile Development</v>
      </c>
      <c r="Z737" s="17" t="str">
        <f t="shared" si="592"/>
        <v>B - Senior Function Manager</v>
      </c>
      <c r="AN737" s="4" t="str">
        <f t="shared" si="579"/>
        <v>ITHDAB</v>
      </c>
      <c r="AO737" s="12" t="str">
        <f t="shared" si="556"/>
        <v>RRU-IT-HDAB</v>
      </c>
      <c r="AP737" s="12" t="str">
        <f t="shared" si="580"/>
        <v>Information Technology</v>
      </c>
      <c r="AQ737" s="12" t="str">
        <f t="shared" si="581"/>
        <v>Helpdesk Support</v>
      </c>
      <c r="AR737" s="12" t="str">
        <f t="shared" si="582"/>
        <v>Helpdesk Support</v>
      </c>
      <c r="AS737" s="12" t="str">
        <f t="shared" si="583"/>
        <v>B - Senior Function Manager</v>
      </c>
      <c r="AT737" s="12" t="str">
        <f t="shared" si="584"/>
        <v>Information TechnologyHelpdesk SupportHelpdesk SupportB - Senior Function Manager</v>
      </c>
      <c r="AU737" s="153" t="str">
        <f t="shared" si="585"/>
        <v>B</v>
      </c>
    </row>
    <row r="738" spans="1:47">
      <c r="A738" s="12" t="s">
        <v>37</v>
      </c>
      <c r="B738" s="12" t="s">
        <v>110</v>
      </c>
      <c r="C738" s="12" t="s">
        <v>110</v>
      </c>
      <c r="D738" s="12" t="s">
        <v>142</v>
      </c>
      <c r="E738" s="12">
        <f t="shared" si="569"/>
        <v>8</v>
      </c>
      <c r="F738" s="12">
        <f t="shared" si="570"/>
        <v>1</v>
      </c>
      <c r="G738" s="12">
        <f t="shared" si="571"/>
        <v>2</v>
      </c>
      <c r="H738" s="12" t="str">
        <f t="shared" si="572"/>
        <v>Information Technology</v>
      </c>
      <c r="I738" s="12" t="str">
        <f t="shared" si="573"/>
        <v>Information Technology8</v>
      </c>
      <c r="J738" s="12" t="str">
        <f t="shared" si="574"/>
        <v>Helpdesk Support</v>
      </c>
      <c r="K738" s="12" t="str">
        <f t="shared" si="575"/>
        <v>Information TechnologyHelpdesk Support1</v>
      </c>
      <c r="L738" s="12" t="str">
        <f t="shared" si="576"/>
        <v>Helpdesk Support</v>
      </c>
      <c r="M738" s="12" t="str">
        <f t="shared" si="577"/>
        <v>Information TechnologyHelpdesk SupportHelpdesk Support2</v>
      </c>
      <c r="N738" s="12" t="str">
        <f t="shared" si="578"/>
        <v>C - Function Manager/Senior Technical Expert</v>
      </c>
      <c r="O738" s="4" t="s">
        <v>2052</v>
      </c>
      <c r="P738" s="4" t="str">
        <f t="shared" si="586"/>
        <v>IT</v>
      </c>
      <c r="Q738" s="4" t="str">
        <f t="shared" si="587"/>
        <v>HD</v>
      </c>
      <c r="R738" s="4" t="str">
        <f t="shared" si="588"/>
        <v>A</v>
      </c>
      <c r="S738" s="4" t="str">
        <f t="shared" si="589"/>
        <v>C</v>
      </c>
      <c r="V738" s="12" t="str">
        <f t="shared" si="590"/>
        <v>RRU-IT-HDAC</v>
      </c>
      <c r="W738" s="17" t="str">
        <f t="shared" si="568"/>
        <v>Information Technology</v>
      </c>
      <c r="X738" s="17" t="str">
        <f t="shared" si="591"/>
        <v>Helpdesk Support</v>
      </c>
      <c r="Y738" s="17" t="str">
        <f t="shared" si="593"/>
        <v>Helpdesk Support</v>
      </c>
      <c r="Z738" s="17" t="str">
        <f t="shared" si="592"/>
        <v>C - Function Manager/Senior Technical Expert</v>
      </c>
      <c r="AN738" s="4" t="str">
        <f t="shared" si="579"/>
        <v>ITHDAC</v>
      </c>
      <c r="AO738" s="12" t="str">
        <f t="shared" si="556"/>
        <v>RRU-IT-HDAC</v>
      </c>
      <c r="AP738" s="12" t="str">
        <f t="shared" si="580"/>
        <v>Information Technology</v>
      </c>
      <c r="AQ738" s="12" t="str">
        <f t="shared" si="581"/>
        <v>Helpdesk Support</v>
      </c>
      <c r="AR738" s="12" t="str">
        <f t="shared" si="582"/>
        <v>Helpdesk Support</v>
      </c>
      <c r="AS738" s="12" t="str">
        <f t="shared" si="583"/>
        <v>C - Function Manager/Senior Technical Expert</v>
      </c>
      <c r="AT738" s="12" t="str">
        <f t="shared" si="584"/>
        <v>Information TechnologyHelpdesk SupportHelpdesk SupportC - Function Manager/Senior Technical Expert</v>
      </c>
      <c r="AU738" s="153" t="str">
        <f t="shared" si="585"/>
        <v>C</v>
      </c>
    </row>
    <row r="739" spans="1:47">
      <c r="A739" s="12" t="s">
        <v>37</v>
      </c>
      <c r="B739" s="12" t="s">
        <v>110</v>
      </c>
      <c r="C739" s="12" t="s">
        <v>110</v>
      </c>
      <c r="D739" s="12" t="s">
        <v>135</v>
      </c>
      <c r="E739" s="12">
        <f t="shared" si="569"/>
        <v>8</v>
      </c>
      <c r="F739" s="12">
        <f t="shared" si="570"/>
        <v>1</v>
      </c>
      <c r="G739" s="12">
        <f t="shared" si="571"/>
        <v>3</v>
      </c>
      <c r="H739" s="12" t="str">
        <f t="shared" si="572"/>
        <v>Information Technology</v>
      </c>
      <c r="I739" s="12" t="str">
        <f t="shared" si="573"/>
        <v>Information Technology8</v>
      </c>
      <c r="J739" s="12" t="str">
        <f t="shared" si="574"/>
        <v>Helpdesk Support</v>
      </c>
      <c r="K739" s="12" t="str">
        <f t="shared" si="575"/>
        <v>Information TechnologyHelpdesk Support1</v>
      </c>
      <c r="L739" s="12" t="str">
        <f t="shared" si="576"/>
        <v>Helpdesk Support</v>
      </c>
      <c r="M739" s="12" t="str">
        <f t="shared" si="577"/>
        <v>Information TechnologyHelpdesk SupportHelpdesk Support3</v>
      </c>
      <c r="N739" s="12" t="str">
        <f t="shared" si="578"/>
        <v>D - Manager/Technical Expert</v>
      </c>
      <c r="O739" s="4" t="s">
        <v>2053</v>
      </c>
      <c r="P739" s="4" t="str">
        <f t="shared" si="586"/>
        <v>IT</v>
      </c>
      <c r="Q739" s="4" t="str">
        <f t="shared" si="587"/>
        <v>HD</v>
      </c>
      <c r="R739" s="4" t="str">
        <f t="shared" si="588"/>
        <v>A</v>
      </c>
      <c r="S739" s="4" t="str">
        <f t="shared" si="589"/>
        <v>D</v>
      </c>
      <c r="V739" s="12" t="str">
        <f t="shared" si="590"/>
        <v>RRU-IT-HDAD</v>
      </c>
      <c r="W739" s="17" t="str">
        <f t="shared" si="568"/>
        <v>Information Technology</v>
      </c>
      <c r="X739" s="17" t="str">
        <f t="shared" si="591"/>
        <v>Helpdesk Support</v>
      </c>
      <c r="Y739" s="17" t="str">
        <f t="shared" si="593"/>
        <v>Helpdesk Support</v>
      </c>
      <c r="Z739" s="17" t="str">
        <f t="shared" si="592"/>
        <v>D - Manager/Technical Expert</v>
      </c>
      <c r="AN739" s="4" t="str">
        <f t="shared" si="579"/>
        <v>ITHDAD</v>
      </c>
      <c r="AO739" s="12" t="str">
        <f t="shared" si="556"/>
        <v>RRU-IT-HDAD</v>
      </c>
      <c r="AP739" s="12" t="str">
        <f t="shared" si="580"/>
        <v>Information Technology</v>
      </c>
      <c r="AQ739" s="12" t="str">
        <f t="shared" si="581"/>
        <v>Helpdesk Support</v>
      </c>
      <c r="AR739" s="12" t="str">
        <f t="shared" si="582"/>
        <v>Helpdesk Support</v>
      </c>
      <c r="AS739" s="12" t="str">
        <f t="shared" si="583"/>
        <v>D - Manager/Technical Expert</v>
      </c>
      <c r="AT739" s="12" t="str">
        <f t="shared" si="584"/>
        <v>Information TechnologyHelpdesk SupportHelpdesk SupportD - Manager/Technical Expert</v>
      </c>
      <c r="AU739" s="153" t="str">
        <f t="shared" si="585"/>
        <v>D</v>
      </c>
    </row>
    <row r="740" spans="1:47">
      <c r="A740" s="12" t="s">
        <v>37</v>
      </c>
      <c r="B740" s="12" t="s">
        <v>110</v>
      </c>
      <c r="C740" s="12" t="s">
        <v>110</v>
      </c>
      <c r="D740" s="12" t="s">
        <v>136</v>
      </c>
      <c r="E740" s="12">
        <f t="shared" si="569"/>
        <v>8</v>
      </c>
      <c r="F740" s="12">
        <f t="shared" si="570"/>
        <v>1</v>
      </c>
      <c r="G740" s="12">
        <f t="shared" si="571"/>
        <v>4</v>
      </c>
      <c r="H740" s="12" t="str">
        <f t="shared" si="572"/>
        <v>Information Technology</v>
      </c>
      <c r="I740" s="12" t="str">
        <f t="shared" si="573"/>
        <v>Information Technology8</v>
      </c>
      <c r="J740" s="12" t="str">
        <f t="shared" si="574"/>
        <v>Helpdesk Support</v>
      </c>
      <c r="K740" s="12" t="str">
        <f t="shared" si="575"/>
        <v>Information TechnologyHelpdesk Support1</v>
      </c>
      <c r="L740" s="12" t="str">
        <f t="shared" si="576"/>
        <v>Helpdesk Support</v>
      </c>
      <c r="M740" s="12" t="str">
        <f t="shared" si="577"/>
        <v>Information TechnologyHelpdesk SupportHelpdesk Support4</v>
      </c>
      <c r="N740" s="12" t="str">
        <f t="shared" si="578"/>
        <v>E - Senior Professional</v>
      </c>
      <c r="O740" s="4" t="s">
        <v>2054</v>
      </c>
      <c r="P740" s="4" t="str">
        <f t="shared" si="586"/>
        <v>IT</v>
      </c>
      <c r="Q740" s="4" t="str">
        <f t="shared" si="587"/>
        <v>HD</v>
      </c>
      <c r="R740" s="4" t="str">
        <f t="shared" si="588"/>
        <v>A</v>
      </c>
      <c r="S740" s="4" t="str">
        <f t="shared" si="589"/>
        <v>E</v>
      </c>
      <c r="V740" s="12" t="str">
        <f t="shared" si="590"/>
        <v>RRU-IT-HDAE</v>
      </c>
      <c r="W740" s="17" t="str">
        <f t="shared" si="568"/>
        <v>Information Technology</v>
      </c>
      <c r="X740" s="17" t="str">
        <f t="shared" si="591"/>
        <v>Helpdesk Support</v>
      </c>
      <c r="Y740" s="17" t="str">
        <f t="shared" si="593"/>
        <v>Helpdesk Support</v>
      </c>
      <c r="Z740" s="17" t="str">
        <f t="shared" si="592"/>
        <v>E - Senior Professional</v>
      </c>
      <c r="AN740" s="4" t="str">
        <f t="shared" si="579"/>
        <v>ITHDAE</v>
      </c>
      <c r="AO740" s="12" t="str">
        <f t="shared" si="556"/>
        <v>RRU-IT-HDAE</v>
      </c>
      <c r="AP740" s="12" t="str">
        <f t="shared" si="580"/>
        <v>Information Technology</v>
      </c>
      <c r="AQ740" s="12" t="str">
        <f t="shared" si="581"/>
        <v>Helpdesk Support</v>
      </c>
      <c r="AR740" s="12" t="str">
        <f t="shared" si="582"/>
        <v>Helpdesk Support</v>
      </c>
      <c r="AS740" s="12" t="str">
        <f t="shared" si="583"/>
        <v>E - Senior Professional</v>
      </c>
      <c r="AT740" s="12" t="str">
        <f t="shared" si="584"/>
        <v>Information TechnologyHelpdesk SupportHelpdesk SupportE - Senior Professional</v>
      </c>
      <c r="AU740" s="153" t="str">
        <f t="shared" si="585"/>
        <v>E</v>
      </c>
    </row>
    <row r="741" spans="1:47">
      <c r="A741" s="12" t="s">
        <v>37</v>
      </c>
      <c r="B741" s="12" t="s">
        <v>110</v>
      </c>
      <c r="C741" s="12" t="s">
        <v>110</v>
      </c>
      <c r="D741" s="12" t="s">
        <v>137</v>
      </c>
      <c r="E741" s="12">
        <f t="shared" si="569"/>
        <v>8</v>
      </c>
      <c r="F741" s="12">
        <f t="shared" si="570"/>
        <v>1</v>
      </c>
      <c r="G741" s="12">
        <f t="shared" si="571"/>
        <v>5</v>
      </c>
      <c r="H741" s="12" t="str">
        <f t="shared" si="572"/>
        <v>Information Technology</v>
      </c>
      <c r="I741" s="12" t="str">
        <f t="shared" si="573"/>
        <v>Information Technology8</v>
      </c>
      <c r="J741" s="12" t="str">
        <f t="shared" si="574"/>
        <v>Helpdesk Support</v>
      </c>
      <c r="K741" s="12" t="str">
        <f t="shared" si="575"/>
        <v>Information TechnologyHelpdesk Support1</v>
      </c>
      <c r="L741" s="12" t="str">
        <f t="shared" si="576"/>
        <v>Helpdesk Support</v>
      </c>
      <c r="M741" s="12" t="str">
        <f t="shared" si="577"/>
        <v>Information TechnologyHelpdesk SupportHelpdesk Support5</v>
      </c>
      <c r="N741" s="12" t="str">
        <f t="shared" si="578"/>
        <v>F - Intermediate Professional</v>
      </c>
      <c r="O741" s="4" t="s">
        <v>2055</v>
      </c>
      <c r="P741" s="4" t="str">
        <f t="shared" si="586"/>
        <v>IT</v>
      </c>
      <c r="Q741" s="4" t="str">
        <f t="shared" si="587"/>
        <v>HD</v>
      </c>
      <c r="R741" s="4" t="str">
        <f t="shared" si="588"/>
        <v>A</v>
      </c>
      <c r="S741" s="4" t="str">
        <f t="shared" si="589"/>
        <v>F</v>
      </c>
      <c r="V741" s="12" t="str">
        <f t="shared" si="590"/>
        <v>RRU-IT-HDAF</v>
      </c>
      <c r="W741" s="17" t="str">
        <f t="shared" si="568"/>
        <v>Information Technology</v>
      </c>
      <c r="X741" s="17" t="str">
        <f t="shared" si="591"/>
        <v>Helpdesk Support</v>
      </c>
      <c r="Y741" s="17" t="str">
        <f t="shared" si="593"/>
        <v>Helpdesk Support</v>
      </c>
      <c r="Z741" s="17" t="str">
        <f t="shared" si="592"/>
        <v>F - Intermediate Professional</v>
      </c>
      <c r="AN741" s="4" t="str">
        <f t="shared" si="579"/>
        <v>ITHDAF</v>
      </c>
      <c r="AO741" s="12" t="str">
        <f t="shared" ref="AO741:AO808" si="594">"RRU-"&amp;LEFT(AN741,2)&amp;"-"&amp;RIGHT(AN741,4)</f>
        <v>RRU-IT-HDAF</v>
      </c>
      <c r="AP741" s="12" t="str">
        <f t="shared" si="580"/>
        <v>Information Technology</v>
      </c>
      <c r="AQ741" s="12" t="str">
        <f t="shared" si="581"/>
        <v>Helpdesk Support</v>
      </c>
      <c r="AR741" s="12" t="str">
        <f t="shared" si="582"/>
        <v>Helpdesk Support</v>
      </c>
      <c r="AS741" s="12" t="str">
        <f t="shared" si="583"/>
        <v>F - Intermediate Professional</v>
      </c>
      <c r="AT741" s="12" t="str">
        <f t="shared" si="584"/>
        <v>Information TechnologyHelpdesk SupportHelpdesk SupportF - Intermediate Professional</v>
      </c>
      <c r="AU741" s="153" t="str">
        <f t="shared" si="585"/>
        <v>F</v>
      </c>
    </row>
    <row r="742" spans="1:47">
      <c r="A742" s="12" t="s">
        <v>37</v>
      </c>
      <c r="B742" s="12" t="s">
        <v>110</v>
      </c>
      <c r="C742" s="12" t="s">
        <v>110</v>
      </c>
      <c r="D742" s="12" t="s">
        <v>138</v>
      </c>
      <c r="E742" s="12">
        <f t="shared" si="569"/>
        <v>8</v>
      </c>
      <c r="F742" s="12">
        <f t="shared" si="570"/>
        <v>1</v>
      </c>
      <c r="G742" s="12">
        <f t="shared" si="571"/>
        <v>6</v>
      </c>
      <c r="H742" s="12" t="str">
        <f t="shared" si="572"/>
        <v>Information Technology</v>
      </c>
      <c r="I742" s="12" t="str">
        <f t="shared" si="573"/>
        <v>Information Technology8</v>
      </c>
      <c r="J742" s="12" t="str">
        <f t="shared" si="574"/>
        <v>Helpdesk Support</v>
      </c>
      <c r="K742" s="12" t="str">
        <f t="shared" si="575"/>
        <v>Information TechnologyHelpdesk Support1</v>
      </c>
      <c r="L742" s="12" t="str">
        <f t="shared" si="576"/>
        <v>Helpdesk Support</v>
      </c>
      <c r="M742" s="12" t="str">
        <f t="shared" si="577"/>
        <v>Information TechnologyHelpdesk SupportHelpdesk Support6</v>
      </c>
      <c r="N742" s="12" t="str">
        <f t="shared" si="578"/>
        <v>G - Junior Professional</v>
      </c>
      <c r="O742" s="4" t="s">
        <v>2056</v>
      </c>
      <c r="P742" s="4" t="str">
        <f t="shared" si="586"/>
        <v>IT</v>
      </c>
      <c r="Q742" s="4" t="str">
        <f t="shared" si="587"/>
        <v>HD</v>
      </c>
      <c r="R742" s="4" t="str">
        <f t="shared" si="588"/>
        <v>A</v>
      </c>
      <c r="S742" s="4" t="str">
        <f t="shared" si="589"/>
        <v>G</v>
      </c>
      <c r="V742" s="12" t="str">
        <f t="shared" si="590"/>
        <v>RRU-IT-HDAG</v>
      </c>
      <c r="W742" s="17" t="str">
        <f t="shared" si="568"/>
        <v>Information Technology</v>
      </c>
      <c r="X742" s="17" t="str">
        <f t="shared" si="591"/>
        <v>Helpdesk Support</v>
      </c>
      <c r="Y742" s="17" t="str">
        <f t="shared" si="593"/>
        <v>Helpdesk Support</v>
      </c>
      <c r="Z742" s="17" t="str">
        <f t="shared" si="592"/>
        <v>G - Junior Professional</v>
      </c>
      <c r="AN742" s="4" t="str">
        <f t="shared" si="579"/>
        <v>ITHDAG</v>
      </c>
      <c r="AO742" s="12" t="str">
        <f t="shared" si="594"/>
        <v>RRU-IT-HDAG</v>
      </c>
      <c r="AP742" s="12" t="str">
        <f t="shared" si="580"/>
        <v>Information Technology</v>
      </c>
      <c r="AQ742" s="12" t="str">
        <f t="shared" si="581"/>
        <v>Helpdesk Support</v>
      </c>
      <c r="AR742" s="12" t="str">
        <f t="shared" si="582"/>
        <v>Helpdesk Support</v>
      </c>
      <c r="AS742" s="12" t="str">
        <f t="shared" si="583"/>
        <v>G - Junior Professional</v>
      </c>
      <c r="AT742" s="12" t="str">
        <f t="shared" si="584"/>
        <v>Information TechnologyHelpdesk SupportHelpdesk SupportG - Junior Professional</v>
      </c>
      <c r="AU742" s="153" t="str">
        <f t="shared" si="585"/>
        <v>G</v>
      </c>
    </row>
    <row r="743" spans="1:47">
      <c r="A743" s="189" t="s">
        <v>37</v>
      </c>
      <c r="B743" s="189" t="s">
        <v>110</v>
      </c>
      <c r="C743" s="189" t="s">
        <v>110</v>
      </c>
      <c r="D743" s="189" t="s">
        <v>143</v>
      </c>
      <c r="E743" s="12">
        <f t="shared" si="569"/>
        <v>8</v>
      </c>
      <c r="F743" s="12">
        <f t="shared" si="570"/>
        <v>1</v>
      </c>
      <c r="G743" s="12">
        <f t="shared" si="571"/>
        <v>7</v>
      </c>
      <c r="H743" s="12" t="str">
        <f t="shared" si="572"/>
        <v>Information Technology</v>
      </c>
      <c r="I743" s="12" t="str">
        <f t="shared" si="573"/>
        <v>Information Technology8</v>
      </c>
      <c r="J743" s="12" t="str">
        <f t="shared" si="574"/>
        <v>Helpdesk Support</v>
      </c>
      <c r="K743" s="12" t="str">
        <f t="shared" si="575"/>
        <v>Information TechnologyHelpdesk Support1</v>
      </c>
      <c r="L743" s="12" t="str">
        <f t="shared" si="576"/>
        <v>Helpdesk Support</v>
      </c>
      <c r="M743" s="12" t="str">
        <f t="shared" si="577"/>
        <v>Information TechnologyHelpdesk SupportHelpdesk Support7</v>
      </c>
      <c r="N743" s="12" t="str">
        <f t="shared" si="578"/>
        <v>H - Intermediate Staff</v>
      </c>
      <c r="O743" s="188" t="s">
        <v>2905</v>
      </c>
      <c r="P743" s="4" t="str">
        <f t="shared" si="586"/>
        <v>IT</v>
      </c>
      <c r="Q743" s="4" t="str">
        <f t="shared" si="587"/>
        <v>HD</v>
      </c>
      <c r="R743" s="4" t="str">
        <f t="shared" si="588"/>
        <v>A</v>
      </c>
      <c r="S743" s="4" t="str">
        <f t="shared" si="589"/>
        <v>H</v>
      </c>
      <c r="V743" s="12" t="str">
        <f t="shared" si="590"/>
        <v>RRU-IT-HDAH</v>
      </c>
      <c r="W743" s="17" t="str">
        <f t="shared" si="568"/>
        <v>Information Technology</v>
      </c>
      <c r="X743" s="17" t="str">
        <f t="shared" si="591"/>
        <v>Helpdesk Support</v>
      </c>
      <c r="Y743" s="17" t="str">
        <f t="shared" si="593"/>
        <v>Helpdesk Support</v>
      </c>
      <c r="Z743" s="17" t="str">
        <f t="shared" si="592"/>
        <v>H - Intermediate Staff</v>
      </c>
      <c r="AN743" s="4" t="str">
        <f t="shared" si="579"/>
        <v>ITHDAH</v>
      </c>
      <c r="AO743" s="12" t="str">
        <f t="shared" si="594"/>
        <v>RRU-IT-HDAH</v>
      </c>
      <c r="AP743" s="12" t="str">
        <f t="shared" si="580"/>
        <v>Information Technology</v>
      </c>
      <c r="AQ743" s="12" t="str">
        <f t="shared" si="581"/>
        <v>Helpdesk Support</v>
      </c>
      <c r="AR743" s="12" t="str">
        <f t="shared" si="582"/>
        <v>Helpdesk Support</v>
      </c>
      <c r="AS743" s="12" t="str">
        <f t="shared" si="583"/>
        <v>H - Intermediate Staff</v>
      </c>
      <c r="AT743" s="12" t="str">
        <f t="shared" si="584"/>
        <v>Information TechnologyHelpdesk SupportHelpdesk SupportH - Intermediate Staff</v>
      </c>
      <c r="AU743" s="153" t="str">
        <f t="shared" si="585"/>
        <v>H</v>
      </c>
    </row>
    <row r="744" spans="1:47">
      <c r="A744" s="12" t="s">
        <v>37</v>
      </c>
      <c r="B744" s="12" t="s">
        <v>110</v>
      </c>
      <c r="C744" s="12" t="s">
        <v>110</v>
      </c>
      <c r="D744" s="12" t="s">
        <v>1408</v>
      </c>
      <c r="E744" s="12">
        <f t="shared" si="569"/>
        <v>8</v>
      </c>
      <c r="F744" s="12">
        <f t="shared" si="570"/>
        <v>1</v>
      </c>
      <c r="G744" s="12">
        <f t="shared" si="571"/>
        <v>8</v>
      </c>
      <c r="H744" s="12" t="str">
        <f t="shared" si="572"/>
        <v>Information Technology</v>
      </c>
      <c r="I744" s="12" t="str">
        <f t="shared" si="573"/>
        <v>Information Technology8</v>
      </c>
      <c r="J744" s="12" t="str">
        <f t="shared" si="574"/>
        <v>Helpdesk Support</v>
      </c>
      <c r="K744" s="12" t="str">
        <f t="shared" si="575"/>
        <v>Information TechnologyHelpdesk Support1</v>
      </c>
      <c r="L744" s="12" t="str">
        <f t="shared" si="576"/>
        <v>Helpdesk Support</v>
      </c>
      <c r="M744" s="12" t="str">
        <f t="shared" si="577"/>
        <v>Information TechnologyHelpdesk SupportHelpdesk Support8</v>
      </c>
      <c r="N744" s="12" t="str">
        <f t="shared" si="578"/>
        <v>Levels C &amp; D Combined</v>
      </c>
      <c r="O744" s="4" t="s">
        <v>2049</v>
      </c>
      <c r="P744" s="4" t="str">
        <f t="shared" si="586"/>
        <v>IT</v>
      </c>
      <c r="Q744" s="4" t="str">
        <f t="shared" si="587"/>
        <v>HD</v>
      </c>
      <c r="R744" s="4" t="str">
        <f t="shared" si="588"/>
        <v>A</v>
      </c>
      <c r="S744" s="4" t="str">
        <f t="shared" si="589"/>
        <v>2</v>
      </c>
      <c r="V744" s="12" t="str">
        <f t="shared" si="590"/>
        <v>RRU-IT-HDA2</v>
      </c>
      <c r="W744" s="17" t="str">
        <f t="shared" si="568"/>
        <v>Information Technology</v>
      </c>
      <c r="X744" s="17" t="str">
        <f t="shared" si="591"/>
        <v>Helpdesk Support</v>
      </c>
      <c r="Y744" s="17" t="str">
        <f t="shared" si="593"/>
        <v>Helpdesk Support</v>
      </c>
      <c r="Z744" s="17" t="str">
        <f t="shared" si="592"/>
        <v>Levels C &amp; D Combined</v>
      </c>
      <c r="AN744" s="4" t="str">
        <f t="shared" si="579"/>
        <v>ITHDA2</v>
      </c>
      <c r="AO744" s="12" t="str">
        <f t="shared" si="594"/>
        <v>RRU-IT-HDA2</v>
      </c>
      <c r="AP744" s="12" t="str">
        <f t="shared" si="580"/>
        <v>Information Technology</v>
      </c>
      <c r="AQ744" s="12" t="str">
        <f t="shared" si="581"/>
        <v>Helpdesk Support</v>
      </c>
      <c r="AR744" s="12" t="str">
        <f t="shared" si="582"/>
        <v>Helpdesk Support</v>
      </c>
      <c r="AS744" s="12" t="str">
        <f t="shared" si="583"/>
        <v>Levels C &amp; D Combined</v>
      </c>
      <c r="AT744" s="12" t="str">
        <f t="shared" si="584"/>
        <v>Information TechnologyHelpdesk SupportHelpdesk SupportLevels C &amp; D Combined</v>
      </c>
      <c r="AU744" s="153" t="str">
        <f t="shared" si="585"/>
        <v>2</v>
      </c>
    </row>
    <row r="745" spans="1:47">
      <c r="A745" s="12" t="s">
        <v>37</v>
      </c>
      <c r="B745" s="12" t="s">
        <v>110</v>
      </c>
      <c r="C745" s="12" t="s">
        <v>110</v>
      </c>
      <c r="D745" s="12" t="s">
        <v>1409</v>
      </c>
      <c r="E745" s="12">
        <f t="shared" si="569"/>
        <v>8</v>
      </c>
      <c r="F745" s="12">
        <f t="shared" si="570"/>
        <v>1</v>
      </c>
      <c r="G745" s="12">
        <f t="shared" si="571"/>
        <v>9</v>
      </c>
      <c r="H745" s="12" t="str">
        <f t="shared" si="572"/>
        <v>Information Technology</v>
      </c>
      <c r="I745" s="12" t="str">
        <f t="shared" si="573"/>
        <v>Information Technology8</v>
      </c>
      <c r="J745" s="12" t="str">
        <f t="shared" si="574"/>
        <v>Helpdesk Support</v>
      </c>
      <c r="K745" s="12" t="str">
        <f t="shared" si="575"/>
        <v>Information TechnologyHelpdesk Support1</v>
      </c>
      <c r="L745" s="12" t="str">
        <f t="shared" si="576"/>
        <v>Helpdesk Support</v>
      </c>
      <c r="M745" s="12" t="str">
        <f t="shared" si="577"/>
        <v>Information TechnologyHelpdesk SupportHelpdesk Support9</v>
      </c>
      <c r="N745" s="12" t="str">
        <f t="shared" si="578"/>
        <v>Levels E, F &amp; G Combined</v>
      </c>
      <c r="O745" s="4" t="s">
        <v>2050</v>
      </c>
      <c r="P745" s="4" t="str">
        <f t="shared" si="586"/>
        <v>IT</v>
      </c>
      <c r="Q745" s="4" t="str">
        <f t="shared" si="587"/>
        <v>HD</v>
      </c>
      <c r="R745" s="4" t="str">
        <f t="shared" si="588"/>
        <v>A</v>
      </c>
      <c r="S745" s="4" t="str">
        <f t="shared" si="589"/>
        <v>3</v>
      </c>
      <c r="V745" s="12" t="str">
        <f t="shared" si="590"/>
        <v>RRU-IT-HDA3</v>
      </c>
      <c r="W745" s="17" t="str">
        <f t="shared" si="568"/>
        <v>Information Technology</v>
      </c>
      <c r="X745" s="17" t="str">
        <f t="shared" si="591"/>
        <v>Helpdesk Support</v>
      </c>
      <c r="Y745" s="17" t="str">
        <f t="shared" si="593"/>
        <v>Helpdesk Support</v>
      </c>
      <c r="Z745" s="17" t="str">
        <f t="shared" si="592"/>
        <v>Levels E, F &amp; G Combined</v>
      </c>
      <c r="AN745" s="4" t="str">
        <f t="shared" si="579"/>
        <v>ITHDA3</v>
      </c>
      <c r="AO745" s="12" t="str">
        <f t="shared" si="594"/>
        <v>RRU-IT-HDA3</v>
      </c>
      <c r="AP745" s="12" t="str">
        <f t="shared" si="580"/>
        <v>Information Technology</v>
      </c>
      <c r="AQ745" s="12" t="str">
        <f t="shared" si="581"/>
        <v>Helpdesk Support</v>
      </c>
      <c r="AR745" s="12" t="str">
        <f t="shared" si="582"/>
        <v>Helpdesk Support</v>
      </c>
      <c r="AS745" s="12" t="str">
        <f t="shared" si="583"/>
        <v>Levels E, F &amp; G Combined</v>
      </c>
      <c r="AT745" s="12" t="str">
        <f t="shared" si="584"/>
        <v>Information TechnologyHelpdesk SupportHelpdesk SupportLevels E, F &amp; G Combined</v>
      </c>
      <c r="AU745" s="153" t="str">
        <f t="shared" si="585"/>
        <v>3</v>
      </c>
    </row>
    <row r="746" spans="1:47">
      <c r="A746" s="12" t="s">
        <v>37</v>
      </c>
      <c r="B746" s="12" t="s">
        <v>211</v>
      </c>
      <c r="C746" s="12" t="s">
        <v>211</v>
      </c>
      <c r="D746" s="12" t="s">
        <v>51</v>
      </c>
      <c r="E746" s="12">
        <f t="shared" si="569"/>
        <v>9</v>
      </c>
      <c r="F746" s="12">
        <f t="shared" si="570"/>
        <v>1</v>
      </c>
      <c r="G746" s="12">
        <f t="shared" si="571"/>
        <v>1</v>
      </c>
      <c r="H746" s="12" t="str">
        <f t="shared" si="572"/>
        <v>Information Technology</v>
      </c>
      <c r="I746" s="12" t="str">
        <f t="shared" si="573"/>
        <v>Information Technology9</v>
      </c>
      <c r="J746" s="12" t="str">
        <f t="shared" si="574"/>
        <v>Information Security</v>
      </c>
      <c r="K746" s="12" t="str">
        <f t="shared" si="575"/>
        <v>Information TechnologyInformation Security1</v>
      </c>
      <c r="L746" s="12" t="str">
        <f t="shared" si="576"/>
        <v>Information Security</v>
      </c>
      <c r="M746" s="12" t="str">
        <f t="shared" si="577"/>
        <v>Information TechnologyInformation SecurityInformation Security1</v>
      </c>
      <c r="N746" s="12" t="str">
        <f t="shared" si="578"/>
        <v>B - Senior Function Manager</v>
      </c>
      <c r="O746" s="4" t="s">
        <v>2067</v>
      </c>
      <c r="P746" s="4" t="str">
        <f t="shared" si="586"/>
        <v>IT</v>
      </c>
      <c r="Q746" s="4" t="str">
        <f t="shared" si="587"/>
        <v>SE</v>
      </c>
      <c r="R746" s="4" t="str">
        <f t="shared" si="588"/>
        <v>A</v>
      </c>
      <c r="S746" s="4" t="str">
        <f t="shared" si="589"/>
        <v>B</v>
      </c>
      <c r="V746" s="12" t="str">
        <f t="shared" si="590"/>
        <v>RRU-IT-SEAB</v>
      </c>
      <c r="W746" s="17" t="str">
        <f t="shared" si="568"/>
        <v>Information Technology</v>
      </c>
      <c r="X746" s="17" t="str">
        <f t="shared" si="591"/>
        <v>Information Security</v>
      </c>
      <c r="Y746" s="17" t="str">
        <f t="shared" si="593"/>
        <v>Helpdesk Support</v>
      </c>
      <c r="Z746" s="17" t="str">
        <f t="shared" si="592"/>
        <v>B - Senior Function Manager</v>
      </c>
      <c r="AN746" s="4" t="str">
        <f t="shared" si="579"/>
        <v>ITSEAB</v>
      </c>
      <c r="AO746" s="12" t="str">
        <f t="shared" si="594"/>
        <v>RRU-IT-SEAB</v>
      </c>
      <c r="AP746" s="12" t="str">
        <f t="shared" si="580"/>
        <v>Information Technology</v>
      </c>
      <c r="AQ746" s="12" t="str">
        <f t="shared" si="581"/>
        <v>Information Security</v>
      </c>
      <c r="AR746" s="12" t="str">
        <f t="shared" si="582"/>
        <v>Information Security</v>
      </c>
      <c r="AS746" s="12" t="str">
        <f t="shared" si="583"/>
        <v>B - Senior Function Manager</v>
      </c>
      <c r="AT746" s="12" t="str">
        <f t="shared" si="584"/>
        <v>Information TechnologyInformation SecurityInformation SecurityB - Senior Function Manager</v>
      </c>
      <c r="AU746" s="153" t="str">
        <f t="shared" si="585"/>
        <v>B</v>
      </c>
    </row>
    <row r="747" spans="1:47">
      <c r="A747" s="12" t="s">
        <v>37</v>
      </c>
      <c r="B747" s="12" t="s">
        <v>211</v>
      </c>
      <c r="C747" s="12" t="s">
        <v>211</v>
      </c>
      <c r="D747" s="12" t="s">
        <v>142</v>
      </c>
      <c r="E747" s="12">
        <f t="shared" si="569"/>
        <v>9</v>
      </c>
      <c r="F747" s="12">
        <f t="shared" si="570"/>
        <v>1</v>
      </c>
      <c r="G747" s="12">
        <f t="shared" si="571"/>
        <v>2</v>
      </c>
      <c r="H747" s="12" t="str">
        <f t="shared" si="572"/>
        <v>Information Technology</v>
      </c>
      <c r="I747" s="12" t="str">
        <f t="shared" si="573"/>
        <v>Information Technology9</v>
      </c>
      <c r="J747" s="12" t="str">
        <f t="shared" si="574"/>
        <v>Information Security</v>
      </c>
      <c r="K747" s="12" t="str">
        <f t="shared" si="575"/>
        <v>Information TechnologyInformation Security1</v>
      </c>
      <c r="L747" s="12" t="str">
        <f t="shared" si="576"/>
        <v>Information Security</v>
      </c>
      <c r="M747" s="12" t="str">
        <f t="shared" si="577"/>
        <v>Information TechnologyInformation SecurityInformation Security2</v>
      </c>
      <c r="N747" s="12" t="str">
        <f t="shared" si="578"/>
        <v>C - Function Manager/Senior Technical Expert</v>
      </c>
      <c r="O747" s="4" t="s">
        <v>2068</v>
      </c>
      <c r="P747" s="4" t="str">
        <f t="shared" si="586"/>
        <v>IT</v>
      </c>
      <c r="Q747" s="4" t="str">
        <f t="shared" si="587"/>
        <v>SE</v>
      </c>
      <c r="R747" s="4" t="str">
        <f t="shared" si="588"/>
        <v>A</v>
      </c>
      <c r="S747" s="4" t="str">
        <f t="shared" si="589"/>
        <v>C</v>
      </c>
      <c r="V747" s="12" t="str">
        <f t="shared" si="590"/>
        <v>RRU-IT-SEAC</v>
      </c>
      <c r="W747" s="17" t="str">
        <f t="shared" si="568"/>
        <v>Information Technology</v>
      </c>
      <c r="X747" s="17" t="str">
        <f t="shared" si="591"/>
        <v>Information Security</v>
      </c>
      <c r="Y747" s="17" t="str">
        <f t="shared" si="593"/>
        <v>Information Security</v>
      </c>
      <c r="Z747" s="17" t="str">
        <f t="shared" si="592"/>
        <v>C - Function Manager/Senior Technical Expert</v>
      </c>
      <c r="AN747" s="4" t="str">
        <f t="shared" si="579"/>
        <v>ITSEAC</v>
      </c>
      <c r="AO747" s="12" t="str">
        <f t="shared" si="594"/>
        <v>RRU-IT-SEAC</v>
      </c>
      <c r="AP747" s="12" t="str">
        <f t="shared" si="580"/>
        <v>Information Technology</v>
      </c>
      <c r="AQ747" s="12" t="str">
        <f t="shared" si="581"/>
        <v>Information Security</v>
      </c>
      <c r="AR747" s="12" t="str">
        <f t="shared" si="582"/>
        <v>Information Security</v>
      </c>
      <c r="AS747" s="12" t="str">
        <f t="shared" si="583"/>
        <v>C - Function Manager/Senior Technical Expert</v>
      </c>
      <c r="AT747" s="12" t="str">
        <f t="shared" si="584"/>
        <v>Information TechnologyInformation SecurityInformation SecurityC - Function Manager/Senior Technical Expert</v>
      </c>
      <c r="AU747" s="153" t="str">
        <f t="shared" si="585"/>
        <v>C</v>
      </c>
    </row>
    <row r="748" spans="1:47">
      <c r="A748" s="12" t="s">
        <v>37</v>
      </c>
      <c r="B748" s="12" t="s">
        <v>211</v>
      </c>
      <c r="C748" s="12" t="s">
        <v>211</v>
      </c>
      <c r="D748" s="12" t="s">
        <v>135</v>
      </c>
      <c r="E748" s="12">
        <f t="shared" si="569"/>
        <v>9</v>
      </c>
      <c r="F748" s="12">
        <f t="shared" si="570"/>
        <v>1</v>
      </c>
      <c r="G748" s="12">
        <f t="shared" si="571"/>
        <v>3</v>
      </c>
      <c r="H748" s="12" t="str">
        <f t="shared" si="572"/>
        <v>Information Technology</v>
      </c>
      <c r="I748" s="12" t="str">
        <f t="shared" si="573"/>
        <v>Information Technology9</v>
      </c>
      <c r="J748" s="12" t="str">
        <f t="shared" si="574"/>
        <v>Information Security</v>
      </c>
      <c r="K748" s="12" t="str">
        <f t="shared" si="575"/>
        <v>Information TechnologyInformation Security1</v>
      </c>
      <c r="L748" s="12" t="str">
        <f t="shared" si="576"/>
        <v>Information Security</v>
      </c>
      <c r="M748" s="12" t="str">
        <f t="shared" si="577"/>
        <v>Information TechnologyInformation SecurityInformation Security3</v>
      </c>
      <c r="N748" s="12" t="str">
        <f t="shared" si="578"/>
        <v>D - Manager/Technical Expert</v>
      </c>
      <c r="O748" s="4" t="s">
        <v>2069</v>
      </c>
      <c r="P748" s="4" t="str">
        <f t="shared" si="586"/>
        <v>IT</v>
      </c>
      <c r="Q748" s="4" t="str">
        <f t="shared" si="587"/>
        <v>SE</v>
      </c>
      <c r="R748" s="4" t="str">
        <f t="shared" si="588"/>
        <v>A</v>
      </c>
      <c r="S748" s="4" t="str">
        <f t="shared" si="589"/>
        <v>D</v>
      </c>
      <c r="V748" s="12" t="str">
        <f t="shared" si="590"/>
        <v>RRU-IT-SEAD</v>
      </c>
      <c r="W748" s="17" t="str">
        <f t="shared" si="568"/>
        <v>Information Technology</v>
      </c>
      <c r="X748" s="17" t="str">
        <f t="shared" si="591"/>
        <v>Information Security</v>
      </c>
      <c r="Y748" s="17" t="str">
        <f t="shared" si="593"/>
        <v>Information Security</v>
      </c>
      <c r="Z748" s="17" t="str">
        <f t="shared" si="592"/>
        <v>D - Manager/Technical Expert</v>
      </c>
      <c r="AN748" s="4" t="str">
        <f t="shared" si="579"/>
        <v>ITSEAD</v>
      </c>
      <c r="AO748" s="12" t="str">
        <f t="shared" si="594"/>
        <v>RRU-IT-SEAD</v>
      </c>
      <c r="AP748" s="12" t="str">
        <f t="shared" si="580"/>
        <v>Information Technology</v>
      </c>
      <c r="AQ748" s="12" t="str">
        <f t="shared" si="581"/>
        <v>Information Security</v>
      </c>
      <c r="AR748" s="12" t="str">
        <f t="shared" si="582"/>
        <v>Information Security</v>
      </c>
      <c r="AS748" s="12" t="str">
        <f t="shared" si="583"/>
        <v>D - Manager/Technical Expert</v>
      </c>
      <c r="AT748" s="12" t="str">
        <f t="shared" si="584"/>
        <v>Information TechnologyInformation SecurityInformation SecurityD - Manager/Technical Expert</v>
      </c>
      <c r="AU748" s="153" t="str">
        <f t="shared" si="585"/>
        <v>D</v>
      </c>
    </row>
    <row r="749" spans="1:47">
      <c r="A749" s="12" t="s">
        <v>37</v>
      </c>
      <c r="B749" s="12" t="s">
        <v>211</v>
      </c>
      <c r="C749" s="12" t="s">
        <v>211</v>
      </c>
      <c r="D749" s="12" t="s">
        <v>136</v>
      </c>
      <c r="E749" s="12">
        <f t="shared" si="569"/>
        <v>9</v>
      </c>
      <c r="F749" s="12">
        <f t="shared" si="570"/>
        <v>1</v>
      </c>
      <c r="G749" s="12">
        <f t="shared" si="571"/>
        <v>4</v>
      </c>
      <c r="H749" s="12" t="str">
        <f t="shared" si="572"/>
        <v>Information Technology</v>
      </c>
      <c r="I749" s="12" t="str">
        <f t="shared" si="573"/>
        <v>Information Technology9</v>
      </c>
      <c r="J749" s="12" t="str">
        <f t="shared" si="574"/>
        <v>Information Security</v>
      </c>
      <c r="K749" s="12" t="str">
        <f t="shared" si="575"/>
        <v>Information TechnologyInformation Security1</v>
      </c>
      <c r="L749" s="12" t="str">
        <f t="shared" si="576"/>
        <v>Information Security</v>
      </c>
      <c r="M749" s="12" t="str">
        <f t="shared" si="577"/>
        <v>Information TechnologyInformation SecurityInformation Security4</v>
      </c>
      <c r="N749" s="12" t="str">
        <f t="shared" si="578"/>
        <v>E - Senior Professional</v>
      </c>
      <c r="O749" s="4" t="s">
        <v>2070</v>
      </c>
      <c r="P749" s="4" t="str">
        <f t="shared" si="586"/>
        <v>IT</v>
      </c>
      <c r="Q749" s="4" t="str">
        <f t="shared" si="587"/>
        <v>SE</v>
      </c>
      <c r="R749" s="4" t="str">
        <f t="shared" si="588"/>
        <v>A</v>
      </c>
      <c r="S749" s="4" t="str">
        <f t="shared" si="589"/>
        <v>E</v>
      </c>
      <c r="V749" s="12" t="str">
        <f t="shared" si="590"/>
        <v>RRU-IT-SEAE</v>
      </c>
      <c r="W749" s="17" t="str">
        <f t="shared" si="568"/>
        <v>Information Technology</v>
      </c>
      <c r="X749" s="17" t="str">
        <f t="shared" si="591"/>
        <v>Information Security</v>
      </c>
      <c r="Y749" s="17" t="str">
        <f t="shared" si="593"/>
        <v>Information Security</v>
      </c>
      <c r="Z749" s="17" t="str">
        <f t="shared" si="592"/>
        <v>E - Senior Professional</v>
      </c>
      <c r="AN749" s="4" t="str">
        <f t="shared" si="579"/>
        <v>ITSEAE</v>
      </c>
      <c r="AO749" s="12" t="str">
        <f t="shared" si="594"/>
        <v>RRU-IT-SEAE</v>
      </c>
      <c r="AP749" s="12" t="str">
        <f t="shared" si="580"/>
        <v>Information Technology</v>
      </c>
      <c r="AQ749" s="12" t="str">
        <f t="shared" si="581"/>
        <v>Information Security</v>
      </c>
      <c r="AR749" s="12" t="str">
        <f t="shared" si="582"/>
        <v>Information Security</v>
      </c>
      <c r="AS749" s="12" t="str">
        <f t="shared" si="583"/>
        <v>E - Senior Professional</v>
      </c>
      <c r="AT749" s="12" t="str">
        <f t="shared" si="584"/>
        <v>Information TechnologyInformation SecurityInformation SecurityE - Senior Professional</v>
      </c>
      <c r="AU749" s="153" t="str">
        <f t="shared" si="585"/>
        <v>E</v>
      </c>
    </row>
    <row r="750" spans="1:47">
      <c r="A750" s="12" t="s">
        <v>37</v>
      </c>
      <c r="B750" s="12" t="s">
        <v>211</v>
      </c>
      <c r="C750" s="12" t="s">
        <v>211</v>
      </c>
      <c r="D750" s="12" t="s">
        <v>137</v>
      </c>
      <c r="E750" s="12">
        <f t="shared" si="569"/>
        <v>9</v>
      </c>
      <c r="F750" s="12">
        <f t="shared" si="570"/>
        <v>1</v>
      </c>
      <c r="G750" s="12">
        <f t="shared" si="571"/>
        <v>5</v>
      </c>
      <c r="H750" s="12" t="str">
        <f t="shared" si="572"/>
        <v>Information Technology</v>
      </c>
      <c r="I750" s="12" t="str">
        <f t="shared" si="573"/>
        <v>Information Technology9</v>
      </c>
      <c r="J750" s="12" t="str">
        <f t="shared" si="574"/>
        <v>Information Security</v>
      </c>
      <c r="K750" s="12" t="str">
        <f t="shared" si="575"/>
        <v>Information TechnologyInformation Security1</v>
      </c>
      <c r="L750" s="12" t="str">
        <f t="shared" si="576"/>
        <v>Information Security</v>
      </c>
      <c r="M750" s="12" t="str">
        <f t="shared" si="577"/>
        <v>Information TechnologyInformation SecurityInformation Security5</v>
      </c>
      <c r="N750" s="12" t="str">
        <f t="shared" si="578"/>
        <v>F - Intermediate Professional</v>
      </c>
      <c r="O750" s="4" t="s">
        <v>2071</v>
      </c>
      <c r="P750" s="4" t="str">
        <f t="shared" si="586"/>
        <v>IT</v>
      </c>
      <c r="Q750" s="4" t="str">
        <f t="shared" si="587"/>
        <v>SE</v>
      </c>
      <c r="R750" s="4" t="str">
        <f t="shared" si="588"/>
        <v>A</v>
      </c>
      <c r="S750" s="4" t="str">
        <f t="shared" si="589"/>
        <v>F</v>
      </c>
      <c r="V750" s="12" t="str">
        <f t="shared" si="590"/>
        <v>RRU-IT-SEAF</v>
      </c>
      <c r="W750" s="17" t="str">
        <f t="shared" si="568"/>
        <v>Information Technology</v>
      </c>
      <c r="X750" s="17" t="str">
        <f t="shared" si="591"/>
        <v>Information Security</v>
      </c>
      <c r="Y750" s="17" t="str">
        <f t="shared" si="593"/>
        <v>Information Security</v>
      </c>
      <c r="Z750" s="17" t="str">
        <f t="shared" si="592"/>
        <v>F - Intermediate Professional</v>
      </c>
      <c r="AN750" s="4" t="str">
        <f t="shared" si="579"/>
        <v>ITSEAF</v>
      </c>
      <c r="AO750" s="12" t="str">
        <f t="shared" si="594"/>
        <v>RRU-IT-SEAF</v>
      </c>
      <c r="AP750" s="12" t="str">
        <f t="shared" si="580"/>
        <v>Information Technology</v>
      </c>
      <c r="AQ750" s="12" t="str">
        <f t="shared" si="581"/>
        <v>Information Security</v>
      </c>
      <c r="AR750" s="12" t="str">
        <f t="shared" si="582"/>
        <v>Information Security</v>
      </c>
      <c r="AS750" s="12" t="str">
        <f t="shared" si="583"/>
        <v>F - Intermediate Professional</v>
      </c>
      <c r="AT750" s="12" t="str">
        <f t="shared" si="584"/>
        <v>Information TechnologyInformation SecurityInformation SecurityF - Intermediate Professional</v>
      </c>
      <c r="AU750" s="153" t="str">
        <f t="shared" si="585"/>
        <v>F</v>
      </c>
    </row>
    <row r="751" spans="1:47">
      <c r="A751" s="12" t="s">
        <v>37</v>
      </c>
      <c r="B751" s="12" t="s">
        <v>211</v>
      </c>
      <c r="C751" s="12" t="s">
        <v>211</v>
      </c>
      <c r="D751" s="12" t="s">
        <v>138</v>
      </c>
      <c r="E751" s="12">
        <f t="shared" si="569"/>
        <v>9</v>
      </c>
      <c r="F751" s="12">
        <f t="shared" si="570"/>
        <v>1</v>
      </c>
      <c r="G751" s="12">
        <f t="shared" si="571"/>
        <v>6</v>
      </c>
      <c r="H751" s="12" t="str">
        <f t="shared" si="572"/>
        <v>Information Technology</v>
      </c>
      <c r="I751" s="12" t="str">
        <f t="shared" si="573"/>
        <v>Information Technology9</v>
      </c>
      <c r="J751" s="12" t="str">
        <f t="shared" si="574"/>
        <v>Information Security</v>
      </c>
      <c r="K751" s="12" t="str">
        <f t="shared" si="575"/>
        <v>Information TechnologyInformation Security1</v>
      </c>
      <c r="L751" s="12" t="str">
        <f t="shared" si="576"/>
        <v>Information Security</v>
      </c>
      <c r="M751" s="12" t="str">
        <f t="shared" si="577"/>
        <v>Information TechnologyInformation SecurityInformation Security6</v>
      </c>
      <c r="N751" s="12" t="str">
        <f t="shared" si="578"/>
        <v>G - Junior Professional</v>
      </c>
      <c r="O751" s="4" t="s">
        <v>2072</v>
      </c>
      <c r="P751" s="4" t="str">
        <f t="shared" si="586"/>
        <v>IT</v>
      </c>
      <c r="Q751" s="4" t="str">
        <f t="shared" si="587"/>
        <v>SE</v>
      </c>
      <c r="R751" s="4" t="str">
        <f t="shared" si="588"/>
        <v>A</v>
      </c>
      <c r="S751" s="4" t="str">
        <f t="shared" si="589"/>
        <v>G</v>
      </c>
      <c r="V751" s="12" t="str">
        <f t="shared" si="590"/>
        <v>RRU-IT-SEAG</v>
      </c>
      <c r="W751" s="17" t="str">
        <f t="shared" si="568"/>
        <v>Information Technology</v>
      </c>
      <c r="X751" s="17" t="str">
        <f t="shared" si="591"/>
        <v>Information Security</v>
      </c>
      <c r="Y751" s="17" t="str">
        <f t="shared" si="593"/>
        <v>Information Security</v>
      </c>
      <c r="Z751" s="17" t="str">
        <f t="shared" si="592"/>
        <v>G - Junior Professional</v>
      </c>
      <c r="AN751" s="4" t="str">
        <f t="shared" si="579"/>
        <v>ITSEAG</v>
      </c>
      <c r="AO751" s="12" t="str">
        <f t="shared" si="594"/>
        <v>RRU-IT-SEAG</v>
      </c>
      <c r="AP751" s="12" t="str">
        <f t="shared" si="580"/>
        <v>Information Technology</v>
      </c>
      <c r="AQ751" s="12" t="str">
        <f t="shared" si="581"/>
        <v>Information Security</v>
      </c>
      <c r="AR751" s="12" t="str">
        <f t="shared" si="582"/>
        <v>Information Security</v>
      </c>
      <c r="AS751" s="12" t="str">
        <f t="shared" si="583"/>
        <v>G - Junior Professional</v>
      </c>
      <c r="AT751" s="12" t="str">
        <f t="shared" si="584"/>
        <v>Information TechnologyInformation SecurityInformation SecurityG - Junior Professional</v>
      </c>
      <c r="AU751" s="153" t="str">
        <f t="shared" si="585"/>
        <v>G</v>
      </c>
    </row>
    <row r="752" spans="1:47">
      <c r="A752" s="12" t="s">
        <v>37</v>
      </c>
      <c r="B752" s="12" t="s">
        <v>211</v>
      </c>
      <c r="C752" s="12" t="s">
        <v>211</v>
      </c>
      <c r="D752" s="12" t="s">
        <v>1408</v>
      </c>
      <c r="E752" s="12">
        <f t="shared" si="569"/>
        <v>9</v>
      </c>
      <c r="F752" s="12">
        <f t="shared" si="570"/>
        <v>1</v>
      </c>
      <c r="G752" s="12">
        <f t="shared" si="571"/>
        <v>7</v>
      </c>
      <c r="H752" s="12" t="str">
        <f t="shared" si="572"/>
        <v>Information Technology</v>
      </c>
      <c r="I752" s="12" t="str">
        <f t="shared" si="573"/>
        <v>Information Technology9</v>
      </c>
      <c r="J752" s="12" t="str">
        <f t="shared" si="574"/>
        <v>Information Security</v>
      </c>
      <c r="K752" s="12" t="str">
        <f t="shared" si="575"/>
        <v>Information TechnologyInformation Security1</v>
      </c>
      <c r="L752" s="12" t="str">
        <f t="shared" si="576"/>
        <v>Information Security</v>
      </c>
      <c r="M752" s="12" t="str">
        <f t="shared" si="577"/>
        <v>Information TechnologyInformation SecurityInformation Security7</v>
      </c>
      <c r="N752" s="12" t="str">
        <f t="shared" si="578"/>
        <v>Levels C &amp; D Combined</v>
      </c>
      <c r="O752" s="4" t="s">
        <v>2065</v>
      </c>
      <c r="P752" s="4" t="str">
        <f t="shared" si="586"/>
        <v>IT</v>
      </c>
      <c r="Q752" s="4" t="str">
        <f t="shared" si="587"/>
        <v>SE</v>
      </c>
      <c r="R752" s="4" t="str">
        <f t="shared" si="588"/>
        <v>A</v>
      </c>
      <c r="S752" s="4" t="str">
        <f t="shared" si="589"/>
        <v>2</v>
      </c>
      <c r="V752" s="12" t="str">
        <f t="shared" si="590"/>
        <v>RRU-IT-SEA2</v>
      </c>
      <c r="W752" s="17" t="str">
        <f t="shared" ref="W752:W769" si="595">A750</f>
        <v>Information Technology</v>
      </c>
      <c r="X752" s="17" t="str">
        <f t="shared" si="591"/>
        <v>Information Security</v>
      </c>
      <c r="Y752" s="17" t="str">
        <f t="shared" si="593"/>
        <v>Information Security</v>
      </c>
      <c r="Z752" s="17" t="str">
        <f t="shared" si="592"/>
        <v>Levels C &amp; D Combined</v>
      </c>
      <c r="AN752" s="4" t="str">
        <f t="shared" si="579"/>
        <v>ITSEA2</v>
      </c>
      <c r="AO752" s="12" t="str">
        <f t="shared" si="594"/>
        <v>RRU-IT-SEA2</v>
      </c>
      <c r="AP752" s="12" t="str">
        <f t="shared" si="580"/>
        <v>Information Technology</v>
      </c>
      <c r="AQ752" s="12" t="str">
        <f t="shared" si="581"/>
        <v>Information Security</v>
      </c>
      <c r="AR752" s="12" t="str">
        <f t="shared" si="582"/>
        <v>Information Security</v>
      </c>
      <c r="AS752" s="12" t="str">
        <f t="shared" si="583"/>
        <v>Levels C &amp; D Combined</v>
      </c>
      <c r="AT752" s="12" t="str">
        <f t="shared" si="584"/>
        <v>Information TechnologyInformation SecurityInformation SecurityLevels C &amp; D Combined</v>
      </c>
      <c r="AU752" s="153" t="str">
        <f t="shared" si="585"/>
        <v>2</v>
      </c>
    </row>
    <row r="753" spans="1:47">
      <c r="A753" s="12" t="s">
        <v>37</v>
      </c>
      <c r="B753" s="12" t="s">
        <v>211</v>
      </c>
      <c r="C753" s="12" t="s">
        <v>211</v>
      </c>
      <c r="D753" s="12" t="s">
        <v>1409</v>
      </c>
      <c r="E753" s="12">
        <f t="shared" si="569"/>
        <v>9</v>
      </c>
      <c r="F753" s="12">
        <f t="shared" si="570"/>
        <v>1</v>
      </c>
      <c r="G753" s="12">
        <f t="shared" si="571"/>
        <v>8</v>
      </c>
      <c r="H753" s="12" t="str">
        <f t="shared" si="572"/>
        <v>Information Technology</v>
      </c>
      <c r="I753" s="12" t="str">
        <f t="shared" si="573"/>
        <v>Information Technology9</v>
      </c>
      <c r="J753" s="12" t="str">
        <f t="shared" si="574"/>
        <v>Information Security</v>
      </c>
      <c r="K753" s="12" t="str">
        <f t="shared" si="575"/>
        <v>Information TechnologyInformation Security1</v>
      </c>
      <c r="L753" s="12" t="str">
        <f t="shared" si="576"/>
        <v>Information Security</v>
      </c>
      <c r="M753" s="12" t="str">
        <f t="shared" si="577"/>
        <v>Information TechnologyInformation SecurityInformation Security8</v>
      </c>
      <c r="N753" s="12" t="str">
        <f t="shared" si="578"/>
        <v>Levels E, F &amp; G Combined</v>
      </c>
      <c r="O753" s="4" t="s">
        <v>2066</v>
      </c>
      <c r="P753" s="4" t="str">
        <f t="shared" si="586"/>
        <v>IT</v>
      </c>
      <c r="Q753" s="4" t="str">
        <f t="shared" si="587"/>
        <v>SE</v>
      </c>
      <c r="R753" s="4" t="str">
        <f t="shared" si="588"/>
        <v>A</v>
      </c>
      <c r="S753" s="4" t="str">
        <f t="shared" si="589"/>
        <v>3</v>
      </c>
      <c r="V753" s="12" t="str">
        <f t="shared" si="590"/>
        <v>RRU-IT-SEA3</v>
      </c>
      <c r="W753" s="17" t="str">
        <f t="shared" si="595"/>
        <v>Information Technology</v>
      </c>
      <c r="X753" s="17" t="str">
        <f t="shared" si="591"/>
        <v>Information Security</v>
      </c>
      <c r="Y753" s="17" t="str">
        <f t="shared" si="593"/>
        <v>Information Security</v>
      </c>
      <c r="Z753" s="17" t="str">
        <f t="shared" si="592"/>
        <v>Levels E, F &amp; G Combined</v>
      </c>
      <c r="AN753" s="4" t="str">
        <f t="shared" si="579"/>
        <v>ITSEA3</v>
      </c>
      <c r="AO753" s="12" t="str">
        <f t="shared" si="594"/>
        <v>RRU-IT-SEA3</v>
      </c>
      <c r="AP753" s="12" t="str">
        <f t="shared" si="580"/>
        <v>Information Technology</v>
      </c>
      <c r="AQ753" s="12" t="str">
        <f t="shared" si="581"/>
        <v>Information Security</v>
      </c>
      <c r="AR753" s="12" t="str">
        <f t="shared" si="582"/>
        <v>Information Security</v>
      </c>
      <c r="AS753" s="12" t="str">
        <f t="shared" si="583"/>
        <v>Levels E, F &amp; G Combined</v>
      </c>
      <c r="AT753" s="12" t="str">
        <f t="shared" si="584"/>
        <v>Information TechnologyInformation SecurityInformation SecurityLevels E, F &amp; G Combined</v>
      </c>
      <c r="AU753" s="153" t="str">
        <f t="shared" si="585"/>
        <v>3</v>
      </c>
    </row>
    <row r="754" spans="1:47">
      <c r="A754" s="12" t="s">
        <v>37</v>
      </c>
      <c r="B754" s="12" t="s">
        <v>975</v>
      </c>
      <c r="C754" s="12" t="s">
        <v>975</v>
      </c>
      <c r="D754" s="12" t="s">
        <v>135</v>
      </c>
      <c r="E754" s="12">
        <f t="shared" si="569"/>
        <v>10</v>
      </c>
      <c r="F754" s="12">
        <f t="shared" si="570"/>
        <v>1</v>
      </c>
      <c r="G754" s="12">
        <f t="shared" si="571"/>
        <v>1</v>
      </c>
      <c r="H754" s="12" t="str">
        <f t="shared" si="572"/>
        <v>Information Technology</v>
      </c>
      <c r="I754" s="12" t="str">
        <f t="shared" si="573"/>
        <v>Information Technology10</v>
      </c>
      <c r="J754" s="12" t="str">
        <f t="shared" si="574"/>
        <v>Data Center/Computer Operations</v>
      </c>
      <c r="K754" s="12" t="str">
        <f t="shared" si="575"/>
        <v>Information TechnologyData Center/Computer Operations1</v>
      </c>
      <c r="L754" s="12" t="str">
        <f t="shared" si="576"/>
        <v>Data Center/Computer Operations</v>
      </c>
      <c r="M754" s="12" t="str">
        <f t="shared" si="577"/>
        <v>Information TechnologyData Center/Computer OperationsData Center/Computer Operations1</v>
      </c>
      <c r="N754" s="12" t="str">
        <f t="shared" si="578"/>
        <v>D - Manager/Technical Expert</v>
      </c>
      <c r="O754" s="4" t="s">
        <v>2044</v>
      </c>
      <c r="P754" s="4" t="str">
        <f t="shared" si="586"/>
        <v>IT</v>
      </c>
      <c r="Q754" s="4" t="str">
        <f t="shared" si="587"/>
        <v>CO</v>
      </c>
      <c r="R754" s="4" t="str">
        <f t="shared" si="588"/>
        <v>M</v>
      </c>
      <c r="S754" s="4" t="str">
        <f t="shared" si="589"/>
        <v>D</v>
      </c>
      <c r="V754" s="12" t="str">
        <f t="shared" si="590"/>
        <v>RRU-IT-COMD</v>
      </c>
      <c r="W754" s="17" t="str">
        <f t="shared" si="595"/>
        <v>Information Technology</v>
      </c>
      <c r="X754" s="17" t="str">
        <f t="shared" si="591"/>
        <v>Data Center/Computer Operations</v>
      </c>
      <c r="Y754" s="17" t="str">
        <f t="shared" si="593"/>
        <v>Information Security</v>
      </c>
      <c r="Z754" s="17" t="str">
        <f t="shared" si="592"/>
        <v>D - Manager/Technical Expert</v>
      </c>
      <c r="AN754" s="4" t="str">
        <f t="shared" si="579"/>
        <v>ITCOMD</v>
      </c>
      <c r="AO754" s="12" t="str">
        <f t="shared" si="594"/>
        <v>RRU-IT-COMD</v>
      </c>
      <c r="AP754" s="12" t="str">
        <f t="shared" si="580"/>
        <v>Information Technology</v>
      </c>
      <c r="AQ754" s="12" t="str">
        <f t="shared" si="581"/>
        <v>Data Center/Computer Operations</v>
      </c>
      <c r="AR754" s="12" t="str">
        <f t="shared" si="582"/>
        <v>Data Center/Computer Operations</v>
      </c>
      <c r="AS754" s="12" t="str">
        <f t="shared" si="583"/>
        <v>D - Manager/Technical Expert</v>
      </c>
      <c r="AT754" s="12" t="str">
        <f t="shared" si="584"/>
        <v>Information TechnologyData Center/Computer OperationsData Center/Computer OperationsD - Manager/Technical Expert</v>
      </c>
      <c r="AU754" s="153" t="str">
        <f t="shared" si="585"/>
        <v>D</v>
      </c>
    </row>
    <row r="755" spans="1:47">
      <c r="A755" s="12" t="s">
        <v>37</v>
      </c>
      <c r="B755" s="12" t="s">
        <v>975</v>
      </c>
      <c r="C755" s="12" t="s">
        <v>975</v>
      </c>
      <c r="D755" s="12" t="s">
        <v>136</v>
      </c>
      <c r="E755" s="12">
        <f t="shared" si="569"/>
        <v>10</v>
      </c>
      <c r="F755" s="12">
        <f t="shared" si="570"/>
        <v>1</v>
      </c>
      <c r="G755" s="12">
        <f t="shared" si="571"/>
        <v>2</v>
      </c>
      <c r="H755" s="12" t="str">
        <f t="shared" si="572"/>
        <v>Information Technology</v>
      </c>
      <c r="I755" s="12" t="str">
        <f t="shared" si="573"/>
        <v>Information Technology10</v>
      </c>
      <c r="J755" s="12" t="str">
        <f t="shared" si="574"/>
        <v>Data Center/Computer Operations</v>
      </c>
      <c r="K755" s="12" t="str">
        <f t="shared" si="575"/>
        <v>Information TechnologyData Center/Computer Operations1</v>
      </c>
      <c r="L755" s="12" t="str">
        <f t="shared" si="576"/>
        <v>Data Center/Computer Operations</v>
      </c>
      <c r="M755" s="12" t="str">
        <f t="shared" si="577"/>
        <v>Information TechnologyData Center/Computer OperationsData Center/Computer Operations2</v>
      </c>
      <c r="N755" s="12" t="str">
        <f t="shared" si="578"/>
        <v>E - Senior Professional</v>
      </c>
      <c r="O755" s="4" t="s">
        <v>2045</v>
      </c>
      <c r="P755" s="4" t="str">
        <f t="shared" si="586"/>
        <v>IT</v>
      </c>
      <c r="Q755" s="4" t="str">
        <f t="shared" si="587"/>
        <v>CO</v>
      </c>
      <c r="R755" s="4" t="str">
        <f t="shared" si="588"/>
        <v>M</v>
      </c>
      <c r="S755" s="4" t="str">
        <f t="shared" si="589"/>
        <v>E</v>
      </c>
      <c r="V755" s="12" t="str">
        <f t="shared" si="590"/>
        <v>RRU-IT-COME</v>
      </c>
      <c r="W755" s="17" t="str">
        <f t="shared" si="595"/>
        <v>Information Technology</v>
      </c>
      <c r="X755" s="17" t="str">
        <f t="shared" si="591"/>
        <v>Data Center/Computer Operations</v>
      </c>
      <c r="Y755" s="17" t="str">
        <f t="shared" si="593"/>
        <v>Data Center/Computer Operations</v>
      </c>
      <c r="Z755" s="17" t="str">
        <f t="shared" si="592"/>
        <v>E - Senior Professional</v>
      </c>
      <c r="AN755" s="4" t="str">
        <f t="shared" si="579"/>
        <v>ITCOME</v>
      </c>
      <c r="AO755" s="12" t="str">
        <f t="shared" si="594"/>
        <v>RRU-IT-COME</v>
      </c>
      <c r="AP755" s="12" t="str">
        <f t="shared" si="580"/>
        <v>Information Technology</v>
      </c>
      <c r="AQ755" s="12" t="str">
        <f t="shared" si="581"/>
        <v>Data Center/Computer Operations</v>
      </c>
      <c r="AR755" s="12" t="str">
        <f t="shared" si="582"/>
        <v>Data Center/Computer Operations</v>
      </c>
      <c r="AS755" s="12" t="str">
        <f t="shared" si="583"/>
        <v>E - Senior Professional</v>
      </c>
      <c r="AT755" s="12" t="str">
        <f t="shared" si="584"/>
        <v>Information TechnologyData Center/Computer OperationsData Center/Computer OperationsE - Senior Professional</v>
      </c>
      <c r="AU755" s="153" t="str">
        <f t="shared" si="585"/>
        <v>E</v>
      </c>
    </row>
    <row r="756" spans="1:47">
      <c r="A756" s="12" t="s">
        <v>37</v>
      </c>
      <c r="B756" s="12" t="s">
        <v>975</v>
      </c>
      <c r="C756" s="12" t="s">
        <v>975</v>
      </c>
      <c r="D756" s="12" t="s">
        <v>137</v>
      </c>
      <c r="E756" s="12">
        <f t="shared" si="569"/>
        <v>10</v>
      </c>
      <c r="F756" s="12">
        <f t="shared" si="570"/>
        <v>1</v>
      </c>
      <c r="G756" s="12">
        <f t="shared" si="571"/>
        <v>3</v>
      </c>
      <c r="H756" s="12" t="str">
        <f t="shared" si="572"/>
        <v>Information Technology</v>
      </c>
      <c r="I756" s="12" t="str">
        <f t="shared" si="573"/>
        <v>Information Technology10</v>
      </c>
      <c r="J756" s="12" t="str">
        <f t="shared" si="574"/>
        <v>Data Center/Computer Operations</v>
      </c>
      <c r="K756" s="12" t="str">
        <f t="shared" si="575"/>
        <v>Information TechnologyData Center/Computer Operations1</v>
      </c>
      <c r="L756" s="12" t="str">
        <f t="shared" si="576"/>
        <v>Data Center/Computer Operations</v>
      </c>
      <c r="M756" s="12" t="str">
        <f t="shared" si="577"/>
        <v>Information TechnologyData Center/Computer OperationsData Center/Computer Operations3</v>
      </c>
      <c r="N756" s="12" t="str">
        <f t="shared" si="578"/>
        <v>F - Intermediate Professional</v>
      </c>
      <c r="O756" s="4" t="s">
        <v>2046</v>
      </c>
      <c r="P756" s="4" t="str">
        <f t="shared" si="586"/>
        <v>IT</v>
      </c>
      <c r="Q756" s="4" t="str">
        <f t="shared" si="587"/>
        <v>CO</v>
      </c>
      <c r="R756" s="4" t="str">
        <f t="shared" si="588"/>
        <v>M</v>
      </c>
      <c r="S756" s="4" t="str">
        <f t="shared" si="589"/>
        <v>F</v>
      </c>
      <c r="V756" s="12" t="str">
        <f t="shared" si="590"/>
        <v>RRU-IT-COMF</v>
      </c>
      <c r="W756" s="17" t="str">
        <f t="shared" si="595"/>
        <v>Information Technology</v>
      </c>
      <c r="X756" s="17" t="str">
        <f t="shared" si="591"/>
        <v>Data Center/Computer Operations</v>
      </c>
      <c r="Y756" s="17" t="str">
        <f t="shared" si="593"/>
        <v>Data Center/Computer Operations</v>
      </c>
      <c r="Z756" s="17" t="str">
        <f t="shared" si="592"/>
        <v>F - Intermediate Professional</v>
      </c>
      <c r="AN756" s="4" t="str">
        <f t="shared" si="579"/>
        <v>ITCOMF</v>
      </c>
      <c r="AO756" s="12" t="str">
        <f t="shared" si="594"/>
        <v>RRU-IT-COMF</v>
      </c>
      <c r="AP756" s="12" t="str">
        <f t="shared" si="580"/>
        <v>Information Technology</v>
      </c>
      <c r="AQ756" s="12" t="str">
        <f t="shared" si="581"/>
        <v>Data Center/Computer Operations</v>
      </c>
      <c r="AR756" s="12" t="str">
        <f t="shared" si="582"/>
        <v>Data Center/Computer Operations</v>
      </c>
      <c r="AS756" s="12" t="str">
        <f t="shared" si="583"/>
        <v>F - Intermediate Professional</v>
      </c>
      <c r="AT756" s="12" t="str">
        <f t="shared" si="584"/>
        <v>Information TechnologyData Center/Computer OperationsData Center/Computer OperationsF - Intermediate Professional</v>
      </c>
      <c r="AU756" s="153" t="str">
        <f t="shared" si="585"/>
        <v>F</v>
      </c>
    </row>
    <row r="757" spans="1:47">
      <c r="A757" s="12" t="s">
        <v>37</v>
      </c>
      <c r="B757" s="12" t="s">
        <v>975</v>
      </c>
      <c r="C757" s="12" t="s">
        <v>975</v>
      </c>
      <c r="D757" s="12" t="s">
        <v>138</v>
      </c>
      <c r="E757" s="12">
        <f t="shared" si="569"/>
        <v>10</v>
      </c>
      <c r="F757" s="12">
        <f t="shared" si="570"/>
        <v>1</v>
      </c>
      <c r="G757" s="12">
        <f t="shared" si="571"/>
        <v>4</v>
      </c>
      <c r="H757" s="12" t="str">
        <f t="shared" si="572"/>
        <v>Information Technology</v>
      </c>
      <c r="I757" s="12" t="str">
        <f t="shared" si="573"/>
        <v>Information Technology10</v>
      </c>
      <c r="J757" s="12" t="str">
        <f t="shared" si="574"/>
        <v>Data Center/Computer Operations</v>
      </c>
      <c r="K757" s="12" t="str">
        <f t="shared" si="575"/>
        <v>Information TechnologyData Center/Computer Operations1</v>
      </c>
      <c r="L757" s="12" t="str">
        <f t="shared" si="576"/>
        <v>Data Center/Computer Operations</v>
      </c>
      <c r="M757" s="12" t="str">
        <f t="shared" si="577"/>
        <v>Information TechnologyData Center/Computer OperationsData Center/Computer Operations4</v>
      </c>
      <c r="N757" s="12" t="str">
        <f t="shared" si="578"/>
        <v>G - Junior Professional</v>
      </c>
      <c r="O757" s="4" t="s">
        <v>2047</v>
      </c>
      <c r="P757" s="4" t="str">
        <f t="shared" si="586"/>
        <v>IT</v>
      </c>
      <c r="Q757" s="4" t="str">
        <f t="shared" si="587"/>
        <v>CO</v>
      </c>
      <c r="R757" s="4" t="str">
        <f t="shared" si="588"/>
        <v>M</v>
      </c>
      <c r="S757" s="4" t="str">
        <f t="shared" si="589"/>
        <v>G</v>
      </c>
      <c r="V757" s="12" t="str">
        <f t="shared" si="590"/>
        <v>RRU-IT-COMG</v>
      </c>
      <c r="W757" s="17" t="str">
        <f t="shared" si="595"/>
        <v>Information Technology</v>
      </c>
      <c r="X757" s="17" t="str">
        <f t="shared" si="591"/>
        <v>Data Center/Computer Operations</v>
      </c>
      <c r="Y757" s="17" t="str">
        <f t="shared" si="593"/>
        <v>Data Center/Computer Operations</v>
      </c>
      <c r="Z757" s="17" t="str">
        <f t="shared" si="592"/>
        <v>G - Junior Professional</v>
      </c>
      <c r="AN757" s="4" t="str">
        <f t="shared" si="579"/>
        <v>ITCOMG</v>
      </c>
      <c r="AO757" s="12" t="str">
        <f t="shared" si="594"/>
        <v>RRU-IT-COMG</v>
      </c>
      <c r="AP757" s="12" t="str">
        <f t="shared" si="580"/>
        <v>Information Technology</v>
      </c>
      <c r="AQ757" s="12" t="str">
        <f t="shared" si="581"/>
        <v>Data Center/Computer Operations</v>
      </c>
      <c r="AR757" s="12" t="str">
        <f t="shared" si="582"/>
        <v>Data Center/Computer Operations</v>
      </c>
      <c r="AS757" s="12" t="str">
        <f t="shared" si="583"/>
        <v>G - Junior Professional</v>
      </c>
      <c r="AT757" s="12" t="str">
        <f t="shared" si="584"/>
        <v>Information TechnologyData Center/Computer OperationsData Center/Computer OperationsG - Junior Professional</v>
      </c>
      <c r="AU757" s="153" t="str">
        <f t="shared" si="585"/>
        <v>G</v>
      </c>
    </row>
    <row r="758" spans="1:47">
      <c r="A758" s="12" t="s">
        <v>37</v>
      </c>
      <c r="B758" s="12" t="s">
        <v>975</v>
      </c>
      <c r="C758" s="12" t="s">
        <v>975</v>
      </c>
      <c r="D758" s="12" t="s">
        <v>143</v>
      </c>
      <c r="E758" s="12">
        <f t="shared" si="569"/>
        <v>10</v>
      </c>
      <c r="F758" s="12">
        <f t="shared" si="570"/>
        <v>1</v>
      </c>
      <c r="G758" s="12">
        <f t="shared" si="571"/>
        <v>5</v>
      </c>
      <c r="H758" s="12" t="str">
        <f t="shared" si="572"/>
        <v>Information Technology</v>
      </c>
      <c r="I758" s="12" t="str">
        <f t="shared" si="573"/>
        <v>Information Technology10</v>
      </c>
      <c r="J758" s="12" t="str">
        <f t="shared" si="574"/>
        <v>Data Center/Computer Operations</v>
      </c>
      <c r="K758" s="12" t="str">
        <f t="shared" si="575"/>
        <v>Information TechnologyData Center/Computer Operations1</v>
      </c>
      <c r="L758" s="12" t="str">
        <f t="shared" si="576"/>
        <v>Data Center/Computer Operations</v>
      </c>
      <c r="M758" s="12" t="str">
        <f t="shared" si="577"/>
        <v>Information TechnologyData Center/Computer OperationsData Center/Computer Operations5</v>
      </c>
      <c r="N758" s="12" t="str">
        <f t="shared" si="578"/>
        <v>H - Intermediate Staff</v>
      </c>
      <c r="O758" s="4" t="s">
        <v>2048</v>
      </c>
      <c r="P758" s="4" t="str">
        <f t="shared" si="586"/>
        <v>IT</v>
      </c>
      <c r="Q758" s="4" t="str">
        <f t="shared" si="587"/>
        <v>CO</v>
      </c>
      <c r="R758" s="4" t="str">
        <f t="shared" si="588"/>
        <v>M</v>
      </c>
      <c r="S758" s="4" t="str">
        <f t="shared" si="589"/>
        <v>H</v>
      </c>
      <c r="V758" s="12" t="str">
        <f t="shared" si="590"/>
        <v>RRU-IT-COMH</v>
      </c>
      <c r="W758" s="17" t="str">
        <f t="shared" si="595"/>
        <v>Information Technology</v>
      </c>
      <c r="X758" s="17" t="str">
        <f t="shared" si="591"/>
        <v>Data Center/Computer Operations</v>
      </c>
      <c r="Y758" s="17" t="str">
        <f t="shared" si="593"/>
        <v>Data Center/Computer Operations</v>
      </c>
      <c r="Z758" s="17" t="str">
        <f t="shared" si="592"/>
        <v>H - Intermediate Staff</v>
      </c>
      <c r="AN758" s="4" t="str">
        <f t="shared" si="579"/>
        <v>ITCOMH</v>
      </c>
      <c r="AO758" s="12" t="str">
        <f t="shared" si="594"/>
        <v>RRU-IT-COMH</v>
      </c>
      <c r="AP758" s="12" t="str">
        <f t="shared" si="580"/>
        <v>Information Technology</v>
      </c>
      <c r="AQ758" s="12" t="str">
        <f t="shared" si="581"/>
        <v>Data Center/Computer Operations</v>
      </c>
      <c r="AR758" s="12" t="str">
        <f t="shared" si="582"/>
        <v>Data Center/Computer Operations</v>
      </c>
      <c r="AS758" s="12" t="str">
        <f t="shared" si="583"/>
        <v>H - Intermediate Staff</v>
      </c>
      <c r="AT758" s="12" t="str">
        <f t="shared" si="584"/>
        <v>Information TechnologyData Center/Computer OperationsData Center/Computer OperationsH - Intermediate Staff</v>
      </c>
      <c r="AU758" s="153" t="str">
        <f t="shared" si="585"/>
        <v>H</v>
      </c>
    </row>
    <row r="759" spans="1:47">
      <c r="A759" s="12" t="s">
        <v>37</v>
      </c>
      <c r="B759" s="12" t="s">
        <v>975</v>
      </c>
      <c r="C759" s="12" t="s">
        <v>975</v>
      </c>
      <c r="D759" s="12" t="s">
        <v>1409</v>
      </c>
      <c r="E759" s="12">
        <f t="shared" si="569"/>
        <v>10</v>
      </c>
      <c r="F759" s="12">
        <f t="shared" si="570"/>
        <v>1</v>
      </c>
      <c r="G759" s="12">
        <f t="shared" si="571"/>
        <v>6</v>
      </c>
      <c r="H759" s="12" t="str">
        <f t="shared" si="572"/>
        <v>Information Technology</v>
      </c>
      <c r="I759" s="12" t="str">
        <f t="shared" si="573"/>
        <v>Information Technology10</v>
      </c>
      <c r="J759" s="12" t="str">
        <f t="shared" si="574"/>
        <v>Data Center/Computer Operations</v>
      </c>
      <c r="K759" s="12" t="str">
        <f t="shared" si="575"/>
        <v>Information TechnologyData Center/Computer Operations1</v>
      </c>
      <c r="L759" s="12" t="str">
        <f t="shared" si="576"/>
        <v>Data Center/Computer Operations</v>
      </c>
      <c r="M759" s="12" t="str">
        <f t="shared" si="577"/>
        <v>Information TechnologyData Center/Computer OperationsData Center/Computer Operations6</v>
      </c>
      <c r="N759" s="12" t="str">
        <f t="shared" si="578"/>
        <v>Levels E, F &amp; G Combined</v>
      </c>
      <c r="O759" s="4" t="s">
        <v>2043</v>
      </c>
      <c r="P759" s="4" t="str">
        <f t="shared" si="586"/>
        <v>IT</v>
      </c>
      <c r="Q759" s="4" t="str">
        <f t="shared" si="587"/>
        <v>CO</v>
      </c>
      <c r="R759" s="4" t="str">
        <f t="shared" si="588"/>
        <v>M</v>
      </c>
      <c r="S759" s="4" t="str">
        <f t="shared" si="589"/>
        <v>3</v>
      </c>
      <c r="V759" s="12" t="str">
        <f t="shared" si="590"/>
        <v>RRU-IT-COM3</v>
      </c>
      <c r="W759" s="17" t="str">
        <f t="shared" si="595"/>
        <v>Information Technology</v>
      </c>
      <c r="X759" s="17" t="str">
        <f t="shared" si="591"/>
        <v>Data Center/Computer Operations</v>
      </c>
      <c r="Y759" s="17" t="str">
        <f t="shared" si="593"/>
        <v>Data Center/Computer Operations</v>
      </c>
      <c r="Z759" s="17" t="str">
        <f t="shared" si="592"/>
        <v>Levels E, F &amp; G Combined</v>
      </c>
      <c r="AN759" s="4" t="str">
        <f t="shared" si="579"/>
        <v>ITCOM3</v>
      </c>
      <c r="AO759" s="12" t="str">
        <f t="shared" si="594"/>
        <v>RRU-IT-COM3</v>
      </c>
      <c r="AP759" s="12" t="str">
        <f t="shared" si="580"/>
        <v>Information Technology</v>
      </c>
      <c r="AQ759" s="12" t="str">
        <f t="shared" si="581"/>
        <v>Data Center/Computer Operations</v>
      </c>
      <c r="AR759" s="12" t="str">
        <f t="shared" si="582"/>
        <v>Data Center/Computer Operations</v>
      </c>
      <c r="AS759" s="12" t="str">
        <f t="shared" si="583"/>
        <v>Levels E, F &amp; G Combined</v>
      </c>
      <c r="AT759" s="12" t="str">
        <f t="shared" si="584"/>
        <v>Information TechnologyData Center/Computer OperationsData Center/Computer OperationsLevels E, F &amp; G Combined</v>
      </c>
      <c r="AU759" s="153" t="str">
        <f t="shared" si="585"/>
        <v>3</v>
      </c>
    </row>
    <row r="760" spans="1:47">
      <c r="A760" s="12" t="s">
        <v>37</v>
      </c>
      <c r="B760" s="12" t="s">
        <v>434</v>
      </c>
      <c r="C760" s="12" t="s">
        <v>434</v>
      </c>
      <c r="D760" s="12" t="s">
        <v>51</v>
      </c>
      <c r="E760" s="12">
        <f t="shared" si="569"/>
        <v>11</v>
      </c>
      <c r="F760" s="12">
        <f t="shared" si="570"/>
        <v>1</v>
      </c>
      <c r="G760" s="12">
        <f t="shared" si="571"/>
        <v>1</v>
      </c>
      <c r="H760" s="12" t="str">
        <f t="shared" si="572"/>
        <v>Information Technology</v>
      </c>
      <c r="I760" s="12" t="str">
        <f t="shared" si="573"/>
        <v>Information Technology11</v>
      </c>
      <c r="J760" s="12" t="str">
        <f t="shared" si="574"/>
        <v>All Specializations Combined</v>
      </c>
      <c r="K760" s="12" t="str">
        <f t="shared" si="575"/>
        <v>Information TechnologyAll Specializations Combined1</v>
      </c>
      <c r="L760" s="12" t="str">
        <f t="shared" si="576"/>
        <v>All Specializations Combined</v>
      </c>
      <c r="M760" s="12" t="str">
        <f t="shared" si="577"/>
        <v>Information TechnologyAll Specializations CombinedAll Specializations Combined1</v>
      </c>
      <c r="N760" s="12" t="str">
        <f t="shared" si="578"/>
        <v>B - Senior Function Manager</v>
      </c>
      <c r="O760" s="4" t="s">
        <v>2013</v>
      </c>
      <c r="P760" s="4" t="str">
        <f t="shared" si="586"/>
        <v>IT</v>
      </c>
      <c r="Q760" s="4" t="str">
        <f t="shared" si="587"/>
        <v>00</v>
      </c>
      <c r="R760" s="4" t="str">
        <f t="shared" si="588"/>
        <v>0</v>
      </c>
      <c r="S760" s="4" t="str">
        <f t="shared" si="589"/>
        <v>B</v>
      </c>
      <c r="V760" s="12" t="str">
        <f t="shared" si="590"/>
        <v>RRU-IT-000B</v>
      </c>
      <c r="W760" s="17" t="str">
        <f t="shared" si="595"/>
        <v>Information Technology</v>
      </c>
      <c r="X760" s="17" t="str">
        <f t="shared" si="591"/>
        <v>All Specializations Combined</v>
      </c>
      <c r="Y760" s="17" t="str">
        <f t="shared" si="593"/>
        <v>Data Center/Computer Operations</v>
      </c>
      <c r="Z760" s="17" t="str">
        <f t="shared" si="592"/>
        <v>B - Senior Function Manager</v>
      </c>
      <c r="AN760" s="4" t="str">
        <f t="shared" si="579"/>
        <v>IT000B</v>
      </c>
      <c r="AO760" s="12" t="str">
        <f t="shared" si="594"/>
        <v>RRU-IT-000B</v>
      </c>
      <c r="AP760" s="12" t="str">
        <f t="shared" si="580"/>
        <v>Information Technology</v>
      </c>
      <c r="AQ760" s="12" t="str">
        <f t="shared" si="581"/>
        <v>All Specializations Combined</v>
      </c>
      <c r="AR760" s="12" t="str">
        <f t="shared" si="582"/>
        <v>All Specializations Combined</v>
      </c>
      <c r="AS760" s="12" t="str">
        <f t="shared" si="583"/>
        <v>B - Senior Function Manager</v>
      </c>
      <c r="AT760" s="12" t="str">
        <f t="shared" si="584"/>
        <v>Information TechnologyAll Specializations CombinedAll Specializations CombinedB - Senior Function Manager</v>
      </c>
      <c r="AU760" s="153" t="str">
        <f t="shared" si="585"/>
        <v>B</v>
      </c>
    </row>
    <row r="761" spans="1:47">
      <c r="A761" s="12" t="s">
        <v>37</v>
      </c>
      <c r="B761" s="12" t="s">
        <v>434</v>
      </c>
      <c r="C761" s="12" t="s">
        <v>434</v>
      </c>
      <c r="D761" s="12" t="s">
        <v>142</v>
      </c>
      <c r="E761" s="12">
        <f t="shared" si="569"/>
        <v>11</v>
      </c>
      <c r="F761" s="12">
        <f t="shared" si="570"/>
        <v>1</v>
      </c>
      <c r="G761" s="12">
        <f t="shared" si="571"/>
        <v>2</v>
      </c>
      <c r="H761" s="12" t="str">
        <f t="shared" si="572"/>
        <v>Information Technology</v>
      </c>
      <c r="I761" s="12" t="str">
        <f t="shared" si="573"/>
        <v>Information Technology11</v>
      </c>
      <c r="J761" s="12" t="str">
        <f t="shared" si="574"/>
        <v>All Specializations Combined</v>
      </c>
      <c r="K761" s="12" t="str">
        <f t="shared" si="575"/>
        <v>Information TechnologyAll Specializations Combined1</v>
      </c>
      <c r="L761" s="12" t="str">
        <f t="shared" si="576"/>
        <v>All Specializations Combined</v>
      </c>
      <c r="M761" s="12" t="str">
        <f t="shared" si="577"/>
        <v>Information TechnologyAll Specializations CombinedAll Specializations Combined2</v>
      </c>
      <c r="N761" s="12" t="str">
        <f t="shared" si="578"/>
        <v>C - Function Manager/Senior Technical Expert</v>
      </c>
      <c r="O761" s="4" t="s">
        <v>2014</v>
      </c>
      <c r="P761" s="4" t="str">
        <f t="shared" si="586"/>
        <v>IT</v>
      </c>
      <c r="Q761" s="4" t="str">
        <f t="shared" si="587"/>
        <v>00</v>
      </c>
      <c r="R761" s="4" t="str">
        <f t="shared" si="588"/>
        <v>0</v>
      </c>
      <c r="S761" s="4" t="str">
        <f t="shared" si="589"/>
        <v>C</v>
      </c>
      <c r="V761" s="12" t="str">
        <f t="shared" si="590"/>
        <v>RRU-IT-000C</v>
      </c>
      <c r="W761" s="17" t="str">
        <f t="shared" si="595"/>
        <v>Information Technology</v>
      </c>
      <c r="X761" s="17" t="str">
        <f t="shared" si="591"/>
        <v>All Specializations Combined</v>
      </c>
      <c r="Y761" s="17" t="str">
        <f t="shared" si="593"/>
        <v>All Specializations Combined</v>
      </c>
      <c r="Z761" s="17" t="str">
        <f t="shared" si="592"/>
        <v>C - Function Manager/Senior Technical Expert</v>
      </c>
      <c r="AN761" s="4" t="str">
        <f t="shared" si="579"/>
        <v>IT000C</v>
      </c>
      <c r="AO761" s="12" t="str">
        <f t="shared" si="594"/>
        <v>RRU-IT-000C</v>
      </c>
      <c r="AP761" s="12" t="str">
        <f t="shared" si="580"/>
        <v>Information Technology</v>
      </c>
      <c r="AQ761" s="12" t="str">
        <f t="shared" si="581"/>
        <v>All Specializations Combined</v>
      </c>
      <c r="AR761" s="12" t="str">
        <f t="shared" si="582"/>
        <v>All Specializations Combined</v>
      </c>
      <c r="AS761" s="12" t="str">
        <f t="shared" si="583"/>
        <v>C - Function Manager/Senior Technical Expert</v>
      </c>
      <c r="AT761" s="12" t="str">
        <f t="shared" si="584"/>
        <v>Information TechnologyAll Specializations CombinedAll Specializations CombinedC - Function Manager/Senior Technical Expert</v>
      </c>
      <c r="AU761" s="153" t="str">
        <f t="shared" si="585"/>
        <v>C</v>
      </c>
    </row>
    <row r="762" spans="1:47">
      <c r="A762" s="12" t="s">
        <v>37</v>
      </c>
      <c r="B762" s="12" t="s">
        <v>434</v>
      </c>
      <c r="C762" s="12" t="s">
        <v>434</v>
      </c>
      <c r="D762" s="12" t="s">
        <v>135</v>
      </c>
      <c r="E762" s="12">
        <f t="shared" si="569"/>
        <v>11</v>
      </c>
      <c r="F762" s="12">
        <f t="shared" si="570"/>
        <v>1</v>
      </c>
      <c r="G762" s="12">
        <f t="shared" si="571"/>
        <v>3</v>
      </c>
      <c r="H762" s="12" t="str">
        <f t="shared" si="572"/>
        <v>Information Technology</v>
      </c>
      <c r="I762" s="12" t="str">
        <f t="shared" si="573"/>
        <v>Information Technology11</v>
      </c>
      <c r="J762" s="12" t="str">
        <f t="shared" si="574"/>
        <v>All Specializations Combined</v>
      </c>
      <c r="K762" s="12" t="str">
        <f t="shared" si="575"/>
        <v>Information TechnologyAll Specializations Combined1</v>
      </c>
      <c r="L762" s="12" t="str">
        <f t="shared" si="576"/>
        <v>All Specializations Combined</v>
      </c>
      <c r="M762" s="12" t="str">
        <f t="shared" si="577"/>
        <v>Information TechnologyAll Specializations CombinedAll Specializations Combined3</v>
      </c>
      <c r="N762" s="12" t="str">
        <f t="shared" si="578"/>
        <v>D - Manager/Technical Expert</v>
      </c>
      <c r="O762" s="4" t="s">
        <v>2015</v>
      </c>
      <c r="P762" s="4" t="str">
        <f t="shared" si="586"/>
        <v>IT</v>
      </c>
      <c r="Q762" s="4" t="str">
        <f t="shared" si="587"/>
        <v>00</v>
      </c>
      <c r="R762" s="4" t="str">
        <f t="shared" si="588"/>
        <v>0</v>
      </c>
      <c r="S762" s="4" t="str">
        <f t="shared" si="589"/>
        <v>D</v>
      </c>
      <c r="V762" s="12" t="str">
        <f t="shared" si="590"/>
        <v>RRU-IT-000D</v>
      </c>
      <c r="W762" s="17" t="str">
        <f t="shared" si="595"/>
        <v>Information Technology</v>
      </c>
      <c r="X762" s="17" t="str">
        <f t="shared" si="591"/>
        <v>All Specializations Combined</v>
      </c>
      <c r="Y762" s="17" t="str">
        <f t="shared" si="593"/>
        <v>All Specializations Combined</v>
      </c>
      <c r="Z762" s="17" t="str">
        <f t="shared" si="592"/>
        <v>D - Manager/Technical Expert</v>
      </c>
      <c r="AN762" s="4" t="str">
        <f t="shared" si="579"/>
        <v>IT000D</v>
      </c>
      <c r="AO762" s="12" t="str">
        <f t="shared" si="594"/>
        <v>RRU-IT-000D</v>
      </c>
      <c r="AP762" s="12" t="str">
        <f t="shared" si="580"/>
        <v>Information Technology</v>
      </c>
      <c r="AQ762" s="12" t="str">
        <f t="shared" si="581"/>
        <v>All Specializations Combined</v>
      </c>
      <c r="AR762" s="12" t="str">
        <f t="shared" si="582"/>
        <v>All Specializations Combined</v>
      </c>
      <c r="AS762" s="12" t="str">
        <f t="shared" si="583"/>
        <v>D - Manager/Technical Expert</v>
      </c>
      <c r="AT762" s="12" t="str">
        <f t="shared" si="584"/>
        <v>Information TechnologyAll Specializations CombinedAll Specializations CombinedD - Manager/Technical Expert</v>
      </c>
      <c r="AU762" s="153" t="str">
        <f t="shared" si="585"/>
        <v>D</v>
      </c>
    </row>
    <row r="763" spans="1:47">
      <c r="A763" s="12" t="s">
        <v>37</v>
      </c>
      <c r="B763" s="12" t="s">
        <v>434</v>
      </c>
      <c r="C763" s="12" t="s">
        <v>434</v>
      </c>
      <c r="D763" s="12" t="s">
        <v>136</v>
      </c>
      <c r="E763" s="12">
        <f t="shared" si="569"/>
        <v>11</v>
      </c>
      <c r="F763" s="12">
        <f t="shared" si="570"/>
        <v>1</v>
      </c>
      <c r="G763" s="12">
        <f t="shared" si="571"/>
        <v>4</v>
      </c>
      <c r="H763" s="12" t="str">
        <f t="shared" si="572"/>
        <v>Information Technology</v>
      </c>
      <c r="I763" s="12" t="str">
        <f t="shared" si="573"/>
        <v>Information Technology11</v>
      </c>
      <c r="J763" s="12" t="str">
        <f t="shared" si="574"/>
        <v>All Specializations Combined</v>
      </c>
      <c r="K763" s="12" t="str">
        <f t="shared" si="575"/>
        <v>Information TechnologyAll Specializations Combined1</v>
      </c>
      <c r="L763" s="12" t="str">
        <f t="shared" si="576"/>
        <v>All Specializations Combined</v>
      </c>
      <c r="M763" s="12" t="str">
        <f t="shared" si="577"/>
        <v>Information TechnologyAll Specializations CombinedAll Specializations Combined4</v>
      </c>
      <c r="N763" s="12" t="str">
        <f t="shared" si="578"/>
        <v>E - Senior Professional</v>
      </c>
      <c r="O763" s="4" t="s">
        <v>2016</v>
      </c>
      <c r="P763" s="4" t="str">
        <f t="shared" si="586"/>
        <v>IT</v>
      </c>
      <c r="Q763" s="4" t="str">
        <f t="shared" si="587"/>
        <v>00</v>
      </c>
      <c r="R763" s="4" t="str">
        <f t="shared" si="588"/>
        <v>0</v>
      </c>
      <c r="S763" s="4" t="str">
        <f t="shared" si="589"/>
        <v>E</v>
      </c>
      <c r="V763" s="12" t="str">
        <f t="shared" si="590"/>
        <v>RRU-IT-000E</v>
      </c>
      <c r="W763" s="17" t="str">
        <f t="shared" si="595"/>
        <v>Information Technology</v>
      </c>
      <c r="X763" s="17" t="str">
        <f t="shared" si="591"/>
        <v>All Specializations Combined</v>
      </c>
      <c r="Y763" s="17" t="str">
        <f t="shared" si="593"/>
        <v>All Specializations Combined</v>
      </c>
      <c r="Z763" s="17" t="str">
        <f t="shared" si="592"/>
        <v>E - Senior Professional</v>
      </c>
      <c r="AN763" s="4" t="str">
        <f t="shared" si="579"/>
        <v>IT000E</v>
      </c>
      <c r="AO763" s="12" t="str">
        <f t="shared" si="594"/>
        <v>RRU-IT-000E</v>
      </c>
      <c r="AP763" s="12" t="str">
        <f t="shared" si="580"/>
        <v>Information Technology</v>
      </c>
      <c r="AQ763" s="12" t="str">
        <f t="shared" si="581"/>
        <v>All Specializations Combined</v>
      </c>
      <c r="AR763" s="12" t="str">
        <f t="shared" si="582"/>
        <v>All Specializations Combined</v>
      </c>
      <c r="AS763" s="12" t="str">
        <f t="shared" si="583"/>
        <v>E - Senior Professional</v>
      </c>
      <c r="AT763" s="12" t="str">
        <f t="shared" si="584"/>
        <v>Information TechnologyAll Specializations CombinedAll Specializations CombinedE - Senior Professional</v>
      </c>
      <c r="AU763" s="153" t="str">
        <f t="shared" si="585"/>
        <v>E</v>
      </c>
    </row>
    <row r="764" spans="1:47">
      <c r="A764" s="12" t="s">
        <v>37</v>
      </c>
      <c r="B764" s="12" t="s">
        <v>434</v>
      </c>
      <c r="C764" s="12" t="s">
        <v>434</v>
      </c>
      <c r="D764" s="12" t="s">
        <v>137</v>
      </c>
      <c r="E764" s="12">
        <f t="shared" si="569"/>
        <v>11</v>
      </c>
      <c r="F764" s="12">
        <f t="shared" si="570"/>
        <v>1</v>
      </c>
      <c r="G764" s="12">
        <f t="shared" si="571"/>
        <v>5</v>
      </c>
      <c r="H764" s="12" t="str">
        <f t="shared" si="572"/>
        <v>Information Technology</v>
      </c>
      <c r="I764" s="12" t="str">
        <f t="shared" si="573"/>
        <v>Information Technology11</v>
      </c>
      <c r="J764" s="12" t="str">
        <f t="shared" si="574"/>
        <v>All Specializations Combined</v>
      </c>
      <c r="K764" s="12" t="str">
        <f t="shared" si="575"/>
        <v>Information TechnologyAll Specializations Combined1</v>
      </c>
      <c r="L764" s="12" t="str">
        <f t="shared" si="576"/>
        <v>All Specializations Combined</v>
      </c>
      <c r="M764" s="12" t="str">
        <f t="shared" si="577"/>
        <v>Information TechnologyAll Specializations CombinedAll Specializations Combined5</v>
      </c>
      <c r="N764" s="12" t="str">
        <f t="shared" si="578"/>
        <v>F - Intermediate Professional</v>
      </c>
      <c r="O764" s="4" t="s">
        <v>2017</v>
      </c>
      <c r="P764" s="4" t="str">
        <f t="shared" si="586"/>
        <v>IT</v>
      </c>
      <c r="Q764" s="4" t="str">
        <f t="shared" si="587"/>
        <v>00</v>
      </c>
      <c r="R764" s="4" t="str">
        <f t="shared" si="588"/>
        <v>0</v>
      </c>
      <c r="S764" s="4" t="str">
        <f t="shared" si="589"/>
        <v>F</v>
      </c>
      <c r="V764" s="12" t="str">
        <f t="shared" si="590"/>
        <v>RRU-IT-000F</v>
      </c>
      <c r="W764" s="17" t="str">
        <f t="shared" si="595"/>
        <v>Information Technology</v>
      </c>
      <c r="X764" s="17" t="str">
        <f t="shared" si="591"/>
        <v>All Specializations Combined</v>
      </c>
      <c r="Y764" s="17" t="str">
        <f t="shared" si="593"/>
        <v>All Specializations Combined</v>
      </c>
      <c r="Z764" s="17" t="str">
        <f t="shared" si="592"/>
        <v>F - Intermediate Professional</v>
      </c>
      <c r="AN764" s="4" t="str">
        <f t="shared" si="579"/>
        <v>IT000F</v>
      </c>
      <c r="AO764" s="12" t="str">
        <f t="shared" si="594"/>
        <v>RRU-IT-000F</v>
      </c>
      <c r="AP764" s="12" t="str">
        <f t="shared" si="580"/>
        <v>Information Technology</v>
      </c>
      <c r="AQ764" s="12" t="str">
        <f t="shared" si="581"/>
        <v>All Specializations Combined</v>
      </c>
      <c r="AR764" s="12" t="str">
        <f t="shared" si="582"/>
        <v>All Specializations Combined</v>
      </c>
      <c r="AS764" s="12" t="str">
        <f t="shared" si="583"/>
        <v>F - Intermediate Professional</v>
      </c>
      <c r="AT764" s="12" t="str">
        <f t="shared" si="584"/>
        <v>Information TechnologyAll Specializations CombinedAll Specializations CombinedF - Intermediate Professional</v>
      </c>
      <c r="AU764" s="153" t="str">
        <f t="shared" si="585"/>
        <v>F</v>
      </c>
    </row>
    <row r="765" spans="1:47">
      <c r="A765" s="12" t="s">
        <v>37</v>
      </c>
      <c r="B765" s="12" t="s">
        <v>434</v>
      </c>
      <c r="C765" s="12" t="s">
        <v>434</v>
      </c>
      <c r="D765" s="12" t="s">
        <v>138</v>
      </c>
      <c r="E765" s="12">
        <f t="shared" si="569"/>
        <v>11</v>
      </c>
      <c r="F765" s="12">
        <f t="shared" si="570"/>
        <v>1</v>
      </c>
      <c r="G765" s="12">
        <f t="shared" si="571"/>
        <v>6</v>
      </c>
      <c r="H765" s="12" t="str">
        <f t="shared" si="572"/>
        <v>Information Technology</v>
      </c>
      <c r="I765" s="12" t="str">
        <f t="shared" si="573"/>
        <v>Information Technology11</v>
      </c>
      <c r="J765" s="12" t="str">
        <f t="shared" si="574"/>
        <v>All Specializations Combined</v>
      </c>
      <c r="K765" s="12" t="str">
        <f t="shared" si="575"/>
        <v>Information TechnologyAll Specializations Combined1</v>
      </c>
      <c r="L765" s="12" t="str">
        <f t="shared" si="576"/>
        <v>All Specializations Combined</v>
      </c>
      <c r="M765" s="12" t="str">
        <f t="shared" si="577"/>
        <v>Information TechnologyAll Specializations CombinedAll Specializations Combined6</v>
      </c>
      <c r="N765" s="12" t="str">
        <f t="shared" si="578"/>
        <v>G - Junior Professional</v>
      </c>
      <c r="O765" s="4" t="s">
        <v>2018</v>
      </c>
      <c r="P765" s="4" t="str">
        <f t="shared" si="586"/>
        <v>IT</v>
      </c>
      <c r="Q765" s="4" t="str">
        <f t="shared" si="587"/>
        <v>00</v>
      </c>
      <c r="R765" s="4" t="str">
        <f t="shared" si="588"/>
        <v>0</v>
      </c>
      <c r="S765" s="4" t="str">
        <f t="shared" si="589"/>
        <v>G</v>
      </c>
      <c r="V765" s="12" t="str">
        <f t="shared" si="590"/>
        <v>RRU-IT-000G</v>
      </c>
      <c r="W765" s="17" t="str">
        <f t="shared" si="595"/>
        <v>Information Technology</v>
      </c>
      <c r="X765" s="17" t="str">
        <f t="shared" si="591"/>
        <v>All Specializations Combined</v>
      </c>
      <c r="Y765" s="17" t="str">
        <f t="shared" si="593"/>
        <v>All Specializations Combined</v>
      </c>
      <c r="Z765" s="17" t="str">
        <f t="shared" si="592"/>
        <v>G - Junior Professional</v>
      </c>
      <c r="AN765" s="4" t="str">
        <f t="shared" si="579"/>
        <v>IT000G</v>
      </c>
      <c r="AO765" s="12" t="str">
        <f t="shared" si="594"/>
        <v>RRU-IT-000G</v>
      </c>
      <c r="AP765" s="12" t="str">
        <f t="shared" si="580"/>
        <v>Information Technology</v>
      </c>
      <c r="AQ765" s="12" t="str">
        <f t="shared" si="581"/>
        <v>All Specializations Combined</v>
      </c>
      <c r="AR765" s="12" t="str">
        <f t="shared" si="582"/>
        <v>All Specializations Combined</v>
      </c>
      <c r="AS765" s="12" t="str">
        <f t="shared" si="583"/>
        <v>G - Junior Professional</v>
      </c>
      <c r="AT765" s="12" t="str">
        <f t="shared" si="584"/>
        <v>Information TechnologyAll Specializations CombinedAll Specializations CombinedG - Junior Professional</v>
      </c>
      <c r="AU765" s="153" t="str">
        <f t="shared" si="585"/>
        <v>G</v>
      </c>
    </row>
    <row r="766" spans="1:47">
      <c r="A766" s="189" t="s">
        <v>976</v>
      </c>
      <c r="B766" s="189" t="s">
        <v>37</v>
      </c>
      <c r="C766" s="189" t="s">
        <v>2906</v>
      </c>
      <c r="D766" s="189" t="s">
        <v>51</v>
      </c>
      <c r="E766" s="12">
        <f t="shared" si="569"/>
        <v>1</v>
      </c>
      <c r="F766" s="12">
        <f t="shared" si="570"/>
        <v>1</v>
      </c>
      <c r="G766" s="12">
        <f t="shared" si="571"/>
        <v>1</v>
      </c>
      <c r="H766" s="12" t="str">
        <f t="shared" si="572"/>
        <v>Project Management</v>
      </c>
      <c r="I766" s="12" t="str">
        <f t="shared" si="573"/>
        <v>Project Management1</v>
      </c>
      <c r="J766" s="12" t="str">
        <f t="shared" si="574"/>
        <v>Information Technology</v>
      </c>
      <c r="K766" s="12" t="str">
        <f t="shared" si="575"/>
        <v>Project ManagementInformation Technology1</v>
      </c>
      <c r="L766" s="12" t="str">
        <f t="shared" si="576"/>
        <v>Project Manager (IT)</v>
      </c>
      <c r="M766" s="12" t="str">
        <f t="shared" si="577"/>
        <v>Project ManagementInformation TechnologyProject Manager (IT)1</v>
      </c>
      <c r="N766" s="12" t="str">
        <f t="shared" si="578"/>
        <v>B - Senior Function Manager</v>
      </c>
      <c r="O766" s="188" t="s">
        <v>2908</v>
      </c>
      <c r="P766" s="4" t="str">
        <f t="shared" si="586"/>
        <v>PM</v>
      </c>
      <c r="Q766" s="4" t="str">
        <f t="shared" si="587"/>
        <v>IT</v>
      </c>
      <c r="R766" s="4" t="str">
        <f t="shared" si="588"/>
        <v>P</v>
      </c>
      <c r="S766" s="4" t="str">
        <f t="shared" si="589"/>
        <v>B</v>
      </c>
      <c r="V766" s="12" t="str">
        <f t="shared" si="590"/>
        <v>RRU-PM-ITPB</v>
      </c>
      <c r="W766" s="17" t="str">
        <f t="shared" si="595"/>
        <v>Information Technology</v>
      </c>
      <c r="X766" s="17" t="str">
        <f t="shared" si="591"/>
        <v>Information Technology</v>
      </c>
      <c r="Y766" s="17" t="str">
        <f t="shared" si="593"/>
        <v>All Specializations Combined</v>
      </c>
      <c r="Z766" s="17" t="str">
        <f t="shared" si="592"/>
        <v>B - Senior Function Manager</v>
      </c>
      <c r="AN766" s="4" t="str">
        <f t="shared" si="579"/>
        <v>PMITPB</v>
      </c>
      <c r="AO766" s="12" t="str">
        <f t="shared" si="594"/>
        <v>RRU-PM-ITPB</v>
      </c>
      <c r="AP766" s="12" t="str">
        <f t="shared" si="580"/>
        <v>Project Management</v>
      </c>
      <c r="AQ766" s="12" t="str">
        <f t="shared" si="581"/>
        <v>Information Technology</v>
      </c>
      <c r="AR766" s="12" t="str">
        <f t="shared" si="582"/>
        <v>Project Manager (IT)</v>
      </c>
      <c r="AS766" s="12" t="str">
        <f t="shared" si="583"/>
        <v>B - Senior Function Manager</v>
      </c>
      <c r="AT766" s="12" t="str">
        <f t="shared" si="584"/>
        <v>Project ManagementInformation TechnologyProject Manager (IT)B - Senior Function Manager</v>
      </c>
      <c r="AU766" s="153" t="str">
        <f t="shared" si="585"/>
        <v>B</v>
      </c>
    </row>
    <row r="767" spans="1:47">
      <c r="A767" s="189" t="s">
        <v>976</v>
      </c>
      <c r="B767" s="189" t="s">
        <v>37</v>
      </c>
      <c r="C767" s="189" t="s">
        <v>2906</v>
      </c>
      <c r="D767" s="189" t="s">
        <v>142</v>
      </c>
      <c r="E767" s="12">
        <f t="shared" si="569"/>
        <v>1</v>
      </c>
      <c r="F767" s="12">
        <f t="shared" si="570"/>
        <v>1</v>
      </c>
      <c r="G767" s="12">
        <f t="shared" si="571"/>
        <v>2</v>
      </c>
      <c r="H767" s="12" t="str">
        <f t="shared" si="572"/>
        <v>Project Management</v>
      </c>
      <c r="I767" s="12" t="str">
        <f t="shared" si="573"/>
        <v>Project Management1</v>
      </c>
      <c r="J767" s="12" t="str">
        <f t="shared" si="574"/>
        <v>Information Technology</v>
      </c>
      <c r="K767" s="12" t="str">
        <f t="shared" si="575"/>
        <v>Project ManagementInformation Technology1</v>
      </c>
      <c r="L767" s="12" t="str">
        <f t="shared" si="576"/>
        <v>Project Manager (IT)</v>
      </c>
      <c r="M767" s="12" t="str">
        <f t="shared" si="577"/>
        <v>Project ManagementInformation TechnologyProject Manager (IT)2</v>
      </c>
      <c r="N767" s="12" t="str">
        <f t="shared" si="578"/>
        <v>C - Function Manager/Senior Technical Expert</v>
      </c>
      <c r="O767" s="188" t="s">
        <v>2909</v>
      </c>
      <c r="P767" s="4" t="str">
        <f t="shared" si="586"/>
        <v>PM</v>
      </c>
      <c r="Q767" s="4" t="str">
        <f t="shared" si="587"/>
        <v>IT</v>
      </c>
      <c r="R767" s="4" t="str">
        <f t="shared" si="588"/>
        <v>P</v>
      </c>
      <c r="S767" s="4" t="str">
        <f t="shared" si="589"/>
        <v>C</v>
      </c>
      <c r="V767" s="12" t="str">
        <f t="shared" si="590"/>
        <v>RRU-PM-ITPC</v>
      </c>
      <c r="W767" s="17" t="str">
        <f t="shared" si="595"/>
        <v>Information Technology</v>
      </c>
      <c r="X767" s="17" t="str">
        <f t="shared" si="591"/>
        <v>Information Technology</v>
      </c>
      <c r="Y767" s="17" t="str">
        <f t="shared" si="593"/>
        <v>Project Manager (IT)</v>
      </c>
      <c r="Z767" s="17" t="str">
        <f t="shared" si="592"/>
        <v>C - Function Manager/Senior Technical Expert</v>
      </c>
      <c r="AN767" s="4" t="str">
        <f t="shared" si="579"/>
        <v>PMITPC</v>
      </c>
      <c r="AO767" s="12" t="str">
        <f t="shared" si="594"/>
        <v>RRU-PM-ITPC</v>
      </c>
      <c r="AP767" s="12" t="str">
        <f t="shared" si="580"/>
        <v>Project Management</v>
      </c>
      <c r="AQ767" s="12" t="str">
        <f t="shared" si="581"/>
        <v>Information Technology</v>
      </c>
      <c r="AR767" s="12" t="str">
        <f t="shared" si="582"/>
        <v>Project Manager (IT)</v>
      </c>
      <c r="AS767" s="12" t="str">
        <f t="shared" si="583"/>
        <v>C - Function Manager/Senior Technical Expert</v>
      </c>
      <c r="AT767" s="12" t="str">
        <f t="shared" si="584"/>
        <v>Project ManagementInformation TechnologyProject Manager (IT)C - Function Manager/Senior Technical Expert</v>
      </c>
      <c r="AU767" s="153" t="str">
        <f t="shared" si="585"/>
        <v>C</v>
      </c>
    </row>
    <row r="768" spans="1:47">
      <c r="A768" s="189" t="s">
        <v>976</v>
      </c>
      <c r="B768" s="189" t="s">
        <v>37</v>
      </c>
      <c r="C768" s="189" t="s">
        <v>2906</v>
      </c>
      <c r="D768" s="189" t="s">
        <v>135</v>
      </c>
      <c r="E768" s="12">
        <f t="shared" si="569"/>
        <v>1</v>
      </c>
      <c r="F768" s="12">
        <f t="shared" si="570"/>
        <v>1</v>
      </c>
      <c r="G768" s="12">
        <f t="shared" si="571"/>
        <v>3</v>
      </c>
      <c r="H768" s="12" t="str">
        <f t="shared" si="572"/>
        <v>Project Management</v>
      </c>
      <c r="I768" s="12" t="str">
        <f t="shared" si="573"/>
        <v>Project Management1</v>
      </c>
      <c r="J768" s="12" t="str">
        <f t="shared" si="574"/>
        <v>Information Technology</v>
      </c>
      <c r="K768" s="12" t="str">
        <f t="shared" si="575"/>
        <v>Project ManagementInformation Technology1</v>
      </c>
      <c r="L768" s="12" t="str">
        <f t="shared" si="576"/>
        <v>Project Manager (IT)</v>
      </c>
      <c r="M768" s="12" t="str">
        <f t="shared" si="577"/>
        <v>Project ManagementInformation TechnologyProject Manager (IT)3</v>
      </c>
      <c r="N768" s="12" t="str">
        <f t="shared" si="578"/>
        <v>D - Manager/Technical Expert</v>
      </c>
      <c r="O768" s="188" t="s">
        <v>2910</v>
      </c>
      <c r="P768" s="4" t="str">
        <f t="shared" si="586"/>
        <v>PM</v>
      </c>
      <c r="Q768" s="4" t="str">
        <f t="shared" si="587"/>
        <v>IT</v>
      </c>
      <c r="R768" s="4" t="str">
        <f t="shared" si="588"/>
        <v>P</v>
      </c>
      <c r="S768" s="4" t="str">
        <f t="shared" si="589"/>
        <v>D</v>
      </c>
      <c r="V768" s="12" t="str">
        <f t="shared" si="590"/>
        <v>RRU-PM-ITPD</v>
      </c>
      <c r="W768" s="17" t="str">
        <f t="shared" si="595"/>
        <v>Project Management</v>
      </c>
      <c r="X768" s="17" t="str">
        <f t="shared" si="591"/>
        <v>Information Technology</v>
      </c>
      <c r="Y768" s="17" t="str">
        <f t="shared" si="593"/>
        <v>Project Manager (IT)</v>
      </c>
      <c r="Z768" s="17" t="str">
        <f t="shared" si="592"/>
        <v>D - Manager/Technical Expert</v>
      </c>
      <c r="AN768" s="4" t="str">
        <f t="shared" si="579"/>
        <v>PMITPD</v>
      </c>
      <c r="AO768" s="12" t="str">
        <f t="shared" si="594"/>
        <v>RRU-PM-ITPD</v>
      </c>
      <c r="AP768" s="12" t="str">
        <f t="shared" si="580"/>
        <v>Project Management</v>
      </c>
      <c r="AQ768" s="12" t="str">
        <f t="shared" si="581"/>
        <v>Information Technology</v>
      </c>
      <c r="AR768" s="12" t="str">
        <f t="shared" si="582"/>
        <v>Project Manager (IT)</v>
      </c>
      <c r="AS768" s="12" t="str">
        <f t="shared" si="583"/>
        <v>D - Manager/Technical Expert</v>
      </c>
      <c r="AT768" s="12" t="str">
        <f t="shared" si="584"/>
        <v>Project ManagementInformation TechnologyProject Manager (IT)D - Manager/Technical Expert</v>
      </c>
      <c r="AU768" s="153" t="str">
        <f t="shared" si="585"/>
        <v>D</v>
      </c>
    </row>
    <row r="769" spans="1:47">
      <c r="A769" s="189" t="s">
        <v>976</v>
      </c>
      <c r="B769" s="189" t="s">
        <v>37</v>
      </c>
      <c r="C769" s="189" t="s">
        <v>2906</v>
      </c>
      <c r="D769" s="189" t="s">
        <v>1408</v>
      </c>
      <c r="E769" s="12">
        <f t="shared" ref="E769:E772" si="596">IF(AND(H769=H768),IF(J769=J768,E768,E768+1),1)</f>
        <v>1</v>
      </c>
      <c r="F769" s="12">
        <f t="shared" ref="F769:F772" si="597">IF(AND(H769=H768,J769=J768),IF(L769=L768,F768,F768+1),1)</f>
        <v>1</v>
      </c>
      <c r="G769" s="12">
        <f t="shared" ref="G769:G772" si="598">IF(AND(H769=H768,J769=J768,L769=L768),IF(N769=N768,G768,G768+1),1)</f>
        <v>4</v>
      </c>
      <c r="H769" s="12" t="str">
        <f t="shared" ref="H769:H772" si="599">A769</f>
        <v>Project Management</v>
      </c>
      <c r="I769" s="12" t="str">
        <f t="shared" ref="I769:I772" si="600">H769&amp;E769</f>
        <v>Project Management1</v>
      </c>
      <c r="J769" s="12" t="str">
        <f t="shared" ref="J769:J772" si="601">B769</f>
        <v>Information Technology</v>
      </c>
      <c r="K769" s="12" t="str">
        <f t="shared" ref="K769:K772" si="602">+H769&amp;J769&amp;F769</f>
        <v>Project ManagementInformation Technology1</v>
      </c>
      <c r="L769" s="12" t="str">
        <f t="shared" ref="L769:L772" si="603">C769</f>
        <v>Project Manager (IT)</v>
      </c>
      <c r="M769" s="12" t="str">
        <f t="shared" ref="M769:M772" si="604">H769&amp;J769&amp;L769&amp;G769</f>
        <v>Project ManagementInformation TechnologyProject Manager (IT)4</v>
      </c>
      <c r="N769" s="12" t="str">
        <f t="shared" ref="N769:N772" si="605">D769</f>
        <v>Levels C &amp; D Combined</v>
      </c>
      <c r="O769" s="188" t="s">
        <v>3783</v>
      </c>
      <c r="P769" s="4" t="str">
        <f t="shared" ref="P769" si="606">LEFT(O769,2)</f>
        <v>PM</v>
      </c>
      <c r="Q769" s="4" t="str">
        <f t="shared" ref="Q769" si="607">MID(O769,3,2)</f>
        <v>IT</v>
      </c>
      <c r="R769" s="4" t="str">
        <f t="shared" ref="R769" si="608">MID(O769,5,1)</f>
        <v>P</v>
      </c>
      <c r="S769" s="4" t="str">
        <f t="shared" ref="S769" si="609">RIGHT(O769)</f>
        <v>2</v>
      </c>
      <c r="V769" s="12" t="str">
        <f t="shared" ref="V769" si="610">"RRU-"&amp;P769&amp;"-"&amp;Q769&amp;R769&amp;S769</f>
        <v>RRU-PM-ITP2</v>
      </c>
      <c r="W769" s="17" t="str">
        <f t="shared" si="595"/>
        <v>Project Management</v>
      </c>
      <c r="X769" s="17" t="str">
        <f t="shared" ref="X769" si="611">B769</f>
        <v>Information Technology</v>
      </c>
      <c r="Y769" s="17" t="str">
        <f t="shared" ref="Y769" si="612">C768</f>
        <v>Project Manager (IT)</v>
      </c>
      <c r="Z769" s="17" t="str">
        <f t="shared" ref="Z769" si="613">D769</f>
        <v>Levels C &amp; D Combined</v>
      </c>
      <c r="AN769" s="4" t="str">
        <f t="shared" ref="AN769" si="614">O769</f>
        <v>PMITP2</v>
      </c>
      <c r="AO769" s="12" t="str">
        <f t="shared" ref="AO769" si="615">"RRU-"&amp;LEFT(AN769,2)&amp;"-"&amp;RIGHT(AN769,4)</f>
        <v>RRU-PM-ITP2</v>
      </c>
      <c r="AP769" s="12" t="str">
        <f t="shared" ref="AP769" si="616">A769</f>
        <v>Project Management</v>
      </c>
      <c r="AQ769" s="12" t="str">
        <f t="shared" ref="AQ769" si="617">B769</f>
        <v>Information Technology</v>
      </c>
      <c r="AR769" s="12" t="str">
        <f t="shared" ref="AR769" si="618">C769</f>
        <v>Project Manager (IT)</v>
      </c>
      <c r="AS769" s="12" t="str">
        <f t="shared" ref="AS769" si="619">D769</f>
        <v>Levels C &amp; D Combined</v>
      </c>
      <c r="AT769" s="12" t="str">
        <f t="shared" ref="AT769" si="620">AP769&amp;AQ769&amp;AR769&amp;AS769</f>
        <v>Project ManagementInformation TechnologyProject Manager (IT)Levels C &amp; D Combined</v>
      </c>
      <c r="AU769" s="153" t="str">
        <f t="shared" ref="AU769" si="621">RIGHT(AO769)</f>
        <v>2</v>
      </c>
    </row>
    <row r="770" spans="1:47">
      <c r="A770" s="189" t="s">
        <v>976</v>
      </c>
      <c r="B770" s="189" t="s">
        <v>37</v>
      </c>
      <c r="C770" s="189" t="s">
        <v>2907</v>
      </c>
      <c r="D770" s="189" t="s">
        <v>136</v>
      </c>
      <c r="E770" s="12">
        <f t="shared" si="596"/>
        <v>1</v>
      </c>
      <c r="F770" s="12">
        <f t="shared" si="597"/>
        <v>2</v>
      </c>
      <c r="G770" s="12">
        <f t="shared" si="598"/>
        <v>1</v>
      </c>
      <c r="H770" s="12" t="str">
        <f t="shared" si="599"/>
        <v>Project Management</v>
      </c>
      <c r="I770" s="12" t="str">
        <f t="shared" si="600"/>
        <v>Project Management1</v>
      </c>
      <c r="J770" s="12" t="str">
        <f t="shared" si="601"/>
        <v>Information Technology</v>
      </c>
      <c r="K770" s="12" t="str">
        <f t="shared" si="602"/>
        <v>Project ManagementInformation Technology2</v>
      </c>
      <c r="L770" s="12" t="str">
        <f t="shared" si="603"/>
        <v>Business Analyst (IT)</v>
      </c>
      <c r="M770" s="12" t="str">
        <f t="shared" si="604"/>
        <v>Project ManagementInformation TechnologyBusiness Analyst (IT)1</v>
      </c>
      <c r="N770" s="12" t="str">
        <f t="shared" si="605"/>
        <v>E - Senior Professional</v>
      </c>
      <c r="O770" s="188" t="s">
        <v>2911</v>
      </c>
      <c r="P770" s="4" t="str">
        <f t="shared" si="586"/>
        <v>PM</v>
      </c>
      <c r="Q770" s="4" t="str">
        <f t="shared" si="587"/>
        <v>IT</v>
      </c>
      <c r="R770" s="4" t="str">
        <f t="shared" si="588"/>
        <v>B</v>
      </c>
      <c r="S770" s="4" t="str">
        <f t="shared" si="589"/>
        <v>E</v>
      </c>
      <c r="V770" s="12" t="str">
        <f t="shared" si="590"/>
        <v>RRU-PM-ITBE</v>
      </c>
      <c r="W770" s="17" t="str">
        <f>A767</f>
        <v>Project Management</v>
      </c>
      <c r="X770" s="17" t="str">
        <f t="shared" si="591"/>
        <v>Information Technology</v>
      </c>
      <c r="Y770" s="17" t="str">
        <f>C768</f>
        <v>Project Manager (IT)</v>
      </c>
      <c r="Z770" s="17" t="str">
        <f t="shared" si="592"/>
        <v>E - Senior Professional</v>
      </c>
      <c r="AN770" s="4" t="str">
        <f t="shared" si="579"/>
        <v>PMITBE</v>
      </c>
      <c r="AO770" s="12" t="str">
        <f t="shared" si="594"/>
        <v>RRU-PM-ITBE</v>
      </c>
      <c r="AP770" s="12" t="str">
        <f t="shared" si="580"/>
        <v>Project Management</v>
      </c>
      <c r="AQ770" s="12" t="str">
        <f t="shared" si="581"/>
        <v>Information Technology</v>
      </c>
      <c r="AR770" s="12" t="str">
        <f t="shared" si="582"/>
        <v>Business Analyst (IT)</v>
      </c>
      <c r="AS770" s="12" t="str">
        <f t="shared" si="583"/>
        <v>E - Senior Professional</v>
      </c>
      <c r="AT770" s="12" t="str">
        <f t="shared" si="584"/>
        <v>Project ManagementInformation TechnologyBusiness Analyst (IT)E - Senior Professional</v>
      </c>
      <c r="AU770" s="153" t="str">
        <f t="shared" si="585"/>
        <v>E</v>
      </c>
    </row>
    <row r="771" spans="1:47">
      <c r="A771" s="189" t="s">
        <v>976</v>
      </c>
      <c r="B771" s="189" t="s">
        <v>37</v>
      </c>
      <c r="C771" s="189" t="s">
        <v>2907</v>
      </c>
      <c r="D771" s="189" t="s">
        <v>137</v>
      </c>
      <c r="E771" s="12">
        <f t="shared" si="596"/>
        <v>1</v>
      </c>
      <c r="F771" s="12">
        <f t="shared" si="597"/>
        <v>2</v>
      </c>
      <c r="G771" s="12">
        <f t="shared" si="598"/>
        <v>2</v>
      </c>
      <c r="H771" s="12" t="str">
        <f t="shared" si="599"/>
        <v>Project Management</v>
      </c>
      <c r="I771" s="12" t="str">
        <f t="shared" si="600"/>
        <v>Project Management1</v>
      </c>
      <c r="J771" s="12" t="str">
        <f t="shared" si="601"/>
        <v>Information Technology</v>
      </c>
      <c r="K771" s="12" t="str">
        <f t="shared" si="602"/>
        <v>Project ManagementInformation Technology2</v>
      </c>
      <c r="L771" s="12" t="str">
        <f t="shared" si="603"/>
        <v>Business Analyst (IT)</v>
      </c>
      <c r="M771" s="12" t="str">
        <f t="shared" si="604"/>
        <v>Project ManagementInformation TechnologyBusiness Analyst (IT)2</v>
      </c>
      <c r="N771" s="12" t="str">
        <f t="shared" si="605"/>
        <v>F - Intermediate Professional</v>
      </c>
      <c r="O771" s="188" t="s">
        <v>2912</v>
      </c>
      <c r="P771" s="4" t="str">
        <f t="shared" si="586"/>
        <v>PM</v>
      </c>
      <c r="Q771" s="4" t="str">
        <f t="shared" si="587"/>
        <v>IT</v>
      </c>
      <c r="R771" s="4" t="str">
        <f t="shared" si="588"/>
        <v>B</v>
      </c>
      <c r="S771" s="4" t="str">
        <f t="shared" si="589"/>
        <v>F</v>
      </c>
      <c r="V771" s="12" t="str">
        <f t="shared" si="590"/>
        <v>RRU-PM-ITBF</v>
      </c>
      <c r="W771" s="17" t="str">
        <f>A768</f>
        <v>Project Management</v>
      </c>
      <c r="X771" s="17" t="str">
        <f t="shared" si="591"/>
        <v>Information Technology</v>
      </c>
      <c r="Y771" s="17" t="str">
        <f t="shared" si="593"/>
        <v>Business Analyst (IT)</v>
      </c>
      <c r="Z771" s="17" t="str">
        <f t="shared" si="592"/>
        <v>F - Intermediate Professional</v>
      </c>
      <c r="AN771" s="4" t="str">
        <f t="shared" si="579"/>
        <v>PMITBF</v>
      </c>
      <c r="AO771" s="12" t="str">
        <f t="shared" si="594"/>
        <v>RRU-PM-ITBF</v>
      </c>
      <c r="AP771" s="12" t="str">
        <f t="shared" si="580"/>
        <v>Project Management</v>
      </c>
      <c r="AQ771" s="12" t="str">
        <f t="shared" si="581"/>
        <v>Information Technology</v>
      </c>
      <c r="AR771" s="12" t="str">
        <f t="shared" si="582"/>
        <v>Business Analyst (IT)</v>
      </c>
      <c r="AS771" s="12" t="str">
        <f t="shared" si="583"/>
        <v>F - Intermediate Professional</v>
      </c>
      <c r="AT771" s="12" t="str">
        <f t="shared" si="584"/>
        <v>Project ManagementInformation TechnologyBusiness Analyst (IT)F - Intermediate Professional</v>
      </c>
      <c r="AU771" s="153" t="str">
        <f t="shared" si="585"/>
        <v>F</v>
      </c>
    </row>
    <row r="772" spans="1:47">
      <c r="A772" s="189" t="s">
        <v>976</v>
      </c>
      <c r="B772" s="189" t="s">
        <v>37</v>
      </c>
      <c r="C772" s="189" t="s">
        <v>2907</v>
      </c>
      <c r="D772" s="189" t="s">
        <v>138</v>
      </c>
      <c r="E772" s="12">
        <f t="shared" si="596"/>
        <v>1</v>
      </c>
      <c r="F772" s="12">
        <f t="shared" si="597"/>
        <v>2</v>
      </c>
      <c r="G772" s="12">
        <f t="shared" si="598"/>
        <v>3</v>
      </c>
      <c r="H772" s="12" t="str">
        <f t="shared" si="599"/>
        <v>Project Management</v>
      </c>
      <c r="I772" s="12" t="str">
        <f t="shared" si="600"/>
        <v>Project Management1</v>
      </c>
      <c r="J772" s="12" t="str">
        <f t="shared" si="601"/>
        <v>Information Technology</v>
      </c>
      <c r="K772" s="12" t="str">
        <f t="shared" si="602"/>
        <v>Project ManagementInformation Technology2</v>
      </c>
      <c r="L772" s="12" t="str">
        <f t="shared" si="603"/>
        <v>Business Analyst (IT)</v>
      </c>
      <c r="M772" s="12" t="str">
        <f t="shared" si="604"/>
        <v>Project ManagementInformation TechnologyBusiness Analyst (IT)3</v>
      </c>
      <c r="N772" s="12" t="str">
        <f t="shared" si="605"/>
        <v>G - Junior Professional</v>
      </c>
      <c r="O772" s="188" t="s">
        <v>2913</v>
      </c>
      <c r="P772" s="4" t="str">
        <f t="shared" si="586"/>
        <v>PM</v>
      </c>
      <c r="Q772" s="4" t="str">
        <f t="shared" si="587"/>
        <v>IT</v>
      </c>
      <c r="R772" s="4" t="str">
        <f t="shared" si="588"/>
        <v>B</v>
      </c>
      <c r="S772" s="4" t="str">
        <f t="shared" si="589"/>
        <v>G</v>
      </c>
      <c r="V772" s="12" t="str">
        <f t="shared" si="590"/>
        <v>RRU-PM-ITBG</v>
      </c>
      <c r="W772" s="17" t="str">
        <f>A770</f>
        <v>Project Management</v>
      </c>
      <c r="X772" s="17" t="str">
        <f t="shared" si="591"/>
        <v>Information Technology</v>
      </c>
      <c r="Y772" s="17" t="str">
        <f t="shared" si="593"/>
        <v>Business Analyst (IT)</v>
      </c>
      <c r="Z772" s="17" t="str">
        <f t="shared" si="592"/>
        <v>G - Junior Professional</v>
      </c>
      <c r="AN772" s="4" t="str">
        <f t="shared" si="579"/>
        <v>PMITBG</v>
      </c>
      <c r="AO772" s="12" t="str">
        <f t="shared" si="594"/>
        <v>RRU-PM-ITBG</v>
      </c>
      <c r="AP772" s="12" t="str">
        <f t="shared" si="580"/>
        <v>Project Management</v>
      </c>
      <c r="AQ772" s="12" t="str">
        <f t="shared" si="581"/>
        <v>Information Technology</v>
      </c>
      <c r="AR772" s="12" t="str">
        <f t="shared" si="582"/>
        <v>Business Analyst (IT)</v>
      </c>
      <c r="AS772" s="12" t="str">
        <f t="shared" si="583"/>
        <v>G - Junior Professional</v>
      </c>
      <c r="AT772" s="12" t="str">
        <f t="shared" si="584"/>
        <v>Project ManagementInformation TechnologyBusiness Analyst (IT)G - Junior Professional</v>
      </c>
      <c r="AU772" s="153" t="str">
        <f t="shared" si="585"/>
        <v>G</v>
      </c>
    </row>
    <row r="773" spans="1:47">
      <c r="A773" s="189" t="s">
        <v>976</v>
      </c>
      <c r="B773" s="189" t="s">
        <v>37</v>
      </c>
      <c r="C773" s="189" t="s">
        <v>2907</v>
      </c>
      <c r="D773" s="189" t="s">
        <v>1409</v>
      </c>
      <c r="E773" s="12">
        <f t="shared" ref="E773:E785" si="622">IF(AND(H773=H772),IF(J773=J772,E772,E772+1),1)</f>
        <v>1</v>
      </c>
      <c r="F773" s="12">
        <f t="shared" ref="F773:F785" si="623">IF(AND(H773=H772,J773=J772),IF(L773=L772,F772,F772+1),1)</f>
        <v>2</v>
      </c>
      <c r="G773" s="12">
        <f t="shared" ref="G773:G785" si="624">IF(AND(H773=H772,J773=J772,L773=L772),IF(N773=N772,G772,G772+1),1)</f>
        <v>4</v>
      </c>
      <c r="H773" s="12" t="str">
        <f t="shared" ref="H773:H785" si="625">A773</f>
        <v>Project Management</v>
      </c>
      <c r="I773" s="12" t="str">
        <f t="shared" ref="I773:I785" si="626">H773&amp;E773</f>
        <v>Project Management1</v>
      </c>
      <c r="J773" s="12" t="str">
        <f t="shared" ref="J773:J785" si="627">B773</f>
        <v>Information Technology</v>
      </c>
      <c r="K773" s="12" t="str">
        <f t="shared" ref="K773:K785" si="628">+H773&amp;J773&amp;F773</f>
        <v>Project ManagementInformation Technology2</v>
      </c>
      <c r="L773" s="12" t="str">
        <f t="shared" ref="L773:L785" si="629">C773</f>
        <v>Business Analyst (IT)</v>
      </c>
      <c r="M773" s="12" t="str">
        <f t="shared" ref="M773:M785" si="630">H773&amp;J773&amp;L773&amp;G773</f>
        <v>Project ManagementInformation TechnologyBusiness Analyst (IT)4</v>
      </c>
      <c r="N773" s="12" t="str">
        <f t="shared" ref="N773:N785" si="631">D773</f>
        <v>Levels E, F &amp; G Combined</v>
      </c>
      <c r="O773" s="188" t="s">
        <v>3785</v>
      </c>
      <c r="P773" s="4" t="str">
        <f t="shared" ref="P773" si="632">LEFT(O773,2)</f>
        <v>PM</v>
      </c>
      <c r="Q773" s="4" t="str">
        <f t="shared" ref="Q773" si="633">MID(O773,3,2)</f>
        <v>IT</v>
      </c>
      <c r="R773" s="4" t="str">
        <f t="shared" ref="R773" si="634">MID(O773,5,1)</f>
        <v>B</v>
      </c>
      <c r="S773" s="4" t="str">
        <f t="shared" ref="S773" si="635">RIGHT(O773)</f>
        <v>3</v>
      </c>
      <c r="V773" s="12" t="str">
        <f t="shared" ref="V773" si="636">"RRU-"&amp;P773&amp;"-"&amp;Q773&amp;R773&amp;S773</f>
        <v>RRU-PM-ITB3</v>
      </c>
      <c r="W773" s="17" t="str">
        <f>A771</f>
        <v>Project Management</v>
      </c>
      <c r="X773" s="17" t="str">
        <f t="shared" ref="X773" si="637">B773</f>
        <v>Information Technology</v>
      </c>
      <c r="Y773" s="17" t="str">
        <f t="shared" ref="Y773" si="638">C772</f>
        <v>Business Analyst (IT)</v>
      </c>
      <c r="Z773" s="17" t="str">
        <f t="shared" ref="Z773" si="639">D773</f>
        <v>Levels E, F &amp; G Combined</v>
      </c>
      <c r="AN773" s="4" t="str">
        <f t="shared" ref="AN773" si="640">O773</f>
        <v>PMITB3</v>
      </c>
      <c r="AO773" s="12" t="str">
        <f t="shared" ref="AO773" si="641">"RRU-"&amp;LEFT(AN773,2)&amp;"-"&amp;RIGHT(AN773,4)</f>
        <v>RRU-PM-ITB3</v>
      </c>
      <c r="AP773" s="12" t="str">
        <f t="shared" ref="AP773" si="642">A773</f>
        <v>Project Management</v>
      </c>
      <c r="AQ773" s="12" t="str">
        <f t="shared" ref="AQ773" si="643">B773</f>
        <v>Information Technology</v>
      </c>
      <c r="AR773" s="12" t="str">
        <f t="shared" ref="AR773" si="644">C773</f>
        <v>Business Analyst (IT)</v>
      </c>
      <c r="AS773" s="12" t="str">
        <f t="shared" ref="AS773" si="645">D773</f>
        <v>Levels E, F &amp; G Combined</v>
      </c>
      <c r="AT773" s="12" t="str">
        <f t="shared" ref="AT773" si="646">AP773&amp;AQ773&amp;AR773&amp;AS773</f>
        <v>Project ManagementInformation TechnologyBusiness Analyst (IT)Levels E, F &amp; G Combined</v>
      </c>
      <c r="AU773" s="153" t="str">
        <f t="shared" ref="AU773" si="647">RIGHT(AO773)</f>
        <v>3</v>
      </c>
    </row>
    <row r="774" spans="1:47">
      <c r="A774" s="189" t="s">
        <v>976</v>
      </c>
      <c r="B774" s="189" t="s">
        <v>2914</v>
      </c>
      <c r="C774" s="189" t="s">
        <v>2915</v>
      </c>
      <c r="D774" s="189" t="s">
        <v>51</v>
      </c>
      <c r="E774" s="12">
        <f t="shared" si="622"/>
        <v>2</v>
      </c>
      <c r="F774" s="12">
        <f t="shared" si="623"/>
        <v>1</v>
      </c>
      <c r="G774" s="12">
        <f t="shared" si="624"/>
        <v>1</v>
      </c>
      <c r="H774" s="12" t="str">
        <f t="shared" si="625"/>
        <v>Project Management</v>
      </c>
      <c r="I774" s="12" t="str">
        <f t="shared" si="626"/>
        <v>Project Management2</v>
      </c>
      <c r="J774" s="12" t="str">
        <f t="shared" si="627"/>
        <v>Non-Information Technology</v>
      </c>
      <c r="K774" s="12" t="str">
        <f t="shared" si="628"/>
        <v>Project ManagementNon-Information Technology1</v>
      </c>
      <c r="L774" s="12" t="str">
        <f t="shared" si="629"/>
        <v>Project Manager (Non-IT)</v>
      </c>
      <c r="M774" s="12" t="str">
        <f t="shared" si="630"/>
        <v>Project ManagementNon-Information TechnologyProject Manager (Non-IT)1</v>
      </c>
      <c r="N774" s="12" t="str">
        <f t="shared" si="631"/>
        <v>B - Senior Function Manager</v>
      </c>
      <c r="O774" s="188" t="s">
        <v>2917</v>
      </c>
      <c r="P774" s="4" t="str">
        <f t="shared" si="586"/>
        <v>PM</v>
      </c>
      <c r="Q774" s="4" t="str">
        <f t="shared" si="587"/>
        <v>NT</v>
      </c>
      <c r="R774" s="4" t="str">
        <f t="shared" si="588"/>
        <v>P</v>
      </c>
      <c r="S774" s="4" t="str">
        <f t="shared" si="589"/>
        <v>B</v>
      </c>
      <c r="V774" s="12" t="str">
        <f t="shared" si="590"/>
        <v>RRU-PM-NTPB</v>
      </c>
      <c r="W774" s="17" t="str">
        <f>A771</f>
        <v>Project Management</v>
      </c>
      <c r="X774" s="17" t="str">
        <f t="shared" si="591"/>
        <v>Non-Information Technology</v>
      </c>
      <c r="Y774" s="17" t="str">
        <f>C772</f>
        <v>Business Analyst (IT)</v>
      </c>
      <c r="Z774" s="17" t="str">
        <f t="shared" si="592"/>
        <v>B - Senior Function Manager</v>
      </c>
      <c r="AN774" s="4" t="str">
        <f t="shared" si="579"/>
        <v>PMNTPB</v>
      </c>
      <c r="AO774" s="12" t="str">
        <f t="shared" si="594"/>
        <v>RRU-PM-NTPB</v>
      </c>
      <c r="AP774" s="12" t="str">
        <f t="shared" si="580"/>
        <v>Project Management</v>
      </c>
      <c r="AQ774" s="12" t="str">
        <f t="shared" si="581"/>
        <v>Non-Information Technology</v>
      </c>
      <c r="AR774" s="12" t="str">
        <f t="shared" si="582"/>
        <v>Project Manager (Non-IT)</v>
      </c>
      <c r="AS774" s="12" t="str">
        <f t="shared" si="583"/>
        <v>B - Senior Function Manager</v>
      </c>
      <c r="AT774" s="12" t="str">
        <f t="shared" si="584"/>
        <v>Project ManagementNon-Information TechnologyProject Manager (Non-IT)B - Senior Function Manager</v>
      </c>
      <c r="AU774" s="153" t="str">
        <f t="shared" si="585"/>
        <v>B</v>
      </c>
    </row>
    <row r="775" spans="1:47">
      <c r="A775" s="189" t="s">
        <v>976</v>
      </c>
      <c r="B775" s="189" t="s">
        <v>2914</v>
      </c>
      <c r="C775" s="189" t="s">
        <v>2915</v>
      </c>
      <c r="D775" s="189" t="s">
        <v>142</v>
      </c>
      <c r="E775" s="12">
        <f t="shared" si="622"/>
        <v>2</v>
      </c>
      <c r="F775" s="12">
        <f t="shared" si="623"/>
        <v>1</v>
      </c>
      <c r="G775" s="12">
        <f t="shared" si="624"/>
        <v>2</v>
      </c>
      <c r="H775" s="12" t="str">
        <f t="shared" si="625"/>
        <v>Project Management</v>
      </c>
      <c r="I775" s="12" t="str">
        <f t="shared" si="626"/>
        <v>Project Management2</v>
      </c>
      <c r="J775" s="12" t="str">
        <f t="shared" si="627"/>
        <v>Non-Information Technology</v>
      </c>
      <c r="K775" s="12" t="str">
        <f t="shared" si="628"/>
        <v>Project ManagementNon-Information Technology1</v>
      </c>
      <c r="L775" s="12" t="str">
        <f t="shared" si="629"/>
        <v>Project Manager (Non-IT)</v>
      </c>
      <c r="M775" s="12" t="str">
        <f t="shared" si="630"/>
        <v>Project ManagementNon-Information TechnologyProject Manager (Non-IT)2</v>
      </c>
      <c r="N775" s="12" t="str">
        <f t="shared" si="631"/>
        <v>C - Function Manager/Senior Technical Expert</v>
      </c>
      <c r="O775" s="188" t="s">
        <v>2918</v>
      </c>
      <c r="P775" s="4" t="str">
        <f t="shared" si="586"/>
        <v>PM</v>
      </c>
      <c r="Q775" s="4" t="str">
        <f t="shared" si="587"/>
        <v>NT</v>
      </c>
      <c r="R775" s="4" t="str">
        <f t="shared" si="588"/>
        <v>P</v>
      </c>
      <c r="S775" s="4" t="str">
        <f t="shared" si="589"/>
        <v>C</v>
      </c>
      <c r="V775" s="12" t="str">
        <f t="shared" si="590"/>
        <v>RRU-PM-NTPC</v>
      </c>
      <c r="W775" s="17" t="str">
        <f>A772</f>
        <v>Project Management</v>
      </c>
      <c r="X775" s="17" t="str">
        <f t="shared" si="591"/>
        <v>Non-Information Technology</v>
      </c>
      <c r="Y775" s="17" t="str">
        <f t="shared" si="593"/>
        <v>Project Manager (Non-IT)</v>
      </c>
      <c r="Z775" s="17" t="str">
        <f t="shared" si="592"/>
        <v>C - Function Manager/Senior Technical Expert</v>
      </c>
      <c r="AN775" s="4" t="str">
        <f t="shared" si="579"/>
        <v>PMNTPC</v>
      </c>
      <c r="AO775" s="12" t="str">
        <f t="shared" si="594"/>
        <v>RRU-PM-NTPC</v>
      </c>
      <c r="AP775" s="12" t="str">
        <f t="shared" si="580"/>
        <v>Project Management</v>
      </c>
      <c r="AQ775" s="12" t="str">
        <f t="shared" si="581"/>
        <v>Non-Information Technology</v>
      </c>
      <c r="AR775" s="12" t="str">
        <f t="shared" si="582"/>
        <v>Project Manager (Non-IT)</v>
      </c>
      <c r="AS775" s="12" t="str">
        <f t="shared" si="583"/>
        <v>C - Function Manager/Senior Technical Expert</v>
      </c>
      <c r="AT775" s="12" t="str">
        <f t="shared" si="584"/>
        <v>Project ManagementNon-Information TechnologyProject Manager (Non-IT)C - Function Manager/Senior Technical Expert</v>
      </c>
      <c r="AU775" s="153" t="str">
        <f t="shared" si="585"/>
        <v>C</v>
      </c>
    </row>
    <row r="776" spans="1:47">
      <c r="A776" s="189" t="s">
        <v>976</v>
      </c>
      <c r="B776" s="189" t="s">
        <v>2914</v>
      </c>
      <c r="C776" s="189" t="s">
        <v>2915</v>
      </c>
      <c r="D776" s="189" t="s">
        <v>135</v>
      </c>
      <c r="E776" s="12">
        <f t="shared" si="622"/>
        <v>2</v>
      </c>
      <c r="F776" s="12">
        <f t="shared" si="623"/>
        <v>1</v>
      </c>
      <c r="G776" s="12">
        <f t="shared" si="624"/>
        <v>3</v>
      </c>
      <c r="H776" s="12" t="str">
        <f t="shared" si="625"/>
        <v>Project Management</v>
      </c>
      <c r="I776" s="12" t="str">
        <f t="shared" si="626"/>
        <v>Project Management2</v>
      </c>
      <c r="J776" s="12" t="str">
        <f t="shared" si="627"/>
        <v>Non-Information Technology</v>
      </c>
      <c r="K776" s="12" t="str">
        <f t="shared" si="628"/>
        <v>Project ManagementNon-Information Technology1</v>
      </c>
      <c r="L776" s="12" t="str">
        <f t="shared" si="629"/>
        <v>Project Manager (Non-IT)</v>
      </c>
      <c r="M776" s="12" t="str">
        <f t="shared" si="630"/>
        <v>Project ManagementNon-Information TechnologyProject Manager (Non-IT)3</v>
      </c>
      <c r="N776" s="12" t="str">
        <f t="shared" si="631"/>
        <v>D - Manager/Technical Expert</v>
      </c>
      <c r="O776" s="188" t="s">
        <v>2919</v>
      </c>
      <c r="P776" s="4" t="str">
        <f t="shared" si="586"/>
        <v>PM</v>
      </c>
      <c r="Q776" s="4" t="str">
        <f t="shared" si="587"/>
        <v>NT</v>
      </c>
      <c r="R776" s="4" t="str">
        <f t="shared" si="588"/>
        <v>P</v>
      </c>
      <c r="S776" s="4" t="str">
        <f t="shared" si="589"/>
        <v>D</v>
      </c>
      <c r="V776" s="12" t="str">
        <f t="shared" si="590"/>
        <v>RRU-PM-NTPD</v>
      </c>
      <c r="W776" s="17" t="str">
        <f>A774</f>
        <v>Project Management</v>
      </c>
      <c r="X776" s="17" t="str">
        <f t="shared" si="591"/>
        <v>Non-Information Technology</v>
      </c>
      <c r="Y776" s="17" t="str">
        <f t="shared" si="593"/>
        <v>Project Manager (Non-IT)</v>
      </c>
      <c r="Z776" s="17" t="str">
        <f t="shared" si="592"/>
        <v>D - Manager/Technical Expert</v>
      </c>
      <c r="AN776" s="4" t="str">
        <f t="shared" si="579"/>
        <v>PMNTPD</v>
      </c>
      <c r="AO776" s="12" t="str">
        <f t="shared" si="594"/>
        <v>RRU-PM-NTPD</v>
      </c>
      <c r="AP776" s="12" t="str">
        <f t="shared" si="580"/>
        <v>Project Management</v>
      </c>
      <c r="AQ776" s="12" t="str">
        <f t="shared" si="581"/>
        <v>Non-Information Technology</v>
      </c>
      <c r="AR776" s="12" t="str">
        <f t="shared" si="582"/>
        <v>Project Manager (Non-IT)</v>
      </c>
      <c r="AS776" s="12" t="str">
        <f t="shared" si="583"/>
        <v>D - Manager/Technical Expert</v>
      </c>
      <c r="AT776" s="12" t="str">
        <f t="shared" si="584"/>
        <v>Project ManagementNon-Information TechnologyProject Manager (Non-IT)D - Manager/Technical Expert</v>
      </c>
      <c r="AU776" s="153" t="str">
        <f t="shared" si="585"/>
        <v>D</v>
      </c>
    </row>
    <row r="777" spans="1:47">
      <c r="A777" s="189" t="s">
        <v>976</v>
      </c>
      <c r="B777" s="189" t="s">
        <v>2914</v>
      </c>
      <c r="C777" s="189" t="s">
        <v>2915</v>
      </c>
      <c r="D777" s="189" t="s">
        <v>1408</v>
      </c>
      <c r="E777" s="12">
        <f t="shared" si="622"/>
        <v>2</v>
      </c>
      <c r="F777" s="12">
        <f t="shared" si="623"/>
        <v>1</v>
      </c>
      <c r="G777" s="12">
        <f t="shared" si="624"/>
        <v>4</v>
      </c>
      <c r="H777" s="12" t="str">
        <f t="shared" si="625"/>
        <v>Project Management</v>
      </c>
      <c r="I777" s="12" t="str">
        <f t="shared" si="626"/>
        <v>Project Management2</v>
      </c>
      <c r="J777" s="12" t="str">
        <f t="shared" si="627"/>
        <v>Non-Information Technology</v>
      </c>
      <c r="K777" s="12" t="str">
        <f t="shared" si="628"/>
        <v>Project ManagementNon-Information Technology1</v>
      </c>
      <c r="L777" s="12" t="str">
        <f t="shared" si="629"/>
        <v>Project Manager (Non-IT)</v>
      </c>
      <c r="M777" s="12" t="str">
        <f t="shared" si="630"/>
        <v>Project ManagementNon-Information TechnologyProject Manager (Non-IT)4</v>
      </c>
      <c r="N777" s="12" t="str">
        <f t="shared" si="631"/>
        <v>Levels C &amp; D Combined</v>
      </c>
      <c r="O777" s="188" t="s">
        <v>3784</v>
      </c>
      <c r="P777" s="4" t="str">
        <f t="shared" si="586"/>
        <v>PM</v>
      </c>
      <c r="Q777" s="4" t="str">
        <f t="shared" si="587"/>
        <v>NT</v>
      </c>
      <c r="R777" s="4" t="str">
        <f t="shared" si="588"/>
        <v>P</v>
      </c>
      <c r="S777" s="4" t="str">
        <f t="shared" si="589"/>
        <v>2</v>
      </c>
      <c r="V777" s="12" t="str">
        <f t="shared" si="590"/>
        <v>RRU-PM-NTP2</v>
      </c>
      <c r="W777" s="17" t="str">
        <f>A775</f>
        <v>Project Management</v>
      </c>
      <c r="X777" s="17" t="str">
        <f t="shared" si="591"/>
        <v>Non-Information Technology</v>
      </c>
      <c r="Y777" s="17" t="str">
        <f t="shared" si="593"/>
        <v>Project Manager (Non-IT)</v>
      </c>
      <c r="Z777" s="17" t="str">
        <f t="shared" si="592"/>
        <v>Levels C &amp; D Combined</v>
      </c>
      <c r="AN777" s="4" t="str">
        <f t="shared" si="579"/>
        <v>PMNTP2</v>
      </c>
      <c r="AO777" s="12" t="str">
        <f t="shared" si="594"/>
        <v>RRU-PM-NTP2</v>
      </c>
      <c r="AP777" s="12" t="str">
        <f t="shared" si="580"/>
        <v>Project Management</v>
      </c>
      <c r="AQ777" s="12" t="str">
        <f t="shared" si="581"/>
        <v>Non-Information Technology</v>
      </c>
      <c r="AR777" s="12" t="str">
        <f t="shared" si="582"/>
        <v>Project Manager (Non-IT)</v>
      </c>
      <c r="AS777" s="12" t="str">
        <f t="shared" si="583"/>
        <v>Levels C &amp; D Combined</v>
      </c>
      <c r="AT777" s="12" t="str">
        <f t="shared" si="584"/>
        <v>Project ManagementNon-Information TechnologyProject Manager (Non-IT)Levels C &amp; D Combined</v>
      </c>
      <c r="AU777" s="153" t="str">
        <f t="shared" si="585"/>
        <v>2</v>
      </c>
    </row>
    <row r="778" spans="1:47">
      <c r="A778" s="189" t="s">
        <v>976</v>
      </c>
      <c r="B778" s="189" t="s">
        <v>2914</v>
      </c>
      <c r="C778" s="189" t="s">
        <v>2916</v>
      </c>
      <c r="D778" s="189" t="s">
        <v>136</v>
      </c>
      <c r="E778" s="12">
        <f t="shared" si="622"/>
        <v>2</v>
      </c>
      <c r="F778" s="12">
        <f t="shared" si="623"/>
        <v>2</v>
      </c>
      <c r="G778" s="12">
        <f t="shared" si="624"/>
        <v>1</v>
      </c>
      <c r="H778" s="12" t="str">
        <f t="shared" si="625"/>
        <v>Project Management</v>
      </c>
      <c r="I778" s="12" t="str">
        <f t="shared" si="626"/>
        <v>Project Management2</v>
      </c>
      <c r="J778" s="12" t="str">
        <f t="shared" si="627"/>
        <v>Non-Information Technology</v>
      </c>
      <c r="K778" s="12" t="str">
        <f t="shared" si="628"/>
        <v>Project ManagementNon-Information Technology2</v>
      </c>
      <c r="L778" s="12" t="str">
        <f t="shared" si="629"/>
        <v>Business Analyst (Non-IT)</v>
      </c>
      <c r="M778" s="12" t="str">
        <f t="shared" si="630"/>
        <v>Project ManagementNon-Information TechnologyBusiness Analyst (Non-IT)1</v>
      </c>
      <c r="N778" s="12" t="str">
        <f t="shared" si="631"/>
        <v>E - Senior Professional</v>
      </c>
      <c r="O778" s="188" t="s">
        <v>2920</v>
      </c>
      <c r="P778" s="4" t="str">
        <f t="shared" si="586"/>
        <v>PM</v>
      </c>
      <c r="Q778" s="4" t="str">
        <f t="shared" si="587"/>
        <v>NT</v>
      </c>
      <c r="R778" s="4" t="str">
        <f t="shared" si="588"/>
        <v>B</v>
      </c>
      <c r="S778" s="4" t="str">
        <f t="shared" si="589"/>
        <v>E</v>
      </c>
      <c r="V778" s="12" t="str">
        <f t="shared" si="590"/>
        <v>RRU-PM-NTBE</v>
      </c>
      <c r="W778" s="17" t="str">
        <f>A775</f>
        <v>Project Management</v>
      </c>
      <c r="X778" s="17" t="str">
        <f t="shared" si="591"/>
        <v>Non-Information Technology</v>
      </c>
      <c r="Y778" s="17" t="str">
        <f>C776</f>
        <v>Project Manager (Non-IT)</v>
      </c>
      <c r="Z778" s="17" t="str">
        <f t="shared" si="592"/>
        <v>E - Senior Professional</v>
      </c>
      <c r="AN778" s="4" t="str">
        <f t="shared" si="579"/>
        <v>PMNTBE</v>
      </c>
      <c r="AO778" s="12" t="str">
        <f t="shared" si="594"/>
        <v>RRU-PM-NTBE</v>
      </c>
      <c r="AP778" s="12" t="str">
        <f t="shared" si="580"/>
        <v>Project Management</v>
      </c>
      <c r="AQ778" s="12" t="str">
        <f t="shared" si="581"/>
        <v>Non-Information Technology</v>
      </c>
      <c r="AR778" s="12" t="str">
        <f t="shared" si="582"/>
        <v>Business Analyst (Non-IT)</v>
      </c>
      <c r="AS778" s="12" t="str">
        <f t="shared" si="583"/>
        <v>E - Senior Professional</v>
      </c>
      <c r="AT778" s="12" t="str">
        <f t="shared" si="584"/>
        <v>Project ManagementNon-Information TechnologyBusiness Analyst (Non-IT)E - Senior Professional</v>
      </c>
      <c r="AU778" s="153" t="str">
        <f t="shared" si="585"/>
        <v>E</v>
      </c>
    </row>
    <row r="779" spans="1:47">
      <c r="A779" s="189" t="s">
        <v>976</v>
      </c>
      <c r="B779" s="189" t="s">
        <v>2914</v>
      </c>
      <c r="C779" s="189" t="s">
        <v>2916</v>
      </c>
      <c r="D779" s="189" t="s">
        <v>137</v>
      </c>
      <c r="E779" s="12">
        <f t="shared" si="622"/>
        <v>2</v>
      </c>
      <c r="F779" s="12">
        <f t="shared" si="623"/>
        <v>2</v>
      </c>
      <c r="G779" s="12">
        <f t="shared" si="624"/>
        <v>2</v>
      </c>
      <c r="H779" s="12" t="str">
        <f t="shared" si="625"/>
        <v>Project Management</v>
      </c>
      <c r="I779" s="12" t="str">
        <f t="shared" si="626"/>
        <v>Project Management2</v>
      </c>
      <c r="J779" s="12" t="str">
        <f t="shared" si="627"/>
        <v>Non-Information Technology</v>
      </c>
      <c r="K779" s="12" t="str">
        <f t="shared" si="628"/>
        <v>Project ManagementNon-Information Technology2</v>
      </c>
      <c r="L779" s="12" t="str">
        <f t="shared" si="629"/>
        <v>Business Analyst (Non-IT)</v>
      </c>
      <c r="M779" s="12" t="str">
        <f t="shared" si="630"/>
        <v>Project ManagementNon-Information TechnologyBusiness Analyst (Non-IT)2</v>
      </c>
      <c r="N779" s="12" t="str">
        <f t="shared" si="631"/>
        <v>F - Intermediate Professional</v>
      </c>
      <c r="O779" s="188" t="s">
        <v>2921</v>
      </c>
      <c r="P779" s="4" t="str">
        <f t="shared" si="586"/>
        <v>PM</v>
      </c>
      <c r="Q779" s="4" t="str">
        <f t="shared" si="587"/>
        <v>NT</v>
      </c>
      <c r="R779" s="4" t="str">
        <f t="shared" si="588"/>
        <v>B</v>
      </c>
      <c r="S779" s="4" t="str">
        <f t="shared" si="589"/>
        <v>F</v>
      </c>
      <c r="V779" s="12" t="str">
        <f t="shared" si="590"/>
        <v>RRU-PM-NTBF</v>
      </c>
      <c r="W779" s="17" t="str">
        <f>A776</f>
        <v>Project Management</v>
      </c>
      <c r="X779" s="17" t="str">
        <f t="shared" si="591"/>
        <v>Non-Information Technology</v>
      </c>
      <c r="Y779" s="17" t="str">
        <f t="shared" si="593"/>
        <v>Business Analyst (Non-IT)</v>
      </c>
      <c r="Z779" s="17" t="str">
        <f t="shared" si="592"/>
        <v>F - Intermediate Professional</v>
      </c>
      <c r="AN779" s="4" t="str">
        <f t="shared" si="579"/>
        <v>PMNTBF</v>
      </c>
      <c r="AO779" s="12" t="str">
        <f t="shared" si="594"/>
        <v>RRU-PM-NTBF</v>
      </c>
      <c r="AP779" s="12" t="str">
        <f t="shared" si="580"/>
        <v>Project Management</v>
      </c>
      <c r="AQ779" s="12" t="str">
        <f t="shared" si="581"/>
        <v>Non-Information Technology</v>
      </c>
      <c r="AR779" s="12" t="str">
        <f t="shared" si="582"/>
        <v>Business Analyst (Non-IT)</v>
      </c>
      <c r="AS779" s="12" t="str">
        <f t="shared" si="583"/>
        <v>F - Intermediate Professional</v>
      </c>
      <c r="AT779" s="12" t="str">
        <f t="shared" si="584"/>
        <v>Project ManagementNon-Information TechnologyBusiness Analyst (Non-IT)F - Intermediate Professional</v>
      </c>
      <c r="AU779" s="153" t="str">
        <f t="shared" si="585"/>
        <v>F</v>
      </c>
    </row>
    <row r="780" spans="1:47">
      <c r="A780" s="189" t="s">
        <v>976</v>
      </c>
      <c r="B780" s="189" t="s">
        <v>2914</v>
      </c>
      <c r="C780" s="189" t="s">
        <v>2916</v>
      </c>
      <c r="D780" s="189" t="s">
        <v>138</v>
      </c>
      <c r="E780" s="12">
        <f t="shared" si="622"/>
        <v>2</v>
      </c>
      <c r="F780" s="12">
        <f t="shared" si="623"/>
        <v>2</v>
      </c>
      <c r="G780" s="12">
        <f t="shared" si="624"/>
        <v>3</v>
      </c>
      <c r="H780" s="12" t="str">
        <f t="shared" si="625"/>
        <v>Project Management</v>
      </c>
      <c r="I780" s="12" t="str">
        <f t="shared" si="626"/>
        <v>Project Management2</v>
      </c>
      <c r="J780" s="12" t="str">
        <f t="shared" si="627"/>
        <v>Non-Information Technology</v>
      </c>
      <c r="K780" s="12" t="str">
        <f t="shared" si="628"/>
        <v>Project ManagementNon-Information Technology2</v>
      </c>
      <c r="L780" s="12" t="str">
        <f t="shared" si="629"/>
        <v>Business Analyst (Non-IT)</v>
      </c>
      <c r="M780" s="12" t="str">
        <f t="shared" si="630"/>
        <v>Project ManagementNon-Information TechnologyBusiness Analyst (Non-IT)3</v>
      </c>
      <c r="N780" s="12" t="str">
        <f t="shared" si="631"/>
        <v>G - Junior Professional</v>
      </c>
      <c r="O780" s="188" t="s">
        <v>2922</v>
      </c>
      <c r="P780" s="4" t="str">
        <f t="shared" si="586"/>
        <v>PM</v>
      </c>
      <c r="Q780" s="4" t="str">
        <f t="shared" si="587"/>
        <v>NT</v>
      </c>
      <c r="R780" s="4" t="str">
        <f t="shared" si="588"/>
        <v>B</v>
      </c>
      <c r="S780" s="4" t="str">
        <f t="shared" si="589"/>
        <v>G</v>
      </c>
      <c r="V780" s="12" t="str">
        <f t="shared" si="590"/>
        <v>RRU-PM-NTBG</v>
      </c>
      <c r="W780" s="17" t="str">
        <f>A778</f>
        <v>Project Management</v>
      </c>
      <c r="X780" s="17" t="str">
        <f t="shared" si="591"/>
        <v>Non-Information Technology</v>
      </c>
      <c r="Y780" s="17" t="str">
        <f t="shared" si="593"/>
        <v>Business Analyst (Non-IT)</v>
      </c>
      <c r="Z780" s="17" t="str">
        <f t="shared" si="592"/>
        <v>G - Junior Professional</v>
      </c>
      <c r="AN780" s="4" t="str">
        <f t="shared" si="579"/>
        <v>PMNTBG</v>
      </c>
      <c r="AO780" s="12" t="str">
        <f t="shared" si="594"/>
        <v>RRU-PM-NTBG</v>
      </c>
      <c r="AP780" s="12" t="str">
        <f t="shared" si="580"/>
        <v>Project Management</v>
      </c>
      <c r="AQ780" s="12" t="str">
        <f t="shared" si="581"/>
        <v>Non-Information Technology</v>
      </c>
      <c r="AR780" s="12" t="str">
        <f t="shared" si="582"/>
        <v>Business Analyst (Non-IT)</v>
      </c>
      <c r="AS780" s="12" t="str">
        <f t="shared" si="583"/>
        <v>G - Junior Professional</v>
      </c>
      <c r="AT780" s="12" t="str">
        <f t="shared" si="584"/>
        <v>Project ManagementNon-Information TechnologyBusiness Analyst (Non-IT)G - Junior Professional</v>
      </c>
      <c r="AU780" s="153" t="str">
        <f t="shared" si="585"/>
        <v>G</v>
      </c>
    </row>
    <row r="781" spans="1:47">
      <c r="A781" s="189" t="s">
        <v>976</v>
      </c>
      <c r="B781" s="189" t="s">
        <v>2914</v>
      </c>
      <c r="C781" s="189" t="s">
        <v>2916</v>
      </c>
      <c r="D781" s="189" t="s">
        <v>1409</v>
      </c>
      <c r="E781" s="12">
        <f t="shared" si="622"/>
        <v>2</v>
      </c>
      <c r="F781" s="12">
        <f t="shared" si="623"/>
        <v>2</v>
      </c>
      <c r="G781" s="12">
        <f t="shared" si="624"/>
        <v>4</v>
      </c>
      <c r="H781" s="12" t="str">
        <f t="shared" si="625"/>
        <v>Project Management</v>
      </c>
      <c r="I781" s="12" t="str">
        <f t="shared" si="626"/>
        <v>Project Management2</v>
      </c>
      <c r="J781" s="12" t="str">
        <f t="shared" si="627"/>
        <v>Non-Information Technology</v>
      </c>
      <c r="K781" s="12" t="str">
        <f t="shared" si="628"/>
        <v>Project ManagementNon-Information Technology2</v>
      </c>
      <c r="L781" s="12" t="str">
        <f t="shared" si="629"/>
        <v>Business Analyst (Non-IT)</v>
      </c>
      <c r="M781" s="12" t="str">
        <f t="shared" si="630"/>
        <v>Project ManagementNon-Information TechnologyBusiness Analyst (Non-IT)4</v>
      </c>
      <c r="N781" s="12" t="str">
        <f t="shared" si="631"/>
        <v>Levels E, F &amp; G Combined</v>
      </c>
      <c r="O781" s="188" t="s">
        <v>3786</v>
      </c>
      <c r="P781" s="4" t="str">
        <f t="shared" si="586"/>
        <v>PM</v>
      </c>
      <c r="Q781" s="4" t="str">
        <f t="shared" si="587"/>
        <v>NT</v>
      </c>
      <c r="R781" s="4" t="str">
        <f t="shared" si="588"/>
        <v>B</v>
      </c>
      <c r="S781" s="4" t="str">
        <f t="shared" si="589"/>
        <v>3</v>
      </c>
      <c r="V781" s="12" t="str">
        <f t="shared" si="590"/>
        <v>RRU-PM-NTB3</v>
      </c>
      <c r="W781" s="17" t="str">
        <f>A779</f>
        <v>Project Management</v>
      </c>
      <c r="X781" s="17" t="str">
        <f t="shared" si="591"/>
        <v>Non-Information Technology</v>
      </c>
      <c r="Y781" s="17" t="str">
        <f t="shared" si="593"/>
        <v>Business Analyst (Non-IT)</v>
      </c>
      <c r="Z781" s="17" t="str">
        <f t="shared" si="592"/>
        <v>Levels E, F &amp; G Combined</v>
      </c>
      <c r="AN781" s="4" t="str">
        <f t="shared" si="579"/>
        <v>PMNTB3</v>
      </c>
      <c r="AO781" s="12" t="str">
        <f t="shared" si="594"/>
        <v>RRU-PM-NTB3</v>
      </c>
      <c r="AP781" s="12" t="str">
        <f t="shared" si="580"/>
        <v>Project Management</v>
      </c>
      <c r="AQ781" s="12" t="str">
        <f t="shared" si="581"/>
        <v>Non-Information Technology</v>
      </c>
      <c r="AR781" s="12" t="str">
        <f t="shared" si="582"/>
        <v>Business Analyst (Non-IT)</v>
      </c>
      <c r="AS781" s="12" t="str">
        <f t="shared" si="583"/>
        <v>Levels E, F &amp; G Combined</v>
      </c>
      <c r="AT781" s="12" t="str">
        <f t="shared" si="584"/>
        <v>Project ManagementNon-Information TechnologyBusiness Analyst (Non-IT)Levels E, F &amp; G Combined</v>
      </c>
      <c r="AU781" s="153" t="str">
        <f t="shared" si="585"/>
        <v>3</v>
      </c>
    </row>
    <row r="782" spans="1:47">
      <c r="A782" s="189" t="s">
        <v>29</v>
      </c>
      <c r="B782" s="189" t="s">
        <v>100</v>
      </c>
      <c r="C782" s="189" t="s">
        <v>100</v>
      </c>
      <c r="D782" s="189" t="s">
        <v>51</v>
      </c>
      <c r="E782" s="12">
        <f t="shared" si="622"/>
        <v>1</v>
      </c>
      <c r="F782" s="12">
        <f t="shared" si="623"/>
        <v>1</v>
      </c>
      <c r="G782" s="12">
        <f t="shared" si="624"/>
        <v>1</v>
      </c>
      <c r="H782" s="12" t="str">
        <f t="shared" si="625"/>
        <v>Risk Management</v>
      </c>
      <c r="I782" s="12" t="str">
        <f t="shared" si="626"/>
        <v>Risk Management1</v>
      </c>
      <c r="J782" s="12" t="str">
        <f t="shared" si="627"/>
        <v>Multi-Role/Generalist</v>
      </c>
      <c r="K782" s="12" t="str">
        <f t="shared" si="628"/>
        <v>Risk ManagementMulti-Role/Generalist1</v>
      </c>
      <c r="L782" s="12" t="str">
        <f t="shared" si="629"/>
        <v>Multi-Role/Generalist</v>
      </c>
      <c r="M782" s="12" t="str">
        <f t="shared" si="630"/>
        <v>Risk ManagementMulti-Role/GeneralistMulti-Role/Generalist1</v>
      </c>
      <c r="N782" s="12" t="str">
        <f t="shared" si="631"/>
        <v>B - Senior Function Manager</v>
      </c>
      <c r="O782" s="4" t="s">
        <v>2367</v>
      </c>
      <c r="P782" s="4" t="str">
        <f t="shared" si="586"/>
        <v>RM</v>
      </c>
      <c r="Q782" s="4" t="str">
        <f t="shared" si="587"/>
        <v>MR</v>
      </c>
      <c r="R782" s="4" t="str">
        <f t="shared" si="588"/>
        <v>A</v>
      </c>
      <c r="S782" s="4" t="str">
        <f t="shared" si="589"/>
        <v>B</v>
      </c>
      <c r="V782" s="12" t="str">
        <f t="shared" si="590"/>
        <v>RRU-RM-MRAB</v>
      </c>
      <c r="W782" s="17" t="str">
        <f>A779</f>
        <v>Project Management</v>
      </c>
      <c r="X782" s="17" t="str">
        <f t="shared" si="591"/>
        <v>Multi-Role/Generalist</v>
      </c>
      <c r="Y782" s="17" t="str">
        <f>C780</f>
        <v>Business Analyst (Non-IT)</v>
      </c>
      <c r="Z782" s="17" t="str">
        <f t="shared" si="592"/>
        <v>B - Senior Function Manager</v>
      </c>
      <c r="AN782" s="4" t="str">
        <f t="shared" si="579"/>
        <v>RMMRAB</v>
      </c>
      <c r="AO782" s="12" t="str">
        <f t="shared" si="594"/>
        <v>RRU-RM-MRAB</v>
      </c>
      <c r="AP782" s="12" t="str">
        <f t="shared" si="580"/>
        <v>Risk Management</v>
      </c>
      <c r="AQ782" s="12" t="str">
        <f t="shared" si="581"/>
        <v>Multi-Role/Generalist</v>
      </c>
      <c r="AR782" s="12" t="str">
        <f t="shared" si="582"/>
        <v>Multi-Role/Generalist</v>
      </c>
      <c r="AS782" s="12" t="str">
        <f t="shared" si="583"/>
        <v>B - Senior Function Manager</v>
      </c>
      <c r="AT782" s="12" t="str">
        <f t="shared" si="584"/>
        <v>Risk ManagementMulti-Role/GeneralistMulti-Role/GeneralistB - Senior Function Manager</v>
      </c>
      <c r="AU782" s="153" t="str">
        <f t="shared" si="585"/>
        <v>B</v>
      </c>
    </row>
    <row r="783" spans="1:47">
      <c r="A783" s="189" t="s">
        <v>29</v>
      </c>
      <c r="B783" s="189" t="s">
        <v>100</v>
      </c>
      <c r="C783" s="189" t="s">
        <v>100</v>
      </c>
      <c r="D783" s="189" t="s">
        <v>142</v>
      </c>
      <c r="E783" s="12">
        <f t="shared" si="622"/>
        <v>1</v>
      </c>
      <c r="F783" s="12">
        <f t="shared" si="623"/>
        <v>1</v>
      </c>
      <c r="G783" s="12">
        <f t="shared" si="624"/>
        <v>2</v>
      </c>
      <c r="H783" s="12" t="str">
        <f t="shared" si="625"/>
        <v>Risk Management</v>
      </c>
      <c r="I783" s="12" t="str">
        <f t="shared" si="626"/>
        <v>Risk Management1</v>
      </c>
      <c r="J783" s="12" t="str">
        <f t="shared" si="627"/>
        <v>Multi-Role/Generalist</v>
      </c>
      <c r="K783" s="12" t="str">
        <f t="shared" si="628"/>
        <v>Risk ManagementMulti-Role/Generalist1</v>
      </c>
      <c r="L783" s="12" t="str">
        <f t="shared" si="629"/>
        <v>Multi-Role/Generalist</v>
      </c>
      <c r="M783" s="12" t="str">
        <f t="shared" si="630"/>
        <v>Risk ManagementMulti-Role/GeneralistMulti-Role/Generalist2</v>
      </c>
      <c r="N783" s="12" t="str">
        <f t="shared" si="631"/>
        <v>C - Function Manager/Senior Technical Expert</v>
      </c>
      <c r="O783" s="4" t="s">
        <v>2368</v>
      </c>
      <c r="P783" s="4" t="str">
        <f t="shared" si="586"/>
        <v>RM</v>
      </c>
      <c r="Q783" s="4" t="str">
        <f t="shared" si="587"/>
        <v>MR</v>
      </c>
      <c r="R783" s="4" t="str">
        <f t="shared" si="588"/>
        <v>A</v>
      </c>
      <c r="S783" s="4" t="str">
        <f t="shared" si="589"/>
        <v>C</v>
      </c>
      <c r="V783" s="12" t="str">
        <f t="shared" si="590"/>
        <v>RRU-RM-MRAC</v>
      </c>
      <c r="W783" s="17" t="str">
        <f>A780</f>
        <v>Project Management</v>
      </c>
      <c r="X783" s="17" t="str">
        <f t="shared" si="591"/>
        <v>Multi-Role/Generalist</v>
      </c>
      <c r="Y783" s="17" t="str">
        <f t="shared" si="593"/>
        <v>Multi-Role/Generalist</v>
      </c>
      <c r="Z783" s="17" t="str">
        <f t="shared" si="592"/>
        <v>C - Function Manager/Senior Technical Expert</v>
      </c>
      <c r="AN783" s="4" t="str">
        <f t="shared" si="579"/>
        <v>RMMRAC</v>
      </c>
      <c r="AO783" s="12" t="str">
        <f t="shared" si="594"/>
        <v>RRU-RM-MRAC</v>
      </c>
      <c r="AP783" s="12" t="str">
        <f t="shared" si="580"/>
        <v>Risk Management</v>
      </c>
      <c r="AQ783" s="12" t="str">
        <f t="shared" si="581"/>
        <v>Multi-Role/Generalist</v>
      </c>
      <c r="AR783" s="12" t="str">
        <f t="shared" si="582"/>
        <v>Multi-Role/Generalist</v>
      </c>
      <c r="AS783" s="12" t="str">
        <f t="shared" si="583"/>
        <v>C - Function Manager/Senior Technical Expert</v>
      </c>
      <c r="AT783" s="12" t="str">
        <f t="shared" si="584"/>
        <v>Risk ManagementMulti-Role/GeneralistMulti-Role/GeneralistC - Function Manager/Senior Technical Expert</v>
      </c>
      <c r="AU783" s="153" t="str">
        <f t="shared" si="585"/>
        <v>C</v>
      </c>
    </row>
    <row r="784" spans="1:47">
      <c r="A784" s="189" t="s">
        <v>29</v>
      </c>
      <c r="B784" s="189" t="s">
        <v>100</v>
      </c>
      <c r="C784" s="189" t="s">
        <v>100</v>
      </c>
      <c r="D784" s="189" t="s">
        <v>135</v>
      </c>
      <c r="E784" s="12">
        <f t="shared" si="622"/>
        <v>1</v>
      </c>
      <c r="F784" s="12">
        <f t="shared" si="623"/>
        <v>1</v>
      </c>
      <c r="G784" s="12">
        <f t="shared" si="624"/>
        <v>3</v>
      </c>
      <c r="H784" s="12" t="str">
        <f t="shared" si="625"/>
        <v>Risk Management</v>
      </c>
      <c r="I784" s="12" t="str">
        <f t="shared" si="626"/>
        <v>Risk Management1</v>
      </c>
      <c r="J784" s="12" t="str">
        <f t="shared" si="627"/>
        <v>Multi-Role/Generalist</v>
      </c>
      <c r="K784" s="12" t="str">
        <f t="shared" si="628"/>
        <v>Risk ManagementMulti-Role/Generalist1</v>
      </c>
      <c r="L784" s="12" t="str">
        <f t="shared" si="629"/>
        <v>Multi-Role/Generalist</v>
      </c>
      <c r="M784" s="12" t="str">
        <f t="shared" si="630"/>
        <v>Risk ManagementMulti-Role/GeneralistMulti-Role/Generalist3</v>
      </c>
      <c r="N784" s="12" t="str">
        <f t="shared" si="631"/>
        <v>D - Manager/Technical Expert</v>
      </c>
      <c r="O784" s="4" t="s">
        <v>2369</v>
      </c>
      <c r="P784" s="4" t="str">
        <f t="shared" si="586"/>
        <v>RM</v>
      </c>
      <c r="Q784" s="4" t="str">
        <f t="shared" si="587"/>
        <v>MR</v>
      </c>
      <c r="R784" s="4" t="str">
        <f t="shared" si="588"/>
        <v>A</v>
      </c>
      <c r="S784" s="4" t="str">
        <f t="shared" si="589"/>
        <v>D</v>
      </c>
      <c r="V784" s="12" t="str">
        <f t="shared" si="590"/>
        <v>RRU-RM-MRAD</v>
      </c>
      <c r="W784" s="17" t="str">
        <f t="shared" ref="W784:W807" si="648">A782</f>
        <v>Risk Management</v>
      </c>
      <c r="X784" s="17" t="str">
        <f t="shared" si="591"/>
        <v>Multi-Role/Generalist</v>
      </c>
      <c r="Y784" s="17" t="str">
        <f t="shared" si="593"/>
        <v>Multi-Role/Generalist</v>
      </c>
      <c r="Z784" s="17" t="str">
        <f t="shared" si="592"/>
        <v>D - Manager/Technical Expert</v>
      </c>
      <c r="AN784" s="4" t="str">
        <f t="shared" si="579"/>
        <v>RMMRAD</v>
      </c>
      <c r="AO784" s="12" t="str">
        <f t="shared" si="594"/>
        <v>RRU-RM-MRAD</v>
      </c>
      <c r="AP784" s="12" t="str">
        <f t="shared" si="580"/>
        <v>Risk Management</v>
      </c>
      <c r="AQ784" s="12" t="str">
        <f t="shared" si="581"/>
        <v>Multi-Role/Generalist</v>
      </c>
      <c r="AR784" s="12" t="str">
        <f t="shared" si="582"/>
        <v>Multi-Role/Generalist</v>
      </c>
      <c r="AS784" s="12" t="str">
        <f t="shared" si="583"/>
        <v>D - Manager/Technical Expert</v>
      </c>
      <c r="AT784" s="12" t="str">
        <f t="shared" si="584"/>
        <v>Risk ManagementMulti-Role/GeneralistMulti-Role/GeneralistD - Manager/Technical Expert</v>
      </c>
      <c r="AU784" s="153" t="str">
        <f t="shared" si="585"/>
        <v>D</v>
      </c>
    </row>
    <row r="785" spans="1:47">
      <c r="A785" s="189" t="s">
        <v>29</v>
      </c>
      <c r="B785" s="189" t="s">
        <v>100</v>
      </c>
      <c r="C785" s="189" t="s">
        <v>100</v>
      </c>
      <c r="D785" s="189" t="s">
        <v>136</v>
      </c>
      <c r="E785" s="12">
        <f t="shared" si="622"/>
        <v>1</v>
      </c>
      <c r="F785" s="12">
        <f t="shared" si="623"/>
        <v>1</v>
      </c>
      <c r="G785" s="12">
        <f t="shared" si="624"/>
        <v>4</v>
      </c>
      <c r="H785" s="12" t="str">
        <f t="shared" si="625"/>
        <v>Risk Management</v>
      </c>
      <c r="I785" s="12" t="str">
        <f t="shared" si="626"/>
        <v>Risk Management1</v>
      </c>
      <c r="J785" s="12" t="str">
        <f t="shared" si="627"/>
        <v>Multi-Role/Generalist</v>
      </c>
      <c r="K785" s="12" t="str">
        <f t="shared" si="628"/>
        <v>Risk ManagementMulti-Role/Generalist1</v>
      </c>
      <c r="L785" s="12" t="str">
        <f t="shared" si="629"/>
        <v>Multi-Role/Generalist</v>
      </c>
      <c r="M785" s="12" t="str">
        <f t="shared" si="630"/>
        <v>Risk ManagementMulti-Role/GeneralistMulti-Role/Generalist4</v>
      </c>
      <c r="N785" s="12" t="str">
        <f t="shared" si="631"/>
        <v>E - Senior Professional</v>
      </c>
      <c r="O785" s="4" t="s">
        <v>2370</v>
      </c>
      <c r="P785" s="4" t="str">
        <f t="shared" si="586"/>
        <v>RM</v>
      </c>
      <c r="Q785" s="4" t="str">
        <f t="shared" si="587"/>
        <v>MR</v>
      </c>
      <c r="R785" s="4" t="str">
        <f t="shared" si="588"/>
        <v>A</v>
      </c>
      <c r="S785" s="4" t="str">
        <f t="shared" si="589"/>
        <v>E</v>
      </c>
      <c r="V785" s="12" t="str">
        <f t="shared" si="590"/>
        <v>RRU-RM-MRAE</v>
      </c>
      <c r="W785" s="17" t="str">
        <f t="shared" si="648"/>
        <v>Risk Management</v>
      </c>
      <c r="X785" s="17" t="str">
        <f t="shared" si="591"/>
        <v>Multi-Role/Generalist</v>
      </c>
      <c r="Y785" s="17" t="str">
        <f t="shared" si="593"/>
        <v>Multi-Role/Generalist</v>
      </c>
      <c r="Z785" s="17" t="str">
        <f t="shared" si="592"/>
        <v>E - Senior Professional</v>
      </c>
      <c r="AN785" s="4" t="str">
        <f t="shared" si="579"/>
        <v>RMMRAE</v>
      </c>
      <c r="AO785" s="12" t="str">
        <f t="shared" si="594"/>
        <v>RRU-RM-MRAE</v>
      </c>
      <c r="AP785" s="12" t="str">
        <f t="shared" si="580"/>
        <v>Risk Management</v>
      </c>
      <c r="AQ785" s="12" t="str">
        <f t="shared" si="581"/>
        <v>Multi-Role/Generalist</v>
      </c>
      <c r="AR785" s="12" t="str">
        <f t="shared" si="582"/>
        <v>Multi-Role/Generalist</v>
      </c>
      <c r="AS785" s="12" t="str">
        <f t="shared" si="583"/>
        <v>E - Senior Professional</v>
      </c>
      <c r="AT785" s="12" t="str">
        <f t="shared" si="584"/>
        <v>Risk ManagementMulti-Role/GeneralistMulti-Role/GeneralistE - Senior Professional</v>
      </c>
      <c r="AU785" s="153" t="str">
        <f t="shared" si="585"/>
        <v>E</v>
      </c>
    </row>
    <row r="786" spans="1:47">
      <c r="A786" s="189" t="s">
        <v>29</v>
      </c>
      <c r="B786" s="189" t="s">
        <v>100</v>
      </c>
      <c r="C786" s="189" t="s">
        <v>100</v>
      </c>
      <c r="D786" s="189" t="s">
        <v>137</v>
      </c>
      <c r="E786" s="12">
        <f t="shared" si="569"/>
        <v>1</v>
      </c>
      <c r="F786" s="12">
        <f t="shared" si="570"/>
        <v>1</v>
      </c>
      <c r="G786" s="12">
        <f t="shared" si="571"/>
        <v>5</v>
      </c>
      <c r="H786" s="12" t="str">
        <f t="shared" si="572"/>
        <v>Risk Management</v>
      </c>
      <c r="I786" s="12" t="str">
        <f t="shared" si="573"/>
        <v>Risk Management1</v>
      </c>
      <c r="J786" s="12" t="str">
        <f t="shared" si="574"/>
        <v>Multi-Role/Generalist</v>
      </c>
      <c r="K786" s="12" t="str">
        <f t="shared" si="575"/>
        <v>Risk ManagementMulti-Role/Generalist1</v>
      </c>
      <c r="L786" s="12" t="str">
        <f t="shared" si="576"/>
        <v>Multi-Role/Generalist</v>
      </c>
      <c r="M786" s="12" t="str">
        <f t="shared" si="577"/>
        <v>Risk ManagementMulti-Role/GeneralistMulti-Role/Generalist5</v>
      </c>
      <c r="N786" s="12" t="str">
        <f t="shared" si="578"/>
        <v>F - Intermediate Professional</v>
      </c>
      <c r="O786" s="4" t="s">
        <v>2371</v>
      </c>
      <c r="P786" s="4" t="str">
        <f t="shared" si="586"/>
        <v>RM</v>
      </c>
      <c r="Q786" s="4" t="str">
        <f t="shared" si="587"/>
        <v>MR</v>
      </c>
      <c r="R786" s="4" t="str">
        <f t="shared" si="588"/>
        <v>A</v>
      </c>
      <c r="S786" s="4" t="str">
        <f t="shared" si="589"/>
        <v>F</v>
      </c>
      <c r="V786" s="12" t="str">
        <f t="shared" si="590"/>
        <v>RRU-RM-MRAF</v>
      </c>
      <c r="W786" s="17" t="str">
        <f t="shared" si="648"/>
        <v>Risk Management</v>
      </c>
      <c r="X786" s="17" t="str">
        <f t="shared" si="591"/>
        <v>Multi-Role/Generalist</v>
      </c>
      <c r="Y786" s="17" t="str">
        <f t="shared" si="593"/>
        <v>Multi-Role/Generalist</v>
      </c>
      <c r="Z786" s="17" t="str">
        <f t="shared" si="592"/>
        <v>F - Intermediate Professional</v>
      </c>
      <c r="AN786" s="4" t="str">
        <f t="shared" si="579"/>
        <v>RMMRAF</v>
      </c>
      <c r="AO786" s="12" t="str">
        <f t="shared" si="594"/>
        <v>RRU-RM-MRAF</v>
      </c>
      <c r="AP786" s="12" t="str">
        <f t="shared" si="580"/>
        <v>Risk Management</v>
      </c>
      <c r="AQ786" s="12" t="str">
        <f t="shared" si="581"/>
        <v>Multi-Role/Generalist</v>
      </c>
      <c r="AR786" s="12" t="str">
        <f t="shared" si="582"/>
        <v>Multi-Role/Generalist</v>
      </c>
      <c r="AS786" s="12" t="str">
        <f t="shared" si="583"/>
        <v>F - Intermediate Professional</v>
      </c>
      <c r="AT786" s="12" t="str">
        <f t="shared" si="584"/>
        <v>Risk ManagementMulti-Role/GeneralistMulti-Role/GeneralistF - Intermediate Professional</v>
      </c>
      <c r="AU786" s="153" t="str">
        <f t="shared" si="585"/>
        <v>F</v>
      </c>
    </row>
    <row r="787" spans="1:47">
      <c r="A787" s="189" t="s">
        <v>29</v>
      </c>
      <c r="B787" s="189" t="s">
        <v>100</v>
      </c>
      <c r="C787" s="189" t="s">
        <v>100</v>
      </c>
      <c r="D787" s="189" t="s">
        <v>138</v>
      </c>
      <c r="E787" s="12">
        <f t="shared" si="569"/>
        <v>1</v>
      </c>
      <c r="F787" s="12">
        <f t="shared" si="570"/>
        <v>1</v>
      </c>
      <c r="G787" s="12">
        <f t="shared" si="571"/>
        <v>6</v>
      </c>
      <c r="H787" s="12" t="str">
        <f t="shared" si="572"/>
        <v>Risk Management</v>
      </c>
      <c r="I787" s="12" t="str">
        <f t="shared" si="573"/>
        <v>Risk Management1</v>
      </c>
      <c r="J787" s="12" t="str">
        <f t="shared" si="574"/>
        <v>Multi-Role/Generalist</v>
      </c>
      <c r="K787" s="12" t="str">
        <f t="shared" si="575"/>
        <v>Risk ManagementMulti-Role/Generalist1</v>
      </c>
      <c r="L787" s="12" t="str">
        <f t="shared" si="576"/>
        <v>Multi-Role/Generalist</v>
      </c>
      <c r="M787" s="12" t="str">
        <f t="shared" si="577"/>
        <v>Risk ManagementMulti-Role/GeneralistMulti-Role/Generalist6</v>
      </c>
      <c r="N787" s="12" t="str">
        <f t="shared" si="578"/>
        <v>G - Junior Professional</v>
      </c>
      <c r="O787" s="4" t="s">
        <v>2372</v>
      </c>
      <c r="P787" s="4" t="str">
        <f t="shared" si="586"/>
        <v>RM</v>
      </c>
      <c r="Q787" s="4" t="str">
        <f t="shared" si="587"/>
        <v>MR</v>
      </c>
      <c r="R787" s="4" t="str">
        <f t="shared" si="588"/>
        <v>A</v>
      </c>
      <c r="S787" s="4" t="str">
        <f t="shared" si="589"/>
        <v>G</v>
      </c>
      <c r="V787" s="12" t="str">
        <f t="shared" si="590"/>
        <v>RRU-RM-MRAG</v>
      </c>
      <c r="W787" s="17" t="str">
        <f t="shared" si="648"/>
        <v>Risk Management</v>
      </c>
      <c r="X787" s="17" t="str">
        <f t="shared" si="591"/>
        <v>Multi-Role/Generalist</v>
      </c>
      <c r="Y787" s="17" t="str">
        <f t="shared" si="593"/>
        <v>Multi-Role/Generalist</v>
      </c>
      <c r="Z787" s="17" t="str">
        <f t="shared" si="592"/>
        <v>G - Junior Professional</v>
      </c>
      <c r="AN787" s="4" t="str">
        <f t="shared" si="579"/>
        <v>RMMRAG</v>
      </c>
      <c r="AO787" s="12" t="str">
        <f t="shared" si="594"/>
        <v>RRU-RM-MRAG</v>
      </c>
      <c r="AP787" s="12" t="str">
        <f t="shared" si="580"/>
        <v>Risk Management</v>
      </c>
      <c r="AQ787" s="12" t="str">
        <f t="shared" si="581"/>
        <v>Multi-Role/Generalist</v>
      </c>
      <c r="AR787" s="12" t="str">
        <f t="shared" si="582"/>
        <v>Multi-Role/Generalist</v>
      </c>
      <c r="AS787" s="12" t="str">
        <f t="shared" si="583"/>
        <v>G - Junior Professional</v>
      </c>
      <c r="AT787" s="12" t="str">
        <f t="shared" si="584"/>
        <v>Risk ManagementMulti-Role/GeneralistMulti-Role/GeneralistG - Junior Professional</v>
      </c>
      <c r="AU787" s="153" t="str">
        <f t="shared" si="585"/>
        <v>G</v>
      </c>
    </row>
    <row r="788" spans="1:47">
      <c r="A788" s="189" t="s">
        <v>29</v>
      </c>
      <c r="B788" s="189" t="s">
        <v>100</v>
      </c>
      <c r="C788" s="189" t="s">
        <v>100</v>
      </c>
      <c r="D788" s="189" t="s">
        <v>1408</v>
      </c>
      <c r="E788" s="12">
        <f t="shared" si="569"/>
        <v>1</v>
      </c>
      <c r="F788" s="12">
        <f t="shared" si="570"/>
        <v>1</v>
      </c>
      <c r="G788" s="12">
        <f t="shared" si="571"/>
        <v>7</v>
      </c>
      <c r="H788" s="12" t="str">
        <f t="shared" si="572"/>
        <v>Risk Management</v>
      </c>
      <c r="I788" s="12" t="str">
        <f t="shared" si="573"/>
        <v>Risk Management1</v>
      </c>
      <c r="J788" s="12" t="str">
        <f t="shared" si="574"/>
        <v>Multi-Role/Generalist</v>
      </c>
      <c r="K788" s="12" t="str">
        <f t="shared" si="575"/>
        <v>Risk ManagementMulti-Role/Generalist1</v>
      </c>
      <c r="L788" s="12" t="str">
        <f t="shared" si="576"/>
        <v>Multi-Role/Generalist</v>
      </c>
      <c r="M788" s="12" t="str">
        <f t="shared" si="577"/>
        <v>Risk ManagementMulti-Role/GeneralistMulti-Role/Generalist7</v>
      </c>
      <c r="N788" s="12" t="str">
        <f t="shared" si="578"/>
        <v>Levels C &amp; D Combined</v>
      </c>
      <c r="O788" s="4" t="s">
        <v>2365</v>
      </c>
      <c r="P788" s="4" t="str">
        <f t="shared" si="586"/>
        <v>RM</v>
      </c>
      <c r="Q788" s="4" t="str">
        <f t="shared" si="587"/>
        <v>MR</v>
      </c>
      <c r="R788" s="4" t="str">
        <f t="shared" si="588"/>
        <v>A</v>
      </c>
      <c r="S788" s="4" t="str">
        <f t="shared" si="589"/>
        <v>2</v>
      </c>
      <c r="V788" s="12" t="str">
        <f t="shared" si="590"/>
        <v>RRU-RM-MRA2</v>
      </c>
      <c r="W788" s="17" t="str">
        <f t="shared" si="648"/>
        <v>Risk Management</v>
      </c>
      <c r="X788" s="17" t="str">
        <f t="shared" si="591"/>
        <v>Multi-Role/Generalist</v>
      </c>
      <c r="Y788" s="17" t="str">
        <f t="shared" si="593"/>
        <v>Multi-Role/Generalist</v>
      </c>
      <c r="Z788" s="17" t="str">
        <f t="shared" si="592"/>
        <v>Levels C &amp; D Combined</v>
      </c>
      <c r="AN788" s="4" t="str">
        <f t="shared" si="579"/>
        <v>RMMRA2</v>
      </c>
      <c r="AO788" s="12" t="str">
        <f t="shared" si="594"/>
        <v>RRU-RM-MRA2</v>
      </c>
      <c r="AP788" s="12" t="str">
        <f t="shared" si="580"/>
        <v>Risk Management</v>
      </c>
      <c r="AQ788" s="12" t="str">
        <f t="shared" si="581"/>
        <v>Multi-Role/Generalist</v>
      </c>
      <c r="AR788" s="12" t="str">
        <f t="shared" si="582"/>
        <v>Multi-Role/Generalist</v>
      </c>
      <c r="AS788" s="12" t="str">
        <f t="shared" si="583"/>
        <v>Levels C &amp; D Combined</v>
      </c>
      <c r="AT788" s="12" t="str">
        <f t="shared" si="584"/>
        <v>Risk ManagementMulti-Role/GeneralistMulti-Role/GeneralistLevels C &amp; D Combined</v>
      </c>
      <c r="AU788" s="153" t="str">
        <f t="shared" si="585"/>
        <v>2</v>
      </c>
    </row>
    <row r="789" spans="1:47">
      <c r="A789" s="189" t="s">
        <v>29</v>
      </c>
      <c r="B789" s="189" t="s">
        <v>100</v>
      </c>
      <c r="C789" s="189" t="s">
        <v>100</v>
      </c>
      <c r="D789" s="189" t="s">
        <v>1409</v>
      </c>
      <c r="E789" s="12">
        <f t="shared" si="569"/>
        <v>1</v>
      </c>
      <c r="F789" s="12">
        <f t="shared" si="570"/>
        <v>1</v>
      </c>
      <c r="G789" s="12">
        <f t="shared" si="571"/>
        <v>8</v>
      </c>
      <c r="H789" s="12" t="str">
        <f t="shared" si="572"/>
        <v>Risk Management</v>
      </c>
      <c r="I789" s="12" t="str">
        <f t="shared" si="573"/>
        <v>Risk Management1</v>
      </c>
      <c r="J789" s="12" t="str">
        <f t="shared" si="574"/>
        <v>Multi-Role/Generalist</v>
      </c>
      <c r="K789" s="12" t="str">
        <f t="shared" si="575"/>
        <v>Risk ManagementMulti-Role/Generalist1</v>
      </c>
      <c r="L789" s="12" t="str">
        <f t="shared" si="576"/>
        <v>Multi-Role/Generalist</v>
      </c>
      <c r="M789" s="12" t="str">
        <f t="shared" si="577"/>
        <v>Risk ManagementMulti-Role/GeneralistMulti-Role/Generalist8</v>
      </c>
      <c r="N789" s="12" t="str">
        <f t="shared" si="578"/>
        <v>Levels E, F &amp; G Combined</v>
      </c>
      <c r="O789" s="4" t="s">
        <v>2366</v>
      </c>
      <c r="P789" s="4" t="str">
        <f t="shared" si="586"/>
        <v>RM</v>
      </c>
      <c r="Q789" s="4" t="str">
        <f t="shared" si="587"/>
        <v>MR</v>
      </c>
      <c r="R789" s="4" t="str">
        <f t="shared" si="588"/>
        <v>A</v>
      </c>
      <c r="S789" s="4" t="str">
        <f t="shared" si="589"/>
        <v>3</v>
      </c>
      <c r="V789" s="12" t="str">
        <f t="shared" si="590"/>
        <v>RRU-RM-MRA3</v>
      </c>
      <c r="W789" s="17" t="str">
        <f t="shared" si="648"/>
        <v>Risk Management</v>
      </c>
      <c r="X789" s="17" t="str">
        <f t="shared" si="591"/>
        <v>Multi-Role/Generalist</v>
      </c>
      <c r="Y789" s="17" t="str">
        <f t="shared" si="593"/>
        <v>Multi-Role/Generalist</v>
      </c>
      <c r="Z789" s="17" t="str">
        <f t="shared" si="592"/>
        <v>Levels E, F &amp; G Combined</v>
      </c>
      <c r="AN789" s="4" t="str">
        <f t="shared" si="579"/>
        <v>RMMRA3</v>
      </c>
      <c r="AO789" s="12" t="str">
        <f t="shared" si="594"/>
        <v>RRU-RM-MRA3</v>
      </c>
      <c r="AP789" s="12" t="str">
        <f t="shared" si="580"/>
        <v>Risk Management</v>
      </c>
      <c r="AQ789" s="12" t="str">
        <f t="shared" si="581"/>
        <v>Multi-Role/Generalist</v>
      </c>
      <c r="AR789" s="12" t="str">
        <f t="shared" si="582"/>
        <v>Multi-Role/Generalist</v>
      </c>
      <c r="AS789" s="12" t="str">
        <f t="shared" si="583"/>
        <v>Levels E, F &amp; G Combined</v>
      </c>
      <c r="AT789" s="12" t="str">
        <f t="shared" si="584"/>
        <v>Risk ManagementMulti-Role/GeneralistMulti-Role/GeneralistLevels E, F &amp; G Combined</v>
      </c>
      <c r="AU789" s="153" t="str">
        <f t="shared" si="585"/>
        <v>3</v>
      </c>
    </row>
    <row r="790" spans="1:47">
      <c r="A790" s="12" t="s">
        <v>29</v>
      </c>
      <c r="B790" s="12" t="s">
        <v>977</v>
      </c>
      <c r="C790" s="12" t="s">
        <v>977</v>
      </c>
      <c r="D790" s="12" t="s">
        <v>51</v>
      </c>
      <c r="E790" s="12">
        <f t="shared" si="569"/>
        <v>2</v>
      </c>
      <c r="F790" s="12">
        <f t="shared" si="570"/>
        <v>1</v>
      </c>
      <c r="G790" s="12">
        <f t="shared" si="571"/>
        <v>1</v>
      </c>
      <c r="H790" s="12" t="str">
        <f t="shared" si="572"/>
        <v>Risk Management</v>
      </c>
      <c r="I790" s="12" t="str">
        <f t="shared" si="573"/>
        <v>Risk Management2</v>
      </c>
      <c r="J790" s="12" t="str">
        <f t="shared" si="574"/>
        <v>Operational Risk Management</v>
      </c>
      <c r="K790" s="12" t="str">
        <f t="shared" si="575"/>
        <v>Risk ManagementOperational Risk Management1</v>
      </c>
      <c r="L790" s="12" t="str">
        <f t="shared" si="576"/>
        <v>Operational Risk Management</v>
      </c>
      <c r="M790" s="12" t="str">
        <f t="shared" si="577"/>
        <v>Risk ManagementOperational Risk ManagementOperational Risk Management1</v>
      </c>
      <c r="N790" s="12" t="str">
        <f t="shared" si="578"/>
        <v>B - Senior Function Manager</v>
      </c>
      <c r="O790" s="4" t="s">
        <v>2375</v>
      </c>
      <c r="P790" s="4" t="str">
        <f t="shared" si="586"/>
        <v>RM</v>
      </c>
      <c r="Q790" s="4" t="str">
        <f t="shared" si="587"/>
        <v>OR</v>
      </c>
      <c r="R790" s="4" t="str">
        <f t="shared" si="588"/>
        <v>A</v>
      </c>
      <c r="S790" s="4" t="str">
        <f t="shared" si="589"/>
        <v>B</v>
      </c>
      <c r="V790" s="12" t="str">
        <f t="shared" si="590"/>
        <v>RRU-RM-ORAB</v>
      </c>
      <c r="W790" s="17" t="str">
        <f t="shared" si="648"/>
        <v>Risk Management</v>
      </c>
      <c r="X790" s="17" t="str">
        <f t="shared" si="591"/>
        <v>Operational Risk Management</v>
      </c>
      <c r="Y790" s="17" t="str">
        <f t="shared" si="593"/>
        <v>Multi-Role/Generalist</v>
      </c>
      <c r="Z790" s="17" t="str">
        <f t="shared" si="592"/>
        <v>B - Senior Function Manager</v>
      </c>
      <c r="AN790" s="4" t="str">
        <f t="shared" si="579"/>
        <v>RMORAB</v>
      </c>
      <c r="AO790" s="12" t="str">
        <f t="shared" si="594"/>
        <v>RRU-RM-ORAB</v>
      </c>
      <c r="AP790" s="12" t="str">
        <f t="shared" si="580"/>
        <v>Risk Management</v>
      </c>
      <c r="AQ790" s="12" t="str">
        <f t="shared" si="581"/>
        <v>Operational Risk Management</v>
      </c>
      <c r="AR790" s="12" t="str">
        <f t="shared" si="582"/>
        <v>Operational Risk Management</v>
      </c>
      <c r="AS790" s="12" t="str">
        <f t="shared" si="583"/>
        <v>B - Senior Function Manager</v>
      </c>
      <c r="AT790" s="12" t="str">
        <f t="shared" si="584"/>
        <v>Risk ManagementOperational Risk ManagementOperational Risk ManagementB - Senior Function Manager</v>
      </c>
      <c r="AU790" s="153" t="str">
        <f t="shared" si="585"/>
        <v>B</v>
      </c>
    </row>
    <row r="791" spans="1:47">
      <c r="A791" s="12" t="s">
        <v>29</v>
      </c>
      <c r="B791" s="12" t="s">
        <v>977</v>
      </c>
      <c r="C791" s="12" t="s">
        <v>977</v>
      </c>
      <c r="D791" s="12" t="s">
        <v>142</v>
      </c>
      <c r="E791" s="12">
        <f t="shared" ref="E791:E855" si="649">IF(AND(H791=H790),IF(J791=J790,E790,E790+1),1)</f>
        <v>2</v>
      </c>
      <c r="F791" s="12">
        <f t="shared" ref="F791:F855" si="650">IF(AND(H791=H790,J791=J790),IF(L791=L790,F790,F790+1),1)</f>
        <v>1</v>
      </c>
      <c r="G791" s="12">
        <f t="shared" ref="G791:G855" si="651">IF(AND(H791=H790,J791=J790,L791=L790),IF(N791=N790,G790,G790+1),1)</f>
        <v>2</v>
      </c>
      <c r="H791" s="12" t="str">
        <f t="shared" ref="H791:H855" si="652">A791</f>
        <v>Risk Management</v>
      </c>
      <c r="I791" s="12" t="str">
        <f t="shared" ref="I791:I855" si="653">H791&amp;E791</f>
        <v>Risk Management2</v>
      </c>
      <c r="J791" s="12" t="str">
        <f t="shared" ref="J791:J855" si="654">B791</f>
        <v>Operational Risk Management</v>
      </c>
      <c r="K791" s="12" t="str">
        <f t="shared" ref="K791:K855" si="655">+H791&amp;J791&amp;F791</f>
        <v>Risk ManagementOperational Risk Management1</v>
      </c>
      <c r="L791" s="12" t="str">
        <f t="shared" ref="L791:L855" si="656">C791</f>
        <v>Operational Risk Management</v>
      </c>
      <c r="M791" s="12" t="str">
        <f t="shared" ref="M791:M855" si="657">H791&amp;J791&amp;L791&amp;G791</f>
        <v>Risk ManagementOperational Risk ManagementOperational Risk Management2</v>
      </c>
      <c r="N791" s="12" t="str">
        <f t="shared" ref="N791:N855" si="658">D791</f>
        <v>C - Function Manager/Senior Technical Expert</v>
      </c>
      <c r="O791" s="4" t="s">
        <v>2376</v>
      </c>
      <c r="P791" s="4" t="str">
        <f t="shared" si="586"/>
        <v>RM</v>
      </c>
      <c r="Q791" s="4" t="str">
        <f t="shared" si="587"/>
        <v>OR</v>
      </c>
      <c r="R791" s="4" t="str">
        <f t="shared" si="588"/>
        <v>A</v>
      </c>
      <c r="S791" s="4" t="str">
        <f t="shared" si="589"/>
        <v>C</v>
      </c>
      <c r="V791" s="12" t="str">
        <f t="shared" si="590"/>
        <v>RRU-RM-ORAC</v>
      </c>
      <c r="W791" s="17" t="str">
        <f t="shared" si="648"/>
        <v>Risk Management</v>
      </c>
      <c r="X791" s="17" t="str">
        <f t="shared" si="591"/>
        <v>Operational Risk Management</v>
      </c>
      <c r="Y791" s="17" t="str">
        <f t="shared" si="593"/>
        <v>Operational Risk Management</v>
      </c>
      <c r="Z791" s="17" t="str">
        <f t="shared" si="592"/>
        <v>C - Function Manager/Senior Technical Expert</v>
      </c>
      <c r="AN791" s="4" t="str">
        <f t="shared" ref="AN791:AN855" si="659">O791</f>
        <v>RMORAC</v>
      </c>
      <c r="AO791" s="12" t="str">
        <f t="shared" si="594"/>
        <v>RRU-RM-ORAC</v>
      </c>
      <c r="AP791" s="12" t="str">
        <f t="shared" ref="AP791:AP855" si="660">A791</f>
        <v>Risk Management</v>
      </c>
      <c r="AQ791" s="12" t="str">
        <f t="shared" ref="AQ791:AQ855" si="661">B791</f>
        <v>Operational Risk Management</v>
      </c>
      <c r="AR791" s="12" t="str">
        <f t="shared" ref="AR791:AR855" si="662">C791</f>
        <v>Operational Risk Management</v>
      </c>
      <c r="AS791" s="12" t="str">
        <f t="shared" ref="AS791:AS855" si="663">D791</f>
        <v>C - Function Manager/Senior Technical Expert</v>
      </c>
      <c r="AT791" s="12" t="str">
        <f t="shared" ref="AT791:AT855" si="664">AP791&amp;AQ791&amp;AR791&amp;AS791</f>
        <v>Risk ManagementOperational Risk ManagementOperational Risk ManagementC - Function Manager/Senior Technical Expert</v>
      </c>
      <c r="AU791" s="153" t="str">
        <f t="shared" ref="AU791:AU855" si="665">RIGHT(AO791)</f>
        <v>C</v>
      </c>
    </row>
    <row r="792" spans="1:47">
      <c r="A792" s="12" t="s">
        <v>29</v>
      </c>
      <c r="B792" s="12" t="s">
        <v>977</v>
      </c>
      <c r="C792" s="12" t="s">
        <v>977</v>
      </c>
      <c r="D792" s="12" t="s">
        <v>135</v>
      </c>
      <c r="E792" s="12">
        <f t="shared" si="649"/>
        <v>2</v>
      </c>
      <c r="F792" s="12">
        <f t="shared" si="650"/>
        <v>1</v>
      </c>
      <c r="G792" s="12">
        <f t="shared" si="651"/>
        <v>3</v>
      </c>
      <c r="H792" s="12" t="str">
        <f t="shared" si="652"/>
        <v>Risk Management</v>
      </c>
      <c r="I792" s="12" t="str">
        <f t="shared" si="653"/>
        <v>Risk Management2</v>
      </c>
      <c r="J792" s="12" t="str">
        <f t="shared" si="654"/>
        <v>Operational Risk Management</v>
      </c>
      <c r="K792" s="12" t="str">
        <f t="shared" si="655"/>
        <v>Risk ManagementOperational Risk Management1</v>
      </c>
      <c r="L792" s="12" t="str">
        <f t="shared" si="656"/>
        <v>Operational Risk Management</v>
      </c>
      <c r="M792" s="12" t="str">
        <f t="shared" si="657"/>
        <v>Risk ManagementOperational Risk ManagementOperational Risk Management3</v>
      </c>
      <c r="N792" s="12" t="str">
        <f t="shared" si="658"/>
        <v>D - Manager/Technical Expert</v>
      </c>
      <c r="O792" s="4" t="s">
        <v>2377</v>
      </c>
      <c r="P792" s="4" t="str">
        <f t="shared" si="586"/>
        <v>RM</v>
      </c>
      <c r="Q792" s="4" t="str">
        <f t="shared" si="587"/>
        <v>OR</v>
      </c>
      <c r="R792" s="4" t="str">
        <f t="shared" si="588"/>
        <v>A</v>
      </c>
      <c r="S792" s="4" t="str">
        <f t="shared" si="589"/>
        <v>D</v>
      </c>
      <c r="V792" s="12" t="str">
        <f t="shared" si="590"/>
        <v>RRU-RM-ORAD</v>
      </c>
      <c r="W792" s="17" t="str">
        <f t="shared" si="648"/>
        <v>Risk Management</v>
      </c>
      <c r="X792" s="17" t="str">
        <f t="shared" si="591"/>
        <v>Operational Risk Management</v>
      </c>
      <c r="Y792" s="17" t="str">
        <f t="shared" si="593"/>
        <v>Operational Risk Management</v>
      </c>
      <c r="Z792" s="17" t="str">
        <f t="shared" si="592"/>
        <v>D - Manager/Technical Expert</v>
      </c>
      <c r="AN792" s="4" t="str">
        <f t="shared" si="659"/>
        <v>RMORAD</v>
      </c>
      <c r="AO792" s="12" t="str">
        <f t="shared" si="594"/>
        <v>RRU-RM-ORAD</v>
      </c>
      <c r="AP792" s="12" t="str">
        <f t="shared" si="660"/>
        <v>Risk Management</v>
      </c>
      <c r="AQ792" s="12" t="str">
        <f t="shared" si="661"/>
        <v>Operational Risk Management</v>
      </c>
      <c r="AR792" s="12" t="str">
        <f t="shared" si="662"/>
        <v>Operational Risk Management</v>
      </c>
      <c r="AS792" s="12" t="str">
        <f t="shared" si="663"/>
        <v>D - Manager/Technical Expert</v>
      </c>
      <c r="AT792" s="12" t="str">
        <f t="shared" si="664"/>
        <v>Risk ManagementOperational Risk ManagementOperational Risk ManagementD - Manager/Technical Expert</v>
      </c>
      <c r="AU792" s="153" t="str">
        <f t="shared" si="665"/>
        <v>D</v>
      </c>
    </row>
    <row r="793" spans="1:47">
      <c r="A793" s="12" t="s">
        <v>29</v>
      </c>
      <c r="B793" s="12" t="s">
        <v>977</v>
      </c>
      <c r="C793" s="12" t="s">
        <v>977</v>
      </c>
      <c r="D793" s="12" t="s">
        <v>136</v>
      </c>
      <c r="E793" s="12">
        <f t="shared" si="649"/>
        <v>2</v>
      </c>
      <c r="F793" s="12">
        <f t="shared" si="650"/>
        <v>1</v>
      </c>
      <c r="G793" s="12">
        <f t="shared" si="651"/>
        <v>4</v>
      </c>
      <c r="H793" s="12" t="str">
        <f t="shared" si="652"/>
        <v>Risk Management</v>
      </c>
      <c r="I793" s="12" t="str">
        <f t="shared" si="653"/>
        <v>Risk Management2</v>
      </c>
      <c r="J793" s="12" t="str">
        <f t="shared" si="654"/>
        <v>Operational Risk Management</v>
      </c>
      <c r="K793" s="12" t="str">
        <f t="shared" si="655"/>
        <v>Risk ManagementOperational Risk Management1</v>
      </c>
      <c r="L793" s="12" t="str">
        <f t="shared" si="656"/>
        <v>Operational Risk Management</v>
      </c>
      <c r="M793" s="12" t="str">
        <f t="shared" si="657"/>
        <v>Risk ManagementOperational Risk ManagementOperational Risk Management4</v>
      </c>
      <c r="N793" s="12" t="str">
        <f t="shared" si="658"/>
        <v>E - Senior Professional</v>
      </c>
      <c r="O793" s="4" t="s">
        <v>2378</v>
      </c>
      <c r="P793" s="4" t="str">
        <f t="shared" si="586"/>
        <v>RM</v>
      </c>
      <c r="Q793" s="4" t="str">
        <f t="shared" si="587"/>
        <v>OR</v>
      </c>
      <c r="R793" s="4" t="str">
        <f t="shared" si="588"/>
        <v>A</v>
      </c>
      <c r="S793" s="4" t="str">
        <f t="shared" si="589"/>
        <v>E</v>
      </c>
      <c r="V793" s="12" t="str">
        <f t="shared" si="590"/>
        <v>RRU-RM-ORAE</v>
      </c>
      <c r="W793" s="17" t="str">
        <f t="shared" si="648"/>
        <v>Risk Management</v>
      </c>
      <c r="X793" s="17" t="str">
        <f t="shared" si="591"/>
        <v>Operational Risk Management</v>
      </c>
      <c r="Y793" s="17" t="str">
        <f t="shared" si="593"/>
        <v>Operational Risk Management</v>
      </c>
      <c r="Z793" s="17" t="str">
        <f t="shared" si="592"/>
        <v>E - Senior Professional</v>
      </c>
      <c r="AN793" s="4" t="str">
        <f t="shared" si="659"/>
        <v>RMORAE</v>
      </c>
      <c r="AO793" s="12" t="str">
        <f t="shared" si="594"/>
        <v>RRU-RM-ORAE</v>
      </c>
      <c r="AP793" s="12" t="str">
        <f t="shared" si="660"/>
        <v>Risk Management</v>
      </c>
      <c r="AQ793" s="12" t="str">
        <f t="shared" si="661"/>
        <v>Operational Risk Management</v>
      </c>
      <c r="AR793" s="12" t="str">
        <f t="shared" si="662"/>
        <v>Operational Risk Management</v>
      </c>
      <c r="AS793" s="12" t="str">
        <f t="shared" si="663"/>
        <v>E - Senior Professional</v>
      </c>
      <c r="AT793" s="12" t="str">
        <f t="shared" si="664"/>
        <v>Risk ManagementOperational Risk ManagementOperational Risk ManagementE - Senior Professional</v>
      </c>
      <c r="AU793" s="153" t="str">
        <f t="shared" si="665"/>
        <v>E</v>
      </c>
    </row>
    <row r="794" spans="1:47">
      <c r="A794" s="12" t="s">
        <v>29</v>
      </c>
      <c r="B794" s="12" t="s">
        <v>977</v>
      </c>
      <c r="C794" s="12" t="s">
        <v>977</v>
      </c>
      <c r="D794" s="12" t="s">
        <v>137</v>
      </c>
      <c r="E794" s="12">
        <f t="shared" si="649"/>
        <v>2</v>
      </c>
      <c r="F794" s="12">
        <f t="shared" si="650"/>
        <v>1</v>
      </c>
      <c r="G794" s="12">
        <f t="shared" si="651"/>
        <v>5</v>
      </c>
      <c r="H794" s="12" t="str">
        <f t="shared" si="652"/>
        <v>Risk Management</v>
      </c>
      <c r="I794" s="12" t="str">
        <f t="shared" si="653"/>
        <v>Risk Management2</v>
      </c>
      <c r="J794" s="12" t="str">
        <f t="shared" si="654"/>
        <v>Operational Risk Management</v>
      </c>
      <c r="K794" s="12" t="str">
        <f t="shared" si="655"/>
        <v>Risk ManagementOperational Risk Management1</v>
      </c>
      <c r="L794" s="12" t="str">
        <f t="shared" si="656"/>
        <v>Operational Risk Management</v>
      </c>
      <c r="M794" s="12" t="str">
        <f t="shared" si="657"/>
        <v>Risk ManagementOperational Risk ManagementOperational Risk Management5</v>
      </c>
      <c r="N794" s="12" t="str">
        <f t="shared" si="658"/>
        <v>F - Intermediate Professional</v>
      </c>
      <c r="O794" s="4" t="s">
        <v>2379</v>
      </c>
      <c r="P794" s="4" t="str">
        <f t="shared" ref="P794:P858" si="666">LEFT(O794,2)</f>
        <v>RM</v>
      </c>
      <c r="Q794" s="4" t="str">
        <f t="shared" ref="Q794:Q858" si="667">MID(O794,3,2)</f>
        <v>OR</v>
      </c>
      <c r="R794" s="4" t="str">
        <f t="shared" ref="R794:R858" si="668">MID(O794,5,1)</f>
        <v>A</v>
      </c>
      <c r="S794" s="4" t="str">
        <f t="shared" ref="S794:S858" si="669">RIGHT(O794)</f>
        <v>F</v>
      </c>
      <c r="V794" s="12" t="str">
        <f t="shared" ref="V794:V858" si="670">"RRU-"&amp;P794&amp;"-"&amp;Q794&amp;R794&amp;S794</f>
        <v>RRU-RM-ORAF</v>
      </c>
      <c r="W794" s="17" t="str">
        <f t="shared" si="648"/>
        <v>Risk Management</v>
      </c>
      <c r="X794" s="17" t="str">
        <f t="shared" ref="X794:X858" si="671">B794</f>
        <v>Operational Risk Management</v>
      </c>
      <c r="Y794" s="17" t="str">
        <f t="shared" si="593"/>
        <v>Operational Risk Management</v>
      </c>
      <c r="Z794" s="17" t="str">
        <f t="shared" ref="Z794:Z858" si="672">D794</f>
        <v>F - Intermediate Professional</v>
      </c>
      <c r="AN794" s="4" t="str">
        <f t="shared" si="659"/>
        <v>RMORAF</v>
      </c>
      <c r="AO794" s="12" t="str">
        <f t="shared" si="594"/>
        <v>RRU-RM-ORAF</v>
      </c>
      <c r="AP794" s="12" t="str">
        <f t="shared" si="660"/>
        <v>Risk Management</v>
      </c>
      <c r="AQ794" s="12" t="str">
        <f t="shared" si="661"/>
        <v>Operational Risk Management</v>
      </c>
      <c r="AR794" s="12" t="str">
        <f t="shared" si="662"/>
        <v>Operational Risk Management</v>
      </c>
      <c r="AS794" s="12" t="str">
        <f t="shared" si="663"/>
        <v>F - Intermediate Professional</v>
      </c>
      <c r="AT794" s="12" t="str">
        <f t="shared" si="664"/>
        <v>Risk ManagementOperational Risk ManagementOperational Risk ManagementF - Intermediate Professional</v>
      </c>
      <c r="AU794" s="153" t="str">
        <f t="shared" si="665"/>
        <v>F</v>
      </c>
    </row>
    <row r="795" spans="1:47">
      <c r="A795" s="12" t="s">
        <v>29</v>
      </c>
      <c r="B795" s="12" t="s">
        <v>977</v>
      </c>
      <c r="C795" s="12" t="s">
        <v>977</v>
      </c>
      <c r="D795" s="12" t="s">
        <v>138</v>
      </c>
      <c r="E795" s="12">
        <f t="shared" si="649"/>
        <v>2</v>
      </c>
      <c r="F795" s="12">
        <f t="shared" si="650"/>
        <v>1</v>
      </c>
      <c r="G795" s="12">
        <f t="shared" si="651"/>
        <v>6</v>
      </c>
      <c r="H795" s="12" t="str">
        <f t="shared" si="652"/>
        <v>Risk Management</v>
      </c>
      <c r="I795" s="12" t="str">
        <f t="shared" si="653"/>
        <v>Risk Management2</v>
      </c>
      <c r="J795" s="12" t="str">
        <f t="shared" si="654"/>
        <v>Operational Risk Management</v>
      </c>
      <c r="K795" s="12" t="str">
        <f t="shared" si="655"/>
        <v>Risk ManagementOperational Risk Management1</v>
      </c>
      <c r="L795" s="12" t="str">
        <f t="shared" si="656"/>
        <v>Operational Risk Management</v>
      </c>
      <c r="M795" s="12" t="str">
        <f t="shared" si="657"/>
        <v>Risk ManagementOperational Risk ManagementOperational Risk Management6</v>
      </c>
      <c r="N795" s="12" t="str">
        <f t="shared" si="658"/>
        <v>G - Junior Professional</v>
      </c>
      <c r="O795" s="4" t="s">
        <v>2380</v>
      </c>
      <c r="P795" s="4" t="str">
        <f t="shared" si="666"/>
        <v>RM</v>
      </c>
      <c r="Q795" s="4" t="str">
        <f t="shared" si="667"/>
        <v>OR</v>
      </c>
      <c r="R795" s="4" t="str">
        <f t="shared" si="668"/>
        <v>A</v>
      </c>
      <c r="S795" s="4" t="str">
        <f t="shared" si="669"/>
        <v>G</v>
      </c>
      <c r="V795" s="12" t="str">
        <f t="shared" si="670"/>
        <v>RRU-RM-ORAG</v>
      </c>
      <c r="W795" s="17" t="str">
        <f t="shared" si="648"/>
        <v>Risk Management</v>
      </c>
      <c r="X795" s="17" t="str">
        <f t="shared" si="671"/>
        <v>Operational Risk Management</v>
      </c>
      <c r="Y795" s="17" t="str">
        <f t="shared" ref="Y795:Y859" si="673">C794</f>
        <v>Operational Risk Management</v>
      </c>
      <c r="Z795" s="17" t="str">
        <f t="shared" si="672"/>
        <v>G - Junior Professional</v>
      </c>
      <c r="AN795" s="4" t="str">
        <f t="shared" si="659"/>
        <v>RMORAG</v>
      </c>
      <c r="AO795" s="12" t="str">
        <f t="shared" si="594"/>
        <v>RRU-RM-ORAG</v>
      </c>
      <c r="AP795" s="12" t="str">
        <f t="shared" si="660"/>
        <v>Risk Management</v>
      </c>
      <c r="AQ795" s="12" t="str">
        <f t="shared" si="661"/>
        <v>Operational Risk Management</v>
      </c>
      <c r="AR795" s="12" t="str">
        <f t="shared" si="662"/>
        <v>Operational Risk Management</v>
      </c>
      <c r="AS795" s="12" t="str">
        <f t="shared" si="663"/>
        <v>G - Junior Professional</v>
      </c>
      <c r="AT795" s="12" t="str">
        <f t="shared" si="664"/>
        <v>Risk ManagementOperational Risk ManagementOperational Risk ManagementG - Junior Professional</v>
      </c>
      <c r="AU795" s="153" t="str">
        <f t="shared" si="665"/>
        <v>G</v>
      </c>
    </row>
    <row r="796" spans="1:47">
      <c r="A796" s="12" t="s">
        <v>29</v>
      </c>
      <c r="B796" s="12" t="s">
        <v>977</v>
      </c>
      <c r="C796" s="12" t="s">
        <v>977</v>
      </c>
      <c r="D796" s="12" t="s">
        <v>1408</v>
      </c>
      <c r="E796" s="12">
        <f t="shared" si="649"/>
        <v>2</v>
      </c>
      <c r="F796" s="12">
        <f t="shared" si="650"/>
        <v>1</v>
      </c>
      <c r="G796" s="12">
        <f t="shared" si="651"/>
        <v>7</v>
      </c>
      <c r="H796" s="12" t="str">
        <f t="shared" si="652"/>
        <v>Risk Management</v>
      </c>
      <c r="I796" s="12" t="str">
        <f t="shared" si="653"/>
        <v>Risk Management2</v>
      </c>
      <c r="J796" s="12" t="str">
        <f t="shared" si="654"/>
        <v>Operational Risk Management</v>
      </c>
      <c r="K796" s="12" t="str">
        <f t="shared" si="655"/>
        <v>Risk ManagementOperational Risk Management1</v>
      </c>
      <c r="L796" s="12" t="str">
        <f t="shared" si="656"/>
        <v>Operational Risk Management</v>
      </c>
      <c r="M796" s="12" t="str">
        <f t="shared" si="657"/>
        <v>Risk ManagementOperational Risk ManagementOperational Risk Management7</v>
      </c>
      <c r="N796" s="12" t="str">
        <f t="shared" si="658"/>
        <v>Levels C &amp; D Combined</v>
      </c>
      <c r="O796" s="4" t="s">
        <v>2373</v>
      </c>
      <c r="P796" s="4" t="str">
        <f t="shared" si="666"/>
        <v>RM</v>
      </c>
      <c r="Q796" s="4" t="str">
        <f t="shared" si="667"/>
        <v>OR</v>
      </c>
      <c r="R796" s="4" t="str">
        <f t="shared" si="668"/>
        <v>A</v>
      </c>
      <c r="S796" s="4" t="str">
        <f t="shared" si="669"/>
        <v>2</v>
      </c>
      <c r="V796" s="12" t="str">
        <f t="shared" si="670"/>
        <v>RRU-RM-ORA2</v>
      </c>
      <c r="W796" s="17" t="str">
        <f t="shared" si="648"/>
        <v>Risk Management</v>
      </c>
      <c r="X796" s="17" t="str">
        <f t="shared" si="671"/>
        <v>Operational Risk Management</v>
      </c>
      <c r="Y796" s="17" t="str">
        <f t="shared" si="673"/>
        <v>Operational Risk Management</v>
      </c>
      <c r="Z796" s="17" t="str">
        <f t="shared" si="672"/>
        <v>Levels C &amp; D Combined</v>
      </c>
      <c r="AN796" s="4" t="str">
        <f t="shared" si="659"/>
        <v>RMORA2</v>
      </c>
      <c r="AO796" s="12" t="str">
        <f t="shared" si="594"/>
        <v>RRU-RM-ORA2</v>
      </c>
      <c r="AP796" s="12" t="str">
        <f t="shared" si="660"/>
        <v>Risk Management</v>
      </c>
      <c r="AQ796" s="12" t="str">
        <f t="shared" si="661"/>
        <v>Operational Risk Management</v>
      </c>
      <c r="AR796" s="12" t="str">
        <f t="shared" si="662"/>
        <v>Operational Risk Management</v>
      </c>
      <c r="AS796" s="12" t="str">
        <f t="shared" si="663"/>
        <v>Levels C &amp; D Combined</v>
      </c>
      <c r="AT796" s="12" t="str">
        <f t="shared" si="664"/>
        <v>Risk ManagementOperational Risk ManagementOperational Risk ManagementLevels C &amp; D Combined</v>
      </c>
      <c r="AU796" s="153" t="str">
        <f t="shared" si="665"/>
        <v>2</v>
      </c>
    </row>
    <row r="797" spans="1:47">
      <c r="A797" s="12" t="s">
        <v>29</v>
      </c>
      <c r="B797" s="12" t="s">
        <v>977</v>
      </c>
      <c r="C797" s="12" t="s">
        <v>977</v>
      </c>
      <c r="D797" s="12" t="s">
        <v>1409</v>
      </c>
      <c r="E797" s="12">
        <f t="shared" si="649"/>
        <v>2</v>
      </c>
      <c r="F797" s="12">
        <f t="shared" si="650"/>
        <v>1</v>
      </c>
      <c r="G797" s="12">
        <f t="shared" si="651"/>
        <v>8</v>
      </c>
      <c r="H797" s="12" t="str">
        <f t="shared" si="652"/>
        <v>Risk Management</v>
      </c>
      <c r="I797" s="12" t="str">
        <f t="shared" si="653"/>
        <v>Risk Management2</v>
      </c>
      <c r="J797" s="12" t="str">
        <f t="shared" si="654"/>
        <v>Operational Risk Management</v>
      </c>
      <c r="K797" s="12" t="str">
        <f t="shared" si="655"/>
        <v>Risk ManagementOperational Risk Management1</v>
      </c>
      <c r="L797" s="12" t="str">
        <f t="shared" si="656"/>
        <v>Operational Risk Management</v>
      </c>
      <c r="M797" s="12" t="str">
        <f t="shared" si="657"/>
        <v>Risk ManagementOperational Risk ManagementOperational Risk Management8</v>
      </c>
      <c r="N797" s="12" t="str">
        <f t="shared" si="658"/>
        <v>Levels E, F &amp; G Combined</v>
      </c>
      <c r="O797" s="4" t="s">
        <v>2374</v>
      </c>
      <c r="P797" s="4" t="str">
        <f t="shared" si="666"/>
        <v>RM</v>
      </c>
      <c r="Q797" s="4" t="str">
        <f t="shared" si="667"/>
        <v>OR</v>
      </c>
      <c r="R797" s="4" t="str">
        <f t="shared" si="668"/>
        <v>A</v>
      </c>
      <c r="S797" s="4" t="str">
        <f t="shared" si="669"/>
        <v>3</v>
      </c>
      <c r="V797" s="12" t="str">
        <f t="shared" si="670"/>
        <v>RRU-RM-ORA3</v>
      </c>
      <c r="W797" s="17" t="str">
        <f t="shared" si="648"/>
        <v>Risk Management</v>
      </c>
      <c r="X797" s="17" t="str">
        <f t="shared" si="671"/>
        <v>Operational Risk Management</v>
      </c>
      <c r="Y797" s="17" t="str">
        <f t="shared" si="673"/>
        <v>Operational Risk Management</v>
      </c>
      <c r="Z797" s="17" t="str">
        <f t="shared" si="672"/>
        <v>Levels E, F &amp; G Combined</v>
      </c>
      <c r="AN797" s="4" t="str">
        <f t="shared" si="659"/>
        <v>RMORA3</v>
      </c>
      <c r="AO797" s="12" t="str">
        <f t="shared" si="594"/>
        <v>RRU-RM-ORA3</v>
      </c>
      <c r="AP797" s="12" t="str">
        <f t="shared" si="660"/>
        <v>Risk Management</v>
      </c>
      <c r="AQ797" s="12" t="str">
        <f t="shared" si="661"/>
        <v>Operational Risk Management</v>
      </c>
      <c r="AR797" s="12" t="str">
        <f t="shared" si="662"/>
        <v>Operational Risk Management</v>
      </c>
      <c r="AS797" s="12" t="str">
        <f t="shared" si="663"/>
        <v>Levels E, F &amp; G Combined</v>
      </c>
      <c r="AT797" s="12" t="str">
        <f t="shared" si="664"/>
        <v>Risk ManagementOperational Risk ManagementOperational Risk ManagementLevels E, F &amp; G Combined</v>
      </c>
      <c r="AU797" s="153" t="str">
        <f t="shared" si="665"/>
        <v>3</v>
      </c>
    </row>
    <row r="798" spans="1:47">
      <c r="A798" s="12" t="s">
        <v>29</v>
      </c>
      <c r="B798" s="12" t="s">
        <v>30</v>
      </c>
      <c r="C798" s="12" t="s">
        <v>30</v>
      </c>
      <c r="D798" s="12" t="s">
        <v>51</v>
      </c>
      <c r="E798" s="12">
        <f t="shared" si="649"/>
        <v>3</v>
      </c>
      <c r="F798" s="12">
        <f t="shared" si="650"/>
        <v>1</v>
      </c>
      <c r="G798" s="12">
        <f t="shared" si="651"/>
        <v>1</v>
      </c>
      <c r="H798" s="12" t="str">
        <f t="shared" si="652"/>
        <v>Risk Management</v>
      </c>
      <c r="I798" s="12" t="str">
        <f t="shared" si="653"/>
        <v>Risk Management3</v>
      </c>
      <c r="J798" s="12" t="str">
        <f t="shared" si="654"/>
        <v>Risk Analytics/Modeling</v>
      </c>
      <c r="K798" s="12" t="str">
        <f t="shared" si="655"/>
        <v>Risk ManagementRisk Analytics/Modeling1</v>
      </c>
      <c r="L798" s="12" t="str">
        <f t="shared" si="656"/>
        <v>Risk Analytics/Modeling</v>
      </c>
      <c r="M798" s="12" t="str">
        <f t="shared" si="657"/>
        <v>Risk ManagementRisk Analytics/ModelingRisk Analytics/Modeling1</v>
      </c>
      <c r="N798" s="12" t="str">
        <f t="shared" si="658"/>
        <v>B - Senior Function Manager</v>
      </c>
      <c r="O798" s="4" t="s">
        <v>2383</v>
      </c>
      <c r="P798" s="4" t="str">
        <f t="shared" si="666"/>
        <v>RM</v>
      </c>
      <c r="Q798" s="4" t="str">
        <f t="shared" si="667"/>
        <v>RA</v>
      </c>
      <c r="R798" s="4" t="str">
        <f t="shared" si="668"/>
        <v>A</v>
      </c>
      <c r="S798" s="4" t="str">
        <f t="shared" si="669"/>
        <v>B</v>
      </c>
      <c r="V798" s="12" t="str">
        <f t="shared" si="670"/>
        <v>RRU-RM-RAAB</v>
      </c>
      <c r="W798" s="17" t="str">
        <f t="shared" si="648"/>
        <v>Risk Management</v>
      </c>
      <c r="X798" s="17" t="str">
        <f t="shared" si="671"/>
        <v>Risk Analytics/Modeling</v>
      </c>
      <c r="Y798" s="17" t="str">
        <f t="shared" si="673"/>
        <v>Operational Risk Management</v>
      </c>
      <c r="Z798" s="17" t="str">
        <f t="shared" si="672"/>
        <v>B - Senior Function Manager</v>
      </c>
      <c r="AN798" s="4" t="str">
        <f t="shared" si="659"/>
        <v>RMRAAB</v>
      </c>
      <c r="AO798" s="12" t="str">
        <f t="shared" si="594"/>
        <v>RRU-RM-RAAB</v>
      </c>
      <c r="AP798" s="12" t="str">
        <f t="shared" si="660"/>
        <v>Risk Management</v>
      </c>
      <c r="AQ798" s="12" t="str">
        <f t="shared" si="661"/>
        <v>Risk Analytics/Modeling</v>
      </c>
      <c r="AR798" s="12" t="str">
        <f t="shared" si="662"/>
        <v>Risk Analytics/Modeling</v>
      </c>
      <c r="AS798" s="12" t="str">
        <f t="shared" si="663"/>
        <v>B - Senior Function Manager</v>
      </c>
      <c r="AT798" s="12" t="str">
        <f t="shared" si="664"/>
        <v>Risk ManagementRisk Analytics/ModelingRisk Analytics/ModelingB - Senior Function Manager</v>
      </c>
      <c r="AU798" s="153" t="str">
        <f t="shared" si="665"/>
        <v>B</v>
      </c>
    </row>
    <row r="799" spans="1:47">
      <c r="A799" s="12" t="s">
        <v>29</v>
      </c>
      <c r="B799" s="12" t="s">
        <v>30</v>
      </c>
      <c r="C799" s="12" t="s">
        <v>30</v>
      </c>
      <c r="D799" s="12" t="s">
        <v>142</v>
      </c>
      <c r="E799" s="12">
        <f t="shared" si="649"/>
        <v>3</v>
      </c>
      <c r="F799" s="12">
        <f t="shared" si="650"/>
        <v>1</v>
      </c>
      <c r="G799" s="12">
        <f t="shared" si="651"/>
        <v>2</v>
      </c>
      <c r="H799" s="12" t="str">
        <f t="shared" si="652"/>
        <v>Risk Management</v>
      </c>
      <c r="I799" s="12" t="str">
        <f t="shared" si="653"/>
        <v>Risk Management3</v>
      </c>
      <c r="J799" s="12" t="str">
        <f t="shared" si="654"/>
        <v>Risk Analytics/Modeling</v>
      </c>
      <c r="K799" s="12" t="str">
        <f t="shared" si="655"/>
        <v>Risk ManagementRisk Analytics/Modeling1</v>
      </c>
      <c r="L799" s="12" t="str">
        <f t="shared" si="656"/>
        <v>Risk Analytics/Modeling</v>
      </c>
      <c r="M799" s="12" t="str">
        <f t="shared" si="657"/>
        <v>Risk ManagementRisk Analytics/ModelingRisk Analytics/Modeling2</v>
      </c>
      <c r="N799" s="12" t="str">
        <f t="shared" si="658"/>
        <v>C - Function Manager/Senior Technical Expert</v>
      </c>
      <c r="O799" s="4" t="s">
        <v>2384</v>
      </c>
      <c r="P799" s="4" t="str">
        <f t="shared" si="666"/>
        <v>RM</v>
      </c>
      <c r="Q799" s="4" t="str">
        <f t="shared" si="667"/>
        <v>RA</v>
      </c>
      <c r="R799" s="4" t="str">
        <f t="shared" si="668"/>
        <v>A</v>
      </c>
      <c r="S799" s="4" t="str">
        <f t="shared" si="669"/>
        <v>C</v>
      </c>
      <c r="V799" s="12" t="str">
        <f t="shared" si="670"/>
        <v>RRU-RM-RAAC</v>
      </c>
      <c r="W799" s="17" t="str">
        <f t="shared" si="648"/>
        <v>Risk Management</v>
      </c>
      <c r="X799" s="17" t="str">
        <f t="shared" si="671"/>
        <v>Risk Analytics/Modeling</v>
      </c>
      <c r="Y799" s="17" t="str">
        <f t="shared" si="673"/>
        <v>Risk Analytics/Modeling</v>
      </c>
      <c r="Z799" s="17" t="str">
        <f t="shared" si="672"/>
        <v>C - Function Manager/Senior Technical Expert</v>
      </c>
      <c r="AN799" s="4" t="str">
        <f t="shared" si="659"/>
        <v>RMRAAC</v>
      </c>
      <c r="AO799" s="12" t="str">
        <f t="shared" si="594"/>
        <v>RRU-RM-RAAC</v>
      </c>
      <c r="AP799" s="12" t="str">
        <f t="shared" si="660"/>
        <v>Risk Management</v>
      </c>
      <c r="AQ799" s="12" t="str">
        <f t="shared" si="661"/>
        <v>Risk Analytics/Modeling</v>
      </c>
      <c r="AR799" s="12" t="str">
        <f t="shared" si="662"/>
        <v>Risk Analytics/Modeling</v>
      </c>
      <c r="AS799" s="12" t="str">
        <f t="shared" si="663"/>
        <v>C - Function Manager/Senior Technical Expert</v>
      </c>
      <c r="AT799" s="12" t="str">
        <f t="shared" si="664"/>
        <v>Risk ManagementRisk Analytics/ModelingRisk Analytics/ModelingC - Function Manager/Senior Technical Expert</v>
      </c>
      <c r="AU799" s="153" t="str">
        <f t="shared" si="665"/>
        <v>C</v>
      </c>
    </row>
    <row r="800" spans="1:47">
      <c r="A800" s="12" t="s">
        <v>29</v>
      </c>
      <c r="B800" s="12" t="s">
        <v>30</v>
      </c>
      <c r="C800" s="12" t="s">
        <v>30</v>
      </c>
      <c r="D800" s="12" t="s">
        <v>135</v>
      </c>
      <c r="E800" s="12">
        <f t="shared" si="649"/>
        <v>3</v>
      </c>
      <c r="F800" s="12">
        <f t="shared" si="650"/>
        <v>1</v>
      </c>
      <c r="G800" s="12">
        <f t="shared" si="651"/>
        <v>3</v>
      </c>
      <c r="H800" s="12" t="str">
        <f t="shared" si="652"/>
        <v>Risk Management</v>
      </c>
      <c r="I800" s="12" t="str">
        <f t="shared" si="653"/>
        <v>Risk Management3</v>
      </c>
      <c r="J800" s="12" t="str">
        <f t="shared" si="654"/>
        <v>Risk Analytics/Modeling</v>
      </c>
      <c r="K800" s="12" t="str">
        <f t="shared" si="655"/>
        <v>Risk ManagementRisk Analytics/Modeling1</v>
      </c>
      <c r="L800" s="12" t="str">
        <f t="shared" si="656"/>
        <v>Risk Analytics/Modeling</v>
      </c>
      <c r="M800" s="12" t="str">
        <f t="shared" si="657"/>
        <v>Risk ManagementRisk Analytics/ModelingRisk Analytics/Modeling3</v>
      </c>
      <c r="N800" s="12" t="str">
        <f t="shared" si="658"/>
        <v>D - Manager/Technical Expert</v>
      </c>
      <c r="O800" s="4" t="s">
        <v>2385</v>
      </c>
      <c r="P800" s="4" t="str">
        <f t="shared" si="666"/>
        <v>RM</v>
      </c>
      <c r="Q800" s="4" t="str">
        <f t="shared" si="667"/>
        <v>RA</v>
      </c>
      <c r="R800" s="4" t="str">
        <f t="shared" si="668"/>
        <v>A</v>
      </c>
      <c r="S800" s="4" t="str">
        <f t="shared" si="669"/>
        <v>D</v>
      </c>
      <c r="V800" s="12" t="str">
        <f t="shared" si="670"/>
        <v>RRU-RM-RAAD</v>
      </c>
      <c r="W800" s="17" t="str">
        <f t="shared" si="648"/>
        <v>Risk Management</v>
      </c>
      <c r="X800" s="17" t="str">
        <f t="shared" si="671"/>
        <v>Risk Analytics/Modeling</v>
      </c>
      <c r="Y800" s="17" t="str">
        <f t="shared" si="673"/>
        <v>Risk Analytics/Modeling</v>
      </c>
      <c r="Z800" s="17" t="str">
        <f t="shared" si="672"/>
        <v>D - Manager/Technical Expert</v>
      </c>
      <c r="AN800" s="4" t="str">
        <f t="shared" si="659"/>
        <v>RMRAAD</v>
      </c>
      <c r="AO800" s="12" t="str">
        <f t="shared" si="594"/>
        <v>RRU-RM-RAAD</v>
      </c>
      <c r="AP800" s="12" t="str">
        <f t="shared" si="660"/>
        <v>Risk Management</v>
      </c>
      <c r="AQ800" s="12" t="str">
        <f t="shared" si="661"/>
        <v>Risk Analytics/Modeling</v>
      </c>
      <c r="AR800" s="12" t="str">
        <f t="shared" si="662"/>
        <v>Risk Analytics/Modeling</v>
      </c>
      <c r="AS800" s="12" t="str">
        <f t="shared" si="663"/>
        <v>D - Manager/Technical Expert</v>
      </c>
      <c r="AT800" s="12" t="str">
        <f t="shared" si="664"/>
        <v>Risk ManagementRisk Analytics/ModelingRisk Analytics/ModelingD - Manager/Technical Expert</v>
      </c>
      <c r="AU800" s="153" t="str">
        <f t="shared" si="665"/>
        <v>D</v>
      </c>
    </row>
    <row r="801" spans="1:47">
      <c r="A801" s="12" t="s">
        <v>29</v>
      </c>
      <c r="B801" s="12" t="s">
        <v>30</v>
      </c>
      <c r="C801" s="12" t="s">
        <v>30</v>
      </c>
      <c r="D801" s="12" t="s">
        <v>136</v>
      </c>
      <c r="E801" s="12">
        <f t="shared" si="649"/>
        <v>3</v>
      </c>
      <c r="F801" s="12">
        <f t="shared" si="650"/>
        <v>1</v>
      </c>
      <c r="G801" s="12">
        <f t="shared" si="651"/>
        <v>4</v>
      </c>
      <c r="H801" s="12" t="str">
        <f t="shared" si="652"/>
        <v>Risk Management</v>
      </c>
      <c r="I801" s="12" t="str">
        <f t="shared" si="653"/>
        <v>Risk Management3</v>
      </c>
      <c r="J801" s="12" t="str">
        <f t="shared" si="654"/>
        <v>Risk Analytics/Modeling</v>
      </c>
      <c r="K801" s="12" t="str">
        <f t="shared" si="655"/>
        <v>Risk ManagementRisk Analytics/Modeling1</v>
      </c>
      <c r="L801" s="12" t="str">
        <f t="shared" si="656"/>
        <v>Risk Analytics/Modeling</v>
      </c>
      <c r="M801" s="12" t="str">
        <f t="shared" si="657"/>
        <v>Risk ManagementRisk Analytics/ModelingRisk Analytics/Modeling4</v>
      </c>
      <c r="N801" s="12" t="str">
        <f t="shared" si="658"/>
        <v>E - Senior Professional</v>
      </c>
      <c r="O801" s="4" t="s">
        <v>2386</v>
      </c>
      <c r="P801" s="4" t="str">
        <f t="shared" si="666"/>
        <v>RM</v>
      </c>
      <c r="Q801" s="4" t="str">
        <f t="shared" si="667"/>
        <v>RA</v>
      </c>
      <c r="R801" s="4" t="str">
        <f t="shared" si="668"/>
        <v>A</v>
      </c>
      <c r="S801" s="4" t="str">
        <f t="shared" si="669"/>
        <v>E</v>
      </c>
      <c r="V801" s="12" t="str">
        <f t="shared" si="670"/>
        <v>RRU-RM-RAAE</v>
      </c>
      <c r="W801" s="17" t="str">
        <f t="shared" si="648"/>
        <v>Risk Management</v>
      </c>
      <c r="X801" s="17" t="str">
        <f t="shared" si="671"/>
        <v>Risk Analytics/Modeling</v>
      </c>
      <c r="Y801" s="17" t="str">
        <f t="shared" si="673"/>
        <v>Risk Analytics/Modeling</v>
      </c>
      <c r="Z801" s="17" t="str">
        <f t="shared" si="672"/>
        <v>E - Senior Professional</v>
      </c>
      <c r="AN801" s="4" t="str">
        <f t="shared" si="659"/>
        <v>RMRAAE</v>
      </c>
      <c r="AO801" s="12" t="str">
        <f t="shared" si="594"/>
        <v>RRU-RM-RAAE</v>
      </c>
      <c r="AP801" s="12" t="str">
        <f t="shared" si="660"/>
        <v>Risk Management</v>
      </c>
      <c r="AQ801" s="12" t="str">
        <f t="shared" si="661"/>
        <v>Risk Analytics/Modeling</v>
      </c>
      <c r="AR801" s="12" t="str">
        <f t="shared" si="662"/>
        <v>Risk Analytics/Modeling</v>
      </c>
      <c r="AS801" s="12" t="str">
        <f t="shared" si="663"/>
        <v>E - Senior Professional</v>
      </c>
      <c r="AT801" s="12" t="str">
        <f t="shared" si="664"/>
        <v>Risk ManagementRisk Analytics/ModelingRisk Analytics/ModelingE - Senior Professional</v>
      </c>
      <c r="AU801" s="153" t="str">
        <f t="shared" si="665"/>
        <v>E</v>
      </c>
    </row>
    <row r="802" spans="1:47">
      <c r="A802" s="12" t="s">
        <v>29</v>
      </c>
      <c r="B802" s="12" t="s">
        <v>30</v>
      </c>
      <c r="C802" s="12" t="s">
        <v>30</v>
      </c>
      <c r="D802" s="12" t="s">
        <v>137</v>
      </c>
      <c r="E802" s="12">
        <f t="shared" si="649"/>
        <v>3</v>
      </c>
      <c r="F802" s="12">
        <f t="shared" si="650"/>
        <v>1</v>
      </c>
      <c r="G802" s="12">
        <f t="shared" si="651"/>
        <v>5</v>
      </c>
      <c r="H802" s="12" t="str">
        <f t="shared" si="652"/>
        <v>Risk Management</v>
      </c>
      <c r="I802" s="12" t="str">
        <f t="shared" si="653"/>
        <v>Risk Management3</v>
      </c>
      <c r="J802" s="12" t="str">
        <f t="shared" si="654"/>
        <v>Risk Analytics/Modeling</v>
      </c>
      <c r="K802" s="12" t="str">
        <f t="shared" si="655"/>
        <v>Risk ManagementRisk Analytics/Modeling1</v>
      </c>
      <c r="L802" s="12" t="str">
        <f t="shared" si="656"/>
        <v>Risk Analytics/Modeling</v>
      </c>
      <c r="M802" s="12" t="str">
        <f t="shared" si="657"/>
        <v>Risk ManagementRisk Analytics/ModelingRisk Analytics/Modeling5</v>
      </c>
      <c r="N802" s="12" t="str">
        <f t="shared" si="658"/>
        <v>F - Intermediate Professional</v>
      </c>
      <c r="O802" s="4" t="s">
        <v>2387</v>
      </c>
      <c r="P802" s="4" t="str">
        <f t="shared" si="666"/>
        <v>RM</v>
      </c>
      <c r="Q802" s="4" t="str">
        <f t="shared" si="667"/>
        <v>RA</v>
      </c>
      <c r="R802" s="4" t="str">
        <f t="shared" si="668"/>
        <v>A</v>
      </c>
      <c r="S802" s="4" t="str">
        <f t="shared" si="669"/>
        <v>F</v>
      </c>
      <c r="V802" s="12" t="str">
        <f t="shared" si="670"/>
        <v>RRU-RM-RAAF</v>
      </c>
      <c r="W802" s="17" t="str">
        <f t="shared" si="648"/>
        <v>Risk Management</v>
      </c>
      <c r="X802" s="17" t="str">
        <f t="shared" si="671"/>
        <v>Risk Analytics/Modeling</v>
      </c>
      <c r="Y802" s="17" t="str">
        <f t="shared" si="673"/>
        <v>Risk Analytics/Modeling</v>
      </c>
      <c r="Z802" s="17" t="str">
        <f t="shared" si="672"/>
        <v>F - Intermediate Professional</v>
      </c>
      <c r="AN802" s="4" t="str">
        <f t="shared" si="659"/>
        <v>RMRAAF</v>
      </c>
      <c r="AO802" s="12" t="str">
        <f t="shared" si="594"/>
        <v>RRU-RM-RAAF</v>
      </c>
      <c r="AP802" s="12" t="str">
        <f t="shared" si="660"/>
        <v>Risk Management</v>
      </c>
      <c r="AQ802" s="12" t="str">
        <f t="shared" si="661"/>
        <v>Risk Analytics/Modeling</v>
      </c>
      <c r="AR802" s="12" t="str">
        <f t="shared" si="662"/>
        <v>Risk Analytics/Modeling</v>
      </c>
      <c r="AS802" s="12" t="str">
        <f t="shared" si="663"/>
        <v>F - Intermediate Professional</v>
      </c>
      <c r="AT802" s="12" t="str">
        <f t="shared" si="664"/>
        <v>Risk ManagementRisk Analytics/ModelingRisk Analytics/ModelingF - Intermediate Professional</v>
      </c>
      <c r="AU802" s="153" t="str">
        <f t="shared" si="665"/>
        <v>F</v>
      </c>
    </row>
    <row r="803" spans="1:47">
      <c r="A803" s="12" t="s">
        <v>29</v>
      </c>
      <c r="B803" s="12" t="s">
        <v>30</v>
      </c>
      <c r="C803" s="12" t="s">
        <v>30</v>
      </c>
      <c r="D803" s="12" t="s">
        <v>138</v>
      </c>
      <c r="E803" s="12">
        <f t="shared" si="649"/>
        <v>3</v>
      </c>
      <c r="F803" s="12">
        <f t="shared" si="650"/>
        <v>1</v>
      </c>
      <c r="G803" s="12">
        <f t="shared" si="651"/>
        <v>6</v>
      </c>
      <c r="H803" s="12" t="str">
        <f t="shared" si="652"/>
        <v>Risk Management</v>
      </c>
      <c r="I803" s="12" t="str">
        <f t="shared" si="653"/>
        <v>Risk Management3</v>
      </c>
      <c r="J803" s="12" t="str">
        <f t="shared" si="654"/>
        <v>Risk Analytics/Modeling</v>
      </c>
      <c r="K803" s="12" t="str">
        <f t="shared" si="655"/>
        <v>Risk ManagementRisk Analytics/Modeling1</v>
      </c>
      <c r="L803" s="12" t="str">
        <f t="shared" si="656"/>
        <v>Risk Analytics/Modeling</v>
      </c>
      <c r="M803" s="12" t="str">
        <f t="shared" si="657"/>
        <v>Risk ManagementRisk Analytics/ModelingRisk Analytics/Modeling6</v>
      </c>
      <c r="N803" s="12" t="str">
        <f t="shared" si="658"/>
        <v>G - Junior Professional</v>
      </c>
      <c r="O803" s="4" t="s">
        <v>2388</v>
      </c>
      <c r="P803" s="4" t="str">
        <f t="shared" si="666"/>
        <v>RM</v>
      </c>
      <c r="Q803" s="4" t="str">
        <f t="shared" si="667"/>
        <v>RA</v>
      </c>
      <c r="R803" s="4" t="str">
        <f t="shared" si="668"/>
        <v>A</v>
      </c>
      <c r="S803" s="4" t="str">
        <f t="shared" si="669"/>
        <v>G</v>
      </c>
      <c r="V803" s="12" t="str">
        <f t="shared" si="670"/>
        <v>RRU-RM-RAAG</v>
      </c>
      <c r="W803" s="17" t="str">
        <f t="shared" si="648"/>
        <v>Risk Management</v>
      </c>
      <c r="X803" s="17" t="str">
        <f t="shared" si="671"/>
        <v>Risk Analytics/Modeling</v>
      </c>
      <c r="Y803" s="17" t="str">
        <f t="shared" si="673"/>
        <v>Risk Analytics/Modeling</v>
      </c>
      <c r="Z803" s="17" t="str">
        <f t="shared" si="672"/>
        <v>G - Junior Professional</v>
      </c>
      <c r="AN803" s="4" t="str">
        <f t="shared" si="659"/>
        <v>RMRAAG</v>
      </c>
      <c r="AO803" s="12" t="str">
        <f t="shared" si="594"/>
        <v>RRU-RM-RAAG</v>
      </c>
      <c r="AP803" s="12" t="str">
        <f t="shared" si="660"/>
        <v>Risk Management</v>
      </c>
      <c r="AQ803" s="12" t="str">
        <f t="shared" si="661"/>
        <v>Risk Analytics/Modeling</v>
      </c>
      <c r="AR803" s="12" t="str">
        <f t="shared" si="662"/>
        <v>Risk Analytics/Modeling</v>
      </c>
      <c r="AS803" s="12" t="str">
        <f t="shared" si="663"/>
        <v>G - Junior Professional</v>
      </c>
      <c r="AT803" s="12" t="str">
        <f t="shared" si="664"/>
        <v>Risk ManagementRisk Analytics/ModelingRisk Analytics/ModelingG - Junior Professional</v>
      </c>
      <c r="AU803" s="153" t="str">
        <f t="shared" si="665"/>
        <v>G</v>
      </c>
    </row>
    <row r="804" spans="1:47">
      <c r="A804" s="12" t="s">
        <v>29</v>
      </c>
      <c r="B804" s="12" t="s">
        <v>30</v>
      </c>
      <c r="C804" s="12" t="s">
        <v>30</v>
      </c>
      <c r="D804" s="12" t="s">
        <v>1408</v>
      </c>
      <c r="E804" s="12">
        <f t="shared" si="649"/>
        <v>3</v>
      </c>
      <c r="F804" s="12">
        <f t="shared" si="650"/>
        <v>1</v>
      </c>
      <c r="G804" s="12">
        <f t="shared" si="651"/>
        <v>7</v>
      </c>
      <c r="H804" s="12" t="str">
        <f t="shared" si="652"/>
        <v>Risk Management</v>
      </c>
      <c r="I804" s="12" t="str">
        <f t="shared" si="653"/>
        <v>Risk Management3</v>
      </c>
      <c r="J804" s="12" t="str">
        <f t="shared" si="654"/>
        <v>Risk Analytics/Modeling</v>
      </c>
      <c r="K804" s="12" t="str">
        <f t="shared" si="655"/>
        <v>Risk ManagementRisk Analytics/Modeling1</v>
      </c>
      <c r="L804" s="12" t="str">
        <f t="shared" si="656"/>
        <v>Risk Analytics/Modeling</v>
      </c>
      <c r="M804" s="12" t="str">
        <f t="shared" si="657"/>
        <v>Risk ManagementRisk Analytics/ModelingRisk Analytics/Modeling7</v>
      </c>
      <c r="N804" s="12" t="str">
        <f t="shared" si="658"/>
        <v>Levels C &amp; D Combined</v>
      </c>
      <c r="O804" s="4" t="s">
        <v>2381</v>
      </c>
      <c r="P804" s="4" t="str">
        <f t="shared" si="666"/>
        <v>RM</v>
      </c>
      <c r="Q804" s="4" t="str">
        <f t="shared" si="667"/>
        <v>RA</v>
      </c>
      <c r="R804" s="4" t="str">
        <f t="shared" si="668"/>
        <v>A</v>
      </c>
      <c r="S804" s="4" t="str">
        <f t="shared" si="669"/>
        <v>2</v>
      </c>
      <c r="V804" s="12" t="str">
        <f t="shared" si="670"/>
        <v>RRU-RM-RAA2</v>
      </c>
      <c r="W804" s="17" t="str">
        <f t="shared" si="648"/>
        <v>Risk Management</v>
      </c>
      <c r="X804" s="17" t="str">
        <f t="shared" si="671"/>
        <v>Risk Analytics/Modeling</v>
      </c>
      <c r="Y804" s="17" t="str">
        <f t="shared" si="673"/>
        <v>Risk Analytics/Modeling</v>
      </c>
      <c r="Z804" s="17" t="str">
        <f t="shared" si="672"/>
        <v>Levels C &amp; D Combined</v>
      </c>
      <c r="AN804" s="4" t="str">
        <f t="shared" si="659"/>
        <v>RMRAA2</v>
      </c>
      <c r="AO804" s="12" t="str">
        <f t="shared" si="594"/>
        <v>RRU-RM-RAA2</v>
      </c>
      <c r="AP804" s="12" t="str">
        <f t="shared" si="660"/>
        <v>Risk Management</v>
      </c>
      <c r="AQ804" s="12" t="str">
        <f t="shared" si="661"/>
        <v>Risk Analytics/Modeling</v>
      </c>
      <c r="AR804" s="12" t="str">
        <f t="shared" si="662"/>
        <v>Risk Analytics/Modeling</v>
      </c>
      <c r="AS804" s="12" t="str">
        <f t="shared" si="663"/>
        <v>Levels C &amp; D Combined</v>
      </c>
      <c r="AT804" s="12" t="str">
        <f t="shared" si="664"/>
        <v>Risk ManagementRisk Analytics/ModelingRisk Analytics/ModelingLevels C &amp; D Combined</v>
      </c>
      <c r="AU804" s="153" t="str">
        <f t="shared" si="665"/>
        <v>2</v>
      </c>
    </row>
    <row r="805" spans="1:47">
      <c r="A805" s="12" t="s">
        <v>29</v>
      </c>
      <c r="B805" s="12" t="s">
        <v>30</v>
      </c>
      <c r="C805" s="12" t="s">
        <v>30</v>
      </c>
      <c r="D805" s="12" t="s">
        <v>1409</v>
      </c>
      <c r="E805" s="12">
        <f t="shared" si="649"/>
        <v>3</v>
      </c>
      <c r="F805" s="12">
        <f t="shared" si="650"/>
        <v>1</v>
      </c>
      <c r="G805" s="12">
        <f t="shared" si="651"/>
        <v>8</v>
      </c>
      <c r="H805" s="12" t="str">
        <f t="shared" si="652"/>
        <v>Risk Management</v>
      </c>
      <c r="I805" s="12" t="str">
        <f t="shared" si="653"/>
        <v>Risk Management3</v>
      </c>
      <c r="J805" s="12" t="str">
        <f t="shared" si="654"/>
        <v>Risk Analytics/Modeling</v>
      </c>
      <c r="K805" s="12" t="str">
        <f t="shared" si="655"/>
        <v>Risk ManagementRisk Analytics/Modeling1</v>
      </c>
      <c r="L805" s="12" t="str">
        <f t="shared" si="656"/>
        <v>Risk Analytics/Modeling</v>
      </c>
      <c r="M805" s="12" t="str">
        <f t="shared" si="657"/>
        <v>Risk ManagementRisk Analytics/ModelingRisk Analytics/Modeling8</v>
      </c>
      <c r="N805" s="12" t="str">
        <f t="shared" si="658"/>
        <v>Levels E, F &amp; G Combined</v>
      </c>
      <c r="O805" s="4" t="s">
        <v>2382</v>
      </c>
      <c r="P805" s="4" t="str">
        <f t="shared" si="666"/>
        <v>RM</v>
      </c>
      <c r="Q805" s="4" t="str">
        <f t="shared" si="667"/>
        <v>RA</v>
      </c>
      <c r="R805" s="4" t="str">
        <f t="shared" si="668"/>
        <v>A</v>
      </c>
      <c r="S805" s="4" t="str">
        <f t="shared" si="669"/>
        <v>3</v>
      </c>
      <c r="V805" s="12" t="str">
        <f t="shared" si="670"/>
        <v>RRU-RM-RAA3</v>
      </c>
      <c r="W805" s="17" t="str">
        <f t="shared" si="648"/>
        <v>Risk Management</v>
      </c>
      <c r="X805" s="17" t="str">
        <f t="shared" si="671"/>
        <v>Risk Analytics/Modeling</v>
      </c>
      <c r="Y805" s="17" t="str">
        <f t="shared" si="673"/>
        <v>Risk Analytics/Modeling</v>
      </c>
      <c r="Z805" s="17" t="str">
        <f t="shared" si="672"/>
        <v>Levels E, F &amp; G Combined</v>
      </c>
      <c r="AN805" s="4" t="str">
        <f t="shared" si="659"/>
        <v>RMRAA3</v>
      </c>
      <c r="AO805" s="12" t="str">
        <f t="shared" si="594"/>
        <v>RRU-RM-RAA3</v>
      </c>
      <c r="AP805" s="12" t="str">
        <f t="shared" si="660"/>
        <v>Risk Management</v>
      </c>
      <c r="AQ805" s="12" t="str">
        <f t="shared" si="661"/>
        <v>Risk Analytics/Modeling</v>
      </c>
      <c r="AR805" s="12" t="str">
        <f t="shared" si="662"/>
        <v>Risk Analytics/Modeling</v>
      </c>
      <c r="AS805" s="12" t="str">
        <f t="shared" si="663"/>
        <v>Levels E, F &amp; G Combined</v>
      </c>
      <c r="AT805" s="12" t="str">
        <f t="shared" si="664"/>
        <v>Risk ManagementRisk Analytics/ModelingRisk Analytics/ModelingLevels E, F &amp; G Combined</v>
      </c>
      <c r="AU805" s="153" t="str">
        <f t="shared" si="665"/>
        <v>3</v>
      </c>
    </row>
    <row r="806" spans="1:47">
      <c r="A806" s="12" t="s">
        <v>29</v>
      </c>
      <c r="B806" s="12" t="s">
        <v>434</v>
      </c>
      <c r="C806" s="12" t="s">
        <v>434</v>
      </c>
      <c r="D806" s="12" t="s">
        <v>51</v>
      </c>
      <c r="E806" s="12">
        <f t="shared" si="649"/>
        <v>4</v>
      </c>
      <c r="F806" s="12">
        <f t="shared" si="650"/>
        <v>1</v>
      </c>
      <c r="G806" s="12">
        <f t="shared" si="651"/>
        <v>1</v>
      </c>
      <c r="H806" s="12" t="str">
        <f t="shared" si="652"/>
        <v>Risk Management</v>
      </c>
      <c r="I806" s="12" t="str">
        <f t="shared" si="653"/>
        <v>Risk Management4</v>
      </c>
      <c r="J806" s="12" t="str">
        <f t="shared" si="654"/>
        <v>All Specializations Combined</v>
      </c>
      <c r="K806" s="12" t="str">
        <f t="shared" si="655"/>
        <v>Risk ManagementAll Specializations Combined1</v>
      </c>
      <c r="L806" s="12" t="str">
        <f t="shared" si="656"/>
        <v>All Specializations Combined</v>
      </c>
      <c r="M806" s="12" t="str">
        <f t="shared" si="657"/>
        <v>Risk ManagementAll Specializations CombinedAll Specializations Combined1</v>
      </c>
      <c r="N806" s="12" t="str">
        <f t="shared" si="658"/>
        <v>B - Senior Function Manager</v>
      </c>
      <c r="O806" s="4" t="s">
        <v>2359</v>
      </c>
      <c r="P806" s="4" t="str">
        <f t="shared" si="666"/>
        <v>RM</v>
      </c>
      <c r="Q806" s="4" t="str">
        <f t="shared" si="667"/>
        <v>00</v>
      </c>
      <c r="R806" s="4" t="str">
        <f t="shared" si="668"/>
        <v>0</v>
      </c>
      <c r="S806" s="4" t="str">
        <f t="shared" si="669"/>
        <v>B</v>
      </c>
      <c r="V806" s="12" t="str">
        <f t="shared" si="670"/>
        <v>RRU-RM-000B</v>
      </c>
      <c r="W806" s="17" t="str">
        <f t="shared" si="648"/>
        <v>Risk Management</v>
      </c>
      <c r="X806" s="17" t="str">
        <f t="shared" si="671"/>
        <v>All Specializations Combined</v>
      </c>
      <c r="Y806" s="17" t="str">
        <f t="shared" si="673"/>
        <v>Risk Analytics/Modeling</v>
      </c>
      <c r="Z806" s="17" t="str">
        <f t="shared" si="672"/>
        <v>B - Senior Function Manager</v>
      </c>
      <c r="AN806" s="4" t="str">
        <f t="shared" si="659"/>
        <v>RM000B</v>
      </c>
      <c r="AO806" s="12" t="str">
        <f t="shared" si="594"/>
        <v>RRU-RM-000B</v>
      </c>
      <c r="AP806" s="12" t="str">
        <f t="shared" si="660"/>
        <v>Risk Management</v>
      </c>
      <c r="AQ806" s="12" t="str">
        <f t="shared" si="661"/>
        <v>All Specializations Combined</v>
      </c>
      <c r="AR806" s="12" t="str">
        <f t="shared" si="662"/>
        <v>All Specializations Combined</v>
      </c>
      <c r="AS806" s="12" t="str">
        <f t="shared" si="663"/>
        <v>B - Senior Function Manager</v>
      </c>
      <c r="AT806" s="12" t="str">
        <f t="shared" si="664"/>
        <v>Risk ManagementAll Specializations CombinedAll Specializations CombinedB - Senior Function Manager</v>
      </c>
      <c r="AU806" s="153" t="str">
        <f t="shared" si="665"/>
        <v>B</v>
      </c>
    </row>
    <row r="807" spans="1:47">
      <c r="A807" s="12" t="s">
        <v>29</v>
      </c>
      <c r="B807" s="12" t="s">
        <v>434</v>
      </c>
      <c r="C807" s="12" t="s">
        <v>434</v>
      </c>
      <c r="D807" s="12" t="s">
        <v>142</v>
      </c>
      <c r="E807" s="12">
        <f t="shared" si="649"/>
        <v>4</v>
      </c>
      <c r="F807" s="12">
        <f t="shared" si="650"/>
        <v>1</v>
      </c>
      <c r="G807" s="12">
        <f t="shared" si="651"/>
        <v>2</v>
      </c>
      <c r="H807" s="12" t="str">
        <f t="shared" si="652"/>
        <v>Risk Management</v>
      </c>
      <c r="I807" s="12" t="str">
        <f t="shared" si="653"/>
        <v>Risk Management4</v>
      </c>
      <c r="J807" s="12" t="str">
        <f t="shared" si="654"/>
        <v>All Specializations Combined</v>
      </c>
      <c r="K807" s="12" t="str">
        <f t="shared" si="655"/>
        <v>Risk ManagementAll Specializations Combined1</v>
      </c>
      <c r="L807" s="12" t="str">
        <f t="shared" si="656"/>
        <v>All Specializations Combined</v>
      </c>
      <c r="M807" s="12" t="str">
        <f t="shared" si="657"/>
        <v>Risk ManagementAll Specializations CombinedAll Specializations Combined2</v>
      </c>
      <c r="N807" s="12" t="str">
        <f t="shared" si="658"/>
        <v>C - Function Manager/Senior Technical Expert</v>
      </c>
      <c r="O807" s="4" t="s">
        <v>2360</v>
      </c>
      <c r="P807" s="4" t="str">
        <f t="shared" si="666"/>
        <v>RM</v>
      </c>
      <c r="Q807" s="4" t="str">
        <f t="shared" si="667"/>
        <v>00</v>
      </c>
      <c r="R807" s="4" t="str">
        <f t="shared" si="668"/>
        <v>0</v>
      </c>
      <c r="S807" s="4" t="str">
        <f t="shared" si="669"/>
        <v>C</v>
      </c>
      <c r="V807" s="12" t="str">
        <f t="shared" si="670"/>
        <v>RRU-RM-000C</v>
      </c>
      <c r="W807" s="17" t="str">
        <f t="shared" si="648"/>
        <v>Risk Management</v>
      </c>
      <c r="X807" s="17" t="str">
        <f t="shared" si="671"/>
        <v>All Specializations Combined</v>
      </c>
      <c r="Y807" s="17" t="str">
        <f t="shared" si="673"/>
        <v>All Specializations Combined</v>
      </c>
      <c r="Z807" s="17" t="str">
        <f t="shared" si="672"/>
        <v>C - Function Manager/Senior Technical Expert</v>
      </c>
      <c r="AN807" s="4" t="str">
        <f t="shared" si="659"/>
        <v>RM000C</v>
      </c>
      <c r="AO807" s="12" t="str">
        <f t="shared" si="594"/>
        <v>RRU-RM-000C</v>
      </c>
      <c r="AP807" s="12" t="str">
        <f t="shared" si="660"/>
        <v>Risk Management</v>
      </c>
      <c r="AQ807" s="12" t="str">
        <f t="shared" si="661"/>
        <v>All Specializations Combined</v>
      </c>
      <c r="AR807" s="12" t="str">
        <f t="shared" si="662"/>
        <v>All Specializations Combined</v>
      </c>
      <c r="AS807" s="12" t="str">
        <f t="shared" si="663"/>
        <v>C - Function Manager/Senior Technical Expert</v>
      </c>
      <c r="AT807" s="12" t="str">
        <f t="shared" si="664"/>
        <v>Risk ManagementAll Specializations CombinedAll Specializations CombinedC - Function Manager/Senior Technical Expert</v>
      </c>
      <c r="AU807" s="153" t="str">
        <f t="shared" si="665"/>
        <v>C</v>
      </c>
    </row>
    <row r="808" spans="1:47">
      <c r="A808" s="12" t="s">
        <v>29</v>
      </c>
      <c r="B808" s="12" t="s">
        <v>434</v>
      </c>
      <c r="C808" s="12" t="s">
        <v>434</v>
      </c>
      <c r="D808" s="12" t="s">
        <v>135</v>
      </c>
      <c r="E808" s="12">
        <f t="shared" si="649"/>
        <v>4</v>
      </c>
      <c r="F808" s="12">
        <f t="shared" si="650"/>
        <v>1</v>
      </c>
      <c r="G808" s="12">
        <f t="shared" si="651"/>
        <v>3</v>
      </c>
      <c r="H808" s="12" t="str">
        <f t="shared" si="652"/>
        <v>Risk Management</v>
      </c>
      <c r="I808" s="12" t="str">
        <f t="shared" si="653"/>
        <v>Risk Management4</v>
      </c>
      <c r="J808" s="12" t="str">
        <f t="shared" si="654"/>
        <v>All Specializations Combined</v>
      </c>
      <c r="K808" s="12" t="str">
        <f t="shared" si="655"/>
        <v>Risk ManagementAll Specializations Combined1</v>
      </c>
      <c r="L808" s="12" t="str">
        <f t="shared" si="656"/>
        <v>All Specializations Combined</v>
      </c>
      <c r="M808" s="12" t="str">
        <f t="shared" si="657"/>
        <v>Risk ManagementAll Specializations CombinedAll Specializations Combined3</v>
      </c>
      <c r="N808" s="12" t="str">
        <f t="shared" si="658"/>
        <v>D - Manager/Technical Expert</v>
      </c>
      <c r="O808" s="4" t="s">
        <v>2361</v>
      </c>
      <c r="P808" s="4" t="str">
        <f t="shared" si="666"/>
        <v>RM</v>
      </c>
      <c r="Q808" s="4" t="str">
        <f t="shared" si="667"/>
        <v>00</v>
      </c>
      <c r="R808" s="4" t="str">
        <f t="shared" si="668"/>
        <v>0</v>
      </c>
      <c r="S808" s="4" t="str">
        <f t="shared" si="669"/>
        <v>D</v>
      </c>
      <c r="V808" s="12" t="str">
        <f t="shared" ref="V808:V824" si="674">"RRU-"&amp;P808&amp;"-"&amp;Q808&amp;R808&amp;S808</f>
        <v>RRU-RM-000D</v>
      </c>
      <c r="W808" s="17" t="str">
        <f t="shared" ref="W808:W824" si="675">A806</f>
        <v>Risk Management</v>
      </c>
      <c r="X808" s="17" t="str">
        <f t="shared" ref="X808:X824" si="676">B808</f>
        <v>All Specializations Combined</v>
      </c>
      <c r="Y808" s="17" t="str">
        <f t="shared" ref="Y808:Y824" si="677">C807</f>
        <v>All Specializations Combined</v>
      </c>
      <c r="Z808" s="17" t="str">
        <f t="shared" ref="Z808:Z824" si="678">D808</f>
        <v>D - Manager/Technical Expert</v>
      </c>
      <c r="AN808" s="4" t="str">
        <f t="shared" si="659"/>
        <v>RM000D</v>
      </c>
      <c r="AO808" s="12" t="str">
        <f t="shared" si="594"/>
        <v>RRU-RM-000D</v>
      </c>
      <c r="AP808" s="12" t="str">
        <f t="shared" si="660"/>
        <v>Risk Management</v>
      </c>
      <c r="AQ808" s="12" t="str">
        <f t="shared" si="661"/>
        <v>All Specializations Combined</v>
      </c>
      <c r="AR808" s="12" t="str">
        <f t="shared" si="662"/>
        <v>All Specializations Combined</v>
      </c>
      <c r="AS808" s="12" t="str">
        <f t="shared" si="663"/>
        <v>D - Manager/Technical Expert</v>
      </c>
      <c r="AT808" s="12" t="str">
        <f t="shared" si="664"/>
        <v>Risk ManagementAll Specializations CombinedAll Specializations CombinedD - Manager/Technical Expert</v>
      </c>
      <c r="AU808" s="153" t="str">
        <f t="shared" si="665"/>
        <v>D</v>
      </c>
    </row>
    <row r="809" spans="1:47">
      <c r="A809" s="12" t="s">
        <v>29</v>
      </c>
      <c r="B809" s="12" t="s">
        <v>434</v>
      </c>
      <c r="C809" s="12" t="s">
        <v>434</v>
      </c>
      <c r="D809" s="12" t="s">
        <v>136</v>
      </c>
      <c r="E809" s="12">
        <f t="shared" si="649"/>
        <v>4</v>
      </c>
      <c r="F809" s="12">
        <f t="shared" si="650"/>
        <v>1</v>
      </c>
      <c r="G809" s="12">
        <f t="shared" si="651"/>
        <v>4</v>
      </c>
      <c r="H809" s="12" t="str">
        <f t="shared" si="652"/>
        <v>Risk Management</v>
      </c>
      <c r="I809" s="12" t="str">
        <f t="shared" si="653"/>
        <v>Risk Management4</v>
      </c>
      <c r="J809" s="12" t="str">
        <f t="shared" si="654"/>
        <v>All Specializations Combined</v>
      </c>
      <c r="K809" s="12" t="str">
        <f t="shared" si="655"/>
        <v>Risk ManagementAll Specializations Combined1</v>
      </c>
      <c r="L809" s="12" t="str">
        <f t="shared" si="656"/>
        <v>All Specializations Combined</v>
      </c>
      <c r="M809" s="12" t="str">
        <f t="shared" si="657"/>
        <v>Risk ManagementAll Specializations CombinedAll Specializations Combined4</v>
      </c>
      <c r="N809" s="12" t="str">
        <f t="shared" si="658"/>
        <v>E - Senior Professional</v>
      </c>
      <c r="O809" s="4" t="s">
        <v>2362</v>
      </c>
      <c r="P809" s="4" t="str">
        <f t="shared" si="666"/>
        <v>RM</v>
      </c>
      <c r="Q809" s="4" t="str">
        <f t="shared" si="667"/>
        <v>00</v>
      </c>
      <c r="R809" s="4" t="str">
        <f t="shared" si="668"/>
        <v>0</v>
      </c>
      <c r="S809" s="4" t="str">
        <f t="shared" si="669"/>
        <v>E</v>
      </c>
      <c r="V809" s="12" t="str">
        <f t="shared" si="674"/>
        <v>RRU-RM-000E</v>
      </c>
      <c r="W809" s="17" t="str">
        <f t="shared" si="675"/>
        <v>Risk Management</v>
      </c>
      <c r="X809" s="17" t="str">
        <f t="shared" si="676"/>
        <v>All Specializations Combined</v>
      </c>
      <c r="Y809" s="17" t="str">
        <f t="shared" si="677"/>
        <v>All Specializations Combined</v>
      </c>
      <c r="Z809" s="17" t="str">
        <f t="shared" si="678"/>
        <v>E - Senior Professional</v>
      </c>
      <c r="AN809" s="4" t="str">
        <f t="shared" si="659"/>
        <v>RM000E</v>
      </c>
      <c r="AO809" s="12" t="str">
        <f t="shared" ref="AO809:AO873" si="679">"RRU-"&amp;LEFT(AN809,2)&amp;"-"&amp;RIGHT(AN809,4)</f>
        <v>RRU-RM-000E</v>
      </c>
      <c r="AP809" s="12" t="str">
        <f t="shared" si="660"/>
        <v>Risk Management</v>
      </c>
      <c r="AQ809" s="12" t="str">
        <f t="shared" si="661"/>
        <v>All Specializations Combined</v>
      </c>
      <c r="AR809" s="12" t="str">
        <f t="shared" si="662"/>
        <v>All Specializations Combined</v>
      </c>
      <c r="AS809" s="12" t="str">
        <f t="shared" si="663"/>
        <v>E - Senior Professional</v>
      </c>
      <c r="AT809" s="12" t="str">
        <f t="shared" si="664"/>
        <v>Risk ManagementAll Specializations CombinedAll Specializations CombinedE - Senior Professional</v>
      </c>
      <c r="AU809" s="153" t="str">
        <f t="shared" si="665"/>
        <v>E</v>
      </c>
    </row>
    <row r="810" spans="1:47">
      <c r="A810" s="12" t="s">
        <v>29</v>
      </c>
      <c r="B810" s="12" t="s">
        <v>434</v>
      </c>
      <c r="C810" s="12" t="s">
        <v>434</v>
      </c>
      <c r="D810" s="12" t="s">
        <v>137</v>
      </c>
      <c r="E810" s="12">
        <f t="shared" si="649"/>
        <v>4</v>
      </c>
      <c r="F810" s="12">
        <f t="shared" si="650"/>
        <v>1</v>
      </c>
      <c r="G810" s="12">
        <f t="shared" si="651"/>
        <v>5</v>
      </c>
      <c r="H810" s="12" t="str">
        <f t="shared" si="652"/>
        <v>Risk Management</v>
      </c>
      <c r="I810" s="12" t="str">
        <f t="shared" si="653"/>
        <v>Risk Management4</v>
      </c>
      <c r="J810" s="12" t="str">
        <f t="shared" si="654"/>
        <v>All Specializations Combined</v>
      </c>
      <c r="K810" s="12" t="str">
        <f t="shared" si="655"/>
        <v>Risk ManagementAll Specializations Combined1</v>
      </c>
      <c r="L810" s="12" t="str">
        <f t="shared" si="656"/>
        <v>All Specializations Combined</v>
      </c>
      <c r="M810" s="12" t="str">
        <f t="shared" si="657"/>
        <v>Risk ManagementAll Specializations CombinedAll Specializations Combined5</v>
      </c>
      <c r="N810" s="12" t="str">
        <f t="shared" si="658"/>
        <v>F - Intermediate Professional</v>
      </c>
      <c r="O810" s="4" t="s">
        <v>2363</v>
      </c>
      <c r="P810" s="4" t="str">
        <f t="shared" si="666"/>
        <v>RM</v>
      </c>
      <c r="Q810" s="4" t="str">
        <f t="shared" si="667"/>
        <v>00</v>
      </c>
      <c r="R810" s="4" t="str">
        <f t="shared" si="668"/>
        <v>0</v>
      </c>
      <c r="S810" s="4" t="str">
        <f t="shared" si="669"/>
        <v>F</v>
      </c>
      <c r="V810" s="12" t="str">
        <f t="shared" si="674"/>
        <v>RRU-RM-000F</v>
      </c>
      <c r="W810" s="17" t="str">
        <f t="shared" si="675"/>
        <v>Risk Management</v>
      </c>
      <c r="X810" s="17" t="str">
        <f t="shared" si="676"/>
        <v>All Specializations Combined</v>
      </c>
      <c r="Y810" s="17" t="str">
        <f t="shared" si="677"/>
        <v>All Specializations Combined</v>
      </c>
      <c r="Z810" s="17" t="str">
        <f t="shared" si="678"/>
        <v>F - Intermediate Professional</v>
      </c>
      <c r="AN810" s="4" t="str">
        <f t="shared" si="659"/>
        <v>RM000F</v>
      </c>
      <c r="AO810" s="12" t="str">
        <f t="shared" si="679"/>
        <v>RRU-RM-000F</v>
      </c>
      <c r="AP810" s="12" t="str">
        <f t="shared" si="660"/>
        <v>Risk Management</v>
      </c>
      <c r="AQ810" s="12" t="str">
        <f t="shared" si="661"/>
        <v>All Specializations Combined</v>
      </c>
      <c r="AR810" s="12" t="str">
        <f t="shared" si="662"/>
        <v>All Specializations Combined</v>
      </c>
      <c r="AS810" s="12" t="str">
        <f t="shared" si="663"/>
        <v>F - Intermediate Professional</v>
      </c>
      <c r="AT810" s="12" t="str">
        <f t="shared" si="664"/>
        <v>Risk ManagementAll Specializations CombinedAll Specializations CombinedF - Intermediate Professional</v>
      </c>
      <c r="AU810" s="153" t="str">
        <f t="shared" si="665"/>
        <v>F</v>
      </c>
    </row>
    <row r="811" spans="1:47">
      <c r="A811" s="12" t="s">
        <v>29</v>
      </c>
      <c r="B811" s="12" t="s">
        <v>434</v>
      </c>
      <c r="C811" s="12" t="s">
        <v>434</v>
      </c>
      <c r="D811" s="12" t="s">
        <v>138</v>
      </c>
      <c r="E811" s="12">
        <f t="shared" si="649"/>
        <v>4</v>
      </c>
      <c r="F811" s="12">
        <f t="shared" si="650"/>
        <v>1</v>
      </c>
      <c r="G811" s="12">
        <f t="shared" si="651"/>
        <v>6</v>
      </c>
      <c r="H811" s="12" t="str">
        <f t="shared" si="652"/>
        <v>Risk Management</v>
      </c>
      <c r="I811" s="12" t="str">
        <f t="shared" si="653"/>
        <v>Risk Management4</v>
      </c>
      <c r="J811" s="12" t="str">
        <f t="shared" si="654"/>
        <v>All Specializations Combined</v>
      </c>
      <c r="K811" s="12" t="str">
        <f t="shared" si="655"/>
        <v>Risk ManagementAll Specializations Combined1</v>
      </c>
      <c r="L811" s="12" t="str">
        <f t="shared" si="656"/>
        <v>All Specializations Combined</v>
      </c>
      <c r="M811" s="12" t="str">
        <f t="shared" si="657"/>
        <v>Risk ManagementAll Specializations CombinedAll Specializations Combined6</v>
      </c>
      <c r="N811" s="12" t="str">
        <f t="shared" si="658"/>
        <v>G - Junior Professional</v>
      </c>
      <c r="O811" s="4" t="s">
        <v>2364</v>
      </c>
      <c r="P811" s="4" t="str">
        <f t="shared" si="666"/>
        <v>RM</v>
      </c>
      <c r="Q811" s="4" t="str">
        <f t="shared" si="667"/>
        <v>00</v>
      </c>
      <c r="R811" s="4" t="str">
        <f t="shared" si="668"/>
        <v>0</v>
      </c>
      <c r="S811" s="4" t="str">
        <f t="shared" si="669"/>
        <v>G</v>
      </c>
      <c r="V811" s="12" t="str">
        <f t="shared" si="674"/>
        <v>RRU-RM-000G</v>
      </c>
      <c r="W811" s="17" t="str">
        <f t="shared" si="675"/>
        <v>Risk Management</v>
      </c>
      <c r="X811" s="17" t="str">
        <f t="shared" si="676"/>
        <v>All Specializations Combined</v>
      </c>
      <c r="Y811" s="17" t="str">
        <f t="shared" si="677"/>
        <v>All Specializations Combined</v>
      </c>
      <c r="Z811" s="17" t="str">
        <f t="shared" si="678"/>
        <v>G - Junior Professional</v>
      </c>
      <c r="AN811" s="4" t="str">
        <f t="shared" si="659"/>
        <v>RM000G</v>
      </c>
      <c r="AO811" s="12" t="str">
        <f t="shared" si="679"/>
        <v>RRU-RM-000G</v>
      </c>
      <c r="AP811" s="12" t="str">
        <f t="shared" si="660"/>
        <v>Risk Management</v>
      </c>
      <c r="AQ811" s="12" t="str">
        <f t="shared" si="661"/>
        <v>All Specializations Combined</v>
      </c>
      <c r="AR811" s="12" t="str">
        <f t="shared" si="662"/>
        <v>All Specializations Combined</v>
      </c>
      <c r="AS811" s="12" t="str">
        <f t="shared" si="663"/>
        <v>G - Junior Professional</v>
      </c>
      <c r="AT811" s="12" t="str">
        <f t="shared" si="664"/>
        <v>Risk ManagementAll Specializations CombinedAll Specializations CombinedG - Junior Professional</v>
      </c>
      <c r="AU811" s="153" t="str">
        <f t="shared" si="665"/>
        <v>G</v>
      </c>
    </row>
    <row r="812" spans="1:47">
      <c r="A812" s="189" t="s">
        <v>111</v>
      </c>
      <c r="B812" s="189" t="s">
        <v>2923</v>
      </c>
      <c r="C812" s="189" t="s">
        <v>2923</v>
      </c>
      <c r="D812" s="189" t="s">
        <v>51</v>
      </c>
      <c r="E812" s="12">
        <f t="shared" si="649"/>
        <v>1</v>
      </c>
      <c r="F812" s="12">
        <f t="shared" si="650"/>
        <v>1</v>
      </c>
      <c r="G812" s="12">
        <f t="shared" si="651"/>
        <v>1</v>
      </c>
      <c r="H812" s="12" t="str">
        <f t="shared" si="652"/>
        <v>Legal &amp; Compliance</v>
      </c>
      <c r="I812" s="12" t="str">
        <f t="shared" si="653"/>
        <v>Legal &amp; Compliance1</v>
      </c>
      <c r="J812" s="12" t="str">
        <f t="shared" si="654"/>
        <v>Lawyer/Attorney</v>
      </c>
      <c r="K812" s="12" t="str">
        <f t="shared" si="655"/>
        <v>Legal &amp; ComplianceLawyer/Attorney1</v>
      </c>
      <c r="L812" s="12" t="str">
        <f t="shared" si="656"/>
        <v>Lawyer/Attorney</v>
      </c>
      <c r="M812" s="12" t="str">
        <f t="shared" si="657"/>
        <v>Legal &amp; ComplianceLawyer/AttorneyLawyer/Attorney1</v>
      </c>
      <c r="N812" s="12" t="str">
        <f t="shared" si="658"/>
        <v>B - Senior Function Manager</v>
      </c>
      <c r="O812" s="188" t="s">
        <v>2215</v>
      </c>
      <c r="P812" s="4" t="str">
        <f t="shared" si="666"/>
        <v>LG</v>
      </c>
      <c r="Q812" s="4" t="str">
        <f t="shared" si="667"/>
        <v>LA</v>
      </c>
      <c r="R812" s="4" t="str">
        <f t="shared" si="668"/>
        <v>A</v>
      </c>
      <c r="S812" s="4" t="str">
        <f t="shared" si="669"/>
        <v>B</v>
      </c>
      <c r="V812" s="12" t="str">
        <f t="shared" si="674"/>
        <v>RRU-LG-LAAB</v>
      </c>
      <c r="W812" s="17" t="str">
        <f t="shared" si="675"/>
        <v>Risk Management</v>
      </c>
      <c r="X812" s="17" t="str">
        <f t="shared" si="676"/>
        <v>Lawyer/Attorney</v>
      </c>
      <c r="Y812" s="17" t="str">
        <f t="shared" si="677"/>
        <v>All Specializations Combined</v>
      </c>
      <c r="Z812" s="17" t="str">
        <f t="shared" si="678"/>
        <v>B - Senior Function Manager</v>
      </c>
      <c r="AN812" s="4" t="str">
        <f t="shared" si="659"/>
        <v>LGLAAB</v>
      </c>
      <c r="AO812" s="12" t="str">
        <f t="shared" si="679"/>
        <v>RRU-LG-LAAB</v>
      </c>
      <c r="AP812" s="12" t="str">
        <f t="shared" si="660"/>
        <v>Legal &amp; Compliance</v>
      </c>
      <c r="AQ812" s="12" t="str">
        <f t="shared" si="661"/>
        <v>Lawyer/Attorney</v>
      </c>
      <c r="AR812" s="12" t="str">
        <f t="shared" si="662"/>
        <v>Lawyer/Attorney</v>
      </c>
      <c r="AS812" s="12" t="str">
        <f t="shared" si="663"/>
        <v>B - Senior Function Manager</v>
      </c>
      <c r="AT812" s="12" t="str">
        <f t="shared" si="664"/>
        <v>Legal &amp; ComplianceLawyer/AttorneyLawyer/AttorneyB - Senior Function Manager</v>
      </c>
      <c r="AU812" s="153" t="str">
        <f t="shared" si="665"/>
        <v>B</v>
      </c>
    </row>
    <row r="813" spans="1:47">
      <c r="A813" s="189" t="s">
        <v>111</v>
      </c>
      <c r="B813" s="189" t="s">
        <v>2923</v>
      </c>
      <c r="C813" s="189" t="s">
        <v>2923</v>
      </c>
      <c r="D813" s="189" t="s">
        <v>142</v>
      </c>
      <c r="E813" s="12">
        <f t="shared" si="649"/>
        <v>1</v>
      </c>
      <c r="F813" s="12">
        <f t="shared" si="650"/>
        <v>1</v>
      </c>
      <c r="G813" s="12">
        <f t="shared" si="651"/>
        <v>2</v>
      </c>
      <c r="H813" s="12" t="str">
        <f t="shared" si="652"/>
        <v>Legal &amp; Compliance</v>
      </c>
      <c r="I813" s="12" t="str">
        <f t="shared" si="653"/>
        <v>Legal &amp; Compliance1</v>
      </c>
      <c r="J813" s="12" t="str">
        <f t="shared" si="654"/>
        <v>Lawyer/Attorney</v>
      </c>
      <c r="K813" s="12" t="str">
        <f t="shared" si="655"/>
        <v>Legal &amp; ComplianceLawyer/Attorney1</v>
      </c>
      <c r="L813" s="12" t="str">
        <f t="shared" si="656"/>
        <v>Lawyer/Attorney</v>
      </c>
      <c r="M813" s="12" t="str">
        <f t="shared" si="657"/>
        <v>Legal &amp; ComplianceLawyer/AttorneyLawyer/Attorney2</v>
      </c>
      <c r="N813" s="12" t="str">
        <f t="shared" si="658"/>
        <v>C - Function Manager/Senior Technical Expert</v>
      </c>
      <c r="O813" s="188" t="s">
        <v>2216</v>
      </c>
      <c r="P813" s="4" t="str">
        <f t="shared" si="666"/>
        <v>LG</v>
      </c>
      <c r="Q813" s="4" t="str">
        <f t="shared" si="667"/>
        <v>LA</v>
      </c>
      <c r="R813" s="4" t="str">
        <f t="shared" si="668"/>
        <v>A</v>
      </c>
      <c r="S813" s="4" t="str">
        <f t="shared" si="669"/>
        <v>C</v>
      </c>
      <c r="V813" s="12" t="str">
        <f t="shared" si="674"/>
        <v>RRU-LG-LAAC</v>
      </c>
      <c r="W813" s="17" t="str">
        <f t="shared" si="675"/>
        <v>Risk Management</v>
      </c>
      <c r="X813" s="17" t="str">
        <f t="shared" si="676"/>
        <v>Lawyer/Attorney</v>
      </c>
      <c r="Y813" s="17" t="str">
        <f t="shared" si="677"/>
        <v>Lawyer/Attorney</v>
      </c>
      <c r="Z813" s="17" t="str">
        <f t="shared" si="678"/>
        <v>C - Function Manager/Senior Technical Expert</v>
      </c>
      <c r="AN813" s="4" t="str">
        <f t="shared" si="659"/>
        <v>LGLAAC</v>
      </c>
      <c r="AO813" s="12" t="str">
        <f t="shared" si="679"/>
        <v>RRU-LG-LAAC</v>
      </c>
      <c r="AP813" s="12" t="str">
        <f t="shared" si="660"/>
        <v>Legal &amp; Compliance</v>
      </c>
      <c r="AQ813" s="12" t="str">
        <f t="shared" si="661"/>
        <v>Lawyer/Attorney</v>
      </c>
      <c r="AR813" s="12" t="str">
        <f t="shared" si="662"/>
        <v>Lawyer/Attorney</v>
      </c>
      <c r="AS813" s="12" t="str">
        <f t="shared" si="663"/>
        <v>C - Function Manager/Senior Technical Expert</v>
      </c>
      <c r="AT813" s="12" t="str">
        <f t="shared" si="664"/>
        <v>Legal &amp; ComplianceLawyer/AttorneyLawyer/AttorneyC - Function Manager/Senior Technical Expert</v>
      </c>
      <c r="AU813" s="153" t="str">
        <f t="shared" si="665"/>
        <v>C</v>
      </c>
    </row>
    <row r="814" spans="1:47">
      <c r="A814" s="189" t="s">
        <v>111</v>
      </c>
      <c r="B814" s="189" t="s">
        <v>2923</v>
      </c>
      <c r="C814" s="189" t="s">
        <v>2923</v>
      </c>
      <c r="D814" s="189" t="s">
        <v>135</v>
      </c>
      <c r="E814" s="12">
        <f t="shared" si="649"/>
        <v>1</v>
      </c>
      <c r="F814" s="12">
        <f t="shared" si="650"/>
        <v>1</v>
      </c>
      <c r="G814" s="12">
        <f t="shared" si="651"/>
        <v>3</v>
      </c>
      <c r="H814" s="12" t="str">
        <f t="shared" si="652"/>
        <v>Legal &amp; Compliance</v>
      </c>
      <c r="I814" s="12" t="str">
        <f t="shared" si="653"/>
        <v>Legal &amp; Compliance1</v>
      </c>
      <c r="J814" s="12" t="str">
        <f t="shared" si="654"/>
        <v>Lawyer/Attorney</v>
      </c>
      <c r="K814" s="12" t="str">
        <f t="shared" si="655"/>
        <v>Legal &amp; ComplianceLawyer/Attorney1</v>
      </c>
      <c r="L814" s="12" t="str">
        <f t="shared" si="656"/>
        <v>Lawyer/Attorney</v>
      </c>
      <c r="M814" s="12" t="str">
        <f t="shared" si="657"/>
        <v>Legal &amp; ComplianceLawyer/AttorneyLawyer/Attorney3</v>
      </c>
      <c r="N814" s="12" t="str">
        <f t="shared" si="658"/>
        <v>D - Manager/Technical Expert</v>
      </c>
      <c r="O814" s="188" t="s">
        <v>2217</v>
      </c>
      <c r="P814" s="4" t="str">
        <f t="shared" si="666"/>
        <v>LG</v>
      </c>
      <c r="Q814" s="4" t="str">
        <f t="shared" si="667"/>
        <v>LA</v>
      </c>
      <c r="R814" s="4" t="str">
        <f t="shared" si="668"/>
        <v>A</v>
      </c>
      <c r="S814" s="4" t="str">
        <f t="shared" si="669"/>
        <v>D</v>
      </c>
      <c r="V814" s="12" t="str">
        <f t="shared" si="674"/>
        <v>RRU-LG-LAAD</v>
      </c>
      <c r="W814" s="17" t="str">
        <f t="shared" si="675"/>
        <v>Legal &amp; Compliance</v>
      </c>
      <c r="X814" s="17" t="str">
        <f t="shared" si="676"/>
        <v>Lawyer/Attorney</v>
      </c>
      <c r="Y814" s="17" t="str">
        <f t="shared" si="677"/>
        <v>Lawyer/Attorney</v>
      </c>
      <c r="Z814" s="17" t="str">
        <f t="shared" si="678"/>
        <v>D - Manager/Technical Expert</v>
      </c>
      <c r="AN814" s="4" t="str">
        <f t="shared" si="659"/>
        <v>LGLAAD</v>
      </c>
      <c r="AO814" s="12" t="str">
        <f t="shared" si="679"/>
        <v>RRU-LG-LAAD</v>
      </c>
      <c r="AP814" s="12" t="str">
        <f t="shared" si="660"/>
        <v>Legal &amp; Compliance</v>
      </c>
      <c r="AQ814" s="12" t="str">
        <f t="shared" si="661"/>
        <v>Lawyer/Attorney</v>
      </c>
      <c r="AR814" s="12" t="str">
        <f t="shared" si="662"/>
        <v>Lawyer/Attorney</v>
      </c>
      <c r="AS814" s="12" t="str">
        <f t="shared" si="663"/>
        <v>D - Manager/Technical Expert</v>
      </c>
      <c r="AT814" s="12" t="str">
        <f t="shared" si="664"/>
        <v>Legal &amp; ComplianceLawyer/AttorneyLawyer/AttorneyD - Manager/Technical Expert</v>
      </c>
      <c r="AU814" s="153" t="str">
        <f t="shared" si="665"/>
        <v>D</v>
      </c>
    </row>
    <row r="815" spans="1:47">
      <c r="A815" s="189" t="s">
        <v>111</v>
      </c>
      <c r="B815" s="189" t="s">
        <v>2923</v>
      </c>
      <c r="C815" s="189" t="s">
        <v>2923</v>
      </c>
      <c r="D815" s="189" t="s">
        <v>136</v>
      </c>
      <c r="E815" s="12">
        <f t="shared" si="649"/>
        <v>1</v>
      </c>
      <c r="F815" s="12">
        <f t="shared" si="650"/>
        <v>1</v>
      </c>
      <c r="G815" s="12">
        <f t="shared" si="651"/>
        <v>4</v>
      </c>
      <c r="H815" s="12" t="str">
        <f t="shared" si="652"/>
        <v>Legal &amp; Compliance</v>
      </c>
      <c r="I815" s="12" t="str">
        <f t="shared" si="653"/>
        <v>Legal &amp; Compliance1</v>
      </c>
      <c r="J815" s="12" t="str">
        <f t="shared" si="654"/>
        <v>Lawyer/Attorney</v>
      </c>
      <c r="K815" s="12" t="str">
        <f t="shared" si="655"/>
        <v>Legal &amp; ComplianceLawyer/Attorney1</v>
      </c>
      <c r="L815" s="12" t="str">
        <f t="shared" si="656"/>
        <v>Lawyer/Attorney</v>
      </c>
      <c r="M815" s="12" t="str">
        <f t="shared" si="657"/>
        <v>Legal &amp; ComplianceLawyer/AttorneyLawyer/Attorney4</v>
      </c>
      <c r="N815" s="12" t="str">
        <f t="shared" si="658"/>
        <v>E - Senior Professional</v>
      </c>
      <c r="O815" s="188" t="s">
        <v>2218</v>
      </c>
      <c r="P815" s="4" t="str">
        <f t="shared" si="666"/>
        <v>LG</v>
      </c>
      <c r="Q815" s="4" t="str">
        <f t="shared" si="667"/>
        <v>LA</v>
      </c>
      <c r="R815" s="4" t="str">
        <f t="shared" si="668"/>
        <v>A</v>
      </c>
      <c r="S815" s="4" t="str">
        <f t="shared" si="669"/>
        <v>E</v>
      </c>
      <c r="V815" s="12" t="str">
        <f t="shared" si="674"/>
        <v>RRU-LG-LAAE</v>
      </c>
      <c r="W815" s="17" t="str">
        <f t="shared" si="675"/>
        <v>Legal &amp; Compliance</v>
      </c>
      <c r="X815" s="17" t="str">
        <f t="shared" si="676"/>
        <v>Lawyer/Attorney</v>
      </c>
      <c r="Y815" s="17" t="str">
        <f t="shared" si="677"/>
        <v>Lawyer/Attorney</v>
      </c>
      <c r="Z815" s="17" t="str">
        <f t="shared" si="678"/>
        <v>E - Senior Professional</v>
      </c>
      <c r="AN815" s="4" t="str">
        <f t="shared" si="659"/>
        <v>LGLAAE</v>
      </c>
      <c r="AO815" s="12" t="str">
        <f t="shared" si="679"/>
        <v>RRU-LG-LAAE</v>
      </c>
      <c r="AP815" s="12" t="str">
        <f t="shared" si="660"/>
        <v>Legal &amp; Compliance</v>
      </c>
      <c r="AQ815" s="12" t="str">
        <f t="shared" si="661"/>
        <v>Lawyer/Attorney</v>
      </c>
      <c r="AR815" s="12" t="str">
        <f t="shared" si="662"/>
        <v>Lawyer/Attorney</v>
      </c>
      <c r="AS815" s="12" t="str">
        <f t="shared" si="663"/>
        <v>E - Senior Professional</v>
      </c>
      <c r="AT815" s="12" t="str">
        <f t="shared" si="664"/>
        <v>Legal &amp; ComplianceLawyer/AttorneyLawyer/AttorneyE - Senior Professional</v>
      </c>
      <c r="AU815" s="153" t="str">
        <f t="shared" si="665"/>
        <v>E</v>
      </c>
    </row>
    <row r="816" spans="1:47">
      <c r="A816" s="189" t="s">
        <v>111</v>
      </c>
      <c r="B816" s="189" t="s">
        <v>2923</v>
      </c>
      <c r="C816" s="189" t="s">
        <v>2923</v>
      </c>
      <c r="D816" s="189" t="s">
        <v>1408</v>
      </c>
      <c r="E816" s="12">
        <f t="shared" ref="E816:E823" si="680">IF(AND(H816=H815),IF(J816=J815,E815,E815+1),1)</f>
        <v>1</v>
      </c>
      <c r="F816" s="12">
        <f t="shared" ref="F816:F823" si="681">IF(AND(H816=H815,J816=J815),IF(L816=L815,F815,F815+1),1)</f>
        <v>1</v>
      </c>
      <c r="G816" s="12">
        <f t="shared" ref="G816:G823" si="682">IF(AND(H816=H815,J816=J815,L816=L815),IF(N816=N815,G815,G815+1),1)</f>
        <v>5</v>
      </c>
      <c r="H816" s="12" t="str">
        <f t="shared" ref="H816:H823" si="683">A816</f>
        <v>Legal &amp; Compliance</v>
      </c>
      <c r="I816" s="12" t="str">
        <f t="shared" ref="I816:I823" si="684">H816&amp;E816</f>
        <v>Legal &amp; Compliance1</v>
      </c>
      <c r="J816" s="12" t="str">
        <f t="shared" ref="J816:J823" si="685">B816</f>
        <v>Lawyer/Attorney</v>
      </c>
      <c r="K816" s="12" t="str">
        <f t="shared" ref="K816:K823" si="686">+H816&amp;J816&amp;F816</f>
        <v>Legal &amp; ComplianceLawyer/Attorney1</v>
      </c>
      <c r="L816" s="12" t="str">
        <f t="shared" ref="L816:L823" si="687">C816</f>
        <v>Lawyer/Attorney</v>
      </c>
      <c r="M816" s="12" t="str">
        <f t="shared" ref="M816:M823" si="688">H816&amp;J816&amp;L816&amp;G816</f>
        <v>Legal &amp; ComplianceLawyer/AttorneyLawyer/Attorney5</v>
      </c>
      <c r="N816" s="12" t="str">
        <f t="shared" ref="N816:N823" si="689">D816</f>
        <v>Levels C &amp; D Combined</v>
      </c>
      <c r="O816" s="188" t="s">
        <v>2214</v>
      </c>
      <c r="P816" s="4" t="str">
        <f t="shared" si="666"/>
        <v>LG</v>
      </c>
      <c r="Q816" s="4" t="str">
        <f t="shared" si="667"/>
        <v>LA</v>
      </c>
      <c r="R816" s="4" t="str">
        <f t="shared" si="668"/>
        <v>A</v>
      </c>
      <c r="S816" s="4" t="str">
        <f t="shared" si="669"/>
        <v>2</v>
      </c>
      <c r="V816" s="12" t="str">
        <f t="shared" si="674"/>
        <v>RRU-LG-LAA2</v>
      </c>
      <c r="W816" s="17" t="str">
        <f t="shared" si="675"/>
        <v>Legal &amp; Compliance</v>
      </c>
      <c r="X816" s="17" t="str">
        <f t="shared" si="676"/>
        <v>Lawyer/Attorney</v>
      </c>
      <c r="Y816" s="17" t="str">
        <f t="shared" si="677"/>
        <v>Lawyer/Attorney</v>
      </c>
      <c r="Z816" s="17" t="str">
        <f t="shared" si="678"/>
        <v>Levels C &amp; D Combined</v>
      </c>
      <c r="AN816" s="4" t="str">
        <f t="shared" si="659"/>
        <v>LGLAA2</v>
      </c>
      <c r="AO816" s="12" t="str">
        <f t="shared" si="679"/>
        <v>RRU-LG-LAA2</v>
      </c>
      <c r="AP816" s="12" t="str">
        <f t="shared" si="660"/>
        <v>Legal &amp; Compliance</v>
      </c>
      <c r="AQ816" s="12" t="str">
        <f t="shared" si="661"/>
        <v>Lawyer/Attorney</v>
      </c>
      <c r="AR816" s="12" t="str">
        <f t="shared" si="662"/>
        <v>Lawyer/Attorney</v>
      </c>
      <c r="AS816" s="12" t="str">
        <f t="shared" si="663"/>
        <v>Levels C &amp; D Combined</v>
      </c>
      <c r="AT816" s="12" t="str">
        <f t="shared" si="664"/>
        <v>Legal &amp; ComplianceLawyer/AttorneyLawyer/AttorneyLevels C &amp; D Combined</v>
      </c>
      <c r="AU816" s="153" t="str">
        <f t="shared" si="665"/>
        <v>2</v>
      </c>
    </row>
    <row r="817" spans="1:47">
      <c r="A817" s="189" t="s">
        <v>111</v>
      </c>
      <c r="B817" s="189" t="s">
        <v>2924</v>
      </c>
      <c r="C817" s="189" t="s">
        <v>2924</v>
      </c>
      <c r="D817" s="189" t="s">
        <v>136</v>
      </c>
      <c r="E817" s="12">
        <f t="shared" si="680"/>
        <v>2</v>
      </c>
      <c r="F817" s="12">
        <f t="shared" si="681"/>
        <v>1</v>
      </c>
      <c r="G817" s="12">
        <f t="shared" si="682"/>
        <v>1</v>
      </c>
      <c r="H817" s="12" t="str">
        <f t="shared" si="683"/>
        <v>Legal &amp; Compliance</v>
      </c>
      <c r="I817" s="12" t="str">
        <f t="shared" si="684"/>
        <v>Legal &amp; Compliance2</v>
      </c>
      <c r="J817" s="12" t="str">
        <f t="shared" si="685"/>
        <v>Paralegal</v>
      </c>
      <c r="K817" s="12" t="str">
        <f t="shared" si="686"/>
        <v>Legal &amp; ComplianceParalegal1</v>
      </c>
      <c r="L817" s="12" t="str">
        <f t="shared" si="687"/>
        <v>Paralegal</v>
      </c>
      <c r="M817" s="12" t="str">
        <f t="shared" si="688"/>
        <v>Legal &amp; ComplianceParalegalParalegal1</v>
      </c>
      <c r="N817" s="12" t="str">
        <f t="shared" si="689"/>
        <v>E - Senior Professional</v>
      </c>
      <c r="O817" s="188" t="s">
        <v>2925</v>
      </c>
      <c r="P817" s="4" t="str">
        <f t="shared" si="666"/>
        <v>LG</v>
      </c>
      <c r="Q817" s="4" t="str">
        <f t="shared" si="667"/>
        <v>PA</v>
      </c>
      <c r="R817" s="4" t="str">
        <f t="shared" si="668"/>
        <v>A</v>
      </c>
      <c r="S817" s="4" t="str">
        <f t="shared" si="669"/>
        <v>E</v>
      </c>
      <c r="V817" s="12" t="str">
        <f t="shared" si="674"/>
        <v>RRU-LG-PAAE</v>
      </c>
      <c r="W817" s="17" t="str">
        <f t="shared" si="675"/>
        <v>Legal &amp; Compliance</v>
      </c>
      <c r="X817" s="17" t="str">
        <f t="shared" si="676"/>
        <v>Paralegal</v>
      </c>
      <c r="Y817" s="17" t="str">
        <f t="shared" si="677"/>
        <v>Lawyer/Attorney</v>
      </c>
      <c r="Z817" s="17" t="str">
        <f t="shared" si="678"/>
        <v>E - Senior Professional</v>
      </c>
      <c r="AN817" s="4" t="str">
        <f t="shared" si="659"/>
        <v>LGPAAE</v>
      </c>
      <c r="AO817" s="12" t="str">
        <f t="shared" si="679"/>
        <v>RRU-LG-PAAE</v>
      </c>
      <c r="AP817" s="12" t="str">
        <f t="shared" si="660"/>
        <v>Legal &amp; Compliance</v>
      </c>
      <c r="AQ817" s="12" t="str">
        <f t="shared" si="661"/>
        <v>Paralegal</v>
      </c>
      <c r="AR817" s="12" t="str">
        <f t="shared" si="662"/>
        <v>Paralegal</v>
      </c>
      <c r="AS817" s="12" t="str">
        <f t="shared" si="663"/>
        <v>E - Senior Professional</v>
      </c>
      <c r="AT817" s="12" t="str">
        <f t="shared" si="664"/>
        <v>Legal &amp; ComplianceParalegalParalegalE - Senior Professional</v>
      </c>
      <c r="AU817" s="153" t="str">
        <f t="shared" si="665"/>
        <v>E</v>
      </c>
    </row>
    <row r="818" spans="1:47">
      <c r="A818" s="189" t="s">
        <v>111</v>
      </c>
      <c r="B818" s="189" t="s">
        <v>2924</v>
      </c>
      <c r="C818" s="189" t="s">
        <v>2924</v>
      </c>
      <c r="D818" s="189" t="s">
        <v>137</v>
      </c>
      <c r="E818" s="12">
        <f t="shared" si="680"/>
        <v>2</v>
      </c>
      <c r="F818" s="12">
        <f t="shared" si="681"/>
        <v>1</v>
      </c>
      <c r="G818" s="12">
        <f t="shared" si="682"/>
        <v>2</v>
      </c>
      <c r="H818" s="12" t="str">
        <f t="shared" si="683"/>
        <v>Legal &amp; Compliance</v>
      </c>
      <c r="I818" s="12" t="str">
        <f t="shared" si="684"/>
        <v>Legal &amp; Compliance2</v>
      </c>
      <c r="J818" s="12" t="str">
        <f t="shared" si="685"/>
        <v>Paralegal</v>
      </c>
      <c r="K818" s="12" t="str">
        <f t="shared" si="686"/>
        <v>Legal &amp; ComplianceParalegal1</v>
      </c>
      <c r="L818" s="12" t="str">
        <f t="shared" si="687"/>
        <v>Paralegal</v>
      </c>
      <c r="M818" s="12" t="str">
        <f t="shared" si="688"/>
        <v>Legal &amp; ComplianceParalegalParalegal2</v>
      </c>
      <c r="N818" s="12" t="str">
        <f t="shared" si="689"/>
        <v>F - Intermediate Professional</v>
      </c>
      <c r="O818" s="188" t="s">
        <v>2926</v>
      </c>
      <c r="P818" s="4" t="str">
        <f t="shared" si="666"/>
        <v>LG</v>
      </c>
      <c r="Q818" s="4" t="str">
        <f t="shared" si="667"/>
        <v>PA</v>
      </c>
      <c r="R818" s="4" t="str">
        <f t="shared" si="668"/>
        <v>A</v>
      </c>
      <c r="S818" s="4" t="str">
        <f t="shared" si="669"/>
        <v>F</v>
      </c>
      <c r="V818" s="12" t="str">
        <f t="shared" si="674"/>
        <v>RRU-LG-PAAF</v>
      </c>
      <c r="W818" s="17" t="str">
        <f t="shared" si="675"/>
        <v>Legal &amp; Compliance</v>
      </c>
      <c r="X818" s="17" t="str">
        <f t="shared" si="676"/>
        <v>Paralegal</v>
      </c>
      <c r="Y818" s="17" t="str">
        <f t="shared" si="677"/>
        <v>Paralegal</v>
      </c>
      <c r="Z818" s="17" t="str">
        <f t="shared" si="678"/>
        <v>F - Intermediate Professional</v>
      </c>
      <c r="AN818" s="4" t="str">
        <f t="shared" si="659"/>
        <v>LGPAAF</v>
      </c>
      <c r="AO818" s="12" t="str">
        <f t="shared" si="679"/>
        <v>RRU-LG-PAAF</v>
      </c>
      <c r="AP818" s="12" t="str">
        <f t="shared" si="660"/>
        <v>Legal &amp; Compliance</v>
      </c>
      <c r="AQ818" s="12" t="str">
        <f t="shared" si="661"/>
        <v>Paralegal</v>
      </c>
      <c r="AR818" s="12" t="str">
        <f t="shared" si="662"/>
        <v>Paralegal</v>
      </c>
      <c r="AS818" s="12" t="str">
        <f t="shared" si="663"/>
        <v>F - Intermediate Professional</v>
      </c>
      <c r="AT818" s="12" t="str">
        <f t="shared" si="664"/>
        <v>Legal &amp; ComplianceParalegalParalegalF - Intermediate Professional</v>
      </c>
      <c r="AU818" s="153" t="str">
        <f t="shared" si="665"/>
        <v>F</v>
      </c>
    </row>
    <row r="819" spans="1:47">
      <c r="A819" s="189" t="s">
        <v>111</v>
      </c>
      <c r="B819" s="189" t="s">
        <v>2924</v>
      </c>
      <c r="C819" s="189" t="s">
        <v>2924</v>
      </c>
      <c r="D819" s="189" t="s">
        <v>138</v>
      </c>
      <c r="E819" s="12">
        <f t="shared" si="680"/>
        <v>2</v>
      </c>
      <c r="F819" s="12">
        <f t="shared" si="681"/>
        <v>1</v>
      </c>
      <c r="G819" s="12">
        <f t="shared" si="682"/>
        <v>3</v>
      </c>
      <c r="H819" s="12" t="str">
        <f t="shared" si="683"/>
        <v>Legal &amp; Compliance</v>
      </c>
      <c r="I819" s="12" t="str">
        <f t="shared" si="684"/>
        <v>Legal &amp; Compliance2</v>
      </c>
      <c r="J819" s="12" t="str">
        <f t="shared" si="685"/>
        <v>Paralegal</v>
      </c>
      <c r="K819" s="12" t="str">
        <f t="shared" si="686"/>
        <v>Legal &amp; ComplianceParalegal1</v>
      </c>
      <c r="L819" s="12" t="str">
        <f t="shared" si="687"/>
        <v>Paralegal</v>
      </c>
      <c r="M819" s="12" t="str">
        <f t="shared" si="688"/>
        <v>Legal &amp; ComplianceParalegalParalegal3</v>
      </c>
      <c r="N819" s="12" t="str">
        <f t="shared" si="689"/>
        <v>G - Junior Professional</v>
      </c>
      <c r="O819" s="188" t="s">
        <v>2927</v>
      </c>
      <c r="P819" s="4" t="str">
        <f t="shared" si="666"/>
        <v>LG</v>
      </c>
      <c r="Q819" s="4" t="str">
        <f t="shared" si="667"/>
        <v>PA</v>
      </c>
      <c r="R819" s="4" t="str">
        <f t="shared" si="668"/>
        <v>A</v>
      </c>
      <c r="S819" s="4" t="str">
        <f t="shared" si="669"/>
        <v>G</v>
      </c>
      <c r="V819" s="12" t="str">
        <f t="shared" si="674"/>
        <v>RRU-LG-PAAG</v>
      </c>
      <c r="W819" s="17" t="str">
        <f t="shared" si="675"/>
        <v>Legal &amp; Compliance</v>
      </c>
      <c r="X819" s="17" t="str">
        <f t="shared" si="676"/>
        <v>Paralegal</v>
      </c>
      <c r="Y819" s="17" t="str">
        <f t="shared" si="677"/>
        <v>Paralegal</v>
      </c>
      <c r="Z819" s="17" t="str">
        <f t="shared" si="678"/>
        <v>G - Junior Professional</v>
      </c>
      <c r="AN819" s="4" t="str">
        <f t="shared" si="659"/>
        <v>LGPAAG</v>
      </c>
      <c r="AO819" s="12" t="str">
        <f t="shared" si="679"/>
        <v>RRU-LG-PAAG</v>
      </c>
      <c r="AP819" s="12" t="str">
        <f t="shared" si="660"/>
        <v>Legal &amp; Compliance</v>
      </c>
      <c r="AQ819" s="12" t="str">
        <f t="shared" si="661"/>
        <v>Paralegal</v>
      </c>
      <c r="AR819" s="12" t="str">
        <f t="shared" si="662"/>
        <v>Paralegal</v>
      </c>
      <c r="AS819" s="12" t="str">
        <f t="shared" si="663"/>
        <v>G - Junior Professional</v>
      </c>
      <c r="AT819" s="12" t="str">
        <f t="shared" si="664"/>
        <v>Legal &amp; ComplianceParalegalParalegalG - Junior Professional</v>
      </c>
      <c r="AU819" s="153" t="str">
        <f t="shared" si="665"/>
        <v>G</v>
      </c>
    </row>
    <row r="820" spans="1:47">
      <c r="A820" s="189" t="s">
        <v>111</v>
      </c>
      <c r="B820" s="189" t="s">
        <v>2924</v>
      </c>
      <c r="C820" s="189" t="s">
        <v>2924</v>
      </c>
      <c r="D820" s="189" t="s">
        <v>1409</v>
      </c>
      <c r="E820" s="12">
        <f t="shared" si="680"/>
        <v>2</v>
      </c>
      <c r="F820" s="12">
        <f t="shared" si="681"/>
        <v>1</v>
      </c>
      <c r="G820" s="12">
        <f t="shared" si="682"/>
        <v>4</v>
      </c>
      <c r="H820" s="12" t="str">
        <f t="shared" si="683"/>
        <v>Legal &amp; Compliance</v>
      </c>
      <c r="I820" s="12" t="str">
        <f t="shared" si="684"/>
        <v>Legal &amp; Compliance2</v>
      </c>
      <c r="J820" s="12" t="str">
        <f t="shared" si="685"/>
        <v>Paralegal</v>
      </c>
      <c r="K820" s="12" t="str">
        <f t="shared" si="686"/>
        <v>Legal &amp; ComplianceParalegal1</v>
      </c>
      <c r="L820" s="12" t="str">
        <f t="shared" si="687"/>
        <v>Paralegal</v>
      </c>
      <c r="M820" s="12" t="str">
        <f t="shared" si="688"/>
        <v>Legal &amp; ComplianceParalegalParalegal4</v>
      </c>
      <c r="N820" s="12" t="str">
        <f t="shared" si="689"/>
        <v>Levels E, F &amp; G Combined</v>
      </c>
      <c r="O820" s="188" t="s">
        <v>3787</v>
      </c>
      <c r="P820" s="4" t="str">
        <f t="shared" si="666"/>
        <v>LG</v>
      </c>
      <c r="Q820" s="4" t="str">
        <f t="shared" si="667"/>
        <v>PA</v>
      </c>
      <c r="R820" s="4" t="str">
        <f t="shared" si="668"/>
        <v>A</v>
      </c>
      <c r="S820" s="4" t="str">
        <f t="shared" si="669"/>
        <v>3</v>
      </c>
      <c r="V820" s="12" t="str">
        <f t="shared" si="674"/>
        <v>RRU-LG-PAA3</v>
      </c>
      <c r="W820" s="17" t="str">
        <f t="shared" si="675"/>
        <v>Legal &amp; Compliance</v>
      </c>
      <c r="X820" s="17" t="str">
        <f t="shared" si="676"/>
        <v>Paralegal</v>
      </c>
      <c r="Y820" s="17" t="str">
        <f t="shared" si="677"/>
        <v>Paralegal</v>
      </c>
      <c r="Z820" s="17" t="str">
        <f t="shared" si="678"/>
        <v>Levels E, F &amp; G Combined</v>
      </c>
      <c r="AN820" s="4" t="str">
        <f t="shared" si="659"/>
        <v>LGPAA3</v>
      </c>
      <c r="AO820" s="12" t="str">
        <f t="shared" si="679"/>
        <v>RRU-LG-PAA3</v>
      </c>
      <c r="AP820" s="12" t="str">
        <f t="shared" si="660"/>
        <v>Legal &amp; Compliance</v>
      </c>
      <c r="AQ820" s="12" t="str">
        <f t="shared" si="661"/>
        <v>Paralegal</v>
      </c>
      <c r="AR820" s="12" t="str">
        <f t="shared" si="662"/>
        <v>Paralegal</v>
      </c>
      <c r="AS820" s="12" t="str">
        <f t="shared" si="663"/>
        <v>Levels E, F &amp; G Combined</v>
      </c>
      <c r="AT820" s="12" t="str">
        <f t="shared" si="664"/>
        <v>Legal &amp; ComplianceParalegalParalegalLevels E, F &amp; G Combined</v>
      </c>
      <c r="AU820" s="153" t="str">
        <f t="shared" si="665"/>
        <v>3</v>
      </c>
    </row>
    <row r="821" spans="1:47">
      <c r="A821" s="12" t="s">
        <v>111</v>
      </c>
      <c r="B821" s="12" t="s">
        <v>112</v>
      </c>
      <c r="C821" s="12" t="s">
        <v>112</v>
      </c>
      <c r="D821" s="12" t="s">
        <v>51</v>
      </c>
      <c r="E821" s="12">
        <f t="shared" si="680"/>
        <v>3</v>
      </c>
      <c r="F821" s="12">
        <f t="shared" si="681"/>
        <v>1</v>
      </c>
      <c r="G821" s="12">
        <f t="shared" si="682"/>
        <v>1</v>
      </c>
      <c r="H821" s="12" t="str">
        <f t="shared" si="683"/>
        <v>Legal &amp; Compliance</v>
      </c>
      <c r="I821" s="12" t="str">
        <f t="shared" si="684"/>
        <v>Legal &amp; Compliance3</v>
      </c>
      <c r="J821" s="12" t="str">
        <f t="shared" si="685"/>
        <v>Compliance Multi-Role</v>
      </c>
      <c r="K821" s="12" t="str">
        <f t="shared" si="686"/>
        <v>Legal &amp; ComplianceCompliance Multi-Role1</v>
      </c>
      <c r="L821" s="12" t="str">
        <f t="shared" si="687"/>
        <v>Compliance Multi-Role</v>
      </c>
      <c r="M821" s="12" t="str">
        <f t="shared" si="688"/>
        <v>Legal &amp; ComplianceCompliance Multi-RoleCompliance Multi-Role1</v>
      </c>
      <c r="N821" s="12" t="str">
        <f t="shared" si="689"/>
        <v>B - Senior Function Manager</v>
      </c>
      <c r="O821" s="4" t="s">
        <v>2203</v>
      </c>
      <c r="P821" s="4" t="str">
        <f t="shared" si="666"/>
        <v>LG</v>
      </c>
      <c r="Q821" s="4" t="str">
        <f t="shared" si="667"/>
        <v>CO</v>
      </c>
      <c r="R821" s="4" t="str">
        <f t="shared" si="668"/>
        <v>A</v>
      </c>
      <c r="S821" s="4" t="str">
        <f t="shared" si="669"/>
        <v>B</v>
      </c>
      <c r="V821" s="12" t="str">
        <f t="shared" si="674"/>
        <v>RRU-LG-COAB</v>
      </c>
      <c r="W821" s="17" t="str">
        <f t="shared" si="675"/>
        <v>Legal &amp; Compliance</v>
      </c>
      <c r="X821" s="17" t="str">
        <f t="shared" si="676"/>
        <v>Compliance Multi-Role</v>
      </c>
      <c r="Y821" s="17" t="str">
        <f t="shared" si="677"/>
        <v>Paralegal</v>
      </c>
      <c r="Z821" s="17" t="str">
        <f t="shared" si="678"/>
        <v>B - Senior Function Manager</v>
      </c>
      <c r="AN821" s="4" t="str">
        <f t="shared" si="659"/>
        <v>LGCOAB</v>
      </c>
      <c r="AO821" s="12" t="str">
        <f t="shared" si="679"/>
        <v>RRU-LG-COAB</v>
      </c>
      <c r="AP821" s="12" t="str">
        <f t="shared" si="660"/>
        <v>Legal &amp; Compliance</v>
      </c>
      <c r="AQ821" s="12" t="str">
        <f t="shared" si="661"/>
        <v>Compliance Multi-Role</v>
      </c>
      <c r="AR821" s="12" t="str">
        <f t="shared" si="662"/>
        <v>Compliance Multi-Role</v>
      </c>
      <c r="AS821" s="12" t="str">
        <f t="shared" si="663"/>
        <v>B - Senior Function Manager</v>
      </c>
      <c r="AT821" s="12" t="str">
        <f t="shared" si="664"/>
        <v>Legal &amp; ComplianceCompliance Multi-RoleCompliance Multi-RoleB - Senior Function Manager</v>
      </c>
      <c r="AU821" s="153" t="str">
        <f t="shared" si="665"/>
        <v>B</v>
      </c>
    </row>
    <row r="822" spans="1:47">
      <c r="A822" s="12" t="s">
        <v>111</v>
      </c>
      <c r="B822" s="12" t="s">
        <v>112</v>
      </c>
      <c r="C822" s="12" t="s">
        <v>112</v>
      </c>
      <c r="D822" s="12" t="s">
        <v>142</v>
      </c>
      <c r="E822" s="12">
        <f t="shared" si="680"/>
        <v>3</v>
      </c>
      <c r="F822" s="12">
        <f t="shared" si="681"/>
        <v>1</v>
      </c>
      <c r="G822" s="12">
        <f t="shared" si="682"/>
        <v>2</v>
      </c>
      <c r="H822" s="12" t="str">
        <f t="shared" si="683"/>
        <v>Legal &amp; Compliance</v>
      </c>
      <c r="I822" s="12" t="str">
        <f t="shared" si="684"/>
        <v>Legal &amp; Compliance3</v>
      </c>
      <c r="J822" s="12" t="str">
        <f t="shared" si="685"/>
        <v>Compliance Multi-Role</v>
      </c>
      <c r="K822" s="12" t="str">
        <f t="shared" si="686"/>
        <v>Legal &amp; ComplianceCompliance Multi-Role1</v>
      </c>
      <c r="L822" s="12" t="str">
        <f t="shared" si="687"/>
        <v>Compliance Multi-Role</v>
      </c>
      <c r="M822" s="12" t="str">
        <f t="shared" si="688"/>
        <v>Legal &amp; ComplianceCompliance Multi-RoleCompliance Multi-Role2</v>
      </c>
      <c r="N822" s="12" t="str">
        <f t="shared" si="689"/>
        <v>C - Function Manager/Senior Technical Expert</v>
      </c>
      <c r="O822" s="4" t="s">
        <v>2204</v>
      </c>
      <c r="P822" s="4" t="str">
        <f t="shared" si="666"/>
        <v>LG</v>
      </c>
      <c r="Q822" s="4" t="str">
        <f t="shared" si="667"/>
        <v>CO</v>
      </c>
      <c r="R822" s="4" t="str">
        <f t="shared" si="668"/>
        <v>A</v>
      </c>
      <c r="S822" s="4" t="str">
        <f t="shared" si="669"/>
        <v>C</v>
      </c>
      <c r="V822" s="12" t="str">
        <f t="shared" si="674"/>
        <v>RRU-LG-COAC</v>
      </c>
      <c r="W822" s="17" t="str">
        <f t="shared" si="675"/>
        <v>Legal &amp; Compliance</v>
      </c>
      <c r="X822" s="17" t="str">
        <f t="shared" si="676"/>
        <v>Compliance Multi-Role</v>
      </c>
      <c r="Y822" s="17" t="str">
        <f t="shared" si="677"/>
        <v>Compliance Multi-Role</v>
      </c>
      <c r="Z822" s="17" t="str">
        <f t="shared" si="678"/>
        <v>C - Function Manager/Senior Technical Expert</v>
      </c>
      <c r="AN822" s="4" t="str">
        <f t="shared" si="659"/>
        <v>LGCOAC</v>
      </c>
      <c r="AO822" s="12" t="str">
        <f t="shared" si="679"/>
        <v>RRU-LG-COAC</v>
      </c>
      <c r="AP822" s="12" t="str">
        <f t="shared" si="660"/>
        <v>Legal &amp; Compliance</v>
      </c>
      <c r="AQ822" s="12" t="str">
        <f t="shared" si="661"/>
        <v>Compliance Multi-Role</v>
      </c>
      <c r="AR822" s="12" t="str">
        <f t="shared" si="662"/>
        <v>Compliance Multi-Role</v>
      </c>
      <c r="AS822" s="12" t="str">
        <f t="shared" si="663"/>
        <v>C - Function Manager/Senior Technical Expert</v>
      </c>
      <c r="AT822" s="12" t="str">
        <f t="shared" si="664"/>
        <v>Legal &amp; ComplianceCompliance Multi-RoleCompliance Multi-RoleC - Function Manager/Senior Technical Expert</v>
      </c>
      <c r="AU822" s="153" t="str">
        <f t="shared" si="665"/>
        <v>C</v>
      </c>
    </row>
    <row r="823" spans="1:47">
      <c r="A823" s="12" t="s">
        <v>111</v>
      </c>
      <c r="B823" s="12" t="s">
        <v>112</v>
      </c>
      <c r="C823" s="12" t="s">
        <v>112</v>
      </c>
      <c r="D823" s="12" t="s">
        <v>135</v>
      </c>
      <c r="E823" s="12">
        <f t="shared" si="680"/>
        <v>3</v>
      </c>
      <c r="F823" s="12">
        <f t="shared" si="681"/>
        <v>1</v>
      </c>
      <c r="G823" s="12">
        <f t="shared" si="682"/>
        <v>3</v>
      </c>
      <c r="H823" s="12" t="str">
        <f t="shared" si="683"/>
        <v>Legal &amp; Compliance</v>
      </c>
      <c r="I823" s="12" t="str">
        <f t="shared" si="684"/>
        <v>Legal &amp; Compliance3</v>
      </c>
      <c r="J823" s="12" t="str">
        <f t="shared" si="685"/>
        <v>Compliance Multi-Role</v>
      </c>
      <c r="K823" s="12" t="str">
        <f t="shared" si="686"/>
        <v>Legal &amp; ComplianceCompliance Multi-Role1</v>
      </c>
      <c r="L823" s="12" t="str">
        <f t="shared" si="687"/>
        <v>Compliance Multi-Role</v>
      </c>
      <c r="M823" s="12" t="str">
        <f t="shared" si="688"/>
        <v>Legal &amp; ComplianceCompliance Multi-RoleCompliance Multi-Role3</v>
      </c>
      <c r="N823" s="12" t="str">
        <f t="shared" si="689"/>
        <v>D - Manager/Technical Expert</v>
      </c>
      <c r="O823" s="4" t="s">
        <v>2205</v>
      </c>
      <c r="P823" s="4" t="str">
        <f t="shared" si="666"/>
        <v>LG</v>
      </c>
      <c r="Q823" s="4" t="str">
        <f t="shared" si="667"/>
        <v>CO</v>
      </c>
      <c r="R823" s="4" t="str">
        <f t="shared" si="668"/>
        <v>A</v>
      </c>
      <c r="S823" s="4" t="str">
        <f t="shared" si="669"/>
        <v>D</v>
      </c>
      <c r="V823" s="12" t="str">
        <f t="shared" si="674"/>
        <v>RRU-LG-COAD</v>
      </c>
      <c r="W823" s="17" t="str">
        <f t="shared" si="675"/>
        <v>Legal &amp; Compliance</v>
      </c>
      <c r="X823" s="17" t="str">
        <f t="shared" si="676"/>
        <v>Compliance Multi-Role</v>
      </c>
      <c r="Y823" s="17" t="str">
        <f t="shared" si="677"/>
        <v>Compliance Multi-Role</v>
      </c>
      <c r="Z823" s="17" t="str">
        <f t="shared" si="678"/>
        <v>D - Manager/Technical Expert</v>
      </c>
      <c r="AN823" s="4" t="str">
        <f t="shared" si="659"/>
        <v>LGCOAD</v>
      </c>
      <c r="AO823" s="12" t="str">
        <f t="shared" si="679"/>
        <v>RRU-LG-COAD</v>
      </c>
      <c r="AP823" s="12" t="str">
        <f t="shared" si="660"/>
        <v>Legal &amp; Compliance</v>
      </c>
      <c r="AQ823" s="12" t="str">
        <f t="shared" si="661"/>
        <v>Compliance Multi-Role</v>
      </c>
      <c r="AR823" s="12" t="str">
        <f t="shared" si="662"/>
        <v>Compliance Multi-Role</v>
      </c>
      <c r="AS823" s="12" t="str">
        <f t="shared" si="663"/>
        <v>D - Manager/Technical Expert</v>
      </c>
      <c r="AT823" s="12" t="str">
        <f t="shared" si="664"/>
        <v>Legal &amp; ComplianceCompliance Multi-RoleCompliance Multi-RoleD - Manager/Technical Expert</v>
      </c>
      <c r="AU823" s="153" t="str">
        <f t="shared" si="665"/>
        <v>D</v>
      </c>
    </row>
    <row r="824" spans="1:47">
      <c r="A824" s="12" t="s">
        <v>111</v>
      </c>
      <c r="B824" s="12" t="s">
        <v>112</v>
      </c>
      <c r="C824" s="12" t="s">
        <v>112</v>
      </c>
      <c r="D824" s="12" t="s">
        <v>136</v>
      </c>
      <c r="E824" s="12">
        <f t="shared" si="649"/>
        <v>3</v>
      </c>
      <c r="F824" s="12">
        <f t="shared" si="650"/>
        <v>1</v>
      </c>
      <c r="G824" s="12">
        <f t="shared" si="651"/>
        <v>4</v>
      </c>
      <c r="H824" s="12" t="str">
        <f t="shared" si="652"/>
        <v>Legal &amp; Compliance</v>
      </c>
      <c r="I824" s="12" t="str">
        <f t="shared" si="653"/>
        <v>Legal &amp; Compliance3</v>
      </c>
      <c r="J824" s="12" t="str">
        <f t="shared" si="654"/>
        <v>Compliance Multi-Role</v>
      </c>
      <c r="K824" s="12" t="str">
        <f t="shared" si="655"/>
        <v>Legal &amp; ComplianceCompliance Multi-Role1</v>
      </c>
      <c r="L824" s="12" t="str">
        <f t="shared" si="656"/>
        <v>Compliance Multi-Role</v>
      </c>
      <c r="M824" s="12" t="str">
        <f t="shared" si="657"/>
        <v>Legal &amp; ComplianceCompliance Multi-RoleCompliance Multi-Role4</v>
      </c>
      <c r="N824" s="12" t="str">
        <f t="shared" si="658"/>
        <v>E - Senior Professional</v>
      </c>
      <c r="O824" s="4" t="s">
        <v>2206</v>
      </c>
      <c r="P824" s="4" t="str">
        <f t="shared" si="666"/>
        <v>LG</v>
      </c>
      <c r="Q824" s="4" t="str">
        <f t="shared" si="667"/>
        <v>CO</v>
      </c>
      <c r="R824" s="4" t="str">
        <f t="shared" si="668"/>
        <v>A</v>
      </c>
      <c r="S824" s="4" t="str">
        <f t="shared" si="669"/>
        <v>E</v>
      </c>
      <c r="V824" s="12" t="str">
        <f t="shared" si="674"/>
        <v>RRU-LG-COAE</v>
      </c>
      <c r="W824" s="17" t="str">
        <f t="shared" si="675"/>
        <v>Legal &amp; Compliance</v>
      </c>
      <c r="X824" s="17" t="str">
        <f t="shared" si="676"/>
        <v>Compliance Multi-Role</v>
      </c>
      <c r="Y824" s="17" t="str">
        <f t="shared" si="677"/>
        <v>Compliance Multi-Role</v>
      </c>
      <c r="Z824" s="17" t="str">
        <f t="shared" si="678"/>
        <v>E - Senior Professional</v>
      </c>
      <c r="AN824" s="4" t="str">
        <f t="shared" si="659"/>
        <v>LGCOAE</v>
      </c>
      <c r="AO824" s="12" t="str">
        <f t="shared" si="679"/>
        <v>RRU-LG-COAE</v>
      </c>
      <c r="AP824" s="12" t="str">
        <f t="shared" si="660"/>
        <v>Legal &amp; Compliance</v>
      </c>
      <c r="AQ824" s="12" t="str">
        <f t="shared" si="661"/>
        <v>Compliance Multi-Role</v>
      </c>
      <c r="AR824" s="12" t="str">
        <f t="shared" si="662"/>
        <v>Compliance Multi-Role</v>
      </c>
      <c r="AS824" s="12" t="str">
        <f t="shared" si="663"/>
        <v>E - Senior Professional</v>
      </c>
      <c r="AT824" s="12" t="str">
        <f t="shared" si="664"/>
        <v>Legal &amp; ComplianceCompliance Multi-RoleCompliance Multi-RoleE - Senior Professional</v>
      </c>
      <c r="AU824" s="153" t="str">
        <f t="shared" si="665"/>
        <v>E</v>
      </c>
    </row>
    <row r="825" spans="1:47">
      <c r="A825" s="12" t="s">
        <v>111</v>
      </c>
      <c r="B825" s="12" t="s">
        <v>112</v>
      </c>
      <c r="C825" s="12" t="s">
        <v>112</v>
      </c>
      <c r="D825" s="12" t="s">
        <v>137</v>
      </c>
      <c r="E825" s="12">
        <f t="shared" si="649"/>
        <v>3</v>
      </c>
      <c r="F825" s="12">
        <f t="shared" si="650"/>
        <v>1</v>
      </c>
      <c r="G825" s="12">
        <f t="shared" si="651"/>
        <v>5</v>
      </c>
      <c r="H825" s="12" t="str">
        <f t="shared" si="652"/>
        <v>Legal &amp; Compliance</v>
      </c>
      <c r="I825" s="12" t="str">
        <f t="shared" si="653"/>
        <v>Legal &amp; Compliance3</v>
      </c>
      <c r="J825" s="12" t="str">
        <f t="shared" si="654"/>
        <v>Compliance Multi-Role</v>
      </c>
      <c r="K825" s="12" t="str">
        <f t="shared" si="655"/>
        <v>Legal &amp; ComplianceCompliance Multi-Role1</v>
      </c>
      <c r="L825" s="12" t="str">
        <f t="shared" si="656"/>
        <v>Compliance Multi-Role</v>
      </c>
      <c r="M825" s="12" t="str">
        <f t="shared" si="657"/>
        <v>Legal &amp; ComplianceCompliance Multi-RoleCompliance Multi-Role5</v>
      </c>
      <c r="N825" s="12" t="str">
        <f t="shared" si="658"/>
        <v>F - Intermediate Professional</v>
      </c>
      <c r="O825" s="4" t="s">
        <v>2207</v>
      </c>
      <c r="P825" s="4" t="str">
        <f t="shared" si="666"/>
        <v>LG</v>
      </c>
      <c r="Q825" s="4" t="str">
        <f t="shared" si="667"/>
        <v>CO</v>
      </c>
      <c r="R825" s="4" t="str">
        <f t="shared" si="668"/>
        <v>A</v>
      </c>
      <c r="S825" s="4" t="str">
        <f t="shared" si="669"/>
        <v>F</v>
      </c>
      <c r="V825" s="12" t="str">
        <f t="shared" si="670"/>
        <v>RRU-LG-COAF</v>
      </c>
      <c r="W825" s="17" t="str">
        <f t="shared" ref="W825:W856" si="690">A823</f>
        <v>Legal &amp; Compliance</v>
      </c>
      <c r="X825" s="17" t="str">
        <f t="shared" si="671"/>
        <v>Compliance Multi-Role</v>
      </c>
      <c r="Y825" s="17" t="str">
        <f t="shared" si="673"/>
        <v>Compliance Multi-Role</v>
      </c>
      <c r="Z825" s="17" t="str">
        <f t="shared" si="672"/>
        <v>F - Intermediate Professional</v>
      </c>
      <c r="AN825" s="4" t="str">
        <f t="shared" si="659"/>
        <v>LGCOAF</v>
      </c>
      <c r="AO825" s="12" t="str">
        <f t="shared" si="679"/>
        <v>RRU-LG-COAF</v>
      </c>
      <c r="AP825" s="12" t="str">
        <f t="shared" si="660"/>
        <v>Legal &amp; Compliance</v>
      </c>
      <c r="AQ825" s="12" t="str">
        <f t="shared" si="661"/>
        <v>Compliance Multi-Role</v>
      </c>
      <c r="AR825" s="12" t="str">
        <f t="shared" si="662"/>
        <v>Compliance Multi-Role</v>
      </c>
      <c r="AS825" s="12" t="str">
        <f t="shared" si="663"/>
        <v>F - Intermediate Professional</v>
      </c>
      <c r="AT825" s="12" t="str">
        <f t="shared" si="664"/>
        <v>Legal &amp; ComplianceCompliance Multi-RoleCompliance Multi-RoleF - Intermediate Professional</v>
      </c>
      <c r="AU825" s="153" t="str">
        <f t="shared" si="665"/>
        <v>F</v>
      </c>
    </row>
    <row r="826" spans="1:47">
      <c r="A826" s="12" t="s">
        <v>111</v>
      </c>
      <c r="B826" s="12" t="s">
        <v>112</v>
      </c>
      <c r="C826" s="12" t="s">
        <v>112</v>
      </c>
      <c r="D826" s="12" t="s">
        <v>138</v>
      </c>
      <c r="E826" s="12">
        <f t="shared" si="649"/>
        <v>3</v>
      </c>
      <c r="F826" s="12">
        <f t="shared" si="650"/>
        <v>1</v>
      </c>
      <c r="G826" s="12">
        <f t="shared" si="651"/>
        <v>6</v>
      </c>
      <c r="H826" s="12" t="str">
        <f t="shared" si="652"/>
        <v>Legal &amp; Compliance</v>
      </c>
      <c r="I826" s="12" t="str">
        <f t="shared" si="653"/>
        <v>Legal &amp; Compliance3</v>
      </c>
      <c r="J826" s="12" t="str">
        <f t="shared" si="654"/>
        <v>Compliance Multi-Role</v>
      </c>
      <c r="K826" s="12" t="str">
        <f t="shared" si="655"/>
        <v>Legal &amp; ComplianceCompliance Multi-Role1</v>
      </c>
      <c r="L826" s="12" t="str">
        <f t="shared" si="656"/>
        <v>Compliance Multi-Role</v>
      </c>
      <c r="M826" s="12" t="str">
        <f t="shared" si="657"/>
        <v>Legal &amp; ComplianceCompliance Multi-RoleCompliance Multi-Role6</v>
      </c>
      <c r="N826" s="12" t="str">
        <f t="shared" si="658"/>
        <v>G - Junior Professional</v>
      </c>
      <c r="O826" s="4" t="s">
        <v>2208</v>
      </c>
      <c r="P826" s="4" t="str">
        <f t="shared" si="666"/>
        <v>LG</v>
      </c>
      <c r="Q826" s="4" t="str">
        <f t="shared" si="667"/>
        <v>CO</v>
      </c>
      <c r="R826" s="4" t="str">
        <f t="shared" si="668"/>
        <v>A</v>
      </c>
      <c r="S826" s="4" t="str">
        <f t="shared" si="669"/>
        <v>G</v>
      </c>
      <c r="V826" s="12" t="str">
        <f t="shared" si="670"/>
        <v>RRU-LG-COAG</v>
      </c>
      <c r="W826" s="17" t="str">
        <f t="shared" si="690"/>
        <v>Legal &amp; Compliance</v>
      </c>
      <c r="X826" s="17" t="str">
        <f t="shared" si="671"/>
        <v>Compliance Multi-Role</v>
      </c>
      <c r="Y826" s="17" t="str">
        <f t="shared" si="673"/>
        <v>Compliance Multi-Role</v>
      </c>
      <c r="Z826" s="17" t="str">
        <f t="shared" si="672"/>
        <v>G - Junior Professional</v>
      </c>
      <c r="AN826" s="4" t="str">
        <f t="shared" si="659"/>
        <v>LGCOAG</v>
      </c>
      <c r="AO826" s="12" t="str">
        <f t="shared" si="679"/>
        <v>RRU-LG-COAG</v>
      </c>
      <c r="AP826" s="12" t="str">
        <f t="shared" si="660"/>
        <v>Legal &amp; Compliance</v>
      </c>
      <c r="AQ826" s="12" t="str">
        <f t="shared" si="661"/>
        <v>Compliance Multi-Role</v>
      </c>
      <c r="AR826" s="12" t="str">
        <f t="shared" si="662"/>
        <v>Compliance Multi-Role</v>
      </c>
      <c r="AS826" s="12" t="str">
        <f t="shared" si="663"/>
        <v>G - Junior Professional</v>
      </c>
      <c r="AT826" s="12" t="str">
        <f t="shared" si="664"/>
        <v>Legal &amp; ComplianceCompliance Multi-RoleCompliance Multi-RoleG - Junior Professional</v>
      </c>
      <c r="AU826" s="153" t="str">
        <f t="shared" si="665"/>
        <v>G</v>
      </c>
    </row>
    <row r="827" spans="1:47">
      <c r="A827" s="12" t="s">
        <v>111</v>
      </c>
      <c r="B827" s="12" t="s">
        <v>112</v>
      </c>
      <c r="C827" s="12" t="s">
        <v>112</v>
      </c>
      <c r="D827" s="12" t="s">
        <v>1408</v>
      </c>
      <c r="E827" s="12">
        <f t="shared" si="649"/>
        <v>3</v>
      </c>
      <c r="F827" s="12">
        <f t="shared" si="650"/>
        <v>1</v>
      </c>
      <c r="G827" s="12">
        <f t="shared" si="651"/>
        <v>7</v>
      </c>
      <c r="H827" s="12" t="str">
        <f t="shared" si="652"/>
        <v>Legal &amp; Compliance</v>
      </c>
      <c r="I827" s="12" t="str">
        <f t="shared" si="653"/>
        <v>Legal &amp; Compliance3</v>
      </c>
      <c r="J827" s="12" t="str">
        <f t="shared" si="654"/>
        <v>Compliance Multi-Role</v>
      </c>
      <c r="K827" s="12" t="str">
        <f t="shared" si="655"/>
        <v>Legal &amp; ComplianceCompliance Multi-Role1</v>
      </c>
      <c r="L827" s="12" t="str">
        <f t="shared" si="656"/>
        <v>Compliance Multi-Role</v>
      </c>
      <c r="M827" s="12" t="str">
        <f t="shared" si="657"/>
        <v>Legal &amp; ComplianceCompliance Multi-RoleCompliance Multi-Role7</v>
      </c>
      <c r="N827" s="12" t="str">
        <f t="shared" si="658"/>
        <v>Levels C &amp; D Combined</v>
      </c>
      <c r="O827" s="4" t="s">
        <v>2201</v>
      </c>
      <c r="P827" s="4" t="str">
        <f t="shared" si="666"/>
        <v>LG</v>
      </c>
      <c r="Q827" s="4" t="str">
        <f t="shared" si="667"/>
        <v>CO</v>
      </c>
      <c r="R827" s="4" t="str">
        <f t="shared" si="668"/>
        <v>A</v>
      </c>
      <c r="S827" s="4" t="str">
        <f t="shared" si="669"/>
        <v>2</v>
      </c>
      <c r="V827" s="12" t="str">
        <f t="shared" si="670"/>
        <v>RRU-LG-COA2</v>
      </c>
      <c r="W827" s="17" t="str">
        <f t="shared" si="690"/>
        <v>Legal &amp; Compliance</v>
      </c>
      <c r="X827" s="17" t="str">
        <f t="shared" si="671"/>
        <v>Compliance Multi-Role</v>
      </c>
      <c r="Y827" s="17" t="str">
        <f t="shared" si="673"/>
        <v>Compliance Multi-Role</v>
      </c>
      <c r="Z827" s="17" t="str">
        <f t="shared" si="672"/>
        <v>Levels C &amp; D Combined</v>
      </c>
      <c r="AN827" s="4" t="str">
        <f t="shared" si="659"/>
        <v>LGCOA2</v>
      </c>
      <c r="AO827" s="12" t="str">
        <f t="shared" si="679"/>
        <v>RRU-LG-COA2</v>
      </c>
      <c r="AP827" s="12" t="str">
        <f t="shared" si="660"/>
        <v>Legal &amp; Compliance</v>
      </c>
      <c r="AQ827" s="12" t="str">
        <f t="shared" si="661"/>
        <v>Compliance Multi-Role</v>
      </c>
      <c r="AR827" s="12" t="str">
        <f t="shared" si="662"/>
        <v>Compliance Multi-Role</v>
      </c>
      <c r="AS827" s="12" t="str">
        <f t="shared" si="663"/>
        <v>Levels C &amp; D Combined</v>
      </c>
      <c r="AT827" s="12" t="str">
        <f t="shared" si="664"/>
        <v>Legal &amp; ComplianceCompliance Multi-RoleCompliance Multi-RoleLevels C &amp; D Combined</v>
      </c>
      <c r="AU827" s="153" t="str">
        <f t="shared" si="665"/>
        <v>2</v>
      </c>
    </row>
    <row r="828" spans="1:47">
      <c r="A828" s="12" t="s">
        <v>111</v>
      </c>
      <c r="B828" s="12" t="s">
        <v>112</v>
      </c>
      <c r="C828" s="12" t="s">
        <v>112</v>
      </c>
      <c r="D828" s="12" t="s">
        <v>1409</v>
      </c>
      <c r="E828" s="12">
        <f t="shared" si="649"/>
        <v>3</v>
      </c>
      <c r="F828" s="12">
        <f t="shared" si="650"/>
        <v>1</v>
      </c>
      <c r="G828" s="12">
        <f t="shared" si="651"/>
        <v>8</v>
      </c>
      <c r="H828" s="12" t="str">
        <f t="shared" si="652"/>
        <v>Legal &amp; Compliance</v>
      </c>
      <c r="I828" s="12" t="str">
        <f t="shared" si="653"/>
        <v>Legal &amp; Compliance3</v>
      </c>
      <c r="J828" s="12" t="str">
        <f t="shared" si="654"/>
        <v>Compliance Multi-Role</v>
      </c>
      <c r="K828" s="12" t="str">
        <f t="shared" si="655"/>
        <v>Legal &amp; ComplianceCompliance Multi-Role1</v>
      </c>
      <c r="L828" s="12" t="str">
        <f t="shared" si="656"/>
        <v>Compliance Multi-Role</v>
      </c>
      <c r="M828" s="12" t="str">
        <f t="shared" si="657"/>
        <v>Legal &amp; ComplianceCompliance Multi-RoleCompliance Multi-Role8</v>
      </c>
      <c r="N828" s="12" t="str">
        <f t="shared" si="658"/>
        <v>Levels E, F &amp; G Combined</v>
      </c>
      <c r="O828" s="4" t="s">
        <v>2202</v>
      </c>
      <c r="P828" s="4" t="str">
        <f t="shared" si="666"/>
        <v>LG</v>
      </c>
      <c r="Q828" s="4" t="str">
        <f t="shared" si="667"/>
        <v>CO</v>
      </c>
      <c r="R828" s="4" t="str">
        <f t="shared" si="668"/>
        <v>A</v>
      </c>
      <c r="S828" s="4" t="str">
        <f t="shared" si="669"/>
        <v>3</v>
      </c>
      <c r="V828" s="12" t="str">
        <f t="shared" si="670"/>
        <v>RRU-LG-COA3</v>
      </c>
      <c r="W828" s="17" t="str">
        <f t="shared" si="690"/>
        <v>Legal &amp; Compliance</v>
      </c>
      <c r="X828" s="17" t="str">
        <f t="shared" si="671"/>
        <v>Compliance Multi-Role</v>
      </c>
      <c r="Y828" s="17" t="str">
        <f t="shared" si="673"/>
        <v>Compliance Multi-Role</v>
      </c>
      <c r="Z828" s="17" t="str">
        <f t="shared" si="672"/>
        <v>Levels E, F &amp; G Combined</v>
      </c>
      <c r="AN828" s="4" t="str">
        <f t="shared" si="659"/>
        <v>LGCOA3</v>
      </c>
      <c r="AO828" s="12" t="str">
        <f t="shared" si="679"/>
        <v>RRU-LG-COA3</v>
      </c>
      <c r="AP828" s="12" t="str">
        <f t="shared" si="660"/>
        <v>Legal &amp; Compliance</v>
      </c>
      <c r="AQ828" s="12" t="str">
        <f t="shared" si="661"/>
        <v>Compliance Multi-Role</v>
      </c>
      <c r="AR828" s="12" t="str">
        <f t="shared" si="662"/>
        <v>Compliance Multi-Role</v>
      </c>
      <c r="AS828" s="12" t="str">
        <f t="shared" si="663"/>
        <v>Levels E, F &amp; G Combined</v>
      </c>
      <c r="AT828" s="12" t="str">
        <f t="shared" si="664"/>
        <v>Legal &amp; ComplianceCompliance Multi-RoleCompliance Multi-RoleLevels E, F &amp; G Combined</v>
      </c>
      <c r="AU828" s="153" t="str">
        <f t="shared" si="665"/>
        <v>3</v>
      </c>
    </row>
    <row r="829" spans="1:47">
      <c r="A829" s="12" t="s">
        <v>111</v>
      </c>
      <c r="B829" s="12" t="s">
        <v>112</v>
      </c>
      <c r="C829" s="12" t="s">
        <v>1406</v>
      </c>
      <c r="D829" s="12" t="s">
        <v>142</v>
      </c>
      <c r="E829" s="12">
        <f t="shared" si="649"/>
        <v>3</v>
      </c>
      <c r="F829" s="12">
        <f t="shared" si="650"/>
        <v>2</v>
      </c>
      <c r="G829" s="12">
        <f t="shared" si="651"/>
        <v>1</v>
      </c>
      <c r="H829" s="12" t="str">
        <f t="shared" si="652"/>
        <v>Legal &amp; Compliance</v>
      </c>
      <c r="I829" s="12" t="str">
        <f t="shared" si="653"/>
        <v>Legal &amp; Compliance3</v>
      </c>
      <c r="J829" s="12" t="str">
        <f t="shared" si="654"/>
        <v>Compliance Multi-Role</v>
      </c>
      <c r="K829" s="12" t="str">
        <f t="shared" si="655"/>
        <v>Legal &amp; ComplianceCompliance Multi-Role2</v>
      </c>
      <c r="L829" s="12" t="str">
        <f t="shared" si="656"/>
        <v>BSA and CRA Officers Combined</v>
      </c>
      <c r="M829" s="12" t="str">
        <f t="shared" si="657"/>
        <v>Legal &amp; ComplianceCompliance Multi-RoleBSA and CRA Officers Combined1</v>
      </c>
      <c r="N829" s="12" t="str">
        <f t="shared" si="658"/>
        <v>C - Function Manager/Senior Technical Expert</v>
      </c>
      <c r="O829" s="4" t="s">
        <v>2198</v>
      </c>
      <c r="P829" s="4" t="str">
        <f t="shared" si="666"/>
        <v>LG</v>
      </c>
      <c r="Q829" s="4" t="str">
        <f t="shared" si="667"/>
        <v>CO</v>
      </c>
      <c r="R829" s="4" t="str">
        <f t="shared" si="668"/>
        <v>1</v>
      </c>
      <c r="S829" s="4" t="str">
        <f t="shared" si="669"/>
        <v>C</v>
      </c>
      <c r="V829" s="12" t="str">
        <f t="shared" si="670"/>
        <v>RRU-LG-CO1C</v>
      </c>
      <c r="W829" s="17" t="str">
        <f t="shared" si="690"/>
        <v>Legal &amp; Compliance</v>
      </c>
      <c r="X829" s="17" t="str">
        <f t="shared" si="671"/>
        <v>Compliance Multi-Role</v>
      </c>
      <c r="Y829" s="17" t="str">
        <f t="shared" si="673"/>
        <v>Compliance Multi-Role</v>
      </c>
      <c r="Z829" s="17" t="str">
        <f t="shared" si="672"/>
        <v>C - Function Manager/Senior Technical Expert</v>
      </c>
      <c r="AN829" s="4" t="str">
        <f t="shared" si="659"/>
        <v>LGCO1C</v>
      </c>
      <c r="AO829" s="12" t="str">
        <f t="shared" si="679"/>
        <v>RRU-LG-CO1C</v>
      </c>
      <c r="AP829" s="12" t="str">
        <f t="shared" si="660"/>
        <v>Legal &amp; Compliance</v>
      </c>
      <c r="AQ829" s="12" t="str">
        <f t="shared" si="661"/>
        <v>Compliance Multi-Role</v>
      </c>
      <c r="AR829" s="12" t="str">
        <f t="shared" si="662"/>
        <v>BSA and CRA Officers Combined</v>
      </c>
      <c r="AS829" s="12" t="str">
        <f t="shared" si="663"/>
        <v>C - Function Manager/Senior Technical Expert</v>
      </c>
      <c r="AT829" s="12" t="str">
        <f t="shared" si="664"/>
        <v>Legal &amp; ComplianceCompliance Multi-RoleBSA and CRA Officers CombinedC - Function Manager/Senior Technical Expert</v>
      </c>
      <c r="AU829" s="153" t="str">
        <f t="shared" si="665"/>
        <v>C</v>
      </c>
    </row>
    <row r="830" spans="1:47">
      <c r="A830" s="12" t="s">
        <v>111</v>
      </c>
      <c r="B830" s="12" t="s">
        <v>112</v>
      </c>
      <c r="C830" s="12" t="s">
        <v>1406</v>
      </c>
      <c r="D830" s="12" t="s">
        <v>136</v>
      </c>
      <c r="E830" s="12">
        <f t="shared" si="649"/>
        <v>3</v>
      </c>
      <c r="F830" s="12">
        <f t="shared" si="650"/>
        <v>2</v>
      </c>
      <c r="G830" s="12">
        <f t="shared" si="651"/>
        <v>2</v>
      </c>
      <c r="H830" s="12" t="str">
        <f t="shared" si="652"/>
        <v>Legal &amp; Compliance</v>
      </c>
      <c r="I830" s="12" t="str">
        <f t="shared" si="653"/>
        <v>Legal &amp; Compliance3</v>
      </c>
      <c r="J830" s="12" t="str">
        <f t="shared" si="654"/>
        <v>Compliance Multi-Role</v>
      </c>
      <c r="K830" s="12" t="str">
        <f t="shared" si="655"/>
        <v>Legal &amp; ComplianceCompliance Multi-Role2</v>
      </c>
      <c r="L830" s="12" t="str">
        <f t="shared" si="656"/>
        <v>BSA and CRA Officers Combined</v>
      </c>
      <c r="M830" s="12" t="str">
        <f t="shared" si="657"/>
        <v>Legal &amp; ComplianceCompliance Multi-RoleBSA and CRA Officers Combined2</v>
      </c>
      <c r="N830" s="12" t="str">
        <f t="shared" si="658"/>
        <v>E - Senior Professional</v>
      </c>
      <c r="O830" s="4" t="s">
        <v>2199</v>
      </c>
      <c r="P830" s="4" t="str">
        <f t="shared" si="666"/>
        <v>LG</v>
      </c>
      <c r="Q830" s="4" t="str">
        <f t="shared" si="667"/>
        <v>CO</v>
      </c>
      <c r="R830" s="4" t="str">
        <f t="shared" si="668"/>
        <v>1</v>
      </c>
      <c r="S830" s="4" t="str">
        <f t="shared" si="669"/>
        <v>E</v>
      </c>
      <c r="V830" s="12" t="str">
        <f t="shared" si="670"/>
        <v>RRU-LG-CO1E</v>
      </c>
      <c r="W830" s="17" t="str">
        <f t="shared" si="690"/>
        <v>Legal &amp; Compliance</v>
      </c>
      <c r="X830" s="17" t="str">
        <f t="shared" si="671"/>
        <v>Compliance Multi-Role</v>
      </c>
      <c r="Y830" s="17" t="str">
        <f t="shared" si="673"/>
        <v>BSA and CRA Officers Combined</v>
      </c>
      <c r="Z830" s="17" t="str">
        <f t="shared" si="672"/>
        <v>E - Senior Professional</v>
      </c>
      <c r="AN830" s="4" t="str">
        <f t="shared" si="659"/>
        <v>LGCO1E</v>
      </c>
      <c r="AO830" s="12" t="str">
        <f t="shared" si="679"/>
        <v>RRU-LG-CO1E</v>
      </c>
      <c r="AP830" s="12" t="str">
        <f t="shared" si="660"/>
        <v>Legal &amp; Compliance</v>
      </c>
      <c r="AQ830" s="12" t="str">
        <f t="shared" si="661"/>
        <v>Compliance Multi-Role</v>
      </c>
      <c r="AR830" s="12" t="str">
        <f t="shared" si="662"/>
        <v>BSA and CRA Officers Combined</v>
      </c>
      <c r="AS830" s="12" t="str">
        <f t="shared" si="663"/>
        <v>E - Senior Professional</v>
      </c>
      <c r="AT830" s="12" t="str">
        <f t="shared" si="664"/>
        <v>Legal &amp; ComplianceCompliance Multi-RoleBSA and CRA Officers CombinedE - Senior Professional</v>
      </c>
      <c r="AU830" s="153" t="str">
        <f t="shared" si="665"/>
        <v>E</v>
      </c>
    </row>
    <row r="831" spans="1:47">
      <c r="A831" s="12" t="s">
        <v>111</v>
      </c>
      <c r="B831" s="12" t="s">
        <v>112</v>
      </c>
      <c r="C831" s="12" t="s">
        <v>1406</v>
      </c>
      <c r="D831" s="12" t="s">
        <v>138</v>
      </c>
      <c r="E831" s="12">
        <f t="shared" si="649"/>
        <v>3</v>
      </c>
      <c r="F831" s="12">
        <f t="shared" si="650"/>
        <v>2</v>
      </c>
      <c r="G831" s="12">
        <f t="shared" si="651"/>
        <v>3</v>
      </c>
      <c r="H831" s="12" t="str">
        <f t="shared" si="652"/>
        <v>Legal &amp; Compliance</v>
      </c>
      <c r="I831" s="12" t="str">
        <f t="shared" si="653"/>
        <v>Legal &amp; Compliance3</v>
      </c>
      <c r="J831" s="12" t="str">
        <f t="shared" si="654"/>
        <v>Compliance Multi-Role</v>
      </c>
      <c r="K831" s="12" t="str">
        <f t="shared" si="655"/>
        <v>Legal &amp; ComplianceCompliance Multi-Role2</v>
      </c>
      <c r="L831" s="12" t="str">
        <f t="shared" si="656"/>
        <v>BSA and CRA Officers Combined</v>
      </c>
      <c r="M831" s="12" t="str">
        <f t="shared" si="657"/>
        <v>Legal &amp; ComplianceCompliance Multi-RoleBSA and CRA Officers Combined3</v>
      </c>
      <c r="N831" s="12" t="str">
        <f t="shared" si="658"/>
        <v>G - Junior Professional</v>
      </c>
      <c r="O831" s="4" t="s">
        <v>2200</v>
      </c>
      <c r="P831" s="4" t="str">
        <f t="shared" si="666"/>
        <v>LG</v>
      </c>
      <c r="Q831" s="4" t="str">
        <f t="shared" si="667"/>
        <v>CO</v>
      </c>
      <c r="R831" s="4" t="str">
        <f t="shared" si="668"/>
        <v>1</v>
      </c>
      <c r="S831" s="4" t="str">
        <f t="shared" si="669"/>
        <v>G</v>
      </c>
      <c r="V831" s="12" t="str">
        <f t="shared" si="670"/>
        <v>RRU-LG-CO1G</v>
      </c>
      <c r="W831" s="17" t="str">
        <f t="shared" si="690"/>
        <v>Legal &amp; Compliance</v>
      </c>
      <c r="X831" s="17" t="str">
        <f t="shared" si="671"/>
        <v>Compliance Multi-Role</v>
      </c>
      <c r="Y831" s="17" t="str">
        <f t="shared" si="673"/>
        <v>BSA and CRA Officers Combined</v>
      </c>
      <c r="Z831" s="17" t="str">
        <f t="shared" si="672"/>
        <v>G - Junior Professional</v>
      </c>
      <c r="AN831" s="4" t="str">
        <f t="shared" si="659"/>
        <v>LGCO1G</v>
      </c>
      <c r="AO831" s="12" t="str">
        <f t="shared" si="679"/>
        <v>RRU-LG-CO1G</v>
      </c>
      <c r="AP831" s="12" t="str">
        <f t="shared" si="660"/>
        <v>Legal &amp; Compliance</v>
      </c>
      <c r="AQ831" s="12" t="str">
        <f t="shared" si="661"/>
        <v>Compliance Multi-Role</v>
      </c>
      <c r="AR831" s="12" t="str">
        <f t="shared" si="662"/>
        <v>BSA and CRA Officers Combined</v>
      </c>
      <c r="AS831" s="12" t="str">
        <f t="shared" si="663"/>
        <v>G - Junior Professional</v>
      </c>
      <c r="AT831" s="12" t="str">
        <f t="shared" si="664"/>
        <v>Legal &amp; ComplianceCompliance Multi-RoleBSA and CRA Officers CombinedG - Junior Professional</v>
      </c>
      <c r="AU831" s="153" t="str">
        <f t="shared" si="665"/>
        <v>G</v>
      </c>
    </row>
    <row r="832" spans="1:47">
      <c r="A832" s="12" t="s">
        <v>111</v>
      </c>
      <c r="B832" s="12" t="s">
        <v>10</v>
      </c>
      <c r="C832" s="12" t="s">
        <v>10</v>
      </c>
      <c r="D832" s="12" t="s">
        <v>51</v>
      </c>
      <c r="E832" s="12">
        <f t="shared" si="649"/>
        <v>4</v>
      </c>
      <c r="F832" s="12">
        <f t="shared" si="650"/>
        <v>1</v>
      </c>
      <c r="G832" s="12">
        <f t="shared" si="651"/>
        <v>1</v>
      </c>
      <c r="H832" s="12" t="str">
        <f t="shared" si="652"/>
        <v>Legal &amp; Compliance</v>
      </c>
      <c r="I832" s="12" t="str">
        <f t="shared" si="653"/>
        <v>Legal &amp; Compliance4</v>
      </c>
      <c r="J832" s="12" t="str">
        <f t="shared" si="654"/>
        <v>BSA Officer</v>
      </c>
      <c r="K832" s="12" t="str">
        <f t="shared" si="655"/>
        <v>Legal &amp; ComplianceBSA Officer1</v>
      </c>
      <c r="L832" s="12" t="str">
        <f t="shared" si="656"/>
        <v>BSA Officer</v>
      </c>
      <c r="M832" s="12" t="str">
        <f t="shared" si="657"/>
        <v>Legal &amp; ComplianceBSA OfficerBSA Officer1</v>
      </c>
      <c r="N832" s="12" t="str">
        <f t="shared" si="658"/>
        <v>B - Senior Function Manager</v>
      </c>
      <c r="O832" s="4" t="s">
        <v>2192</v>
      </c>
      <c r="P832" s="4" t="str">
        <f t="shared" si="666"/>
        <v>LG</v>
      </c>
      <c r="Q832" s="4" t="str">
        <f t="shared" si="667"/>
        <v>BS</v>
      </c>
      <c r="R832" s="4" t="str">
        <f t="shared" si="668"/>
        <v>A</v>
      </c>
      <c r="S832" s="4" t="str">
        <f t="shared" si="669"/>
        <v>B</v>
      </c>
      <c r="V832" s="12" t="str">
        <f t="shared" si="670"/>
        <v>RRU-LG-BSAB</v>
      </c>
      <c r="W832" s="17" t="str">
        <f t="shared" si="690"/>
        <v>Legal &amp; Compliance</v>
      </c>
      <c r="X832" s="17" t="str">
        <f t="shared" si="671"/>
        <v>BSA Officer</v>
      </c>
      <c r="Y832" s="17" t="str">
        <f t="shared" si="673"/>
        <v>BSA and CRA Officers Combined</v>
      </c>
      <c r="Z832" s="17" t="str">
        <f t="shared" si="672"/>
        <v>B - Senior Function Manager</v>
      </c>
      <c r="AN832" s="4" t="str">
        <f t="shared" si="659"/>
        <v>LGBSAB</v>
      </c>
      <c r="AO832" s="12" t="str">
        <f t="shared" si="679"/>
        <v>RRU-LG-BSAB</v>
      </c>
      <c r="AP832" s="12" t="str">
        <f t="shared" si="660"/>
        <v>Legal &amp; Compliance</v>
      </c>
      <c r="AQ832" s="12" t="str">
        <f t="shared" si="661"/>
        <v>BSA Officer</v>
      </c>
      <c r="AR832" s="12" t="str">
        <f t="shared" si="662"/>
        <v>BSA Officer</v>
      </c>
      <c r="AS832" s="12" t="str">
        <f t="shared" si="663"/>
        <v>B - Senior Function Manager</v>
      </c>
      <c r="AT832" s="12" t="str">
        <f t="shared" si="664"/>
        <v>Legal &amp; ComplianceBSA OfficerBSA OfficerB - Senior Function Manager</v>
      </c>
      <c r="AU832" s="153" t="str">
        <f t="shared" si="665"/>
        <v>B</v>
      </c>
    </row>
    <row r="833" spans="1:47">
      <c r="A833" s="12" t="s">
        <v>111</v>
      </c>
      <c r="B833" s="12" t="s">
        <v>10</v>
      </c>
      <c r="C833" s="12" t="s">
        <v>10</v>
      </c>
      <c r="D833" s="12" t="s">
        <v>142</v>
      </c>
      <c r="E833" s="12">
        <f t="shared" si="649"/>
        <v>4</v>
      </c>
      <c r="F833" s="12">
        <f t="shared" si="650"/>
        <v>1</v>
      </c>
      <c r="G833" s="12">
        <f t="shared" si="651"/>
        <v>2</v>
      </c>
      <c r="H833" s="12" t="str">
        <f t="shared" si="652"/>
        <v>Legal &amp; Compliance</v>
      </c>
      <c r="I833" s="12" t="str">
        <f t="shared" si="653"/>
        <v>Legal &amp; Compliance4</v>
      </c>
      <c r="J833" s="12" t="str">
        <f t="shared" si="654"/>
        <v>BSA Officer</v>
      </c>
      <c r="K833" s="12" t="str">
        <f t="shared" si="655"/>
        <v>Legal &amp; ComplianceBSA Officer1</v>
      </c>
      <c r="L833" s="12" t="str">
        <f t="shared" si="656"/>
        <v>BSA Officer</v>
      </c>
      <c r="M833" s="12" t="str">
        <f t="shared" si="657"/>
        <v>Legal &amp; ComplianceBSA OfficerBSA Officer2</v>
      </c>
      <c r="N833" s="12" t="str">
        <f t="shared" si="658"/>
        <v>C - Function Manager/Senior Technical Expert</v>
      </c>
      <c r="O833" s="4" t="s">
        <v>2193</v>
      </c>
      <c r="P833" s="4" t="str">
        <f t="shared" si="666"/>
        <v>LG</v>
      </c>
      <c r="Q833" s="4" t="str">
        <f t="shared" si="667"/>
        <v>BS</v>
      </c>
      <c r="R833" s="4" t="str">
        <f t="shared" si="668"/>
        <v>A</v>
      </c>
      <c r="S833" s="4" t="str">
        <f t="shared" si="669"/>
        <v>C</v>
      </c>
      <c r="V833" s="12" t="str">
        <f t="shared" si="670"/>
        <v>RRU-LG-BSAC</v>
      </c>
      <c r="W833" s="17" t="str">
        <f t="shared" si="690"/>
        <v>Legal &amp; Compliance</v>
      </c>
      <c r="X833" s="17" t="str">
        <f t="shared" si="671"/>
        <v>BSA Officer</v>
      </c>
      <c r="Y833" s="17" t="str">
        <f t="shared" si="673"/>
        <v>BSA Officer</v>
      </c>
      <c r="Z833" s="17" t="str">
        <f t="shared" si="672"/>
        <v>C - Function Manager/Senior Technical Expert</v>
      </c>
      <c r="AN833" s="4" t="str">
        <f t="shared" si="659"/>
        <v>LGBSAC</v>
      </c>
      <c r="AO833" s="12" t="str">
        <f t="shared" si="679"/>
        <v>RRU-LG-BSAC</v>
      </c>
      <c r="AP833" s="12" t="str">
        <f t="shared" si="660"/>
        <v>Legal &amp; Compliance</v>
      </c>
      <c r="AQ833" s="12" t="str">
        <f t="shared" si="661"/>
        <v>BSA Officer</v>
      </c>
      <c r="AR833" s="12" t="str">
        <f t="shared" si="662"/>
        <v>BSA Officer</v>
      </c>
      <c r="AS833" s="12" t="str">
        <f t="shared" si="663"/>
        <v>C - Function Manager/Senior Technical Expert</v>
      </c>
      <c r="AT833" s="12" t="str">
        <f t="shared" si="664"/>
        <v>Legal &amp; ComplianceBSA OfficerBSA OfficerC - Function Manager/Senior Technical Expert</v>
      </c>
      <c r="AU833" s="153" t="str">
        <f t="shared" si="665"/>
        <v>C</v>
      </c>
    </row>
    <row r="834" spans="1:47">
      <c r="A834" s="12" t="s">
        <v>111</v>
      </c>
      <c r="B834" s="12" t="s">
        <v>10</v>
      </c>
      <c r="C834" s="12" t="s">
        <v>10</v>
      </c>
      <c r="D834" s="12" t="s">
        <v>135</v>
      </c>
      <c r="E834" s="12">
        <f t="shared" si="649"/>
        <v>4</v>
      </c>
      <c r="F834" s="12">
        <f t="shared" si="650"/>
        <v>1</v>
      </c>
      <c r="G834" s="12">
        <f t="shared" si="651"/>
        <v>3</v>
      </c>
      <c r="H834" s="12" t="str">
        <f t="shared" si="652"/>
        <v>Legal &amp; Compliance</v>
      </c>
      <c r="I834" s="12" t="str">
        <f t="shared" si="653"/>
        <v>Legal &amp; Compliance4</v>
      </c>
      <c r="J834" s="12" t="str">
        <f t="shared" si="654"/>
        <v>BSA Officer</v>
      </c>
      <c r="K834" s="12" t="str">
        <f t="shared" si="655"/>
        <v>Legal &amp; ComplianceBSA Officer1</v>
      </c>
      <c r="L834" s="12" t="str">
        <f t="shared" si="656"/>
        <v>BSA Officer</v>
      </c>
      <c r="M834" s="12" t="str">
        <f t="shared" si="657"/>
        <v>Legal &amp; ComplianceBSA OfficerBSA Officer3</v>
      </c>
      <c r="N834" s="12" t="str">
        <f t="shared" si="658"/>
        <v>D - Manager/Technical Expert</v>
      </c>
      <c r="O834" s="4" t="s">
        <v>2194</v>
      </c>
      <c r="P834" s="4" t="str">
        <f t="shared" si="666"/>
        <v>LG</v>
      </c>
      <c r="Q834" s="4" t="str">
        <f t="shared" si="667"/>
        <v>BS</v>
      </c>
      <c r="R834" s="4" t="str">
        <f t="shared" si="668"/>
        <v>A</v>
      </c>
      <c r="S834" s="4" t="str">
        <f t="shared" si="669"/>
        <v>D</v>
      </c>
      <c r="V834" s="12" t="str">
        <f t="shared" si="670"/>
        <v>RRU-LG-BSAD</v>
      </c>
      <c r="W834" s="17" t="str">
        <f t="shared" si="690"/>
        <v>Legal &amp; Compliance</v>
      </c>
      <c r="X834" s="17" t="str">
        <f t="shared" si="671"/>
        <v>BSA Officer</v>
      </c>
      <c r="Y834" s="17" t="str">
        <f t="shared" si="673"/>
        <v>BSA Officer</v>
      </c>
      <c r="Z834" s="17" t="str">
        <f t="shared" si="672"/>
        <v>D - Manager/Technical Expert</v>
      </c>
      <c r="AN834" s="4" t="str">
        <f t="shared" si="659"/>
        <v>LGBSAD</v>
      </c>
      <c r="AO834" s="12" t="str">
        <f t="shared" si="679"/>
        <v>RRU-LG-BSAD</v>
      </c>
      <c r="AP834" s="12" t="str">
        <f t="shared" si="660"/>
        <v>Legal &amp; Compliance</v>
      </c>
      <c r="AQ834" s="12" t="str">
        <f t="shared" si="661"/>
        <v>BSA Officer</v>
      </c>
      <c r="AR834" s="12" t="str">
        <f t="shared" si="662"/>
        <v>BSA Officer</v>
      </c>
      <c r="AS834" s="12" t="str">
        <f t="shared" si="663"/>
        <v>D - Manager/Technical Expert</v>
      </c>
      <c r="AT834" s="12" t="str">
        <f t="shared" si="664"/>
        <v>Legal &amp; ComplianceBSA OfficerBSA OfficerD - Manager/Technical Expert</v>
      </c>
      <c r="AU834" s="153" t="str">
        <f t="shared" si="665"/>
        <v>D</v>
      </c>
    </row>
    <row r="835" spans="1:47">
      <c r="A835" s="12" t="s">
        <v>111</v>
      </c>
      <c r="B835" s="12" t="s">
        <v>10</v>
      </c>
      <c r="C835" s="12" t="s">
        <v>10</v>
      </c>
      <c r="D835" s="12" t="s">
        <v>136</v>
      </c>
      <c r="E835" s="12">
        <f t="shared" si="649"/>
        <v>4</v>
      </c>
      <c r="F835" s="12">
        <f t="shared" si="650"/>
        <v>1</v>
      </c>
      <c r="G835" s="12">
        <f t="shared" si="651"/>
        <v>4</v>
      </c>
      <c r="H835" s="12" t="str">
        <f t="shared" si="652"/>
        <v>Legal &amp; Compliance</v>
      </c>
      <c r="I835" s="12" t="str">
        <f t="shared" si="653"/>
        <v>Legal &amp; Compliance4</v>
      </c>
      <c r="J835" s="12" t="str">
        <f t="shared" si="654"/>
        <v>BSA Officer</v>
      </c>
      <c r="K835" s="12" t="str">
        <f t="shared" si="655"/>
        <v>Legal &amp; ComplianceBSA Officer1</v>
      </c>
      <c r="L835" s="12" t="str">
        <f t="shared" si="656"/>
        <v>BSA Officer</v>
      </c>
      <c r="M835" s="12" t="str">
        <f t="shared" si="657"/>
        <v>Legal &amp; ComplianceBSA OfficerBSA Officer4</v>
      </c>
      <c r="N835" s="12" t="str">
        <f t="shared" si="658"/>
        <v>E - Senior Professional</v>
      </c>
      <c r="O835" s="4" t="s">
        <v>2195</v>
      </c>
      <c r="P835" s="4" t="str">
        <f t="shared" si="666"/>
        <v>LG</v>
      </c>
      <c r="Q835" s="4" t="str">
        <f t="shared" si="667"/>
        <v>BS</v>
      </c>
      <c r="R835" s="4" t="str">
        <f t="shared" si="668"/>
        <v>A</v>
      </c>
      <c r="S835" s="4" t="str">
        <f t="shared" si="669"/>
        <v>E</v>
      </c>
      <c r="V835" s="12" t="str">
        <f t="shared" si="670"/>
        <v>RRU-LG-BSAE</v>
      </c>
      <c r="W835" s="17" t="str">
        <f t="shared" si="690"/>
        <v>Legal &amp; Compliance</v>
      </c>
      <c r="X835" s="17" t="str">
        <f t="shared" si="671"/>
        <v>BSA Officer</v>
      </c>
      <c r="Y835" s="17" t="str">
        <f t="shared" si="673"/>
        <v>BSA Officer</v>
      </c>
      <c r="Z835" s="17" t="str">
        <f t="shared" si="672"/>
        <v>E - Senior Professional</v>
      </c>
      <c r="AN835" s="4" t="str">
        <f t="shared" si="659"/>
        <v>LGBSAE</v>
      </c>
      <c r="AO835" s="12" t="str">
        <f t="shared" si="679"/>
        <v>RRU-LG-BSAE</v>
      </c>
      <c r="AP835" s="12" t="str">
        <f t="shared" si="660"/>
        <v>Legal &amp; Compliance</v>
      </c>
      <c r="AQ835" s="12" t="str">
        <f t="shared" si="661"/>
        <v>BSA Officer</v>
      </c>
      <c r="AR835" s="12" t="str">
        <f t="shared" si="662"/>
        <v>BSA Officer</v>
      </c>
      <c r="AS835" s="12" t="str">
        <f t="shared" si="663"/>
        <v>E - Senior Professional</v>
      </c>
      <c r="AT835" s="12" t="str">
        <f t="shared" si="664"/>
        <v>Legal &amp; ComplianceBSA OfficerBSA OfficerE - Senior Professional</v>
      </c>
      <c r="AU835" s="153" t="str">
        <f t="shared" si="665"/>
        <v>E</v>
      </c>
    </row>
    <row r="836" spans="1:47">
      <c r="A836" s="12" t="s">
        <v>111</v>
      </c>
      <c r="B836" s="12" t="s">
        <v>10</v>
      </c>
      <c r="C836" s="12" t="s">
        <v>10</v>
      </c>
      <c r="D836" s="12" t="s">
        <v>137</v>
      </c>
      <c r="E836" s="12">
        <f t="shared" si="649"/>
        <v>4</v>
      </c>
      <c r="F836" s="12">
        <f t="shared" si="650"/>
        <v>1</v>
      </c>
      <c r="G836" s="12">
        <f t="shared" si="651"/>
        <v>5</v>
      </c>
      <c r="H836" s="12" t="str">
        <f t="shared" si="652"/>
        <v>Legal &amp; Compliance</v>
      </c>
      <c r="I836" s="12" t="str">
        <f t="shared" si="653"/>
        <v>Legal &amp; Compliance4</v>
      </c>
      <c r="J836" s="12" t="str">
        <f t="shared" si="654"/>
        <v>BSA Officer</v>
      </c>
      <c r="K836" s="12" t="str">
        <f t="shared" si="655"/>
        <v>Legal &amp; ComplianceBSA Officer1</v>
      </c>
      <c r="L836" s="12" t="str">
        <f t="shared" si="656"/>
        <v>BSA Officer</v>
      </c>
      <c r="M836" s="12" t="str">
        <f t="shared" si="657"/>
        <v>Legal &amp; ComplianceBSA OfficerBSA Officer5</v>
      </c>
      <c r="N836" s="12" t="str">
        <f t="shared" si="658"/>
        <v>F - Intermediate Professional</v>
      </c>
      <c r="O836" s="4" t="s">
        <v>2196</v>
      </c>
      <c r="P836" s="4" t="str">
        <f t="shared" si="666"/>
        <v>LG</v>
      </c>
      <c r="Q836" s="4" t="str">
        <f t="shared" si="667"/>
        <v>BS</v>
      </c>
      <c r="R836" s="4" t="str">
        <f t="shared" si="668"/>
        <v>A</v>
      </c>
      <c r="S836" s="4" t="str">
        <f t="shared" si="669"/>
        <v>F</v>
      </c>
      <c r="V836" s="12" t="str">
        <f t="shared" si="670"/>
        <v>RRU-LG-BSAF</v>
      </c>
      <c r="W836" s="17" t="str">
        <f t="shared" si="690"/>
        <v>Legal &amp; Compliance</v>
      </c>
      <c r="X836" s="17" t="str">
        <f t="shared" si="671"/>
        <v>BSA Officer</v>
      </c>
      <c r="Y836" s="17" t="str">
        <f t="shared" si="673"/>
        <v>BSA Officer</v>
      </c>
      <c r="Z836" s="17" t="str">
        <f t="shared" si="672"/>
        <v>F - Intermediate Professional</v>
      </c>
      <c r="AN836" s="4" t="str">
        <f t="shared" si="659"/>
        <v>LGBSAF</v>
      </c>
      <c r="AO836" s="12" t="str">
        <f t="shared" si="679"/>
        <v>RRU-LG-BSAF</v>
      </c>
      <c r="AP836" s="12" t="str">
        <f t="shared" si="660"/>
        <v>Legal &amp; Compliance</v>
      </c>
      <c r="AQ836" s="12" t="str">
        <f t="shared" si="661"/>
        <v>BSA Officer</v>
      </c>
      <c r="AR836" s="12" t="str">
        <f t="shared" si="662"/>
        <v>BSA Officer</v>
      </c>
      <c r="AS836" s="12" t="str">
        <f t="shared" si="663"/>
        <v>F - Intermediate Professional</v>
      </c>
      <c r="AT836" s="12" t="str">
        <f t="shared" si="664"/>
        <v>Legal &amp; ComplianceBSA OfficerBSA OfficerF - Intermediate Professional</v>
      </c>
      <c r="AU836" s="153" t="str">
        <f t="shared" si="665"/>
        <v>F</v>
      </c>
    </row>
    <row r="837" spans="1:47">
      <c r="A837" s="12" t="s">
        <v>111</v>
      </c>
      <c r="B837" s="12" t="s">
        <v>10</v>
      </c>
      <c r="C837" s="12" t="s">
        <v>10</v>
      </c>
      <c r="D837" s="12" t="s">
        <v>138</v>
      </c>
      <c r="E837" s="12">
        <f t="shared" si="649"/>
        <v>4</v>
      </c>
      <c r="F837" s="12">
        <f t="shared" si="650"/>
        <v>1</v>
      </c>
      <c r="G837" s="12">
        <f t="shared" si="651"/>
        <v>6</v>
      </c>
      <c r="H837" s="12" t="str">
        <f t="shared" si="652"/>
        <v>Legal &amp; Compliance</v>
      </c>
      <c r="I837" s="12" t="str">
        <f t="shared" si="653"/>
        <v>Legal &amp; Compliance4</v>
      </c>
      <c r="J837" s="12" t="str">
        <f t="shared" si="654"/>
        <v>BSA Officer</v>
      </c>
      <c r="K837" s="12" t="str">
        <f t="shared" si="655"/>
        <v>Legal &amp; ComplianceBSA Officer1</v>
      </c>
      <c r="L837" s="12" t="str">
        <f t="shared" si="656"/>
        <v>BSA Officer</v>
      </c>
      <c r="M837" s="12" t="str">
        <f t="shared" si="657"/>
        <v>Legal &amp; ComplianceBSA OfficerBSA Officer6</v>
      </c>
      <c r="N837" s="12" t="str">
        <f t="shared" si="658"/>
        <v>G - Junior Professional</v>
      </c>
      <c r="O837" s="4" t="s">
        <v>2197</v>
      </c>
      <c r="P837" s="4" t="str">
        <f t="shared" si="666"/>
        <v>LG</v>
      </c>
      <c r="Q837" s="4" t="str">
        <f t="shared" si="667"/>
        <v>BS</v>
      </c>
      <c r="R837" s="4" t="str">
        <f t="shared" si="668"/>
        <v>A</v>
      </c>
      <c r="S837" s="4" t="str">
        <f t="shared" si="669"/>
        <v>G</v>
      </c>
      <c r="V837" s="12" t="str">
        <f t="shared" si="670"/>
        <v>RRU-LG-BSAG</v>
      </c>
      <c r="W837" s="17" t="str">
        <f t="shared" si="690"/>
        <v>Legal &amp; Compliance</v>
      </c>
      <c r="X837" s="17" t="str">
        <f t="shared" si="671"/>
        <v>BSA Officer</v>
      </c>
      <c r="Y837" s="17" t="str">
        <f t="shared" si="673"/>
        <v>BSA Officer</v>
      </c>
      <c r="Z837" s="17" t="str">
        <f t="shared" si="672"/>
        <v>G - Junior Professional</v>
      </c>
      <c r="AN837" s="4" t="str">
        <f t="shared" si="659"/>
        <v>LGBSAG</v>
      </c>
      <c r="AO837" s="12" t="str">
        <f t="shared" si="679"/>
        <v>RRU-LG-BSAG</v>
      </c>
      <c r="AP837" s="12" t="str">
        <f t="shared" si="660"/>
        <v>Legal &amp; Compliance</v>
      </c>
      <c r="AQ837" s="12" t="str">
        <f t="shared" si="661"/>
        <v>BSA Officer</v>
      </c>
      <c r="AR837" s="12" t="str">
        <f t="shared" si="662"/>
        <v>BSA Officer</v>
      </c>
      <c r="AS837" s="12" t="str">
        <f t="shared" si="663"/>
        <v>G - Junior Professional</v>
      </c>
      <c r="AT837" s="12" t="str">
        <f t="shared" si="664"/>
        <v>Legal &amp; ComplianceBSA OfficerBSA OfficerG - Junior Professional</v>
      </c>
      <c r="AU837" s="153" t="str">
        <f t="shared" si="665"/>
        <v>G</v>
      </c>
    </row>
    <row r="838" spans="1:47">
      <c r="A838" s="12" t="s">
        <v>111</v>
      </c>
      <c r="B838" s="12" t="s">
        <v>10</v>
      </c>
      <c r="C838" s="12" t="s">
        <v>10</v>
      </c>
      <c r="D838" s="12" t="s">
        <v>1408</v>
      </c>
      <c r="E838" s="12">
        <f t="shared" si="649"/>
        <v>4</v>
      </c>
      <c r="F838" s="12">
        <f t="shared" si="650"/>
        <v>1</v>
      </c>
      <c r="G838" s="12">
        <f t="shared" si="651"/>
        <v>7</v>
      </c>
      <c r="H838" s="12" t="str">
        <f t="shared" si="652"/>
        <v>Legal &amp; Compliance</v>
      </c>
      <c r="I838" s="12" t="str">
        <f t="shared" si="653"/>
        <v>Legal &amp; Compliance4</v>
      </c>
      <c r="J838" s="12" t="str">
        <f t="shared" si="654"/>
        <v>BSA Officer</v>
      </c>
      <c r="K838" s="12" t="str">
        <f t="shared" si="655"/>
        <v>Legal &amp; ComplianceBSA Officer1</v>
      </c>
      <c r="L838" s="12" t="str">
        <f t="shared" si="656"/>
        <v>BSA Officer</v>
      </c>
      <c r="M838" s="12" t="str">
        <f t="shared" si="657"/>
        <v>Legal &amp; ComplianceBSA OfficerBSA Officer7</v>
      </c>
      <c r="N838" s="12" t="str">
        <f t="shared" si="658"/>
        <v>Levels C &amp; D Combined</v>
      </c>
      <c r="O838" s="4" t="s">
        <v>2190</v>
      </c>
      <c r="P838" s="4" t="str">
        <f t="shared" si="666"/>
        <v>LG</v>
      </c>
      <c r="Q838" s="4" t="str">
        <f t="shared" si="667"/>
        <v>BS</v>
      </c>
      <c r="R838" s="4" t="str">
        <f t="shared" si="668"/>
        <v>A</v>
      </c>
      <c r="S838" s="4" t="str">
        <f t="shared" si="669"/>
        <v>2</v>
      </c>
      <c r="V838" s="12" t="str">
        <f t="shared" si="670"/>
        <v>RRU-LG-BSA2</v>
      </c>
      <c r="W838" s="17" t="str">
        <f t="shared" si="690"/>
        <v>Legal &amp; Compliance</v>
      </c>
      <c r="X838" s="17" t="str">
        <f t="shared" si="671"/>
        <v>BSA Officer</v>
      </c>
      <c r="Y838" s="17" t="str">
        <f t="shared" si="673"/>
        <v>BSA Officer</v>
      </c>
      <c r="Z838" s="17" t="str">
        <f t="shared" si="672"/>
        <v>Levels C &amp; D Combined</v>
      </c>
      <c r="AN838" s="4" t="str">
        <f t="shared" si="659"/>
        <v>LGBSA2</v>
      </c>
      <c r="AO838" s="12" t="str">
        <f t="shared" si="679"/>
        <v>RRU-LG-BSA2</v>
      </c>
      <c r="AP838" s="12" t="str">
        <f t="shared" si="660"/>
        <v>Legal &amp; Compliance</v>
      </c>
      <c r="AQ838" s="12" t="str">
        <f t="shared" si="661"/>
        <v>BSA Officer</v>
      </c>
      <c r="AR838" s="12" t="str">
        <f t="shared" si="662"/>
        <v>BSA Officer</v>
      </c>
      <c r="AS838" s="12" t="str">
        <f t="shared" si="663"/>
        <v>Levels C &amp; D Combined</v>
      </c>
      <c r="AT838" s="12" t="str">
        <f t="shared" si="664"/>
        <v>Legal &amp; ComplianceBSA OfficerBSA OfficerLevels C &amp; D Combined</v>
      </c>
      <c r="AU838" s="153" t="str">
        <f t="shared" si="665"/>
        <v>2</v>
      </c>
    </row>
    <row r="839" spans="1:47">
      <c r="A839" s="12" t="s">
        <v>111</v>
      </c>
      <c r="B839" s="12" t="s">
        <v>10</v>
      </c>
      <c r="C839" s="12" t="s">
        <v>10</v>
      </c>
      <c r="D839" s="12" t="s">
        <v>1409</v>
      </c>
      <c r="E839" s="12">
        <f t="shared" si="649"/>
        <v>4</v>
      </c>
      <c r="F839" s="12">
        <f t="shared" si="650"/>
        <v>1</v>
      </c>
      <c r="G839" s="12">
        <f t="shared" si="651"/>
        <v>8</v>
      </c>
      <c r="H839" s="12" t="str">
        <f t="shared" si="652"/>
        <v>Legal &amp; Compliance</v>
      </c>
      <c r="I839" s="12" t="str">
        <f t="shared" si="653"/>
        <v>Legal &amp; Compliance4</v>
      </c>
      <c r="J839" s="12" t="str">
        <f t="shared" si="654"/>
        <v>BSA Officer</v>
      </c>
      <c r="K839" s="12" t="str">
        <f t="shared" si="655"/>
        <v>Legal &amp; ComplianceBSA Officer1</v>
      </c>
      <c r="L839" s="12" t="str">
        <f t="shared" si="656"/>
        <v>BSA Officer</v>
      </c>
      <c r="M839" s="12" t="str">
        <f t="shared" si="657"/>
        <v>Legal &amp; ComplianceBSA OfficerBSA Officer8</v>
      </c>
      <c r="N839" s="12" t="str">
        <f t="shared" si="658"/>
        <v>Levels E, F &amp; G Combined</v>
      </c>
      <c r="O839" s="4" t="s">
        <v>2191</v>
      </c>
      <c r="P839" s="4" t="str">
        <f t="shared" si="666"/>
        <v>LG</v>
      </c>
      <c r="Q839" s="4" t="str">
        <f t="shared" si="667"/>
        <v>BS</v>
      </c>
      <c r="R839" s="4" t="str">
        <f t="shared" si="668"/>
        <v>A</v>
      </c>
      <c r="S839" s="4" t="str">
        <f t="shared" si="669"/>
        <v>3</v>
      </c>
      <c r="V839" s="12" t="str">
        <f t="shared" si="670"/>
        <v>RRU-LG-BSA3</v>
      </c>
      <c r="W839" s="17" t="str">
        <f t="shared" si="690"/>
        <v>Legal &amp; Compliance</v>
      </c>
      <c r="X839" s="17" t="str">
        <f t="shared" si="671"/>
        <v>BSA Officer</v>
      </c>
      <c r="Y839" s="17" t="str">
        <f t="shared" si="673"/>
        <v>BSA Officer</v>
      </c>
      <c r="Z839" s="17" t="str">
        <f t="shared" si="672"/>
        <v>Levels E, F &amp; G Combined</v>
      </c>
      <c r="AN839" s="4" t="str">
        <f t="shared" si="659"/>
        <v>LGBSA3</v>
      </c>
      <c r="AO839" s="12" t="str">
        <f t="shared" si="679"/>
        <v>RRU-LG-BSA3</v>
      </c>
      <c r="AP839" s="12" t="str">
        <f t="shared" si="660"/>
        <v>Legal &amp; Compliance</v>
      </c>
      <c r="AQ839" s="12" t="str">
        <f t="shared" si="661"/>
        <v>BSA Officer</v>
      </c>
      <c r="AR839" s="12" t="str">
        <f t="shared" si="662"/>
        <v>BSA Officer</v>
      </c>
      <c r="AS839" s="12" t="str">
        <f t="shared" si="663"/>
        <v>Levels E, F &amp; G Combined</v>
      </c>
      <c r="AT839" s="12" t="str">
        <f t="shared" si="664"/>
        <v>Legal &amp; ComplianceBSA OfficerBSA OfficerLevels E, F &amp; G Combined</v>
      </c>
      <c r="AU839" s="153" t="str">
        <f t="shared" si="665"/>
        <v>3</v>
      </c>
    </row>
    <row r="840" spans="1:47">
      <c r="A840" s="12" t="s">
        <v>111</v>
      </c>
      <c r="B840" s="12" t="s">
        <v>36</v>
      </c>
      <c r="C840" s="12" t="s">
        <v>36</v>
      </c>
      <c r="D840" s="12" t="s">
        <v>142</v>
      </c>
      <c r="E840" s="12">
        <f t="shared" si="649"/>
        <v>5</v>
      </c>
      <c r="F840" s="12">
        <f t="shared" si="650"/>
        <v>1</v>
      </c>
      <c r="G840" s="12">
        <f t="shared" si="651"/>
        <v>1</v>
      </c>
      <c r="H840" s="12" t="str">
        <f t="shared" si="652"/>
        <v>Legal &amp; Compliance</v>
      </c>
      <c r="I840" s="12" t="str">
        <f t="shared" si="653"/>
        <v>Legal &amp; Compliance5</v>
      </c>
      <c r="J840" s="12" t="str">
        <f t="shared" si="654"/>
        <v>CRA Officer</v>
      </c>
      <c r="K840" s="12" t="str">
        <f t="shared" si="655"/>
        <v>Legal &amp; ComplianceCRA Officer1</v>
      </c>
      <c r="L840" s="12" t="str">
        <f t="shared" si="656"/>
        <v>CRA Officer</v>
      </c>
      <c r="M840" s="12" t="str">
        <f t="shared" si="657"/>
        <v>Legal &amp; ComplianceCRA OfficerCRA Officer1</v>
      </c>
      <c r="N840" s="12" t="str">
        <f t="shared" si="658"/>
        <v>C - Function Manager/Senior Technical Expert</v>
      </c>
      <c r="O840" s="4" t="s">
        <v>2209</v>
      </c>
      <c r="P840" s="4" t="str">
        <f t="shared" si="666"/>
        <v>LG</v>
      </c>
      <c r="Q840" s="4" t="str">
        <f t="shared" si="667"/>
        <v>CR</v>
      </c>
      <c r="R840" s="4" t="str">
        <f t="shared" si="668"/>
        <v>A</v>
      </c>
      <c r="S840" s="4" t="str">
        <f t="shared" si="669"/>
        <v>C</v>
      </c>
      <c r="V840" s="12" t="str">
        <f t="shared" si="670"/>
        <v>RRU-LG-CRAC</v>
      </c>
      <c r="W840" s="17" t="str">
        <f t="shared" si="690"/>
        <v>Legal &amp; Compliance</v>
      </c>
      <c r="X840" s="17" t="str">
        <f t="shared" si="671"/>
        <v>CRA Officer</v>
      </c>
      <c r="Y840" s="17" t="str">
        <f t="shared" si="673"/>
        <v>BSA Officer</v>
      </c>
      <c r="Z840" s="17" t="str">
        <f t="shared" si="672"/>
        <v>C - Function Manager/Senior Technical Expert</v>
      </c>
      <c r="AN840" s="4" t="str">
        <f t="shared" si="659"/>
        <v>LGCRAC</v>
      </c>
      <c r="AO840" s="12" t="str">
        <f t="shared" si="679"/>
        <v>RRU-LG-CRAC</v>
      </c>
      <c r="AP840" s="12" t="str">
        <f t="shared" si="660"/>
        <v>Legal &amp; Compliance</v>
      </c>
      <c r="AQ840" s="12" t="str">
        <f t="shared" si="661"/>
        <v>CRA Officer</v>
      </c>
      <c r="AR840" s="12" t="str">
        <f t="shared" si="662"/>
        <v>CRA Officer</v>
      </c>
      <c r="AS840" s="12" t="str">
        <f t="shared" si="663"/>
        <v>C - Function Manager/Senior Technical Expert</v>
      </c>
      <c r="AT840" s="12" t="str">
        <f t="shared" si="664"/>
        <v>Legal &amp; ComplianceCRA OfficerCRA OfficerC - Function Manager/Senior Technical Expert</v>
      </c>
      <c r="AU840" s="153" t="str">
        <f t="shared" si="665"/>
        <v>C</v>
      </c>
    </row>
    <row r="841" spans="1:47">
      <c r="A841" s="12" t="s">
        <v>111</v>
      </c>
      <c r="B841" s="12" t="s">
        <v>36</v>
      </c>
      <c r="C841" s="12" t="s">
        <v>36</v>
      </c>
      <c r="D841" s="12" t="s">
        <v>136</v>
      </c>
      <c r="E841" s="12">
        <f t="shared" si="649"/>
        <v>5</v>
      </c>
      <c r="F841" s="12">
        <f t="shared" si="650"/>
        <v>1</v>
      </c>
      <c r="G841" s="12">
        <f t="shared" si="651"/>
        <v>2</v>
      </c>
      <c r="H841" s="12" t="str">
        <f t="shared" si="652"/>
        <v>Legal &amp; Compliance</v>
      </c>
      <c r="I841" s="12" t="str">
        <f t="shared" si="653"/>
        <v>Legal &amp; Compliance5</v>
      </c>
      <c r="J841" s="12" t="str">
        <f t="shared" si="654"/>
        <v>CRA Officer</v>
      </c>
      <c r="K841" s="12" t="str">
        <f t="shared" si="655"/>
        <v>Legal &amp; ComplianceCRA Officer1</v>
      </c>
      <c r="L841" s="12" t="str">
        <f t="shared" si="656"/>
        <v>CRA Officer</v>
      </c>
      <c r="M841" s="12" t="str">
        <f t="shared" si="657"/>
        <v>Legal &amp; ComplianceCRA OfficerCRA Officer2</v>
      </c>
      <c r="N841" s="12" t="str">
        <f t="shared" si="658"/>
        <v>E - Senior Professional</v>
      </c>
      <c r="O841" s="4" t="s">
        <v>2210</v>
      </c>
      <c r="P841" s="4" t="str">
        <f t="shared" si="666"/>
        <v>LG</v>
      </c>
      <c r="Q841" s="4" t="str">
        <f t="shared" si="667"/>
        <v>CR</v>
      </c>
      <c r="R841" s="4" t="str">
        <f t="shared" si="668"/>
        <v>A</v>
      </c>
      <c r="S841" s="4" t="str">
        <f t="shared" si="669"/>
        <v>E</v>
      </c>
      <c r="V841" s="12" t="str">
        <f t="shared" si="670"/>
        <v>RRU-LG-CRAE</v>
      </c>
      <c r="W841" s="17" t="str">
        <f t="shared" si="690"/>
        <v>Legal &amp; Compliance</v>
      </c>
      <c r="X841" s="17" t="str">
        <f t="shared" si="671"/>
        <v>CRA Officer</v>
      </c>
      <c r="Y841" s="17" t="str">
        <f t="shared" si="673"/>
        <v>CRA Officer</v>
      </c>
      <c r="Z841" s="17" t="str">
        <f t="shared" si="672"/>
        <v>E - Senior Professional</v>
      </c>
      <c r="AN841" s="4" t="str">
        <f t="shared" si="659"/>
        <v>LGCRAE</v>
      </c>
      <c r="AO841" s="12" t="str">
        <f t="shared" si="679"/>
        <v>RRU-LG-CRAE</v>
      </c>
      <c r="AP841" s="12" t="str">
        <f t="shared" si="660"/>
        <v>Legal &amp; Compliance</v>
      </c>
      <c r="AQ841" s="12" t="str">
        <f t="shared" si="661"/>
        <v>CRA Officer</v>
      </c>
      <c r="AR841" s="12" t="str">
        <f t="shared" si="662"/>
        <v>CRA Officer</v>
      </c>
      <c r="AS841" s="12" t="str">
        <f t="shared" si="663"/>
        <v>E - Senior Professional</v>
      </c>
      <c r="AT841" s="12" t="str">
        <f t="shared" si="664"/>
        <v>Legal &amp; ComplianceCRA OfficerCRA OfficerE - Senior Professional</v>
      </c>
      <c r="AU841" s="153" t="str">
        <f t="shared" si="665"/>
        <v>E</v>
      </c>
    </row>
    <row r="842" spans="1:47">
      <c r="A842" s="12" t="s">
        <v>111</v>
      </c>
      <c r="B842" s="12" t="s">
        <v>36</v>
      </c>
      <c r="C842" s="12" t="s">
        <v>36</v>
      </c>
      <c r="D842" s="12" t="s">
        <v>138</v>
      </c>
      <c r="E842" s="12">
        <f t="shared" si="649"/>
        <v>5</v>
      </c>
      <c r="F842" s="12">
        <f t="shared" si="650"/>
        <v>1</v>
      </c>
      <c r="G842" s="12">
        <f t="shared" si="651"/>
        <v>3</v>
      </c>
      <c r="H842" s="12" t="str">
        <f t="shared" si="652"/>
        <v>Legal &amp; Compliance</v>
      </c>
      <c r="I842" s="12" t="str">
        <f t="shared" si="653"/>
        <v>Legal &amp; Compliance5</v>
      </c>
      <c r="J842" s="12" t="str">
        <f t="shared" si="654"/>
        <v>CRA Officer</v>
      </c>
      <c r="K842" s="12" t="str">
        <f t="shared" si="655"/>
        <v>Legal &amp; ComplianceCRA Officer1</v>
      </c>
      <c r="L842" s="12" t="str">
        <f t="shared" si="656"/>
        <v>CRA Officer</v>
      </c>
      <c r="M842" s="12" t="str">
        <f t="shared" si="657"/>
        <v>Legal &amp; ComplianceCRA OfficerCRA Officer3</v>
      </c>
      <c r="N842" s="12" t="str">
        <f t="shared" si="658"/>
        <v>G - Junior Professional</v>
      </c>
      <c r="O842" s="4" t="s">
        <v>2211</v>
      </c>
      <c r="P842" s="4" t="str">
        <f t="shared" si="666"/>
        <v>LG</v>
      </c>
      <c r="Q842" s="4" t="str">
        <f t="shared" si="667"/>
        <v>CR</v>
      </c>
      <c r="R842" s="4" t="str">
        <f t="shared" si="668"/>
        <v>A</v>
      </c>
      <c r="S842" s="4" t="str">
        <f t="shared" si="669"/>
        <v>G</v>
      </c>
      <c r="V842" s="12" t="str">
        <f t="shared" si="670"/>
        <v>RRU-LG-CRAG</v>
      </c>
      <c r="W842" s="17" t="str">
        <f t="shared" si="690"/>
        <v>Legal &amp; Compliance</v>
      </c>
      <c r="X842" s="17" t="str">
        <f t="shared" si="671"/>
        <v>CRA Officer</v>
      </c>
      <c r="Y842" s="17" t="str">
        <f t="shared" si="673"/>
        <v>CRA Officer</v>
      </c>
      <c r="Z842" s="17" t="str">
        <f t="shared" si="672"/>
        <v>G - Junior Professional</v>
      </c>
      <c r="AN842" s="4" t="str">
        <f t="shared" si="659"/>
        <v>LGCRAG</v>
      </c>
      <c r="AO842" s="12" t="str">
        <f t="shared" si="679"/>
        <v>RRU-LG-CRAG</v>
      </c>
      <c r="AP842" s="12" t="str">
        <f t="shared" si="660"/>
        <v>Legal &amp; Compliance</v>
      </c>
      <c r="AQ842" s="12" t="str">
        <f t="shared" si="661"/>
        <v>CRA Officer</v>
      </c>
      <c r="AR842" s="12" t="str">
        <f t="shared" si="662"/>
        <v>CRA Officer</v>
      </c>
      <c r="AS842" s="12" t="str">
        <f t="shared" si="663"/>
        <v>G - Junior Professional</v>
      </c>
      <c r="AT842" s="12" t="str">
        <f t="shared" si="664"/>
        <v>Legal &amp; ComplianceCRA OfficerCRA OfficerG - Junior Professional</v>
      </c>
      <c r="AU842" s="153" t="str">
        <f t="shared" si="665"/>
        <v>G</v>
      </c>
    </row>
    <row r="843" spans="1:47">
      <c r="A843" s="12" t="s">
        <v>111</v>
      </c>
      <c r="B843" s="12" t="s">
        <v>113</v>
      </c>
      <c r="C843" s="12" t="s">
        <v>113</v>
      </c>
      <c r="D843" s="12" t="s">
        <v>51</v>
      </c>
      <c r="E843" s="12">
        <f t="shared" si="649"/>
        <v>6</v>
      </c>
      <c r="F843" s="12">
        <f t="shared" si="650"/>
        <v>1</v>
      </c>
      <c r="G843" s="12">
        <f t="shared" si="651"/>
        <v>1</v>
      </c>
      <c r="H843" s="12" t="str">
        <f t="shared" si="652"/>
        <v>Legal &amp; Compliance</v>
      </c>
      <c r="I843" s="12" t="str">
        <f t="shared" si="653"/>
        <v>Legal &amp; Compliance6</v>
      </c>
      <c r="J843" s="12" t="str">
        <f t="shared" si="654"/>
        <v>Company/Corporate Secretary</v>
      </c>
      <c r="K843" s="12" t="str">
        <f t="shared" si="655"/>
        <v>Legal &amp; ComplianceCompany/Corporate Secretary1</v>
      </c>
      <c r="L843" s="12" t="str">
        <f t="shared" si="656"/>
        <v>Company/Corporate Secretary</v>
      </c>
      <c r="M843" s="12" t="str">
        <f t="shared" si="657"/>
        <v>Legal &amp; ComplianceCompany/Corporate SecretaryCompany/Corporate Secretary1</v>
      </c>
      <c r="N843" s="12" t="str">
        <f t="shared" si="658"/>
        <v>B - Senior Function Manager</v>
      </c>
      <c r="O843" s="4" t="s">
        <v>2212</v>
      </c>
      <c r="P843" s="4" t="str">
        <f t="shared" si="666"/>
        <v>LG</v>
      </c>
      <c r="Q843" s="4" t="str">
        <f t="shared" si="667"/>
        <v>CS</v>
      </c>
      <c r="R843" s="4" t="str">
        <f t="shared" si="668"/>
        <v>A</v>
      </c>
      <c r="S843" s="4" t="str">
        <f t="shared" si="669"/>
        <v>B</v>
      </c>
      <c r="V843" s="12" t="str">
        <f t="shared" si="670"/>
        <v>RRU-LG-CSAB</v>
      </c>
      <c r="W843" s="17" t="str">
        <f t="shared" si="690"/>
        <v>Legal &amp; Compliance</v>
      </c>
      <c r="X843" s="17" t="str">
        <f t="shared" si="671"/>
        <v>Company/Corporate Secretary</v>
      </c>
      <c r="Y843" s="17" t="str">
        <f t="shared" si="673"/>
        <v>CRA Officer</v>
      </c>
      <c r="Z843" s="17" t="str">
        <f t="shared" si="672"/>
        <v>B - Senior Function Manager</v>
      </c>
      <c r="AN843" s="4" t="str">
        <f t="shared" si="659"/>
        <v>LGCSAB</v>
      </c>
      <c r="AO843" s="12" t="str">
        <f t="shared" si="679"/>
        <v>RRU-LG-CSAB</v>
      </c>
      <c r="AP843" s="12" t="str">
        <f t="shared" si="660"/>
        <v>Legal &amp; Compliance</v>
      </c>
      <c r="AQ843" s="12" t="str">
        <f t="shared" si="661"/>
        <v>Company/Corporate Secretary</v>
      </c>
      <c r="AR843" s="12" t="str">
        <f t="shared" si="662"/>
        <v>Company/Corporate Secretary</v>
      </c>
      <c r="AS843" s="12" t="str">
        <f t="shared" si="663"/>
        <v>B - Senior Function Manager</v>
      </c>
      <c r="AT843" s="12" t="str">
        <f t="shared" si="664"/>
        <v>Legal &amp; ComplianceCompany/Corporate SecretaryCompany/Corporate SecretaryB - Senior Function Manager</v>
      </c>
      <c r="AU843" s="153" t="str">
        <f t="shared" si="665"/>
        <v>B</v>
      </c>
    </row>
    <row r="844" spans="1:47">
      <c r="A844" s="12" t="s">
        <v>111</v>
      </c>
      <c r="B844" s="12" t="s">
        <v>113</v>
      </c>
      <c r="C844" s="12" t="s">
        <v>113</v>
      </c>
      <c r="D844" s="12" t="s">
        <v>136</v>
      </c>
      <c r="E844" s="12">
        <f t="shared" si="649"/>
        <v>6</v>
      </c>
      <c r="F844" s="12">
        <f t="shared" si="650"/>
        <v>1</v>
      </c>
      <c r="G844" s="12">
        <f t="shared" si="651"/>
        <v>2</v>
      </c>
      <c r="H844" s="12" t="str">
        <f t="shared" si="652"/>
        <v>Legal &amp; Compliance</v>
      </c>
      <c r="I844" s="12" t="str">
        <f t="shared" si="653"/>
        <v>Legal &amp; Compliance6</v>
      </c>
      <c r="J844" s="12" t="str">
        <f t="shared" si="654"/>
        <v>Company/Corporate Secretary</v>
      </c>
      <c r="K844" s="12" t="str">
        <f t="shared" si="655"/>
        <v>Legal &amp; ComplianceCompany/Corporate Secretary1</v>
      </c>
      <c r="L844" s="12" t="str">
        <f t="shared" si="656"/>
        <v>Company/Corporate Secretary</v>
      </c>
      <c r="M844" s="12" t="str">
        <f t="shared" si="657"/>
        <v>Legal &amp; ComplianceCompany/Corporate SecretaryCompany/Corporate Secretary2</v>
      </c>
      <c r="N844" s="12" t="str">
        <f t="shared" si="658"/>
        <v>E - Senior Professional</v>
      </c>
      <c r="O844" s="4" t="s">
        <v>2213</v>
      </c>
      <c r="P844" s="4" t="str">
        <f t="shared" si="666"/>
        <v>LG</v>
      </c>
      <c r="Q844" s="4" t="str">
        <f t="shared" si="667"/>
        <v>CS</v>
      </c>
      <c r="R844" s="4" t="str">
        <f t="shared" si="668"/>
        <v>A</v>
      </c>
      <c r="S844" s="4" t="str">
        <f t="shared" si="669"/>
        <v>E</v>
      </c>
      <c r="V844" s="12" t="str">
        <f t="shared" si="670"/>
        <v>RRU-LG-CSAE</v>
      </c>
      <c r="W844" s="17" t="str">
        <f t="shared" si="690"/>
        <v>Legal &amp; Compliance</v>
      </c>
      <c r="X844" s="17" t="str">
        <f t="shared" si="671"/>
        <v>Company/Corporate Secretary</v>
      </c>
      <c r="Y844" s="17" t="str">
        <f t="shared" si="673"/>
        <v>Company/Corporate Secretary</v>
      </c>
      <c r="Z844" s="17" t="str">
        <f t="shared" si="672"/>
        <v>E - Senior Professional</v>
      </c>
      <c r="AN844" s="4" t="str">
        <f t="shared" si="659"/>
        <v>LGCSAE</v>
      </c>
      <c r="AO844" s="12" t="str">
        <f t="shared" si="679"/>
        <v>RRU-LG-CSAE</v>
      </c>
      <c r="AP844" s="12" t="str">
        <f t="shared" si="660"/>
        <v>Legal &amp; Compliance</v>
      </c>
      <c r="AQ844" s="12" t="str">
        <f t="shared" si="661"/>
        <v>Company/Corporate Secretary</v>
      </c>
      <c r="AR844" s="12" t="str">
        <f t="shared" si="662"/>
        <v>Company/Corporate Secretary</v>
      </c>
      <c r="AS844" s="12" t="str">
        <f t="shared" si="663"/>
        <v>E - Senior Professional</v>
      </c>
      <c r="AT844" s="12" t="str">
        <f t="shared" si="664"/>
        <v>Legal &amp; ComplianceCompany/Corporate SecretaryCompany/Corporate SecretaryE - Senior Professional</v>
      </c>
      <c r="AU844" s="153" t="str">
        <f t="shared" si="665"/>
        <v>E</v>
      </c>
    </row>
    <row r="845" spans="1:47">
      <c r="A845" s="12" t="s">
        <v>111</v>
      </c>
      <c r="B845" s="12" t="s">
        <v>434</v>
      </c>
      <c r="C845" s="12" t="s">
        <v>434</v>
      </c>
      <c r="D845" s="12" t="s">
        <v>51</v>
      </c>
      <c r="E845" s="12">
        <f t="shared" si="649"/>
        <v>7</v>
      </c>
      <c r="F845" s="12">
        <f t="shared" si="650"/>
        <v>1</v>
      </c>
      <c r="G845" s="12">
        <f t="shared" si="651"/>
        <v>1</v>
      </c>
      <c r="H845" s="12" t="str">
        <f t="shared" si="652"/>
        <v>Legal &amp; Compliance</v>
      </c>
      <c r="I845" s="12" t="str">
        <f t="shared" si="653"/>
        <v>Legal &amp; Compliance7</v>
      </c>
      <c r="J845" s="12" t="str">
        <f t="shared" si="654"/>
        <v>All Specializations Combined</v>
      </c>
      <c r="K845" s="12" t="str">
        <f t="shared" si="655"/>
        <v>Legal &amp; ComplianceAll Specializations Combined1</v>
      </c>
      <c r="L845" s="12" t="str">
        <f t="shared" si="656"/>
        <v>All Specializations Combined</v>
      </c>
      <c r="M845" s="12" t="str">
        <f t="shared" si="657"/>
        <v>Legal &amp; ComplianceAll Specializations CombinedAll Specializations Combined1</v>
      </c>
      <c r="N845" s="12" t="str">
        <f t="shared" si="658"/>
        <v>B - Senior Function Manager</v>
      </c>
      <c r="O845" s="4" t="s">
        <v>2184</v>
      </c>
      <c r="P845" s="4" t="str">
        <f t="shared" si="666"/>
        <v>LG</v>
      </c>
      <c r="Q845" s="4" t="str">
        <f t="shared" si="667"/>
        <v>00</v>
      </c>
      <c r="R845" s="4" t="str">
        <f t="shared" si="668"/>
        <v>0</v>
      </c>
      <c r="S845" s="4" t="str">
        <f t="shared" si="669"/>
        <v>B</v>
      </c>
      <c r="V845" s="12" t="str">
        <f t="shared" si="670"/>
        <v>RRU-LG-000B</v>
      </c>
      <c r="W845" s="17" t="str">
        <f t="shared" si="690"/>
        <v>Legal &amp; Compliance</v>
      </c>
      <c r="X845" s="17" t="str">
        <f t="shared" si="671"/>
        <v>All Specializations Combined</v>
      </c>
      <c r="Y845" s="17" t="str">
        <f t="shared" si="673"/>
        <v>Company/Corporate Secretary</v>
      </c>
      <c r="Z845" s="17" t="str">
        <f t="shared" si="672"/>
        <v>B - Senior Function Manager</v>
      </c>
      <c r="AN845" s="4" t="str">
        <f t="shared" si="659"/>
        <v>LG000B</v>
      </c>
      <c r="AO845" s="12" t="str">
        <f t="shared" si="679"/>
        <v>RRU-LG-000B</v>
      </c>
      <c r="AP845" s="12" t="str">
        <f t="shared" si="660"/>
        <v>Legal &amp; Compliance</v>
      </c>
      <c r="AQ845" s="12" t="str">
        <f t="shared" si="661"/>
        <v>All Specializations Combined</v>
      </c>
      <c r="AR845" s="12" t="str">
        <f t="shared" si="662"/>
        <v>All Specializations Combined</v>
      </c>
      <c r="AS845" s="12" t="str">
        <f t="shared" si="663"/>
        <v>B - Senior Function Manager</v>
      </c>
      <c r="AT845" s="12" t="str">
        <f t="shared" si="664"/>
        <v>Legal &amp; ComplianceAll Specializations CombinedAll Specializations CombinedB - Senior Function Manager</v>
      </c>
      <c r="AU845" s="153" t="str">
        <f t="shared" si="665"/>
        <v>B</v>
      </c>
    </row>
    <row r="846" spans="1:47">
      <c r="A846" s="12" t="s">
        <v>111</v>
      </c>
      <c r="B846" s="12" t="s">
        <v>434</v>
      </c>
      <c r="C846" s="12" t="s">
        <v>434</v>
      </c>
      <c r="D846" s="12" t="s">
        <v>142</v>
      </c>
      <c r="E846" s="12">
        <f t="shared" si="649"/>
        <v>7</v>
      </c>
      <c r="F846" s="12">
        <f t="shared" si="650"/>
        <v>1</v>
      </c>
      <c r="G846" s="12">
        <f t="shared" si="651"/>
        <v>2</v>
      </c>
      <c r="H846" s="12" t="str">
        <f t="shared" si="652"/>
        <v>Legal &amp; Compliance</v>
      </c>
      <c r="I846" s="12" t="str">
        <f t="shared" si="653"/>
        <v>Legal &amp; Compliance7</v>
      </c>
      <c r="J846" s="12" t="str">
        <f t="shared" si="654"/>
        <v>All Specializations Combined</v>
      </c>
      <c r="K846" s="12" t="str">
        <f t="shared" si="655"/>
        <v>Legal &amp; ComplianceAll Specializations Combined1</v>
      </c>
      <c r="L846" s="12" t="str">
        <f t="shared" si="656"/>
        <v>All Specializations Combined</v>
      </c>
      <c r="M846" s="12" t="str">
        <f t="shared" si="657"/>
        <v>Legal &amp; ComplianceAll Specializations CombinedAll Specializations Combined2</v>
      </c>
      <c r="N846" s="12" t="str">
        <f t="shared" si="658"/>
        <v>C - Function Manager/Senior Technical Expert</v>
      </c>
      <c r="O846" s="4" t="s">
        <v>2185</v>
      </c>
      <c r="P846" s="4" t="str">
        <f t="shared" si="666"/>
        <v>LG</v>
      </c>
      <c r="Q846" s="4" t="str">
        <f t="shared" si="667"/>
        <v>00</v>
      </c>
      <c r="R846" s="4" t="str">
        <f t="shared" si="668"/>
        <v>0</v>
      </c>
      <c r="S846" s="4" t="str">
        <f t="shared" si="669"/>
        <v>C</v>
      </c>
      <c r="V846" s="12" t="str">
        <f t="shared" si="670"/>
        <v>RRU-LG-000C</v>
      </c>
      <c r="W846" s="17" t="str">
        <f t="shared" si="690"/>
        <v>Legal &amp; Compliance</v>
      </c>
      <c r="X846" s="17" t="str">
        <f t="shared" si="671"/>
        <v>All Specializations Combined</v>
      </c>
      <c r="Y846" s="17" t="str">
        <f t="shared" si="673"/>
        <v>All Specializations Combined</v>
      </c>
      <c r="Z846" s="17" t="str">
        <f t="shared" si="672"/>
        <v>C - Function Manager/Senior Technical Expert</v>
      </c>
      <c r="AN846" s="4" t="str">
        <f t="shared" si="659"/>
        <v>LG000C</v>
      </c>
      <c r="AO846" s="12" t="str">
        <f t="shared" si="679"/>
        <v>RRU-LG-000C</v>
      </c>
      <c r="AP846" s="12" t="str">
        <f t="shared" si="660"/>
        <v>Legal &amp; Compliance</v>
      </c>
      <c r="AQ846" s="12" t="str">
        <f t="shared" si="661"/>
        <v>All Specializations Combined</v>
      </c>
      <c r="AR846" s="12" t="str">
        <f t="shared" si="662"/>
        <v>All Specializations Combined</v>
      </c>
      <c r="AS846" s="12" t="str">
        <f t="shared" si="663"/>
        <v>C - Function Manager/Senior Technical Expert</v>
      </c>
      <c r="AT846" s="12" t="str">
        <f t="shared" si="664"/>
        <v>Legal &amp; ComplianceAll Specializations CombinedAll Specializations CombinedC - Function Manager/Senior Technical Expert</v>
      </c>
      <c r="AU846" s="153" t="str">
        <f t="shared" si="665"/>
        <v>C</v>
      </c>
    </row>
    <row r="847" spans="1:47">
      <c r="A847" s="12" t="s">
        <v>111</v>
      </c>
      <c r="B847" s="12" t="s">
        <v>434</v>
      </c>
      <c r="C847" s="12" t="s">
        <v>434</v>
      </c>
      <c r="D847" s="12" t="s">
        <v>135</v>
      </c>
      <c r="E847" s="12">
        <f t="shared" si="649"/>
        <v>7</v>
      </c>
      <c r="F847" s="12">
        <f t="shared" si="650"/>
        <v>1</v>
      </c>
      <c r="G847" s="12">
        <f t="shared" si="651"/>
        <v>3</v>
      </c>
      <c r="H847" s="12" t="str">
        <f t="shared" si="652"/>
        <v>Legal &amp; Compliance</v>
      </c>
      <c r="I847" s="12" t="str">
        <f t="shared" si="653"/>
        <v>Legal &amp; Compliance7</v>
      </c>
      <c r="J847" s="12" t="str">
        <f t="shared" si="654"/>
        <v>All Specializations Combined</v>
      </c>
      <c r="K847" s="12" t="str">
        <f t="shared" si="655"/>
        <v>Legal &amp; ComplianceAll Specializations Combined1</v>
      </c>
      <c r="L847" s="12" t="str">
        <f t="shared" si="656"/>
        <v>All Specializations Combined</v>
      </c>
      <c r="M847" s="12" t="str">
        <f t="shared" si="657"/>
        <v>Legal &amp; ComplianceAll Specializations CombinedAll Specializations Combined3</v>
      </c>
      <c r="N847" s="12" t="str">
        <f t="shared" si="658"/>
        <v>D - Manager/Technical Expert</v>
      </c>
      <c r="O847" s="4" t="s">
        <v>2186</v>
      </c>
      <c r="P847" s="4" t="str">
        <f t="shared" si="666"/>
        <v>LG</v>
      </c>
      <c r="Q847" s="4" t="str">
        <f t="shared" si="667"/>
        <v>00</v>
      </c>
      <c r="R847" s="4" t="str">
        <f t="shared" si="668"/>
        <v>0</v>
      </c>
      <c r="S847" s="4" t="str">
        <f t="shared" si="669"/>
        <v>D</v>
      </c>
      <c r="V847" s="12" t="str">
        <f t="shared" si="670"/>
        <v>RRU-LG-000D</v>
      </c>
      <c r="W847" s="17" t="str">
        <f t="shared" si="690"/>
        <v>Legal &amp; Compliance</v>
      </c>
      <c r="X847" s="17" t="str">
        <f t="shared" si="671"/>
        <v>All Specializations Combined</v>
      </c>
      <c r="Y847" s="17" t="str">
        <f t="shared" si="673"/>
        <v>All Specializations Combined</v>
      </c>
      <c r="Z847" s="17" t="str">
        <f t="shared" si="672"/>
        <v>D - Manager/Technical Expert</v>
      </c>
      <c r="AN847" s="4" t="str">
        <f t="shared" si="659"/>
        <v>LG000D</v>
      </c>
      <c r="AO847" s="12" t="str">
        <f t="shared" si="679"/>
        <v>RRU-LG-000D</v>
      </c>
      <c r="AP847" s="12" t="str">
        <f t="shared" si="660"/>
        <v>Legal &amp; Compliance</v>
      </c>
      <c r="AQ847" s="12" t="str">
        <f t="shared" si="661"/>
        <v>All Specializations Combined</v>
      </c>
      <c r="AR847" s="12" t="str">
        <f t="shared" si="662"/>
        <v>All Specializations Combined</v>
      </c>
      <c r="AS847" s="12" t="str">
        <f t="shared" si="663"/>
        <v>D - Manager/Technical Expert</v>
      </c>
      <c r="AT847" s="12" t="str">
        <f t="shared" si="664"/>
        <v>Legal &amp; ComplianceAll Specializations CombinedAll Specializations CombinedD - Manager/Technical Expert</v>
      </c>
      <c r="AU847" s="153" t="str">
        <f t="shared" si="665"/>
        <v>D</v>
      </c>
    </row>
    <row r="848" spans="1:47">
      <c r="A848" s="12" t="s">
        <v>111</v>
      </c>
      <c r="B848" s="12" t="s">
        <v>434</v>
      </c>
      <c r="C848" s="12" t="s">
        <v>434</v>
      </c>
      <c r="D848" s="12" t="s">
        <v>136</v>
      </c>
      <c r="E848" s="12">
        <f t="shared" si="649"/>
        <v>7</v>
      </c>
      <c r="F848" s="12">
        <f t="shared" si="650"/>
        <v>1</v>
      </c>
      <c r="G848" s="12">
        <f t="shared" si="651"/>
        <v>4</v>
      </c>
      <c r="H848" s="12" t="str">
        <f t="shared" si="652"/>
        <v>Legal &amp; Compliance</v>
      </c>
      <c r="I848" s="12" t="str">
        <f t="shared" si="653"/>
        <v>Legal &amp; Compliance7</v>
      </c>
      <c r="J848" s="12" t="str">
        <f t="shared" si="654"/>
        <v>All Specializations Combined</v>
      </c>
      <c r="K848" s="12" t="str">
        <f t="shared" si="655"/>
        <v>Legal &amp; ComplianceAll Specializations Combined1</v>
      </c>
      <c r="L848" s="12" t="str">
        <f t="shared" si="656"/>
        <v>All Specializations Combined</v>
      </c>
      <c r="M848" s="12" t="str">
        <f t="shared" si="657"/>
        <v>Legal &amp; ComplianceAll Specializations CombinedAll Specializations Combined4</v>
      </c>
      <c r="N848" s="12" t="str">
        <f t="shared" si="658"/>
        <v>E - Senior Professional</v>
      </c>
      <c r="O848" s="4" t="s">
        <v>2187</v>
      </c>
      <c r="P848" s="4" t="str">
        <f t="shared" si="666"/>
        <v>LG</v>
      </c>
      <c r="Q848" s="4" t="str">
        <f t="shared" si="667"/>
        <v>00</v>
      </c>
      <c r="R848" s="4" t="str">
        <f t="shared" si="668"/>
        <v>0</v>
      </c>
      <c r="S848" s="4" t="str">
        <f t="shared" si="669"/>
        <v>E</v>
      </c>
      <c r="V848" s="12" t="str">
        <f t="shared" si="670"/>
        <v>RRU-LG-000E</v>
      </c>
      <c r="W848" s="17" t="str">
        <f t="shared" si="690"/>
        <v>Legal &amp; Compliance</v>
      </c>
      <c r="X848" s="17" t="str">
        <f t="shared" si="671"/>
        <v>All Specializations Combined</v>
      </c>
      <c r="Y848" s="17" t="str">
        <f t="shared" si="673"/>
        <v>All Specializations Combined</v>
      </c>
      <c r="Z848" s="17" t="str">
        <f t="shared" si="672"/>
        <v>E - Senior Professional</v>
      </c>
      <c r="AN848" s="4" t="str">
        <f t="shared" si="659"/>
        <v>LG000E</v>
      </c>
      <c r="AO848" s="12" t="str">
        <f t="shared" si="679"/>
        <v>RRU-LG-000E</v>
      </c>
      <c r="AP848" s="12" t="str">
        <f t="shared" si="660"/>
        <v>Legal &amp; Compliance</v>
      </c>
      <c r="AQ848" s="12" t="str">
        <f t="shared" si="661"/>
        <v>All Specializations Combined</v>
      </c>
      <c r="AR848" s="12" t="str">
        <f t="shared" si="662"/>
        <v>All Specializations Combined</v>
      </c>
      <c r="AS848" s="12" t="str">
        <f t="shared" si="663"/>
        <v>E - Senior Professional</v>
      </c>
      <c r="AT848" s="12" t="str">
        <f t="shared" si="664"/>
        <v>Legal &amp; ComplianceAll Specializations CombinedAll Specializations CombinedE - Senior Professional</v>
      </c>
      <c r="AU848" s="153" t="str">
        <f t="shared" si="665"/>
        <v>E</v>
      </c>
    </row>
    <row r="849" spans="1:47">
      <c r="A849" s="12" t="s">
        <v>111</v>
      </c>
      <c r="B849" s="12" t="s">
        <v>434</v>
      </c>
      <c r="C849" s="12" t="s">
        <v>434</v>
      </c>
      <c r="D849" s="12" t="s">
        <v>137</v>
      </c>
      <c r="E849" s="12">
        <f t="shared" si="649"/>
        <v>7</v>
      </c>
      <c r="F849" s="12">
        <f t="shared" si="650"/>
        <v>1</v>
      </c>
      <c r="G849" s="12">
        <f t="shared" si="651"/>
        <v>5</v>
      </c>
      <c r="H849" s="12" t="str">
        <f t="shared" si="652"/>
        <v>Legal &amp; Compliance</v>
      </c>
      <c r="I849" s="12" t="str">
        <f t="shared" si="653"/>
        <v>Legal &amp; Compliance7</v>
      </c>
      <c r="J849" s="12" t="str">
        <f t="shared" si="654"/>
        <v>All Specializations Combined</v>
      </c>
      <c r="K849" s="12" t="str">
        <f t="shared" si="655"/>
        <v>Legal &amp; ComplianceAll Specializations Combined1</v>
      </c>
      <c r="L849" s="12" t="str">
        <f t="shared" si="656"/>
        <v>All Specializations Combined</v>
      </c>
      <c r="M849" s="12" t="str">
        <f t="shared" si="657"/>
        <v>Legal &amp; ComplianceAll Specializations CombinedAll Specializations Combined5</v>
      </c>
      <c r="N849" s="12" t="str">
        <f t="shared" si="658"/>
        <v>F - Intermediate Professional</v>
      </c>
      <c r="O849" s="4" t="s">
        <v>2188</v>
      </c>
      <c r="P849" s="4" t="str">
        <f t="shared" si="666"/>
        <v>LG</v>
      </c>
      <c r="Q849" s="4" t="str">
        <f t="shared" si="667"/>
        <v>00</v>
      </c>
      <c r="R849" s="4" t="str">
        <f t="shared" si="668"/>
        <v>0</v>
      </c>
      <c r="S849" s="4" t="str">
        <f t="shared" si="669"/>
        <v>F</v>
      </c>
      <c r="V849" s="12" t="str">
        <f t="shared" si="670"/>
        <v>RRU-LG-000F</v>
      </c>
      <c r="W849" s="17" t="str">
        <f t="shared" si="690"/>
        <v>Legal &amp; Compliance</v>
      </c>
      <c r="X849" s="17" t="str">
        <f t="shared" si="671"/>
        <v>All Specializations Combined</v>
      </c>
      <c r="Y849" s="17" t="str">
        <f t="shared" si="673"/>
        <v>All Specializations Combined</v>
      </c>
      <c r="Z849" s="17" t="str">
        <f t="shared" si="672"/>
        <v>F - Intermediate Professional</v>
      </c>
      <c r="AN849" s="4" t="str">
        <f t="shared" si="659"/>
        <v>LG000F</v>
      </c>
      <c r="AO849" s="12" t="str">
        <f t="shared" si="679"/>
        <v>RRU-LG-000F</v>
      </c>
      <c r="AP849" s="12" t="str">
        <f t="shared" si="660"/>
        <v>Legal &amp; Compliance</v>
      </c>
      <c r="AQ849" s="12" t="str">
        <f t="shared" si="661"/>
        <v>All Specializations Combined</v>
      </c>
      <c r="AR849" s="12" t="str">
        <f t="shared" si="662"/>
        <v>All Specializations Combined</v>
      </c>
      <c r="AS849" s="12" t="str">
        <f t="shared" si="663"/>
        <v>F - Intermediate Professional</v>
      </c>
      <c r="AT849" s="12" t="str">
        <f t="shared" si="664"/>
        <v>Legal &amp; ComplianceAll Specializations CombinedAll Specializations CombinedF - Intermediate Professional</v>
      </c>
      <c r="AU849" s="153" t="str">
        <f t="shared" si="665"/>
        <v>F</v>
      </c>
    </row>
    <row r="850" spans="1:47">
      <c r="A850" s="12" t="s">
        <v>111</v>
      </c>
      <c r="B850" s="12" t="s">
        <v>434</v>
      </c>
      <c r="C850" s="12" t="s">
        <v>434</v>
      </c>
      <c r="D850" s="12" t="s">
        <v>138</v>
      </c>
      <c r="E850" s="12">
        <f t="shared" si="649"/>
        <v>7</v>
      </c>
      <c r="F850" s="12">
        <f t="shared" si="650"/>
        <v>1</v>
      </c>
      <c r="G850" s="12">
        <f t="shared" si="651"/>
        <v>6</v>
      </c>
      <c r="H850" s="12" t="str">
        <f t="shared" si="652"/>
        <v>Legal &amp; Compliance</v>
      </c>
      <c r="I850" s="12" t="str">
        <f t="shared" si="653"/>
        <v>Legal &amp; Compliance7</v>
      </c>
      <c r="J850" s="12" t="str">
        <f t="shared" si="654"/>
        <v>All Specializations Combined</v>
      </c>
      <c r="K850" s="12" t="str">
        <f t="shared" si="655"/>
        <v>Legal &amp; ComplianceAll Specializations Combined1</v>
      </c>
      <c r="L850" s="12" t="str">
        <f t="shared" si="656"/>
        <v>All Specializations Combined</v>
      </c>
      <c r="M850" s="12" t="str">
        <f t="shared" si="657"/>
        <v>Legal &amp; ComplianceAll Specializations CombinedAll Specializations Combined6</v>
      </c>
      <c r="N850" s="12" t="str">
        <f t="shared" si="658"/>
        <v>G - Junior Professional</v>
      </c>
      <c r="O850" s="4" t="s">
        <v>2189</v>
      </c>
      <c r="P850" s="4" t="str">
        <f t="shared" si="666"/>
        <v>LG</v>
      </c>
      <c r="Q850" s="4" t="str">
        <f t="shared" si="667"/>
        <v>00</v>
      </c>
      <c r="R850" s="4" t="str">
        <f t="shared" si="668"/>
        <v>0</v>
      </c>
      <c r="S850" s="4" t="str">
        <f t="shared" si="669"/>
        <v>G</v>
      </c>
      <c r="V850" s="12" t="str">
        <f t="shared" si="670"/>
        <v>RRU-LG-000G</v>
      </c>
      <c r="W850" s="17" t="str">
        <f t="shared" si="690"/>
        <v>Legal &amp; Compliance</v>
      </c>
      <c r="X850" s="17" t="str">
        <f t="shared" si="671"/>
        <v>All Specializations Combined</v>
      </c>
      <c r="Y850" s="17" t="str">
        <f t="shared" si="673"/>
        <v>All Specializations Combined</v>
      </c>
      <c r="Z850" s="17" t="str">
        <f t="shared" si="672"/>
        <v>G - Junior Professional</v>
      </c>
      <c r="AN850" s="4" t="str">
        <f t="shared" si="659"/>
        <v>LG000G</v>
      </c>
      <c r="AO850" s="12" t="str">
        <f t="shared" si="679"/>
        <v>RRU-LG-000G</v>
      </c>
      <c r="AP850" s="12" t="str">
        <f t="shared" si="660"/>
        <v>Legal &amp; Compliance</v>
      </c>
      <c r="AQ850" s="12" t="str">
        <f t="shared" si="661"/>
        <v>All Specializations Combined</v>
      </c>
      <c r="AR850" s="12" t="str">
        <f t="shared" si="662"/>
        <v>All Specializations Combined</v>
      </c>
      <c r="AS850" s="12" t="str">
        <f t="shared" si="663"/>
        <v>G - Junior Professional</v>
      </c>
      <c r="AT850" s="12" t="str">
        <f t="shared" si="664"/>
        <v>Legal &amp; ComplianceAll Specializations CombinedAll Specializations CombinedG - Junior Professional</v>
      </c>
      <c r="AU850" s="153" t="str">
        <f t="shared" si="665"/>
        <v>G</v>
      </c>
    </row>
    <row r="851" spans="1:47">
      <c r="A851" s="189" t="s">
        <v>0</v>
      </c>
      <c r="B851" s="189" t="s">
        <v>100</v>
      </c>
      <c r="C851" s="189" t="s">
        <v>100</v>
      </c>
      <c r="D851" s="189" t="s">
        <v>51</v>
      </c>
      <c r="E851" s="12">
        <f t="shared" si="649"/>
        <v>1</v>
      </c>
      <c r="F851" s="12">
        <f t="shared" si="650"/>
        <v>1</v>
      </c>
      <c r="G851" s="12">
        <f t="shared" si="651"/>
        <v>1</v>
      </c>
      <c r="H851" s="12" t="str">
        <f t="shared" si="652"/>
        <v>Training</v>
      </c>
      <c r="I851" s="12" t="str">
        <f t="shared" si="653"/>
        <v>Training1</v>
      </c>
      <c r="J851" s="12" t="str">
        <f t="shared" si="654"/>
        <v>Multi-Role/Generalist</v>
      </c>
      <c r="K851" s="12" t="str">
        <f t="shared" si="655"/>
        <v>TrainingMulti-Role/Generalist1</v>
      </c>
      <c r="L851" s="12" t="str">
        <f t="shared" si="656"/>
        <v>Multi-Role/Generalist</v>
      </c>
      <c r="M851" s="12" t="str">
        <f t="shared" si="657"/>
        <v>TrainingMulti-Role/GeneralistMulti-Role/Generalist1</v>
      </c>
      <c r="N851" s="12" t="str">
        <f t="shared" si="658"/>
        <v>B - Senior Function Manager</v>
      </c>
      <c r="O851" s="4" t="s">
        <v>2445</v>
      </c>
      <c r="P851" s="4" t="str">
        <f t="shared" si="666"/>
        <v>TR</v>
      </c>
      <c r="Q851" s="4" t="str">
        <f t="shared" si="667"/>
        <v>AA</v>
      </c>
      <c r="R851" s="4" t="str">
        <f t="shared" si="668"/>
        <v>A</v>
      </c>
      <c r="S851" s="4" t="str">
        <f t="shared" si="669"/>
        <v>B</v>
      </c>
      <c r="V851" s="12" t="str">
        <f t="shared" si="670"/>
        <v>RRU-TR-AAAB</v>
      </c>
      <c r="W851" s="17" t="str">
        <f t="shared" si="690"/>
        <v>Legal &amp; Compliance</v>
      </c>
      <c r="X851" s="17" t="str">
        <f t="shared" si="671"/>
        <v>Multi-Role/Generalist</v>
      </c>
      <c r="Y851" s="17" t="str">
        <f t="shared" si="673"/>
        <v>All Specializations Combined</v>
      </c>
      <c r="Z851" s="17" t="str">
        <f t="shared" si="672"/>
        <v>B - Senior Function Manager</v>
      </c>
      <c r="AN851" s="4" t="str">
        <f t="shared" si="659"/>
        <v>TRAAAB</v>
      </c>
      <c r="AO851" s="12" t="str">
        <f t="shared" si="679"/>
        <v>RRU-TR-AAAB</v>
      </c>
      <c r="AP851" s="12" t="str">
        <f t="shared" si="660"/>
        <v>Training</v>
      </c>
      <c r="AQ851" s="12" t="str">
        <f t="shared" si="661"/>
        <v>Multi-Role/Generalist</v>
      </c>
      <c r="AR851" s="12" t="str">
        <f t="shared" si="662"/>
        <v>Multi-Role/Generalist</v>
      </c>
      <c r="AS851" s="12" t="str">
        <f t="shared" si="663"/>
        <v>B - Senior Function Manager</v>
      </c>
      <c r="AT851" s="12" t="str">
        <f t="shared" si="664"/>
        <v>TrainingMulti-Role/GeneralistMulti-Role/GeneralistB - Senior Function Manager</v>
      </c>
      <c r="AU851" s="153" t="str">
        <f t="shared" si="665"/>
        <v>B</v>
      </c>
    </row>
    <row r="852" spans="1:47">
      <c r="A852" s="189" t="s">
        <v>0</v>
      </c>
      <c r="B852" s="189" t="s">
        <v>100</v>
      </c>
      <c r="C852" s="189" t="s">
        <v>100</v>
      </c>
      <c r="D852" s="189" t="s">
        <v>142</v>
      </c>
      <c r="E852" s="12">
        <f t="shared" si="649"/>
        <v>1</v>
      </c>
      <c r="F852" s="12">
        <f t="shared" si="650"/>
        <v>1</v>
      </c>
      <c r="G852" s="12">
        <f t="shared" si="651"/>
        <v>2</v>
      </c>
      <c r="H852" s="12" t="str">
        <f t="shared" si="652"/>
        <v>Training</v>
      </c>
      <c r="I852" s="12" t="str">
        <f t="shared" si="653"/>
        <v>Training1</v>
      </c>
      <c r="J852" s="12" t="str">
        <f t="shared" si="654"/>
        <v>Multi-Role/Generalist</v>
      </c>
      <c r="K852" s="12" t="str">
        <f t="shared" si="655"/>
        <v>TrainingMulti-Role/Generalist1</v>
      </c>
      <c r="L852" s="12" t="str">
        <f t="shared" si="656"/>
        <v>Multi-Role/Generalist</v>
      </c>
      <c r="M852" s="12" t="str">
        <f t="shared" si="657"/>
        <v>TrainingMulti-Role/GeneralistMulti-Role/Generalist2</v>
      </c>
      <c r="N852" s="12" t="str">
        <f t="shared" si="658"/>
        <v>C - Function Manager/Senior Technical Expert</v>
      </c>
      <c r="O852" s="4" t="s">
        <v>2446</v>
      </c>
      <c r="P852" s="4" t="str">
        <f t="shared" si="666"/>
        <v>TR</v>
      </c>
      <c r="Q852" s="4" t="str">
        <f t="shared" si="667"/>
        <v>AA</v>
      </c>
      <c r="R852" s="4" t="str">
        <f t="shared" si="668"/>
        <v>A</v>
      </c>
      <c r="S852" s="4" t="str">
        <f t="shared" si="669"/>
        <v>C</v>
      </c>
      <c r="V852" s="12" t="str">
        <f t="shared" si="670"/>
        <v>RRU-TR-AAAC</v>
      </c>
      <c r="W852" s="17" t="str">
        <f t="shared" si="690"/>
        <v>Legal &amp; Compliance</v>
      </c>
      <c r="X852" s="17" t="str">
        <f t="shared" si="671"/>
        <v>Multi-Role/Generalist</v>
      </c>
      <c r="Y852" s="17" t="str">
        <f t="shared" si="673"/>
        <v>Multi-Role/Generalist</v>
      </c>
      <c r="Z852" s="17" t="str">
        <f t="shared" si="672"/>
        <v>C - Function Manager/Senior Technical Expert</v>
      </c>
      <c r="AN852" s="4" t="str">
        <f t="shared" si="659"/>
        <v>TRAAAC</v>
      </c>
      <c r="AO852" s="12" t="str">
        <f t="shared" si="679"/>
        <v>RRU-TR-AAAC</v>
      </c>
      <c r="AP852" s="12" t="str">
        <f t="shared" si="660"/>
        <v>Training</v>
      </c>
      <c r="AQ852" s="12" t="str">
        <f t="shared" si="661"/>
        <v>Multi-Role/Generalist</v>
      </c>
      <c r="AR852" s="12" t="str">
        <f t="shared" si="662"/>
        <v>Multi-Role/Generalist</v>
      </c>
      <c r="AS852" s="12" t="str">
        <f t="shared" si="663"/>
        <v>C - Function Manager/Senior Technical Expert</v>
      </c>
      <c r="AT852" s="12" t="str">
        <f t="shared" si="664"/>
        <v>TrainingMulti-Role/GeneralistMulti-Role/GeneralistC - Function Manager/Senior Technical Expert</v>
      </c>
      <c r="AU852" s="153" t="str">
        <f t="shared" si="665"/>
        <v>C</v>
      </c>
    </row>
    <row r="853" spans="1:47">
      <c r="A853" s="189" t="s">
        <v>0</v>
      </c>
      <c r="B853" s="189" t="s">
        <v>100</v>
      </c>
      <c r="C853" s="189" t="s">
        <v>100</v>
      </c>
      <c r="D853" s="189" t="s">
        <v>135</v>
      </c>
      <c r="E853" s="12">
        <f t="shared" si="649"/>
        <v>1</v>
      </c>
      <c r="F853" s="12">
        <f t="shared" si="650"/>
        <v>1</v>
      </c>
      <c r="G853" s="12">
        <f t="shared" si="651"/>
        <v>3</v>
      </c>
      <c r="H853" s="12" t="str">
        <f t="shared" si="652"/>
        <v>Training</v>
      </c>
      <c r="I853" s="12" t="str">
        <f t="shared" si="653"/>
        <v>Training1</v>
      </c>
      <c r="J853" s="12" t="str">
        <f t="shared" si="654"/>
        <v>Multi-Role/Generalist</v>
      </c>
      <c r="K853" s="12" t="str">
        <f t="shared" si="655"/>
        <v>TrainingMulti-Role/Generalist1</v>
      </c>
      <c r="L853" s="12" t="str">
        <f t="shared" si="656"/>
        <v>Multi-Role/Generalist</v>
      </c>
      <c r="M853" s="12" t="str">
        <f t="shared" si="657"/>
        <v>TrainingMulti-Role/GeneralistMulti-Role/Generalist3</v>
      </c>
      <c r="N853" s="12" t="str">
        <f t="shared" si="658"/>
        <v>D - Manager/Technical Expert</v>
      </c>
      <c r="O853" s="4" t="s">
        <v>2447</v>
      </c>
      <c r="P853" s="4" t="str">
        <f t="shared" si="666"/>
        <v>TR</v>
      </c>
      <c r="Q853" s="4" t="str">
        <f t="shared" si="667"/>
        <v>AA</v>
      </c>
      <c r="R853" s="4" t="str">
        <f t="shared" si="668"/>
        <v>A</v>
      </c>
      <c r="S853" s="4" t="str">
        <f t="shared" si="669"/>
        <v>D</v>
      </c>
      <c r="V853" s="12" t="str">
        <f t="shared" si="670"/>
        <v>RRU-TR-AAAD</v>
      </c>
      <c r="W853" s="17" t="str">
        <f t="shared" si="690"/>
        <v>Training</v>
      </c>
      <c r="X853" s="17" t="str">
        <f t="shared" si="671"/>
        <v>Multi-Role/Generalist</v>
      </c>
      <c r="Y853" s="17" t="str">
        <f t="shared" si="673"/>
        <v>Multi-Role/Generalist</v>
      </c>
      <c r="Z853" s="17" t="str">
        <f t="shared" si="672"/>
        <v>D - Manager/Technical Expert</v>
      </c>
      <c r="AN853" s="4" t="str">
        <f t="shared" si="659"/>
        <v>TRAAAD</v>
      </c>
      <c r="AO853" s="12" t="str">
        <f t="shared" si="679"/>
        <v>RRU-TR-AAAD</v>
      </c>
      <c r="AP853" s="12" t="str">
        <f t="shared" si="660"/>
        <v>Training</v>
      </c>
      <c r="AQ853" s="12" t="str">
        <f t="shared" si="661"/>
        <v>Multi-Role/Generalist</v>
      </c>
      <c r="AR853" s="12" t="str">
        <f t="shared" si="662"/>
        <v>Multi-Role/Generalist</v>
      </c>
      <c r="AS853" s="12" t="str">
        <f t="shared" si="663"/>
        <v>D - Manager/Technical Expert</v>
      </c>
      <c r="AT853" s="12" t="str">
        <f t="shared" si="664"/>
        <v>TrainingMulti-Role/GeneralistMulti-Role/GeneralistD - Manager/Technical Expert</v>
      </c>
      <c r="AU853" s="153" t="str">
        <f t="shared" si="665"/>
        <v>D</v>
      </c>
    </row>
    <row r="854" spans="1:47">
      <c r="A854" s="189" t="s">
        <v>0</v>
      </c>
      <c r="B854" s="189" t="s">
        <v>100</v>
      </c>
      <c r="C854" s="189" t="s">
        <v>100</v>
      </c>
      <c r="D854" s="189" t="s">
        <v>136</v>
      </c>
      <c r="E854" s="12">
        <f t="shared" si="649"/>
        <v>1</v>
      </c>
      <c r="F854" s="12">
        <f t="shared" si="650"/>
        <v>1</v>
      </c>
      <c r="G854" s="12">
        <f t="shared" si="651"/>
        <v>4</v>
      </c>
      <c r="H854" s="12" t="str">
        <f t="shared" si="652"/>
        <v>Training</v>
      </c>
      <c r="I854" s="12" t="str">
        <f t="shared" si="653"/>
        <v>Training1</v>
      </c>
      <c r="J854" s="12" t="str">
        <f t="shared" si="654"/>
        <v>Multi-Role/Generalist</v>
      </c>
      <c r="K854" s="12" t="str">
        <f t="shared" si="655"/>
        <v>TrainingMulti-Role/Generalist1</v>
      </c>
      <c r="L854" s="12" t="str">
        <f t="shared" si="656"/>
        <v>Multi-Role/Generalist</v>
      </c>
      <c r="M854" s="12" t="str">
        <f t="shared" si="657"/>
        <v>TrainingMulti-Role/GeneralistMulti-Role/Generalist4</v>
      </c>
      <c r="N854" s="12" t="str">
        <f t="shared" si="658"/>
        <v>E - Senior Professional</v>
      </c>
      <c r="O854" s="4" t="s">
        <v>2448</v>
      </c>
      <c r="P854" s="4" t="str">
        <f t="shared" si="666"/>
        <v>TR</v>
      </c>
      <c r="Q854" s="4" t="str">
        <f t="shared" si="667"/>
        <v>AA</v>
      </c>
      <c r="R854" s="4" t="str">
        <f t="shared" si="668"/>
        <v>A</v>
      </c>
      <c r="S854" s="4" t="str">
        <f t="shared" si="669"/>
        <v>E</v>
      </c>
      <c r="V854" s="12" t="str">
        <f t="shared" si="670"/>
        <v>RRU-TR-AAAE</v>
      </c>
      <c r="W854" s="17" t="str">
        <f t="shared" si="690"/>
        <v>Training</v>
      </c>
      <c r="X854" s="17" t="str">
        <f t="shared" si="671"/>
        <v>Multi-Role/Generalist</v>
      </c>
      <c r="Y854" s="17" t="str">
        <f t="shared" si="673"/>
        <v>Multi-Role/Generalist</v>
      </c>
      <c r="Z854" s="17" t="str">
        <f t="shared" si="672"/>
        <v>E - Senior Professional</v>
      </c>
      <c r="AN854" s="4" t="str">
        <f t="shared" si="659"/>
        <v>TRAAAE</v>
      </c>
      <c r="AO854" s="12" t="str">
        <f t="shared" si="679"/>
        <v>RRU-TR-AAAE</v>
      </c>
      <c r="AP854" s="12" t="str">
        <f t="shared" si="660"/>
        <v>Training</v>
      </c>
      <c r="AQ854" s="12" t="str">
        <f t="shared" si="661"/>
        <v>Multi-Role/Generalist</v>
      </c>
      <c r="AR854" s="12" t="str">
        <f t="shared" si="662"/>
        <v>Multi-Role/Generalist</v>
      </c>
      <c r="AS854" s="12" t="str">
        <f t="shared" si="663"/>
        <v>E - Senior Professional</v>
      </c>
      <c r="AT854" s="12" t="str">
        <f t="shared" si="664"/>
        <v>TrainingMulti-Role/GeneralistMulti-Role/GeneralistE - Senior Professional</v>
      </c>
      <c r="AU854" s="153" t="str">
        <f t="shared" si="665"/>
        <v>E</v>
      </c>
    </row>
    <row r="855" spans="1:47">
      <c r="A855" s="189" t="s">
        <v>0</v>
      </c>
      <c r="B855" s="189" t="s">
        <v>100</v>
      </c>
      <c r="C855" s="189" t="s">
        <v>100</v>
      </c>
      <c r="D855" s="189" t="s">
        <v>137</v>
      </c>
      <c r="E855" s="12">
        <f t="shared" si="649"/>
        <v>1</v>
      </c>
      <c r="F855" s="12">
        <f t="shared" si="650"/>
        <v>1</v>
      </c>
      <c r="G855" s="12">
        <f t="shared" si="651"/>
        <v>5</v>
      </c>
      <c r="H855" s="12" t="str">
        <f t="shared" si="652"/>
        <v>Training</v>
      </c>
      <c r="I855" s="12" t="str">
        <f t="shared" si="653"/>
        <v>Training1</v>
      </c>
      <c r="J855" s="12" t="str">
        <f t="shared" si="654"/>
        <v>Multi-Role/Generalist</v>
      </c>
      <c r="K855" s="12" t="str">
        <f t="shared" si="655"/>
        <v>TrainingMulti-Role/Generalist1</v>
      </c>
      <c r="L855" s="12" t="str">
        <f t="shared" si="656"/>
        <v>Multi-Role/Generalist</v>
      </c>
      <c r="M855" s="12" t="str">
        <f t="shared" si="657"/>
        <v>TrainingMulti-Role/GeneralistMulti-Role/Generalist5</v>
      </c>
      <c r="N855" s="12" t="str">
        <f t="shared" si="658"/>
        <v>F - Intermediate Professional</v>
      </c>
      <c r="O855" s="4" t="s">
        <v>2449</v>
      </c>
      <c r="P855" s="4" t="str">
        <f t="shared" si="666"/>
        <v>TR</v>
      </c>
      <c r="Q855" s="4" t="str">
        <f t="shared" si="667"/>
        <v>AA</v>
      </c>
      <c r="R855" s="4" t="str">
        <f t="shared" si="668"/>
        <v>A</v>
      </c>
      <c r="S855" s="4" t="str">
        <f t="shared" si="669"/>
        <v>F</v>
      </c>
      <c r="V855" s="12" t="str">
        <f t="shared" si="670"/>
        <v>RRU-TR-AAAF</v>
      </c>
      <c r="W855" s="17" t="str">
        <f t="shared" si="690"/>
        <v>Training</v>
      </c>
      <c r="X855" s="17" t="str">
        <f t="shared" si="671"/>
        <v>Multi-Role/Generalist</v>
      </c>
      <c r="Y855" s="17" t="str">
        <f t="shared" si="673"/>
        <v>Multi-Role/Generalist</v>
      </c>
      <c r="Z855" s="17" t="str">
        <f t="shared" si="672"/>
        <v>F - Intermediate Professional</v>
      </c>
      <c r="AN855" s="4" t="str">
        <f t="shared" si="659"/>
        <v>TRAAAF</v>
      </c>
      <c r="AO855" s="12" t="str">
        <f t="shared" si="679"/>
        <v>RRU-TR-AAAF</v>
      </c>
      <c r="AP855" s="12" t="str">
        <f t="shared" si="660"/>
        <v>Training</v>
      </c>
      <c r="AQ855" s="12" t="str">
        <f t="shared" si="661"/>
        <v>Multi-Role/Generalist</v>
      </c>
      <c r="AR855" s="12" t="str">
        <f t="shared" si="662"/>
        <v>Multi-Role/Generalist</v>
      </c>
      <c r="AS855" s="12" t="str">
        <f t="shared" si="663"/>
        <v>F - Intermediate Professional</v>
      </c>
      <c r="AT855" s="12" t="str">
        <f t="shared" si="664"/>
        <v>TrainingMulti-Role/GeneralistMulti-Role/GeneralistF - Intermediate Professional</v>
      </c>
      <c r="AU855" s="153" t="str">
        <f t="shared" si="665"/>
        <v>F</v>
      </c>
    </row>
    <row r="856" spans="1:47">
      <c r="A856" s="189" t="s">
        <v>0</v>
      </c>
      <c r="B856" s="189" t="s">
        <v>100</v>
      </c>
      <c r="C856" s="189" t="s">
        <v>100</v>
      </c>
      <c r="D856" s="189" t="s">
        <v>138</v>
      </c>
      <c r="E856" s="12">
        <f t="shared" ref="E856:E919" si="691">IF(AND(H856=H855),IF(J856=J855,E855,E855+1),1)</f>
        <v>1</v>
      </c>
      <c r="F856" s="12">
        <f t="shared" ref="F856:F919" si="692">IF(AND(H856=H855,J856=J855),IF(L856=L855,F855,F855+1),1)</f>
        <v>1</v>
      </c>
      <c r="G856" s="12">
        <f t="shared" ref="G856:G919" si="693">IF(AND(H856=H855,J856=J855,L856=L855),IF(N856=N855,G855,G855+1),1)</f>
        <v>6</v>
      </c>
      <c r="H856" s="12" t="str">
        <f t="shared" ref="H856:H919" si="694">A856</f>
        <v>Training</v>
      </c>
      <c r="I856" s="12" t="str">
        <f t="shared" ref="I856:I919" si="695">H856&amp;E856</f>
        <v>Training1</v>
      </c>
      <c r="J856" s="12" t="str">
        <f t="shared" ref="J856:J919" si="696">B856</f>
        <v>Multi-Role/Generalist</v>
      </c>
      <c r="K856" s="12" t="str">
        <f t="shared" ref="K856:K919" si="697">+H856&amp;J856&amp;F856</f>
        <v>TrainingMulti-Role/Generalist1</v>
      </c>
      <c r="L856" s="12" t="str">
        <f t="shared" ref="L856:L919" si="698">C856</f>
        <v>Multi-Role/Generalist</v>
      </c>
      <c r="M856" s="12" t="str">
        <f t="shared" ref="M856:M919" si="699">H856&amp;J856&amp;L856&amp;G856</f>
        <v>TrainingMulti-Role/GeneralistMulti-Role/Generalist6</v>
      </c>
      <c r="N856" s="12" t="str">
        <f t="shared" ref="N856:N919" si="700">D856</f>
        <v>G - Junior Professional</v>
      </c>
      <c r="O856" s="4" t="s">
        <v>2450</v>
      </c>
      <c r="P856" s="4" t="str">
        <f t="shared" si="666"/>
        <v>TR</v>
      </c>
      <c r="Q856" s="4" t="str">
        <f t="shared" si="667"/>
        <v>AA</v>
      </c>
      <c r="R856" s="4" t="str">
        <f t="shared" si="668"/>
        <v>A</v>
      </c>
      <c r="S856" s="4" t="str">
        <f t="shared" si="669"/>
        <v>G</v>
      </c>
      <c r="V856" s="12" t="str">
        <f t="shared" si="670"/>
        <v>RRU-TR-AAAG</v>
      </c>
      <c r="W856" s="17" t="str">
        <f t="shared" si="690"/>
        <v>Training</v>
      </c>
      <c r="X856" s="17" t="str">
        <f t="shared" si="671"/>
        <v>Multi-Role/Generalist</v>
      </c>
      <c r="Y856" s="17" t="str">
        <f t="shared" si="673"/>
        <v>Multi-Role/Generalist</v>
      </c>
      <c r="Z856" s="17" t="str">
        <f t="shared" si="672"/>
        <v>G - Junior Professional</v>
      </c>
      <c r="AN856" s="4" t="str">
        <f t="shared" ref="AN856:AN919" si="701">O856</f>
        <v>TRAAAG</v>
      </c>
      <c r="AO856" s="12" t="str">
        <f t="shared" si="679"/>
        <v>RRU-TR-AAAG</v>
      </c>
      <c r="AP856" s="12" t="str">
        <f t="shared" ref="AP856:AP919" si="702">A856</f>
        <v>Training</v>
      </c>
      <c r="AQ856" s="12" t="str">
        <f t="shared" ref="AQ856:AQ919" si="703">B856</f>
        <v>Multi-Role/Generalist</v>
      </c>
      <c r="AR856" s="12" t="str">
        <f t="shared" ref="AR856:AR919" si="704">C856</f>
        <v>Multi-Role/Generalist</v>
      </c>
      <c r="AS856" s="12" t="str">
        <f t="shared" ref="AS856:AS919" si="705">D856</f>
        <v>G - Junior Professional</v>
      </c>
      <c r="AT856" s="12" t="str">
        <f t="shared" ref="AT856:AT919" si="706">AP856&amp;AQ856&amp;AR856&amp;AS856</f>
        <v>TrainingMulti-Role/GeneralistMulti-Role/GeneralistG - Junior Professional</v>
      </c>
      <c r="AU856" s="153" t="str">
        <f t="shared" ref="AU856:AU919" si="707">RIGHT(AO856)</f>
        <v>G</v>
      </c>
    </row>
    <row r="857" spans="1:47">
      <c r="A857" s="189" t="s">
        <v>0</v>
      </c>
      <c r="B857" s="189" t="s">
        <v>100</v>
      </c>
      <c r="C857" s="189" t="s">
        <v>100</v>
      </c>
      <c r="D857" s="189" t="s">
        <v>1408</v>
      </c>
      <c r="E857" s="12">
        <f t="shared" si="691"/>
        <v>1</v>
      </c>
      <c r="F857" s="12">
        <f t="shared" si="692"/>
        <v>1</v>
      </c>
      <c r="G857" s="12">
        <f t="shared" si="693"/>
        <v>7</v>
      </c>
      <c r="H857" s="12" t="str">
        <f t="shared" si="694"/>
        <v>Training</v>
      </c>
      <c r="I857" s="12" t="str">
        <f t="shared" si="695"/>
        <v>Training1</v>
      </c>
      <c r="J857" s="12" t="str">
        <f t="shared" si="696"/>
        <v>Multi-Role/Generalist</v>
      </c>
      <c r="K857" s="12" t="str">
        <f t="shared" si="697"/>
        <v>TrainingMulti-Role/Generalist1</v>
      </c>
      <c r="L857" s="12" t="str">
        <f t="shared" si="698"/>
        <v>Multi-Role/Generalist</v>
      </c>
      <c r="M857" s="12" t="str">
        <f t="shared" si="699"/>
        <v>TrainingMulti-Role/GeneralistMulti-Role/Generalist7</v>
      </c>
      <c r="N857" s="12" t="str">
        <f t="shared" si="700"/>
        <v>Levels C &amp; D Combined</v>
      </c>
      <c r="O857" s="4" t="s">
        <v>2443</v>
      </c>
      <c r="P857" s="4" t="str">
        <f t="shared" si="666"/>
        <v>TR</v>
      </c>
      <c r="Q857" s="4" t="str">
        <f t="shared" si="667"/>
        <v>AA</v>
      </c>
      <c r="R857" s="4" t="str">
        <f t="shared" si="668"/>
        <v>A</v>
      </c>
      <c r="S857" s="4" t="str">
        <f t="shared" si="669"/>
        <v>2</v>
      </c>
      <c r="V857" s="12" t="str">
        <f t="shared" si="670"/>
        <v>RRU-TR-AAA2</v>
      </c>
      <c r="W857" s="17" t="str">
        <f t="shared" ref="W857:W888" si="708">A855</f>
        <v>Training</v>
      </c>
      <c r="X857" s="17" t="str">
        <f t="shared" si="671"/>
        <v>Multi-Role/Generalist</v>
      </c>
      <c r="Y857" s="17" t="str">
        <f t="shared" si="673"/>
        <v>Multi-Role/Generalist</v>
      </c>
      <c r="Z857" s="17" t="str">
        <f t="shared" si="672"/>
        <v>Levels C &amp; D Combined</v>
      </c>
      <c r="AN857" s="4" t="str">
        <f t="shared" si="701"/>
        <v>TRAAA2</v>
      </c>
      <c r="AO857" s="12" t="str">
        <f t="shared" si="679"/>
        <v>RRU-TR-AAA2</v>
      </c>
      <c r="AP857" s="12" t="str">
        <f t="shared" si="702"/>
        <v>Training</v>
      </c>
      <c r="AQ857" s="12" t="str">
        <f t="shared" si="703"/>
        <v>Multi-Role/Generalist</v>
      </c>
      <c r="AR857" s="12" t="str">
        <f t="shared" si="704"/>
        <v>Multi-Role/Generalist</v>
      </c>
      <c r="AS857" s="12" t="str">
        <f t="shared" si="705"/>
        <v>Levels C &amp; D Combined</v>
      </c>
      <c r="AT857" s="12" t="str">
        <f t="shared" si="706"/>
        <v>TrainingMulti-Role/GeneralistMulti-Role/GeneralistLevels C &amp; D Combined</v>
      </c>
      <c r="AU857" s="153" t="str">
        <f t="shared" si="707"/>
        <v>2</v>
      </c>
    </row>
    <row r="858" spans="1:47">
      <c r="A858" s="189" t="s">
        <v>0</v>
      </c>
      <c r="B858" s="189" t="s">
        <v>100</v>
      </c>
      <c r="C858" s="189" t="s">
        <v>100</v>
      </c>
      <c r="D858" s="189" t="s">
        <v>1409</v>
      </c>
      <c r="E858" s="12">
        <f t="shared" si="691"/>
        <v>1</v>
      </c>
      <c r="F858" s="12">
        <f t="shared" si="692"/>
        <v>1</v>
      </c>
      <c r="G858" s="12">
        <f t="shared" si="693"/>
        <v>8</v>
      </c>
      <c r="H858" s="12" t="str">
        <f t="shared" si="694"/>
        <v>Training</v>
      </c>
      <c r="I858" s="12" t="str">
        <f t="shared" si="695"/>
        <v>Training1</v>
      </c>
      <c r="J858" s="12" t="str">
        <f t="shared" si="696"/>
        <v>Multi-Role/Generalist</v>
      </c>
      <c r="K858" s="12" t="str">
        <f t="shared" si="697"/>
        <v>TrainingMulti-Role/Generalist1</v>
      </c>
      <c r="L858" s="12" t="str">
        <f t="shared" si="698"/>
        <v>Multi-Role/Generalist</v>
      </c>
      <c r="M858" s="12" t="str">
        <f t="shared" si="699"/>
        <v>TrainingMulti-Role/GeneralistMulti-Role/Generalist8</v>
      </c>
      <c r="N858" s="12" t="str">
        <f t="shared" si="700"/>
        <v>Levels E, F &amp; G Combined</v>
      </c>
      <c r="O858" s="4" t="s">
        <v>2444</v>
      </c>
      <c r="P858" s="4" t="str">
        <f t="shared" si="666"/>
        <v>TR</v>
      </c>
      <c r="Q858" s="4" t="str">
        <f t="shared" si="667"/>
        <v>AA</v>
      </c>
      <c r="R858" s="4" t="str">
        <f t="shared" si="668"/>
        <v>A</v>
      </c>
      <c r="S858" s="4" t="str">
        <f t="shared" si="669"/>
        <v>3</v>
      </c>
      <c r="V858" s="12" t="str">
        <f t="shared" si="670"/>
        <v>RRU-TR-AAA3</v>
      </c>
      <c r="W858" s="17" t="str">
        <f t="shared" si="708"/>
        <v>Training</v>
      </c>
      <c r="X858" s="17" t="str">
        <f t="shared" si="671"/>
        <v>Multi-Role/Generalist</v>
      </c>
      <c r="Y858" s="17" t="str">
        <f t="shared" si="673"/>
        <v>Multi-Role/Generalist</v>
      </c>
      <c r="Z858" s="17" t="str">
        <f t="shared" si="672"/>
        <v>Levels E, F &amp; G Combined</v>
      </c>
      <c r="AN858" s="4" t="str">
        <f t="shared" si="701"/>
        <v>TRAAA3</v>
      </c>
      <c r="AO858" s="12" t="str">
        <f t="shared" si="679"/>
        <v>RRU-TR-AAA3</v>
      </c>
      <c r="AP858" s="12" t="str">
        <f t="shared" si="702"/>
        <v>Training</v>
      </c>
      <c r="AQ858" s="12" t="str">
        <f t="shared" si="703"/>
        <v>Multi-Role/Generalist</v>
      </c>
      <c r="AR858" s="12" t="str">
        <f t="shared" si="704"/>
        <v>Multi-Role/Generalist</v>
      </c>
      <c r="AS858" s="12" t="str">
        <f t="shared" si="705"/>
        <v>Levels E, F &amp; G Combined</v>
      </c>
      <c r="AT858" s="12" t="str">
        <f t="shared" si="706"/>
        <v>TrainingMulti-Role/GeneralistMulti-Role/GeneralistLevels E, F &amp; G Combined</v>
      </c>
      <c r="AU858" s="153" t="str">
        <f t="shared" si="707"/>
        <v>3</v>
      </c>
    </row>
    <row r="859" spans="1:47">
      <c r="A859" s="189" t="s">
        <v>33</v>
      </c>
      <c r="B859" s="189" t="s">
        <v>2928</v>
      </c>
      <c r="C859" s="189" t="s">
        <v>2928</v>
      </c>
      <c r="D859" s="189" t="s">
        <v>51</v>
      </c>
      <c r="E859" s="12">
        <f t="shared" si="691"/>
        <v>1</v>
      </c>
      <c r="F859" s="12">
        <f t="shared" si="692"/>
        <v>1</v>
      </c>
      <c r="G859" s="12">
        <f t="shared" si="693"/>
        <v>1</v>
      </c>
      <c r="H859" s="12" t="str">
        <f t="shared" si="694"/>
        <v>Human Resources</v>
      </c>
      <c r="I859" s="12" t="str">
        <f t="shared" si="695"/>
        <v>Human Resources1</v>
      </c>
      <c r="J859" s="12" t="str">
        <f t="shared" si="696"/>
        <v>HR Generalist/Business Partner</v>
      </c>
      <c r="K859" s="12" t="str">
        <f t="shared" si="697"/>
        <v>Human ResourcesHR Generalist/Business Partner1</v>
      </c>
      <c r="L859" s="12" t="str">
        <f t="shared" si="698"/>
        <v>HR Generalist/Business Partner</v>
      </c>
      <c r="M859" s="12" t="str">
        <f t="shared" si="699"/>
        <v>Human ResourcesHR Generalist/Business PartnerHR Generalist/Business Partner1</v>
      </c>
      <c r="N859" s="12" t="str">
        <f t="shared" si="700"/>
        <v>B - Senior Function Manager</v>
      </c>
      <c r="O859" s="4" t="s">
        <v>1986</v>
      </c>
      <c r="P859" s="4" t="str">
        <f t="shared" ref="P859:P922" si="709">LEFT(O859,2)</f>
        <v>HR</v>
      </c>
      <c r="Q859" s="4" t="str">
        <f t="shared" ref="Q859:Q922" si="710">MID(O859,3,2)</f>
        <v>GN</v>
      </c>
      <c r="R859" s="4" t="str">
        <f t="shared" ref="R859:R922" si="711">MID(O859,5,1)</f>
        <v>A</v>
      </c>
      <c r="S859" s="4" t="str">
        <f t="shared" ref="S859:S922" si="712">RIGHT(O859)</f>
        <v>B</v>
      </c>
      <c r="V859" s="12" t="str">
        <f t="shared" ref="V859:V922" si="713">"RRU-"&amp;P859&amp;"-"&amp;Q859&amp;R859&amp;S859</f>
        <v>RRU-HR-GNAB</v>
      </c>
      <c r="W859" s="17" t="str">
        <f t="shared" si="708"/>
        <v>Training</v>
      </c>
      <c r="X859" s="17" t="str">
        <f t="shared" ref="X859:X922" si="714">B859</f>
        <v>HR Generalist/Business Partner</v>
      </c>
      <c r="Y859" s="17" t="str">
        <f t="shared" si="673"/>
        <v>Multi-Role/Generalist</v>
      </c>
      <c r="Z859" s="17" t="str">
        <f t="shared" ref="Z859:Z922" si="715">D859</f>
        <v>B - Senior Function Manager</v>
      </c>
      <c r="AN859" s="4" t="str">
        <f t="shared" si="701"/>
        <v>HRGNAB</v>
      </c>
      <c r="AO859" s="12" t="str">
        <f t="shared" si="679"/>
        <v>RRU-HR-GNAB</v>
      </c>
      <c r="AP859" s="12" t="str">
        <f t="shared" si="702"/>
        <v>Human Resources</v>
      </c>
      <c r="AQ859" s="12" t="str">
        <f t="shared" si="703"/>
        <v>HR Generalist/Business Partner</v>
      </c>
      <c r="AR859" s="12" t="str">
        <f t="shared" si="704"/>
        <v>HR Generalist/Business Partner</v>
      </c>
      <c r="AS859" s="12" t="str">
        <f t="shared" si="705"/>
        <v>B - Senior Function Manager</v>
      </c>
      <c r="AT859" s="12" t="str">
        <f t="shared" si="706"/>
        <v>Human ResourcesHR Generalist/Business PartnerHR Generalist/Business PartnerB - Senior Function Manager</v>
      </c>
      <c r="AU859" s="153" t="str">
        <f t="shared" si="707"/>
        <v>B</v>
      </c>
    </row>
    <row r="860" spans="1:47">
      <c r="A860" s="189" t="s">
        <v>33</v>
      </c>
      <c r="B860" s="189" t="s">
        <v>2928</v>
      </c>
      <c r="C860" s="189" t="s">
        <v>2928</v>
      </c>
      <c r="D860" s="189" t="s">
        <v>142</v>
      </c>
      <c r="E860" s="12">
        <f t="shared" si="691"/>
        <v>1</v>
      </c>
      <c r="F860" s="12">
        <f t="shared" si="692"/>
        <v>1</v>
      </c>
      <c r="G860" s="12">
        <f t="shared" si="693"/>
        <v>2</v>
      </c>
      <c r="H860" s="12" t="str">
        <f t="shared" si="694"/>
        <v>Human Resources</v>
      </c>
      <c r="I860" s="12" t="str">
        <f t="shared" si="695"/>
        <v>Human Resources1</v>
      </c>
      <c r="J860" s="12" t="str">
        <f t="shared" si="696"/>
        <v>HR Generalist/Business Partner</v>
      </c>
      <c r="K860" s="12" t="str">
        <f t="shared" si="697"/>
        <v>Human ResourcesHR Generalist/Business Partner1</v>
      </c>
      <c r="L860" s="12" t="str">
        <f t="shared" si="698"/>
        <v>HR Generalist/Business Partner</v>
      </c>
      <c r="M860" s="12" t="str">
        <f t="shared" si="699"/>
        <v>Human ResourcesHR Generalist/Business PartnerHR Generalist/Business Partner2</v>
      </c>
      <c r="N860" s="12" t="str">
        <f t="shared" si="700"/>
        <v>C - Function Manager/Senior Technical Expert</v>
      </c>
      <c r="O860" s="4" t="s">
        <v>1987</v>
      </c>
      <c r="P860" s="4" t="str">
        <f t="shared" si="709"/>
        <v>HR</v>
      </c>
      <c r="Q860" s="4" t="str">
        <f t="shared" si="710"/>
        <v>GN</v>
      </c>
      <c r="R860" s="4" t="str">
        <f t="shared" si="711"/>
        <v>A</v>
      </c>
      <c r="S860" s="4" t="str">
        <f t="shared" si="712"/>
        <v>C</v>
      </c>
      <c r="V860" s="12" t="str">
        <f t="shared" si="713"/>
        <v>RRU-HR-GNAC</v>
      </c>
      <c r="W860" s="17" t="str">
        <f t="shared" si="708"/>
        <v>Training</v>
      </c>
      <c r="X860" s="17" t="str">
        <f t="shared" si="714"/>
        <v>HR Generalist/Business Partner</v>
      </c>
      <c r="Y860" s="17" t="str">
        <f t="shared" ref="Y860:Y923" si="716">C859</f>
        <v>HR Generalist/Business Partner</v>
      </c>
      <c r="Z860" s="17" t="str">
        <f t="shared" si="715"/>
        <v>C - Function Manager/Senior Technical Expert</v>
      </c>
      <c r="AN860" s="4" t="str">
        <f t="shared" si="701"/>
        <v>HRGNAC</v>
      </c>
      <c r="AO860" s="12" t="str">
        <f t="shared" si="679"/>
        <v>RRU-HR-GNAC</v>
      </c>
      <c r="AP860" s="12" t="str">
        <f t="shared" si="702"/>
        <v>Human Resources</v>
      </c>
      <c r="AQ860" s="12" t="str">
        <f t="shared" si="703"/>
        <v>HR Generalist/Business Partner</v>
      </c>
      <c r="AR860" s="12" t="str">
        <f t="shared" si="704"/>
        <v>HR Generalist/Business Partner</v>
      </c>
      <c r="AS860" s="12" t="str">
        <f t="shared" si="705"/>
        <v>C - Function Manager/Senior Technical Expert</v>
      </c>
      <c r="AT860" s="12" t="str">
        <f t="shared" si="706"/>
        <v>Human ResourcesHR Generalist/Business PartnerHR Generalist/Business PartnerC - Function Manager/Senior Technical Expert</v>
      </c>
      <c r="AU860" s="153" t="str">
        <f t="shared" si="707"/>
        <v>C</v>
      </c>
    </row>
    <row r="861" spans="1:47">
      <c r="A861" s="189" t="s">
        <v>33</v>
      </c>
      <c r="B861" s="189" t="s">
        <v>2928</v>
      </c>
      <c r="C861" s="189" t="s">
        <v>2928</v>
      </c>
      <c r="D861" s="189" t="s">
        <v>135</v>
      </c>
      <c r="E861" s="12">
        <f t="shared" si="691"/>
        <v>1</v>
      </c>
      <c r="F861" s="12">
        <f t="shared" si="692"/>
        <v>1</v>
      </c>
      <c r="G861" s="12">
        <f t="shared" si="693"/>
        <v>3</v>
      </c>
      <c r="H861" s="12" t="str">
        <f t="shared" si="694"/>
        <v>Human Resources</v>
      </c>
      <c r="I861" s="12" t="str">
        <f t="shared" si="695"/>
        <v>Human Resources1</v>
      </c>
      <c r="J861" s="12" t="str">
        <f t="shared" si="696"/>
        <v>HR Generalist/Business Partner</v>
      </c>
      <c r="K861" s="12" t="str">
        <f t="shared" si="697"/>
        <v>Human ResourcesHR Generalist/Business Partner1</v>
      </c>
      <c r="L861" s="12" t="str">
        <f t="shared" si="698"/>
        <v>HR Generalist/Business Partner</v>
      </c>
      <c r="M861" s="12" t="str">
        <f t="shared" si="699"/>
        <v>Human ResourcesHR Generalist/Business PartnerHR Generalist/Business Partner3</v>
      </c>
      <c r="N861" s="12" t="str">
        <f t="shared" si="700"/>
        <v>D - Manager/Technical Expert</v>
      </c>
      <c r="O861" s="4" t="s">
        <v>1988</v>
      </c>
      <c r="P861" s="4" t="str">
        <f t="shared" si="709"/>
        <v>HR</v>
      </c>
      <c r="Q861" s="4" t="str">
        <f t="shared" si="710"/>
        <v>GN</v>
      </c>
      <c r="R861" s="4" t="str">
        <f t="shared" si="711"/>
        <v>A</v>
      </c>
      <c r="S861" s="4" t="str">
        <f t="shared" si="712"/>
        <v>D</v>
      </c>
      <c r="V861" s="12" t="str">
        <f t="shared" si="713"/>
        <v>RRU-HR-GNAD</v>
      </c>
      <c r="W861" s="17" t="str">
        <f t="shared" si="708"/>
        <v>Human Resources</v>
      </c>
      <c r="X861" s="17" t="str">
        <f t="shared" si="714"/>
        <v>HR Generalist/Business Partner</v>
      </c>
      <c r="Y861" s="17" t="str">
        <f t="shared" si="716"/>
        <v>HR Generalist/Business Partner</v>
      </c>
      <c r="Z861" s="17" t="str">
        <f t="shared" si="715"/>
        <v>D - Manager/Technical Expert</v>
      </c>
      <c r="AN861" s="4" t="str">
        <f t="shared" si="701"/>
        <v>HRGNAD</v>
      </c>
      <c r="AO861" s="12" t="str">
        <f t="shared" si="679"/>
        <v>RRU-HR-GNAD</v>
      </c>
      <c r="AP861" s="12" t="str">
        <f t="shared" si="702"/>
        <v>Human Resources</v>
      </c>
      <c r="AQ861" s="12" t="str">
        <f t="shared" si="703"/>
        <v>HR Generalist/Business Partner</v>
      </c>
      <c r="AR861" s="12" t="str">
        <f t="shared" si="704"/>
        <v>HR Generalist/Business Partner</v>
      </c>
      <c r="AS861" s="12" t="str">
        <f t="shared" si="705"/>
        <v>D - Manager/Technical Expert</v>
      </c>
      <c r="AT861" s="12" t="str">
        <f t="shared" si="706"/>
        <v>Human ResourcesHR Generalist/Business PartnerHR Generalist/Business PartnerD - Manager/Technical Expert</v>
      </c>
      <c r="AU861" s="153" t="str">
        <f t="shared" si="707"/>
        <v>D</v>
      </c>
    </row>
    <row r="862" spans="1:47">
      <c r="A862" s="189" t="s">
        <v>33</v>
      </c>
      <c r="B862" s="189" t="s">
        <v>2928</v>
      </c>
      <c r="C862" s="189" t="s">
        <v>2928</v>
      </c>
      <c r="D862" s="189" t="s">
        <v>136</v>
      </c>
      <c r="E862" s="12">
        <f t="shared" si="691"/>
        <v>1</v>
      </c>
      <c r="F862" s="12">
        <f t="shared" si="692"/>
        <v>1</v>
      </c>
      <c r="G862" s="12">
        <f t="shared" si="693"/>
        <v>4</v>
      </c>
      <c r="H862" s="12" t="str">
        <f t="shared" si="694"/>
        <v>Human Resources</v>
      </c>
      <c r="I862" s="12" t="str">
        <f t="shared" si="695"/>
        <v>Human Resources1</v>
      </c>
      <c r="J862" s="12" t="str">
        <f t="shared" si="696"/>
        <v>HR Generalist/Business Partner</v>
      </c>
      <c r="K862" s="12" t="str">
        <f t="shared" si="697"/>
        <v>Human ResourcesHR Generalist/Business Partner1</v>
      </c>
      <c r="L862" s="12" t="str">
        <f t="shared" si="698"/>
        <v>HR Generalist/Business Partner</v>
      </c>
      <c r="M862" s="12" t="str">
        <f t="shared" si="699"/>
        <v>Human ResourcesHR Generalist/Business PartnerHR Generalist/Business Partner4</v>
      </c>
      <c r="N862" s="12" t="str">
        <f t="shared" si="700"/>
        <v>E - Senior Professional</v>
      </c>
      <c r="O862" s="4" t="s">
        <v>1989</v>
      </c>
      <c r="P862" s="4" t="str">
        <f t="shared" si="709"/>
        <v>HR</v>
      </c>
      <c r="Q862" s="4" t="str">
        <f t="shared" si="710"/>
        <v>GN</v>
      </c>
      <c r="R862" s="4" t="str">
        <f t="shared" si="711"/>
        <v>A</v>
      </c>
      <c r="S862" s="4" t="str">
        <f t="shared" si="712"/>
        <v>E</v>
      </c>
      <c r="V862" s="12" t="str">
        <f t="shared" si="713"/>
        <v>RRU-HR-GNAE</v>
      </c>
      <c r="W862" s="17" t="str">
        <f t="shared" si="708"/>
        <v>Human Resources</v>
      </c>
      <c r="X862" s="17" t="str">
        <f t="shared" si="714"/>
        <v>HR Generalist/Business Partner</v>
      </c>
      <c r="Y862" s="17" t="str">
        <f t="shared" si="716"/>
        <v>HR Generalist/Business Partner</v>
      </c>
      <c r="Z862" s="17" t="str">
        <f t="shared" si="715"/>
        <v>E - Senior Professional</v>
      </c>
      <c r="AN862" s="4" t="str">
        <f t="shared" si="701"/>
        <v>HRGNAE</v>
      </c>
      <c r="AO862" s="12" t="str">
        <f t="shared" si="679"/>
        <v>RRU-HR-GNAE</v>
      </c>
      <c r="AP862" s="12" t="str">
        <f t="shared" si="702"/>
        <v>Human Resources</v>
      </c>
      <c r="AQ862" s="12" t="str">
        <f t="shared" si="703"/>
        <v>HR Generalist/Business Partner</v>
      </c>
      <c r="AR862" s="12" t="str">
        <f t="shared" si="704"/>
        <v>HR Generalist/Business Partner</v>
      </c>
      <c r="AS862" s="12" t="str">
        <f t="shared" si="705"/>
        <v>E - Senior Professional</v>
      </c>
      <c r="AT862" s="12" t="str">
        <f t="shared" si="706"/>
        <v>Human ResourcesHR Generalist/Business PartnerHR Generalist/Business PartnerE - Senior Professional</v>
      </c>
      <c r="AU862" s="153" t="str">
        <f t="shared" si="707"/>
        <v>E</v>
      </c>
    </row>
    <row r="863" spans="1:47">
      <c r="A863" s="189" t="s">
        <v>33</v>
      </c>
      <c r="B863" s="189" t="s">
        <v>2928</v>
      </c>
      <c r="C863" s="189" t="s">
        <v>2928</v>
      </c>
      <c r="D863" s="189" t="s">
        <v>137</v>
      </c>
      <c r="E863" s="12">
        <f t="shared" si="691"/>
        <v>1</v>
      </c>
      <c r="F863" s="12">
        <f t="shared" si="692"/>
        <v>1</v>
      </c>
      <c r="G863" s="12">
        <f t="shared" si="693"/>
        <v>5</v>
      </c>
      <c r="H863" s="12" t="str">
        <f t="shared" si="694"/>
        <v>Human Resources</v>
      </c>
      <c r="I863" s="12" t="str">
        <f t="shared" si="695"/>
        <v>Human Resources1</v>
      </c>
      <c r="J863" s="12" t="str">
        <f t="shared" si="696"/>
        <v>HR Generalist/Business Partner</v>
      </c>
      <c r="K863" s="12" t="str">
        <f t="shared" si="697"/>
        <v>Human ResourcesHR Generalist/Business Partner1</v>
      </c>
      <c r="L863" s="12" t="str">
        <f t="shared" si="698"/>
        <v>HR Generalist/Business Partner</v>
      </c>
      <c r="M863" s="12" t="str">
        <f t="shared" si="699"/>
        <v>Human ResourcesHR Generalist/Business PartnerHR Generalist/Business Partner5</v>
      </c>
      <c r="N863" s="12" t="str">
        <f t="shared" si="700"/>
        <v>F - Intermediate Professional</v>
      </c>
      <c r="O863" s="4" t="s">
        <v>1990</v>
      </c>
      <c r="P863" s="4" t="str">
        <f t="shared" si="709"/>
        <v>HR</v>
      </c>
      <c r="Q863" s="4" t="str">
        <f t="shared" si="710"/>
        <v>GN</v>
      </c>
      <c r="R863" s="4" t="str">
        <f t="shared" si="711"/>
        <v>A</v>
      </c>
      <c r="S863" s="4" t="str">
        <f t="shared" si="712"/>
        <v>F</v>
      </c>
      <c r="V863" s="12" t="str">
        <f t="shared" si="713"/>
        <v>RRU-HR-GNAF</v>
      </c>
      <c r="W863" s="17" t="str">
        <f t="shared" si="708"/>
        <v>Human Resources</v>
      </c>
      <c r="X863" s="17" t="str">
        <f t="shared" si="714"/>
        <v>HR Generalist/Business Partner</v>
      </c>
      <c r="Y863" s="17" t="str">
        <f t="shared" si="716"/>
        <v>HR Generalist/Business Partner</v>
      </c>
      <c r="Z863" s="17" t="str">
        <f t="shared" si="715"/>
        <v>F - Intermediate Professional</v>
      </c>
      <c r="AN863" s="4" t="str">
        <f t="shared" si="701"/>
        <v>HRGNAF</v>
      </c>
      <c r="AO863" s="12" t="str">
        <f t="shared" si="679"/>
        <v>RRU-HR-GNAF</v>
      </c>
      <c r="AP863" s="12" t="str">
        <f t="shared" si="702"/>
        <v>Human Resources</v>
      </c>
      <c r="AQ863" s="12" t="str">
        <f t="shared" si="703"/>
        <v>HR Generalist/Business Partner</v>
      </c>
      <c r="AR863" s="12" t="str">
        <f t="shared" si="704"/>
        <v>HR Generalist/Business Partner</v>
      </c>
      <c r="AS863" s="12" t="str">
        <f t="shared" si="705"/>
        <v>F - Intermediate Professional</v>
      </c>
      <c r="AT863" s="12" t="str">
        <f t="shared" si="706"/>
        <v>Human ResourcesHR Generalist/Business PartnerHR Generalist/Business PartnerF - Intermediate Professional</v>
      </c>
      <c r="AU863" s="153" t="str">
        <f t="shared" si="707"/>
        <v>F</v>
      </c>
    </row>
    <row r="864" spans="1:47">
      <c r="A864" s="189" t="s">
        <v>33</v>
      </c>
      <c r="B864" s="189" t="s">
        <v>2928</v>
      </c>
      <c r="C864" s="189" t="s">
        <v>2928</v>
      </c>
      <c r="D864" s="189" t="s">
        <v>138</v>
      </c>
      <c r="E864" s="12">
        <f t="shared" si="691"/>
        <v>1</v>
      </c>
      <c r="F864" s="12">
        <f t="shared" si="692"/>
        <v>1</v>
      </c>
      <c r="G864" s="12">
        <f t="shared" si="693"/>
        <v>6</v>
      </c>
      <c r="H864" s="12" t="str">
        <f t="shared" si="694"/>
        <v>Human Resources</v>
      </c>
      <c r="I864" s="12" t="str">
        <f t="shared" si="695"/>
        <v>Human Resources1</v>
      </c>
      <c r="J864" s="12" t="str">
        <f t="shared" si="696"/>
        <v>HR Generalist/Business Partner</v>
      </c>
      <c r="K864" s="12" t="str">
        <f t="shared" si="697"/>
        <v>Human ResourcesHR Generalist/Business Partner1</v>
      </c>
      <c r="L864" s="12" t="str">
        <f t="shared" si="698"/>
        <v>HR Generalist/Business Partner</v>
      </c>
      <c r="M864" s="12" t="str">
        <f t="shared" si="699"/>
        <v>Human ResourcesHR Generalist/Business PartnerHR Generalist/Business Partner6</v>
      </c>
      <c r="N864" s="12" t="str">
        <f t="shared" si="700"/>
        <v>G - Junior Professional</v>
      </c>
      <c r="O864" s="4" t="s">
        <v>1991</v>
      </c>
      <c r="P864" s="4" t="str">
        <f t="shared" si="709"/>
        <v>HR</v>
      </c>
      <c r="Q864" s="4" t="str">
        <f t="shared" si="710"/>
        <v>GN</v>
      </c>
      <c r="R864" s="4" t="str">
        <f t="shared" si="711"/>
        <v>A</v>
      </c>
      <c r="S864" s="4" t="str">
        <f t="shared" si="712"/>
        <v>G</v>
      </c>
      <c r="V864" s="12" t="str">
        <f t="shared" si="713"/>
        <v>RRU-HR-GNAG</v>
      </c>
      <c r="W864" s="17" t="str">
        <f t="shared" si="708"/>
        <v>Human Resources</v>
      </c>
      <c r="X864" s="17" t="str">
        <f t="shared" si="714"/>
        <v>HR Generalist/Business Partner</v>
      </c>
      <c r="Y864" s="17" t="str">
        <f t="shared" si="716"/>
        <v>HR Generalist/Business Partner</v>
      </c>
      <c r="Z864" s="17" t="str">
        <f t="shared" si="715"/>
        <v>G - Junior Professional</v>
      </c>
      <c r="AN864" s="4" t="str">
        <f t="shared" si="701"/>
        <v>HRGNAG</v>
      </c>
      <c r="AO864" s="12" t="str">
        <f t="shared" si="679"/>
        <v>RRU-HR-GNAG</v>
      </c>
      <c r="AP864" s="12" t="str">
        <f t="shared" si="702"/>
        <v>Human Resources</v>
      </c>
      <c r="AQ864" s="12" t="str">
        <f t="shared" si="703"/>
        <v>HR Generalist/Business Partner</v>
      </c>
      <c r="AR864" s="12" t="str">
        <f t="shared" si="704"/>
        <v>HR Generalist/Business Partner</v>
      </c>
      <c r="AS864" s="12" t="str">
        <f t="shared" si="705"/>
        <v>G - Junior Professional</v>
      </c>
      <c r="AT864" s="12" t="str">
        <f t="shared" si="706"/>
        <v>Human ResourcesHR Generalist/Business PartnerHR Generalist/Business PartnerG - Junior Professional</v>
      </c>
      <c r="AU864" s="153" t="str">
        <f t="shared" si="707"/>
        <v>G</v>
      </c>
    </row>
    <row r="865" spans="1:47">
      <c r="A865" s="189" t="s">
        <v>33</v>
      </c>
      <c r="B865" s="189" t="s">
        <v>2928</v>
      </c>
      <c r="C865" s="189" t="s">
        <v>2928</v>
      </c>
      <c r="D865" s="189" t="s">
        <v>1408</v>
      </c>
      <c r="E865" s="12">
        <f t="shared" si="691"/>
        <v>1</v>
      </c>
      <c r="F865" s="12">
        <f t="shared" si="692"/>
        <v>1</v>
      </c>
      <c r="G865" s="12">
        <f t="shared" si="693"/>
        <v>7</v>
      </c>
      <c r="H865" s="12" t="str">
        <f t="shared" si="694"/>
        <v>Human Resources</v>
      </c>
      <c r="I865" s="12" t="str">
        <f t="shared" si="695"/>
        <v>Human Resources1</v>
      </c>
      <c r="J865" s="12" t="str">
        <f t="shared" si="696"/>
        <v>HR Generalist/Business Partner</v>
      </c>
      <c r="K865" s="12" t="str">
        <f t="shared" si="697"/>
        <v>Human ResourcesHR Generalist/Business Partner1</v>
      </c>
      <c r="L865" s="12" t="str">
        <f t="shared" si="698"/>
        <v>HR Generalist/Business Partner</v>
      </c>
      <c r="M865" s="12" t="str">
        <f t="shared" si="699"/>
        <v>Human ResourcesHR Generalist/Business PartnerHR Generalist/Business Partner7</v>
      </c>
      <c r="N865" s="12" t="str">
        <f t="shared" si="700"/>
        <v>Levels C &amp; D Combined</v>
      </c>
      <c r="O865" s="4" t="s">
        <v>1984</v>
      </c>
      <c r="P865" s="4" t="str">
        <f t="shared" si="709"/>
        <v>HR</v>
      </c>
      <c r="Q865" s="4" t="str">
        <f t="shared" si="710"/>
        <v>GN</v>
      </c>
      <c r="R865" s="4" t="str">
        <f t="shared" si="711"/>
        <v>A</v>
      </c>
      <c r="S865" s="4" t="str">
        <f t="shared" si="712"/>
        <v>2</v>
      </c>
      <c r="V865" s="12" t="str">
        <f t="shared" si="713"/>
        <v>RRU-HR-GNA2</v>
      </c>
      <c r="W865" s="17" t="str">
        <f t="shared" si="708"/>
        <v>Human Resources</v>
      </c>
      <c r="X865" s="17" t="str">
        <f t="shared" si="714"/>
        <v>HR Generalist/Business Partner</v>
      </c>
      <c r="Y865" s="17" t="str">
        <f t="shared" si="716"/>
        <v>HR Generalist/Business Partner</v>
      </c>
      <c r="Z865" s="17" t="str">
        <f t="shared" si="715"/>
        <v>Levels C &amp; D Combined</v>
      </c>
      <c r="AN865" s="4" t="str">
        <f t="shared" si="701"/>
        <v>HRGNA2</v>
      </c>
      <c r="AO865" s="12" t="str">
        <f t="shared" si="679"/>
        <v>RRU-HR-GNA2</v>
      </c>
      <c r="AP865" s="12" t="str">
        <f t="shared" si="702"/>
        <v>Human Resources</v>
      </c>
      <c r="AQ865" s="12" t="str">
        <f t="shared" si="703"/>
        <v>HR Generalist/Business Partner</v>
      </c>
      <c r="AR865" s="12" t="str">
        <f t="shared" si="704"/>
        <v>HR Generalist/Business Partner</v>
      </c>
      <c r="AS865" s="12" t="str">
        <f t="shared" si="705"/>
        <v>Levels C &amp; D Combined</v>
      </c>
      <c r="AT865" s="12" t="str">
        <f t="shared" si="706"/>
        <v>Human ResourcesHR Generalist/Business PartnerHR Generalist/Business PartnerLevels C &amp; D Combined</v>
      </c>
      <c r="AU865" s="153" t="str">
        <f t="shared" si="707"/>
        <v>2</v>
      </c>
    </row>
    <row r="866" spans="1:47">
      <c r="A866" s="189" t="s">
        <v>33</v>
      </c>
      <c r="B866" s="189" t="s">
        <v>2928</v>
      </c>
      <c r="C866" s="189" t="s">
        <v>2928</v>
      </c>
      <c r="D866" s="189" t="s">
        <v>1409</v>
      </c>
      <c r="E866" s="12">
        <f t="shared" si="691"/>
        <v>1</v>
      </c>
      <c r="F866" s="12">
        <f t="shared" si="692"/>
        <v>1</v>
      </c>
      <c r="G866" s="12">
        <f t="shared" si="693"/>
        <v>8</v>
      </c>
      <c r="H866" s="12" t="str">
        <f t="shared" si="694"/>
        <v>Human Resources</v>
      </c>
      <c r="I866" s="12" t="str">
        <f t="shared" si="695"/>
        <v>Human Resources1</v>
      </c>
      <c r="J866" s="12" t="str">
        <f t="shared" si="696"/>
        <v>HR Generalist/Business Partner</v>
      </c>
      <c r="K866" s="12" t="str">
        <f t="shared" si="697"/>
        <v>Human ResourcesHR Generalist/Business Partner1</v>
      </c>
      <c r="L866" s="12" t="str">
        <f t="shared" si="698"/>
        <v>HR Generalist/Business Partner</v>
      </c>
      <c r="M866" s="12" t="str">
        <f t="shared" si="699"/>
        <v>Human ResourcesHR Generalist/Business PartnerHR Generalist/Business Partner8</v>
      </c>
      <c r="N866" s="12" t="str">
        <f t="shared" si="700"/>
        <v>Levels E, F &amp; G Combined</v>
      </c>
      <c r="O866" s="4" t="s">
        <v>1985</v>
      </c>
      <c r="P866" s="4" t="str">
        <f t="shared" si="709"/>
        <v>HR</v>
      </c>
      <c r="Q866" s="4" t="str">
        <f t="shared" si="710"/>
        <v>GN</v>
      </c>
      <c r="R866" s="4" t="str">
        <f t="shared" si="711"/>
        <v>A</v>
      </c>
      <c r="S866" s="4" t="str">
        <f t="shared" si="712"/>
        <v>3</v>
      </c>
      <c r="V866" s="12" t="str">
        <f t="shared" si="713"/>
        <v>RRU-HR-GNA3</v>
      </c>
      <c r="W866" s="17" t="str">
        <f t="shared" si="708"/>
        <v>Human Resources</v>
      </c>
      <c r="X866" s="17" t="str">
        <f t="shared" si="714"/>
        <v>HR Generalist/Business Partner</v>
      </c>
      <c r="Y866" s="17" t="str">
        <f t="shared" si="716"/>
        <v>HR Generalist/Business Partner</v>
      </c>
      <c r="Z866" s="17" t="str">
        <f t="shared" si="715"/>
        <v>Levels E, F &amp; G Combined</v>
      </c>
      <c r="AN866" s="4" t="str">
        <f t="shared" si="701"/>
        <v>HRGNA3</v>
      </c>
      <c r="AO866" s="12" t="str">
        <f t="shared" si="679"/>
        <v>RRU-HR-GNA3</v>
      </c>
      <c r="AP866" s="12" t="str">
        <f t="shared" si="702"/>
        <v>Human Resources</v>
      </c>
      <c r="AQ866" s="12" t="str">
        <f t="shared" si="703"/>
        <v>HR Generalist/Business Partner</v>
      </c>
      <c r="AR866" s="12" t="str">
        <f t="shared" si="704"/>
        <v>HR Generalist/Business Partner</v>
      </c>
      <c r="AS866" s="12" t="str">
        <f t="shared" si="705"/>
        <v>Levels E, F &amp; G Combined</v>
      </c>
      <c r="AT866" s="12" t="str">
        <f t="shared" si="706"/>
        <v>Human ResourcesHR Generalist/Business PartnerHR Generalist/Business PartnerLevels E, F &amp; G Combined</v>
      </c>
      <c r="AU866" s="153" t="str">
        <f t="shared" si="707"/>
        <v>3</v>
      </c>
    </row>
    <row r="867" spans="1:47">
      <c r="A867" s="189" t="s">
        <v>33</v>
      </c>
      <c r="B867" s="189" t="s">
        <v>2929</v>
      </c>
      <c r="C867" s="189" t="s">
        <v>2929</v>
      </c>
      <c r="D867" s="189" t="s">
        <v>51</v>
      </c>
      <c r="E867" s="12">
        <f t="shared" si="691"/>
        <v>2</v>
      </c>
      <c r="F867" s="12">
        <f t="shared" si="692"/>
        <v>1</v>
      </c>
      <c r="G867" s="12">
        <f t="shared" si="693"/>
        <v>1</v>
      </c>
      <c r="H867" s="12" t="str">
        <f t="shared" si="694"/>
        <v>Human Resources</v>
      </c>
      <c r="I867" s="12" t="str">
        <f t="shared" si="695"/>
        <v>Human Resources2</v>
      </c>
      <c r="J867" s="12" t="str">
        <f t="shared" si="696"/>
        <v>Compensation &amp; Benefits</v>
      </c>
      <c r="K867" s="12" t="str">
        <f t="shared" si="697"/>
        <v>Human ResourcesCompensation &amp; Benefits1</v>
      </c>
      <c r="L867" s="12" t="str">
        <f t="shared" si="698"/>
        <v>Compensation &amp; Benefits</v>
      </c>
      <c r="M867" s="12" t="str">
        <f t="shared" si="699"/>
        <v>Human ResourcesCompensation &amp; BenefitsCompensation &amp; Benefits1</v>
      </c>
      <c r="N867" s="12" t="str">
        <f t="shared" si="700"/>
        <v>B - Senior Function Manager</v>
      </c>
      <c r="O867" s="4" t="s">
        <v>1970</v>
      </c>
      <c r="P867" s="4" t="str">
        <f t="shared" si="709"/>
        <v>HR</v>
      </c>
      <c r="Q867" s="4" t="str">
        <f t="shared" si="710"/>
        <v>CB</v>
      </c>
      <c r="R867" s="4" t="str">
        <f t="shared" si="711"/>
        <v>B</v>
      </c>
      <c r="S867" s="4" t="str">
        <f t="shared" si="712"/>
        <v>B</v>
      </c>
      <c r="V867" s="12" t="str">
        <f t="shared" si="713"/>
        <v>RRU-HR-CBBB</v>
      </c>
      <c r="W867" s="17" t="str">
        <f t="shared" si="708"/>
        <v>Human Resources</v>
      </c>
      <c r="X867" s="17" t="str">
        <f t="shared" si="714"/>
        <v>Compensation &amp; Benefits</v>
      </c>
      <c r="Y867" s="17" t="str">
        <f t="shared" si="716"/>
        <v>HR Generalist/Business Partner</v>
      </c>
      <c r="Z867" s="17" t="str">
        <f t="shared" si="715"/>
        <v>B - Senior Function Manager</v>
      </c>
      <c r="AN867" s="4" t="str">
        <f t="shared" si="701"/>
        <v>HRCBBB</v>
      </c>
      <c r="AO867" s="12" t="str">
        <f t="shared" si="679"/>
        <v>RRU-HR-CBBB</v>
      </c>
      <c r="AP867" s="12" t="str">
        <f t="shared" si="702"/>
        <v>Human Resources</v>
      </c>
      <c r="AQ867" s="12" t="str">
        <f t="shared" si="703"/>
        <v>Compensation &amp; Benefits</v>
      </c>
      <c r="AR867" s="12" t="str">
        <f t="shared" si="704"/>
        <v>Compensation &amp; Benefits</v>
      </c>
      <c r="AS867" s="12" t="str">
        <f t="shared" si="705"/>
        <v>B - Senior Function Manager</v>
      </c>
      <c r="AT867" s="12" t="str">
        <f t="shared" si="706"/>
        <v>Human ResourcesCompensation &amp; BenefitsCompensation &amp; BenefitsB - Senior Function Manager</v>
      </c>
      <c r="AU867" s="153" t="str">
        <f t="shared" si="707"/>
        <v>B</v>
      </c>
    </row>
    <row r="868" spans="1:47">
      <c r="A868" s="189" t="s">
        <v>33</v>
      </c>
      <c r="B868" s="189" t="s">
        <v>2929</v>
      </c>
      <c r="C868" s="189" t="s">
        <v>2929</v>
      </c>
      <c r="D868" s="189" t="s">
        <v>142</v>
      </c>
      <c r="E868" s="12">
        <f t="shared" si="691"/>
        <v>2</v>
      </c>
      <c r="F868" s="12">
        <f t="shared" si="692"/>
        <v>1</v>
      </c>
      <c r="G868" s="12">
        <f t="shared" si="693"/>
        <v>2</v>
      </c>
      <c r="H868" s="12" t="str">
        <f t="shared" si="694"/>
        <v>Human Resources</v>
      </c>
      <c r="I868" s="12" t="str">
        <f t="shared" si="695"/>
        <v>Human Resources2</v>
      </c>
      <c r="J868" s="12" t="str">
        <f t="shared" si="696"/>
        <v>Compensation &amp; Benefits</v>
      </c>
      <c r="K868" s="12" t="str">
        <f t="shared" si="697"/>
        <v>Human ResourcesCompensation &amp; Benefits1</v>
      </c>
      <c r="L868" s="12" t="str">
        <f t="shared" si="698"/>
        <v>Compensation &amp; Benefits</v>
      </c>
      <c r="M868" s="12" t="str">
        <f t="shared" si="699"/>
        <v>Human ResourcesCompensation &amp; BenefitsCompensation &amp; Benefits2</v>
      </c>
      <c r="N868" s="12" t="str">
        <f t="shared" si="700"/>
        <v>C - Function Manager/Senior Technical Expert</v>
      </c>
      <c r="O868" s="4" t="s">
        <v>1971</v>
      </c>
      <c r="P868" s="4" t="str">
        <f t="shared" si="709"/>
        <v>HR</v>
      </c>
      <c r="Q868" s="4" t="str">
        <f t="shared" si="710"/>
        <v>CB</v>
      </c>
      <c r="R868" s="4" t="str">
        <f t="shared" si="711"/>
        <v>B</v>
      </c>
      <c r="S868" s="4" t="str">
        <f t="shared" si="712"/>
        <v>C</v>
      </c>
      <c r="V868" s="12" t="str">
        <f t="shared" si="713"/>
        <v>RRU-HR-CBBC</v>
      </c>
      <c r="W868" s="17" t="str">
        <f t="shared" si="708"/>
        <v>Human Resources</v>
      </c>
      <c r="X868" s="17" t="str">
        <f t="shared" si="714"/>
        <v>Compensation &amp; Benefits</v>
      </c>
      <c r="Y868" s="17" t="str">
        <f t="shared" si="716"/>
        <v>Compensation &amp; Benefits</v>
      </c>
      <c r="Z868" s="17" t="str">
        <f t="shared" si="715"/>
        <v>C - Function Manager/Senior Technical Expert</v>
      </c>
      <c r="AN868" s="4" t="str">
        <f t="shared" si="701"/>
        <v>HRCBBC</v>
      </c>
      <c r="AO868" s="12" t="str">
        <f t="shared" si="679"/>
        <v>RRU-HR-CBBC</v>
      </c>
      <c r="AP868" s="12" t="str">
        <f t="shared" si="702"/>
        <v>Human Resources</v>
      </c>
      <c r="AQ868" s="12" t="str">
        <f t="shared" si="703"/>
        <v>Compensation &amp; Benefits</v>
      </c>
      <c r="AR868" s="12" t="str">
        <f t="shared" si="704"/>
        <v>Compensation &amp; Benefits</v>
      </c>
      <c r="AS868" s="12" t="str">
        <f t="shared" si="705"/>
        <v>C - Function Manager/Senior Technical Expert</v>
      </c>
      <c r="AT868" s="12" t="str">
        <f t="shared" si="706"/>
        <v>Human ResourcesCompensation &amp; BenefitsCompensation &amp; BenefitsC - Function Manager/Senior Technical Expert</v>
      </c>
      <c r="AU868" s="153" t="str">
        <f t="shared" si="707"/>
        <v>C</v>
      </c>
    </row>
    <row r="869" spans="1:47">
      <c r="A869" s="189" t="s">
        <v>33</v>
      </c>
      <c r="B869" s="189" t="s">
        <v>2929</v>
      </c>
      <c r="C869" s="189" t="s">
        <v>2929</v>
      </c>
      <c r="D869" s="189" t="s">
        <v>135</v>
      </c>
      <c r="E869" s="12">
        <f t="shared" si="691"/>
        <v>2</v>
      </c>
      <c r="F869" s="12">
        <f t="shared" si="692"/>
        <v>1</v>
      </c>
      <c r="G869" s="12">
        <f t="shared" si="693"/>
        <v>3</v>
      </c>
      <c r="H869" s="12" t="str">
        <f t="shared" si="694"/>
        <v>Human Resources</v>
      </c>
      <c r="I869" s="12" t="str">
        <f t="shared" si="695"/>
        <v>Human Resources2</v>
      </c>
      <c r="J869" s="12" t="str">
        <f t="shared" si="696"/>
        <v>Compensation &amp; Benefits</v>
      </c>
      <c r="K869" s="12" t="str">
        <f t="shared" si="697"/>
        <v>Human ResourcesCompensation &amp; Benefits1</v>
      </c>
      <c r="L869" s="12" t="str">
        <f t="shared" si="698"/>
        <v>Compensation &amp; Benefits</v>
      </c>
      <c r="M869" s="12" t="str">
        <f t="shared" si="699"/>
        <v>Human ResourcesCompensation &amp; BenefitsCompensation &amp; Benefits3</v>
      </c>
      <c r="N869" s="12" t="str">
        <f t="shared" si="700"/>
        <v>D - Manager/Technical Expert</v>
      </c>
      <c r="O869" s="4" t="s">
        <v>1972</v>
      </c>
      <c r="P869" s="4" t="str">
        <f t="shared" si="709"/>
        <v>HR</v>
      </c>
      <c r="Q869" s="4" t="str">
        <f t="shared" si="710"/>
        <v>CB</v>
      </c>
      <c r="R869" s="4" t="str">
        <f t="shared" si="711"/>
        <v>B</v>
      </c>
      <c r="S869" s="4" t="str">
        <f t="shared" si="712"/>
        <v>D</v>
      </c>
      <c r="V869" s="12" t="str">
        <f t="shared" si="713"/>
        <v>RRU-HR-CBBD</v>
      </c>
      <c r="W869" s="17" t="str">
        <f t="shared" si="708"/>
        <v>Human Resources</v>
      </c>
      <c r="X869" s="17" t="str">
        <f t="shared" si="714"/>
        <v>Compensation &amp; Benefits</v>
      </c>
      <c r="Y869" s="17" t="str">
        <f t="shared" si="716"/>
        <v>Compensation &amp; Benefits</v>
      </c>
      <c r="Z869" s="17" t="str">
        <f t="shared" si="715"/>
        <v>D - Manager/Technical Expert</v>
      </c>
      <c r="AN869" s="4" t="str">
        <f t="shared" si="701"/>
        <v>HRCBBD</v>
      </c>
      <c r="AO869" s="12" t="str">
        <f t="shared" si="679"/>
        <v>RRU-HR-CBBD</v>
      </c>
      <c r="AP869" s="12" t="str">
        <f t="shared" si="702"/>
        <v>Human Resources</v>
      </c>
      <c r="AQ869" s="12" t="str">
        <f t="shared" si="703"/>
        <v>Compensation &amp; Benefits</v>
      </c>
      <c r="AR869" s="12" t="str">
        <f t="shared" si="704"/>
        <v>Compensation &amp; Benefits</v>
      </c>
      <c r="AS869" s="12" t="str">
        <f t="shared" si="705"/>
        <v>D - Manager/Technical Expert</v>
      </c>
      <c r="AT869" s="12" t="str">
        <f t="shared" si="706"/>
        <v>Human ResourcesCompensation &amp; BenefitsCompensation &amp; BenefitsD - Manager/Technical Expert</v>
      </c>
      <c r="AU869" s="153" t="str">
        <f t="shared" si="707"/>
        <v>D</v>
      </c>
    </row>
    <row r="870" spans="1:47">
      <c r="A870" s="189" t="s">
        <v>33</v>
      </c>
      <c r="B870" s="189" t="s">
        <v>2929</v>
      </c>
      <c r="C870" s="189" t="s">
        <v>2929</v>
      </c>
      <c r="D870" s="189" t="s">
        <v>136</v>
      </c>
      <c r="E870" s="12">
        <f t="shared" si="691"/>
        <v>2</v>
      </c>
      <c r="F870" s="12">
        <f t="shared" si="692"/>
        <v>1</v>
      </c>
      <c r="G870" s="12">
        <f t="shared" si="693"/>
        <v>4</v>
      </c>
      <c r="H870" s="12" t="str">
        <f t="shared" si="694"/>
        <v>Human Resources</v>
      </c>
      <c r="I870" s="12" t="str">
        <f t="shared" si="695"/>
        <v>Human Resources2</v>
      </c>
      <c r="J870" s="12" t="str">
        <f t="shared" si="696"/>
        <v>Compensation &amp; Benefits</v>
      </c>
      <c r="K870" s="12" t="str">
        <f t="shared" si="697"/>
        <v>Human ResourcesCompensation &amp; Benefits1</v>
      </c>
      <c r="L870" s="12" t="str">
        <f t="shared" si="698"/>
        <v>Compensation &amp; Benefits</v>
      </c>
      <c r="M870" s="12" t="str">
        <f t="shared" si="699"/>
        <v>Human ResourcesCompensation &amp; BenefitsCompensation &amp; Benefits4</v>
      </c>
      <c r="N870" s="12" t="str">
        <f t="shared" si="700"/>
        <v>E - Senior Professional</v>
      </c>
      <c r="O870" s="4" t="s">
        <v>1973</v>
      </c>
      <c r="P870" s="4" t="str">
        <f t="shared" si="709"/>
        <v>HR</v>
      </c>
      <c r="Q870" s="4" t="str">
        <f t="shared" si="710"/>
        <v>CB</v>
      </c>
      <c r="R870" s="4" t="str">
        <f t="shared" si="711"/>
        <v>B</v>
      </c>
      <c r="S870" s="4" t="str">
        <f t="shared" si="712"/>
        <v>E</v>
      </c>
      <c r="V870" s="12" t="str">
        <f t="shared" si="713"/>
        <v>RRU-HR-CBBE</v>
      </c>
      <c r="W870" s="17" t="str">
        <f t="shared" si="708"/>
        <v>Human Resources</v>
      </c>
      <c r="X870" s="17" t="str">
        <f t="shared" si="714"/>
        <v>Compensation &amp; Benefits</v>
      </c>
      <c r="Y870" s="17" t="str">
        <f t="shared" si="716"/>
        <v>Compensation &amp; Benefits</v>
      </c>
      <c r="Z870" s="17" t="str">
        <f t="shared" si="715"/>
        <v>E - Senior Professional</v>
      </c>
      <c r="AN870" s="4" t="str">
        <f t="shared" si="701"/>
        <v>HRCBBE</v>
      </c>
      <c r="AO870" s="12" t="str">
        <f t="shared" si="679"/>
        <v>RRU-HR-CBBE</v>
      </c>
      <c r="AP870" s="12" t="str">
        <f t="shared" si="702"/>
        <v>Human Resources</v>
      </c>
      <c r="AQ870" s="12" t="str">
        <f t="shared" si="703"/>
        <v>Compensation &amp; Benefits</v>
      </c>
      <c r="AR870" s="12" t="str">
        <f t="shared" si="704"/>
        <v>Compensation &amp; Benefits</v>
      </c>
      <c r="AS870" s="12" t="str">
        <f t="shared" si="705"/>
        <v>E - Senior Professional</v>
      </c>
      <c r="AT870" s="12" t="str">
        <f t="shared" si="706"/>
        <v>Human ResourcesCompensation &amp; BenefitsCompensation &amp; BenefitsE - Senior Professional</v>
      </c>
      <c r="AU870" s="153" t="str">
        <f t="shared" si="707"/>
        <v>E</v>
      </c>
    </row>
    <row r="871" spans="1:47">
      <c r="A871" s="189" t="s">
        <v>33</v>
      </c>
      <c r="B871" s="189" t="s">
        <v>2929</v>
      </c>
      <c r="C871" s="189" t="s">
        <v>2929</v>
      </c>
      <c r="D871" s="189" t="s">
        <v>137</v>
      </c>
      <c r="E871" s="12">
        <f t="shared" si="691"/>
        <v>2</v>
      </c>
      <c r="F871" s="12">
        <f t="shared" si="692"/>
        <v>1</v>
      </c>
      <c r="G871" s="12">
        <f t="shared" si="693"/>
        <v>5</v>
      </c>
      <c r="H871" s="12" t="str">
        <f t="shared" si="694"/>
        <v>Human Resources</v>
      </c>
      <c r="I871" s="12" t="str">
        <f t="shared" si="695"/>
        <v>Human Resources2</v>
      </c>
      <c r="J871" s="12" t="str">
        <f t="shared" si="696"/>
        <v>Compensation &amp; Benefits</v>
      </c>
      <c r="K871" s="12" t="str">
        <f t="shared" si="697"/>
        <v>Human ResourcesCompensation &amp; Benefits1</v>
      </c>
      <c r="L871" s="12" t="str">
        <f t="shared" si="698"/>
        <v>Compensation &amp; Benefits</v>
      </c>
      <c r="M871" s="12" t="str">
        <f t="shared" si="699"/>
        <v>Human ResourcesCompensation &amp; BenefitsCompensation &amp; Benefits5</v>
      </c>
      <c r="N871" s="12" t="str">
        <f t="shared" si="700"/>
        <v>F - Intermediate Professional</v>
      </c>
      <c r="O871" s="4" t="s">
        <v>1974</v>
      </c>
      <c r="P871" s="4" t="str">
        <f t="shared" si="709"/>
        <v>HR</v>
      </c>
      <c r="Q871" s="4" t="str">
        <f t="shared" si="710"/>
        <v>CB</v>
      </c>
      <c r="R871" s="4" t="str">
        <f t="shared" si="711"/>
        <v>B</v>
      </c>
      <c r="S871" s="4" t="str">
        <f t="shared" si="712"/>
        <v>F</v>
      </c>
      <c r="V871" s="12" t="str">
        <f t="shared" si="713"/>
        <v>RRU-HR-CBBF</v>
      </c>
      <c r="W871" s="17" t="str">
        <f t="shared" si="708"/>
        <v>Human Resources</v>
      </c>
      <c r="X871" s="17" t="str">
        <f t="shared" si="714"/>
        <v>Compensation &amp; Benefits</v>
      </c>
      <c r="Y871" s="17" t="str">
        <f t="shared" si="716"/>
        <v>Compensation &amp; Benefits</v>
      </c>
      <c r="Z871" s="17" t="str">
        <f t="shared" si="715"/>
        <v>F - Intermediate Professional</v>
      </c>
      <c r="AN871" s="4" t="str">
        <f t="shared" si="701"/>
        <v>HRCBBF</v>
      </c>
      <c r="AO871" s="12" t="str">
        <f t="shared" si="679"/>
        <v>RRU-HR-CBBF</v>
      </c>
      <c r="AP871" s="12" t="str">
        <f t="shared" si="702"/>
        <v>Human Resources</v>
      </c>
      <c r="AQ871" s="12" t="str">
        <f t="shared" si="703"/>
        <v>Compensation &amp; Benefits</v>
      </c>
      <c r="AR871" s="12" t="str">
        <f t="shared" si="704"/>
        <v>Compensation &amp; Benefits</v>
      </c>
      <c r="AS871" s="12" t="str">
        <f t="shared" si="705"/>
        <v>F - Intermediate Professional</v>
      </c>
      <c r="AT871" s="12" t="str">
        <f t="shared" si="706"/>
        <v>Human ResourcesCompensation &amp; BenefitsCompensation &amp; BenefitsF - Intermediate Professional</v>
      </c>
      <c r="AU871" s="153" t="str">
        <f t="shared" si="707"/>
        <v>F</v>
      </c>
    </row>
    <row r="872" spans="1:47">
      <c r="A872" s="189" t="s">
        <v>33</v>
      </c>
      <c r="B872" s="189" t="s">
        <v>2929</v>
      </c>
      <c r="C872" s="189" t="s">
        <v>2929</v>
      </c>
      <c r="D872" s="189" t="s">
        <v>138</v>
      </c>
      <c r="E872" s="12">
        <f t="shared" si="691"/>
        <v>2</v>
      </c>
      <c r="F872" s="12">
        <f t="shared" si="692"/>
        <v>1</v>
      </c>
      <c r="G872" s="12">
        <f t="shared" si="693"/>
        <v>6</v>
      </c>
      <c r="H872" s="12" t="str">
        <f t="shared" si="694"/>
        <v>Human Resources</v>
      </c>
      <c r="I872" s="12" t="str">
        <f t="shared" si="695"/>
        <v>Human Resources2</v>
      </c>
      <c r="J872" s="12" t="str">
        <f t="shared" si="696"/>
        <v>Compensation &amp; Benefits</v>
      </c>
      <c r="K872" s="12" t="str">
        <f t="shared" si="697"/>
        <v>Human ResourcesCompensation &amp; Benefits1</v>
      </c>
      <c r="L872" s="12" t="str">
        <f t="shared" si="698"/>
        <v>Compensation &amp; Benefits</v>
      </c>
      <c r="M872" s="12" t="str">
        <f t="shared" si="699"/>
        <v>Human ResourcesCompensation &amp; BenefitsCompensation &amp; Benefits6</v>
      </c>
      <c r="N872" s="12" t="str">
        <f t="shared" si="700"/>
        <v>G - Junior Professional</v>
      </c>
      <c r="O872" s="4" t="s">
        <v>1975</v>
      </c>
      <c r="P872" s="4" t="str">
        <f t="shared" si="709"/>
        <v>HR</v>
      </c>
      <c r="Q872" s="4" t="str">
        <f t="shared" si="710"/>
        <v>CB</v>
      </c>
      <c r="R872" s="4" t="str">
        <f t="shared" si="711"/>
        <v>B</v>
      </c>
      <c r="S872" s="4" t="str">
        <f t="shared" si="712"/>
        <v>G</v>
      </c>
      <c r="V872" s="12" t="str">
        <f t="shared" si="713"/>
        <v>RRU-HR-CBBG</v>
      </c>
      <c r="W872" s="17" t="str">
        <f t="shared" si="708"/>
        <v>Human Resources</v>
      </c>
      <c r="X872" s="17" t="str">
        <f t="shared" si="714"/>
        <v>Compensation &amp; Benefits</v>
      </c>
      <c r="Y872" s="17" t="str">
        <f t="shared" si="716"/>
        <v>Compensation &amp; Benefits</v>
      </c>
      <c r="Z872" s="17" t="str">
        <f t="shared" si="715"/>
        <v>G - Junior Professional</v>
      </c>
      <c r="AN872" s="4" t="str">
        <f t="shared" si="701"/>
        <v>HRCBBG</v>
      </c>
      <c r="AO872" s="12" t="str">
        <f t="shared" si="679"/>
        <v>RRU-HR-CBBG</v>
      </c>
      <c r="AP872" s="12" t="str">
        <f t="shared" si="702"/>
        <v>Human Resources</v>
      </c>
      <c r="AQ872" s="12" t="str">
        <f t="shared" si="703"/>
        <v>Compensation &amp; Benefits</v>
      </c>
      <c r="AR872" s="12" t="str">
        <f t="shared" si="704"/>
        <v>Compensation &amp; Benefits</v>
      </c>
      <c r="AS872" s="12" t="str">
        <f t="shared" si="705"/>
        <v>G - Junior Professional</v>
      </c>
      <c r="AT872" s="12" t="str">
        <f t="shared" si="706"/>
        <v>Human ResourcesCompensation &amp; BenefitsCompensation &amp; BenefitsG - Junior Professional</v>
      </c>
      <c r="AU872" s="153" t="str">
        <f t="shared" si="707"/>
        <v>G</v>
      </c>
    </row>
    <row r="873" spans="1:47">
      <c r="A873" s="189" t="s">
        <v>33</v>
      </c>
      <c r="B873" s="189" t="s">
        <v>2929</v>
      </c>
      <c r="C873" s="189" t="s">
        <v>2929</v>
      </c>
      <c r="D873" s="189" t="s">
        <v>1408</v>
      </c>
      <c r="E873" s="12">
        <f t="shared" si="691"/>
        <v>2</v>
      </c>
      <c r="F873" s="12">
        <f t="shared" si="692"/>
        <v>1</v>
      </c>
      <c r="G873" s="12">
        <f t="shared" si="693"/>
        <v>7</v>
      </c>
      <c r="H873" s="12" t="str">
        <f t="shared" si="694"/>
        <v>Human Resources</v>
      </c>
      <c r="I873" s="12" t="str">
        <f t="shared" si="695"/>
        <v>Human Resources2</v>
      </c>
      <c r="J873" s="12" t="str">
        <f t="shared" si="696"/>
        <v>Compensation &amp; Benefits</v>
      </c>
      <c r="K873" s="12" t="str">
        <f t="shared" si="697"/>
        <v>Human ResourcesCompensation &amp; Benefits1</v>
      </c>
      <c r="L873" s="12" t="str">
        <f t="shared" si="698"/>
        <v>Compensation &amp; Benefits</v>
      </c>
      <c r="M873" s="12" t="str">
        <f t="shared" si="699"/>
        <v>Human ResourcesCompensation &amp; BenefitsCompensation &amp; Benefits7</v>
      </c>
      <c r="N873" s="12" t="str">
        <f t="shared" si="700"/>
        <v>Levels C &amp; D Combined</v>
      </c>
      <c r="O873" s="4" t="s">
        <v>1968</v>
      </c>
      <c r="P873" s="4" t="str">
        <f t="shared" si="709"/>
        <v>HR</v>
      </c>
      <c r="Q873" s="4" t="str">
        <f t="shared" si="710"/>
        <v>CB</v>
      </c>
      <c r="R873" s="4" t="str">
        <f t="shared" si="711"/>
        <v>B</v>
      </c>
      <c r="S873" s="4" t="str">
        <f t="shared" si="712"/>
        <v>2</v>
      </c>
      <c r="V873" s="12" t="str">
        <f t="shared" si="713"/>
        <v>RRU-HR-CBB2</v>
      </c>
      <c r="W873" s="17" t="str">
        <f t="shared" si="708"/>
        <v>Human Resources</v>
      </c>
      <c r="X873" s="17" t="str">
        <f t="shared" si="714"/>
        <v>Compensation &amp; Benefits</v>
      </c>
      <c r="Y873" s="17" t="str">
        <f t="shared" si="716"/>
        <v>Compensation &amp; Benefits</v>
      </c>
      <c r="Z873" s="17" t="str">
        <f t="shared" si="715"/>
        <v>Levels C &amp; D Combined</v>
      </c>
      <c r="AN873" s="4" t="str">
        <f t="shared" si="701"/>
        <v>HRCBB2</v>
      </c>
      <c r="AO873" s="12" t="str">
        <f t="shared" si="679"/>
        <v>RRU-HR-CBB2</v>
      </c>
      <c r="AP873" s="12" t="str">
        <f t="shared" si="702"/>
        <v>Human Resources</v>
      </c>
      <c r="AQ873" s="12" t="str">
        <f t="shared" si="703"/>
        <v>Compensation &amp; Benefits</v>
      </c>
      <c r="AR873" s="12" t="str">
        <f t="shared" si="704"/>
        <v>Compensation &amp; Benefits</v>
      </c>
      <c r="AS873" s="12" t="str">
        <f t="shared" si="705"/>
        <v>Levels C &amp; D Combined</v>
      </c>
      <c r="AT873" s="12" t="str">
        <f t="shared" si="706"/>
        <v>Human ResourcesCompensation &amp; BenefitsCompensation &amp; BenefitsLevels C &amp; D Combined</v>
      </c>
      <c r="AU873" s="153" t="str">
        <f t="shared" si="707"/>
        <v>2</v>
      </c>
    </row>
    <row r="874" spans="1:47">
      <c r="A874" s="189" t="s">
        <v>33</v>
      </c>
      <c r="B874" s="189" t="s">
        <v>2929</v>
      </c>
      <c r="C874" s="189" t="s">
        <v>2929</v>
      </c>
      <c r="D874" s="189" t="s">
        <v>1409</v>
      </c>
      <c r="E874" s="12">
        <f t="shared" si="691"/>
        <v>2</v>
      </c>
      <c r="F874" s="12">
        <f t="shared" si="692"/>
        <v>1</v>
      </c>
      <c r="G874" s="12">
        <f t="shared" si="693"/>
        <v>8</v>
      </c>
      <c r="H874" s="12" t="str">
        <f t="shared" si="694"/>
        <v>Human Resources</v>
      </c>
      <c r="I874" s="12" t="str">
        <f t="shared" si="695"/>
        <v>Human Resources2</v>
      </c>
      <c r="J874" s="12" t="str">
        <f t="shared" si="696"/>
        <v>Compensation &amp; Benefits</v>
      </c>
      <c r="K874" s="12" t="str">
        <f t="shared" si="697"/>
        <v>Human ResourcesCompensation &amp; Benefits1</v>
      </c>
      <c r="L874" s="12" t="str">
        <f t="shared" si="698"/>
        <v>Compensation &amp; Benefits</v>
      </c>
      <c r="M874" s="12" t="str">
        <f t="shared" si="699"/>
        <v>Human ResourcesCompensation &amp; BenefitsCompensation &amp; Benefits8</v>
      </c>
      <c r="N874" s="12" t="str">
        <f t="shared" si="700"/>
        <v>Levels E, F &amp; G Combined</v>
      </c>
      <c r="O874" s="4" t="s">
        <v>1969</v>
      </c>
      <c r="P874" s="4" t="str">
        <f t="shared" si="709"/>
        <v>HR</v>
      </c>
      <c r="Q874" s="4" t="str">
        <f t="shared" si="710"/>
        <v>CB</v>
      </c>
      <c r="R874" s="4" t="str">
        <f t="shared" si="711"/>
        <v>B</v>
      </c>
      <c r="S874" s="4" t="str">
        <f t="shared" si="712"/>
        <v>3</v>
      </c>
      <c r="V874" s="12" t="str">
        <f t="shared" si="713"/>
        <v>RRU-HR-CBB3</v>
      </c>
      <c r="W874" s="17" t="str">
        <f t="shared" si="708"/>
        <v>Human Resources</v>
      </c>
      <c r="X874" s="17" t="str">
        <f t="shared" si="714"/>
        <v>Compensation &amp; Benefits</v>
      </c>
      <c r="Y874" s="17" t="str">
        <f t="shared" si="716"/>
        <v>Compensation &amp; Benefits</v>
      </c>
      <c r="Z874" s="17" t="str">
        <f t="shared" si="715"/>
        <v>Levels E, F &amp; G Combined</v>
      </c>
      <c r="AN874" s="4" t="str">
        <f t="shared" si="701"/>
        <v>HRCBB3</v>
      </c>
      <c r="AO874" s="12" t="str">
        <f t="shared" ref="AO874:AO937" si="717">"RRU-"&amp;LEFT(AN874,2)&amp;"-"&amp;RIGHT(AN874,4)</f>
        <v>RRU-HR-CBB3</v>
      </c>
      <c r="AP874" s="12" t="str">
        <f t="shared" si="702"/>
        <v>Human Resources</v>
      </c>
      <c r="AQ874" s="12" t="str">
        <f t="shared" si="703"/>
        <v>Compensation &amp; Benefits</v>
      </c>
      <c r="AR874" s="12" t="str">
        <f t="shared" si="704"/>
        <v>Compensation &amp; Benefits</v>
      </c>
      <c r="AS874" s="12" t="str">
        <f t="shared" si="705"/>
        <v>Levels E, F &amp; G Combined</v>
      </c>
      <c r="AT874" s="12" t="str">
        <f t="shared" si="706"/>
        <v>Human ResourcesCompensation &amp; BenefitsCompensation &amp; BenefitsLevels E, F &amp; G Combined</v>
      </c>
      <c r="AU874" s="153" t="str">
        <f t="shared" si="707"/>
        <v>3</v>
      </c>
    </row>
    <row r="875" spans="1:47">
      <c r="A875" s="12" t="s">
        <v>33</v>
      </c>
      <c r="B875" s="12" t="s">
        <v>39</v>
      </c>
      <c r="C875" s="12" t="s">
        <v>39</v>
      </c>
      <c r="D875" s="12" t="s">
        <v>51</v>
      </c>
      <c r="E875" s="12">
        <f t="shared" si="691"/>
        <v>3</v>
      </c>
      <c r="F875" s="12">
        <f t="shared" si="692"/>
        <v>1</v>
      </c>
      <c r="G875" s="12">
        <f t="shared" si="693"/>
        <v>1</v>
      </c>
      <c r="H875" s="12" t="str">
        <f t="shared" si="694"/>
        <v>Human Resources</v>
      </c>
      <c r="I875" s="12" t="str">
        <f t="shared" si="695"/>
        <v>Human Resources3</v>
      </c>
      <c r="J875" s="12" t="str">
        <f t="shared" si="696"/>
        <v>Employee Relations</v>
      </c>
      <c r="K875" s="12" t="str">
        <f t="shared" si="697"/>
        <v>Human ResourcesEmployee Relations1</v>
      </c>
      <c r="L875" s="12" t="str">
        <f t="shared" si="698"/>
        <v>Employee Relations</v>
      </c>
      <c r="M875" s="12" t="str">
        <f t="shared" si="699"/>
        <v>Human ResourcesEmployee RelationsEmployee Relations1</v>
      </c>
      <c r="N875" s="12" t="str">
        <f t="shared" si="700"/>
        <v>B - Senior Function Manager</v>
      </c>
      <c r="O875" s="4" t="s">
        <v>1978</v>
      </c>
      <c r="P875" s="4" t="str">
        <f t="shared" si="709"/>
        <v>HR</v>
      </c>
      <c r="Q875" s="4" t="str">
        <f t="shared" si="710"/>
        <v>ER</v>
      </c>
      <c r="R875" s="4" t="str">
        <f t="shared" si="711"/>
        <v>B</v>
      </c>
      <c r="S875" s="4" t="str">
        <f t="shared" si="712"/>
        <v>B</v>
      </c>
      <c r="V875" s="12" t="str">
        <f t="shared" si="713"/>
        <v>RRU-HR-ERBB</v>
      </c>
      <c r="W875" s="17" t="str">
        <f t="shared" si="708"/>
        <v>Human Resources</v>
      </c>
      <c r="X875" s="17" t="str">
        <f t="shared" si="714"/>
        <v>Employee Relations</v>
      </c>
      <c r="Y875" s="17" t="str">
        <f t="shared" si="716"/>
        <v>Compensation &amp; Benefits</v>
      </c>
      <c r="Z875" s="17" t="str">
        <f t="shared" si="715"/>
        <v>B - Senior Function Manager</v>
      </c>
      <c r="AN875" s="4" t="str">
        <f t="shared" si="701"/>
        <v>HRERBB</v>
      </c>
      <c r="AO875" s="12" t="str">
        <f t="shared" si="717"/>
        <v>RRU-HR-ERBB</v>
      </c>
      <c r="AP875" s="12" t="str">
        <f t="shared" si="702"/>
        <v>Human Resources</v>
      </c>
      <c r="AQ875" s="12" t="str">
        <f t="shared" si="703"/>
        <v>Employee Relations</v>
      </c>
      <c r="AR875" s="12" t="str">
        <f t="shared" si="704"/>
        <v>Employee Relations</v>
      </c>
      <c r="AS875" s="12" t="str">
        <f t="shared" si="705"/>
        <v>B - Senior Function Manager</v>
      </c>
      <c r="AT875" s="12" t="str">
        <f t="shared" si="706"/>
        <v>Human ResourcesEmployee RelationsEmployee RelationsB - Senior Function Manager</v>
      </c>
      <c r="AU875" s="153" t="str">
        <f t="shared" si="707"/>
        <v>B</v>
      </c>
    </row>
    <row r="876" spans="1:47">
      <c r="A876" s="12" t="s">
        <v>33</v>
      </c>
      <c r="B876" s="12" t="s">
        <v>39</v>
      </c>
      <c r="C876" s="12" t="s">
        <v>39</v>
      </c>
      <c r="D876" s="12" t="s">
        <v>142</v>
      </c>
      <c r="E876" s="12">
        <f t="shared" si="691"/>
        <v>3</v>
      </c>
      <c r="F876" s="12">
        <f t="shared" si="692"/>
        <v>1</v>
      </c>
      <c r="G876" s="12">
        <f t="shared" si="693"/>
        <v>2</v>
      </c>
      <c r="H876" s="12" t="str">
        <f t="shared" si="694"/>
        <v>Human Resources</v>
      </c>
      <c r="I876" s="12" t="str">
        <f t="shared" si="695"/>
        <v>Human Resources3</v>
      </c>
      <c r="J876" s="12" t="str">
        <f t="shared" si="696"/>
        <v>Employee Relations</v>
      </c>
      <c r="K876" s="12" t="str">
        <f t="shared" si="697"/>
        <v>Human ResourcesEmployee Relations1</v>
      </c>
      <c r="L876" s="12" t="str">
        <f t="shared" si="698"/>
        <v>Employee Relations</v>
      </c>
      <c r="M876" s="12" t="str">
        <f t="shared" si="699"/>
        <v>Human ResourcesEmployee RelationsEmployee Relations2</v>
      </c>
      <c r="N876" s="12" t="str">
        <f t="shared" si="700"/>
        <v>C - Function Manager/Senior Technical Expert</v>
      </c>
      <c r="O876" s="4" t="s">
        <v>1979</v>
      </c>
      <c r="P876" s="4" t="str">
        <f t="shared" si="709"/>
        <v>HR</v>
      </c>
      <c r="Q876" s="4" t="str">
        <f t="shared" si="710"/>
        <v>ER</v>
      </c>
      <c r="R876" s="4" t="str">
        <f t="shared" si="711"/>
        <v>B</v>
      </c>
      <c r="S876" s="4" t="str">
        <f t="shared" si="712"/>
        <v>C</v>
      </c>
      <c r="V876" s="12" t="str">
        <f t="shared" si="713"/>
        <v>RRU-HR-ERBC</v>
      </c>
      <c r="W876" s="17" t="str">
        <f t="shared" si="708"/>
        <v>Human Resources</v>
      </c>
      <c r="X876" s="17" t="str">
        <f t="shared" si="714"/>
        <v>Employee Relations</v>
      </c>
      <c r="Y876" s="17" t="str">
        <f t="shared" si="716"/>
        <v>Employee Relations</v>
      </c>
      <c r="Z876" s="17" t="str">
        <f t="shared" si="715"/>
        <v>C - Function Manager/Senior Technical Expert</v>
      </c>
      <c r="AN876" s="4" t="str">
        <f t="shared" si="701"/>
        <v>HRERBC</v>
      </c>
      <c r="AO876" s="12" t="str">
        <f t="shared" si="717"/>
        <v>RRU-HR-ERBC</v>
      </c>
      <c r="AP876" s="12" t="str">
        <f t="shared" si="702"/>
        <v>Human Resources</v>
      </c>
      <c r="AQ876" s="12" t="str">
        <f t="shared" si="703"/>
        <v>Employee Relations</v>
      </c>
      <c r="AR876" s="12" t="str">
        <f t="shared" si="704"/>
        <v>Employee Relations</v>
      </c>
      <c r="AS876" s="12" t="str">
        <f t="shared" si="705"/>
        <v>C - Function Manager/Senior Technical Expert</v>
      </c>
      <c r="AT876" s="12" t="str">
        <f t="shared" si="706"/>
        <v>Human ResourcesEmployee RelationsEmployee RelationsC - Function Manager/Senior Technical Expert</v>
      </c>
      <c r="AU876" s="153" t="str">
        <f t="shared" si="707"/>
        <v>C</v>
      </c>
    </row>
    <row r="877" spans="1:47">
      <c r="A877" s="12" t="s">
        <v>33</v>
      </c>
      <c r="B877" s="12" t="s">
        <v>39</v>
      </c>
      <c r="C877" s="12" t="s">
        <v>39</v>
      </c>
      <c r="D877" s="12" t="s">
        <v>135</v>
      </c>
      <c r="E877" s="12">
        <f t="shared" si="691"/>
        <v>3</v>
      </c>
      <c r="F877" s="12">
        <f t="shared" si="692"/>
        <v>1</v>
      </c>
      <c r="G877" s="12">
        <f t="shared" si="693"/>
        <v>3</v>
      </c>
      <c r="H877" s="12" t="str">
        <f t="shared" si="694"/>
        <v>Human Resources</v>
      </c>
      <c r="I877" s="12" t="str">
        <f t="shared" si="695"/>
        <v>Human Resources3</v>
      </c>
      <c r="J877" s="12" t="str">
        <f t="shared" si="696"/>
        <v>Employee Relations</v>
      </c>
      <c r="K877" s="12" t="str">
        <f t="shared" si="697"/>
        <v>Human ResourcesEmployee Relations1</v>
      </c>
      <c r="L877" s="12" t="str">
        <f t="shared" si="698"/>
        <v>Employee Relations</v>
      </c>
      <c r="M877" s="12" t="str">
        <f t="shared" si="699"/>
        <v>Human ResourcesEmployee RelationsEmployee Relations3</v>
      </c>
      <c r="N877" s="12" t="str">
        <f t="shared" si="700"/>
        <v>D - Manager/Technical Expert</v>
      </c>
      <c r="O877" s="4" t="s">
        <v>1980</v>
      </c>
      <c r="P877" s="4" t="str">
        <f t="shared" si="709"/>
        <v>HR</v>
      </c>
      <c r="Q877" s="4" t="str">
        <f t="shared" si="710"/>
        <v>ER</v>
      </c>
      <c r="R877" s="4" t="str">
        <f t="shared" si="711"/>
        <v>B</v>
      </c>
      <c r="S877" s="4" t="str">
        <f t="shared" si="712"/>
        <v>D</v>
      </c>
      <c r="V877" s="12" t="str">
        <f t="shared" si="713"/>
        <v>RRU-HR-ERBD</v>
      </c>
      <c r="W877" s="17" t="str">
        <f t="shared" si="708"/>
        <v>Human Resources</v>
      </c>
      <c r="X877" s="17" t="str">
        <f t="shared" si="714"/>
        <v>Employee Relations</v>
      </c>
      <c r="Y877" s="17" t="str">
        <f t="shared" si="716"/>
        <v>Employee Relations</v>
      </c>
      <c r="Z877" s="17" t="str">
        <f t="shared" si="715"/>
        <v>D - Manager/Technical Expert</v>
      </c>
      <c r="AN877" s="4" t="str">
        <f t="shared" si="701"/>
        <v>HRERBD</v>
      </c>
      <c r="AO877" s="12" t="str">
        <f t="shared" si="717"/>
        <v>RRU-HR-ERBD</v>
      </c>
      <c r="AP877" s="12" t="str">
        <f t="shared" si="702"/>
        <v>Human Resources</v>
      </c>
      <c r="AQ877" s="12" t="str">
        <f t="shared" si="703"/>
        <v>Employee Relations</v>
      </c>
      <c r="AR877" s="12" t="str">
        <f t="shared" si="704"/>
        <v>Employee Relations</v>
      </c>
      <c r="AS877" s="12" t="str">
        <f t="shared" si="705"/>
        <v>D - Manager/Technical Expert</v>
      </c>
      <c r="AT877" s="12" t="str">
        <f t="shared" si="706"/>
        <v>Human ResourcesEmployee RelationsEmployee RelationsD - Manager/Technical Expert</v>
      </c>
      <c r="AU877" s="153" t="str">
        <f t="shared" si="707"/>
        <v>D</v>
      </c>
    </row>
    <row r="878" spans="1:47">
      <c r="A878" s="12" t="s">
        <v>33</v>
      </c>
      <c r="B878" s="12" t="s">
        <v>39</v>
      </c>
      <c r="C878" s="12" t="s">
        <v>39</v>
      </c>
      <c r="D878" s="12" t="s">
        <v>136</v>
      </c>
      <c r="E878" s="12">
        <f t="shared" si="691"/>
        <v>3</v>
      </c>
      <c r="F878" s="12">
        <f t="shared" si="692"/>
        <v>1</v>
      </c>
      <c r="G878" s="12">
        <f t="shared" si="693"/>
        <v>4</v>
      </c>
      <c r="H878" s="12" t="str">
        <f t="shared" si="694"/>
        <v>Human Resources</v>
      </c>
      <c r="I878" s="12" t="str">
        <f t="shared" si="695"/>
        <v>Human Resources3</v>
      </c>
      <c r="J878" s="12" t="str">
        <f t="shared" si="696"/>
        <v>Employee Relations</v>
      </c>
      <c r="K878" s="12" t="str">
        <f t="shared" si="697"/>
        <v>Human ResourcesEmployee Relations1</v>
      </c>
      <c r="L878" s="12" t="str">
        <f t="shared" si="698"/>
        <v>Employee Relations</v>
      </c>
      <c r="M878" s="12" t="str">
        <f t="shared" si="699"/>
        <v>Human ResourcesEmployee RelationsEmployee Relations4</v>
      </c>
      <c r="N878" s="12" t="str">
        <f t="shared" si="700"/>
        <v>E - Senior Professional</v>
      </c>
      <c r="O878" s="4" t="s">
        <v>1981</v>
      </c>
      <c r="P878" s="4" t="str">
        <f t="shared" si="709"/>
        <v>HR</v>
      </c>
      <c r="Q878" s="4" t="str">
        <f t="shared" si="710"/>
        <v>ER</v>
      </c>
      <c r="R878" s="4" t="str">
        <f t="shared" si="711"/>
        <v>B</v>
      </c>
      <c r="S878" s="4" t="str">
        <f t="shared" si="712"/>
        <v>E</v>
      </c>
      <c r="V878" s="12" t="str">
        <f t="shared" si="713"/>
        <v>RRU-HR-ERBE</v>
      </c>
      <c r="W878" s="17" t="str">
        <f t="shared" si="708"/>
        <v>Human Resources</v>
      </c>
      <c r="X878" s="17" t="str">
        <f t="shared" si="714"/>
        <v>Employee Relations</v>
      </c>
      <c r="Y878" s="17" t="str">
        <f t="shared" si="716"/>
        <v>Employee Relations</v>
      </c>
      <c r="Z878" s="17" t="str">
        <f t="shared" si="715"/>
        <v>E - Senior Professional</v>
      </c>
      <c r="AN878" s="4" t="str">
        <f t="shared" si="701"/>
        <v>HRERBE</v>
      </c>
      <c r="AO878" s="12" t="str">
        <f t="shared" si="717"/>
        <v>RRU-HR-ERBE</v>
      </c>
      <c r="AP878" s="12" t="str">
        <f t="shared" si="702"/>
        <v>Human Resources</v>
      </c>
      <c r="AQ878" s="12" t="str">
        <f t="shared" si="703"/>
        <v>Employee Relations</v>
      </c>
      <c r="AR878" s="12" t="str">
        <f t="shared" si="704"/>
        <v>Employee Relations</v>
      </c>
      <c r="AS878" s="12" t="str">
        <f t="shared" si="705"/>
        <v>E - Senior Professional</v>
      </c>
      <c r="AT878" s="12" t="str">
        <f t="shared" si="706"/>
        <v>Human ResourcesEmployee RelationsEmployee RelationsE - Senior Professional</v>
      </c>
      <c r="AU878" s="153" t="str">
        <f t="shared" si="707"/>
        <v>E</v>
      </c>
    </row>
    <row r="879" spans="1:47">
      <c r="A879" s="12" t="s">
        <v>33</v>
      </c>
      <c r="B879" s="12" t="s">
        <v>39</v>
      </c>
      <c r="C879" s="12" t="s">
        <v>39</v>
      </c>
      <c r="D879" s="12" t="s">
        <v>137</v>
      </c>
      <c r="E879" s="12">
        <f t="shared" si="691"/>
        <v>3</v>
      </c>
      <c r="F879" s="12">
        <f t="shared" si="692"/>
        <v>1</v>
      </c>
      <c r="G879" s="12">
        <f t="shared" si="693"/>
        <v>5</v>
      </c>
      <c r="H879" s="12" t="str">
        <f t="shared" si="694"/>
        <v>Human Resources</v>
      </c>
      <c r="I879" s="12" t="str">
        <f t="shared" si="695"/>
        <v>Human Resources3</v>
      </c>
      <c r="J879" s="12" t="str">
        <f t="shared" si="696"/>
        <v>Employee Relations</v>
      </c>
      <c r="K879" s="12" t="str">
        <f t="shared" si="697"/>
        <v>Human ResourcesEmployee Relations1</v>
      </c>
      <c r="L879" s="12" t="str">
        <f t="shared" si="698"/>
        <v>Employee Relations</v>
      </c>
      <c r="M879" s="12" t="str">
        <f t="shared" si="699"/>
        <v>Human ResourcesEmployee RelationsEmployee Relations5</v>
      </c>
      <c r="N879" s="12" t="str">
        <f t="shared" si="700"/>
        <v>F - Intermediate Professional</v>
      </c>
      <c r="O879" s="4" t="s">
        <v>1982</v>
      </c>
      <c r="P879" s="4" t="str">
        <f t="shared" si="709"/>
        <v>HR</v>
      </c>
      <c r="Q879" s="4" t="str">
        <f t="shared" si="710"/>
        <v>ER</v>
      </c>
      <c r="R879" s="4" t="str">
        <f t="shared" si="711"/>
        <v>B</v>
      </c>
      <c r="S879" s="4" t="str">
        <f t="shared" si="712"/>
        <v>F</v>
      </c>
      <c r="V879" s="12" t="str">
        <f t="shared" si="713"/>
        <v>RRU-HR-ERBF</v>
      </c>
      <c r="W879" s="17" t="str">
        <f t="shared" si="708"/>
        <v>Human Resources</v>
      </c>
      <c r="X879" s="17" t="str">
        <f t="shared" si="714"/>
        <v>Employee Relations</v>
      </c>
      <c r="Y879" s="17" t="str">
        <f t="shared" si="716"/>
        <v>Employee Relations</v>
      </c>
      <c r="Z879" s="17" t="str">
        <f t="shared" si="715"/>
        <v>F - Intermediate Professional</v>
      </c>
      <c r="AN879" s="4" t="str">
        <f t="shared" si="701"/>
        <v>HRERBF</v>
      </c>
      <c r="AO879" s="12" t="str">
        <f t="shared" si="717"/>
        <v>RRU-HR-ERBF</v>
      </c>
      <c r="AP879" s="12" t="str">
        <f t="shared" si="702"/>
        <v>Human Resources</v>
      </c>
      <c r="AQ879" s="12" t="str">
        <f t="shared" si="703"/>
        <v>Employee Relations</v>
      </c>
      <c r="AR879" s="12" t="str">
        <f t="shared" si="704"/>
        <v>Employee Relations</v>
      </c>
      <c r="AS879" s="12" t="str">
        <f t="shared" si="705"/>
        <v>F - Intermediate Professional</v>
      </c>
      <c r="AT879" s="12" t="str">
        <f t="shared" si="706"/>
        <v>Human ResourcesEmployee RelationsEmployee RelationsF - Intermediate Professional</v>
      </c>
      <c r="AU879" s="153" t="str">
        <f t="shared" si="707"/>
        <v>F</v>
      </c>
    </row>
    <row r="880" spans="1:47">
      <c r="A880" s="12" t="s">
        <v>33</v>
      </c>
      <c r="B880" s="12" t="s">
        <v>39</v>
      </c>
      <c r="C880" s="12" t="s">
        <v>39</v>
      </c>
      <c r="D880" s="12" t="s">
        <v>138</v>
      </c>
      <c r="E880" s="12">
        <f t="shared" si="691"/>
        <v>3</v>
      </c>
      <c r="F880" s="12">
        <f t="shared" si="692"/>
        <v>1</v>
      </c>
      <c r="G880" s="12">
        <f t="shared" si="693"/>
        <v>6</v>
      </c>
      <c r="H880" s="12" t="str">
        <f t="shared" si="694"/>
        <v>Human Resources</v>
      </c>
      <c r="I880" s="12" t="str">
        <f t="shared" si="695"/>
        <v>Human Resources3</v>
      </c>
      <c r="J880" s="12" t="str">
        <f t="shared" si="696"/>
        <v>Employee Relations</v>
      </c>
      <c r="K880" s="12" t="str">
        <f t="shared" si="697"/>
        <v>Human ResourcesEmployee Relations1</v>
      </c>
      <c r="L880" s="12" t="str">
        <f t="shared" si="698"/>
        <v>Employee Relations</v>
      </c>
      <c r="M880" s="12" t="str">
        <f t="shared" si="699"/>
        <v>Human ResourcesEmployee RelationsEmployee Relations6</v>
      </c>
      <c r="N880" s="12" t="str">
        <f t="shared" si="700"/>
        <v>G - Junior Professional</v>
      </c>
      <c r="O880" s="4" t="s">
        <v>1983</v>
      </c>
      <c r="P880" s="4" t="str">
        <f t="shared" si="709"/>
        <v>HR</v>
      </c>
      <c r="Q880" s="4" t="str">
        <f t="shared" si="710"/>
        <v>ER</v>
      </c>
      <c r="R880" s="4" t="str">
        <f t="shared" si="711"/>
        <v>B</v>
      </c>
      <c r="S880" s="4" t="str">
        <f t="shared" si="712"/>
        <v>G</v>
      </c>
      <c r="V880" s="12" t="str">
        <f t="shared" si="713"/>
        <v>RRU-HR-ERBG</v>
      </c>
      <c r="W880" s="17" t="str">
        <f t="shared" si="708"/>
        <v>Human Resources</v>
      </c>
      <c r="X880" s="17" t="str">
        <f t="shared" si="714"/>
        <v>Employee Relations</v>
      </c>
      <c r="Y880" s="17" t="str">
        <f t="shared" si="716"/>
        <v>Employee Relations</v>
      </c>
      <c r="Z880" s="17" t="str">
        <f t="shared" si="715"/>
        <v>G - Junior Professional</v>
      </c>
      <c r="AN880" s="4" t="str">
        <f t="shared" si="701"/>
        <v>HRERBG</v>
      </c>
      <c r="AO880" s="12" t="str">
        <f t="shared" si="717"/>
        <v>RRU-HR-ERBG</v>
      </c>
      <c r="AP880" s="12" t="str">
        <f t="shared" si="702"/>
        <v>Human Resources</v>
      </c>
      <c r="AQ880" s="12" t="str">
        <f t="shared" si="703"/>
        <v>Employee Relations</v>
      </c>
      <c r="AR880" s="12" t="str">
        <f t="shared" si="704"/>
        <v>Employee Relations</v>
      </c>
      <c r="AS880" s="12" t="str">
        <f t="shared" si="705"/>
        <v>G - Junior Professional</v>
      </c>
      <c r="AT880" s="12" t="str">
        <f t="shared" si="706"/>
        <v>Human ResourcesEmployee RelationsEmployee RelationsG - Junior Professional</v>
      </c>
      <c r="AU880" s="153" t="str">
        <f t="shared" si="707"/>
        <v>G</v>
      </c>
    </row>
    <row r="881" spans="1:47">
      <c r="A881" s="12" t="s">
        <v>33</v>
      </c>
      <c r="B881" s="12" t="s">
        <v>39</v>
      </c>
      <c r="C881" s="12" t="s">
        <v>39</v>
      </c>
      <c r="D881" s="12" t="s">
        <v>1408</v>
      </c>
      <c r="E881" s="12">
        <f t="shared" si="691"/>
        <v>3</v>
      </c>
      <c r="F881" s="12">
        <f t="shared" si="692"/>
        <v>1</v>
      </c>
      <c r="G881" s="12">
        <f t="shared" si="693"/>
        <v>7</v>
      </c>
      <c r="H881" s="12" t="str">
        <f t="shared" si="694"/>
        <v>Human Resources</v>
      </c>
      <c r="I881" s="12" t="str">
        <f t="shared" si="695"/>
        <v>Human Resources3</v>
      </c>
      <c r="J881" s="12" t="str">
        <f t="shared" si="696"/>
        <v>Employee Relations</v>
      </c>
      <c r="K881" s="12" t="str">
        <f t="shared" si="697"/>
        <v>Human ResourcesEmployee Relations1</v>
      </c>
      <c r="L881" s="12" t="str">
        <f t="shared" si="698"/>
        <v>Employee Relations</v>
      </c>
      <c r="M881" s="12" t="str">
        <f t="shared" si="699"/>
        <v>Human ResourcesEmployee RelationsEmployee Relations7</v>
      </c>
      <c r="N881" s="12" t="str">
        <f t="shared" si="700"/>
        <v>Levels C &amp; D Combined</v>
      </c>
      <c r="O881" s="4" t="s">
        <v>1976</v>
      </c>
      <c r="P881" s="4" t="str">
        <f t="shared" si="709"/>
        <v>HR</v>
      </c>
      <c r="Q881" s="4" t="str">
        <f t="shared" si="710"/>
        <v>ER</v>
      </c>
      <c r="R881" s="4" t="str">
        <f t="shared" si="711"/>
        <v>B</v>
      </c>
      <c r="S881" s="4" t="str">
        <f t="shared" si="712"/>
        <v>2</v>
      </c>
      <c r="V881" s="12" t="str">
        <f t="shared" si="713"/>
        <v>RRU-HR-ERB2</v>
      </c>
      <c r="W881" s="17" t="str">
        <f t="shared" si="708"/>
        <v>Human Resources</v>
      </c>
      <c r="X881" s="17" t="str">
        <f t="shared" si="714"/>
        <v>Employee Relations</v>
      </c>
      <c r="Y881" s="17" t="str">
        <f t="shared" si="716"/>
        <v>Employee Relations</v>
      </c>
      <c r="Z881" s="17" t="str">
        <f t="shared" si="715"/>
        <v>Levels C &amp; D Combined</v>
      </c>
      <c r="AN881" s="4" t="str">
        <f t="shared" si="701"/>
        <v>HRERB2</v>
      </c>
      <c r="AO881" s="12" t="str">
        <f t="shared" si="717"/>
        <v>RRU-HR-ERB2</v>
      </c>
      <c r="AP881" s="12" t="str">
        <f t="shared" si="702"/>
        <v>Human Resources</v>
      </c>
      <c r="AQ881" s="12" t="str">
        <f t="shared" si="703"/>
        <v>Employee Relations</v>
      </c>
      <c r="AR881" s="12" t="str">
        <f t="shared" si="704"/>
        <v>Employee Relations</v>
      </c>
      <c r="AS881" s="12" t="str">
        <f t="shared" si="705"/>
        <v>Levels C &amp; D Combined</v>
      </c>
      <c r="AT881" s="12" t="str">
        <f t="shared" si="706"/>
        <v>Human ResourcesEmployee RelationsEmployee RelationsLevels C &amp; D Combined</v>
      </c>
      <c r="AU881" s="153" t="str">
        <f t="shared" si="707"/>
        <v>2</v>
      </c>
    </row>
    <row r="882" spans="1:47">
      <c r="A882" s="12" t="s">
        <v>33</v>
      </c>
      <c r="B882" s="12" t="s">
        <v>39</v>
      </c>
      <c r="C882" s="12" t="s">
        <v>39</v>
      </c>
      <c r="D882" s="12" t="s">
        <v>1409</v>
      </c>
      <c r="E882" s="12">
        <f t="shared" si="691"/>
        <v>3</v>
      </c>
      <c r="F882" s="12">
        <f t="shared" si="692"/>
        <v>1</v>
      </c>
      <c r="G882" s="12">
        <f t="shared" si="693"/>
        <v>8</v>
      </c>
      <c r="H882" s="12" t="str">
        <f t="shared" si="694"/>
        <v>Human Resources</v>
      </c>
      <c r="I882" s="12" t="str">
        <f t="shared" si="695"/>
        <v>Human Resources3</v>
      </c>
      <c r="J882" s="12" t="str">
        <f t="shared" si="696"/>
        <v>Employee Relations</v>
      </c>
      <c r="K882" s="12" t="str">
        <f t="shared" si="697"/>
        <v>Human ResourcesEmployee Relations1</v>
      </c>
      <c r="L882" s="12" t="str">
        <f t="shared" si="698"/>
        <v>Employee Relations</v>
      </c>
      <c r="M882" s="12" t="str">
        <f t="shared" si="699"/>
        <v>Human ResourcesEmployee RelationsEmployee Relations8</v>
      </c>
      <c r="N882" s="12" t="str">
        <f t="shared" si="700"/>
        <v>Levels E, F &amp; G Combined</v>
      </c>
      <c r="O882" s="4" t="s">
        <v>1977</v>
      </c>
      <c r="P882" s="4" t="str">
        <f t="shared" si="709"/>
        <v>HR</v>
      </c>
      <c r="Q882" s="4" t="str">
        <f t="shared" si="710"/>
        <v>ER</v>
      </c>
      <c r="R882" s="4" t="str">
        <f t="shared" si="711"/>
        <v>B</v>
      </c>
      <c r="S882" s="4" t="str">
        <f t="shared" si="712"/>
        <v>3</v>
      </c>
      <c r="V882" s="12" t="str">
        <f t="shared" si="713"/>
        <v>RRU-HR-ERB3</v>
      </c>
      <c r="W882" s="17" t="str">
        <f t="shared" si="708"/>
        <v>Human Resources</v>
      </c>
      <c r="X882" s="17" t="str">
        <f t="shared" si="714"/>
        <v>Employee Relations</v>
      </c>
      <c r="Y882" s="17" t="str">
        <f t="shared" si="716"/>
        <v>Employee Relations</v>
      </c>
      <c r="Z882" s="17" t="str">
        <f t="shared" si="715"/>
        <v>Levels E, F &amp; G Combined</v>
      </c>
      <c r="AN882" s="4" t="str">
        <f t="shared" si="701"/>
        <v>HRERB3</v>
      </c>
      <c r="AO882" s="12" t="str">
        <f t="shared" si="717"/>
        <v>RRU-HR-ERB3</v>
      </c>
      <c r="AP882" s="12" t="str">
        <f t="shared" si="702"/>
        <v>Human Resources</v>
      </c>
      <c r="AQ882" s="12" t="str">
        <f t="shared" si="703"/>
        <v>Employee Relations</v>
      </c>
      <c r="AR882" s="12" t="str">
        <f t="shared" si="704"/>
        <v>Employee Relations</v>
      </c>
      <c r="AS882" s="12" t="str">
        <f t="shared" si="705"/>
        <v>Levels E, F &amp; G Combined</v>
      </c>
      <c r="AT882" s="12" t="str">
        <f t="shared" si="706"/>
        <v>Human ResourcesEmployee RelationsEmployee RelationsLevels E, F &amp; G Combined</v>
      </c>
      <c r="AU882" s="153" t="str">
        <f t="shared" si="707"/>
        <v>3</v>
      </c>
    </row>
    <row r="883" spans="1:47">
      <c r="A883" s="12" t="s">
        <v>33</v>
      </c>
      <c r="B883" s="12" t="s">
        <v>114</v>
      </c>
      <c r="C883" s="12" t="s">
        <v>114</v>
      </c>
      <c r="D883" s="12" t="s">
        <v>51</v>
      </c>
      <c r="E883" s="12">
        <f t="shared" si="691"/>
        <v>4</v>
      </c>
      <c r="F883" s="12">
        <f t="shared" si="692"/>
        <v>1</v>
      </c>
      <c r="G883" s="12">
        <f t="shared" si="693"/>
        <v>1</v>
      </c>
      <c r="H883" s="12" t="str">
        <f t="shared" si="694"/>
        <v>Human Resources</v>
      </c>
      <c r="I883" s="12" t="str">
        <f t="shared" si="695"/>
        <v>Human Resources4</v>
      </c>
      <c r="J883" s="12" t="str">
        <f t="shared" si="696"/>
        <v>HR Information Systems</v>
      </c>
      <c r="K883" s="12" t="str">
        <f t="shared" si="697"/>
        <v>Human ResourcesHR Information Systems1</v>
      </c>
      <c r="L883" s="12" t="str">
        <f t="shared" si="698"/>
        <v>HR Information Systems</v>
      </c>
      <c r="M883" s="12" t="str">
        <f t="shared" si="699"/>
        <v>Human ResourcesHR Information SystemsHR Information Systems1</v>
      </c>
      <c r="N883" s="12" t="str">
        <f t="shared" si="700"/>
        <v>B - Senior Function Manager</v>
      </c>
      <c r="O883" s="4" t="s">
        <v>1994</v>
      </c>
      <c r="P883" s="4" t="str">
        <f t="shared" si="709"/>
        <v>HR</v>
      </c>
      <c r="Q883" s="4" t="str">
        <f t="shared" si="710"/>
        <v>HS</v>
      </c>
      <c r="R883" s="4" t="str">
        <f t="shared" si="711"/>
        <v>C</v>
      </c>
      <c r="S883" s="4" t="str">
        <f t="shared" si="712"/>
        <v>B</v>
      </c>
      <c r="V883" s="12" t="str">
        <f t="shared" si="713"/>
        <v>RRU-HR-HSCB</v>
      </c>
      <c r="W883" s="17" t="str">
        <f t="shared" si="708"/>
        <v>Human Resources</v>
      </c>
      <c r="X883" s="17" t="str">
        <f t="shared" si="714"/>
        <v>HR Information Systems</v>
      </c>
      <c r="Y883" s="17" t="str">
        <f t="shared" si="716"/>
        <v>Employee Relations</v>
      </c>
      <c r="Z883" s="17" t="str">
        <f t="shared" si="715"/>
        <v>B - Senior Function Manager</v>
      </c>
      <c r="AN883" s="4" t="str">
        <f t="shared" si="701"/>
        <v>HRHSCB</v>
      </c>
      <c r="AO883" s="12" t="str">
        <f t="shared" si="717"/>
        <v>RRU-HR-HSCB</v>
      </c>
      <c r="AP883" s="12" t="str">
        <f t="shared" si="702"/>
        <v>Human Resources</v>
      </c>
      <c r="AQ883" s="12" t="str">
        <f t="shared" si="703"/>
        <v>HR Information Systems</v>
      </c>
      <c r="AR883" s="12" t="str">
        <f t="shared" si="704"/>
        <v>HR Information Systems</v>
      </c>
      <c r="AS883" s="12" t="str">
        <f t="shared" si="705"/>
        <v>B - Senior Function Manager</v>
      </c>
      <c r="AT883" s="12" t="str">
        <f t="shared" si="706"/>
        <v>Human ResourcesHR Information SystemsHR Information SystemsB - Senior Function Manager</v>
      </c>
      <c r="AU883" s="153" t="str">
        <f t="shared" si="707"/>
        <v>B</v>
      </c>
    </row>
    <row r="884" spans="1:47">
      <c r="A884" s="12" t="s">
        <v>33</v>
      </c>
      <c r="B884" s="12" t="s">
        <v>114</v>
      </c>
      <c r="C884" s="12" t="s">
        <v>114</v>
      </c>
      <c r="D884" s="12" t="s">
        <v>142</v>
      </c>
      <c r="E884" s="12">
        <f t="shared" si="691"/>
        <v>4</v>
      </c>
      <c r="F884" s="12">
        <f t="shared" si="692"/>
        <v>1</v>
      </c>
      <c r="G884" s="12">
        <f t="shared" si="693"/>
        <v>2</v>
      </c>
      <c r="H884" s="12" t="str">
        <f t="shared" si="694"/>
        <v>Human Resources</v>
      </c>
      <c r="I884" s="12" t="str">
        <f t="shared" si="695"/>
        <v>Human Resources4</v>
      </c>
      <c r="J884" s="12" t="str">
        <f t="shared" si="696"/>
        <v>HR Information Systems</v>
      </c>
      <c r="K884" s="12" t="str">
        <f t="shared" si="697"/>
        <v>Human ResourcesHR Information Systems1</v>
      </c>
      <c r="L884" s="12" t="str">
        <f t="shared" si="698"/>
        <v>HR Information Systems</v>
      </c>
      <c r="M884" s="12" t="str">
        <f t="shared" si="699"/>
        <v>Human ResourcesHR Information SystemsHR Information Systems2</v>
      </c>
      <c r="N884" s="12" t="str">
        <f t="shared" si="700"/>
        <v>C - Function Manager/Senior Technical Expert</v>
      </c>
      <c r="O884" s="4" t="s">
        <v>1995</v>
      </c>
      <c r="P884" s="4" t="str">
        <f t="shared" si="709"/>
        <v>HR</v>
      </c>
      <c r="Q884" s="4" t="str">
        <f t="shared" si="710"/>
        <v>HS</v>
      </c>
      <c r="R884" s="4" t="str">
        <f t="shared" si="711"/>
        <v>C</v>
      </c>
      <c r="S884" s="4" t="str">
        <f t="shared" si="712"/>
        <v>C</v>
      </c>
      <c r="V884" s="12" t="str">
        <f t="shared" si="713"/>
        <v>RRU-HR-HSCC</v>
      </c>
      <c r="W884" s="17" t="str">
        <f t="shared" si="708"/>
        <v>Human Resources</v>
      </c>
      <c r="X884" s="17" t="str">
        <f t="shared" si="714"/>
        <v>HR Information Systems</v>
      </c>
      <c r="Y884" s="17" t="str">
        <f t="shared" si="716"/>
        <v>HR Information Systems</v>
      </c>
      <c r="Z884" s="17" t="str">
        <f t="shared" si="715"/>
        <v>C - Function Manager/Senior Technical Expert</v>
      </c>
      <c r="AN884" s="4" t="str">
        <f t="shared" si="701"/>
        <v>HRHSCC</v>
      </c>
      <c r="AO884" s="12" t="str">
        <f t="shared" si="717"/>
        <v>RRU-HR-HSCC</v>
      </c>
      <c r="AP884" s="12" t="str">
        <f t="shared" si="702"/>
        <v>Human Resources</v>
      </c>
      <c r="AQ884" s="12" t="str">
        <f t="shared" si="703"/>
        <v>HR Information Systems</v>
      </c>
      <c r="AR884" s="12" t="str">
        <f t="shared" si="704"/>
        <v>HR Information Systems</v>
      </c>
      <c r="AS884" s="12" t="str">
        <f t="shared" si="705"/>
        <v>C - Function Manager/Senior Technical Expert</v>
      </c>
      <c r="AT884" s="12" t="str">
        <f t="shared" si="706"/>
        <v>Human ResourcesHR Information SystemsHR Information SystemsC - Function Manager/Senior Technical Expert</v>
      </c>
      <c r="AU884" s="153" t="str">
        <f t="shared" si="707"/>
        <v>C</v>
      </c>
    </row>
    <row r="885" spans="1:47">
      <c r="A885" s="12" t="s">
        <v>33</v>
      </c>
      <c r="B885" s="12" t="s">
        <v>114</v>
      </c>
      <c r="C885" s="12" t="s">
        <v>114</v>
      </c>
      <c r="D885" s="12" t="s">
        <v>135</v>
      </c>
      <c r="E885" s="12">
        <f t="shared" si="691"/>
        <v>4</v>
      </c>
      <c r="F885" s="12">
        <f t="shared" si="692"/>
        <v>1</v>
      </c>
      <c r="G885" s="12">
        <f t="shared" si="693"/>
        <v>3</v>
      </c>
      <c r="H885" s="12" t="str">
        <f t="shared" si="694"/>
        <v>Human Resources</v>
      </c>
      <c r="I885" s="12" t="str">
        <f t="shared" si="695"/>
        <v>Human Resources4</v>
      </c>
      <c r="J885" s="12" t="str">
        <f t="shared" si="696"/>
        <v>HR Information Systems</v>
      </c>
      <c r="K885" s="12" t="str">
        <f t="shared" si="697"/>
        <v>Human ResourcesHR Information Systems1</v>
      </c>
      <c r="L885" s="12" t="str">
        <f t="shared" si="698"/>
        <v>HR Information Systems</v>
      </c>
      <c r="M885" s="12" t="str">
        <f t="shared" si="699"/>
        <v>Human ResourcesHR Information SystemsHR Information Systems3</v>
      </c>
      <c r="N885" s="12" t="str">
        <f t="shared" si="700"/>
        <v>D - Manager/Technical Expert</v>
      </c>
      <c r="O885" s="4" t="s">
        <v>1996</v>
      </c>
      <c r="P885" s="4" t="str">
        <f t="shared" si="709"/>
        <v>HR</v>
      </c>
      <c r="Q885" s="4" t="str">
        <f t="shared" si="710"/>
        <v>HS</v>
      </c>
      <c r="R885" s="4" t="str">
        <f t="shared" si="711"/>
        <v>C</v>
      </c>
      <c r="S885" s="4" t="str">
        <f t="shared" si="712"/>
        <v>D</v>
      </c>
      <c r="V885" s="12" t="str">
        <f t="shared" si="713"/>
        <v>RRU-HR-HSCD</v>
      </c>
      <c r="W885" s="17" t="str">
        <f t="shared" si="708"/>
        <v>Human Resources</v>
      </c>
      <c r="X885" s="17" t="str">
        <f t="shared" si="714"/>
        <v>HR Information Systems</v>
      </c>
      <c r="Y885" s="17" t="str">
        <f t="shared" si="716"/>
        <v>HR Information Systems</v>
      </c>
      <c r="Z885" s="17" t="str">
        <f t="shared" si="715"/>
        <v>D - Manager/Technical Expert</v>
      </c>
      <c r="AN885" s="4" t="str">
        <f t="shared" si="701"/>
        <v>HRHSCD</v>
      </c>
      <c r="AO885" s="12" t="str">
        <f t="shared" si="717"/>
        <v>RRU-HR-HSCD</v>
      </c>
      <c r="AP885" s="12" t="str">
        <f t="shared" si="702"/>
        <v>Human Resources</v>
      </c>
      <c r="AQ885" s="12" t="str">
        <f t="shared" si="703"/>
        <v>HR Information Systems</v>
      </c>
      <c r="AR885" s="12" t="str">
        <f t="shared" si="704"/>
        <v>HR Information Systems</v>
      </c>
      <c r="AS885" s="12" t="str">
        <f t="shared" si="705"/>
        <v>D - Manager/Technical Expert</v>
      </c>
      <c r="AT885" s="12" t="str">
        <f t="shared" si="706"/>
        <v>Human ResourcesHR Information SystemsHR Information SystemsD - Manager/Technical Expert</v>
      </c>
      <c r="AU885" s="153" t="str">
        <f t="shared" si="707"/>
        <v>D</v>
      </c>
    </row>
    <row r="886" spans="1:47">
      <c r="A886" s="12" t="s">
        <v>33</v>
      </c>
      <c r="B886" s="12" t="s">
        <v>114</v>
      </c>
      <c r="C886" s="12" t="s">
        <v>114</v>
      </c>
      <c r="D886" s="12" t="s">
        <v>136</v>
      </c>
      <c r="E886" s="12">
        <f t="shared" si="691"/>
        <v>4</v>
      </c>
      <c r="F886" s="12">
        <f t="shared" si="692"/>
        <v>1</v>
      </c>
      <c r="G886" s="12">
        <f t="shared" si="693"/>
        <v>4</v>
      </c>
      <c r="H886" s="12" t="str">
        <f t="shared" si="694"/>
        <v>Human Resources</v>
      </c>
      <c r="I886" s="12" t="str">
        <f t="shared" si="695"/>
        <v>Human Resources4</v>
      </c>
      <c r="J886" s="12" t="str">
        <f t="shared" si="696"/>
        <v>HR Information Systems</v>
      </c>
      <c r="K886" s="12" t="str">
        <f t="shared" si="697"/>
        <v>Human ResourcesHR Information Systems1</v>
      </c>
      <c r="L886" s="12" t="str">
        <f t="shared" si="698"/>
        <v>HR Information Systems</v>
      </c>
      <c r="M886" s="12" t="str">
        <f t="shared" si="699"/>
        <v>Human ResourcesHR Information SystemsHR Information Systems4</v>
      </c>
      <c r="N886" s="12" t="str">
        <f t="shared" si="700"/>
        <v>E - Senior Professional</v>
      </c>
      <c r="O886" s="4" t="s">
        <v>1997</v>
      </c>
      <c r="P886" s="4" t="str">
        <f t="shared" si="709"/>
        <v>HR</v>
      </c>
      <c r="Q886" s="4" t="str">
        <f t="shared" si="710"/>
        <v>HS</v>
      </c>
      <c r="R886" s="4" t="str">
        <f t="shared" si="711"/>
        <v>C</v>
      </c>
      <c r="S886" s="4" t="str">
        <f t="shared" si="712"/>
        <v>E</v>
      </c>
      <c r="V886" s="12" t="str">
        <f t="shared" si="713"/>
        <v>RRU-HR-HSCE</v>
      </c>
      <c r="W886" s="17" t="str">
        <f t="shared" si="708"/>
        <v>Human Resources</v>
      </c>
      <c r="X886" s="17" t="str">
        <f t="shared" si="714"/>
        <v>HR Information Systems</v>
      </c>
      <c r="Y886" s="17" t="str">
        <f t="shared" si="716"/>
        <v>HR Information Systems</v>
      </c>
      <c r="Z886" s="17" t="str">
        <f t="shared" si="715"/>
        <v>E - Senior Professional</v>
      </c>
      <c r="AN886" s="4" t="str">
        <f t="shared" si="701"/>
        <v>HRHSCE</v>
      </c>
      <c r="AO886" s="12" t="str">
        <f t="shared" si="717"/>
        <v>RRU-HR-HSCE</v>
      </c>
      <c r="AP886" s="12" t="str">
        <f t="shared" si="702"/>
        <v>Human Resources</v>
      </c>
      <c r="AQ886" s="12" t="str">
        <f t="shared" si="703"/>
        <v>HR Information Systems</v>
      </c>
      <c r="AR886" s="12" t="str">
        <f t="shared" si="704"/>
        <v>HR Information Systems</v>
      </c>
      <c r="AS886" s="12" t="str">
        <f t="shared" si="705"/>
        <v>E - Senior Professional</v>
      </c>
      <c r="AT886" s="12" t="str">
        <f t="shared" si="706"/>
        <v>Human ResourcesHR Information SystemsHR Information SystemsE - Senior Professional</v>
      </c>
      <c r="AU886" s="153" t="str">
        <f t="shared" si="707"/>
        <v>E</v>
      </c>
    </row>
    <row r="887" spans="1:47">
      <c r="A887" s="12" t="s">
        <v>33</v>
      </c>
      <c r="B887" s="12" t="s">
        <v>114</v>
      </c>
      <c r="C887" s="12" t="s">
        <v>114</v>
      </c>
      <c r="D887" s="12" t="s">
        <v>137</v>
      </c>
      <c r="E887" s="12">
        <f t="shared" si="691"/>
        <v>4</v>
      </c>
      <c r="F887" s="12">
        <f t="shared" si="692"/>
        <v>1</v>
      </c>
      <c r="G887" s="12">
        <f t="shared" si="693"/>
        <v>5</v>
      </c>
      <c r="H887" s="12" t="str">
        <f t="shared" si="694"/>
        <v>Human Resources</v>
      </c>
      <c r="I887" s="12" t="str">
        <f t="shared" si="695"/>
        <v>Human Resources4</v>
      </c>
      <c r="J887" s="12" t="str">
        <f t="shared" si="696"/>
        <v>HR Information Systems</v>
      </c>
      <c r="K887" s="12" t="str">
        <f t="shared" si="697"/>
        <v>Human ResourcesHR Information Systems1</v>
      </c>
      <c r="L887" s="12" t="str">
        <f t="shared" si="698"/>
        <v>HR Information Systems</v>
      </c>
      <c r="M887" s="12" t="str">
        <f t="shared" si="699"/>
        <v>Human ResourcesHR Information SystemsHR Information Systems5</v>
      </c>
      <c r="N887" s="12" t="str">
        <f t="shared" si="700"/>
        <v>F - Intermediate Professional</v>
      </c>
      <c r="O887" s="4" t="s">
        <v>1998</v>
      </c>
      <c r="P887" s="4" t="str">
        <f t="shared" si="709"/>
        <v>HR</v>
      </c>
      <c r="Q887" s="4" t="str">
        <f t="shared" si="710"/>
        <v>HS</v>
      </c>
      <c r="R887" s="4" t="str">
        <f t="shared" si="711"/>
        <v>C</v>
      </c>
      <c r="S887" s="4" t="str">
        <f t="shared" si="712"/>
        <v>F</v>
      </c>
      <c r="V887" s="12" t="str">
        <f t="shared" si="713"/>
        <v>RRU-HR-HSCF</v>
      </c>
      <c r="W887" s="17" t="str">
        <f t="shared" si="708"/>
        <v>Human Resources</v>
      </c>
      <c r="X887" s="17" t="str">
        <f t="shared" si="714"/>
        <v>HR Information Systems</v>
      </c>
      <c r="Y887" s="17" t="str">
        <f t="shared" si="716"/>
        <v>HR Information Systems</v>
      </c>
      <c r="Z887" s="17" t="str">
        <f t="shared" si="715"/>
        <v>F - Intermediate Professional</v>
      </c>
      <c r="AN887" s="4" t="str">
        <f t="shared" si="701"/>
        <v>HRHSCF</v>
      </c>
      <c r="AO887" s="12" t="str">
        <f t="shared" si="717"/>
        <v>RRU-HR-HSCF</v>
      </c>
      <c r="AP887" s="12" t="str">
        <f t="shared" si="702"/>
        <v>Human Resources</v>
      </c>
      <c r="AQ887" s="12" t="str">
        <f t="shared" si="703"/>
        <v>HR Information Systems</v>
      </c>
      <c r="AR887" s="12" t="str">
        <f t="shared" si="704"/>
        <v>HR Information Systems</v>
      </c>
      <c r="AS887" s="12" t="str">
        <f t="shared" si="705"/>
        <v>F - Intermediate Professional</v>
      </c>
      <c r="AT887" s="12" t="str">
        <f t="shared" si="706"/>
        <v>Human ResourcesHR Information SystemsHR Information SystemsF - Intermediate Professional</v>
      </c>
      <c r="AU887" s="153" t="str">
        <f t="shared" si="707"/>
        <v>F</v>
      </c>
    </row>
    <row r="888" spans="1:47">
      <c r="A888" s="12" t="s">
        <v>33</v>
      </c>
      <c r="B888" s="12" t="s">
        <v>114</v>
      </c>
      <c r="C888" s="12" t="s">
        <v>114</v>
      </c>
      <c r="D888" s="12" t="s">
        <v>138</v>
      </c>
      <c r="E888" s="12">
        <f t="shared" si="691"/>
        <v>4</v>
      </c>
      <c r="F888" s="12">
        <f t="shared" si="692"/>
        <v>1</v>
      </c>
      <c r="G888" s="12">
        <f t="shared" si="693"/>
        <v>6</v>
      </c>
      <c r="H888" s="12" t="str">
        <f t="shared" si="694"/>
        <v>Human Resources</v>
      </c>
      <c r="I888" s="12" t="str">
        <f t="shared" si="695"/>
        <v>Human Resources4</v>
      </c>
      <c r="J888" s="12" t="str">
        <f t="shared" si="696"/>
        <v>HR Information Systems</v>
      </c>
      <c r="K888" s="12" t="str">
        <f t="shared" si="697"/>
        <v>Human ResourcesHR Information Systems1</v>
      </c>
      <c r="L888" s="12" t="str">
        <f t="shared" si="698"/>
        <v>HR Information Systems</v>
      </c>
      <c r="M888" s="12" t="str">
        <f t="shared" si="699"/>
        <v>Human ResourcesHR Information SystemsHR Information Systems6</v>
      </c>
      <c r="N888" s="12" t="str">
        <f t="shared" si="700"/>
        <v>G - Junior Professional</v>
      </c>
      <c r="O888" s="4" t="s">
        <v>1999</v>
      </c>
      <c r="P888" s="4" t="str">
        <f t="shared" si="709"/>
        <v>HR</v>
      </c>
      <c r="Q888" s="4" t="str">
        <f t="shared" si="710"/>
        <v>HS</v>
      </c>
      <c r="R888" s="4" t="str">
        <f t="shared" si="711"/>
        <v>C</v>
      </c>
      <c r="S888" s="4" t="str">
        <f t="shared" si="712"/>
        <v>G</v>
      </c>
      <c r="V888" s="12" t="str">
        <f t="shared" si="713"/>
        <v>RRU-HR-HSCG</v>
      </c>
      <c r="W888" s="17" t="str">
        <f t="shared" si="708"/>
        <v>Human Resources</v>
      </c>
      <c r="X888" s="17" t="str">
        <f t="shared" si="714"/>
        <v>HR Information Systems</v>
      </c>
      <c r="Y888" s="17" t="str">
        <f t="shared" si="716"/>
        <v>HR Information Systems</v>
      </c>
      <c r="Z888" s="17" t="str">
        <f t="shared" si="715"/>
        <v>G - Junior Professional</v>
      </c>
      <c r="AN888" s="4" t="str">
        <f t="shared" si="701"/>
        <v>HRHSCG</v>
      </c>
      <c r="AO888" s="12" t="str">
        <f t="shared" si="717"/>
        <v>RRU-HR-HSCG</v>
      </c>
      <c r="AP888" s="12" t="str">
        <f t="shared" si="702"/>
        <v>Human Resources</v>
      </c>
      <c r="AQ888" s="12" t="str">
        <f t="shared" si="703"/>
        <v>HR Information Systems</v>
      </c>
      <c r="AR888" s="12" t="str">
        <f t="shared" si="704"/>
        <v>HR Information Systems</v>
      </c>
      <c r="AS888" s="12" t="str">
        <f t="shared" si="705"/>
        <v>G - Junior Professional</v>
      </c>
      <c r="AT888" s="12" t="str">
        <f t="shared" si="706"/>
        <v>Human ResourcesHR Information SystemsHR Information SystemsG - Junior Professional</v>
      </c>
      <c r="AU888" s="153" t="str">
        <f t="shared" si="707"/>
        <v>G</v>
      </c>
    </row>
    <row r="889" spans="1:47">
      <c r="A889" s="12" t="s">
        <v>33</v>
      </c>
      <c r="B889" s="12" t="s">
        <v>114</v>
      </c>
      <c r="C889" s="12" t="s">
        <v>114</v>
      </c>
      <c r="D889" s="12" t="s">
        <v>1408</v>
      </c>
      <c r="E889" s="12">
        <f t="shared" si="691"/>
        <v>4</v>
      </c>
      <c r="F889" s="12">
        <f t="shared" si="692"/>
        <v>1</v>
      </c>
      <c r="G889" s="12">
        <f t="shared" si="693"/>
        <v>7</v>
      </c>
      <c r="H889" s="12" t="str">
        <f t="shared" si="694"/>
        <v>Human Resources</v>
      </c>
      <c r="I889" s="12" t="str">
        <f t="shared" si="695"/>
        <v>Human Resources4</v>
      </c>
      <c r="J889" s="12" t="str">
        <f t="shared" si="696"/>
        <v>HR Information Systems</v>
      </c>
      <c r="K889" s="12" t="str">
        <f t="shared" si="697"/>
        <v>Human ResourcesHR Information Systems1</v>
      </c>
      <c r="L889" s="12" t="str">
        <f t="shared" si="698"/>
        <v>HR Information Systems</v>
      </c>
      <c r="M889" s="12" t="str">
        <f t="shared" si="699"/>
        <v>Human ResourcesHR Information SystemsHR Information Systems7</v>
      </c>
      <c r="N889" s="12" t="str">
        <f t="shared" si="700"/>
        <v>Levels C &amp; D Combined</v>
      </c>
      <c r="O889" s="4" t="s">
        <v>1992</v>
      </c>
      <c r="P889" s="4" t="str">
        <f t="shared" si="709"/>
        <v>HR</v>
      </c>
      <c r="Q889" s="4" t="str">
        <f t="shared" si="710"/>
        <v>HS</v>
      </c>
      <c r="R889" s="4" t="str">
        <f t="shared" si="711"/>
        <v>C</v>
      </c>
      <c r="S889" s="4" t="str">
        <f t="shared" si="712"/>
        <v>2</v>
      </c>
      <c r="V889" s="12" t="str">
        <f t="shared" si="713"/>
        <v>RRU-HR-HSC2</v>
      </c>
      <c r="W889" s="17" t="str">
        <f t="shared" ref="W889:W920" si="718">A887</f>
        <v>Human Resources</v>
      </c>
      <c r="X889" s="17" t="str">
        <f t="shared" si="714"/>
        <v>HR Information Systems</v>
      </c>
      <c r="Y889" s="17" t="str">
        <f t="shared" si="716"/>
        <v>HR Information Systems</v>
      </c>
      <c r="Z889" s="17" t="str">
        <f t="shared" si="715"/>
        <v>Levels C &amp; D Combined</v>
      </c>
      <c r="AN889" s="4" t="str">
        <f t="shared" si="701"/>
        <v>HRHSC2</v>
      </c>
      <c r="AO889" s="12" t="str">
        <f t="shared" si="717"/>
        <v>RRU-HR-HSC2</v>
      </c>
      <c r="AP889" s="12" t="str">
        <f t="shared" si="702"/>
        <v>Human Resources</v>
      </c>
      <c r="AQ889" s="12" t="str">
        <f t="shared" si="703"/>
        <v>HR Information Systems</v>
      </c>
      <c r="AR889" s="12" t="str">
        <f t="shared" si="704"/>
        <v>HR Information Systems</v>
      </c>
      <c r="AS889" s="12" t="str">
        <f t="shared" si="705"/>
        <v>Levels C &amp; D Combined</v>
      </c>
      <c r="AT889" s="12" t="str">
        <f t="shared" si="706"/>
        <v>Human ResourcesHR Information SystemsHR Information SystemsLevels C &amp; D Combined</v>
      </c>
      <c r="AU889" s="153" t="str">
        <f t="shared" si="707"/>
        <v>2</v>
      </c>
    </row>
    <row r="890" spans="1:47">
      <c r="A890" s="12" t="s">
        <v>33</v>
      </c>
      <c r="B890" s="12" t="s">
        <v>114</v>
      </c>
      <c r="C890" s="12" t="s">
        <v>114</v>
      </c>
      <c r="D890" s="12" t="s">
        <v>1409</v>
      </c>
      <c r="E890" s="12">
        <f t="shared" si="691"/>
        <v>4</v>
      </c>
      <c r="F890" s="12">
        <f t="shared" si="692"/>
        <v>1</v>
      </c>
      <c r="G890" s="12">
        <f t="shared" si="693"/>
        <v>8</v>
      </c>
      <c r="H890" s="12" t="str">
        <f t="shared" si="694"/>
        <v>Human Resources</v>
      </c>
      <c r="I890" s="12" t="str">
        <f t="shared" si="695"/>
        <v>Human Resources4</v>
      </c>
      <c r="J890" s="12" t="str">
        <f t="shared" si="696"/>
        <v>HR Information Systems</v>
      </c>
      <c r="K890" s="12" t="str">
        <f t="shared" si="697"/>
        <v>Human ResourcesHR Information Systems1</v>
      </c>
      <c r="L890" s="12" t="str">
        <f t="shared" si="698"/>
        <v>HR Information Systems</v>
      </c>
      <c r="M890" s="12" t="str">
        <f t="shared" si="699"/>
        <v>Human ResourcesHR Information SystemsHR Information Systems8</v>
      </c>
      <c r="N890" s="12" t="str">
        <f t="shared" si="700"/>
        <v>Levels E, F &amp; G Combined</v>
      </c>
      <c r="O890" s="4" t="s">
        <v>1993</v>
      </c>
      <c r="P890" s="4" t="str">
        <f t="shared" si="709"/>
        <v>HR</v>
      </c>
      <c r="Q890" s="4" t="str">
        <f t="shared" si="710"/>
        <v>HS</v>
      </c>
      <c r="R890" s="4" t="str">
        <f t="shared" si="711"/>
        <v>C</v>
      </c>
      <c r="S890" s="4" t="str">
        <f t="shared" si="712"/>
        <v>3</v>
      </c>
      <c r="V890" s="12" t="str">
        <f t="shared" si="713"/>
        <v>RRU-HR-HSC3</v>
      </c>
      <c r="W890" s="17" t="str">
        <f t="shared" si="718"/>
        <v>Human Resources</v>
      </c>
      <c r="X890" s="17" t="str">
        <f t="shared" si="714"/>
        <v>HR Information Systems</v>
      </c>
      <c r="Y890" s="17" t="str">
        <f t="shared" si="716"/>
        <v>HR Information Systems</v>
      </c>
      <c r="Z890" s="17" t="str">
        <f t="shared" si="715"/>
        <v>Levels E, F &amp; G Combined</v>
      </c>
      <c r="AN890" s="4" t="str">
        <f t="shared" si="701"/>
        <v>HRHSC3</v>
      </c>
      <c r="AO890" s="12" t="str">
        <f t="shared" si="717"/>
        <v>RRU-HR-HSC3</v>
      </c>
      <c r="AP890" s="12" t="str">
        <f t="shared" si="702"/>
        <v>Human Resources</v>
      </c>
      <c r="AQ890" s="12" t="str">
        <f t="shared" si="703"/>
        <v>HR Information Systems</v>
      </c>
      <c r="AR890" s="12" t="str">
        <f t="shared" si="704"/>
        <v>HR Information Systems</v>
      </c>
      <c r="AS890" s="12" t="str">
        <f t="shared" si="705"/>
        <v>Levels E, F &amp; G Combined</v>
      </c>
      <c r="AT890" s="12" t="str">
        <f t="shared" si="706"/>
        <v>Human ResourcesHR Information SystemsHR Information SystemsLevels E, F &amp; G Combined</v>
      </c>
      <c r="AU890" s="153" t="str">
        <f t="shared" si="707"/>
        <v>3</v>
      </c>
    </row>
    <row r="891" spans="1:47">
      <c r="A891" s="12" t="s">
        <v>33</v>
      </c>
      <c r="B891" s="12" t="s">
        <v>212</v>
      </c>
      <c r="C891" s="12" t="s">
        <v>212</v>
      </c>
      <c r="D891" s="12" t="s">
        <v>136</v>
      </c>
      <c r="E891" s="12">
        <f t="shared" si="691"/>
        <v>5</v>
      </c>
      <c r="F891" s="12">
        <f t="shared" si="692"/>
        <v>1</v>
      </c>
      <c r="G891" s="12">
        <f t="shared" si="693"/>
        <v>1</v>
      </c>
      <c r="H891" s="12" t="str">
        <f t="shared" si="694"/>
        <v>Human Resources</v>
      </c>
      <c r="I891" s="12" t="str">
        <f t="shared" si="695"/>
        <v>Human Resources5</v>
      </c>
      <c r="J891" s="12" t="str">
        <f t="shared" si="696"/>
        <v>Payroll</v>
      </c>
      <c r="K891" s="12" t="str">
        <f t="shared" si="697"/>
        <v>Human ResourcesPayroll1</v>
      </c>
      <c r="L891" s="12" t="str">
        <f t="shared" si="698"/>
        <v>Payroll</v>
      </c>
      <c r="M891" s="12" t="str">
        <f t="shared" si="699"/>
        <v>Human ResourcesPayrollPayroll1</v>
      </c>
      <c r="N891" s="12" t="str">
        <f t="shared" si="700"/>
        <v>E - Senior Professional</v>
      </c>
      <c r="O891" s="4" t="s">
        <v>2001</v>
      </c>
      <c r="P891" s="4" t="str">
        <f t="shared" si="709"/>
        <v>HR</v>
      </c>
      <c r="Q891" s="4" t="str">
        <f t="shared" si="710"/>
        <v>PA</v>
      </c>
      <c r="R891" s="4" t="str">
        <f t="shared" si="711"/>
        <v>Y</v>
      </c>
      <c r="S891" s="4" t="str">
        <f t="shared" si="712"/>
        <v>E</v>
      </c>
      <c r="V891" s="12" t="str">
        <f t="shared" si="713"/>
        <v>RRU-HR-PAYE</v>
      </c>
      <c r="W891" s="17" t="str">
        <f t="shared" si="718"/>
        <v>Human Resources</v>
      </c>
      <c r="X891" s="17" t="str">
        <f t="shared" si="714"/>
        <v>Payroll</v>
      </c>
      <c r="Y891" s="17" t="str">
        <f t="shared" si="716"/>
        <v>HR Information Systems</v>
      </c>
      <c r="Z891" s="17" t="str">
        <f t="shared" si="715"/>
        <v>E - Senior Professional</v>
      </c>
      <c r="AN891" s="4" t="str">
        <f t="shared" si="701"/>
        <v>HRPAYE</v>
      </c>
      <c r="AO891" s="12" t="str">
        <f t="shared" si="717"/>
        <v>RRU-HR-PAYE</v>
      </c>
      <c r="AP891" s="12" t="str">
        <f t="shared" si="702"/>
        <v>Human Resources</v>
      </c>
      <c r="AQ891" s="12" t="str">
        <f t="shared" si="703"/>
        <v>Payroll</v>
      </c>
      <c r="AR891" s="12" t="str">
        <f t="shared" si="704"/>
        <v>Payroll</v>
      </c>
      <c r="AS891" s="12" t="str">
        <f t="shared" si="705"/>
        <v>E - Senior Professional</v>
      </c>
      <c r="AT891" s="12" t="str">
        <f t="shared" si="706"/>
        <v>Human ResourcesPayrollPayrollE - Senior Professional</v>
      </c>
      <c r="AU891" s="153" t="str">
        <f t="shared" si="707"/>
        <v>E</v>
      </c>
    </row>
    <row r="892" spans="1:47">
      <c r="A892" s="12" t="s">
        <v>33</v>
      </c>
      <c r="B892" s="12" t="s">
        <v>212</v>
      </c>
      <c r="C892" s="12" t="s">
        <v>212</v>
      </c>
      <c r="D892" s="12" t="s">
        <v>137</v>
      </c>
      <c r="E892" s="12">
        <f t="shared" si="691"/>
        <v>5</v>
      </c>
      <c r="F892" s="12">
        <f t="shared" si="692"/>
        <v>1</v>
      </c>
      <c r="G892" s="12">
        <f t="shared" si="693"/>
        <v>2</v>
      </c>
      <c r="H892" s="12" t="str">
        <f t="shared" si="694"/>
        <v>Human Resources</v>
      </c>
      <c r="I892" s="12" t="str">
        <f t="shared" si="695"/>
        <v>Human Resources5</v>
      </c>
      <c r="J892" s="12" t="str">
        <f t="shared" si="696"/>
        <v>Payroll</v>
      </c>
      <c r="K892" s="12" t="str">
        <f t="shared" si="697"/>
        <v>Human ResourcesPayroll1</v>
      </c>
      <c r="L892" s="12" t="str">
        <f t="shared" si="698"/>
        <v>Payroll</v>
      </c>
      <c r="M892" s="12" t="str">
        <f t="shared" si="699"/>
        <v>Human ResourcesPayrollPayroll2</v>
      </c>
      <c r="N892" s="12" t="str">
        <f t="shared" si="700"/>
        <v>F - Intermediate Professional</v>
      </c>
      <c r="O892" s="4" t="s">
        <v>2002</v>
      </c>
      <c r="P892" s="4" t="str">
        <f t="shared" si="709"/>
        <v>HR</v>
      </c>
      <c r="Q892" s="4" t="str">
        <f t="shared" si="710"/>
        <v>PA</v>
      </c>
      <c r="R892" s="4" t="str">
        <f t="shared" si="711"/>
        <v>Y</v>
      </c>
      <c r="S892" s="4" t="str">
        <f t="shared" si="712"/>
        <v>F</v>
      </c>
      <c r="V892" s="12" t="str">
        <f t="shared" si="713"/>
        <v>RRU-HR-PAYF</v>
      </c>
      <c r="W892" s="17" t="str">
        <f t="shared" si="718"/>
        <v>Human Resources</v>
      </c>
      <c r="X892" s="17" t="str">
        <f t="shared" si="714"/>
        <v>Payroll</v>
      </c>
      <c r="Y892" s="17" t="str">
        <f t="shared" si="716"/>
        <v>Payroll</v>
      </c>
      <c r="Z892" s="17" t="str">
        <f t="shared" si="715"/>
        <v>F - Intermediate Professional</v>
      </c>
      <c r="AN892" s="4" t="str">
        <f t="shared" si="701"/>
        <v>HRPAYF</v>
      </c>
      <c r="AO892" s="12" t="str">
        <f t="shared" si="717"/>
        <v>RRU-HR-PAYF</v>
      </c>
      <c r="AP892" s="12" t="str">
        <f t="shared" si="702"/>
        <v>Human Resources</v>
      </c>
      <c r="AQ892" s="12" t="str">
        <f t="shared" si="703"/>
        <v>Payroll</v>
      </c>
      <c r="AR892" s="12" t="str">
        <f t="shared" si="704"/>
        <v>Payroll</v>
      </c>
      <c r="AS892" s="12" t="str">
        <f t="shared" si="705"/>
        <v>F - Intermediate Professional</v>
      </c>
      <c r="AT892" s="12" t="str">
        <f t="shared" si="706"/>
        <v>Human ResourcesPayrollPayrollF - Intermediate Professional</v>
      </c>
      <c r="AU892" s="153" t="str">
        <f t="shared" si="707"/>
        <v>F</v>
      </c>
    </row>
    <row r="893" spans="1:47">
      <c r="A893" s="12" t="s">
        <v>33</v>
      </c>
      <c r="B893" s="12" t="s">
        <v>212</v>
      </c>
      <c r="C893" s="12" t="s">
        <v>212</v>
      </c>
      <c r="D893" s="12" t="s">
        <v>138</v>
      </c>
      <c r="E893" s="12">
        <f t="shared" si="691"/>
        <v>5</v>
      </c>
      <c r="F893" s="12">
        <f t="shared" si="692"/>
        <v>1</v>
      </c>
      <c r="G893" s="12">
        <f t="shared" si="693"/>
        <v>3</v>
      </c>
      <c r="H893" s="12" t="str">
        <f t="shared" si="694"/>
        <v>Human Resources</v>
      </c>
      <c r="I893" s="12" t="str">
        <f t="shared" si="695"/>
        <v>Human Resources5</v>
      </c>
      <c r="J893" s="12" t="str">
        <f t="shared" si="696"/>
        <v>Payroll</v>
      </c>
      <c r="K893" s="12" t="str">
        <f t="shared" si="697"/>
        <v>Human ResourcesPayroll1</v>
      </c>
      <c r="L893" s="12" t="str">
        <f t="shared" si="698"/>
        <v>Payroll</v>
      </c>
      <c r="M893" s="12" t="str">
        <f t="shared" si="699"/>
        <v>Human ResourcesPayrollPayroll3</v>
      </c>
      <c r="N893" s="12" t="str">
        <f t="shared" si="700"/>
        <v>G - Junior Professional</v>
      </c>
      <c r="O893" s="4" t="s">
        <v>2003</v>
      </c>
      <c r="P893" s="4" t="str">
        <f t="shared" si="709"/>
        <v>HR</v>
      </c>
      <c r="Q893" s="4" t="str">
        <f t="shared" si="710"/>
        <v>PA</v>
      </c>
      <c r="R893" s="4" t="str">
        <f t="shared" si="711"/>
        <v>Y</v>
      </c>
      <c r="S893" s="4" t="str">
        <f t="shared" si="712"/>
        <v>G</v>
      </c>
      <c r="V893" s="12" t="str">
        <f t="shared" si="713"/>
        <v>RRU-HR-PAYG</v>
      </c>
      <c r="W893" s="17" t="str">
        <f t="shared" si="718"/>
        <v>Human Resources</v>
      </c>
      <c r="X893" s="17" t="str">
        <f t="shared" si="714"/>
        <v>Payroll</v>
      </c>
      <c r="Y893" s="17" t="str">
        <f t="shared" si="716"/>
        <v>Payroll</v>
      </c>
      <c r="Z893" s="17" t="str">
        <f t="shared" si="715"/>
        <v>G - Junior Professional</v>
      </c>
      <c r="AN893" s="4" t="str">
        <f t="shared" si="701"/>
        <v>HRPAYG</v>
      </c>
      <c r="AO893" s="12" t="str">
        <f t="shared" si="717"/>
        <v>RRU-HR-PAYG</v>
      </c>
      <c r="AP893" s="12" t="str">
        <f t="shared" si="702"/>
        <v>Human Resources</v>
      </c>
      <c r="AQ893" s="12" t="str">
        <f t="shared" si="703"/>
        <v>Payroll</v>
      </c>
      <c r="AR893" s="12" t="str">
        <f t="shared" si="704"/>
        <v>Payroll</v>
      </c>
      <c r="AS893" s="12" t="str">
        <f t="shared" si="705"/>
        <v>G - Junior Professional</v>
      </c>
      <c r="AT893" s="12" t="str">
        <f t="shared" si="706"/>
        <v>Human ResourcesPayrollPayrollG - Junior Professional</v>
      </c>
      <c r="AU893" s="153" t="str">
        <f t="shared" si="707"/>
        <v>G</v>
      </c>
    </row>
    <row r="894" spans="1:47">
      <c r="A894" s="12" t="s">
        <v>33</v>
      </c>
      <c r="B894" s="12" t="s">
        <v>212</v>
      </c>
      <c r="C894" s="12" t="s">
        <v>212</v>
      </c>
      <c r="D894" s="12" t="s">
        <v>143</v>
      </c>
      <c r="E894" s="12">
        <f t="shared" si="691"/>
        <v>5</v>
      </c>
      <c r="F894" s="12">
        <f t="shared" si="692"/>
        <v>1</v>
      </c>
      <c r="G894" s="12">
        <f t="shared" si="693"/>
        <v>4</v>
      </c>
      <c r="H894" s="12" t="str">
        <f t="shared" si="694"/>
        <v>Human Resources</v>
      </c>
      <c r="I894" s="12" t="str">
        <f t="shared" si="695"/>
        <v>Human Resources5</v>
      </c>
      <c r="J894" s="12" t="str">
        <f t="shared" si="696"/>
        <v>Payroll</v>
      </c>
      <c r="K894" s="12" t="str">
        <f t="shared" si="697"/>
        <v>Human ResourcesPayroll1</v>
      </c>
      <c r="L894" s="12" t="str">
        <f t="shared" si="698"/>
        <v>Payroll</v>
      </c>
      <c r="M894" s="12" t="str">
        <f t="shared" si="699"/>
        <v>Human ResourcesPayrollPayroll4</v>
      </c>
      <c r="N894" s="12" t="str">
        <f t="shared" si="700"/>
        <v>H - Intermediate Staff</v>
      </c>
      <c r="O894" s="4" t="s">
        <v>2004</v>
      </c>
      <c r="P894" s="4" t="str">
        <f t="shared" si="709"/>
        <v>HR</v>
      </c>
      <c r="Q894" s="4" t="str">
        <f t="shared" si="710"/>
        <v>PA</v>
      </c>
      <c r="R894" s="4" t="str">
        <f t="shared" si="711"/>
        <v>Y</v>
      </c>
      <c r="S894" s="4" t="str">
        <f t="shared" si="712"/>
        <v>H</v>
      </c>
      <c r="V894" s="12" t="str">
        <f t="shared" si="713"/>
        <v>RRU-HR-PAYH</v>
      </c>
      <c r="W894" s="17" t="str">
        <f t="shared" si="718"/>
        <v>Human Resources</v>
      </c>
      <c r="X894" s="17" t="str">
        <f t="shared" si="714"/>
        <v>Payroll</v>
      </c>
      <c r="Y894" s="17" t="str">
        <f t="shared" si="716"/>
        <v>Payroll</v>
      </c>
      <c r="Z894" s="17" t="str">
        <f t="shared" si="715"/>
        <v>H - Intermediate Staff</v>
      </c>
      <c r="AN894" s="4" t="str">
        <f t="shared" si="701"/>
        <v>HRPAYH</v>
      </c>
      <c r="AO894" s="12" t="str">
        <f t="shared" si="717"/>
        <v>RRU-HR-PAYH</v>
      </c>
      <c r="AP894" s="12" t="str">
        <f t="shared" si="702"/>
        <v>Human Resources</v>
      </c>
      <c r="AQ894" s="12" t="str">
        <f t="shared" si="703"/>
        <v>Payroll</v>
      </c>
      <c r="AR894" s="12" t="str">
        <f t="shared" si="704"/>
        <v>Payroll</v>
      </c>
      <c r="AS894" s="12" t="str">
        <f t="shared" si="705"/>
        <v>H - Intermediate Staff</v>
      </c>
      <c r="AT894" s="12" t="str">
        <f t="shared" si="706"/>
        <v>Human ResourcesPayrollPayrollH - Intermediate Staff</v>
      </c>
      <c r="AU894" s="153" t="str">
        <f t="shared" si="707"/>
        <v>H</v>
      </c>
    </row>
    <row r="895" spans="1:47">
      <c r="A895" s="12" t="s">
        <v>33</v>
      </c>
      <c r="B895" s="12" t="s">
        <v>212</v>
      </c>
      <c r="C895" s="12" t="s">
        <v>212</v>
      </c>
      <c r="D895" s="12" t="s">
        <v>1409</v>
      </c>
      <c r="E895" s="12">
        <f t="shared" si="691"/>
        <v>5</v>
      </c>
      <c r="F895" s="12">
        <f t="shared" si="692"/>
        <v>1</v>
      </c>
      <c r="G895" s="12">
        <f t="shared" si="693"/>
        <v>5</v>
      </c>
      <c r="H895" s="12" t="str">
        <f t="shared" si="694"/>
        <v>Human Resources</v>
      </c>
      <c r="I895" s="12" t="str">
        <f t="shared" si="695"/>
        <v>Human Resources5</v>
      </c>
      <c r="J895" s="12" t="str">
        <f t="shared" si="696"/>
        <v>Payroll</v>
      </c>
      <c r="K895" s="12" t="str">
        <f t="shared" si="697"/>
        <v>Human ResourcesPayroll1</v>
      </c>
      <c r="L895" s="12" t="str">
        <f t="shared" si="698"/>
        <v>Payroll</v>
      </c>
      <c r="M895" s="12" t="str">
        <f t="shared" si="699"/>
        <v>Human ResourcesPayrollPayroll5</v>
      </c>
      <c r="N895" s="12" t="str">
        <f t="shared" si="700"/>
        <v>Levels E, F &amp; G Combined</v>
      </c>
      <c r="O895" s="4" t="s">
        <v>2000</v>
      </c>
      <c r="P895" s="4" t="str">
        <f t="shared" si="709"/>
        <v>HR</v>
      </c>
      <c r="Q895" s="4" t="str">
        <f t="shared" si="710"/>
        <v>PA</v>
      </c>
      <c r="R895" s="4" t="str">
        <f t="shared" si="711"/>
        <v>Y</v>
      </c>
      <c r="S895" s="4" t="str">
        <f t="shared" si="712"/>
        <v>3</v>
      </c>
      <c r="V895" s="12" t="str">
        <f t="shared" si="713"/>
        <v>RRU-HR-PAY3</v>
      </c>
      <c r="W895" s="17" t="str">
        <f t="shared" si="718"/>
        <v>Human Resources</v>
      </c>
      <c r="X895" s="17" t="str">
        <f t="shared" si="714"/>
        <v>Payroll</v>
      </c>
      <c r="Y895" s="17" t="str">
        <f t="shared" si="716"/>
        <v>Payroll</v>
      </c>
      <c r="Z895" s="17" t="str">
        <f t="shared" si="715"/>
        <v>Levels E, F &amp; G Combined</v>
      </c>
      <c r="AN895" s="4" t="str">
        <f t="shared" si="701"/>
        <v>HRPAY3</v>
      </c>
      <c r="AO895" s="12" t="str">
        <f t="shared" si="717"/>
        <v>RRU-HR-PAY3</v>
      </c>
      <c r="AP895" s="12" t="str">
        <f t="shared" si="702"/>
        <v>Human Resources</v>
      </c>
      <c r="AQ895" s="12" t="str">
        <f t="shared" si="703"/>
        <v>Payroll</v>
      </c>
      <c r="AR895" s="12" t="str">
        <f t="shared" si="704"/>
        <v>Payroll</v>
      </c>
      <c r="AS895" s="12" t="str">
        <f t="shared" si="705"/>
        <v>Levels E, F &amp; G Combined</v>
      </c>
      <c r="AT895" s="12" t="str">
        <f t="shared" si="706"/>
        <v>Human ResourcesPayrollPayrollLevels E, F &amp; G Combined</v>
      </c>
      <c r="AU895" s="153" t="str">
        <f t="shared" si="707"/>
        <v>3</v>
      </c>
    </row>
    <row r="896" spans="1:47">
      <c r="A896" s="12" t="s">
        <v>33</v>
      </c>
      <c r="B896" s="12" t="s">
        <v>42</v>
      </c>
      <c r="C896" s="12" t="s">
        <v>42</v>
      </c>
      <c r="D896" s="12" t="s">
        <v>51</v>
      </c>
      <c r="E896" s="12">
        <f t="shared" si="691"/>
        <v>6</v>
      </c>
      <c r="F896" s="12">
        <f t="shared" si="692"/>
        <v>1</v>
      </c>
      <c r="G896" s="12">
        <f t="shared" si="693"/>
        <v>1</v>
      </c>
      <c r="H896" s="12" t="str">
        <f t="shared" si="694"/>
        <v>Human Resources</v>
      </c>
      <c r="I896" s="12" t="str">
        <f t="shared" si="695"/>
        <v>Human Resources6</v>
      </c>
      <c r="J896" s="12" t="str">
        <f t="shared" si="696"/>
        <v>Recruiting</v>
      </c>
      <c r="K896" s="12" t="str">
        <f t="shared" si="697"/>
        <v>Human ResourcesRecruiting1</v>
      </c>
      <c r="L896" s="12" t="str">
        <f t="shared" si="698"/>
        <v>Recruiting</v>
      </c>
      <c r="M896" s="12" t="str">
        <f t="shared" si="699"/>
        <v>Human ResourcesRecruitingRecruiting1</v>
      </c>
      <c r="N896" s="12" t="str">
        <f t="shared" si="700"/>
        <v>B - Senior Function Manager</v>
      </c>
      <c r="O896" s="4" t="s">
        <v>2007</v>
      </c>
      <c r="P896" s="4" t="str">
        <f t="shared" si="709"/>
        <v>HR</v>
      </c>
      <c r="Q896" s="4" t="str">
        <f t="shared" si="710"/>
        <v>RE</v>
      </c>
      <c r="R896" s="4" t="str">
        <f t="shared" si="711"/>
        <v>A</v>
      </c>
      <c r="S896" s="4" t="str">
        <f t="shared" si="712"/>
        <v>B</v>
      </c>
      <c r="V896" s="12" t="str">
        <f t="shared" si="713"/>
        <v>RRU-HR-REAB</v>
      </c>
      <c r="W896" s="17" t="str">
        <f t="shared" si="718"/>
        <v>Human Resources</v>
      </c>
      <c r="X896" s="17" t="str">
        <f t="shared" si="714"/>
        <v>Recruiting</v>
      </c>
      <c r="Y896" s="17" t="str">
        <f t="shared" si="716"/>
        <v>Payroll</v>
      </c>
      <c r="Z896" s="17" t="str">
        <f t="shared" si="715"/>
        <v>B - Senior Function Manager</v>
      </c>
      <c r="AN896" s="4" t="str">
        <f t="shared" si="701"/>
        <v>HRREAB</v>
      </c>
      <c r="AO896" s="12" t="str">
        <f t="shared" si="717"/>
        <v>RRU-HR-REAB</v>
      </c>
      <c r="AP896" s="12" t="str">
        <f t="shared" si="702"/>
        <v>Human Resources</v>
      </c>
      <c r="AQ896" s="12" t="str">
        <f t="shared" si="703"/>
        <v>Recruiting</v>
      </c>
      <c r="AR896" s="12" t="str">
        <f t="shared" si="704"/>
        <v>Recruiting</v>
      </c>
      <c r="AS896" s="12" t="str">
        <f t="shared" si="705"/>
        <v>B - Senior Function Manager</v>
      </c>
      <c r="AT896" s="12" t="str">
        <f t="shared" si="706"/>
        <v>Human ResourcesRecruitingRecruitingB - Senior Function Manager</v>
      </c>
      <c r="AU896" s="153" t="str">
        <f t="shared" si="707"/>
        <v>B</v>
      </c>
    </row>
    <row r="897" spans="1:47">
      <c r="A897" s="12" t="s">
        <v>33</v>
      </c>
      <c r="B897" s="12" t="s">
        <v>42</v>
      </c>
      <c r="C897" s="12" t="s">
        <v>42</v>
      </c>
      <c r="D897" s="12" t="s">
        <v>142</v>
      </c>
      <c r="E897" s="12">
        <f t="shared" si="691"/>
        <v>6</v>
      </c>
      <c r="F897" s="12">
        <f t="shared" si="692"/>
        <v>1</v>
      </c>
      <c r="G897" s="12">
        <f t="shared" si="693"/>
        <v>2</v>
      </c>
      <c r="H897" s="12" t="str">
        <f t="shared" si="694"/>
        <v>Human Resources</v>
      </c>
      <c r="I897" s="12" t="str">
        <f t="shared" si="695"/>
        <v>Human Resources6</v>
      </c>
      <c r="J897" s="12" t="str">
        <f t="shared" si="696"/>
        <v>Recruiting</v>
      </c>
      <c r="K897" s="12" t="str">
        <f t="shared" si="697"/>
        <v>Human ResourcesRecruiting1</v>
      </c>
      <c r="L897" s="12" t="str">
        <f t="shared" si="698"/>
        <v>Recruiting</v>
      </c>
      <c r="M897" s="12" t="str">
        <f t="shared" si="699"/>
        <v>Human ResourcesRecruitingRecruiting2</v>
      </c>
      <c r="N897" s="12" t="str">
        <f t="shared" si="700"/>
        <v>C - Function Manager/Senior Technical Expert</v>
      </c>
      <c r="O897" s="4" t="s">
        <v>2008</v>
      </c>
      <c r="P897" s="4" t="str">
        <f t="shared" si="709"/>
        <v>HR</v>
      </c>
      <c r="Q897" s="4" t="str">
        <f t="shared" si="710"/>
        <v>RE</v>
      </c>
      <c r="R897" s="4" t="str">
        <f t="shared" si="711"/>
        <v>A</v>
      </c>
      <c r="S897" s="4" t="str">
        <f t="shared" si="712"/>
        <v>C</v>
      </c>
      <c r="V897" s="12" t="str">
        <f t="shared" si="713"/>
        <v>RRU-HR-REAC</v>
      </c>
      <c r="W897" s="17" t="str">
        <f t="shared" si="718"/>
        <v>Human Resources</v>
      </c>
      <c r="X897" s="17" t="str">
        <f t="shared" si="714"/>
        <v>Recruiting</v>
      </c>
      <c r="Y897" s="17" t="str">
        <f t="shared" si="716"/>
        <v>Recruiting</v>
      </c>
      <c r="Z897" s="17" t="str">
        <f t="shared" si="715"/>
        <v>C - Function Manager/Senior Technical Expert</v>
      </c>
      <c r="AN897" s="4" t="str">
        <f t="shared" si="701"/>
        <v>HRREAC</v>
      </c>
      <c r="AO897" s="12" t="str">
        <f t="shared" si="717"/>
        <v>RRU-HR-REAC</v>
      </c>
      <c r="AP897" s="12" t="str">
        <f t="shared" si="702"/>
        <v>Human Resources</v>
      </c>
      <c r="AQ897" s="12" t="str">
        <f t="shared" si="703"/>
        <v>Recruiting</v>
      </c>
      <c r="AR897" s="12" t="str">
        <f t="shared" si="704"/>
        <v>Recruiting</v>
      </c>
      <c r="AS897" s="12" t="str">
        <f t="shared" si="705"/>
        <v>C - Function Manager/Senior Technical Expert</v>
      </c>
      <c r="AT897" s="12" t="str">
        <f t="shared" si="706"/>
        <v>Human ResourcesRecruitingRecruitingC - Function Manager/Senior Technical Expert</v>
      </c>
      <c r="AU897" s="153" t="str">
        <f t="shared" si="707"/>
        <v>C</v>
      </c>
    </row>
    <row r="898" spans="1:47">
      <c r="A898" s="12" t="s">
        <v>33</v>
      </c>
      <c r="B898" s="12" t="s">
        <v>42</v>
      </c>
      <c r="C898" s="12" t="s">
        <v>42</v>
      </c>
      <c r="D898" s="12" t="s">
        <v>135</v>
      </c>
      <c r="E898" s="12">
        <f t="shared" si="691"/>
        <v>6</v>
      </c>
      <c r="F898" s="12">
        <f t="shared" si="692"/>
        <v>1</v>
      </c>
      <c r="G898" s="12">
        <f t="shared" si="693"/>
        <v>3</v>
      </c>
      <c r="H898" s="12" t="str">
        <f t="shared" si="694"/>
        <v>Human Resources</v>
      </c>
      <c r="I898" s="12" t="str">
        <f t="shared" si="695"/>
        <v>Human Resources6</v>
      </c>
      <c r="J898" s="12" t="str">
        <f t="shared" si="696"/>
        <v>Recruiting</v>
      </c>
      <c r="K898" s="12" t="str">
        <f t="shared" si="697"/>
        <v>Human ResourcesRecruiting1</v>
      </c>
      <c r="L898" s="12" t="str">
        <f t="shared" si="698"/>
        <v>Recruiting</v>
      </c>
      <c r="M898" s="12" t="str">
        <f t="shared" si="699"/>
        <v>Human ResourcesRecruitingRecruiting3</v>
      </c>
      <c r="N898" s="12" t="str">
        <f t="shared" si="700"/>
        <v>D - Manager/Technical Expert</v>
      </c>
      <c r="O898" s="4" t="s">
        <v>2009</v>
      </c>
      <c r="P898" s="4" t="str">
        <f t="shared" si="709"/>
        <v>HR</v>
      </c>
      <c r="Q898" s="4" t="str">
        <f t="shared" si="710"/>
        <v>RE</v>
      </c>
      <c r="R898" s="4" t="str">
        <f t="shared" si="711"/>
        <v>A</v>
      </c>
      <c r="S898" s="4" t="str">
        <f t="shared" si="712"/>
        <v>D</v>
      </c>
      <c r="V898" s="12" t="str">
        <f t="shared" si="713"/>
        <v>RRU-HR-READ</v>
      </c>
      <c r="W898" s="17" t="str">
        <f t="shared" si="718"/>
        <v>Human Resources</v>
      </c>
      <c r="X898" s="17" t="str">
        <f t="shared" si="714"/>
        <v>Recruiting</v>
      </c>
      <c r="Y898" s="17" t="str">
        <f t="shared" si="716"/>
        <v>Recruiting</v>
      </c>
      <c r="Z898" s="17" t="str">
        <f t="shared" si="715"/>
        <v>D - Manager/Technical Expert</v>
      </c>
      <c r="AN898" s="4" t="str">
        <f t="shared" si="701"/>
        <v>HRREAD</v>
      </c>
      <c r="AO898" s="12" t="str">
        <f t="shared" si="717"/>
        <v>RRU-HR-READ</v>
      </c>
      <c r="AP898" s="12" t="str">
        <f t="shared" si="702"/>
        <v>Human Resources</v>
      </c>
      <c r="AQ898" s="12" t="str">
        <f t="shared" si="703"/>
        <v>Recruiting</v>
      </c>
      <c r="AR898" s="12" t="str">
        <f t="shared" si="704"/>
        <v>Recruiting</v>
      </c>
      <c r="AS898" s="12" t="str">
        <f t="shared" si="705"/>
        <v>D - Manager/Technical Expert</v>
      </c>
      <c r="AT898" s="12" t="str">
        <f t="shared" si="706"/>
        <v>Human ResourcesRecruitingRecruitingD - Manager/Technical Expert</v>
      </c>
      <c r="AU898" s="153" t="str">
        <f t="shared" si="707"/>
        <v>D</v>
      </c>
    </row>
    <row r="899" spans="1:47">
      <c r="A899" s="12" t="s">
        <v>33</v>
      </c>
      <c r="B899" s="12" t="s">
        <v>42</v>
      </c>
      <c r="C899" s="12" t="s">
        <v>42</v>
      </c>
      <c r="D899" s="12" t="s">
        <v>136</v>
      </c>
      <c r="E899" s="12">
        <f t="shared" si="691"/>
        <v>6</v>
      </c>
      <c r="F899" s="12">
        <f t="shared" si="692"/>
        <v>1</v>
      </c>
      <c r="G899" s="12">
        <f t="shared" si="693"/>
        <v>4</v>
      </c>
      <c r="H899" s="12" t="str">
        <f t="shared" si="694"/>
        <v>Human Resources</v>
      </c>
      <c r="I899" s="12" t="str">
        <f t="shared" si="695"/>
        <v>Human Resources6</v>
      </c>
      <c r="J899" s="12" t="str">
        <f t="shared" si="696"/>
        <v>Recruiting</v>
      </c>
      <c r="K899" s="12" t="str">
        <f t="shared" si="697"/>
        <v>Human ResourcesRecruiting1</v>
      </c>
      <c r="L899" s="12" t="str">
        <f t="shared" si="698"/>
        <v>Recruiting</v>
      </c>
      <c r="M899" s="12" t="str">
        <f t="shared" si="699"/>
        <v>Human ResourcesRecruitingRecruiting4</v>
      </c>
      <c r="N899" s="12" t="str">
        <f t="shared" si="700"/>
        <v>E - Senior Professional</v>
      </c>
      <c r="O899" s="4" t="s">
        <v>2010</v>
      </c>
      <c r="P899" s="4" t="str">
        <f t="shared" si="709"/>
        <v>HR</v>
      </c>
      <c r="Q899" s="4" t="str">
        <f t="shared" si="710"/>
        <v>RE</v>
      </c>
      <c r="R899" s="4" t="str">
        <f t="shared" si="711"/>
        <v>A</v>
      </c>
      <c r="S899" s="4" t="str">
        <f t="shared" si="712"/>
        <v>E</v>
      </c>
      <c r="V899" s="12" t="str">
        <f t="shared" si="713"/>
        <v>RRU-HR-REAE</v>
      </c>
      <c r="W899" s="17" t="str">
        <f t="shared" si="718"/>
        <v>Human Resources</v>
      </c>
      <c r="X899" s="17" t="str">
        <f t="shared" si="714"/>
        <v>Recruiting</v>
      </c>
      <c r="Y899" s="17" t="str">
        <f t="shared" si="716"/>
        <v>Recruiting</v>
      </c>
      <c r="Z899" s="17" t="str">
        <f t="shared" si="715"/>
        <v>E - Senior Professional</v>
      </c>
      <c r="AN899" s="4" t="str">
        <f t="shared" si="701"/>
        <v>HRREAE</v>
      </c>
      <c r="AO899" s="12" t="str">
        <f t="shared" si="717"/>
        <v>RRU-HR-REAE</v>
      </c>
      <c r="AP899" s="12" t="str">
        <f t="shared" si="702"/>
        <v>Human Resources</v>
      </c>
      <c r="AQ899" s="12" t="str">
        <f t="shared" si="703"/>
        <v>Recruiting</v>
      </c>
      <c r="AR899" s="12" t="str">
        <f t="shared" si="704"/>
        <v>Recruiting</v>
      </c>
      <c r="AS899" s="12" t="str">
        <f t="shared" si="705"/>
        <v>E - Senior Professional</v>
      </c>
      <c r="AT899" s="12" t="str">
        <f t="shared" si="706"/>
        <v>Human ResourcesRecruitingRecruitingE - Senior Professional</v>
      </c>
      <c r="AU899" s="153" t="str">
        <f t="shared" si="707"/>
        <v>E</v>
      </c>
    </row>
    <row r="900" spans="1:47">
      <c r="A900" s="12" t="s">
        <v>33</v>
      </c>
      <c r="B900" s="12" t="s">
        <v>42</v>
      </c>
      <c r="C900" s="12" t="s">
        <v>42</v>
      </c>
      <c r="D900" s="12" t="s">
        <v>137</v>
      </c>
      <c r="E900" s="12">
        <f t="shared" si="691"/>
        <v>6</v>
      </c>
      <c r="F900" s="12">
        <f t="shared" si="692"/>
        <v>1</v>
      </c>
      <c r="G900" s="12">
        <f t="shared" si="693"/>
        <v>5</v>
      </c>
      <c r="H900" s="12" t="str">
        <f t="shared" si="694"/>
        <v>Human Resources</v>
      </c>
      <c r="I900" s="12" t="str">
        <f t="shared" si="695"/>
        <v>Human Resources6</v>
      </c>
      <c r="J900" s="12" t="str">
        <f t="shared" si="696"/>
        <v>Recruiting</v>
      </c>
      <c r="K900" s="12" t="str">
        <f t="shared" si="697"/>
        <v>Human ResourcesRecruiting1</v>
      </c>
      <c r="L900" s="12" t="str">
        <f t="shared" si="698"/>
        <v>Recruiting</v>
      </c>
      <c r="M900" s="12" t="str">
        <f t="shared" si="699"/>
        <v>Human ResourcesRecruitingRecruiting5</v>
      </c>
      <c r="N900" s="12" t="str">
        <f t="shared" si="700"/>
        <v>F - Intermediate Professional</v>
      </c>
      <c r="O900" s="4" t="s">
        <v>2011</v>
      </c>
      <c r="P900" s="4" t="str">
        <f t="shared" si="709"/>
        <v>HR</v>
      </c>
      <c r="Q900" s="4" t="str">
        <f t="shared" si="710"/>
        <v>RE</v>
      </c>
      <c r="R900" s="4" t="str">
        <f t="shared" si="711"/>
        <v>A</v>
      </c>
      <c r="S900" s="4" t="str">
        <f t="shared" si="712"/>
        <v>F</v>
      </c>
      <c r="V900" s="12" t="str">
        <f t="shared" si="713"/>
        <v>RRU-HR-REAF</v>
      </c>
      <c r="W900" s="17" t="str">
        <f t="shared" si="718"/>
        <v>Human Resources</v>
      </c>
      <c r="X900" s="17" t="str">
        <f t="shared" si="714"/>
        <v>Recruiting</v>
      </c>
      <c r="Y900" s="17" t="str">
        <f t="shared" si="716"/>
        <v>Recruiting</v>
      </c>
      <c r="Z900" s="17" t="str">
        <f t="shared" si="715"/>
        <v>F - Intermediate Professional</v>
      </c>
      <c r="AN900" s="4" t="str">
        <f t="shared" si="701"/>
        <v>HRREAF</v>
      </c>
      <c r="AO900" s="12" t="str">
        <f t="shared" si="717"/>
        <v>RRU-HR-REAF</v>
      </c>
      <c r="AP900" s="12" t="str">
        <f t="shared" si="702"/>
        <v>Human Resources</v>
      </c>
      <c r="AQ900" s="12" t="str">
        <f t="shared" si="703"/>
        <v>Recruiting</v>
      </c>
      <c r="AR900" s="12" t="str">
        <f t="shared" si="704"/>
        <v>Recruiting</v>
      </c>
      <c r="AS900" s="12" t="str">
        <f t="shared" si="705"/>
        <v>F - Intermediate Professional</v>
      </c>
      <c r="AT900" s="12" t="str">
        <f t="shared" si="706"/>
        <v>Human ResourcesRecruitingRecruitingF - Intermediate Professional</v>
      </c>
      <c r="AU900" s="153" t="str">
        <f t="shared" si="707"/>
        <v>F</v>
      </c>
    </row>
    <row r="901" spans="1:47">
      <c r="A901" s="12" t="s">
        <v>33</v>
      </c>
      <c r="B901" s="12" t="s">
        <v>42</v>
      </c>
      <c r="C901" s="12" t="s">
        <v>42</v>
      </c>
      <c r="D901" s="12" t="s">
        <v>138</v>
      </c>
      <c r="E901" s="12">
        <f t="shared" si="691"/>
        <v>6</v>
      </c>
      <c r="F901" s="12">
        <f t="shared" si="692"/>
        <v>1</v>
      </c>
      <c r="G901" s="12">
        <f t="shared" si="693"/>
        <v>6</v>
      </c>
      <c r="H901" s="12" t="str">
        <f t="shared" si="694"/>
        <v>Human Resources</v>
      </c>
      <c r="I901" s="12" t="str">
        <f t="shared" si="695"/>
        <v>Human Resources6</v>
      </c>
      <c r="J901" s="12" t="str">
        <f t="shared" si="696"/>
        <v>Recruiting</v>
      </c>
      <c r="K901" s="12" t="str">
        <f t="shared" si="697"/>
        <v>Human ResourcesRecruiting1</v>
      </c>
      <c r="L901" s="12" t="str">
        <f t="shared" si="698"/>
        <v>Recruiting</v>
      </c>
      <c r="M901" s="12" t="str">
        <f t="shared" si="699"/>
        <v>Human ResourcesRecruitingRecruiting6</v>
      </c>
      <c r="N901" s="12" t="str">
        <f t="shared" si="700"/>
        <v>G - Junior Professional</v>
      </c>
      <c r="O901" s="4" t="s">
        <v>2012</v>
      </c>
      <c r="P901" s="4" t="str">
        <f t="shared" si="709"/>
        <v>HR</v>
      </c>
      <c r="Q901" s="4" t="str">
        <f t="shared" si="710"/>
        <v>RE</v>
      </c>
      <c r="R901" s="4" t="str">
        <f t="shared" si="711"/>
        <v>A</v>
      </c>
      <c r="S901" s="4" t="str">
        <f t="shared" si="712"/>
        <v>G</v>
      </c>
      <c r="V901" s="12" t="str">
        <f t="shared" si="713"/>
        <v>RRU-HR-REAG</v>
      </c>
      <c r="W901" s="17" t="str">
        <f t="shared" si="718"/>
        <v>Human Resources</v>
      </c>
      <c r="X901" s="17" t="str">
        <f t="shared" si="714"/>
        <v>Recruiting</v>
      </c>
      <c r="Y901" s="17" t="str">
        <f t="shared" si="716"/>
        <v>Recruiting</v>
      </c>
      <c r="Z901" s="17" t="str">
        <f t="shared" si="715"/>
        <v>G - Junior Professional</v>
      </c>
      <c r="AN901" s="4" t="str">
        <f t="shared" si="701"/>
        <v>HRREAG</v>
      </c>
      <c r="AO901" s="12" t="str">
        <f t="shared" si="717"/>
        <v>RRU-HR-REAG</v>
      </c>
      <c r="AP901" s="12" t="str">
        <f t="shared" si="702"/>
        <v>Human Resources</v>
      </c>
      <c r="AQ901" s="12" t="str">
        <f t="shared" si="703"/>
        <v>Recruiting</v>
      </c>
      <c r="AR901" s="12" t="str">
        <f t="shared" si="704"/>
        <v>Recruiting</v>
      </c>
      <c r="AS901" s="12" t="str">
        <f t="shared" si="705"/>
        <v>G - Junior Professional</v>
      </c>
      <c r="AT901" s="12" t="str">
        <f t="shared" si="706"/>
        <v>Human ResourcesRecruitingRecruitingG - Junior Professional</v>
      </c>
      <c r="AU901" s="153" t="str">
        <f t="shared" si="707"/>
        <v>G</v>
      </c>
    </row>
    <row r="902" spans="1:47">
      <c r="A902" s="12" t="s">
        <v>33</v>
      </c>
      <c r="B902" s="12" t="s">
        <v>42</v>
      </c>
      <c r="C902" s="12" t="s">
        <v>42</v>
      </c>
      <c r="D902" s="12" t="s">
        <v>1408</v>
      </c>
      <c r="E902" s="12">
        <f t="shared" si="691"/>
        <v>6</v>
      </c>
      <c r="F902" s="12">
        <f t="shared" si="692"/>
        <v>1</v>
      </c>
      <c r="G902" s="12">
        <f t="shared" si="693"/>
        <v>7</v>
      </c>
      <c r="H902" s="12" t="str">
        <f t="shared" si="694"/>
        <v>Human Resources</v>
      </c>
      <c r="I902" s="12" t="str">
        <f t="shared" si="695"/>
        <v>Human Resources6</v>
      </c>
      <c r="J902" s="12" t="str">
        <f t="shared" si="696"/>
        <v>Recruiting</v>
      </c>
      <c r="K902" s="12" t="str">
        <f t="shared" si="697"/>
        <v>Human ResourcesRecruiting1</v>
      </c>
      <c r="L902" s="12" t="str">
        <f t="shared" si="698"/>
        <v>Recruiting</v>
      </c>
      <c r="M902" s="12" t="str">
        <f t="shared" si="699"/>
        <v>Human ResourcesRecruitingRecruiting7</v>
      </c>
      <c r="N902" s="12" t="str">
        <f t="shared" si="700"/>
        <v>Levels C &amp; D Combined</v>
      </c>
      <c r="O902" s="4" t="s">
        <v>2005</v>
      </c>
      <c r="P902" s="4" t="str">
        <f t="shared" si="709"/>
        <v>HR</v>
      </c>
      <c r="Q902" s="4" t="str">
        <f t="shared" si="710"/>
        <v>RE</v>
      </c>
      <c r="R902" s="4" t="str">
        <f t="shared" si="711"/>
        <v>A</v>
      </c>
      <c r="S902" s="4" t="str">
        <f t="shared" si="712"/>
        <v>2</v>
      </c>
      <c r="V902" s="12" t="str">
        <f t="shared" si="713"/>
        <v>RRU-HR-REA2</v>
      </c>
      <c r="W902" s="17" t="str">
        <f t="shared" si="718"/>
        <v>Human Resources</v>
      </c>
      <c r="X902" s="17" t="str">
        <f t="shared" si="714"/>
        <v>Recruiting</v>
      </c>
      <c r="Y902" s="17" t="str">
        <f t="shared" si="716"/>
        <v>Recruiting</v>
      </c>
      <c r="Z902" s="17" t="str">
        <f t="shared" si="715"/>
        <v>Levels C &amp; D Combined</v>
      </c>
      <c r="AN902" s="4" t="str">
        <f t="shared" si="701"/>
        <v>HRREA2</v>
      </c>
      <c r="AO902" s="12" t="str">
        <f t="shared" si="717"/>
        <v>RRU-HR-REA2</v>
      </c>
      <c r="AP902" s="12" t="str">
        <f t="shared" si="702"/>
        <v>Human Resources</v>
      </c>
      <c r="AQ902" s="12" t="str">
        <f t="shared" si="703"/>
        <v>Recruiting</v>
      </c>
      <c r="AR902" s="12" t="str">
        <f t="shared" si="704"/>
        <v>Recruiting</v>
      </c>
      <c r="AS902" s="12" t="str">
        <f t="shared" si="705"/>
        <v>Levels C &amp; D Combined</v>
      </c>
      <c r="AT902" s="12" t="str">
        <f t="shared" si="706"/>
        <v>Human ResourcesRecruitingRecruitingLevels C &amp; D Combined</v>
      </c>
      <c r="AU902" s="153" t="str">
        <f t="shared" si="707"/>
        <v>2</v>
      </c>
    </row>
    <row r="903" spans="1:47">
      <c r="A903" s="12" t="s">
        <v>33</v>
      </c>
      <c r="B903" s="12" t="s">
        <v>42</v>
      </c>
      <c r="C903" s="12" t="s">
        <v>42</v>
      </c>
      <c r="D903" s="12" t="s">
        <v>1409</v>
      </c>
      <c r="E903" s="12">
        <f t="shared" si="691"/>
        <v>6</v>
      </c>
      <c r="F903" s="12">
        <f t="shared" si="692"/>
        <v>1</v>
      </c>
      <c r="G903" s="12">
        <f t="shared" si="693"/>
        <v>8</v>
      </c>
      <c r="H903" s="12" t="str">
        <f t="shared" si="694"/>
        <v>Human Resources</v>
      </c>
      <c r="I903" s="12" t="str">
        <f t="shared" si="695"/>
        <v>Human Resources6</v>
      </c>
      <c r="J903" s="12" t="str">
        <f t="shared" si="696"/>
        <v>Recruiting</v>
      </c>
      <c r="K903" s="12" t="str">
        <f t="shared" si="697"/>
        <v>Human ResourcesRecruiting1</v>
      </c>
      <c r="L903" s="12" t="str">
        <f t="shared" si="698"/>
        <v>Recruiting</v>
      </c>
      <c r="M903" s="12" t="str">
        <f t="shared" si="699"/>
        <v>Human ResourcesRecruitingRecruiting8</v>
      </c>
      <c r="N903" s="12" t="str">
        <f t="shared" si="700"/>
        <v>Levels E, F &amp; G Combined</v>
      </c>
      <c r="O903" s="4" t="s">
        <v>2006</v>
      </c>
      <c r="P903" s="4" t="str">
        <f t="shared" si="709"/>
        <v>HR</v>
      </c>
      <c r="Q903" s="4" t="str">
        <f t="shared" si="710"/>
        <v>RE</v>
      </c>
      <c r="R903" s="4" t="str">
        <f t="shared" si="711"/>
        <v>A</v>
      </c>
      <c r="S903" s="4" t="str">
        <f t="shared" si="712"/>
        <v>3</v>
      </c>
      <c r="V903" s="12" t="str">
        <f t="shared" si="713"/>
        <v>RRU-HR-REA3</v>
      </c>
      <c r="W903" s="17" t="str">
        <f t="shared" si="718"/>
        <v>Human Resources</v>
      </c>
      <c r="X903" s="17" t="str">
        <f t="shared" si="714"/>
        <v>Recruiting</v>
      </c>
      <c r="Y903" s="17" t="str">
        <f t="shared" si="716"/>
        <v>Recruiting</v>
      </c>
      <c r="Z903" s="17" t="str">
        <f t="shared" si="715"/>
        <v>Levels E, F &amp; G Combined</v>
      </c>
      <c r="AN903" s="4" t="str">
        <f t="shared" si="701"/>
        <v>HRREA3</v>
      </c>
      <c r="AO903" s="12" t="str">
        <f t="shared" si="717"/>
        <v>RRU-HR-REA3</v>
      </c>
      <c r="AP903" s="12" t="str">
        <f t="shared" si="702"/>
        <v>Human Resources</v>
      </c>
      <c r="AQ903" s="12" t="str">
        <f t="shared" si="703"/>
        <v>Recruiting</v>
      </c>
      <c r="AR903" s="12" t="str">
        <f t="shared" si="704"/>
        <v>Recruiting</v>
      </c>
      <c r="AS903" s="12" t="str">
        <f t="shared" si="705"/>
        <v>Levels E, F &amp; G Combined</v>
      </c>
      <c r="AT903" s="12" t="str">
        <f t="shared" si="706"/>
        <v>Human ResourcesRecruitingRecruitingLevels E, F &amp; G Combined</v>
      </c>
      <c r="AU903" s="153" t="str">
        <f t="shared" si="707"/>
        <v>3</v>
      </c>
    </row>
    <row r="904" spans="1:47">
      <c r="A904" s="12" t="s">
        <v>33</v>
      </c>
      <c r="B904" s="12" t="s">
        <v>434</v>
      </c>
      <c r="C904" s="12" t="s">
        <v>434</v>
      </c>
      <c r="D904" s="12" t="s">
        <v>51</v>
      </c>
      <c r="E904" s="12">
        <f t="shared" si="691"/>
        <v>7</v>
      </c>
      <c r="F904" s="12">
        <f t="shared" si="692"/>
        <v>1</v>
      </c>
      <c r="G904" s="12">
        <f t="shared" si="693"/>
        <v>1</v>
      </c>
      <c r="H904" s="12" t="str">
        <f t="shared" si="694"/>
        <v>Human Resources</v>
      </c>
      <c r="I904" s="12" t="str">
        <f t="shared" si="695"/>
        <v>Human Resources7</v>
      </c>
      <c r="J904" s="12" t="str">
        <f t="shared" si="696"/>
        <v>All Specializations Combined</v>
      </c>
      <c r="K904" s="12" t="str">
        <f t="shared" si="697"/>
        <v>Human ResourcesAll Specializations Combined1</v>
      </c>
      <c r="L904" s="12" t="str">
        <f t="shared" si="698"/>
        <v>All Specializations Combined</v>
      </c>
      <c r="M904" s="12" t="str">
        <f t="shared" si="699"/>
        <v>Human ResourcesAll Specializations CombinedAll Specializations Combined1</v>
      </c>
      <c r="N904" s="12" t="str">
        <f t="shared" si="700"/>
        <v>B - Senior Function Manager</v>
      </c>
      <c r="O904" s="4" t="s">
        <v>1963</v>
      </c>
      <c r="P904" s="4" t="str">
        <f t="shared" si="709"/>
        <v>HR</v>
      </c>
      <c r="Q904" s="4" t="str">
        <f t="shared" si="710"/>
        <v>00</v>
      </c>
      <c r="R904" s="4" t="str">
        <f t="shared" si="711"/>
        <v>0</v>
      </c>
      <c r="S904" s="4" t="str">
        <f t="shared" si="712"/>
        <v>B</v>
      </c>
      <c r="V904" s="12" t="str">
        <f t="shared" si="713"/>
        <v>RRU-HR-000B</v>
      </c>
      <c r="W904" s="17" t="str">
        <f t="shared" si="718"/>
        <v>Human Resources</v>
      </c>
      <c r="X904" s="17" t="str">
        <f t="shared" si="714"/>
        <v>All Specializations Combined</v>
      </c>
      <c r="Y904" s="17" t="str">
        <f t="shared" si="716"/>
        <v>Recruiting</v>
      </c>
      <c r="Z904" s="17" t="str">
        <f t="shared" si="715"/>
        <v>B - Senior Function Manager</v>
      </c>
      <c r="AN904" s="4" t="str">
        <f t="shared" si="701"/>
        <v>HR000B</v>
      </c>
      <c r="AO904" s="12" t="str">
        <f t="shared" si="717"/>
        <v>RRU-HR-000B</v>
      </c>
      <c r="AP904" s="12" t="str">
        <f t="shared" si="702"/>
        <v>Human Resources</v>
      </c>
      <c r="AQ904" s="12" t="str">
        <f t="shared" si="703"/>
        <v>All Specializations Combined</v>
      </c>
      <c r="AR904" s="12" t="str">
        <f t="shared" si="704"/>
        <v>All Specializations Combined</v>
      </c>
      <c r="AS904" s="12" t="str">
        <f t="shared" si="705"/>
        <v>B - Senior Function Manager</v>
      </c>
      <c r="AT904" s="12" t="str">
        <f t="shared" si="706"/>
        <v>Human ResourcesAll Specializations CombinedAll Specializations CombinedB - Senior Function Manager</v>
      </c>
      <c r="AU904" s="153" t="str">
        <f t="shared" si="707"/>
        <v>B</v>
      </c>
    </row>
    <row r="905" spans="1:47">
      <c r="A905" s="12" t="s">
        <v>33</v>
      </c>
      <c r="B905" s="12" t="s">
        <v>434</v>
      </c>
      <c r="C905" s="12" t="s">
        <v>434</v>
      </c>
      <c r="D905" s="12" t="s">
        <v>142</v>
      </c>
      <c r="E905" s="12">
        <f t="shared" si="691"/>
        <v>7</v>
      </c>
      <c r="F905" s="12">
        <f t="shared" si="692"/>
        <v>1</v>
      </c>
      <c r="G905" s="12">
        <f t="shared" si="693"/>
        <v>2</v>
      </c>
      <c r="H905" s="12" t="str">
        <f t="shared" si="694"/>
        <v>Human Resources</v>
      </c>
      <c r="I905" s="12" t="str">
        <f t="shared" si="695"/>
        <v>Human Resources7</v>
      </c>
      <c r="J905" s="12" t="str">
        <f t="shared" si="696"/>
        <v>All Specializations Combined</v>
      </c>
      <c r="K905" s="12" t="str">
        <f t="shared" si="697"/>
        <v>Human ResourcesAll Specializations Combined1</v>
      </c>
      <c r="L905" s="12" t="str">
        <f t="shared" si="698"/>
        <v>All Specializations Combined</v>
      </c>
      <c r="M905" s="12" t="str">
        <f t="shared" si="699"/>
        <v>Human ResourcesAll Specializations CombinedAll Specializations Combined2</v>
      </c>
      <c r="N905" s="12" t="str">
        <f t="shared" si="700"/>
        <v>C - Function Manager/Senior Technical Expert</v>
      </c>
      <c r="O905" s="4" t="s">
        <v>1964</v>
      </c>
      <c r="P905" s="4" t="str">
        <f t="shared" si="709"/>
        <v>HR</v>
      </c>
      <c r="Q905" s="4" t="str">
        <f t="shared" si="710"/>
        <v>00</v>
      </c>
      <c r="R905" s="4" t="str">
        <f t="shared" si="711"/>
        <v>0</v>
      </c>
      <c r="S905" s="4" t="str">
        <f t="shared" si="712"/>
        <v>C</v>
      </c>
      <c r="V905" s="12" t="str">
        <f t="shared" si="713"/>
        <v>RRU-HR-000C</v>
      </c>
      <c r="W905" s="17" t="str">
        <f t="shared" si="718"/>
        <v>Human Resources</v>
      </c>
      <c r="X905" s="17" t="str">
        <f t="shared" si="714"/>
        <v>All Specializations Combined</v>
      </c>
      <c r="Y905" s="17" t="str">
        <f t="shared" si="716"/>
        <v>All Specializations Combined</v>
      </c>
      <c r="Z905" s="17" t="str">
        <f t="shared" si="715"/>
        <v>C - Function Manager/Senior Technical Expert</v>
      </c>
      <c r="AN905" s="4" t="str">
        <f t="shared" si="701"/>
        <v>HR000C</v>
      </c>
      <c r="AO905" s="12" t="str">
        <f t="shared" si="717"/>
        <v>RRU-HR-000C</v>
      </c>
      <c r="AP905" s="12" t="str">
        <f t="shared" si="702"/>
        <v>Human Resources</v>
      </c>
      <c r="AQ905" s="12" t="str">
        <f t="shared" si="703"/>
        <v>All Specializations Combined</v>
      </c>
      <c r="AR905" s="12" t="str">
        <f t="shared" si="704"/>
        <v>All Specializations Combined</v>
      </c>
      <c r="AS905" s="12" t="str">
        <f t="shared" si="705"/>
        <v>C - Function Manager/Senior Technical Expert</v>
      </c>
      <c r="AT905" s="12" t="str">
        <f t="shared" si="706"/>
        <v>Human ResourcesAll Specializations CombinedAll Specializations CombinedC - Function Manager/Senior Technical Expert</v>
      </c>
      <c r="AU905" s="153" t="str">
        <f t="shared" si="707"/>
        <v>C</v>
      </c>
    </row>
    <row r="906" spans="1:47">
      <c r="A906" s="12" t="s">
        <v>33</v>
      </c>
      <c r="B906" s="12" t="s">
        <v>434</v>
      </c>
      <c r="C906" s="12" t="s">
        <v>434</v>
      </c>
      <c r="D906" s="12" t="s">
        <v>136</v>
      </c>
      <c r="E906" s="12">
        <f t="shared" si="691"/>
        <v>7</v>
      </c>
      <c r="F906" s="12">
        <f t="shared" si="692"/>
        <v>1</v>
      </c>
      <c r="G906" s="12">
        <f t="shared" si="693"/>
        <v>3</v>
      </c>
      <c r="H906" s="12" t="str">
        <f t="shared" si="694"/>
        <v>Human Resources</v>
      </c>
      <c r="I906" s="12" t="str">
        <f t="shared" si="695"/>
        <v>Human Resources7</v>
      </c>
      <c r="J906" s="12" t="str">
        <f t="shared" si="696"/>
        <v>All Specializations Combined</v>
      </c>
      <c r="K906" s="12" t="str">
        <f t="shared" si="697"/>
        <v>Human ResourcesAll Specializations Combined1</v>
      </c>
      <c r="L906" s="12" t="str">
        <f t="shared" si="698"/>
        <v>All Specializations Combined</v>
      </c>
      <c r="M906" s="12" t="str">
        <f t="shared" si="699"/>
        <v>Human ResourcesAll Specializations CombinedAll Specializations Combined3</v>
      </c>
      <c r="N906" s="12" t="str">
        <f t="shared" si="700"/>
        <v>E - Senior Professional</v>
      </c>
      <c r="O906" s="4" t="s">
        <v>1965</v>
      </c>
      <c r="P906" s="4" t="str">
        <f t="shared" si="709"/>
        <v>HR</v>
      </c>
      <c r="Q906" s="4" t="str">
        <f t="shared" si="710"/>
        <v>00</v>
      </c>
      <c r="R906" s="4" t="str">
        <f t="shared" si="711"/>
        <v>0</v>
      </c>
      <c r="S906" s="4" t="str">
        <f t="shared" si="712"/>
        <v>E</v>
      </c>
      <c r="V906" s="12" t="str">
        <f t="shared" si="713"/>
        <v>RRU-HR-000E</v>
      </c>
      <c r="W906" s="17" t="str">
        <f t="shared" si="718"/>
        <v>Human Resources</v>
      </c>
      <c r="X906" s="17" t="str">
        <f t="shared" si="714"/>
        <v>All Specializations Combined</v>
      </c>
      <c r="Y906" s="17" t="str">
        <f t="shared" si="716"/>
        <v>All Specializations Combined</v>
      </c>
      <c r="Z906" s="17" t="str">
        <f t="shared" si="715"/>
        <v>E - Senior Professional</v>
      </c>
      <c r="AN906" s="4" t="str">
        <f t="shared" si="701"/>
        <v>HR000E</v>
      </c>
      <c r="AO906" s="12" t="str">
        <f t="shared" si="717"/>
        <v>RRU-HR-000E</v>
      </c>
      <c r="AP906" s="12" t="str">
        <f t="shared" si="702"/>
        <v>Human Resources</v>
      </c>
      <c r="AQ906" s="12" t="str">
        <f t="shared" si="703"/>
        <v>All Specializations Combined</v>
      </c>
      <c r="AR906" s="12" t="str">
        <f t="shared" si="704"/>
        <v>All Specializations Combined</v>
      </c>
      <c r="AS906" s="12" t="str">
        <f t="shared" si="705"/>
        <v>E - Senior Professional</v>
      </c>
      <c r="AT906" s="12" t="str">
        <f t="shared" si="706"/>
        <v>Human ResourcesAll Specializations CombinedAll Specializations CombinedE - Senior Professional</v>
      </c>
      <c r="AU906" s="153" t="str">
        <f t="shared" si="707"/>
        <v>E</v>
      </c>
    </row>
    <row r="907" spans="1:47">
      <c r="A907" s="12" t="s">
        <v>33</v>
      </c>
      <c r="B907" s="12" t="s">
        <v>434</v>
      </c>
      <c r="C907" s="12" t="s">
        <v>434</v>
      </c>
      <c r="D907" s="12" t="s">
        <v>136</v>
      </c>
      <c r="E907" s="12">
        <f t="shared" si="691"/>
        <v>7</v>
      </c>
      <c r="F907" s="12">
        <f t="shared" si="692"/>
        <v>1</v>
      </c>
      <c r="G907" s="12">
        <f t="shared" si="693"/>
        <v>3</v>
      </c>
      <c r="H907" s="12" t="str">
        <f t="shared" si="694"/>
        <v>Human Resources</v>
      </c>
      <c r="I907" s="12" t="str">
        <f t="shared" si="695"/>
        <v>Human Resources7</v>
      </c>
      <c r="J907" s="12" t="str">
        <f t="shared" si="696"/>
        <v>All Specializations Combined</v>
      </c>
      <c r="K907" s="12" t="str">
        <f t="shared" si="697"/>
        <v>Human ResourcesAll Specializations Combined1</v>
      </c>
      <c r="L907" s="12" t="str">
        <f t="shared" si="698"/>
        <v>All Specializations Combined</v>
      </c>
      <c r="M907" s="12" t="str">
        <f t="shared" si="699"/>
        <v>Human ResourcesAll Specializations CombinedAll Specializations Combined3</v>
      </c>
      <c r="N907" s="12" t="str">
        <f t="shared" si="700"/>
        <v>E - Senior Professional</v>
      </c>
      <c r="O907" s="4" t="s">
        <v>1965</v>
      </c>
      <c r="P907" s="4" t="str">
        <f t="shared" si="709"/>
        <v>HR</v>
      </c>
      <c r="Q907" s="4" t="str">
        <f t="shared" si="710"/>
        <v>00</v>
      </c>
      <c r="R907" s="4" t="str">
        <f t="shared" si="711"/>
        <v>0</v>
      </c>
      <c r="S907" s="4" t="str">
        <f t="shared" si="712"/>
        <v>E</v>
      </c>
      <c r="V907" s="12" t="str">
        <f t="shared" si="713"/>
        <v>RRU-HR-000E</v>
      </c>
      <c r="W907" s="17" t="str">
        <f t="shared" si="718"/>
        <v>Human Resources</v>
      </c>
      <c r="X907" s="17" t="str">
        <f t="shared" si="714"/>
        <v>All Specializations Combined</v>
      </c>
      <c r="Y907" s="17" t="str">
        <f t="shared" si="716"/>
        <v>All Specializations Combined</v>
      </c>
      <c r="Z907" s="17" t="str">
        <f t="shared" si="715"/>
        <v>E - Senior Professional</v>
      </c>
      <c r="AN907" s="4" t="str">
        <f t="shared" si="701"/>
        <v>HR000E</v>
      </c>
      <c r="AO907" s="12" t="str">
        <f t="shared" si="717"/>
        <v>RRU-HR-000E</v>
      </c>
      <c r="AP907" s="12" t="str">
        <f t="shared" si="702"/>
        <v>Human Resources</v>
      </c>
      <c r="AQ907" s="12" t="str">
        <f t="shared" si="703"/>
        <v>All Specializations Combined</v>
      </c>
      <c r="AR907" s="12" t="str">
        <f t="shared" si="704"/>
        <v>All Specializations Combined</v>
      </c>
      <c r="AS907" s="12" t="str">
        <f t="shared" si="705"/>
        <v>E - Senior Professional</v>
      </c>
      <c r="AT907" s="12" t="str">
        <f t="shared" si="706"/>
        <v>Human ResourcesAll Specializations CombinedAll Specializations CombinedE - Senior Professional</v>
      </c>
      <c r="AU907" s="153" t="str">
        <f t="shared" si="707"/>
        <v>E</v>
      </c>
    </row>
    <row r="908" spans="1:47">
      <c r="A908" s="12" t="s">
        <v>33</v>
      </c>
      <c r="B908" s="12" t="s">
        <v>434</v>
      </c>
      <c r="C908" s="12" t="s">
        <v>434</v>
      </c>
      <c r="D908" s="12" t="s">
        <v>137</v>
      </c>
      <c r="E908" s="12">
        <f t="shared" si="691"/>
        <v>7</v>
      </c>
      <c r="F908" s="12">
        <f t="shared" si="692"/>
        <v>1</v>
      </c>
      <c r="G908" s="12">
        <f t="shared" si="693"/>
        <v>4</v>
      </c>
      <c r="H908" s="12" t="str">
        <f t="shared" si="694"/>
        <v>Human Resources</v>
      </c>
      <c r="I908" s="12" t="str">
        <f t="shared" si="695"/>
        <v>Human Resources7</v>
      </c>
      <c r="J908" s="12" t="str">
        <f t="shared" si="696"/>
        <v>All Specializations Combined</v>
      </c>
      <c r="K908" s="12" t="str">
        <f t="shared" si="697"/>
        <v>Human ResourcesAll Specializations Combined1</v>
      </c>
      <c r="L908" s="12" t="str">
        <f t="shared" si="698"/>
        <v>All Specializations Combined</v>
      </c>
      <c r="M908" s="12" t="str">
        <f t="shared" si="699"/>
        <v>Human ResourcesAll Specializations CombinedAll Specializations Combined4</v>
      </c>
      <c r="N908" s="12" t="str">
        <f t="shared" si="700"/>
        <v>F - Intermediate Professional</v>
      </c>
      <c r="O908" s="4" t="s">
        <v>1966</v>
      </c>
      <c r="P908" s="4" t="str">
        <f t="shared" si="709"/>
        <v>HR</v>
      </c>
      <c r="Q908" s="4" t="str">
        <f t="shared" si="710"/>
        <v>00</v>
      </c>
      <c r="R908" s="4" t="str">
        <f t="shared" si="711"/>
        <v>0</v>
      </c>
      <c r="S908" s="4" t="str">
        <f t="shared" si="712"/>
        <v>F</v>
      </c>
      <c r="V908" s="12" t="str">
        <f t="shared" si="713"/>
        <v>RRU-HR-000F</v>
      </c>
      <c r="W908" s="17" t="str">
        <f t="shared" si="718"/>
        <v>Human Resources</v>
      </c>
      <c r="X908" s="17" t="str">
        <f t="shared" si="714"/>
        <v>All Specializations Combined</v>
      </c>
      <c r="Y908" s="17" t="str">
        <f t="shared" si="716"/>
        <v>All Specializations Combined</v>
      </c>
      <c r="Z908" s="17" t="str">
        <f t="shared" si="715"/>
        <v>F - Intermediate Professional</v>
      </c>
      <c r="AN908" s="4" t="str">
        <f t="shared" si="701"/>
        <v>HR000F</v>
      </c>
      <c r="AO908" s="12" t="str">
        <f t="shared" si="717"/>
        <v>RRU-HR-000F</v>
      </c>
      <c r="AP908" s="12" t="str">
        <f t="shared" si="702"/>
        <v>Human Resources</v>
      </c>
      <c r="AQ908" s="12" t="str">
        <f t="shared" si="703"/>
        <v>All Specializations Combined</v>
      </c>
      <c r="AR908" s="12" t="str">
        <f t="shared" si="704"/>
        <v>All Specializations Combined</v>
      </c>
      <c r="AS908" s="12" t="str">
        <f t="shared" si="705"/>
        <v>F - Intermediate Professional</v>
      </c>
      <c r="AT908" s="12" t="str">
        <f t="shared" si="706"/>
        <v>Human ResourcesAll Specializations CombinedAll Specializations CombinedF - Intermediate Professional</v>
      </c>
      <c r="AU908" s="153" t="str">
        <f t="shared" si="707"/>
        <v>F</v>
      </c>
    </row>
    <row r="909" spans="1:47">
      <c r="A909" s="12" t="s">
        <v>33</v>
      </c>
      <c r="B909" s="12" t="s">
        <v>434</v>
      </c>
      <c r="C909" s="12" t="s">
        <v>434</v>
      </c>
      <c r="D909" s="12" t="s">
        <v>138</v>
      </c>
      <c r="E909" s="12">
        <f t="shared" si="691"/>
        <v>7</v>
      </c>
      <c r="F909" s="12">
        <f t="shared" si="692"/>
        <v>1</v>
      </c>
      <c r="G909" s="12">
        <f t="shared" si="693"/>
        <v>5</v>
      </c>
      <c r="H909" s="12" t="str">
        <f t="shared" si="694"/>
        <v>Human Resources</v>
      </c>
      <c r="I909" s="12" t="str">
        <f t="shared" si="695"/>
        <v>Human Resources7</v>
      </c>
      <c r="J909" s="12" t="str">
        <f t="shared" si="696"/>
        <v>All Specializations Combined</v>
      </c>
      <c r="K909" s="12" t="str">
        <f t="shared" si="697"/>
        <v>Human ResourcesAll Specializations Combined1</v>
      </c>
      <c r="L909" s="12" t="str">
        <f t="shared" si="698"/>
        <v>All Specializations Combined</v>
      </c>
      <c r="M909" s="12" t="str">
        <f t="shared" si="699"/>
        <v>Human ResourcesAll Specializations CombinedAll Specializations Combined5</v>
      </c>
      <c r="N909" s="12" t="str">
        <f t="shared" si="700"/>
        <v>G - Junior Professional</v>
      </c>
      <c r="O909" s="4" t="s">
        <v>1967</v>
      </c>
      <c r="P909" s="4" t="str">
        <f t="shared" si="709"/>
        <v>HR</v>
      </c>
      <c r="Q909" s="4" t="str">
        <f t="shared" si="710"/>
        <v>00</v>
      </c>
      <c r="R909" s="4" t="str">
        <f t="shared" si="711"/>
        <v>0</v>
      </c>
      <c r="S909" s="4" t="str">
        <f t="shared" si="712"/>
        <v>G</v>
      </c>
      <c r="V909" s="12" t="str">
        <f t="shared" si="713"/>
        <v>RRU-HR-000G</v>
      </c>
      <c r="W909" s="17" t="str">
        <f t="shared" si="718"/>
        <v>Human Resources</v>
      </c>
      <c r="X909" s="17" t="str">
        <f t="shared" si="714"/>
        <v>All Specializations Combined</v>
      </c>
      <c r="Y909" s="17" t="str">
        <f t="shared" si="716"/>
        <v>All Specializations Combined</v>
      </c>
      <c r="Z909" s="17" t="str">
        <f t="shared" si="715"/>
        <v>G - Junior Professional</v>
      </c>
      <c r="AN909" s="4" t="str">
        <f t="shared" si="701"/>
        <v>HR000G</v>
      </c>
      <c r="AO909" s="12" t="str">
        <f t="shared" si="717"/>
        <v>RRU-HR-000G</v>
      </c>
      <c r="AP909" s="12" t="str">
        <f t="shared" si="702"/>
        <v>Human Resources</v>
      </c>
      <c r="AQ909" s="12" t="str">
        <f t="shared" si="703"/>
        <v>All Specializations Combined</v>
      </c>
      <c r="AR909" s="12" t="str">
        <f t="shared" si="704"/>
        <v>All Specializations Combined</v>
      </c>
      <c r="AS909" s="12" t="str">
        <f t="shared" si="705"/>
        <v>G - Junior Professional</v>
      </c>
      <c r="AT909" s="12" t="str">
        <f t="shared" si="706"/>
        <v>Human ResourcesAll Specializations CombinedAll Specializations CombinedG - Junior Professional</v>
      </c>
      <c r="AU909" s="153" t="str">
        <f t="shared" si="707"/>
        <v>G</v>
      </c>
    </row>
    <row r="910" spans="1:47">
      <c r="A910" s="189" t="s">
        <v>9</v>
      </c>
      <c r="B910" s="189" t="s">
        <v>2930</v>
      </c>
      <c r="C910" s="189" t="s">
        <v>2930</v>
      </c>
      <c r="D910" s="189" t="s">
        <v>51</v>
      </c>
      <c r="E910" s="12">
        <f t="shared" si="691"/>
        <v>1</v>
      </c>
      <c r="F910" s="12">
        <f t="shared" si="692"/>
        <v>1</v>
      </c>
      <c r="G910" s="12">
        <f t="shared" si="693"/>
        <v>1</v>
      </c>
      <c r="H910" s="12" t="str">
        <f t="shared" si="694"/>
        <v>Communications &amp; Marketing</v>
      </c>
      <c r="I910" s="12" t="str">
        <f t="shared" si="695"/>
        <v>Communications &amp; Marketing1</v>
      </c>
      <c r="J910" s="12" t="str">
        <f t="shared" si="696"/>
        <v>Communications &amp; Marketing Multi-Role/Generalist</v>
      </c>
      <c r="K910" s="12" t="str">
        <f t="shared" si="697"/>
        <v>Communications &amp; MarketingCommunications &amp; Marketing Multi-Role/Generalist1</v>
      </c>
      <c r="L910" s="12" t="str">
        <f t="shared" si="698"/>
        <v>Communications &amp; Marketing Multi-Role/Generalist</v>
      </c>
      <c r="M910" s="12" t="str">
        <f t="shared" si="699"/>
        <v>Communications &amp; MarketingCommunications &amp; Marketing Multi-Role/GeneralistCommunications &amp; Marketing Multi-Role/Generalist1</v>
      </c>
      <c r="N910" s="12" t="str">
        <f t="shared" si="700"/>
        <v>B - Senior Function Manager</v>
      </c>
      <c r="O910" s="4" t="s">
        <v>1760</v>
      </c>
      <c r="P910" s="4" t="str">
        <f t="shared" si="709"/>
        <v>CM</v>
      </c>
      <c r="Q910" s="4" t="str">
        <f t="shared" si="710"/>
        <v>CM</v>
      </c>
      <c r="R910" s="4" t="str">
        <f t="shared" si="711"/>
        <v>A</v>
      </c>
      <c r="S910" s="4" t="str">
        <f t="shared" si="712"/>
        <v>B</v>
      </c>
      <c r="V910" s="12" t="str">
        <f t="shared" si="713"/>
        <v>RRU-CM-CMAB</v>
      </c>
      <c r="W910" s="17" t="str">
        <f t="shared" si="718"/>
        <v>Human Resources</v>
      </c>
      <c r="X910" s="17" t="str">
        <f t="shared" si="714"/>
        <v>Communications &amp; Marketing Multi-Role/Generalist</v>
      </c>
      <c r="Y910" s="17" t="str">
        <f t="shared" si="716"/>
        <v>All Specializations Combined</v>
      </c>
      <c r="Z910" s="17" t="str">
        <f t="shared" si="715"/>
        <v>B - Senior Function Manager</v>
      </c>
      <c r="AN910" s="4" t="str">
        <f t="shared" si="701"/>
        <v>CMCMAB</v>
      </c>
      <c r="AO910" s="12" t="str">
        <f t="shared" si="717"/>
        <v>RRU-CM-CMAB</v>
      </c>
      <c r="AP910" s="12" t="str">
        <f t="shared" si="702"/>
        <v>Communications &amp; Marketing</v>
      </c>
      <c r="AQ910" s="12" t="str">
        <f t="shared" si="703"/>
        <v>Communications &amp; Marketing Multi-Role/Generalist</v>
      </c>
      <c r="AR910" s="12" t="str">
        <f t="shared" si="704"/>
        <v>Communications &amp; Marketing Multi-Role/Generalist</v>
      </c>
      <c r="AS910" s="12" t="str">
        <f t="shared" si="705"/>
        <v>B - Senior Function Manager</v>
      </c>
      <c r="AT910" s="12" t="str">
        <f t="shared" si="706"/>
        <v>Communications &amp; MarketingCommunications &amp; Marketing Multi-Role/GeneralistCommunications &amp; Marketing Multi-Role/GeneralistB - Senior Function Manager</v>
      </c>
      <c r="AU910" s="153" t="str">
        <f t="shared" si="707"/>
        <v>B</v>
      </c>
    </row>
    <row r="911" spans="1:47">
      <c r="A911" s="189" t="s">
        <v>9</v>
      </c>
      <c r="B911" s="189" t="s">
        <v>2930</v>
      </c>
      <c r="C911" s="189" t="s">
        <v>2930</v>
      </c>
      <c r="D911" s="189" t="s">
        <v>142</v>
      </c>
      <c r="E911" s="12">
        <f t="shared" si="691"/>
        <v>1</v>
      </c>
      <c r="F911" s="12">
        <f t="shared" si="692"/>
        <v>1</v>
      </c>
      <c r="G911" s="12">
        <f t="shared" si="693"/>
        <v>2</v>
      </c>
      <c r="H911" s="12" t="str">
        <f t="shared" si="694"/>
        <v>Communications &amp; Marketing</v>
      </c>
      <c r="I911" s="12" t="str">
        <f t="shared" si="695"/>
        <v>Communications &amp; Marketing1</v>
      </c>
      <c r="J911" s="12" t="str">
        <f t="shared" si="696"/>
        <v>Communications &amp; Marketing Multi-Role/Generalist</v>
      </c>
      <c r="K911" s="12" t="str">
        <f t="shared" si="697"/>
        <v>Communications &amp; MarketingCommunications &amp; Marketing Multi-Role/Generalist1</v>
      </c>
      <c r="L911" s="12" t="str">
        <f t="shared" si="698"/>
        <v>Communications &amp; Marketing Multi-Role/Generalist</v>
      </c>
      <c r="M911" s="12" t="str">
        <f t="shared" si="699"/>
        <v>Communications &amp; MarketingCommunications &amp; Marketing Multi-Role/GeneralistCommunications &amp; Marketing Multi-Role/Generalist2</v>
      </c>
      <c r="N911" s="12" t="str">
        <f t="shared" si="700"/>
        <v>C - Function Manager/Senior Technical Expert</v>
      </c>
      <c r="O911" s="4" t="s">
        <v>1761</v>
      </c>
      <c r="P911" s="4" t="str">
        <f t="shared" si="709"/>
        <v>CM</v>
      </c>
      <c r="Q911" s="4" t="str">
        <f t="shared" si="710"/>
        <v>CM</v>
      </c>
      <c r="R911" s="4" t="str">
        <f t="shared" si="711"/>
        <v>A</v>
      </c>
      <c r="S911" s="4" t="str">
        <f t="shared" si="712"/>
        <v>C</v>
      </c>
      <c r="V911" s="12" t="str">
        <f t="shared" si="713"/>
        <v>RRU-CM-CMAC</v>
      </c>
      <c r="W911" s="17" t="str">
        <f t="shared" si="718"/>
        <v>Human Resources</v>
      </c>
      <c r="X911" s="17" t="str">
        <f t="shared" si="714"/>
        <v>Communications &amp; Marketing Multi-Role/Generalist</v>
      </c>
      <c r="Y911" s="17" t="str">
        <f t="shared" si="716"/>
        <v>Communications &amp; Marketing Multi-Role/Generalist</v>
      </c>
      <c r="Z911" s="17" t="str">
        <f t="shared" si="715"/>
        <v>C - Function Manager/Senior Technical Expert</v>
      </c>
      <c r="AN911" s="4" t="str">
        <f t="shared" si="701"/>
        <v>CMCMAC</v>
      </c>
      <c r="AO911" s="12" t="str">
        <f t="shared" si="717"/>
        <v>RRU-CM-CMAC</v>
      </c>
      <c r="AP911" s="12" t="str">
        <f t="shared" si="702"/>
        <v>Communications &amp; Marketing</v>
      </c>
      <c r="AQ911" s="12" t="str">
        <f t="shared" si="703"/>
        <v>Communications &amp; Marketing Multi-Role/Generalist</v>
      </c>
      <c r="AR911" s="12" t="str">
        <f t="shared" si="704"/>
        <v>Communications &amp; Marketing Multi-Role/Generalist</v>
      </c>
      <c r="AS911" s="12" t="str">
        <f t="shared" si="705"/>
        <v>C - Function Manager/Senior Technical Expert</v>
      </c>
      <c r="AT911" s="12" t="str">
        <f t="shared" si="706"/>
        <v>Communications &amp; MarketingCommunications &amp; Marketing Multi-Role/GeneralistCommunications &amp; Marketing Multi-Role/GeneralistC - Function Manager/Senior Technical Expert</v>
      </c>
      <c r="AU911" s="153" t="str">
        <f t="shared" si="707"/>
        <v>C</v>
      </c>
    </row>
    <row r="912" spans="1:47">
      <c r="A912" s="189" t="s">
        <v>9</v>
      </c>
      <c r="B912" s="189" t="s">
        <v>2930</v>
      </c>
      <c r="C912" s="189" t="s">
        <v>2930</v>
      </c>
      <c r="D912" s="189" t="s">
        <v>135</v>
      </c>
      <c r="E912" s="12">
        <f t="shared" si="691"/>
        <v>1</v>
      </c>
      <c r="F912" s="12">
        <f t="shared" si="692"/>
        <v>1</v>
      </c>
      <c r="G912" s="12">
        <f t="shared" si="693"/>
        <v>3</v>
      </c>
      <c r="H912" s="12" t="str">
        <f t="shared" si="694"/>
        <v>Communications &amp; Marketing</v>
      </c>
      <c r="I912" s="12" t="str">
        <f t="shared" si="695"/>
        <v>Communications &amp; Marketing1</v>
      </c>
      <c r="J912" s="12" t="str">
        <f t="shared" si="696"/>
        <v>Communications &amp; Marketing Multi-Role/Generalist</v>
      </c>
      <c r="K912" s="12" t="str">
        <f t="shared" si="697"/>
        <v>Communications &amp; MarketingCommunications &amp; Marketing Multi-Role/Generalist1</v>
      </c>
      <c r="L912" s="12" t="str">
        <f t="shared" si="698"/>
        <v>Communications &amp; Marketing Multi-Role/Generalist</v>
      </c>
      <c r="M912" s="12" t="str">
        <f t="shared" si="699"/>
        <v>Communications &amp; MarketingCommunications &amp; Marketing Multi-Role/GeneralistCommunications &amp; Marketing Multi-Role/Generalist3</v>
      </c>
      <c r="N912" s="12" t="str">
        <f t="shared" si="700"/>
        <v>D - Manager/Technical Expert</v>
      </c>
      <c r="O912" s="4" t="s">
        <v>1762</v>
      </c>
      <c r="P912" s="4" t="str">
        <f t="shared" si="709"/>
        <v>CM</v>
      </c>
      <c r="Q912" s="4" t="str">
        <f t="shared" si="710"/>
        <v>CM</v>
      </c>
      <c r="R912" s="4" t="str">
        <f t="shared" si="711"/>
        <v>A</v>
      </c>
      <c r="S912" s="4" t="str">
        <f t="shared" si="712"/>
        <v>D</v>
      </c>
      <c r="V912" s="12" t="str">
        <f t="shared" si="713"/>
        <v>RRU-CM-CMAD</v>
      </c>
      <c r="W912" s="17" t="str">
        <f t="shared" si="718"/>
        <v>Communications &amp; Marketing</v>
      </c>
      <c r="X912" s="17" t="str">
        <f t="shared" si="714"/>
        <v>Communications &amp; Marketing Multi-Role/Generalist</v>
      </c>
      <c r="Y912" s="17" t="str">
        <f t="shared" si="716"/>
        <v>Communications &amp; Marketing Multi-Role/Generalist</v>
      </c>
      <c r="Z912" s="17" t="str">
        <f t="shared" si="715"/>
        <v>D - Manager/Technical Expert</v>
      </c>
      <c r="AN912" s="4" t="str">
        <f t="shared" si="701"/>
        <v>CMCMAD</v>
      </c>
      <c r="AO912" s="12" t="str">
        <f t="shared" si="717"/>
        <v>RRU-CM-CMAD</v>
      </c>
      <c r="AP912" s="12" t="str">
        <f t="shared" si="702"/>
        <v>Communications &amp; Marketing</v>
      </c>
      <c r="AQ912" s="12" t="str">
        <f t="shared" si="703"/>
        <v>Communications &amp; Marketing Multi-Role/Generalist</v>
      </c>
      <c r="AR912" s="12" t="str">
        <f t="shared" si="704"/>
        <v>Communications &amp; Marketing Multi-Role/Generalist</v>
      </c>
      <c r="AS912" s="12" t="str">
        <f t="shared" si="705"/>
        <v>D - Manager/Technical Expert</v>
      </c>
      <c r="AT912" s="12" t="str">
        <f t="shared" si="706"/>
        <v>Communications &amp; MarketingCommunications &amp; Marketing Multi-Role/GeneralistCommunications &amp; Marketing Multi-Role/GeneralistD - Manager/Technical Expert</v>
      </c>
      <c r="AU912" s="153" t="str">
        <f t="shared" si="707"/>
        <v>D</v>
      </c>
    </row>
    <row r="913" spans="1:47">
      <c r="A913" s="189" t="s">
        <v>9</v>
      </c>
      <c r="B913" s="189" t="s">
        <v>2930</v>
      </c>
      <c r="C913" s="189" t="s">
        <v>2930</v>
      </c>
      <c r="D913" s="189" t="s">
        <v>136</v>
      </c>
      <c r="E913" s="12">
        <f t="shared" si="691"/>
        <v>1</v>
      </c>
      <c r="F913" s="12">
        <f t="shared" si="692"/>
        <v>1</v>
      </c>
      <c r="G913" s="12">
        <f t="shared" si="693"/>
        <v>4</v>
      </c>
      <c r="H913" s="12" t="str">
        <f t="shared" si="694"/>
        <v>Communications &amp; Marketing</v>
      </c>
      <c r="I913" s="12" t="str">
        <f t="shared" si="695"/>
        <v>Communications &amp; Marketing1</v>
      </c>
      <c r="J913" s="12" t="str">
        <f t="shared" si="696"/>
        <v>Communications &amp; Marketing Multi-Role/Generalist</v>
      </c>
      <c r="K913" s="12" t="str">
        <f t="shared" si="697"/>
        <v>Communications &amp; MarketingCommunications &amp; Marketing Multi-Role/Generalist1</v>
      </c>
      <c r="L913" s="12" t="str">
        <f t="shared" si="698"/>
        <v>Communications &amp; Marketing Multi-Role/Generalist</v>
      </c>
      <c r="M913" s="12" t="str">
        <f t="shared" si="699"/>
        <v>Communications &amp; MarketingCommunications &amp; Marketing Multi-Role/GeneralistCommunications &amp; Marketing Multi-Role/Generalist4</v>
      </c>
      <c r="N913" s="12" t="str">
        <f t="shared" si="700"/>
        <v>E - Senior Professional</v>
      </c>
      <c r="O913" s="4" t="s">
        <v>1763</v>
      </c>
      <c r="P913" s="4" t="str">
        <f t="shared" si="709"/>
        <v>CM</v>
      </c>
      <c r="Q913" s="4" t="str">
        <f t="shared" si="710"/>
        <v>CM</v>
      </c>
      <c r="R913" s="4" t="str">
        <f t="shared" si="711"/>
        <v>A</v>
      </c>
      <c r="S913" s="4" t="str">
        <f t="shared" si="712"/>
        <v>E</v>
      </c>
      <c r="V913" s="12" t="str">
        <f t="shared" si="713"/>
        <v>RRU-CM-CMAE</v>
      </c>
      <c r="W913" s="17" t="str">
        <f t="shared" si="718"/>
        <v>Communications &amp; Marketing</v>
      </c>
      <c r="X913" s="17" t="str">
        <f t="shared" si="714"/>
        <v>Communications &amp; Marketing Multi-Role/Generalist</v>
      </c>
      <c r="Y913" s="17" t="str">
        <f t="shared" si="716"/>
        <v>Communications &amp; Marketing Multi-Role/Generalist</v>
      </c>
      <c r="Z913" s="17" t="str">
        <f t="shared" si="715"/>
        <v>E - Senior Professional</v>
      </c>
      <c r="AN913" s="4" t="str">
        <f t="shared" si="701"/>
        <v>CMCMAE</v>
      </c>
      <c r="AO913" s="12" t="str">
        <f t="shared" si="717"/>
        <v>RRU-CM-CMAE</v>
      </c>
      <c r="AP913" s="12" t="str">
        <f t="shared" si="702"/>
        <v>Communications &amp; Marketing</v>
      </c>
      <c r="AQ913" s="12" t="str">
        <f t="shared" si="703"/>
        <v>Communications &amp; Marketing Multi-Role/Generalist</v>
      </c>
      <c r="AR913" s="12" t="str">
        <f t="shared" si="704"/>
        <v>Communications &amp; Marketing Multi-Role/Generalist</v>
      </c>
      <c r="AS913" s="12" t="str">
        <f t="shared" si="705"/>
        <v>E - Senior Professional</v>
      </c>
      <c r="AT913" s="12" t="str">
        <f t="shared" si="706"/>
        <v>Communications &amp; MarketingCommunications &amp; Marketing Multi-Role/GeneralistCommunications &amp; Marketing Multi-Role/GeneralistE - Senior Professional</v>
      </c>
      <c r="AU913" s="153" t="str">
        <f t="shared" si="707"/>
        <v>E</v>
      </c>
    </row>
    <row r="914" spans="1:47">
      <c r="A914" s="189" t="s">
        <v>9</v>
      </c>
      <c r="B914" s="189" t="s">
        <v>2930</v>
      </c>
      <c r="C914" s="189" t="s">
        <v>2930</v>
      </c>
      <c r="D914" s="189" t="s">
        <v>137</v>
      </c>
      <c r="E914" s="12">
        <f t="shared" si="691"/>
        <v>1</v>
      </c>
      <c r="F914" s="12">
        <f t="shared" si="692"/>
        <v>1</v>
      </c>
      <c r="G914" s="12">
        <f t="shared" si="693"/>
        <v>5</v>
      </c>
      <c r="H914" s="12" t="str">
        <f t="shared" si="694"/>
        <v>Communications &amp; Marketing</v>
      </c>
      <c r="I914" s="12" t="str">
        <f t="shared" si="695"/>
        <v>Communications &amp; Marketing1</v>
      </c>
      <c r="J914" s="12" t="str">
        <f t="shared" si="696"/>
        <v>Communications &amp; Marketing Multi-Role/Generalist</v>
      </c>
      <c r="K914" s="12" t="str">
        <f t="shared" si="697"/>
        <v>Communications &amp; MarketingCommunications &amp; Marketing Multi-Role/Generalist1</v>
      </c>
      <c r="L914" s="12" t="str">
        <f t="shared" si="698"/>
        <v>Communications &amp; Marketing Multi-Role/Generalist</v>
      </c>
      <c r="M914" s="12" t="str">
        <f t="shared" si="699"/>
        <v>Communications &amp; MarketingCommunications &amp; Marketing Multi-Role/GeneralistCommunications &amp; Marketing Multi-Role/Generalist5</v>
      </c>
      <c r="N914" s="12" t="str">
        <f t="shared" si="700"/>
        <v>F - Intermediate Professional</v>
      </c>
      <c r="O914" s="4" t="s">
        <v>1764</v>
      </c>
      <c r="P914" s="4" t="str">
        <f t="shared" si="709"/>
        <v>CM</v>
      </c>
      <c r="Q914" s="4" t="str">
        <f t="shared" si="710"/>
        <v>CM</v>
      </c>
      <c r="R914" s="4" t="str">
        <f t="shared" si="711"/>
        <v>A</v>
      </c>
      <c r="S914" s="4" t="str">
        <f t="shared" si="712"/>
        <v>F</v>
      </c>
      <c r="V914" s="12" t="str">
        <f t="shared" si="713"/>
        <v>RRU-CM-CMAF</v>
      </c>
      <c r="W914" s="17" t="str">
        <f t="shared" si="718"/>
        <v>Communications &amp; Marketing</v>
      </c>
      <c r="X914" s="17" t="str">
        <f t="shared" si="714"/>
        <v>Communications &amp; Marketing Multi-Role/Generalist</v>
      </c>
      <c r="Y914" s="17" t="str">
        <f t="shared" si="716"/>
        <v>Communications &amp; Marketing Multi-Role/Generalist</v>
      </c>
      <c r="Z914" s="17" t="str">
        <f t="shared" si="715"/>
        <v>F - Intermediate Professional</v>
      </c>
      <c r="AN914" s="4" t="str">
        <f t="shared" si="701"/>
        <v>CMCMAF</v>
      </c>
      <c r="AO914" s="12" t="str">
        <f t="shared" si="717"/>
        <v>RRU-CM-CMAF</v>
      </c>
      <c r="AP914" s="12" t="str">
        <f t="shared" si="702"/>
        <v>Communications &amp; Marketing</v>
      </c>
      <c r="AQ914" s="12" t="str">
        <f t="shared" si="703"/>
        <v>Communications &amp; Marketing Multi-Role/Generalist</v>
      </c>
      <c r="AR914" s="12" t="str">
        <f t="shared" si="704"/>
        <v>Communications &amp; Marketing Multi-Role/Generalist</v>
      </c>
      <c r="AS914" s="12" t="str">
        <f t="shared" si="705"/>
        <v>F - Intermediate Professional</v>
      </c>
      <c r="AT914" s="12" t="str">
        <f t="shared" si="706"/>
        <v>Communications &amp; MarketingCommunications &amp; Marketing Multi-Role/GeneralistCommunications &amp; Marketing Multi-Role/GeneralistF - Intermediate Professional</v>
      </c>
      <c r="AU914" s="153" t="str">
        <f t="shared" si="707"/>
        <v>F</v>
      </c>
    </row>
    <row r="915" spans="1:47">
      <c r="A915" s="189" t="s">
        <v>9</v>
      </c>
      <c r="B915" s="189" t="s">
        <v>2930</v>
      </c>
      <c r="C915" s="189" t="s">
        <v>2930</v>
      </c>
      <c r="D915" s="189" t="s">
        <v>138</v>
      </c>
      <c r="E915" s="12">
        <f t="shared" si="691"/>
        <v>1</v>
      </c>
      <c r="F915" s="12">
        <f t="shared" si="692"/>
        <v>1</v>
      </c>
      <c r="G915" s="12">
        <f t="shared" si="693"/>
        <v>6</v>
      </c>
      <c r="H915" s="12" t="str">
        <f t="shared" si="694"/>
        <v>Communications &amp; Marketing</v>
      </c>
      <c r="I915" s="12" t="str">
        <f t="shared" si="695"/>
        <v>Communications &amp; Marketing1</v>
      </c>
      <c r="J915" s="12" t="str">
        <f t="shared" si="696"/>
        <v>Communications &amp; Marketing Multi-Role/Generalist</v>
      </c>
      <c r="K915" s="12" t="str">
        <f t="shared" si="697"/>
        <v>Communications &amp; MarketingCommunications &amp; Marketing Multi-Role/Generalist1</v>
      </c>
      <c r="L915" s="12" t="str">
        <f t="shared" si="698"/>
        <v>Communications &amp; Marketing Multi-Role/Generalist</v>
      </c>
      <c r="M915" s="12" t="str">
        <f t="shared" si="699"/>
        <v>Communications &amp; MarketingCommunications &amp; Marketing Multi-Role/GeneralistCommunications &amp; Marketing Multi-Role/Generalist6</v>
      </c>
      <c r="N915" s="12" t="str">
        <f t="shared" si="700"/>
        <v>G - Junior Professional</v>
      </c>
      <c r="O915" s="4" t="s">
        <v>1765</v>
      </c>
      <c r="P915" s="4" t="str">
        <f t="shared" si="709"/>
        <v>CM</v>
      </c>
      <c r="Q915" s="4" t="str">
        <f t="shared" si="710"/>
        <v>CM</v>
      </c>
      <c r="R915" s="4" t="str">
        <f t="shared" si="711"/>
        <v>A</v>
      </c>
      <c r="S915" s="4" t="str">
        <f t="shared" si="712"/>
        <v>G</v>
      </c>
      <c r="V915" s="12" t="str">
        <f t="shared" si="713"/>
        <v>RRU-CM-CMAG</v>
      </c>
      <c r="W915" s="17" t="str">
        <f t="shared" si="718"/>
        <v>Communications &amp; Marketing</v>
      </c>
      <c r="X915" s="17" t="str">
        <f t="shared" si="714"/>
        <v>Communications &amp; Marketing Multi-Role/Generalist</v>
      </c>
      <c r="Y915" s="17" t="str">
        <f t="shared" si="716"/>
        <v>Communications &amp; Marketing Multi-Role/Generalist</v>
      </c>
      <c r="Z915" s="17" t="str">
        <f t="shared" si="715"/>
        <v>G - Junior Professional</v>
      </c>
      <c r="AN915" s="4" t="str">
        <f t="shared" si="701"/>
        <v>CMCMAG</v>
      </c>
      <c r="AO915" s="12" t="str">
        <f t="shared" si="717"/>
        <v>RRU-CM-CMAG</v>
      </c>
      <c r="AP915" s="12" t="str">
        <f t="shared" si="702"/>
        <v>Communications &amp; Marketing</v>
      </c>
      <c r="AQ915" s="12" t="str">
        <f t="shared" si="703"/>
        <v>Communications &amp; Marketing Multi-Role/Generalist</v>
      </c>
      <c r="AR915" s="12" t="str">
        <f t="shared" si="704"/>
        <v>Communications &amp; Marketing Multi-Role/Generalist</v>
      </c>
      <c r="AS915" s="12" t="str">
        <f t="shared" si="705"/>
        <v>G - Junior Professional</v>
      </c>
      <c r="AT915" s="12" t="str">
        <f t="shared" si="706"/>
        <v>Communications &amp; MarketingCommunications &amp; Marketing Multi-Role/GeneralistCommunications &amp; Marketing Multi-Role/GeneralistG - Junior Professional</v>
      </c>
      <c r="AU915" s="153" t="str">
        <f t="shared" si="707"/>
        <v>G</v>
      </c>
    </row>
    <row r="916" spans="1:47">
      <c r="A916" s="189" t="s">
        <v>9</v>
      </c>
      <c r="B916" s="189" t="s">
        <v>2930</v>
      </c>
      <c r="C916" s="189" t="s">
        <v>2930</v>
      </c>
      <c r="D916" s="189" t="s">
        <v>1408</v>
      </c>
      <c r="E916" s="12">
        <f t="shared" si="691"/>
        <v>1</v>
      </c>
      <c r="F916" s="12">
        <f t="shared" si="692"/>
        <v>1</v>
      </c>
      <c r="G916" s="12">
        <f t="shared" si="693"/>
        <v>7</v>
      </c>
      <c r="H916" s="12" t="str">
        <f t="shared" si="694"/>
        <v>Communications &amp; Marketing</v>
      </c>
      <c r="I916" s="12" t="str">
        <f t="shared" si="695"/>
        <v>Communications &amp; Marketing1</v>
      </c>
      <c r="J916" s="12" t="str">
        <f t="shared" si="696"/>
        <v>Communications &amp; Marketing Multi-Role/Generalist</v>
      </c>
      <c r="K916" s="12" t="str">
        <f t="shared" si="697"/>
        <v>Communications &amp; MarketingCommunications &amp; Marketing Multi-Role/Generalist1</v>
      </c>
      <c r="L916" s="12" t="str">
        <f t="shared" si="698"/>
        <v>Communications &amp; Marketing Multi-Role/Generalist</v>
      </c>
      <c r="M916" s="12" t="str">
        <f t="shared" si="699"/>
        <v>Communications &amp; MarketingCommunications &amp; Marketing Multi-Role/GeneralistCommunications &amp; Marketing Multi-Role/Generalist7</v>
      </c>
      <c r="N916" s="12" t="str">
        <f t="shared" si="700"/>
        <v>Levels C &amp; D Combined</v>
      </c>
      <c r="O916" s="4" t="s">
        <v>1758</v>
      </c>
      <c r="P916" s="4" t="str">
        <f t="shared" si="709"/>
        <v>CM</v>
      </c>
      <c r="Q916" s="4" t="str">
        <f t="shared" si="710"/>
        <v>CM</v>
      </c>
      <c r="R916" s="4" t="str">
        <f t="shared" si="711"/>
        <v>A</v>
      </c>
      <c r="S916" s="4" t="str">
        <f t="shared" si="712"/>
        <v>2</v>
      </c>
      <c r="V916" s="12" t="str">
        <f t="shared" si="713"/>
        <v>RRU-CM-CMA2</v>
      </c>
      <c r="W916" s="17" t="str">
        <f t="shared" si="718"/>
        <v>Communications &amp; Marketing</v>
      </c>
      <c r="X916" s="17" t="str">
        <f t="shared" si="714"/>
        <v>Communications &amp; Marketing Multi-Role/Generalist</v>
      </c>
      <c r="Y916" s="17" t="str">
        <f t="shared" si="716"/>
        <v>Communications &amp; Marketing Multi-Role/Generalist</v>
      </c>
      <c r="Z916" s="17" t="str">
        <f t="shared" si="715"/>
        <v>Levels C &amp; D Combined</v>
      </c>
      <c r="AN916" s="4" t="str">
        <f t="shared" si="701"/>
        <v>CMCMA2</v>
      </c>
      <c r="AO916" s="12" t="str">
        <f t="shared" si="717"/>
        <v>RRU-CM-CMA2</v>
      </c>
      <c r="AP916" s="12" t="str">
        <f t="shared" si="702"/>
        <v>Communications &amp; Marketing</v>
      </c>
      <c r="AQ916" s="12" t="str">
        <f t="shared" si="703"/>
        <v>Communications &amp; Marketing Multi-Role/Generalist</v>
      </c>
      <c r="AR916" s="12" t="str">
        <f t="shared" si="704"/>
        <v>Communications &amp; Marketing Multi-Role/Generalist</v>
      </c>
      <c r="AS916" s="12" t="str">
        <f t="shared" si="705"/>
        <v>Levels C &amp; D Combined</v>
      </c>
      <c r="AT916" s="12" t="str">
        <f t="shared" si="706"/>
        <v>Communications &amp; MarketingCommunications &amp; Marketing Multi-Role/GeneralistCommunications &amp; Marketing Multi-Role/GeneralistLevels C &amp; D Combined</v>
      </c>
      <c r="AU916" s="153" t="str">
        <f t="shared" si="707"/>
        <v>2</v>
      </c>
    </row>
    <row r="917" spans="1:47">
      <c r="A917" s="189" t="s">
        <v>9</v>
      </c>
      <c r="B917" s="189" t="s">
        <v>2930</v>
      </c>
      <c r="C917" s="189" t="s">
        <v>2930</v>
      </c>
      <c r="D917" s="189" t="s">
        <v>1409</v>
      </c>
      <c r="E917" s="12">
        <f t="shared" si="691"/>
        <v>1</v>
      </c>
      <c r="F917" s="12">
        <f t="shared" si="692"/>
        <v>1</v>
      </c>
      <c r="G917" s="12">
        <f t="shared" si="693"/>
        <v>8</v>
      </c>
      <c r="H917" s="12" t="str">
        <f t="shared" si="694"/>
        <v>Communications &amp; Marketing</v>
      </c>
      <c r="I917" s="12" t="str">
        <f t="shared" si="695"/>
        <v>Communications &amp; Marketing1</v>
      </c>
      <c r="J917" s="12" t="str">
        <f t="shared" si="696"/>
        <v>Communications &amp; Marketing Multi-Role/Generalist</v>
      </c>
      <c r="K917" s="12" t="str">
        <f t="shared" si="697"/>
        <v>Communications &amp; MarketingCommunications &amp; Marketing Multi-Role/Generalist1</v>
      </c>
      <c r="L917" s="12" t="str">
        <f t="shared" si="698"/>
        <v>Communications &amp; Marketing Multi-Role/Generalist</v>
      </c>
      <c r="M917" s="12" t="str">
        <f t="shared" si="699"/>
        <v>Communications &amp; MarketingCommunications &amp; Marketing Multi-Role/GeneralistCommunications &amp; Marketing Multi-Role/Generalist8</v>
      </c>
      <c r="N917" s="12" t="str">
        <f t="shared" si="700"/>
        <v>Levels E, F &amp; G Combined</v>
      </c>
      <c r="O917" s="4" t="s">
        <v>1759</v>
      </c>
      <c r="P917" s="4" t="str">
        <f t="shared" si="709"/>
        <v>CM</v>
      </c>
      <c r="Q917" s="4" t="str">
        <f t="shared" si="710"/>
        <v>CM</v>
      </c>
      <c r="R917" s="4" t="str">
        <f t="shared" si="711"/>
        <v>A</v>
      </c>
      <c r="S917" s="4" t="str">
        <f t="shared" si="712"/>
        <v>3</v>
      </c>
      <c r="V917" s="12" t="str">
        <f t="shared" si="713"/>
        <v>RRU-CM-CMA3</v>
      </c>
      <c r="W917" s="17" t="str">
        <f t="shared" si="718"/>
        <v>Communications &amp; Marketing</v>
      </c>
      <c r="X917" s="17" t="str">
        <f t="shared" si="714"/>
        <v>Communications &amp; Marketing Multi-Role/Generalist</v>
      </c>
      <c r="Y917" s="17" t="str">
        <f t="shared" si="716"/>
        <v>Communications &amp; Marketing Multi-Role/Generalist</v>
      </c>
      <c r="Z917" s="17" t="str">
        <f t="shared" si="715"/>
        <v>Levels E, F &amp; G Combined</v>
      </c>
      <c r="AN917" s="4" t="str">
        <f t="shared" si="701"/>
        <v>CMCMA3</v>
      </c>
      <c r="AO917" s="12" t="str">
        <f t="shared" si="717"/>
        <v>RRU-CM-CMA3</v>
      </c>
      <c r="AP917" s="12" t="str">
        <f t="shared" si="702"/>
        <v>Communications &amp; Marketing</v>
      </c>
      <c r="AQ917" s="12" t="str">
        <f t="shared" si="703"/>
        <v>Communications &amp; Marketing Multi-Role/Generalist</v>
      </c>
      <c r="AR917" s="12" t="str">
        <f t="shared" si="704"/>
        <v>Communications &amp; Marketing Multi-Role/Generalist</v>
      </c>
      <c r="AS917" s="12" t="str">
        <f t="shared" si="705"/>
        <v>Levels E, F &amp; G Combined</v>
      </c>
      <c r="AT917" s="12" t="str">
        <f t="shared" si="706"/>
        <v>Communications &amp; MarketingCommunications &amp; Marketing Multi-Role/GeneralistCommunications &amp; Marketing Multi-Role/GeneralistLevels E, F &amp; G Combined</v>
      </c>
      <c r="AU917" s="153" t="str">
        <f t="shared" si="707"/>
        <v>3</v>
      </c>
    </row>
    <row r="918" spans="1:47">
      <c r="A918" s="189" t="s">
        <v>9</v>
      </c>
      <c r="B918" s="189" t="s">
        <v>2931</v>
      </c>
      <c r="C918" s="189" t="s">
        <v>2931</v>
      </c>
      <c r="D918" s="189" t="s">
        <v>51</v>
      </c>
      <c r="E918" s="12">
        <f t="shared" si="691"/>
        <v>2</v>
      </c>
      <c r="F918" s="12">
        <f t="shared" si="692"/>
        <v>1</v>
      </c>
      <c r="G918" s="12">
        <f t="shared" si="693"/>
        <v>1</v>
      </c>
      <c r="H918" s="12" t="str">
        <f t="shared" si="694"/>
        <v>Communications &amp; Marketing</v>
      </c>
      <c r="I918" s="12" t="str">
        <f t="shared" si="695"/>
        <v>Communications &amp; Marketing2</v>
      </c>
      <c r="J918" s="12" t="str">
        <f t="shared" si="696"/>
        <v>Communications Multi-Role</v>
      </c>
      <c r="K918" s="12" t="str">
        <f t="shared" si="697"/>
        <v>Communications &amp; MarketingCommunications Multi-Role1</v>
      </c>
      <c r="L918" s="12" t="str">
        <f t="shared" si="698"/>
        <v>Communications Multi-Role</v>
      </c>
      <c r="M918" s="12" t="str">
        <f t="shared" si="699"/>
        <v>Communications &amp; MarketingCommunications Multi-RoleCommunications Multi-Role1</v>
      </c>
      <c r="N918" s="12" t="str">
        <f t="shared" si="700"/>
        <v>B - Senior Function Manager</v>
      </c>
      <c r="O918" s="188" t="s">
        <v>2932</v>
      </c>
      <c r="P918" s="4" t="str">
        <f t="shared" si="709"/>
        <v>CM</v>
      </c>
      <c r="Q918" s="4" t="str">
        <f t="shared" si="710"/>
        <v>CA</v>
      </c>
      <c r="R918" s="4" t="str">
        <f t="shared" si="711"/>
        <v>A</v>
      </c>
      <c r="S918" s="4" t="str">
        <f t="shared" si="712"/>
        <v>B</v>
      </c>
      <c r="V918" s="12" t="str">
        <f t="shared" si="713"/>
        <v>RRU-CM-CAAB</v>
      </c>
      <c r="W918" s="17" t="str">
        <f t="shared" si="718"/>
        <v>Communications &amp; Marketing</v>
      </c>
      <c r="X918" s="17" t="str">
        <f t="shared" si="714"/>
        <v>Communications Multi-Role</v>
      </c>
      <c r="Y918" s="17" t="str">
        <f t="shared" si="716"/>
        <v>Communications &amp; Marketing Multi-Role/Generalist</v>
      </c>
      <c r="Z918" s="17" t="str">
        <f t="shared" si="715"/>
        <v>B - Senior Function Manager</v>
      </c>
      <c r="AN918" s="4" t="str">
        <f t="shared" si="701"/>
        <v>CMCAAB</v>
      </c>
      <c r="AO918" s="12" t="str">
        <f t="shared" si="717"/>
        <v>RRU-CM-CAAB</v>
      </c>
      <c r="AP918" s="12" t="str">
        <f t="shared" si="702"/>
        <v>Communications &amp; Marketing</v>
      </c>
      <c r="AQ918" s="12" t="str">
        <f t="shared" si="703"/>
        <v>Communications Multi-Role</v>
      </c>
      <c r="AR918" s="12" t="str">
        <f t="shared" si="704"/>
        <v>Communications Multi-Role</v>
      </c>
      <c r="AS918" s="12" t="str">
        <f t="shared" si="705"/>
        <v>B - Senior Function Manager</v>
      </c>
      <c r="AT918" s="12" t="str">
        <f t="shared" si="706"/>
        <v>Communications &amp; MarketingCommunications Multi-RoleCommunications Multi-RoleB - Senior Function Manager</v>
      </c>
      <c r="AU918" s="153" t="str">
        <f t="shared" si="707"/>
        <v>B</v>
      </c>
    </row>
    <row r="919" spans="1:47">
      <c r="A919" s="189" t="s">
        <v>9</v>
      </c>
      <c r="B919" s="189" t="s">
        <v>2931</v>
      </c>
      <c r="C919" s="189" t="s">
        <v>2931</v>
      </c>
      <c r="D919" s="189" t="s">
        <v>142</v>
      </c>
      <c r="E919" s="12">
        <f t="shared" si="691"/>
        <v>2</v>
      </c>
      <c r="F919" s="12">
        <f t="shared" si="692"/>
        <v>1</v>
      </c>
      <c r="G919" s="12">
        <f t="shared" si="693"/>
        <v>2</v>
      </c>
      <c r="H919" s="12" t="str">
        <f t="shared" si="694"/>
        <v>Communications &amp; Marketing</v>
      </c>
      <c r="I919" s="12" t="str">
        <f t="shared" si="695"/>
        <v>Communications &amp; Marketing2</v>
      </c>
      <c r="J919" s="12" t="str">
        <f t="shared" si="696"/>
        <v>Communications Multi-Role</v>
      </c>
      <c r="K919" s="12" t="str">
        <f t="shared" si="697"/>
        <v>Communications &amp; MarketingCommunications Multi-Role1</v>
      </c>
      <c r="L919" s="12" t="str">
        <f t="shared" si="698"/>
        <v>Communications Multi-Role</v>
      </c>
      <c r="M919" s="12" t="str">
        <f t="shared" si="699"/>
        <v>Communications &amp; MarketingCommunications Multi-RoleCommunications Multi-Role2</v>
      </c>
      <c r="N919" s="12" t="str">
        <f t="shared" si="700"/>
        <v>C - Function Manager/Senior Technical Expert</v>
      </c>
      <c r="O919" s="188" t="s">
        <v>2933</v>
      </c>
      <c r="P919" s="4" t="str">
        <f t="shared" si="709"/>
        <v>CM</v>
      </c>
      <c r="Q919" s="4" t="str">
        <f t="shared" si="710"/>
        <v>CA</v>
      </c>
      <c r="R919" s="4" t="str">
        <f t="shared" si="711"/>
        <v>A</v>
      </c>
      <c r="S919" s="4" t="str">
        <f t="shared" si="712"/>
        <v>C</v>
      </c>
      <c r="V919" s="12" t="str">
        <f t="shared" si="713"/>
        <v>RRU-CM-CAAC</v>
      </c>
      <c r="W919" s="17" t="str">
        <f t="shared" si="718"/>
        <v>Communications &amp; Marketing</v>
      </c>
      <c r="X919" s="17" t="str">
        <f t="shared" si="714"/>
        <v>Communications Multi-Role</v>
      </c>
      <c r="Y919" s="17" t="str">
        <f t="shared" si="716"/>
        <v>Communications Multi-Role</v>
      </c>
      <c r="Z919" s="17" t="str">
        <f t="shared" si="715"/>
        <v>C - Function Manager/Senior Technical Expert</v>
      </c>
      <c r="AN919" s="4" t="str">
        <f t="shared" si="701"/>
        <v>CMCAAC</v>
      </c>
      <c r="AO919" s="12" t="str">
        <f t="shared" si="717"/>
        <v>RRU-CM-CAAC</v>
      </c>
      <c r="AP919" s="12" t="str">
        <f t="shared" si="702"/>
        <v>Communications &amp; Marketing</v>
      </c>
      <c r="AQ919" s="12" t="str">
        <f t="shared" si="703"/>
        <v>Communications Multi-Role</v>
      </c>
      <c r="AR919" s="12" t="str">
        <f t="shared" si="704"/>
        <v>Communications Multi-Role</v>
      </c>
      <c r="AS919" s="12" t="str">
        <f t="shared" si="705"/>
        <v>C - Function Manager/Senior Technical Expert</v>
      </c>
      <c r="AT919" s="12" t="str">
        <f t="shared" si="706"/>
        <v>Communications &amp; MarketingCommunications Multi-RoleCommunications Multi-RoleC - Function Manager/Senior Technical Expert</v>
      </c>
      <c r="AU919" s="153" t="str">
        <f t="shared" si="707"/>
        <v>C</v>
      </c>
    </row>
    <row r="920" spans="1:47">
      <c r="A920" s="189" t="s">
        <v>9</v>
      </c>
      <c r="B920" s="189" t="s">
        <v>2931</v>
      </c>
      <c r="C920" s="189" t="s">
        <v>2931</v>
      </c>
      <c r="D920" s="189" t="s">
        <v>135</v>
      </c>
      <c r="E920" s="12">
        <f t="shared" ref="E920:E984" si="719">IF(AND(H920=H919),IF(J920=J919,E919,E919+1),1)</f>
        <v>2</v>
      </c>
      <c r="F920" s="12">
        <f t="shared" ref="F920:F984" si="720">IF(AND(H920=H919,J920=J919),IF(L920=L919,F919,F919+1),1)</f>
        <v>1</v>
      </c>
      <c r="G920" s="12">
        <f t="shared" ref="G920:G984" si="721">IF(AND(H920=H919,J920=J919,L920=L919),IF(N920=N919,G919,G919+1),1)</f>
        <v>3</v>
      </c>
      <c r="H920" s="12" t="str">
        <f t="shared" ref="H920:H984" si="722">A920</f>
        <v>Communications &amp; Marketing</v>
      </c>
      <c r="I920" s="12" t="str">
        <f t="shared" ref="I920:I984" si="723">H920&amp;E920</f>
        <v>Communications &amp; Marketing2</v>
      </c>
      <c r="J920" s="12" t="str">
        <f t="shared" ref="J920:J984" si="724">B920</f>
        <v>Communications Multi-Role</v>
      </c>
      <c r="K920" s="12" t="str">
        <f t="shared" ref="K920:K984" si="725">+H920&amp;J920&amp;F920</f>
        <v>Communications &amp; MarketingCommunications Multi-Role1</v>
      </c>
      <c r="L920" s="12" t="str">
        <f t="shared" ref="L920:L984" si="726">C920</f>
        <v>Communications Multi-Role</v>
      </c>
      <c r="M920" s="12" t="str">
        <f t="shared" ref="M920:M984" si="727">H920&amp;J920&amp;L920&amp;G920</f>
        <v>Communications &amp; MarketingCommunications Multi-RoleCommunications Multi-Role3</v>
      </c>
      <c r="N920" s="12" t="str">
        <f t="shared" ref="N920:N984" si="728">D920</f>
        <v>D - Manager/Technical Expert</v>
      </c>
      <c r="O920" s="188" t="s">
        <v>2934</v>
      </c>
      <c r="P920" s="4" t="str">
        <f t="shared" si="709"/>
        <v>CM</v>
      </c>
      <c r="Q920" s="4" t="str">
        <f t="shared" si="710"/>
        <v>CA</v>
      </c>
      <c r="R920" s="4" t="str">
        <f t="shared" si="711"/>
        <v>A</v>
      </c>
      <c r="S920" s="4" t="str">
        <f t="shared" si="712"/>
        <v>D</v>
      </c>
      <c r="V920" s="12" t="str">
        <f t="shared" si="713"/>
        <v>RRU-CM-CAAD</v>
      </c>
      <c r="W920" s="17" t="str">
        <f t="shared" si="718"/>
        <v>Communications &amp; Marketing</v>
      </c>
      <c r="X920" s="17" t="str">
        <f t="shared" si="714"/>
        <v>Communications Multi-Role</v>
      </c>
      <c r="Y920" s="17" t="str">
        <f t="shared" si="716"/>
        <v>Communications Multi-Role</v>
      </c>
      <c r="Z920" s="17" t="str">
        <f t="shared" si="715"/>
        <v>D - Manager/Technical Expert</v>
      </c>
      <c r="AN920" s="4" t="str">
        <f t="shared" ref="AN920:AN984" si="729">O920</f>
        <v>CMCAAD</v>
      </c>
      <c r="AO920" s="12" t="str">
        <f t="shared" si="717"/>
        <v>RRU-CM-CAAD</v>
      </c>
      <c r="AP920" s="12" t="str">
        <f t="shared" ref="AP920:AP984" si="730">A920</f>
        <v>Communications &amp; Marketing</v>
      </c>
      <c r="AQ920" s="12" t="str">
        <f t="shared" ref="AQ920:AQ984" si="731">B920</f>
        <v>Communications Multi-Role</v>
      </c>
      <c r="AR920" s="12" t="str">
        <f t="shared" ref="AR920:AR984" si="732">C920</f>
        <v>Communications Multi-Role</v>
      </c>
      <c r="AS920" s="12" t="str">
        <f t="shared" ref="AS920:AS984" si="733">D920</f>
        <v>D - Manager/Technical Expert</v>
      </c>
      <c r="AT920" s="12" t="str">
        <f t="shared" ref="AT920:AT984" si="734">AP920&amp;AQ920&amp;AR920&amp;AS920</f>
        <v>Communications &amp; MarketingCommunications Multi-RoleCommunications Multi-RoleD - Manager/Technical Expert</v>
      </c>
      <c r="AU920" s="153" t="str">
        <f t="shared" ref="AU920:AU984" si="735">RIGHT(AO920)</f>
        <v>D</v>
      </c>
    </row>
    <row r="921" spans="1:47">
      <c r="A921" s="189" t="s">
        <v>9</v>
      </c>
      <c r="B921" s="189" t="s">
        <v>2931</v>
      </c>
      <c r="C921" s="189" t="s">
        <v>2931</v>
      </c>
      <c r="D921" s="189" t="s">
        <v>136</v>
      </c>
      <c r="E921" s="12">
        <f t="shared" si="719"/>
        <v>2</v>
      </c>
      <c r="F921" s="12">
        <f t="shared" si="720"/>
        <v>1</v>
      </c>
      <c r="G921" s="12">
        <f t="shared" si="721"/>
        <v>4</v>
      </c>
      <c r="H921" s="12" t="str">
        <f t="shared" si="722"/>
        <v>Communications &amp; Marketing</v>
      </c>
      <c r="I921" s="12" t="str">
        <f t="shared" si="723"/>
        <v>Communications &amp; Marketing2</v>
      </c>
      <c r="J921" s="12" t="str">
        <f t="shared" si="724"/>
        <v>Communications Multi-Role</v>
      </c>
      <c r="K921" s="12" t="str">
        <f t="shared" si="725"/>
        <v>Communications &amp; MarketingCommunications Multi-Role1</v>
      </c>
      <c r="L921" s="12" t="str">
        <f t="shared" si="726"/>
        <v>Communications Multi-Role</v>
      </c>
      <c r="M921" s="12" t="str">
        <f t="shared" si="727"/>
        <v>Communications &amp; MarketingCommunications Multi-RoleCommunications Multi-Role4</v>
      </c>
      <c r="N921" s="12" t="str">
        <f t="shared" si="728"/>
        <v>E - Senior Professional</v>
      </c>
      <c r="O921" s="188" t="s">
        <v>2935</v>
      </c>
      <c r="P921" s="4" t="str">
        <f t="shared" si="709"/>
        <v>CM</v>
      </c>
      <c r="Q921" s="4" t="str">
        <f t="shared" si="710"/>
        <v>CA</v>
      </c>
      <c r="R921" s="4" t="str">
        <f t="shared" si="711"/>
        <v>A</v>
      </c>
      <c r="S921" s="4" t="str">
        <f t="shared" si="712"/>
        <v>E</v>
      </c>
      <c r="V921" s="12" t="str">
        <f t="shared" si="713"/>
        <v>RRU-CM-CAAE</v>
      </c>
      <c r="W921" s="17" t="str">
        <f t="shared" ref="W921:W952" si="736">A919</f>
        <v>Communications &amp; Marketing</v>
      </c>
      <c r="X921" s="17" t="str">
        <f t="shared" si="714"/>
        <v>Communications Multi-Role</v>
      </c>
      <c r="Y921" s="17" t="str">
        <f t="shared" si="716"/>
        <v>Communications Multi-Role</v>
      </c>
      <c r="Z921" s="17" t="str">
        <f t="shared" si="715"/>
        <v>E - Senior Professional</v>
      </c>
      <c r="AN921" s="4" t="str">
        <f t="shared" si="729"/>
        <v>CMCAAE</v>
      </c>
      <c r="AO921" s="12" t="str">
        <f t="shared" si="717"/>
        <v>RRU-CM-CAAE</v>
      </c>
      <c r="AP921" s="12" t="str">
        <f t="shared" si="730"/>
        <v>Communications &amp; Marketing</v>
      </c>
      <c r="AQ921" s="12" t="str">
        <f t="shared" si="731"/>
        <v>Communications Multi-Role</v>
      </c>
      <c r="AR921" s="12" t="str">
        <f t="shared" si="732"/>
        <v>Communications Multi-Role</v>
      </c>
      <c r="AS921" s="12" t="str">
        <f t="shared" si="733"/>
        <v>E - Senior Professional</v>
      </c>
      <c r="AT921" s="12" t="str">
        <f t="shared" si="734"/>
        <v>Communications &amp; MarketingCommunications Multi-RoleCommunications Multi-RoleE - Senior Professional</v>
      </c>
      <c r="AU921" s="153" t="str">
        <f t="shared" si="735"/>
        <v>E</v>
      </c>
    </row>
    <row r="922" spans="1:47">
      <c r="A922" s="189" t="s">
        <v>9</v>
      </c>
      <c r="B922" s="189" t="s">
        <v>2931</v>
      </c>
      <c r="C922" s="189" t="s">
        <v>2931</v>
      </c>
      <c r="D922" s="189" t="s">
        <v>137</v>
      </c>
      <c r="E922" s="12">
        <f t="shared" si="719"/>
        <v>2</v>
      </c>
      <c r="F922" s="12">
        <f t="shared" si="720"/>
        <v>1</v>
      </c>
      <c r="G922" s="12">
        <f t="shared" si="721"/>
        <v>5</v>
      </c>
      <c r="H922" s="12" t="str">
        <f t="shared" si="722"/>
        <v>Communications &amp; Marketing</v>
      </c>
      <c r="I922" s="12" t="str">
        <f t="shared" si="723"/>
        <v>Communications &amp; Marketing2</v>
      </c>
      <c r="J922" s="12" t="str">
        <f t="shared" si="724"/>
        <v>Communications Multi-Role</v>
      </c>
      <c r="K922" s="12" t="str">
        <f t="shared" si="725"/>
        <v>Communications &amp; MarketingCommunications Multi-Role1</v>
      </c>
      <c r="L922" s="12" t="str">
        <f t="shared" si="726"/>
        <v>Communications Multi-Role</v>
      </c>
      <c r="M922" s="12" t="str">
        <f t="shared" si="727"/>
        <v>Communications &amp; MarketingCommunications Multi-RoleCommunications Multi-Role5</v>
      </c>
      <c r="N922" s="12" t="str">
        <f t="shared" si="728"/>
        <v>F - Intermediate Professional</v>
      </c>
      <c r="O922" s="188" t="s">
        <v>2936</v>
      </c>
      <c r="P922" s="4" t="str">
        <f t="shared" si="709"/>
        <v>CM</v>
      </c>
      <c r="Q922" s="4" t="str">
        <f t="shared" si="710"/>
        <v>CA</v>
      </c>
      <c r="R922" s="4" t="str">
        <f t="shared" si="711"/>
        <v>A</v>
      </c>
      <c r="S922" s="4" t="str">
        <f t="shared" si="712"/>
        <v>F</v>
      </c>
      <c r="V922" s="12" t="str">
        <f t="shared" si="713"/>
        <v>RRU-CM-CAAF</v>
      </c>
      <c r="W922" s="17" t="str">
        <f t="shared" si="736"/>
        <v>Communications &amp; Marketing</v>
      </c>
      <c r="X922" s="17" t="str">
        <f t="shared" si="714"/>
        <v>Communications Multi-Role</v>
      </c>
      <c r="Y922" s="17" t="str">
        <f t="shared" si="716"/>
        <v>Communications Multi-Role</v>
      </c>
      <c r="Z922" s="17" t="str">
        <f t="shared" si="715"/>
        <v>F - Intermediate Professional</v>
      </c>
      <c r="AN922" s="4" t="str">
        <f t="shared" si="729"/>
        <v>CMCAAF</v>
      </c>
      <c r="AO922" s="12" t="str">
        <f t="shared" si="717"/>
        <v>RRU-CM-CAAF</v>
      </c>
      <c r="AP922" s="12" t="str">
        <f t="shared" si="730"/>
        <v>Communications &amp; Marketing</v>
      </c>
      <c r="AQ922" s="12" t="str">
        <f t="shared" si="731"/>
        <v>Communications Multi-Role</v>
      </c>
      <c r="AR922" s="12" t="str">
        <f t="shared" si="732"/>
        <v>Communications Multi-Role</v>
      </c>
      <c r="AS922" s="12" t="str">
        <f t="shared" si="733"/>
        <v>F - Intermediate Professional</v>
      </c>
      <c r="AT922" s="12" t="str">
        <f t="shared" si="734"/>
        <v>Communications &amp; MarketingCommunications Multi-RoleCommunications Multi-RoleF - Intermediate Professional</v>
      </c>
      <c r="AU922" s="153" t="str">
        <f t="shared" si="735"/>
        <v>F</v>
      </c>
    </row>
    <row r="923" spans="1:47">
      <c r="A923" s="189" t="s">
        <v>9</v>
      </c>
      <c r="B923" s="189" t="s">
        <v>2931</v>
      </c>
      <c r="C923" s="189" t="s">
        <v>2931</v>
      </c>
      <c r="D923" s="189" t="s">
        <v>138</v>
      </c>
      <c r="E923" s="12">
        <f t="shared" si="719"/>
        <v>2</v>
      </c>
      <c r="F923" s="12">
        <f t="shared" si="720"/>
        <v>1</v>
      </c>
      <c r="G923" s="12">
        <f t="shared" si="721"/>
        <v>6</v>
      </c>
      <c r="H923" s="12" t="str">
        <f t="shared" si="722"/>
        <v>Communications &amp; Marketing</v>
      </c>
      <c r="I923" s="12" t="str">
        <f t="shared" si="723"/>
        <v>Communications &amp; Marketing2</v>
      </c>
      <c r="J923" s="12" t="str">
        <f t="shared" si="724"/>
        <v>Communications Multi-Role</v>
      </c>
      <c r="K923" s="12" t="str">
        <f t="shared" si="725"/>
        <v>Communications &amp; MarketingCommunications Multi-Role1</v>
      </c>
      <c r="L923" s="12" t="str">
        <f t="shared" si="726"/>
        <v>Communications Multi-Role</v>
      </c>
      <c r="M923" s="12" t="str">
        <f t="shared" si="727"/>
        <v>Communications &amp; MarketingCommunications Multi-RoleCommunications Multi-Role6</v>
      </c>
      <c r="N923" s="12" t="str">
        <f t="shared" si="728"/>
        <v>G - Junior Professional</v>
      </c>
      <c r="O923" s="188" t="s">
        <v>2937</v>
      </c>
      <c r="P923" s="4" t="str">
        <f t="shared" ref="P923:P987" si="737">LEFT(O923,2)</f>
        <v>CM</v>
      </c>
      <c r="Q923" s="4" t="str">
        <f t="shared" ref="Q923:Q987" si="738">MID(O923,3,2)</f>
        <v>CA</v>
      </c>
      <c r="R923" s="4" t="str">
        <f t="shared" ref="R923:R987" si="739">MID(O923,5,1)</f>
        <v>A</v>
      </c>
      <c r="S923" s="4" t="str">
        <f t="shared" ref="S923:S987" si="740">RIGHT(O923)</f>
        <v>G</v>
      </c>
      <c r="V923" s="12" t="str">
        <f t="shared" ref="V923:V987" si="741">"RRU-"&amp;P923&amp;"-"&amp;Q923&amp;R923&amp;S923</f>
        <v>RRU-CM-CAAG</v>
      </c>
      <c r="W923" s="17" t="str">
        <f t="shared" si="736"/>
        <v>Communications &amp; Marketing</v>
      </c>
      <c r="X923" s="17" t="str">
        <f t="shared" ref="X923:X987" si="742">B923</f>
        <v>Communications Multi-Role</v>
      </c>
      <c r="Y923" s="17" t="str">
        <f t="shared" si="716"/>
        <v>Communications Multi-Role</v>
      </c>
      <c r="Z923" s="17" t="str">
        <f t="shared" ref="Z923:Z987" si="743">D923</f>
        <v>G - Junior Professional</v>
      </c>
      <c r="AN923" s="4" t="str">
        <f t="shared" si="729"/>
        <v>CMCAAG</v>
      </c>
      <c r="AO923" s="12" t="str">
        <f t="shared" si="717"/>
        <v>RRU-CM-CAAG</v>
      </c>
      <c r="AP923" s="12" t="str">
        <f t="shared" si="730"/>
        <v>Communications &amp; Marketing</v>
      </c>
      <c r="AQ923" s="12" t="str">
        <f t="shared" si="731"/>
        <v>Communications Multi-Role</v>
      </c>
      <c r="AR923" s="12" t="str">
        <f t="shared" si="732"/>
        <v>Communications Multi-Role</v>
      </c>
      <c r="AS923" s="12" t="str">
        <f t="shared" si="733"/>
        <v>G - Junior Professional</v>
      </c>
      <c r="AT923" s="12" t="str">
        <f t="shared" si="734"/>
        <v>Communications &amp; MarketingCommunications Multi-RoleCommunications Multi-RoleG - Junior Professional</v>
      </c>
      <c r="AU923" s="153" t="str">
        <f t="shared" si="735"/>
        <v>G</v>
      </c>
    </row>
    <row r="924" spans="1:47">
      <c r="A924" s="189" t="s">
        <v>9</v>
      </c>
      <c r="B924" s="189" t="s">
        <v>2931</v>
      </c>
      <c r="C924" s="189" t="s">
        <v>2931</v>
      </c>
      <c r="D924" s="189" t="s">
        <v>1408</v>
      </c>
      <c r="E924" s="12">
        <f t="shared" si="719"/>
        <v>2</v>
      </c>
      <c r="F924" s="12">
        <f t="shared" si="720"/>
        <v>1</v>
      </c>
      <c r="G924" s="12">
        <f t="shared" si="721"/>
        <v>7</v>
      </c>
      <c r="H924" s="12" t="str">
        <f t="shared" si="722"/>
        <v>Communications &amp; Marketing</v>
      </c>
      <c r="I924" s="12" t="str">
        <f t="shared" si="723"/>
        <v>Communications &amp; Marketing2</v>
      </c>
      <c r="J924" s="12" t="str">
        <f t="shared" si="724"/>
        <v>Communications Multi-Role</v>
      </c>
      <c r="K924" s="12" t="str">
        <f t="shared" si="725"/>
        <v>Communications &amp; MarketingCommunications Multi-Role1</v>
      </c>
      <c r="L924" s="12" t="str">
        <f t="shared" si="726"/>
        <v>Communications Multi-Role</v>
      </c>
      <c r="M924" s="12" t="str">
        <f t="shared" si="727"/>
        <v>Communications &amp; MarketingCommunications Multi-RoleCommunications Multi-Role7</v>
      </c>
      <c r="N924" s="12" t="str">
        <f t="shared" si="728"/>
        <v>Levels C &amp; D Combined</v>
      </c>
      <c r="O924" s="188" t="s">
        <v>2938</v>
      </c>
      <c r="P924" s="4" t="str">
        <f t="shared" si="737"/>
        <v>CM</v>
      </c>
      <c r="Q924" s="4" t="str">
        <f t="shared" si="738"/>
        <v>CA</v>
      </c>
      <c r="R924" s="4" t="str">
        <f t="shared" si="739"/>
        <v>A</v>
      </c>
      <c r="S924" s="4" t="str">
        <f t="shared" si="740"/>
        <v>2</v>
      </c>
      <c r="V924" s="12" t="str">
        <f t="shared" si="741"/>
        <v>RRU-CM-CAA2</v>
      </c>
      <c r="W924" s="17" t="str">
        <f t="shared" si="736"/>
        <v>Communications &amp; Marketing</v>
      </c>
      <c r="X924" s="17" t="str">
        <f t="shared" si="742"/>
        <v>Communications Multi-Role</v>
      </c>
      <c r="Y924" s="17" t="str">
        <f t="shared" ref="Y924:Y988" si="744">C923</f>
        <v>Communications Multi-Role</v>
      </c>
      <c r="Z924" s="17" t="str">
        <f t="shared" si="743"/>
        <v>Levels C &amp; D Combined</v>
      </c>
      <c r="AN924" s="4" t="str">
        <f t="shared" si="729"/>
        <v>CMCAA2</v>
      </c>
      <c r="AO924" s="12" t="str">
        <f t="shared" si="717"/>
        <v>RRU-CM-CAA2</v>
      </c>
      <c r="AP924" s="12" t="str">
        <f t="shared" si="730"/>
        <v>Communications &amp; Marketing</v>
      </c>
      <c r="AQ924" s="12" t="str">
        <f t="shared" si="731"/>
        <v>Communications Multi-Role</v>
      </c>
      <c r="AR924" s="12" t="str">
        <f t="shared" si="732"/>
        <v>Communications Multi-Role</v>
      </c>
      <c r="AS924" s="12" t="str">
        <f t="shared" si="733"/>
        <v>Levels C &amp; D Combined</v>
      </c>
      <c r="AT924" s="12" t="str">
        <f t="shared" si="734"/>
        <v>Communications &amp; MarketingCommunications Multi-RoleCommunications Multi-RoleLevels C &amp; D Combined</v>
      </c>
      <c r="AU924" s="153" t="str">
        <f t="shared" si="735"/>
        <v>2</v>
      </c>
    </row>
    <row r="925" spans="1:47">
      <c r="A925" s="189" t="s">
        <v>9</v>
      </c>
      <c r="B925" s="189" t="s">
        <v>2931</v>
      </c>
      <c r="C925" s="189" t="s">
        <v>2931</v>
      </c>
      <c r="D925" s="189" t="s">
        <v>1409</v>
      </c>
      <c r="E925" s="12">
        <f t="shared" si="719"/>
        <v>2</v>
      </c>
      <c r="F925" s="12">
        <f t="shared" si="720"/>
        <v>1</v>
      </c>
      <c r="G925" s="12">
        <f t="shared" si="721"/>
        <v>8</v>
      </c>
      <c r="H925" s="12" t="str">
        <f t="shared" si="722"/>
        <v>Communications &amp; Marketing</v>
      </c>
      <c r="I925" s="12" t="str">
        <f t="shared" si="723"/>
        <v>Communications &amp; Marketing2</v>
      </c>
      <c r="J925" s="12" t="str">
        <f t="shared" si="724"/>
        <v>Communications Multi-Role</v>
      </c>
      <c r="K925" s="12" t="str">
        <f t="shared" si="725"/>
        <v>Communications &amp; MarketingCommunications Multi-Role1</v>
      </c>
      <c r="L925" s="12" t="str">
        <f t="shared" si="726"/>
        <v>Communications Multi-Role</v>
      </c>
      <c r="M925" s="12" t="str">
        <f t="shared" si="727"/>
        <v>Communications &amp; MarketingCommunications Multi-RoleCommunications Multi-Role8</v>
      </c>
      <c r="N925" s="12" t="str">
        <f t="shared" si="728"/>
        <v>Levels E, F &amp; G Combined</v>
      </c>
      <c r="O925" s="188" t="s">
        <v>2939</v>
      </c>
      <c r="P925" s="4" t="str">
        <f t="shared" si="737"/>
        <v>CM</v>
      </c>
      <c r="Q925" s="4" t="str">
        <f t="shared" si="738"/>
        <v>CA</v>
      </c>
      <c r="R925" s="4" t="str">
        <f t="shared" si="739"/>
        <v>A</v>
      </c>
      <c r="S925" s="4" t="str">
        <f t="shared" si="740"/>
        <v>3</v>
      </c>
      <c r="V925" s="12" t="str">
        <f t="shared" si="741"/>
        <v>RRU-CM-CAA3</v>
      </c>
      <c r="W925" s="17" t="str">
        <f t="shared" si="736"/>
        <v>Communications &amp; Marketing</v>
      </c>
      <c r="X925" s="17" t="str">
        <f t="shared" si="742"/>
        <v>Communications Multi-Role</v>
      </c>
      <c r="Y925" s="17" t="str">
        <f t="shared" si="744"/>
        <v>Communications Multi-Role</v>
      </c>
      <c r="Z925" s="17" t="str">
        <f t="shared" si="743"/>
        <v>Levels E, F &amp; G Combined</v>
      </c>
      <c r="AN925" s="4" t="str">
        <f t="shared" si="729"/>
        <v>CMCAA3</v>
      </c>
      <c r="AO925" s="12" t="str">
        <f t="shared" si="717"/>
        <v>RRU-CM-CAA3</v>
      </c>
      <c r="AP925" s="12" t="str">
        <f t="shared" si="730"/>
        <v>Communications &amp; Marketing</v>
      </c>
      <c r="AQ925" s="12" t="str">
        <f t="shared" si="731"/>
        <v>Communications Multi-Role</v>
      </c>
      <c r="AR925" s="12" t="str">
        <f t="shared" si="732"/>
        <v>Communications Multi-Role</v>
      </c>
      <c r="AS925" s="12" t="str">
        <f t="shared" si="733"/>
        <v>Levels E, F &amp; G Combined</v>
      </c>
      <c r="AT925" s="12" t="str">
        <f t="shared" si="734"/>
        <v>Communications &amp; MarketingCommunications Multi-RoleCommunications Multi-RoleLevels E, F &amp; G Combined</v>
      </c>
      <c r="AU925" s="153" t="str">
        <f t="shared" si="735"/>
        <v>3</v>
      </c>
    </row>
    <row r="926" spans="1:47">
      <c r="A926" s="189" t="s">
        <v>9</v>
      </c>
      <c r="B926" s="189" t="s">
        <v>2940</v>
      </c>
      <c r="C926" s="189" t="s">
        <v>2940</v>
      </c>
      <c r="D926" s="189" t="s">
        <v>51</v>
      </c>
      <c r="E926" s="12">
        <f t="shared" si="719"/>
        <v>3</v>
      </c>
      <c r="F926" s="12">
        <f t="shared" si="720"/>
        <v>1</v>
      </c>
      <c r="G926" s="12">
        <f t="shared" si="721"/>
        <v>1</v>
      </c>
      <c r="H926" s="12" t="str">
        <f t="shared" si="722"/>
        <v>Communications &amp; Marketing</v>
      </c>
      <c r="I926" s="12" t="str">
        <f t="shared" si="723"/>
        <v>Communications &amp; Marketing3</v>
      </c>
      <c r="J926" s="12" t="str">
        <f t="shared" si="724"/>
        <v>Marketing Multi-Role</v>
      </c>
      <c r="K926" s="12" t="str">
        <f t="shared" si="725"/>
        <v>Communications &amp; MarketingMarketing Multi-Role1</v>
      </c>
      <c r="L926" s="12" t="str">
        <f t="shared" si="726"/>
        <v>Marketing Multi-Role</v>
      </c>
      <c r="M926" s="12" t="str">
        <f t="shared" si="727"/>
        <v>Communications &amp; MarketingMarketing Multi-RoleMarketing Multi-Role1</v>
      </c>
      <c r="N926" s="12" t="str">
        <f t="shared" si="728"/>
        <v>B - Senior Function Manager</v>
      </c>
      <c r="O926" s="188" t="s">
        <v>2941</v>
      </c>
      <c r="P926" s="4" t="str">
        <f t="shared" si="737"/>
        <v>CM</v>
      </c>
      <c r="Q926" s="4" t="str">
        <f t="shared" si="738"/>
        <v>MA</v>
      </c>
      <c r="R926" s="4" t="str">
        <f t="shared" si="739"/>
        <v>A</v>
      </c>
      <c r="S926" s="4" t="str">
        <f t="shared" si="740"/>
        <v>B</v>
      </c>
      <c r="V926" s="12" t="str">
        <f t="shared" si="741"/>
        <v>RRU-CM-MAAB</v>
      </c>
      <c r="W926" s="17" t="str">
        <f t="shared" si="736"/>
        <v>Communications &amp; Marketing</v>
      </c>
      <c r="X926" s="17" t="str">
        <f t="shared" si="742"/>
        <v>Marketing Multi-Role</v>
      </c>
      <c r="Y926" s="17" t="str">
        <f t="shared" si="744"/>
        <v>Communications Multi-Role</v>
      </c>
      <c r="Z926" s="17" t="str">
        <f t="shared" si="743"/>
        <v>B - Senior Function Manager</v>
      </c>
      <c r="AN926" s="4" t="str">
        <f t="shared" si="729"/>
        <v>CMMAAB</v>
      </c>
      <c r="AO926" s="12" t="str">
        <f t="shared" si="717"/>
        <v>RRU-CM-MAAB</v>
      </c>
      <c r="AP926" s="12" t="str">
        <f t="shared" si="730"/>
        <v>Communications &amp; Marketing</v>
      </c>
      <c r="AQ926" s="12" t="str">
        <f t="shared" si="731"/>
        <v>Marketing Multi-Role</v>
      </c>
      <c r="AR926" s="12" t="str">
        <f t="shared" si="732"/>
        <v>Marketing Multi-Role</v>
      </c>
      <c r="AS926" s="12" t="str">
        <f t="shared" si="733"/>
        <v>B - Senior Function Manager</v>
      </c>
      <c r="AT926" s="12" t="str">
        <f t="shared" si="734"/>
        <v>Communications &amp; MarketingMarketing Multi-RoleMarketing Multi-RoleB - Senior Function Manager</v>
      </c>
      <c r="AU926" s="153" t="str">
        <f t="shared" si="735"/>
        <v>B</v>
      </c>
    </row>
    <row r="927" spans="1:47">
      <c r="A927" s="189" t="s">
        <v>9</v>
      </c>
      <c r="B927" s="189" t="s">
        <v>2940</v>
      </c>
      <c r="C927" s="189" t="s">
        <v>2940</v>
      </c>
      <c r="D927" s="189" t="s">
        <v>142</v>
      </c>
      <c r="E927" s="12">
        <f t="shared" si="719"/>
        <v>3</v>
      </c>
      <c r="F927" s="12">
        <f t="shared" si="720"/>
        <v>1</v>
      </c>
      <c r="G927" s="12">
        <f t="shared" si="721"/>
        <v>2</v>
      </c>
      <c r="H927" s="12" t="str">
        <f t="shared" si="722"/>
        <v>Communications &amp; Marketing</v>
      </c>
      <c r="I927" s="12" t="str">
        <f t="shared" si="723"/>
        <v>Communications &amp; Marketing3</v>
      </c>
      <c r="J927" s="12" t="str">
        <f t="shared" si="724"/>
        <v>Marketing Multi-Role</v>
      </c>
      <c r="K927" s="12" t="str">
        <f t="shared" si="725"/>
        <v>Communications &amp; MarketingMarketing Multi-Role1</v>
      </c>
      <c r="L927" s="12" t="str">
        <f t="shared" si="726"/>
        <v>Marketing Multi-Role</v>
      </c>
      <c r="M927" s="12" t="str">
        <f t="shared" si="727"/>
        <v>Communications &amp; MarketingMarketing Multi-RoleMarketing Multi-Role2</v>
      </c>
      <c r="N927" s="12" t="str">
        <f t="shared" si="728"/>
        <v>C - Function Manager/Senior Technical Expert</v>
      </c>
      <c r="O927" s="188" t="s">
        <v>2942</v>
      </c>
      <c r="P927" s="4" t="str">
        <f t="shared" si="737"/>
        <v>CM</v>
      </c>
      <c r="Q927" s="4" t="str">
        <f t="shared" si="738"/>
        <v>MA</v>
      </c>
      <c r="R927" s="4" t="str">
        <f t="shared" si="739"/>
        <v>A</v>
      </c>
      <c r="S927" s="4" t="str">
        <f t="shared" si="740"/>
        <v>C</v>
      </c>
      <c r="V927" s="12" t="str">
        <f t="shared" si="741"/>
        <v>RRU-CM-MAAC</v>
      </c>
      <c r="W927" s="17" t="str">
        <f t="shared" si="736"/>
        <v>Communications &amp; Marketing</v>
      </c>
      <c r="X927" s="17" t="str">
        <f t="shared" si="742"/>
        <v>Marketing Multi-Role</v>
      </c>
      <c r="Y927" s="17" t="str">
        <f t="shared" si="744"/>
        <v>Marketing Multi-Role</v>
      </c>
      <c r="Z927" s="17" t="str">
        <f t="shared" si="743"/>
        <v>C - Function Manager/Senior Technical Expert</v>
      </c>
      <c r="AN927" s="4" t="str">
        <f t="shared" si="729"/>
        <v>CMMAAC</v>
      </c>
      <c r="AO927" s="12" t="str">
        <f t="shared" si="717"/>
        <v>RRU-CM-MAAC</v>
      </c>
      <c r="AP927" s="12" t="str">
        <f t="shared" si="730"/>
        <v>Communications &amp; Marketing</v>
      </c>
      <c r="AQ927" s="12" t="str">
        <f t="shared" si="731"/>
        <v>Marketing Multi-Role</v>
      </c>
      <c r="AR927" s="12" t="str">
        <f t="shared" si="732"/>
        <v>Marketing Multi-Role</v>
      </c>
      <c r="AS927" s="12" t="str">
        <f t="shared" si="733"/>
        <v>C - Function Manager/Senior Technical Expert</v>
      </c>
      <c r="AT927" s="12" t="str">
        <f t="shared" si="734"/>
        <v>Communications &amp; MarketingMarketing Multi-RoleMarketing Multi-RoleC - Function Manager/Senior Technical Expert</v>
      </c>
      <c r="AU927" s="153" t="str">
        <f t="shared" si="735"/>
        <v>C</v>
      </c>
    </row>
    <row r="928" spans="1:47">
      <c r="A928" s="189" t="s">
        <v>9</v>
      </c>
      <c r="B928" s="189" t="s">
        <v>2940</v>
      </c>
      <c r="C928" s="189" t="s">
        <v>2940</v>
      </c>
      <c r="D928" s="189" t="s">
        <v>135</v>
      </c>
      <c r="E928" s="12">
        <f t="shared" si="719"/>
        <v>3</v>
      </c>
      <c r="F928" s="12">
        <f t="shared" si="720"/>
        <v>1</v>
      </c>
      <c r="G928" s="12">
        <f t="shared" si="721"/>
        <v>3</v>
      </c>
      <c r="H928" s="12" t="str">
        <f t="shared" si="722"/>
        <v>Communications &amp; Marketing</v>
      </c>
      <c r="I928" s="12" t="str">
        <f t="shared" si="723"/>
        <v>Communications &amp; Marketing3</v>
      </c>
      <c r="J928" s="12" t="str">
        <f t="shared" si="724"/>
        <v>Marketing Multi-Role</v>
      </c>
      <c r="K928" s="12" t="str">
        <f t="shared" si="725"/>
        <v>Communications &amp; MarketingMarketing Multi-Role1</v>
      </c>
      <c r="L928" s="12" t="str">
        <f t="shared" si="726"/>
        <v>Marketing Multi-Role</v>
      </c>
      <c r="M928" s="12" t="str">
        <f t="shared" si="727"/>
        <v>Communications &amp; MarketingMarketing Multi-RoleMarketing Multi-Role3</v>
      </c>
      <c r="N928" s="12" t="str">
        <f t="shared" si="728"/>
        <v>D - Manager/Technical Expert</v>
      </c>
      <c r="O928" s="188" t="s">
        <v>2943</v>
      </c>
      <c r="P928" s="4" t="str">
        <f t="shared" si="737"/>
        <v>CM</v>
      </c>
      <c r="Q928" s="4" t="str">
        <f t="shared" si="738"/>
        <v>MA</v>
      </c>
      <c r="R928" s="4" t="str">
        <f t="shared" si="739"/>
        <v>A</v>
      </c>
      <c r="S928" s="4" t="str">
        <f t="shared" si="740"/>
        <v>D</v>
      </c>
      <c r="V928" s="12" t="str">
        <f t="shared" si="741"/>
        <v>RRU-CM-MAAD</v>
      </c>
      <c r="W928" s="17" t="str">
        <f t="shared" si="736"/>
        <v>Communications &amp; Marketing</v>
      </c>
      <c r="X928" s="17" t="str">
        <f t="shared" si="742"/>
        <v>Marketing Multi-Role</v>
      </c>
      <c r="Y928" s="17" t="str">
        <f t="shared" si="744"/>
        <v>Marketing Multi-Role</v>
      </c>
      <c r="Z928" s="17" t="str">
        <f t="shared" si="743"/>
        <v>D - Manager/Technical Expert</v>
      </c>
      <c r="AN928" s="4" t="str">
        <f t="shared" si="729"/>
        <v>CMMAAD</v>
      </c>
      <c r="AO928" s="12" t="str">
        <f t="shared" si="717"/>
        <v>RRU-CM-MAAD</v>
      </c>
      <c r="AP928" s="12" t="str">
        <f t="shared" si="730"/>
        <v>Communications &amp; Marketing</v>
      </c>
      <c r="AQ928" s="12" t="str">
        <f t="shared" si="731"/>
        <v>Marketing Multi-Role</v>
      </c>
      <c r="AR928" s="12" t="str">
        <f t="shared" si="732"/>
        <v>Marketing Multi-Role</v>
      </c>
      <c r="AS928" s="12" t="str">
        <f t="shared" si="733"/>
        <v>D - Manager/Technical Expert</v>
      </c>
      <c r="AT928" s="12" t="str">
        <f t="shared" si="734"/>
        <v>Communications &amp; MarketingMarketing Multi-RoleMarketing Multi-RoleD - Manager/Technical Expert</v>
      </c>
      <c r="AU928" s="153" t="str">
        <f t="shared" si="735"/>
        <v>D</v>
      </c>
    </row>
    <row r="929" spans="1:47">
      <c r="A929" s="189" t="s">
        <v>9</v>
      </c>
      <c r="B929" s="189" t="s">
        <v>2940</v>
      </c>
      <c r="C929" s="189" t="s">
        <v>2940</v>
      </c>
      <c r="D929" s="189" t="s">
        <v>136</v>
      </c>
      <c r="E929" s="12">
        <f t="shared" si="719"/>
        <v>3</v>
      </c>
      <c r="F929" s="12">
        <f t="shared" si="720"/>
        <v>1</v>
      </c>
      <c r="G929" s="12">
        <f t="shared" si="721"/>
        <v>4</v>
      </c>
      <c r="H929" s="12" t="str">
        <f t="shared" si="722"/>
        <v>Communications &amp; Marketing</v>
      </c>
      <c r="I929" s="12" t="str">
        <f t="shared" si="723"/>
        <v>Communications &amp; Marketing3</v>
      </c>
      <c r="J929" s="12" t="str">
        <f t="shared" si="724"/>
        <v>Marketing Multi-Role</v>
      </c>
      <c r="K929" s="12" t="str">
        <f t="shared" si="725"/>
        <v>Communications &amp; MarketingMarketing Multi-Role1</v>
      </c>
      <c r="L929" s="12" t="str">
        <f t="shared" si="726"/>
        <v>Marketing Multi-Role</v>
      </c>
      <c r="M929" s="12" t="str">
        <f t="shared" si="727"/>
        <v>Communications &amp; MarketingMarketing Multi-RoleMarketing Multi-Role4</v>
      </c>
      <c r="N929" s="12" t="str">
        <f t="shared" si="728"/>
        <v>E - Senior Professional</v>
      </c>
      <c r="O929" s="188" t="s">
        <v>2944</v>
      </c>
      <c r="P929" s="4" t="str">
        <f t="shared" si="737"/>
        <v>CM</v>
      </c>
      <c r="Q929" s="4" t="str">
        <f t="shared" si="738"/>
        <v>MA</v>
      </c>
      <c r="R929" s="4" t="str">
        <f t="shared" si="739"/>
        <v>A</v>
      </c>
      <c r="S929" s="4" t="str">
        <f t="shared" si="740"/>
        <v>E</v>
      </c>
      <c r="V929" s="12" t="str">
        <f t="shared" si="741"/>
        <v>RRU-CM-MAAE</v>
      </c>
      <c r="W929" s="17" t="str">
        <f t="shared" si="736"/>
        <v>Communications &amp; Marketing</v>
      </c>
      <c r="X929" s="17" t="str">
        <f t="shared" si="742"/>
        <v>Marketing Multi-Role</v>
      </c>
      <c r="Y929" s="17" t="str">
        <f t="shared" si="744"/>
        <v>Marketing Multi-Role</v>
      </c>
      <c r="Z929" s="17" t="str">
        <f t="shared" si="743"/>
        <v>E - Senior Professional</v>
      </c>
      <c r="AN929" s="4" t="str">
        <f t="shared" si="729"/>
        <v>CMMAAE</v>
      </c>
      <c r="AO929" s="12" t="str">
        <f t="shared" si="717"/>
        <v>RRU-CM-MAAE</v>
      </c>
      <c r="AP929" s="12" t="str">
        <f t="shared" si="730"/>
        <v>Communications &amp; Marketing</v>
      </c>
      <c r="AQ929" s="12" t="str">
        <f t="shared" si="731"/>
        <v>Marketing Multi-Role</v>
      </c>
      <c r="AR929" s="12" t="str">
        <f t="shared" si="732"/>
        <v>Marketing Multi-Role</v>
      </c>
      <c r="AS929" s="12" t="str">
        <f t="shared" si="733"/>
        <v>E - Senior Professional</v>
      </c>
      <c r="AT929" s="12" t="str">
        <f t="shared" si="734"/>
        <v>Communications &amp; MarketingMarketing Multi-RoleMarketing Multi-RoleE - Senior Professional</v>
      </c>
      <c r="AU929" s="153" t="str">
        <f t="shared" si="735"/>
        <v>E</v>
      </c>
    </row>
    <row r="930" spans="1:47">
      <c r="A930" s="189" t="s">
        <v>9</v>
      </c>
      <c r="B930" s="189" t="s">
        <v>2940</v>
      </c>
      <c r="C930" s="189" t="s">
        <v>2940</v>
      </c>
      <c r="D930" s="189" t="s">
        <v>137</v>
      </c>
      <c r="E930" s="12">
        <f t="shared" si="719"/>
        <v>3</v>
      </c>
      <c r="F930" s="12">
        <f t="shared" si="720"/>
        <v>1</v>
      </c>
      <c r="G930" s="12">
        <f t="shared" si="721"/>
        <v>5</v>
      </c>
      <c r="H930" s="12" t="str">
        <f t="shared" si="722"/>
        <v>Communications &amp; Marketing</v>
      </c>
      <c r="I930" s="12" t="str">
        <f t="shared" si="723"/>
        <v>Communications &amp; Marketing3</v>
      </c>
      <c r="J930" s="12" t="str">
        <f t="shared" si="724"/>
        <v>Marketing Multi-Role</v>
      </c>
      <c r="K930" s="12" t="str">
        <f t="shared" si="725"/>
        <v>Communications &amp; MarketingMarketing Multi-Role1</v>
      </c>
      <c r="L930" s="12" t="str">
        <f t="shared" si="726"/>
        <v>Marketing Multi-Role</v>
      </c>
      <c r="M930" s="12" t="str">
        <f t="shared" si="727"/>
        <v>Communications &amp; MarketingMarketing Multi-RoleMarketing Multi-Role5</v>
      </c>
      <c r="N930" s="12" t="str">
        <f t="shared" si="728"/>
        <v>F - Intermediate Professional</v>
      </c>
      <c r="O930" s="188" t="s">
        <v>2945</v>
      </c>
      <c r="P930" s="4" t="str">
        <f t="shared" si="737"/>
        <v>CM</v>
      </c>
      <c r="Q930" s="4" t="str">
        <f t="shared" si="738"/>
        <v>MA</v>
      </c>
      <c r="R930" s="4" t="str">
        <f t="shared" si="739"/>
        <v>A</v>
      </c>
      <c r="S930" s="4" t="str">
        <f t="shared" si="740"/>
        <v>F</v>
      </c>
      <c r="V930" s="12" t="str">
        <f t="shared" si="741"/>
        <v>RRU-CM-MAAF</v>
      </c>
      <c r="W930" s="17" t="str">
        <f t="shared" si="736"/>
        <v>Communications &amp; Marketing</v>
      </c>
      <c r="X930" s="17" t="str">
        <f t="shared" si="742"/>
        <v>Marketing Multi-Role</v>
      </c>
      <c r="Y930" s="17" t="str">
        <f t="shared" si="744"/>
        <v>Marketing Multi-Role</v>
      </c>
      <c r="Z930" s="17" t="str">
        <f t="shared" si="743"/>
        <v>F - Intermediate Professional</v>
      </c>
      <c r="AN930" s="4" t="str">
        <f t="shared" si="729"/>
        <v>CMMAAF</v>
      </c>
      <c r="AO930" s="12" t="str">
        <f t="shared" si="717"/>
        <v>RRU-CM-MAAF</v>
      </c>
      <c r="AP930" s="12" t="str">
        <f t="shared" si="730"/>
        <v>Communications &amp; Marketing</v>
      </c>
      <c r="AQ930" s="12" t="str">
        <f t="shared" si="731"/>
        <v>Marketing Multi-Role</v>
      </c>
      <c r="AR930" s="12" t="str">
        <f t="shared" si="732"/>
        <v>Marketing Multi-Role</v>
      </c>
      <c r="AS930" s="12" t="str">
        <f t="shared" si="733"/>
        <v>F - Intermediate Professional</v>
      </c>
      <c r="AT930" s="12" t="str">
        <f t="shared" si="734"/>
        <v>Communications &amp; MarketingMarketing Multi-RoleMarketing Multi-RoleF - Intermediate Professional</v>
      </c>
      <c r="AU930" s="153" t="str">
        <f t="shared" si="735"/>
        <v>F</v>
      </c>
    </row>
    <row r="931" spans="1:47">
      <c r="A931" s="189" t="s">
        <v>9</v>
      </c>
      <c r="B931" s="189" t="s">
        <v>2940</v>
      </c>
      <c r="C931" s="189" t="s">
        <v>2940</v>
      </c>
      <c r="D931" s="189" t="s">
        <v>138</v>
      </c>
      <c r="E931" s="12">
        <f t="shared" si="719"/>
        <v>3</v>
      </c>
      <c r="F931" s="12">
        <f t="shared" si="720"/>
        <v>1</v>
      </c>
      <c r="G931" s="12">
        <f t="shared" si="721"/>
        <v>6</v>
      </c>
      <c r="H931" s="12" t="str">
        <f t="shared" si="722"/>
        <v>Communications &amp; Marketing</v>
      </c>
      <c r="I931" s="12" t="str">
        <f t="shared" si="723"/>
        <v>Communications &amp; Marketing3</v>
      </c>
      <c r="J931" s="12" t="str">
        <f t="shared" si="724"/>
        <v>Marketing Multi-Role</v>
      </c>
      <c r="K931" s="12" t="str">
        <f t="shared" si="725"/>
        <v>Communications &amp; MarketingMarketing Multi-Role1</v>
      </c>
      <c r="L931" s="12" t="str">
        <f t="shared" si="726"/>
        <v>Marketing Multi-Role</v>
      </c>
      <c r="M931" s="12" t="str">
        <f t="shared" si="727"/>
        <v>Communications &amp; MarketingMarketing Multi-RoleMarketing Multi-Role6</v>
      </c>
      <c r="N931" s="12" t="str">
        <f t="shared" si="728"/>
        <v>G - Junior Professional</v>
      </c>
      <c r="O931" s="188" t="s">
        <v>2946</v>
      </c>
      <c r="P931" s="4" t="str">
        <f t="shared" si="737"/>
        <v>CM</v>
      </c>
      <c r="Q931" s="4" t="str">
        <f t="shared" si="738"/>
        <v>MA</v>
      </c>
      <c r="R931" s="4" t="str">
        <f t="shared" si="739"/>
        <v>A</v>
      </c>
      <c r="S931" s="4" t="str">
        <f t="shared" si="740"/>
        <v>G</v>
      </c>
      <c r="V931" s="12" t="str">
        <f t="shared" si="741"/>
        <v>RRU-CM-MAAG</v>
      </c>
      <c r="W931" s="17" t="str">
        <f t="shared" si="736"/>
        <v>Communications &amp; Marketing</v>
      </c>
      <c r="X931" s="17" t="str">
        <f t="shared" si="742"/>
        <v>Marketing Multi-Role</v>
      </c>
      <c r="Y931" s="17" t="str">
        <f t="shared" si="744"/>
        <v>Marketing Multi-Role</v>
      </c>
      <c r="Z931" s="17" t="str">
        <f t="shared" si="743"/>
        <v>G - Junior Professional</v>
      </c>
      <c r="AN931" s="4" t="str">
        <f t="shared" si="729"/>
        <v>CMMAAG</v>
      </c>
      <c r="AO931" s="12" t="str">
        <f t="shared" si="717"/>
        <v>RRU-CM-MAAG</v>
      </c>
      <c r="AP931" s="12" t="str">
        <f t="shared" si="730"/>
        <v>Communications &amp; Marketing</v>
      </c>
      <c r="AQ931" s="12" t="str">
        <f t="shared" si="731"/>
        <v>Marketing Multi-Role</v>
      </c>
      <c r="AR931" s="12" t="str">
        <f t="shared" si="732"/>
        <v>Marketing Multi-Role</v>
      </c>
      <c r="AS931" s="12" t="str">
        <f t="shared" si="733"/>
        <v>G - Junior Professional</v>
      </c>
      <c r="AT931" s="12" t="str">
        <f t="shared" si="734"/>
        <v>Communications &amp; MarketingMarketing Multi-RoleMarketing Multi-RoleG - Junior Professional</v>
      </c>
      <c r="AU931" s="153" t="str">
        <f t="shared" si="735"/>
        <v>G</v>
      </c>
    </row>
    <row r="932" spans="1:47">
      <c r="A932" s="189" t="s">
        <v>9</v>
      </c>
      <c r="B932" s="189" t="s">
        <v>2940</v>
      </c>
      <c r="C932" s="189" t="s">
        <v>2940</v>
      </c>
      <c r="D932" s="189" t="s">
        <v>1408</v>
      </c>
      <c r="E932" s="12">
        <f t="shared" si="719"/>
        <v>3</v>
      </c>
      <c r="F932" s="12">
        <f t="shared" si="720"/>
        <v>1</v>
      </c>
      <c r="G932" s="12">
        <f t="shared" si="721"/>
        <v>7</v>
      </c>
      <c r="H932" s="12" t="str">
        <f t="shared" si="722"/>
        <v>Communications &amp; Marketing</v>
      </c>
      <c r="I932" s="12" t="str">
        <f t="shared" si="723"/>
        <v>Communications &amp; Marketing3</v>
      </c>
      <c r="J932" s="12" t="str">
        <f t="shared" si="724"/>
        <v>Marketing Multi-Role</v>
      </c>
      <c r="K932" s="12" t="str">
        <f t="shared" si="725"/>
        <v>Communications &amp; MarketingMarketing Multi-Role1</v>
      </c>
      <c r="L932" s="12" t="str">
        <f t="shared" si="726"/>
        <v>Marketing Multi-Role</v>
      </c>
      <c r="M932" s="12" t="str">
        <f t="shared" si="727"/>
        <v>Communications &amp; MarketingMarketing Multi-RoleMarketing Multi-Role7</v>
      </c>
      <c r="N932" s="12" t="str">
        <f t="shared" si="728"/>
        <v>Levels C &amp; D Combined</v>
      </c>
      <c r="O932" s="188" t="s">
        <v>2947</v>
      </c>
      <c r="P932" s="4" t="str">
        <f t="shared" si="737"/>
        <v>CM</v>
      </c>
      <c r="Q932" s="4" t="str">
        <f t="shared" si="738"/>
        <v>MA</v>
      </c>
      <c r="R932" s="4" t="str">
        <f t="shared" si="739"/>
        <v>A</v>
      </c>
      <c r="S932" s="4" t="str">
        <f t="shared" si="740"/>
        <v>2</v>
      </c>
      <c r="V932" s="12" t="str">
        <f t="shared" si="741"/>
        <v>RRU-CM-MAA2</v>
      </c>
      <c r="W932" s="17" t="str">
        <f t="shared" si="736"/>
        <v>Communications &amp; Marketing</v>
      </c>
      <c r="X932" s="17" t="str">
        <f t="shared" si="742"/>
        <v>Marketing Multi-Role</v>
      </c>
      <c r="Y932" s="17" t="str">
        <f t="shared" si="744"/>
        <v>Marketing Multi-Role</v>
      </c>
      <c r="Z932" s="17" t="str">
        <f t="shared" si="743"/>
        <v>Levels C &amp; D Combined</v>
      </c>
      <c r="AN932" s="4" t="str">
        <f t="shared" si="729"/>
        <v>CMMAA2</v>
      </c>
      <c r="AO932" s="12" t="str">
        <f t="shared" si="717"/>
        <v>RRU-CM-MAA2</v>
      </c>
      <c r="AP932" s="12" t="str">
        <f t="shared" si="730"/>
        <v>Communications &amp; Marketing</v>
      </c>
      <c r="AQ932" s="12" t="str">
        <f t="shared" si="731"/>
        <v>Marketing Multi-Role</v>
      </c>
      <c r="AR932" s="12" t="str">
        <f t="shared" si="732"/>
        <v>Marketing Multi-Role</v>
      </c>
      <c r="AS932" s="12" t="str">
        <f t="shared" si="733"/>
        <v>Levels C &amp; D Combined</v>
      </c>
      <c r="AT932" s="12" t="str">
        <f t="shared" si="734"/>
        <v>Communications &amp; MarketingMarketing Multi-RoleMarketing Multi-RoleLevels C &amp; D Combined</v>
      </c>
      <c r="AU932" s="153" t="str">
        <f t="shared" si="735"/>
        <v>2</v>
      </c>
    </row>
    <row r="933" spans="1:47">
      <c r="A933" s="189" t="s">
        <v>9</v>
      </c>
      <c r="B933" s="189" t="s">
        <v>2940</v>
      </c>
      <c r="C933" s="189" t="s">
        <v>2940</v>
      </c>
      <c r="D933" s="189" t="s">
        <v>1409</v>
      </c>
      <c r="E933" s="12">
        <f t="shared" si="719"/>
        <v>3</v>
      </c>
      <c r="F933" s="12">
        <f t="shared" si="720"/>
        <v>1</v>
      </c>
      <c r="G933" s="12">
        <f t="shared" si="721"/>
        <v>8</v>
      </c>
      <c r="H933" s="12" t="str">
        <f t="shared" si="722"/>
        <v>Communications &amp; Marketing</v>
      </c>
      <c r="I933" s="12" t="str">
        <f t="shared" si="723"/>
        <v>Communications &amp; Marketing3</v>
      </c>
      <c r="J933" s="12" t="str">
        <f t="shared" si="724"/>
        <v>Marketing Multi-Role</v>
      </c>
      <c r="K933" s="12" t="str">
        <f t="shared" si="725"/>
        <v>Communications &amp; MarketingMarketing Multi-Role1</v>
      </c>
      <c r="L933" s="12" t="str">
        <f t="shared" si="726"/>
        <v>Marketing Multi-Role</v>
      </c>
      <c r="M933" s="12" t="str">
        <f t="shared" si="727"/>
        <v>Communications &amp; MarketingMarketing Multi-RoleMarketing Multi-Role8</v>
      </c>
      <c r="N933" s="12" t="str">
        <f t="shared" si="728"/>
        <v>Levels E, F &amp; G Combined</v>
      </c>
      <c r="O933" s="188" t="s">
        <v>2948</v>
      </c>
      <c r="P933" s="4" t="str">
        <f t="shared" si="737"/>
        <v>CM</v>
      </c>
      <c r="Q933" s="4" t="str">
        <f t="shared" si="738"/>
        <v>MA</v>
      </c>
      <c r="R933" s="4" t="str">
        <f t="shared" si="739"/>
        <v>A</v>
      </c>
      <c r="S933" s="4" t="str">
        <f t="shared" si="740"/>
        <v>3</v>
      </c>
      <c r="V933" s="12" t="str">
        <f t="shared" si="741"/>
        <v>RRU-CM-MAA3</v>
      </c>
      <c r="W933" s="17" t="str">
        <f t="shared" si="736"/>
        <v>Communications &amp; Marketing</v>
      </c>
      <c r="X933" s="17" t="str">
        <f t="shared" si="742"/>
        <v>Marketing Multi-Role</v>
      </c>
      <c r="Y933" s="17" t="str">
        <f t="shared" si="744"/>
        <v>Marketing Multi-Role</v>
      </c>
      <c r="Z933" s="17" t="str">
        <f t="shared" si="743"/>
        <v>Levels E, F &amp; G Combined</v>
      </c>
      <c r="AN933" s="4" t="str">
        <f t="shared" si="729"/>
        <v>CMMAA3</v>
      </c>
      <c r="AO933" s="12" t="str">
        <f t="shared" si="717"/>
        <v>RRU-CM-MAA3</v>
      </c>
      <c r="AP933" s="12" t="str">
        <f t="shared" si="730"/>
        <v>Communications &amp; Marketing</v>
      </c>
      <c r="AQ933" s="12" t="str">
        <f t="shared" si="731"/>
        <v>Marketing Multi-Role</v>
      </c>
      <c r="AR933" s="12" t="str">
        <f t="shared" si="732"/>
        <v>Marketing Multi-Role</v>
      </c>
      <c r="AS933" s="12" t="str">
        <f t="shared" si="733"/>
        <v>Levels E, F &amp; G Combined</v>
      </c>
      <c r="AT933" s="12" t="str">
        <f t="shared" si="734"/>
        <v>Communications &amp; MarketingMarketing Multi-RoleMarketing Multi-RoleLevels E, F &amp; G Combined</v>
      </c>
      <c r="AU933" s="153" t="str">
        <f t="shared" si="735"/>
        <v>3</v>
      </c>
    </row>
    <row r="934" spans="1:47">
      <c r="A934" s="189" t="s">
        <v>9</v>
      </c>
      <c r="B934" s="189" t="s">
        <v>2949</v>
      </c>
      <c r="C934" s="189" t="s">
        <v>2949</v>
      </c>
      <c r="D934" s="189" t="s">
        <v>142</v>
      </c>
      <c r="E934" s="12">
        <f t="shared" si="719"/>
        <v>4</v>
      </c>
      <c r="F934" s="12">
        <f t="shared" si="720"/>
        <v>1</v>
      </c>
      <c r="G934" s="12">
        <f t="shared" si="721"/>
        <v>1</v>
      </c>
      <c r="H934" s="12" t="str">
        <f t="shared" si="722"/>
        <v>Communications &amp; Marketing</v>
      </c>
      <c r="I934" s="12" t="str">
        <f t="shared" si="723"/>
        <v>Communications &amp; Marketing4</v>
      </c>
      <c r="J934" s="12" t="str">
        <f t="shared" si="724"/>
        <v>Community Relations</v>
      </c>
      <c r="K934" s="12" t="str">
        <f t="shared" si="725"/>
        <v>Communications &amp; MarketingCommunity Relations1</v>
      </c>
      <c r="L934" s="12" t="str">
        <f t="shared" si="726"/>
        <v>Community Relations</v>
      </c>
      <c r="M934" s="12" t="str">
        <f t="shared" si="727"/>
        <v>Communications &amp; MarketingCommunity RelationsCommunity Relations1</v>
      </c>
      <c r="N934" s="12" t="str">
        <f t="shared" si="728"/>
        <v>C - Function Manager/Senior Technical Expert</v>
      </c>
      <c r="O934" s="188" t="s">
        <v>2950</v>
      </c>
      <c r="P934" s="4" t="str">
        <f t="shared" si="737"/>
        <v>CM</v>
      </c>
      <c r="Q934" s="4" t="str">
        <f t="shared" si="738"/>
        <v>CR</v>
      </c>
      <c r="R934" s="4" t="str">
        <f t="shared" si="739"/>
        <v>A</v>
      </c>
      <c r="S934" s="4" t="str">
        <f t="shared" si="740"/>
        <v>C</v>
      </c>
      <c r="V934" s="12" t="str">
        <f t="shared" si="741"/>
        <v>RRU-CM-CRAC</v>
      </c>
      <c r="W934" s="17" t="str">
        <f t="shared" si="736"/>
        <v>Communications &amp; Marketing</v>
      </c>
      <c r="X934" s="17" t="str">
        <f t="shared" si="742"/>
        <v>Community Relations</v>
      </c>
      <c r="Y934" s="17" t="str">
        <f t="shared" si="744"/>
        <v>Marketing Multi-Role</v>
      </c>
      <c r="Z934" s="17" t="str">
        <f t="shared" si="743"/>
        <v>C - Function Manager/Senior Technical Expert</v>
      </c>
      <c r="AN934" s="4" t="str">
        <f t="shared" si="729"/>
        <v>CMCRAC</v>
      </c>
      <c r="AO934" s="12" t="str">
        <f t="shared" si="717"/>
        <v>RRU-CM-CRAC</v>
      </c>
      <c r="AP934" s="12" t="str">
        <f t="shared" si="730"/>
        <v>Communications &amp; Marketing</v>
      </c>
      <c r="AQ934" s="12" t="str">
        <f t="shared" si="731"/>
        <v>Community Relations</v>
      </c>
      <c r="AR934" s="12" t="str">
        <f t="shared" si="732"/>
        <v>Community Relations</v>
      </c>
      <c r="AS934" s="12" t="str">
        <f t="shared" si="733"/>
        <v>C - Function Manager/Senior Technical Expert</v>
      </c>
      <c r="AT934" s="12" t="str">
        <f t="shared" si="734"/>
        <v>Communications &amp; MarketingCommunity RelationsCommunity RelationsC - Function Manager/Senior Technical Expert</v>
      </c>
      <c r="AU934" s="153" t="str">
        <f t="shared" si="735"/>
        <v>C</v>
      </c>
    </row>
    <row r="935" spans="1:47">
      <c r="A935" s="189" t="s">
        <v>9</v>
      </c>
      <c r="B935" s="189" t="s">
        <v>2949</v>
      </c>
      <c r="C935" s="189" t="s">
        <v>2949</v>
      </c>
      <c r="D935" s="189" t="s">
        <v>136</v>
      </c>
      <c r="E935" s="12">
        <f t="shared" si="719"/>
        <v>4</v>
      </c>
      <c r="F935" s="12">
        <f t="shared" si="720"/>
        <v>1</v>
      </c>
      <c r="G935" s="12">
        <f t="shared" si="721"/>
        <v>2</v>
      </c>
      <c r="H935" s="12" t="str">
        <f t="shared" si="722"/>
        <v>Communications &amp; Marketing</v>
      </c>
      <c r="I935" s="12" t="str">
        <f t="shared" si="723"/>
        <v>Communications &amp; Marketing4</v>
      </c>
      <c r="J935" s="12" t="str">
        <f t="shared" si="724"/>
        <v>Community Relations</v>
      </c>
      <c r="K935" s="12" t="str">
        <f t="shared" si="725"/>
        <v>Communications &amp; MarketingCommunity Relations1</v>
      </c>
      <c r="L935" s="12" t="str">
        <f t="shared" si="726"/>
        <v>Community Relations</v>
      </c>
      <c r="M935" s="12" t="str">
        <f t="shared" si="727"/>
        <v>Communications &amp; MarketingCommunity RelationsCommunity Relations2</v>
      </c>
      <c r="N935" s="12" t="str">
        <f t="shared" si="728"/>
        <v>E - Senior Professional</v>
      </c>
      <c r="O935" s="188" t="s">
        <v>2951</v>
      </c>
      <c r="P935" s="4" t="str">
        <f t="shared" si="737"/>
        <v>CM</v>
      </c>
      <c r="Q935" s="4" t="str">
        <f t="shared" si="738"/>
        <v>CR</v>
      </c>
      <c r="R935" s="4" t="str">
        <f t="shared" si="739"/>
        <v>A</v>
      </c>
      <c r="S935" s="4" t="str">
        <f t="shared" si="740"/>
        <v>E</v>
      </c>
      <c r="V935" s="12" t="str">
        <f t="shared" si="741"/>
        <v>RRU-CM-CRAE</v>
      </c>
      <c r="W935" s="17" t="str">
        <f t="shared" si="736"/>
        <v>Communications &amp; Marketing</v>
      </c>
      <c r="X935" s="17" t="str">
        <f t="shared" si="742"/>
        <v>Community Relations</v>
      </c>
      <c r="Y935" s="17" t="str">
        <f t="shared" si="744"/>
        <v>Community Relations</v>
      </c>
      <c r="Z935" s="17" t="str">
        <f t="shared" si="743"/>
        <v>E - Senior Professional</v>
      </c>
      <c r="AN935" s="4" t="str">
        <f t="shared" si="729"/>
        <v>CMCRAE</v>
      </c>
      <c r="AO935" s="12" t="str">
        <f t="shared" si="717"/>
        <v>RRU-CM-CRAE</v>
      </c>
      <c r="AP935" s="12" t="str">
        <f t="shared" si="730"/>
        <v>Communications &amp; Marketing</v>
      </c>
      <c r="AQ935" s="12" t="str">
        <f t="shared" si="731"/>
        <v>Community Relations</v>
      </c>
      <c r="AR935" s="12" t="str">
        <f t="shared" si="732"/>
        <v>Community Relations</v>
      </c>
      <c r="AS935" s="12" t="str">
        <f t="shared" si="733"/>
        <v>E - Senior Professional</v>
      </c>
      <c r="AT935" s="12" t="str">
        <f t="shared" si="734"/>
        <v>Communications &amp; MarketingCommunity RelationsCommunity RelationsE - Senior Professional</v>
      </c>
      <c r="AU935" s="153" t="str">
        <f t="shared" si="735"/>
        <v>E</v>
      </c>
    </row>
    <row r="936" spans="1:47">
      <c r="A936" s="189" t="s">
        <v>9</v>
      </c>
      <c r="B936" s="189" t="s">
        <v>2949</v>
      </c>
      <c r="C936" s="189" t="s">
        <v>2949</v>
      </c>
      <c r="D936" s="189" t="s">
        <v>138</v>
      </c>
      <c r="E936" s="12">
        <f t="shared" si="719"/>
        <v>4</v>
      </c>
      <c r="F936" s="12">
        <f t="shared" si="720"/>
        <v>1</v>
      </c>
      <c r="G936" s="12">
        <f t="shared" si="721"/>
        <v>3</v>
      </c>
      <c r="H936" s="12" t="str">
        <f t="shared" si="722"/>
        <v>Communications &amp; Marketing</v>
      </c>
      <c r="I936" s="12" t="str">
        <f t="shared" si="723"/>
        <v>Communications &amp; Marketing4</v>
      </c>
      <c r="J936" s="12" t="str">
        <f t="shared" si="724"/>
        <v>Community Relations</v>
      </c>
      <c r="K936" s="12" t="str">
        <f t="shared" si="725"/>
        <v>Communications &amp; MarketingCommunity Relations1</v>
      </c>
      <c r="L936" s="12" t="str">
        <f t="shared" si="726"/>
        <v>Community Relations</v>
      </c>
      <c r="M936" s="12" t="str">
        <f t="shared" si="727"/>
        <v>Communications &amp; MarketingCommunity RelationsCommunity Relations3</v>
      </c>
      <c r="N936" s="12" t="str">
        <f t="shared" si="728"/>
        <v>G - Junior Professional</v>
      </c>
      <c r="O936" s="188" t="s">
        <v>2952</v>
      </c>
      <c r="P936" s="4" t="str">
        <f t="shared" si="737"/>
        <v>CM</v>
      </c>
      <c r="Q936" s="4" t="str">
        <f t="shared" si="738"/>
        <v>CR</v>
      </c>
      <c r="R936" s="4" t="str">
        <f t="shared" si="739"/>
        <v>A</v>
      </c>
      <c r="S936" s="4" t="str">
        <f t="shared" si="740"/>
        <v>G</v>
      </c>
      <c r="V936" s="12" t="str">
        <f t="shared" si="741"/>
        <v>RRU-CM-CRAG</v>
      </c>
      <c r="W936" s="17" t="str">
        <f t="shared" si="736"/>
        <v>Communications &amp; Marketing</v>
      </c>
      <c r="X936" s="17" t="str">
        <f t="shared" si="742"/>
        <v>Community Relations</v>
      </c>
      <c r="Y936" s="17" t="str">
        <f t="shared" si="744"/>
        <v>Community Relations</v>
      </c>
      <c r="Z936" s="17" t="str">
        <f t="shared" si="743"/>
        <v>G - Junior Professional</v>
      </c>
      <c r="AN936" s="4" t="str">
        <f t="shared" si="729"/>
        <v>CMCRAG</v>
      </c>
      <c r="AO936" s="12" t="str">
        <f t="shared" si="717"/>
        <v>RRU-CM-CRAG</v>
      </c>
      <c r="AP936" s="12" t="str">
        <f t="shared" si="730"/>
        <v>Communications &amp; Marketing</v>
      </c>
      <c r="AQ936" s="12" t="str">
        <f t="shared" si="731"/>
        <v>Community Relations</v>
      </c>
      <c r="AR936" s="12" t="str">
        <f t="shared" si="732"/>
        <v>Community Relations</v>
      </c>
      <c r="AS936" s="12" t="str">
        <f t="shared" si="733"/>
        <v>G - Junior Professional</v>
      </c>
      <c r="AT936" s="12" t="str">
        <f t="shared" si="734"/>
        <v>Communications &amp; MarketingCommunity RelationsCommunity RelationsG - Junior Professional</v>
      </c>
      <c r="AU936" s="153" t="str">
        <f t="shared" si="735"/>
        <v>G</v>
      </c>
    </row>
    <row r="937" spans="1:47">
      <c r="A937" s="189" t="s">
        <v>9</v>
      </c>
      <c r="B937" s="189" t="s">
        <v>3781</v>
      </c>
      <c r="C937" s="189" t="s">
        <v>3781</v>
      </c>
      <c r="D937" s="189" t="s">
        <v>51</v>
      </c>
      <c r="E937" s="12">
        <f t="shared" si="719"/>
        <v>5</v>
      </c>
      <c r="F937" s="12">
        <f t="shared" si="720"/>
        <v>1</v>
      </c>
      <c r="G937" s="12">
        <f t="shared" si="721"/>
        <v>1</v>
      </c>
      <c r="H937" s="12" t="str">
        <f t="shared" si="722"/>
        <v>Communications &amp; Marketing</v>
      </c>
      <c r="I937" s="12" t="str">
        <f t="shared" si="723"/>
        <v>Communications &amp; Marketing5</v>
      </c>
      <c r="J937" s="12" t="str">
        <f t="shared" si="724"/>
        <v>Product Development</v>
      </c>
      <c r="K937" s="12" t="str">
        <f t="shared" si="725"/>
        <v>Communications &amp; MarketingProduct Development1</v>
      </c>
      <c r="L937" s="12" t="str">
        <f t="shared" si="726"/>
        <v>Product Development</v>
      </c>
      <c r="M937" s="12" t="str">
        <f t="shared" si="727"/>
        <v>Communications &amp; MarketingProduct DevelopmentProduct Development1</v>
      </c>
      <c r="N937" s="12" t="str">
        <f t="shared" si="728"/>
        <v>B - Senior Function Manager</v>
      </c>
      <c r="O937" s="188" t="s">
        <v>1768</v>
      </c>
      <c r="P937" s="4" t="str">
        <f t="shared" si="737"/>
        <v>CM</v>
      </c>
      <c r="Q937" s="4" t="str">
        <f t="shared" si="738"/>
        <v>PD</v>
      </c>
      <c r="R937" s="4" t="str">
        <f t="shared" si="739"/>
        <v>A</v>
      </c>
      <c r="S937" s="4" t="str">
        <f t="shared" si="740"/>
        <v>B</v>
      </c>
      <c r="V937" s="12" t="str">
        <f t="shared" si="741"/>
        <v>RRU-CM-PDAB</v>
      </c>
      <c r="W937" s="17" t="str">
        <f t="shared" si="736"/>
        <v>Communications &amp; Marketing</v>
      </c>
      <c r="X937" s="17" t="str">
        <f t="shared" si="742"/>
        <v>Product Development</v>
      </c>
      <c r="Y937" s="17" t="str">
        <f t="shared" si="744"/>
        <v>Community Relations</v>
      </c>
      <c r="Z937" s="17" t="str">
        <f t="shared" si="743"/>
        <v>B - Senior Function Manager</v>
      </c>
      <c r="AN937" s="4" t="str">
        <f t="shared" si="729"/>
        <v>CMPDAB</v>
      </c>
      <c r="AO937" s="12" t="str">
        <f t="shared" si="717"/>
        <v>RRU-CM-PDAB</v>
      </c>
      <c r="AP937" s="12" t="str">
        <f t="shared" si="730"/>
        <v>Communications &amp; Marketing</v>
      </c>
      <c r="AQ937" s="12" t="str">
        <f t="shared" si="731"/>
        <v>Product Development</v>
      </c>
      <c r="AR937" s="12" t="str">
        <f t="shared" si="732"/>
        <v>Product Development</v>
      </c>
      <c r="AS937" s="12" t="str">
        <f t="shared" si="733"/>
        <v>B - Senior Function Manager</v>
      </c>
      <c r="AT937" s="12" t="str">
        <f t="shared" si="734"/>
        <v>Communications &amp; MarketingProduct DevelopmentProduct DevelopmentB - Senior Function Manager</v>
      </c>
      <c r="AU937" s="153" t="str">
        <f t="shared" si="735"/>
        <v>B</v>
      </c>
    </row>
    <row r="938" spans="1:47">
      <c r="A938" s="189" t="s">
        <v>9</v>
      </c>
      <c r="B938" s="189" t="s">
        <v>3781</v>
      </c>
      <c r="C938" s="189" t="s">
        <v>3781</v>
      </c>
      <c r="D938" s="189" t="s">
        <v>142</v>
      </c>
      <c r="E938" s="12">
        <f t="shared" si="719"/>
        <v>5</v>
      </c>
      <c r="F938" s="12">
        <f t="shared" si="720"/>
        <v>1</v>
      </c>
      <c r="G938" s="12">
        <f t="shared" si="721"/>
        <v>2</v>
      </c>
      <c r="H938" s="12" t="str">
        <f t="shared" si="722"/>
        <v>Communications &amp; Marketing</v>
      </c>
      <c r="I938" s="12" t="str">
        <f t="shared" si="723"/>
        <v>Communications &amp; Marketing5</v>
      </c>
      <c r="J938" s="12" t="str">
        <f t="shared" si="724"/>
        <v>Product Development</v>
      </c>
      <c r="K938" s="12" t="str">
        <f t="shared" si="725"/>
        <v>Communications &amp; MarketingProduct Development1</v>
      </c>
      <c r="L938" s="12" t="str">
        <f t="shared" si="726"/>
        <v>Product Development</v>
      </c>
      <c r="M938" s="12" t="str">
        <f t="shared" si="727"/>
        <v>Communications &amp; MarketingProduct DevelopmentProduct Development2</v>
      </c>
      <c r="N938" s="12" t="str">
        <f t="shared" si="728"/>
        <v>C - Function Manager/Senior Technical Expert</v>
      </c>
      <c r="O938" s="188" t="s">
        <v>1769</v>
      </c>
      <c r="P938" s="4" t="str">
        <f t="shared" si="737"/>
        <v>CM</v>
      </c>
      <c r="Q938" s="4" t="str">
        <f t="shared" si="738"/>
        <v>PD</v>
      </c>
      <c r="R938" s="4" t="str">
        <f t="shared" si="739"/>
        <v>A</v>
      </c>
      <c r="S938" s="4" t="str">
        <f t="shared" si="740"/>
        <v>C</v>
      </c>
      <c r="V938" s="12" t="str">
        <f t="shared" si="741"/>
        <v>RRU-CM-PDAC</v>
      </c>
      <c r="W938" s="17" t="str">
        <f t="shared" si="736"/>
        <v>Communications &amp; Marketing</v>
      </c>
      <c r="X938" s="17" t="str">
        <f t="shared" si="742"/>
        <v>Product Development</v>
      </c>
      <c r="Y938" s="17" t="str">
        <f t="shared" si="744"/>
        <v>Product Development</v>
      </c>
      <c r="Z938" s="17" t="str">
        <f t="shared" si="743"/>
        <v>C - Function Manager/Senior Technical Expert</v>
      </c>
      <c r="AN938" s="4" t="str">
        <f t="shared" si="729"/>
        <v>CMPDAC</v>
      </c>
      <c r="AO938" s="12" t="str">
        <f t="shared" ref="AO938:AO1002" si="745">"RRU-"&amp;LEFT(AN938,2)&amp;"-"&amp;RIGHT(AN938,4)</f>
        <v>RRU-CM-PDAC</v>
      </c>
      <c r="AP938" s="12" t="str">
        <f t="shared" si="730"/>
        <v>Communications &amp; Marketing</v>
      </c>
      <c r="AQ938" s="12" t="str">
        <f t="shared" si="731"/>
        <v>Product Development</v>
      </c>
      <c r="AR938" s="12" t="str">
        <f t="shared" si="732"/>
        <v>Product Development</v>
      </c>
      <c r="AS938" s="12" t="str">
        <f t="shared" si="733"/>
        <v>C - Function Manager/Senior Technical Expert</v>
      </c>
      <c r="AT938" s="12" t="str">
        <f t="shared" si="734"/>
        <v>Communications &amp; MarketingProduct DevelopmentProduct DevelopmentC - Function Manager/Senior Technical Expert</v>
      </c>
      <c r="AU938" s="153" t="str">
        <f t="shared" si="735"/>
        <v>C</v>
      </c>
    </row>
    <row r="939" spans="1:47">
      <c r="A939" s="189" t="s">
        <v>9</v>
      </c>
      <c r="B939" s="189" t="s">
        <v>3781</v>
      </c>
      <c r="C939" s="189" t="s">
        <v>3781</v>
      </c>
      <c r="D939" s="189" t="s">
        <v>135</v>
      </c>
      <c r="E939" s="12">
        <f t="shared" si="719"/>
        <v>5</v>
      </c>
      <c r="F939" s="12">
        <f t="shared" si="720"/>
        <v>1</v>
      </c>
      <c r="G939" s="12">
        <f t="shared" si="721"/>
        <v>3</v>
      </c>
      <c r="H939" s="12" t="str">
        <f t="shared" si="722"/>
        <v>Communications &amp; Marketing</v>
      </c>
      <c r="I939" s="12" t="str">
        <f t="shared" si="723"/>
        <v>Communications &amp; Marketing5</v>
      </c>
      <c r="J939" s="12" t="str">
        <f t="shared" si="724"/>
        <v>Product Development</v>
      </c>
      <c r="K939" s="12" t="str">
        <f t="shared" si="725"/>
        <v>Communications &amp; MarketingProduct Development1</v>
      </c>
      <c r="L939" s="12" t="str">
        <f t="shared" si="726"/>
        <v>Product Development</v>
      </c>
      <c r="M939" s="12" t="str">
        <f t="shared" si="727"/>
        <v>Communications &amp; MarketingProduct DevelopmentProduct Development3</v>
      </c>
      <c r="N939" s="12" t="str">
        <f t="shared" si="728"/>
        <v>D - Manager/Technical Expert</v>
      </c>
      <c r="O939" s="188" t="s">
        <v>1770</v>
      </c>
      <c r="P939" s="4" t="str">
        <f t="shared" si="737"/>
        <v>CM</v>
      </c>
      <c r="Q939" s="4" t="str">
        <f t="shared" si="738"/>
        <v>PD</v>
      </c>
      <c r="R939" s="4" t="str">
        <f t="shared" si="739"/>
        <v>A</v>
      </c>
      <c r="S939" s="4" t="str">
        <f t="shared" si="740"/>
        <v>D</v>
      </c>
      <c r="V939" s="12" t="str">
        <f t="shared" si="741"/>
        <v>RRU-CM-PDAD</v>
      </c>
      <c r="W939" s="17" t="str">
        <f t="shared" si="736"/>
        <v>Communications &amp; Marketing</v>
      </c>
      <c r="X939" s="17" t="str">
        <f t="shared" si="742"/>
        <v>Product Development</v>
      </c>
      <c r="Y939" s="17" t="str">
        <f t="shared" si="744"/>
        <v>Product Development</v>
      </c>
      <c r="Z939" s="17" t="str">
        <f t="shared" si="743"/>
        <v>D - Manager/Technical Expert</v>
      </c>
      <c r="AN939" s="4" t="str">
        <f t="shared" si="729"/>
        <v>CMPDAD</v>
      </c>
      <c r="AO939" s="12" t="str">
        <f t="shared" si="745"/>
        <v>RRU-CM-PDAD</v>
      </c>
      <c r="AP939" s="12" t="str">
        <f t="shared" si="730"/>
        <v>Communications &amp; Marketing</v>
      </c>
      <c r="AQ939" s="12" t="str">
        <f t="shared" si="731"/>
        <v>Product Development</v>
      </c>
      <c r="AR939" s="12" t="str">
        <f t="shared" si="732"/>
        <v>Product Development</v>
      </c>
      <c r="AS939" s="12" t="str">
        <f t="shared" si="733"/>
        <v>D - Manager/Technical Expert</v>
      </c>
      <c r="AT939" s="12" t="str">
        <f t="shared" si="734"/>
        <v>Communications &amp; MarketingProduct DevelopmentProduct DevelopmentD - Manager/Technical Expert</v>
      </c>
      <c r="AU939" s="153" t="str">
        <f t="shared" si="735"/>
        <v>D</v>
      </c>
    </row>
    <row r="940" spans="1:47">
      <c r="A940" s="189" t="s">
        <v>9</v>
      </c>
      <c r="B940" s="189" t="s">
        <v>3781</v>
      </c>
      <c r="C940" s="189" t="s">
        <v>3781</v>
      </c>
      <c r="D940" s="189" t="s">
        <v>136</v>
      </c>
      <c r="E940" s="12">
        <f t="shared" si="719"/>
        <v>5</v>
      </c>
      <c r="F940" s="12">
        <f t="shared" si="720"/>
        <v>1</v>
      </c>
      <c r="G940" s="12">
        <f t="shared" si="721"/>
        <v>4</v>
      </c>
      <c r="H940" s="12" t="str">
        <f t="shared" si="722"/>
        <v>Communications &amp; Marketing</v>
      </c>
      <c r="I940" s="12" t="str">
        <f t="shared" si="723"/>
        <v>Communications &amp; Marketing5</v>
      </c>
      <c r="J940" s="12" t="str">
        <f t="shared" si="724"/>
        <v>Product Development</v>
      </c>
      <c r="K940" s="12" t="str">
        <f t="shared" si="725"/>
        <v>Communications &amp; MarketingProduct Development1</v>
      </c>
      <c r="L940" s="12" t="str">
        <f t="shared" si="726"/>
        <v>Product Development</v>
      </c>
      <c r="M940" s="12" t="str">
        <f t="shared" si="727"/>
        <v>Communications &amp; MarketingProduct DevelopmentProduct Development4</v>
      </c>
      <c r="N940" s="12" t="str">
        <f t="shared" si="728"/>
        <v>E - Senior Professional</v>
      </c>
      <c r="O940" s="188" t="s">
        <v>1771</v>
      </c>
      <c r="P940" s="4" t="str">
        <f t="shared" si="737"/>
        <v>CM</v>
      </c>
      <c r="Q940" s="4" t="str">
        <f t="shared" si="738"/>
        <v>PD</v>
      </c>
      <c r="R940" s="4" t="str">
        <f t="shared" si="739"/>
        <v>A</v>
      </c>
      <c r="S940" s="4" t="str">
        <f t="shared" si="740"/>
        <v>E</v>
      </c>
      <c r="V940" s="12" t="str">
        <f t="shared" si="741"/>
        <v>RRU-CM-PDAE</v>
      </c>
      <c r="W940" s="17" t="str">
        <f t="shared" si="736"/>
        <v>Communications &amp; Marketing</v>
      </c>
      <c r="X940" s="17" t="str">
        <f t="shared" si="742"/>
        <v>Product Development</v>
      </c>
      <c r="Y940" s="17" t="str">
        <f t="shared" si="744"/>
        <v>Product Development</v>
      </c>
      <c r="Z940" s="17" t="str">
        <f t="shared" si="743"/>
        <v>E - Senior Professional</v>
      </c>
      <c r="AN940" s="4" t="str">
        <f t="shared" si="729"/>
        <v>CMPDAE</v>
      </c>
      <c r="AO940" s="12" t="str">
        <f t="shared" si="745"/>
        <v>RRU-CM-PDAE</v>
      </c>
      <c r="AP940" s="12" t="str">
        <f t="shared" si="730"/>
        <v>Communications &amp; Marketing</v>
      </c>
      <c r="AQ940" s="12" t="str">
        <f t="shared" si="731"/>
        <v>Product Development</v>
      </c>
      <c r="AR940" s="12" t="str">
        <f t="shared" si="732"/>
        <v>Product Development</v>
      </c>
      <c r="AS940" s="12" t="str">
        <f t="shared" si="733"/>
        <v>E - Senior Professional</v>
      </c>
      <c r="AT940" s="12" t="str">
        <f t="shared" si="734"/>
        <v>Communications &amp; MarketingProduct DevelopmentProduct DevelopmentE - Senior Professional</v>
      </c>
      <c r="AU940" s="153" t="str">
        <f t="shared" si="735"/>
        <v>E</v>
      </c>
    </row>
    <row r="941" spans="1:47">
      <c r="A941" s="189" t="s">
        <v>9</v>
      </c>
      <c r="B941" s="189" t="s">
        <v>3781</v>
      </c>
      <c r="C941" s="189" t="s">
        <v>3781</v>
      </c>
      <c r="D941" s="189" t="s">
        <v>137</v>
      </c>
      <c r="E941" s="12">
        <f t="shared" si="719"/>
        <v>5</v>
      </c>
      <c r="F941" s="12">
        <f t="shared" si="720"/>
        <v>1</v>
      </c>
      <c r="G941" s="12">
        <f t="shared" si="721"/>
        <v>5</v>
      </c>
      <c r="H941" s="12" t="str">
        <f t="shared" si="722"/>
        <v>Communications &amp; Marketing</v>
      </c>
      <c r="I941" s="12" t="str">
        <f t="shared" si="723"/>
        <v>Communications &amp; Marketing5</v>
      </c>
      <c r="J941" s="12" t="str">
        <f t="shared" si="724"/>
        <v>Product Development</v>
      </c>
      <c r="K941" s="12" t="str">
        <f t="shared" si="725"/>
        <v>Communications &amp; MarketingProduct Development1</v>
      </c>
      <c r="L941" s="12" t="str">
        <f t="shared" si="726"/>
        <v>Product Development</v>
      </c>
      <c r="M941" s="12" t="str">
        <f t="shared" si="727"/>
        <v>Communications &amp; MarketingProduct DevelopmentProduct Development5</v>
      </c>
      <c r="N941" s="12" t="str">
        <f t="shared" si="728"/>
        <v>F - Intermediate Professional</v>
      </c>
      <c r="O941" s="188" t="s">
        <v>1772</v>
      </c>
      <c r="P941" s="4" t="str">
        <f t="shared" si="737"/>
        <v>CM</v>
      </c>
      <c r="Q941" s="4" t="str">
        <f t="shared" si="738"/>
        <v>PD</v>
      </c>
      <c r="R941" s="4" t="str">
        <f t="shared" si="739"/>
        <v>A</v>
      </c>
      <c r="S941" s="4" t="str">
        <f t="shared" si="740"/>
        <v>F</v>
      </c>
      <c r="V941" s="12" t="str">
        <f t="shared" si="741"/>
        <v>RRU-CM-PDAF</v>
      </c>
      <c r="W941" s="17" t="str">
        <f t="shared" si="736"/>
        <v>Communications &amp; Marketing</v>
      </c>
      <c r="X941" s="17" t="str">
        <f t="shared" si="742"/>
        <v>Product Development</v>
      </c>
      <c r="Y941" s="17" t="str">
        <f t="shared" si="744"/>
        <v>Product Development</v>
      </c>
      <c r="Z941" s="17" t="str">
        <f t="shared" si="743"/>
        <v>F - Intermediate Professional</v>
      </c>
      <c r="AN941" s="4" t="str">
        <f t="shared" si="729"/>
        <v>CMPDAF</v>
      </c>
      <c r="AO941" s="12" t="str">
        <f t="shared" si="745"/>
        <v>RRU-CM-PDAF</v>
      </c>
      <c r="AP941" s="12" t="str">
        <f t="shared" si="730"/>
        <v>Communications &amp; Marketing</v>
      </c>
      <c r="AQ941" s="12" t="str">
        <f t="shared" si="731"/>
        <v>Product Development</v>
      </c>
      <c r="AR941" s="12" t="str">
        <f t="shared" si="732"/>
        <v>Product Development</v>
      </c>
      <c r="AS941" s="12" t="str">
        <f t="shared" si="733"/>
        <v>F - Intermediate Professional</v>
      </c>
      <c r="AT941" s="12" t="str">
        <f t="shared" si="734"/>
        <v>Communications &amp; MarketingProduct DevelopmentProduct DevelopmentF - Intermediate Professional</v>
      </c>
      <c r="AU941" s="153" t="str">
        <f t="shared" si="735"/>
        <v>F</v>
      </c>
    </row>
    <row r="942" spans="1:47">
      <c r="A942" s="189" t="s">
        <v>9</v>
      </c>
      <c r="B942" s="189" t="s">
        <v>3781</v>
      </c>
      <c r="C942" s="189" t="s">
        <v>3781</v>
      </c>
      <c r="D942" s="189" t="s">
        <v>138</v>
      </c>
      <c r="E942" s="12">
        <f t="shared" si="719"/>
        <v>5</v>
      </c>
      <c r="F942" s="12">
        <f t="shared" si="720"/>
        <v>1</v>
      </c>
      <c r="G942" s="12">
        <f t="shared" si="721"/>
        <v>6</v>
      </c>
      <c r="H942" s="12" t="str">
        <f t="shared" si="722"/>
        <v>Communications &amp; Marketing</v>
      </c>
      <c r="I942" s="12" t="str">
        <f t="shared" si="723"/>
        <v>Communications &amp; Marketing5</v>
      </c>
      <c r="J942" s="12" t="str">
        <f t="shared" si="724"/>
        <v>Product Development</v>
      </c>
      <c r="K942" s="12" t="str">
        <f t="shared" si="725"/>
        <v>Communications &amp; MarketingProduct Development1</v>
      </c>
      <c r="L942" s="12" t="str">
        <f t="shared" si="726"/>
        <v>Product Development</v>
      </c>
      <c r="M942" s="12" t="str">
        <f t="shared" si="727"/>
        <v>Communications &amp; MarketingProduct DevelopmentProduct Development6</v>
      </c>
      <c r="N942" s="12" t="str">
        <f t="shared" si="728"/>
        <v>G - Junior Professional</v>
      </c>
      <c r="O942" s="188" t="s">
        <v>1773</v>
      </c>
      <c r="P942" s="4" t="str">
        <f t="shared" si="737"/>
        <v>CM</v>
      </c>
      <c r="Q942" s="4" t="str">
        <f t="shared" si="738"/>
        <v>PD</v>
      </c>
      <c r="R942" s="4" t="str">
        <f t="shared" si="739"/>
        <v>A</v>
      </c>
      <c r="S942" s="4" t="str">
        <f t="shared" si="740"/>
        <v>G</v>
      </c>
      <c r="V942" s="12" t="str">
        <f t="shared" si="741"/>
        <v>RRU-CM-PDAG</v>
      </c>
      <c r="W942" s="17" t="str">
        <f t="shared" si="736"/>
        <v>Communications &amp; Marketing</v>
      </c>
      <c r="X942" s="17" t="str">
        <f t="shared" si="742"/>
        <v>Product Development</v>
      </c>
      <c r="Y942" s="17" t="str">
        <f t="shared" si="744"/>
        <v>Product Development</v>
      </c>
      <c r="Z942" s="17" t="str">
        <f t="shared" si="743"/>
        <v>G - Junior Professional</v>
      </c>
      <c r="AN942" s="4" t="str">
        <f t="shared" si="729"/>
        <v>CMPDAG</v>
      </c>
      <c r="AO942" s="12" t="str">
        <f t="shared" si="745"/>
        <v>RRU-CM-PDAG</v>
      </c>
      <c r="AP942" s="12" t="str">
        <f t="shared" si="730"/>
        <v>Communications &amp; Marketing</v>
      </c>
      <c r="AQ942" s="12" t="str">
        <f t="shared" si="731"/>
        <v>Product Development</v>
      </c>
      <c r="AR942" s="12" t="str">
        <f t="shared" si="732"/>
        <v>Product Development</v>
      </c>
      <c r="AS942" s="12" t="str">
        <f t="shared" si="733"/>
        <v>G - Junior Professional</v>
      </c>
      <c r="AT942" s="12" t="str">
        <f t="shared" si="734"/>
        <v>Communications &amp; MarketingProduct DevelopmentProduct DevelopmentG - Junior Professional</v>
      </c>
      <c r="AU942" s="153" t="str">
        <f t="shared" si="735"/>
        <v>G</v>
      </c>
    </row>
    <row r="943" spans="1:47">
      <c r="A943" s="189" t="s">
        <v>9</v>
      </c>
      <c r="B943" s="189" t="s">
        <v>3781</v>
      </c>
      <c r="C943" s="189" t="s">
        <v>3781</v>
      </c>
      <c r="D943" s="189" t="s">
        <v>1408</v>
      </c>
      <c r="E943" s="12">
        <f t="shared" si="719"/>
        <v>5</v>
      </c>
      <c r="F943" s="12">
        <f t="shared" si="720"/>
        <v>1</v>
      </c>
      <c r="G943" s="12">
        <f t="shared" si="721"/>
        <v>7</v>
      </c>
      <c r="H943" s="12" t="str">
        <f t="shared" si="722"/>
        <v>Communications &amp; Marketing</v>
      </c>
      <c r="I943" s="12" t="str">
        <f t="shared" si="723"/>
        <v>Communications &amp; Marketing5</v>
      </c>
      <c r="J943" s="12" t="str">
        <f t="shared" si="724"/>
        <v>Product Development</v>
      </c>
      <c r="K943" s="12" t="str">
        <f t="shared" si="725"/>
        <v>Communications &amp; MarketingProduct Development1</v>
      </c>
      <c r="L943" s="12" t="str">
        <f t="shared" si="726"/>
        <v>Product Development</v>
      </c>
      <c r="M943" s="12" t="str">
        <f t="shared" si="727"/>
        <v>Communications &amp; MarketingProduct DevelopmentProduct Development7</v>
      </c>
      <c r="N943" s="12" t="str">
        <f t="shared" si="728"/>
        <v>Levels C &amp; D Combined</v>
      </c>
      <c r="O943" s="188" t="s">
        <v>1766</v>
      </c>
      <c r="P943" s="4" t="str">
        <f t="shared" si="737"/>
        <v>CM</v>
      </c>
      <c r="Q943" s="4" t="str">
        <f t="shared" si="738"/>
        <v>PD</v>
      </c>
      <c r="R943" s="4" t="str">
        <f t="shared" si="739"/>
        <v>A</v>
      </c>
      <c r="S943" s="4" t="str">
        <f t="shared" si="740"/>
        <v>2</v>
      </c>
      <c r="V943" s="12" t="str">
        <f t="shared" si="741"/>
        <v>RRU-CM-PDA2</v>
      </c>
      <c r="W943" s="17" t="str">
        <f t="shared" si="736"/>
        <v>Communications &amp; Marketing</v>
      </c>
      <c r="X943" s="17" t="str">
        <f t="shared" si="742"/>
        <v>Product Development</v>
      </c>
      <c r="Y943" s="17" t="str">
        <f t="shared" si="744"/>
        <v>Product Development</v>
      </c>
      <c r="Z943" s="17" t="str">
        <f t="shared" si="743"/>
        <v>Levels C &amp; D Combined</v>
      </c>
      <c r="AN943" s="4" t="str">
        <f t="shared" si="729"/>
        <v>CMPDA2</v>
      </c>
      <c r="AO943" s="12" t="str">
        <f t="shared" si="745"/>
        <v>RRU-CM-PDA2</v>
      </c>
      <c r="AP943" s="12" t="str">
        <f t="shared" si="730"/>
        <v>Communications &amp; Marketing</v>
      </c>
      <c r="AQ943" s="12" t="str">
        <f t="shared" si="731"/>
        <v>Product Development</v>
      </c>
      <c r="AR943" s="12" t="str">
        <f t="shared" si="732"/>
        <v>Product Development</v>
      </c>
      <c r="AS943" s="12" t="str">
        <f t="shared" si="733"/>
        <v>Levels C &amp; D Combined</v>
      </c>
      <c r="AT943" s="12" t="str">
        <f t="shared" si="734"/>
        <v>Communications &amp; MarketingProduct DevelopmentProduct DevelopmentLevels C &amp; D Combined</v>
      </c>
      <c r="AU943" s="153" t="str">
        <f t="shared" si="735"/>
        <v>2</v>
      </c>
    </row>
    <row r="944" spans="1:47">
      <c r="A944" s="189" t="s">
        <v>9</v>
      </c>
      <c r="B944" s="189" t="s">
        <v>3781</v>
      </c>
      <c r="C944" s="189" t="s">
        <v>3781</v>
      </c>
      <c r="D944" s="189" t="s">
        <v>1409</v>
      </c>
      <c r="E944" s="12">
        <f t="shared" si="719"/>
        <v>5</v>
      </c>
      <c r="F944" s="12">
        <f t="shared" si="720"/>
        <v>1</v>
      </c>
      <c r="G944" s="12">
        <f t="shared" si="721"/>
        <v>8</v>
      </c>
      <c r="H944" s="12" t="str">
        <f t="shared" si="722"/>
        <v>Communications &amp; Marketing</v>
      </c>
      <c r="I944" s="12" t="str">
        <f t="shared" si="723"/>
        <v>Communications &amp; Marketing5</v>
      </c>
      <c r="J944" s="12" t="str">
        <f t="shared" si="724"/>
        <v>Product Development</v>
      </c>
      <c r="K944" s="12" t="str">
        <f t="shared" si="725"/>
        <v>Communications &amp; MarketingProduct Development1</v>
      </c>
      <c r="L944" s="12" t="str">
        <f t="shared" si="726"/>
        <v>Product Development</v>
      </c>
      <c r="M944" s="12" t="str">
        <f t="shared" si="727"/>
        <v>Communications &amp; MarketingProduct DevelopmentProduct Development8</v>
      </c>
      <c r="N944" s="12" t="str">
        <f t="shared" si="728"/>
        <v>Levels E, F &amp; G Combined</v>
      </c>
      <c r="O944" s="188" t="s">
        <v>1767</v>
      </c>
      <c r="P944" s="4" t="str">
        <f t="shared" si="737"/>
        <v>CM</v>
      </c>
      <c r="Q944" s="4" t="str">
        <f t="shared" si="738"/>
        <v>PD</v>
      </c>
      <c r="R944" s="4" t="str">
        <f t="shared" si="739"/>
        <v>A</v>
      </c>
      <c r="S944" s="4" t="str">
        <f t="shared" si="740"/>
        <v>3</v>
      </c>
      <c r="V944" s="12" t="str">
        <f t="shared" si="741"/>
        <v>RRU-CM-PDA3</v>
      </c>
      <c r="W944" s="17" t="str">
        <f t="shared" si="736"/>
        <v>Communications &amp; Marketing</v>
      </c>
      <c r="X944" s="17" t="str">
        <f t="shared" si="742"/>
        <v>Product Development</v>
      </c>
      <c r="Y944" s="17" t="str">
        <f t="shared" si="744"/>
        <v>Product Development</v>
      </c>
      <c r="Z944" s="17" t="str">
        <f t="shared" si="743"/>
        <v>Levels E, F &amp; G Combined</v>
      </c>
      <c r="AN944" s="4" t="str">
        <f t="shared" si="729"/>
        <v>CMPDA3</v>
      </c>
      <c r="AO944" s="12" t="str">
        <f t="shared" si="745"/>
        <v>RRU-CM-PDA3</v>
      </c>
      <c r="AP944" s="12" t="str">
        <f t="shared" si="730"/>
        <v>Communications &amp; Marketing</v>
      </c>
      <c r="AQ944" s="12" t="str">
        <f t="shared" si="731"/>
        <v>Product Development</v>
      </c>
      <c r="AR944" s="12" t="str">
        <f t="shared" si="732"/>
        <v>Product Development</v>
      </c>
      <c r="AS944" s="12" t="str">
        <f t="shared" si="733"/>
        <v>Levels E, F &amp; G Combined</v>
      </c>
      <c r="AT944" s="12" t="str">
        <f t="shared" si="734"/>
        <v>Communications &amp; MarketingProduct DevelopmentProduct DevelopmentLevels E, F &amp; G Combined</v>
      </c>
      <c r="AU944" s="153" t="str">
        <f t="shared" si="735"/>
        <v>3</v>
      </c>
    </row>
    <row r="945" spans="1:47">
      <c r="A945" s="12" t="s">
        <v>9</v>
      </c>
      <c r="B945" s="12" t="s">
        <v>115</v>
      </c>
      <c r="C945" s="12" t="s">
        <v>115</v>
      </c>
      <c r="D945" s="12" t="s">
        <v>135</v>
      </c>
      <c r="E945" s="12">
        <f t="shared" si="719"/>
        <v>6</v>
      </c>
      <c r="F945" s="12">
        <f t="shared" si="720"/>
        <v>1</v>
      </c>
      <c r="G945" s="12">
        <f t="shared" si="721"/>
        <v>1</v>
      </c>
      <c r="H945" s="12" t="str">
        <f t="shared" si="722"/>
        <v>Communications &amp; Marketing</v>
      </c>
      <c r="I945" s="12" t="str">
        <f t="shared" si="723"/>
        <v>Communications &amp; Marketing6</v>
      </c>
      <c r="J945" s="12" t="str">
        <f t="shared" si="724"/>
        <v>Web Design &amp; Content</v>
      </c>
      <c r="K945" s="12" t="str">
        <f t="shared" si="725"/>
        <v>Communications &amp; MarketingWeb Design &amp; Content1</v>
      </c>
      <c r="L945" s="12" t="str">
        <f t="shared" si="726"/>
        <v>Web Design &amp; Content</v>
      </c>
      <c r="M945" s="12" t="str">
        <f t="shared" si="727"/>
        <v>Communications &amp; MarketingWeb Design &amp; ContentWeb Design &amp; Content1</v>
      </c>
      <c r="N945" s="12" t="str">
        <f t="shared" si="728"/>
        <v>D - Manager/Technical Expert</v>
      </c>
      <c r="O945" s="4" t="s">
        <v>1775</v>
      </c>
      <c r="P945" s="4" t="str">
        <f t="shared" si="737"/>
        <v>CM</v>
      </c>
      <c r="Q945" s="4" t="str">
        <f t="shared" si="738"/>
        <v>WD</v>
      </c>
      <c r="R945" s="4" t="str">
        <f t="shared" si="739"/>
        <v>A</v>
      </c>
      <c r="S945" s="4" t="str">
        <f t="shared" si="740"/>
        <v>D</v>
      </c>
      <c r="V945" s="12" t="str">
        <f t="shared" si="741"/>
        <v>RRU-CM-WDAD</v>
      </c>
      <c r="W945" s="17" t="str">
        <f t="shared" si="736"/>
        <v>Communications &amp; Marketing</v>
      </c>
      <c r="X945" s="17" t="str">
        <f t="shared" si="742"/>
        <v>Web Design &amp; Content</v>
      </c>
      <c r="Y945" s="17" t="str">
        <f t="shared" si="744"/>
        <v>Product Development</v>
      </c>
      <c r="Z945" s="17" t="str">
        <f t="shared" si="743"/>
        <v>D - Manager/Technical Expert</v>
      </c>
      <c r="AN945" s="4" t="str">
        <f t="shared" si="729"/>
        <v>CMWDAD</v>
      </c>
      <c r="AO945" s="12" t="str">
        <f t="shared" si="745"/>
        <v>RRU-CM-WDAD</v>
      </c>
      <c r="AP945" s="12" t="str">
        <f t="shared" si="730"/>
        <v>Communications &amp; Marketing</v>
      </c>
      <c r="AQ945" s="12" t="str">
        <f t="shared" si="731"/>
        <v>Web Design &amp; Content</v>
      </c>
      <c r="AR945" s="12" t="str">
        <f t="shared" si="732"/>
        <v>Web Design &amp; Content</v>
      </c>
      <c r="AS945" s="12" t="str">
        <f t="shared" si="733"/>
        <v>D - Manager/Technical Expert</v>
      </c>
      <c r="AT945" s="12" t="str">
        <f t="shared" si="734"/>
        <v>Communications &amp; MarketingWeb Design &amp; ContentWeb Design &amp; ContentD - Manager/Technical Expert</v>
      </c>
      <c r="AU945" s="153" t="str">
        <f t="shared" si="735"/>
        <v>D</v>
      </c>
    </row>
    <row r="946" spans="1:47">
      <c r="A946" s="12" t="s">
        <v>9</v>
      </c>
      <c r="B946" s="12" t="s">
        <v>115</v>
      </c>
      <c r="C946" s="12" t="s">
        <v>115</v>
      </c>
      <c r="D946" s="12" t="s">
        <v>136</v>
      </c>
      <c r="E946" s="12">
        <f t="shared" si="719"/>
        <v>6</v>
      </c>
      <c r="F946" s="12">
        <f t="shared" si="720"/>
        <v>1</v>
      </c>
      <c r="G946" s="12">
        <f t="shared" si="721"/>
        <v>2</v>
      </c>
      <c r="H946" s="12" t="str">
        <f t="shared" si="722"/>
        <v>Communications &amp; Marketing</v>
      </c>
      <c r="I946" s="12" t="str">
        <f t="shared" si="723"/>
        <v>Communications &amp; Marketing6</v>
      </c>
      <c r="J946" s="12" t="str">
        <f t="shared" si="724"/>
        <v>Web Design &amp; Content</v>
      </c>
      <c r="K946" s="12" t="str">
        <f t="shared" si="725"/>
        <v>Communications &amp; MarketingWeb Design &amp; Content1</v>
      </c>
      <c r="L946" s="12" t="str">
        <f t="shared" si="726"/>
        <v>Web Design &amp; Content</v>
      </c>
      <c r="M946" s="12" t="str">
        <f t="shared" si="727"/>
        <v>Communications &amp; MarketingWeb Design &amp; ContentWeb Design &amp; Content2</v>
      </c>
      <c r="N946" s="12" t="str">
        <f t="shared" si="728"/>
        <v>E - Senior Professional</v>
      </c>
      <c r="O946" s="4" t="s">
        <v>1776</v>
      </c>
      <c r="P946" s="4" t="str">
        <f t="shared" si="737"/>
        <v>CM</v>
      </c>
      <c r="Q946" s="4" t="str">
        <f t="shared" si="738"/>
        <v>WD</v>
      </c>
      <c r="R946" s="4" t="str">
        <f t="shared" si="739"/>
        <v>A</v>
      </c>
      <c r="S946" s="4" t="str">
        <f t="shared" si="740"/>
        <v>E</v>
      </c>
      <c r="V946" s="12" t="str">
        <f t="shared" si="741"/>
        <v>RRU-CM-WDAE</v>
      </c>
      <c r="W946" s="17" t="str">
        <f t="shared" si="736"/>
        <v>Communications &amp; Marketing</v>
      </c>
      <c r="X946" s="17" t="str">
        <f t="shared" si="742"/>
        <v>Web Design &amp; Content</v>
      </c>
      <c r="Y946" s="17" t="str">
        <f t="shared" si="744"/>
        <v>Web Design &amp; Content</v>
      </c>
      <c r="Z946" s="17" t="str">
        <f t="shared" si="743"/>
        <v>E - Senior Professional</v>
      </c>
      <c r="AN946" s="4" t="str">
        <f t="shared" si="729"/>
        <v>CMWDAE</v>
      </c>
      <c r="AO946" s="12" t="str">
        <f t="shared" si="745"/>
        <v>RRU-CM-WDAE</v>
      </c>
      <c r="AP946" s="12" t="str">
        <f t="shared" si="730"/>
        <v>Communications &amp; Marketing</v>
      </c>
      <c r="AQ946" s="12" t="str">
        <f t="shared" si="731"/>
        <v>Web Design &amp; Content</v>
      </c>
      <c r="AR946" s="12" t="str">
        <f t="shared" si="732"/>
        <v>Web Design &amp; Content</v>
      </c>
      <c r="AS946" s="12" t="str">
        <f t="shared" si="733"/>
        <v>E - Senior Professional</v>
      </c>
      <c r="AT946" s="12" t="str">
        <f t="shared" si="734"/>
        <v>Communications &amp; MarketingWeb Design &amp; ContentWeb Design &amp; ContentE - Senior Professional</v>
      </c>
      <c r="AU946" s="153" t="str">
        <f t="shared" si="735"/>
        <v>E</v>
      </c>
    </row>
    <row r="947" spans="1:47">
      <c r="A947" s="12" t="s">
        <v>9</v>
      </c>
      <c r="B947" s="12" t="s">
        <v>115</v>
      </c>
      <c r="C947" s="12" t="s">
        <v>115</v>
      </c>
      <c r="D947" s="12" t="s">
        <v>137</v>
      </c>
      <c r="E947" s="12">
        <f t="shared" si="719"/>
        <v>6</v>
      </c>
      <c r="F947" s="12">
        <f t="shared" si="720"/>
        <v>1</v>
      </c>
      <c r="G947" s="12">
        <f t="shared" si="721"/>
        <v>3</v>
      </c>
      <c r="H947" s="12" t="str">
        <f t="shared" si="722"/>
        <v>Communications &amp; Marketing</v>
      </c>
      <c r="I947" s="12" t="str">
        <f t="shared" si="723"/>
        <v>Communications &amp; Marketing6</v>
      </c>
      <c r="J947" s="12" t="str">
        <f t="shared" si="724"/>
        <v>Web Design &amp; Content</v>
      </c>
      <c r="K947" s="12" t="str">
        <f t="shared" si="725"/>
        <v>Communications &amp; MarketingWeb Design &amp; Content1</v>
      </c>
      <c r="L947" s="12" t="str">
        <f t="shared" si="726"/>
        <v>Web Design &amp; Content</v>
      </c>
      <c r="M947" s="12" t="str">
        <f t="shared" si="727"/>
        <v>Communications &amp; MarketingWeb Design &amp; ContentWeb Design &amp; Content3</v>
      </c>
      <c r="N947" s="12" t="str">
        <f t="shared" si="728"/>
        <v>F - Intermediate Professional</v>
      </c>
      <c r="O947" s="4" t="s">
        <v>1777</v>
      </c>
      <c r="P947" s="4" t="str">
        <f t="shared" si="737"/>
        <v>CM</v>
      </c>
      <c r="Q947" s="4" t="str">
        <f t="shared" si="738"/>
        <v>WD</v>
      </c>
      <c r="R947" s="4" t="str">
        <f t="shared" si="739"/>
        <v>A</v>
      </c>
      <c r="S947" s="4" t="str">
        <f t="shared" si="740"/>
        <v>F</v>
      </c>
      <c r="V947" s="12" t="str">
        <f t="shared" si="741"/>
        <v>RRU-CM-WDAF</v>
      </c>
      <c r="W947" s="17" t="str">
        <f t="shared" si="736"/>
        <v>Communications &amp; Marketing</v>
      </c>
      <c r="X947" s="17" t="str">
        <f t="shared" si="742"/>
        <v>Web Design &amp; Content</v>
      </c>
      <c r="Y947" s="17" t="str">
        <f t="shared" si="744"/>
        <v>Web Design &amp; Content</v>
      </c>
      <c r="Z947" s="17" t="str">
        <f t="shared" si="743"/>
        <v>F - Intermediate Professional</v>
      </c>
      <c r="AN947" s="4" t="str">
        <f t="shared" si="729"/>
        <v>CMWDAF</v>
      </c>
      <c r="AO947" s="12" t="str">
        <f t="shared" si="745"/>
        <v>RRU-CM-WDAF</v>
      </c>
      <c r="AP947" s="12" t="str">
        <f t="shared" si="730"/>
        <v>Communications &amp; Marketing</v>
      </c>
      <c r="AQ947" s="12" t="str">
        <f t="shared" si="731"/>
        <v>Web Design &amp; Content</v>
      </c>
      <c r="AR947" s="12" t="str">
        <f t="shared" si="732"/>
        <v>Web Design &amp; Content</v>
      </c>
      <c r="AS947" s="12" t="str">
        <f t="shared" si="733"/>
        <v>F - Intermediate Professional</v>
      </c>
      <c r="AT947" s="12" t="str">
        <f t="shared" si="734"/>
        <v>Communications &amp; MarketingWeb Design &amp; ContentWeb Design &amp; ContentF - Intermediate Professional</v>
      </c>
      <c r="AU947" s="153" t="str">
        <f t="shared" si="735"/>
        <v>F</v>
      </c>
    </row>
    <row r="948" spans="1:47">
      <c r="A948" s="12" t="s">
        <v>9</v>
      </c>
      <c r="B948" s="12" t="s">
        <v>115</v>
      </c>
      <c r="C948" s="12" t="s">
        <v>115</v>
      </c>
      <c r="D948" s="12" t="s">
        <v>138</v>
      </c>
      <c r="E948" s="12">
        <f t="shared" si="719"/>
        <v>6</v>
      </c>
      <c r="F948" s="12">
        <f t="shared" si="720"/>
        <v>1</v>
      </c>
      <c r="G948" s="12">
        <f t="shared" si="721"/>
        <v>4</v>
      </c>
      <c r="H948" s="12" t="str">
        <f t="shared" si="722"/>
        <v>Communications &amp; Marketing</v>
      </c>
      <c r="I948" s="12" t="str">
        <f t="shared" si="723"/>
        <v>Communications &amp; Marketing6</v>
      </c>
      <c r="J948" s="12" t="str">
        <f t="shared" si="724"/>
        <v>Web Design &amp; Content</v>
      </c>
      <c r="K948" s="12" t="str">
        <f t="shared" si="725"/>
        <v>Communications &amp; MarketingWeb Design &amp; Content1</v>
      </c>
      <c r="L948" s="12" t="str">
        <f t="shared" si="726"/>
        <v>Web Design &amp; Content</v>
      </c>
      <c r="M948" s="12" t="str">
        <f t="shared" si="727"/>
        <v>Communications &amp; MarketingWeb Design &amp; ContentWeb Design &amp; Content4</v>
      </c>
      <c r="N948" s="12" t="str">
        <f t="shared" si="728"/>
        <v>G - Junior Professional</v>
      </c>
      <c r="O948" s="4" t="s">
        <v>1778</v>
      </c>
      <c r="P948" s="4" t="str">
        <f t="shared" si="737"/>
        <v>CM</v>
      </c>
      <c r="Q948" s="4" t="str">
        <f t="shared" si="738"/>
        <v>WD</v>
      </c>
      <c r="R948" s="4" t="str">
        <f t="shared" si="739"/>
        <v>A</v>
      </c>
      <c r="S948" s="4" t="str">
        <f t="shared" si="740"/>
        <v>G</v>
      </c>
      <c r="V948" s="12" t="str">
        <f t="shared" si="741"/>
        <v>RRU-CM-WDAG</v>
      </c>
      <c r="W948" s="17" t="str">
        <f t="shared" si="736"/>
        <v>Communications &amp; Marketing</v>
      </c>
      <c r="X948" s="17" t="str">
        <f t="shared" si="742"/>
        <v>Web Design &amp; Content</v>
      </c>
      <c r="Y948" s="17" t="str">
        <f t="shared" si="744"/>
        <v>Web Design &amp; Content</v>
      </c>
      <c r="Z948" s="17" t="str">
        <f t="shared" si="743"/>
        <v>G - Junior Professional</v>
      </c>
      <c r="AN948" s="4" t="str">
        <f t="shared" si="729"/>
        <v>CMWDAG</v>
      </c>
      <c r="AO948" s="12" t="str">
        <f t="shared" si="745"/>
        <v>RRU-CM-WDAG</v>
      </c>
      <c r="AP948" s="12" t="str">
        <f t="shared" si="730"/>
        <v>Communications &amp; Marketing</v>
      </c>
      <c r="AQ948" s="12" t="str">
        <f t="shared" si="731"/>
        <v>Web Design &amp; Content</v>
      </c>
      <c r="AR948" s="12" t="str">
        <f t="shared" si="732"/>
        <v>Web Design &amp; Content</v>
      </c>
      <c r="AS948" s="12" t="str">
        <f t="shared" si="733"/>
        <v>G - Junior Professional</v>
      </c>
      <c r="AT948" s="12" t="str">
        <f t="shared" si="734"/>
        <v>Communications &amp; MarketingWeb Design &amp; ContentWeb Design &amp; ContentG - Junior Professional</v>
      </c>
      <c r="AU948" s="153" t="str">
        <f t="shared" si="735"/>
        <v>G</v>
      </c>
    </row>
    <row r="949" spans="1:47">
      <c r="A949" s="12" t="s">
        <v>9</v>
      </c>
      <c r="B949" s="12" t="s">
        <v>115</v>
      </c>
      <c r="C949" s="12" t="s">
        <v>115</v>
      </c>
      <c r="D949" s="12" t="s">
        <v>1409</v>
      </c>
      <c r="E949" s="12">
        <f t="shared" si="719"/>
        <v>6</v>
      </c>
      <c r="F949" s="12">
        <f t="shared" si="720"/>
        <v>1</v>
      </c>
      <c r="G949" s="12">
        <f t="shared" si="721"/>
        <v>5</v>
      </c>
      <c r="H949" s="12" t="str">
        <f t="shared" si="722"/>
        <v>Communications &amp; Marketing</v>
      </c>
      <c r="I949" s="12" t="str">
        <f t="shared" si="723"/>
        <v>Communications &amp; Marketing6</v>
      </c>
      <c r="J949" s="12" t="str">
        <f t="shared" si="724"/>
        <v>Web Design &amp; Content</v>
      </c>
      <c r="K949" s="12" t="str">
        <f t="shared" si="725"/>
        <v>Communications &amp; MarketingWeb Design &amp; Content1</v>
      </c>
      <c r="L949" s="12" t="str">
        <f t="shared" si="726"/>
        <v>Web Design &amp; Content</v>
      </c>
      <c r="M949" s="12" t="str">
        <f t="shared" si="727"/>
        <v>Communications &amp; MarketingWeb Design &amp; ContentWeb Design &amp; Content5</v>
      </c>
      <c r="N949" s="12" t="str">
        <f t="shared" si="728"/>
        <v>Levels E, F &amp; G Combined</v>
      </c>
      <c r="O949" s="4" t="s">
        <v>1774</v>
      </c>
      <c r="P949" s="4" t="str">
        <f t="shared" si="737"/>
        <v>CM</v>
      </c>
      <c r="Q949" s="4" t="str">
        <f t="shared" si="738"/>
        <v>WD</v>
      </c>
      <c r="R949" s="4" t="str">
        <f t="shared" si="739"/>
        <v>A</v>
      </c>
      <c r="S949" s="4" t="str">
        <f t="shared" si="740"/>
        <v>3</v>
      </c>
      <c r="V949" s="12" t="str">
        <f t="shared" si="741"/>
        <v>RRU-CM-WDA3</v>
      </c>
      <c r="W949" s="17" t="str">
        <f t="shared" si="736"/>
        <v>Communications &amp; Marketing</v>
      </c>
      <c r="X949" s="17" t="str">
        <f t="shared" si="742"/>
        <v>Web Design &amp; Content</v>
      </c>
      <c r="Y949" s="17" t="str">
        <f t="shared" si="744"/>
        <v>Web Design &amp; Content</v>
      </c>
      <c r="Z949" s="17" t="str">
        <f t="shared" si="743"/>
        <v>Levels E, F &amp; G Combined</v>
      </c>
      <c r="AN949" s="4" t="str">
        <f t="shared" si="729"/>
        <v>CMWDA3</v>
      </c>
      <c r="AO949" s="12" t="str">
        <f t="shared" si="745"/>
        <v>RRU-CM-WDA3</v>
      </c>
      <c r="AP949" s="12" t="str">
        <f t="shared" si="730"/>
        <v>Communications &amp; Marketing</v>
      </c>
      <c r="AQ949" s="12" t="str">
        <f t="shared" si="731"/>
        <v>Web Design &amp; Content</v>
      </c>
      <c r="AR949" s="12" t="str">
        <f t="shared" si="732"/>
        <v>Web Design &amp; Content</v>
      </c>
      <c r="AS949" s="12" t="str">
        <f t="shared" si="733"/>
        <v>Levels E, F &amp; G Combined</v>
      </c>
      <c r="AT949" s="12" t="str">
        <f t="shared" si="734"/>
        <v>Communications &amp; MarketingWeb Design &amp; ContentWeb Design &amp; ContentLevels E, F &amp; G Combined</v>
      </c>
      <c r="AU949" s="153" t="str">
        <f t="shared" si="735"/>
        <v>3</v>
      </c>
    </row>
    <row r="950" spans="1:47">
      <c r="A950" s="12" t="s">
        <v>9</v>
      </c>
      <c r="B950" s="12" t="s">
        <v>434</v>
      </c>
      <c r="C950" s="12" t="s">
        <v>434</v>
      </c>
      <c r="D950" s="12" t="s">
        <v>51</v>
      </c>
      <c r="E950" s="12">
        <f t="shared" si="719"/>
        <v>7</v>
      </c>
      <c r="F950" s="12">
        <f t="shared" si="720"/>
        <v>1</v>
      </c>
      <c r="G950" s="12">
        <f t="shared" si="721"/>
        <v>1</v>
      </c>
      <c r="H950" s="12" t="str">
        <f t="shared" si="722"/>
        <v>Communications &amp; Marketing</v>
      </c>
      <c r="I950" s="12" t="str">
        <f t="shared" si="723"/>
        <v>Communications &amp; Marketing7</v>
      </c>
      <c r="J950" s="12" t="str">
        <f t="shared" si="724"/>
        <v>All Specializations Combined</v>
      </c>
      <c r="K950" s="12" t="str">
        <f t="shared" si="725"/>
        <v>Communications &amp; MarketingAll Specializations Combined1</v>
      </c>
      <c r="L950" s="12" t="str">
        <f t="shared" si="726"/>
        <v>All Specializations Combined</v>
      </c>
      <c r="M950" s="12" t="str">
        <f t="shared" si="727"/>
        <v>Communications &amp; MarketingAll Specializations CombinedAll Specializations Combined1</v>
      </c>
      <c r="N950" s="12" t="str">
        <f t="shared" si="728"/>
        <v>B - Senior Function Manager</v>
      </c>
      <c r="O950" s="4" t="s">
        <v>1752</v>
      </c>
      <c r="P950" s="4" t="str">
        <f t="shared" si="737"/>
        <v>CM</v>
      </c>
      <c r="Q950" s="4" t="str">
        <f t="shared" si="738"/>
        <v>00</v>
      </c>
      <c r="R950" s="4" t="str">
        <f t="shared" si="739"/>
        <v>0</v>
      </c>
      <c r="S950" s="4" t="str">
        <f t="shared" si="740"/>
        <v>B</v>
      </c>
      <c r="V950" s="12" t="str">
        <f t="shared" si="741"/>
        <v>RRU-CM-000B</v>
      </c>
      <c r="W950" s="17" t="str">
        <f t="shared" si="736"/>
        <v>Communications &amp; Marketing</v>
      </c>
      <c r="X950" s="17" t="str">
        <f t="shared" si="742"/>
        <v>All Specializations Combined</v>
      </c>
      <c r="Y950" s="17" t="str">
        <f t="shared" si="744"/>
        <v>Web Design &amp; Content</v>
      </c>
      <c r="Z950" s="17" t="str">
        <f t="shared" si="743"/>
        <v>B - Senior Function Manager</v>
      </c>
      <c r="AN950" s="4" t="str">
        <f t="shared" si="729"/>
        <v>CM000B</v>
      </c>
      <c r="AO950" s="12" t="str">
        <f t="shared" si="745"/>
        <v>RRU-CM-000B</v>
      </c>
      <c r="AP950" s="12" t="str">
        <f t="shared" si="730"/>
        <v>Communications &amp; Marketing</v>
      </c>
      <c r="AQ950" s="12" t="str">
        <f t="shared" si="731"/>
        <v>All Specializations Combined</v>
      </c>
      <c r="AR950" s="12" t="str">
        <f t="shared" si="732"/>
        <v>All Specializations Combined</v>
      </c>
      <c r="AS950" s="12" t="str">
        <f t="shared" si="733"/>
        <v>B - Senior Function Manager</v>
      </c>
      <c r="AT950" s="12" t="str">
        <f t="shared" si="734"/>
        <v>Communications &amp; MarketingAll Specializations CombinedAll Specializations CombinedB - Senior Function Manager</v>
      </c>
      <c r="AU950" s="153" t="str">
        <f t="shared" si="735"/>
        <v>B</v>
      </c>
    </row>
    <row r="951" spans="1:47">
      <c r="A951" s="12" t="s">
        <v>9</v>
      </c>
      <c r="B951" s="12" t="s">
        <v>434</v>
      </c>
      <c r="C951" s="12" t="s">
        <v>434</v>
      </c>
      <c r="D951" s="12" t="s">
        <v>142</v>
      </c>
      <c r="E951" s="12">
        <f t="shared" si="719"/>
        <v>7</v>
      </c>
      <c r="F951" s="12">
        <f t="shared" si="720"/>
        <v>1</v>
      </c>
      <c r="G951" s="12">
        <f t="shared" si="721"/>
        <v>2</v>
      </c>
      <c r="H951" s="12" t="str">
        <f t="shared" si="722"/>
        <v>Communications &amp; Marketing</v>
      </c>
      <c r="I951" s="12" t="str">
        <f t="shared" si="723"/>
        <v>Communications &amp; Marketing7</v>
      </c>
      <c r="J951" s="12" t="str">
        <f t="shared" si="724"/>
        <v>All Specializations Combined</v>
      </c>
      <c r="K951" s="12" t="str">
        <f t="shared" si="725"/>
        <v>Communications &amp; MarketingAll Specializations Combined1</v>
      </c>
      <c r="L951" s="12" t="str">
        <f t="shared" si="726"/>
        <v>All Specializations Combined</v>
      </c>
      <c r="M951" s="12" t="str">
        <f t="shared" si="727"/>
        <v>Communications &amp; MarketingAll Specializations CombinedAll Specializations Combined2</v>
      </c>
      <c r="N951" s="12" t="str">
        <f t="shared" si="728"/>
        <v>C - Function Manager/Senior Technical Expert</v>
      </c>
      <c r="O951" s="4" t="s">
        <v>1753</v>
      </c>
      <c r="P951" s="4" t="str">
        <f t="shared" si="737"/>
        <v>CM</v>
      </c>
      <c r="Q951" s="4" t="str">
        <f t="shared" si="738"/>
        <v>00</v>
      </c>
      <c r="R951" s="4" t="str">
        <f t="shared" si="739"/>
        <v>0</v>
      </c>
      <c r="S951" s="4" t="str">
        <f t="shared" si="740"/>
        <v>C</v>
      </c>
      <c r="V951" s="12" t="str">
        <f t="shared" si="741"/>
        <v>RRU-CM-000C</v>
      </c>
      <c r="W951" s="17" t="str">
        <f t="shared" si="736"/>
        <v>Communications &amp; Marketing</v>
      </c>
      <c r="X951" s="17" t="str">
        <f t="shared" si="742"/>
        <v>All Specializations Combined</v>
      </c>
      <c r="Y951" s="17" t="str">
        <f t="shared" si="744"/>
        <v>All Specializations Combined</v>
      </c>
      <c r="Z951" s="17" t="str">
        <f t="shared" si="743"/>
        <v>C - Function Manager/Senior Technical Expert</v>
      </c>
      <c r="AN951" s="4" t="str">
        <f t="shared" si="729"/>
        <v>CM000C</v>
      </c>
      <c r="AO951" s="12" t="str">
        <f t="shared" si="745"/>
        <v>RRU-CM-000C</v>
      </c>
      <c r="AP951" s="12" t="str">
        <f t="shared" si="730"/>
        <v>Communications &amp; Marketing</v>
      </c>
      <c r="AQ951" s="12" t="str">
        <f t="shared" si="731"/>
        <v>All Specializations Combined</v>
      </c>
      <c r="AR951" s="12" t="str">
        <f t="shared" si="732"/>
        <v>All Specializations Combined</v>
      </c>
      <c r="AS951" s="12" t="str">
        <f t="shared" si="733"/>
        <v>C - Function Manager/Senior Technical Expert</v>
      </c>
      <c r="AT951" s="12" t="str">
        <f t="shared" si="734"/>
        <v>Communications &amp; MarketingAll Specializations CombinedAll Specializations CombinedC - Function Manager/Senior Technical Expert</v>
      </c>
      <c r="AU951" s="153" t="str">
        <f t="shared" si="735"/>
        <v>C</v>
      </c>
    </row>
    <row r="952" spans="1:47">
      <c r="A952" s="12" t="s">
        <v>9</v>
      </c>
      <c r="B952" s="12" t="s">
        <v>434</v>
      </c>
      <c r="C952" s="12" t="s">
        <v>434</v>
      </c>
      <c r="D952" s="12" t="s">
        <v>135</v>
      </c>
      <c r="E952" s="12">
        <f t="shared" si="719"/>
        <v>7</v>
      </c>
      <c r="F952" s="12">
        <f t="shared" si="720"/>
        <v>1</v>
      </c>
      <c r="G952" s="12">
        <f t="shared" si="721"/>
        <v>3</v>
      </c>
      <c r="H952" s="12" t="str">
        <f t="shared" si="722"/>
        <v>Communications &amp; Marketing</v>
      </c>
      <c r="I952" s="12" t="str">
        <f t="shared" si="723"/>
        <v>Communications &amp; Marketing7</v>
      </c>
      <c r="J952" s="12" t="str">
        <f t="shared" si="724"/>
        <v>All Specializations Combined</v>
      </c>
      <c r="K952" s="12" t="str">
        <f t="shared" si="725"/>
        <v>Communications &amp; MarketingAll Specializations Combined1</v>
      </c>
      <c r="L952" s="12" t="str">
        <f t="shared" si="726"/>
        <v>All Specializations Combined</v>
      </c>
      <c r="M952" s="12" t="str">
        <f t="shared" si="727"/>
        <v>Communications &amp; MarketingAll Specializations CombinedAll Specializations Combined3</v>
      </c>
      <c r="N952" s="12" t="str">
        <f t="shared" si="728"/>
        <v>D - Manager/Technical Expert</v>
      </c>
      <c r="O952" s="4" t="s">
        <v>1754</v>
      </c>
      <c r="P952" s="4" t="str">
        <f t="shared" si="737"/>
        <v>CM</v>
      </c>
      <c r="Q952" s="4" t="str">
        <f t="shared" si="738"/>
        <v>00</v>
      </c>
      <c r="R952" s="4" t="str">
        <f t="shared" si="739"/>
        <v>0</v>
      </c>
      <c r="S952" s="4" t="str">
        <f t="shared" si="740"/>
        <v>D</v>
      </c>
      <c r="V952" s="12" t="str">
        <f t="shared" si="741"/>
        <v>RRU-CM-000D</v>
      </c>
      <c r="W952" s="17" t="str">
        <f t="shared" si="736"/>
        <v>Communications &amp; Marketing</v>
      </c>
      <c r="X952" s="17" t="str">
        <f t="shared" si="742"/>
        <v>All Specializations Combined</v>
      </c>
      <c r="Y952" s="17" t="str">
        <f t="shared" si="744"/>
        <v>All Specializations Combined</v>
      </c>
      <c r="Z952" s="17" t="str">
        <f t="shared" si="743"/>
        <v>D - Manager/Technical Expert</v>
      </c>
      <c r="AN952" s="4" t="str">
        <f t="shared" si="729"/>
        <v>CM000D</v>
      </c>
      <c r="AO952" s="12" t="str">
        <f t="shared" si="745"/>
        <v>RRU-CM-000D</v>
      </c>
      <c r="AP952" s="12" t="str">
        <f t="shared" si="730"/>
        <v>Communications &amp; Marketing</v>
      </c>
      <c r="AQ952" s="12" t="str">
        <f t="shared" si="731"/>
        <v>All Specializations Combined</v>
      </c>
      <c r="AR952" s="12" t="str">
        <f t="shared" si="732"/>
        <v>All Specializations Combined</v>
      </c>
      <c r="AS952" s="12" t="str">
        <f t="shared" si="733"/>
        <v>D - Manager/Technical Expert</v>
      </c>
      <c r="AT952" s="12" t="str">
        <f t="shared" si="734"/>
        <v>Communications &amp; MarketingAll Specializations CombinedAll Specializations CombinedD - Manager/Technical Expert</v>
      </c>
      <c r="AU952" s="153" t="str">
        <f t="shared" si="735"/>
        <v>D</v>
      </c>
    </row>
    <row r="953" spans="1:47">
      <c r="A953" s="12" t="s">
        <v>9</v>
      </c>
      <c r="B953" s="12" t="s">
        <v>434</v>
      </c>
      <c r="C953" s="12" t="s">
        <v>434</v>
      </c>
      <c r="D953" s="12" t="s">
        <v>136</v>
      </c>
      <c r="E953" s="12">
        <f t="shared" si="719"/>
        <v>7</v>
      </c>
      <c r="F953" s="12">
        <f t="shared" si="720"/>
        <v>1</v>
      </c>
      <c r="G953" s="12">
        <f t="shared" si="721"/>
        <v>4</v>
      </c>
      <c r="H953" s="12" t="str">
        <f t="shared" si="722"/>
        <v>Communications &amp; Marketing</v>
      </c>
      <c r="I953" s="12" t="str">
        <f t="shared" si="723"/>
        <v>Communications &amp; Marketing7</v>
      </c>
      <c r="J953" s="12" t="str">
        <f t="shared" si="724"/>
        <v>All Specializations Combined</v>
      </c>
      <c r="K953" s="12" t="str">
        <f t="shared" si="725"/>
        <v>Communications &amp; MarketingAll Specializations Combined1</v>
      </c>
      <c r="L953" s="12" t="str">
        <f t="shared" si="726"/>
        <v>All Specializations Combined</v>
      </c>
      <c r="M953" s="12" t="str">
        <f t="shared" si="727"/>
        <v>Communications &amp; MarketingAll Specializations CombinedAll Specializations Combined4</v>
      </c>
      <c r="N953" s="12" t="str">
        <f t="shared" si="728"/>
        <v>E - Senior Professional</v>
      </c>
      <c r="O953" s="4" t="s">
        <v>1755</v>
      </c>
      <c r="P953" s="4" t="str">
        <f t="shared" si="737"/>
        <v>CM</v>
      </c>
      <c r="Q953" s="4" t="str">
        <f t="shared" si="738"/>
        <v>00</v>
      </c>
      <c r="R953" s="4" t="str">
        <f t="shared" si="739"/>
        <v>0</v>
      </c>
      <c r="S953" s="4" t="str">
        <f t="shared" si="740"/>
        <v>E</v>
      </c>
      <c r="V953" s="12" t="str">
        <f t="shared" si="741"/>
        <v>RRU-CM-000E</v>
      </c>
      <c r="W953" s="17" t="str">
        <f t="shared" ref="W953:W981" si="746">A951</f>
        <v>Communications &amp; Marketing</v>
      </c>
      <c r="X953" s="17" t="str">
        <f t="shared" si="742"/>
        <v>All Specializations Combined</v>
      </c>
      <c r="Y953" s="17" t="str">
        <f t="shared" si="744"/>
        <v>All Specializations Combined</v>
      </c>
      <c r="Z953" s="17" t="str">
        <f t="shared" si="743"/>
        <v>E - Senior Professional</v>
      </c>
      <c r="AN953" s="4" t="str">
        <f t="shared" si="729"/>
        <v>CM000E</v>
      </c>
      <c r="AO953" s="12" t="str">
        <f t="shared" si="745"/>
        <v>RRU-CM-000E</v>
      </c>
      <c r="AP953" s="12" t="str">
        <f t="shared" si="730"/>
        <v>Communications &amp; Marketing</v>
      </c>
      <c r="AQ953" s="12" t="str">
        <f t="shared" si="731"/>
        <v>All Specializations Combined</v>
      </c>
      <c r="AR953" s="12" t="str">
        <f t="shared" si="732"/>
        <v>All Specializations Combined</v>
      </c>
      <c r="AS953" s="12" t="str">
        <f t="shared" si="733"/>
        <v>E - Senior Professional</v>
      </c>
      <c r="AT953" s="12" t="str">
        <f t="shared" si="734"/>
        <v>Communications &amp; MarketingAll Specializations CombinedAll Specializations CombinedE - Senior Professional</v>
      </c>
      <c r="AU953" s="153" t="str">
        <f t="shared" si="735"/>
        <v>E</v>
      </c>
    </row>
    <row r="954" spans="1:47">
      <c r="A954" s="12" t="s">
        <v>9</v>
      </c>
      <c r="B954" s="12" t="s">
        <v>434</v>
      </c>
      <c r="C954" s="12" t="s">
        <v>434</v>
      </c>
      <c r="D954" s="12" t="s">
        <v>137</v>
      </c>
      <c r="E954" s="12">
        <f t="shared" si="719"/>
        <v>7</v>
      </c>
      <c r="F954" s="12">
        <f t="shared" si="720"/>
        <v>1</v>
      </c>
      <c r="G954" s="12">
        <f t="shared" si="721"/>
        <v>5</v>
      </c>
      <c r="H954" s="12" t="str">
        <f t="shared" si="722"/>
        <v>Communications &amp; Marketing</v>
      </c>
      <c r="I954" s="12" t="str">
        <f t="shared" si="723"/>
        <v>Communications &amp; Marketing7</v>
      </c>
      <c r="J954" s="12" t="str">
        <f t="shared" si="724"/>
        <v>All Specializations Combined</v>
      </c>
      <c r="K954" s="12" t="str">
        <f t="shared" si="725"/>
        <v>Communications &amp; MarketingAll Specializations Combined1</v>
      </c>
      <c r="L954" s="12" t="str">
        <f t="shared" si="726"/>
        <v>All Specializations Combined</v>
      </c>
      <c r="M954" s="12" t="str">
        <f t="shared" si="727"/>
        <v>Communications &amp; MarketingAll Specializations CombinedAll Specializations Combined5</v>
      </c>
      <c r="N954" s="12" t="str">
        <f t="shared" si="728"/>
        <v>F - Intermediate Professional</v>
      </c>
      <c r="O954" s="4" t="s">
        <v>1756</v>
      </c>
      <c r="P954" s="4" t="str">
        <f t="shared" si="737"/>
        <v>CM</v>
      </c>
      <c r="Q954" s="4" t="str">
        <f t="shared" si="738"/>
        <v>00</v>
      </c>
      <c r="R954" s="4" t="str">
        <f t="shared" si="739"/>
        <v>0</v>
      </c>
      <c r="S954" s="4" t="str">
        <f t="shared" si="740"/>
        <v>F</v>
      </c>
      <c r="V954" s="12" t="str">
        <f t="shared" si="741"/>
        <v>RRU-CM-000F</v>
      </c>
      <c r="W954" s="17" t="str">
        <f t="shared" si="746"/>
        <v>Communications &amp; Marketing</v>
      </c>
      <c r="X954" s="17" t="str">
        <f t="shared" si="742"/>
        <v>All Specializations Combined</v>
      </c>
      <c r="Y954" s="17" t="str">
        <f t="shared" si="744"/>
        <v>All Specializations Combined</v>
      </c>
      <c r="Z954" s="17" t="str">
        <f t="shared" si="743"/>
        <v>F - Intermediate Professional</v>
      </c>
      <c r="AN954" s="4" t="str">
        <f t="shared" si="729"/>
        <v>CM000F</v>
      </c>
      <c r="AO954" s="12" t="str">
        <f t="shared" si="745"/>
        <v>RRU-CM-000F</v>
      </c>
      <c r="AP954" s="12" t="str">
        <f t="shared" si="730"/>
        <v>Communications &amp; Marketing</v>
      </c>
      <c r="AQ954" s="12" t="str">
        <f t="shared" si="731"/>
        <v>All Specializations Combined</v>
      </c>
      <c r="AR954" s="12" t="str">
        <f t="shared" si="732"/>
        <v>All Specializations Combined</v>
      </c>
      <c r="AS954" s="12" t="str">
        <f t="shared" si="733"/>
        <v>F - Intermediate Professional</v>
      </c>
      <c r="AT954" s="12" t="str">
        <f t="shared" si="734"/>
        <v>Communications &amp; MarketingAll Specializations CombinedAll Specializations CombinedF - Intermediate Professional</v>
      </c>
      <c r="AU954" s="153" t="str">
        <f t="shared" si="735"/>
        <v>F</v>
      </c>
    </row>
    <row r="955" spans="1:47">
      <c r="A955" s="12" t="s">
        <v>9</v>
      </c>
      <c r="B955" s="12" t="s">
        <v>434</v>
      </c>
      <c r="C955" s="12" t="s">
        <v>434</v>
      </c>
      <c r="D955" s="12" t="s">
        <v>138</v>
      </c>
      <c r="E955" s="12">
        <f t="shared" si="719"/>
        <v>7</v>
      </c>
      <c r="F955" s="12">
        <f t="shared" si="720"/>
        <v>1</v>
      </c>
      <c r="G955" s="12">
        <f t="shared" si="721"/>
        <v>6</v>
      </c>
      <c r="H955" s="12" t="str">
        <f t="shared" si="722"/>
        <v>Communications &amp; Marketing</v>
      </c>
      <c r="I955" s="12" t="str">
        <f t="shared" si="723"/>
        <v>Communications &amp; Marketing7</v>
      </c>
      <c r="J955" s="12" t="str">
        <f t="shared" si="724"/>
        <v>All Specializations Combined</v>
      </c>
      <c r="K955" s="12" t="str">
        <f t="shared" si="725"/>
        <v>Communications &amp; MarketingAll Specializations Combined1</v>
      </c>
      <c r="L955" s="12" t="str">
        <f t="shared" si="726"/>
        <v>All Specializations Combined</v>
      </c>
      <c r="M955" s="12" t="str">
        <f t="shared" si="727"/>
        <v>Communications &amp; MarketingAll Specializations CombinedAll Specializations Combined6</v>
      </c>
      <c r="N955" s="12" t="str">
        <f t="shared" si="728"/>
        <v>G - Junior Professional</v>
      </c>
      <c r="O955" s="4" t="s">
        <v>1757</v>
      </c>
      <c r="P955" s="4" t="str">
        <f t="shared" si="737"/>
        <v>CM</v>
      </c>
      <c r="Q955" s="4" t="str">
        <f t="shared" si="738"/>
        <v>00</v>
      </c>
      <c r="R955" s="4" t="str">
        <f t="shared" si="739"/>
        <v>0</v>
      </c>
      <c r="S955" s="4" t="str">
        <f t="shared" si="740"/>
        <v>G</v>
      </c>
      <c r="V955" s="12" t="str">
        <f t="shared" si="741"/>
        <v>RRU-CM-000G</v>
      </c>
      <c r="W955" s="17" t="str">
        <f t="shared" si="746"/>
        <v>Communications &amp; Marketing</v>
      </c>
      <c r="X955" s="17" t="str">
        <f t="shared" si="742"/>
        <v>All Specializations Combined</v>
      </c>
      <c r="Y955" s="17" t="str">
        <f t="shared" si="744"/>
        <v>All Specializations Combined</v>
      </c>
      <c r="Z955" s="17" t="str">
        <f t="shared" si="743"/>
        <v>G - Junior Professional</v>
      </c>
      <c r="AN955" s="4" t="str">
        <f t="shared" si="729"/>
        <v>CM000G</v>
      </c>
      <c r="AO955" s="12" t="str">
        <f t="shared" si="745"/>
        <v>RRU-CM-000G</v>
      </c>
      <c r="AP955" s="12" t="str">
        <f t="shared" si="730"/>
        <v>Communications &amp; Marketing</v>
      </c>
      <c r="AQ955" s="12" t="str">
        <f t="shared" si="731"/>
        <v>All Specializations Combined</v>
      </c>
      <c r="AR955" s="12" t="str">
        <f t="shared" si="732"/>
        <v>All Specializations Combined</v>
      </c>
      <c r="AS955" s="12" t="str">
        <f t="shared" si="733"/>
        <v>G - Junior Professional</v>
      </c>
      <c r="AT955" s="12" t="str">
        <f t="shared" si="734"/>
        <v>Communications &amp; MarketingAll Specializations CombinedAll Specializations CombinedG - Junior Professional</v>
      </c>
      <c r="AU955" s="153" t="str">
        <f t="shared" si="735"/>
        <v>G</v>
      </c>
    </row>
    <row r="956" spans="1:47">
      <c r="A956" s="189" t="s">
        <v>116</v>
      </c>
      <c r="B956" s="189" t="s">
        <v>100</v>
      </c>
      <c r="C956" s="189" t="s">
        <v>100</v>
      </c>
      <c r="D956" s="189" t="s">
        <v>51</v>
      </c>
      <c r="E956" s="12">
        <f t="shared" si="719"/>
        <v>1</v>
      </c>
      <c r="F956" s="12">
        <f t="shared" si="720"/>
        <v>1</v>
      </c>
      <c r="G956" s="12">
        <f t="shared" si="721"/>
        <v>1</v>
      </c>
      <c r="H956" s="12" t="str">
        <f t="shared" si="722"/>
        <v>Corporate &amp; General Services</v>
      </c>
      <c r="I956" s="12" t="str">
        <f t="shared" si="723"/>
        <v>Corporate &amp; General Services1</v>
      </c>
      <c r="J956" s="12" t="str">
        <f t="shared" si="724"/>
        <v>Multi-Role/Generalist</v>
      </c>
      <c r="K956" s="12" t="str">
        <f t="shared" si="725"/>
        <v>Corporate &amp; General ServicesMulti-Role/Generalist1</v>
      </c>
      <c r="L956" s="12" t="str">
        <f t="shared" si="726"/>
        <v>Multi-Role/Generalist</v>
      </c>
      <c r="M956" s="12" t="str">
        <f t="shared" si="727"/>
        <v>Corporate &amp; General ServicesMulti-Role/GeneralistMulti-Role/Generalist1</v>
      </c>
      <c r="N956" s="12" t="str">
        <f t="shared" si="728"/>
        <v>B - Senior Function Manager</v>
      </c>
      <c r="O956" s="4" t="s">
        <v>1790</v>
      </c>
      <c r="P956" s="4" t="str">
        <f t="shared" si="737"/>
        <v>CS</v>
      </c>
      <c r="Q956" s="4" t="str">
        <f t="shared" si="738"/>
        <v>CG</v>
      </c>
      <c r="R956" s="4" t="str">
        <f t="shared" si="739"/>
        <v>A</v>
      </c>
      <c r="S956" s="4" t="str">
        <f t="shared" si="740"/>
        <v>B</v>
      </c>
      <c r="V956" s="12" t="str">
        <f t="shared" si="741"/>
        <v>RRU-CS-CGAB</v>
      </c>
      <c r="W956" s="17" t="str">
        <f t="shared" si="746"/>
        <v>Communications &amp; Marketing</v>
      </c>
      <c r="X956" s="17" t="str">
        <f t="shared" si="742"/>
        <v>Multi-Role/Generalist</v>
      </c>
      <c r="Y956" s="17" t="str">
        <f t="shared" si="744"/>
        <v>All Specializations Combined</v>
      </c>
      <c r="Z956" s="17" t="str">
        <f t="shared" si="743"/>
        <v>B - Senior Function Manager</v>
      </c>
      <c r="AN956" s="4" t="str">
        <f t="shared" si="729"/>
        <v>CSCGAB</v>
      </c>
      <c r="AO956" s="12" t="str">
        <f t="shared" si="745"/>
        <v>RRU-CS-CGAB</v>
      </c>
      <c r="AP956" s="12" t="str">
        <f t="shared" si="730"/>
        <v>Corporate &amp; General Services</v>
      </c>
      <c r="AQ956" s="12" t="str">
        <f t="shared" si="731"/>
        <v>Multi-Role/Generalist</v>
      </c>
      <c r="AR956" s="12" t="str">
        <f t="shared" si="732"/>
        <v>Multi-Role/Generalist</v>
      </c>
      <c r="AS956" s="12" t="str">
        <f t="shared" si="733"/>
        <v>B - Senior Function Manager</v>
      </c>
      <c r="AT956" s="12" t="str">
        <f t="shared" si="734"/>
        <v>Corporate &amp; General ServicesMulti-Role/GeneralistMulti-Role/GeneralistB - Senior Function Manager</v>
      </c>
      <c r="AU956" s="153" t="str">
        <f t="shared" si="735"/>
        <v>B</v>
      </c>
    </row>
    <row r="957" spans="1:47">
      <c r="A957" s="189" t="s">
        <v>116</v>
      </c>
      <c r="B957" s="189" t="s">
        <v>100</v>
      </c>
      <c r="C957" s="189" t="s">
        <v>100</v>
      </c>
      <c r="D957" s="189" t="s">
        <v>142</v>
      </c>
      <c r="E957" s="12">
        <f t="shared" si="719"/>
        <v>1</v>
      </c>
      <c r="F957" s="12">
        <f t="shared" si="720"/>
        <v>1</v>
      </c>
      <c r="G957" s="12">
        <f t="shared" si="721"/>
        <v>2</v>
      </c>
      <c r="H957" s="12" t="str">
        <f t="shared" si="722"/>
        <v>Corporate &amp; General Services</v>
      </c>
      <c r="I957" s="12" t="str">
        <f t="shared" si="723"/>
        <v>Corporate &amp; General Services1</v>
      </c>
      <c r="J957" s="12" t="str">
        <f t="shared" si="724"/>
        <v>Multi-Role/Generalist</v>
      </c>
      <c r="K957" s="12" t="str">
        <f t="shared" si="725"/>
        <v>Corporate &amp; General ServicesMulti-Role/Generalist1</v>
      </c>
      <c r="L957" s="12" t="str">
        <f t="shared" si="726"/>
        <v>Multi-Role/Generalist</v>
      </c>
      <c r="M957" s="12" t="str">
        <f t="shared" si="727"/>
        <v>Corporate &amp; General ServicesMulti-Role/GeneralistMulti-Role/Generalist2</v>
      </c>
      <c r="N957" s="12" t="str">
        <f t="shared" si="728"/>
        <v>C - Function Manager/Senior Technical Expert</v>
      </c>
      <c r="O957" s="4" t="s">
        <v>1791</v>
      </c>
      <c r="P957" s="4" t="str">
        <f t="shared" si="737"/>
        <v>CS</v>
      </c>
      <c r="Q957" s="4" t="str">
        <f t="shared" si="738"/>
        <v>CG</v>
      </c>
      <c r="R957" s="4" t="str">
        <f t="shared" si="739"/>
        <v>A</v>
      </c>
      <c r="S957" s="4" t="str">
        <f t="shared" si="740"/>
        <v>C</v>
      </c>
      <c r="V957" s="12" t="str">
        <f t="shared" si="741"/>
        <v>RRU-CS-CGAC</v>
      </c>
      <c r="W957" s="17" t="str">
        <f t="shared" si="746"/>
        <v>Communications &amp; Marketing</v>
      </c>
      <c r="X957" s="17" t="str">
        <f t="shared" si="742"/>
        <v>Multi-Role/Generalist</v>
      </c>
      <c r="Y957" s="17" t="str">
        <f t="shared" si="744"/>
        <v>Multi-Role/Generalist</v>
      </c>
      <c r="Z957" s="17" t="str">
        <f t="shared" si="743"/>
        <v>C - Function Manager/Senior Technical Expert</v>
      </c>
      <c r="AN957" s="4" t="str">
        <f t="shared" si="729"/>
        <v>CSCGAC</v>
      </c>
      <c r="AO957" s="12" t="str">
        <f t="shared" si="745"/>
        <v>RRU-CS-CGAC</v>
      </c>
      <c r="AP957" s="12" t="str">
        <f t="shared" si="730"/>
        <v>Corporate &amp; General Services</v>
      </c>
      <c r="AQ957" s="12" t="str">
        <f t="shared" si="731"/>
        <v>Multi-Role/Generalist</v>
      </c>
      <c r="AR957" s="12" t="str">
        <f t="shared" si="732"/>
        <v>Multi-Role/Generalist</v>
      </c>
      <c r="AS957" s="12" t="str">
        <f t="shared" si="733"/>
        <v>C - Function Manager/Senior Technical Expert</v>
      </c>
      <c r="AT957" s="12" t="str">
        <f t="shared" si="734"/>
        <v>Corporate &amp; General ServicesMulti-Role/GeneralistMulti-Role/GeneralistC - Function Manager/Senior Technical Expert</v>
      </c>
      <c r="AU957" s="153" t="str">
        <f t="shared" si="735"/>
        <v>C</v>
      </c>
    </row>
    <row r="958" spans="1:47">
      <c r="A958" s="189" t="s">
        <v>116</v>
      </c>
      <c r="B958" s="189" t="s">
        <v>100</v>
      </c>
      <c r="C958" s="189" t="s">
        <v>100</v>
      </c>
      <c r="D958" s="189" t="s">
        <v>135</v>
      </c>
      <c r="E958" s="12">
        <f t="shared" si="719"/>
        <v>1</v>
      </c>
      <c r="F958" s="12">
        <f t="shared" si="720"/>
        <v>1</v>
      </c>
      <c r="G958" s="12">
        <f t="shared" si="721"/>
        <v>3</v>
      </c>
      <c r="H958" s="12" t="str">
        <f t="shared" si="722"/>
        <v>Corporate &amp; General Services</v>
      </c>
      <c r="I958" s="12" t="str">
        <f t="shared" si="723"/>
        <v>Corporate &amp; General Services1</v>
      </c>
      <c r="J958" s="12" t="str">
        <f t="shared" si="724"/>
        <v>Multi-Role/Generalist</v>
      </c>
      <c r="K958" s="12" t="str">
        <f t="shared" si="725"/>
        <v>Corporate &amp; General ServicesMulti-Role/Generalist1</v>
      </c>
      <c r="L958" s="12" t="str">
        <f t="shared" si="726"/>
        <v>Multi-Role/Generalist</v>
      </c>
      <c r="M958" s="12" t="str">
        <f t="shared" si="727"/>
        <v>Corporate &amp; General ServicesMulti-Role/GeneralistMulti-Role/Generalist3</v>
      </c>
      <c r="N958" s="12" t="str">
        <f t="shared" si="728"/>
        <v>D - Manager/Technical Expert</v>
      </c>
      <c r="O958" s="4" t="s">
        <v>1792</v>
      </c>
      <c r="P958" s="4" t="str">
        <f t="shared" si="737"/>
        <v>CS</v>
      </c>
      <c r="Q958" s="4" t="str">
        <f t="shared" si="738"/>
        <v>CG</v>
      </c>
      <c r="R958" s="4" t="str">
        <f t="shared" si="739"/>
        <v>A</v>
      </c>
      <c r="S958" s="4" t="str">
        <f t="shared" si="740"/>
        <v>D</v>
      </c>
      <c r="V958" s="12" t="str">
        <f t="shared" si="741"/>
        <v>RRU-CS-CGAD</v>
      </c>
      <c r="W958" s="17" t="str">
        <f t="shared" si="746"/>
        <v>Corporate &amp; General Services</v>
      </c>
      <c r="X958" s="17" t="str">
        <f t="shared" si="742"/>
        <v>Multi-Role/Generalist</v>
      </c>
      <c r="Y958" s="17" t="str">
        <f t="shared" si="744"/>
        <v>Multi-Role/Generalist</v>
      </c>
      <c r="Z958" s="17" t="str">
        <f t="shared" si="743"/>
        <v>D - Manager/Technical Expert</v>
      </c>
      <c r="AN958" s="4" t="str">
        <f t="shared" si="729"/>
        <v>CSCGAD</v>
      </c>
      <c r="AO958" s="12" t="str">
        <f t="shared" si="745"/>
        <v>RRU-CS-CGAD</v>
      </c>
      <c r="AP958" s="12" t="str">
        <f t="shared" si="730"/>
        <v>Corporate &amp; General Services</v>
      </c>
      <c r="AQ958" s="12" t="str">
        <f t="shared" si="731"/>
        <v>Multi-Role/Generalist</v>
      </c>
      <c r="AR958" s="12" t="str">
        <f t="shared" si="732"/>
        <v>Multi-Role/Generalist</v>
      </c>
      <c r="AS958" s="12" t="str">
        <f t="shared" si="733"/>
        <v>D - Manager/Technical Expert</v>
      </c>
      <c r="AT958" s="12" t="str">
        <f t="shared" si="734"/>
        <v>Corporate &amp; General ServicesMulti-Role/GeneralistMulti-Role/GeneralistD - Manager/Technical Expert</v>
      </c>
      <c r="AU958" s="153" t="str">
        <f t="shared" si="735"/>
        <v>D</v>
      </c>
    </row>
    <row r="959" spans="1:47">
      <c r="A959" s="189" t="s">
        <v>116</v>
      </c>
      <c r="B959" s="189" t="s">
        <v>100</v>
      </c>
      <c r="C959" s="189" t="s">
        <v>100</v>
      </c>
      <c r="D959" s="189" t="s">
        <v>136</v>
      </c>
      <c r="E959" s="12">
        <f t="shared" si="719"/>
        <v>1</v>
      </c>
      <c r="F959" s="12">
        <f t="shared" si="720"/>
        <v>1</v>
      </c>
      <c r="G959" s="12">
        <f t="shared" si="721"/>
        <v>4</v>
      </c>
      <c r="H959" s="12" t="str">
        <f t="shared" si="722"/>
        <v>Corporate &amp; General Services</v>
      </c>
      <c r="I959" s="12" t="str">
        <f t="shared" si="723"/>
        <v>Corporate &amp; General Services1</v>
      </c>
      <c r="J959" s="12" t="str">
        <f t="shared" si="724"/>
        <v>Multi-Role/Generalist</v>
      </c>
      <c r="K959" s="12" t="str">
        <f t="shared" si="725"/>
        <v>Corporate &amp; General ServicesMulti-Role/Generalist1</v>
      </c>
      <c r="L959" s="12" t="str">
        <f t="shared" si="726"/>
        <v>Multi-Role/Generalist</v>
      </c>
      <c r="M959" s="12" t="str">
        <f t="shared" si="727"/>
        <v>Corporate &amp; General ServicesMulti-Role/GeneralistMulti-Role/Generalist4</v>
      </c>
      <c r="N959" s="12" t="str">
        <f t="shared" si="728"/>
        <v>E - Senior Professional</v>
      </c>
      <c r="O959" s="4" t="s">
        <v>1793</v>
      </c>
      <c r="P959" s="4" t="str">
        <f t="shared" si="737"/>
        <v>CS</v>
      </c>
      <c r="Q959" s="4" t="str">
        <f t="shared" si="738"/>
        <v>CG</v>
      </c>
      <c r="R959" s="4" t="str">
        <f t="shared" si="739"/>
        <v>A</v>
      </c>
      <c r="S959" s="4" t="str">
        <f t="shared" si="740"/>
        <v>E</v>
      </c>
      <c r="V959" s="12" t="str">
        <f t="shared" si="741"/>
        <v>RRU-CS-CGAE</v>
      </c>
      <c r="W959" s="17" t="str">
        <f t="shared" si="746"/>
        <v>Corporate &amp; General Services</v>
      </c>
      <c r="X959" s="17" t="str">
        <f t="shared" si="742"/>
        <v>Multi-Role/Generalist</v>
      </c>
      <c r="Y959" s="17" t="str">
        <f t="shared" si="744"/>
        <v>Multi-Role/Generalist</v>
      </c>
      <c r="Z959" s="17" t="str">
        <f t="shared" si="743"/>
        <v>E - Senior Professional</v>
      </c>
      <c r="AN959" s="4" t="str">
        <f t="shared" si="729"/>
        <v>CSCGAE</v>
      </c>
      <c r="AO959" s="12" t="str">
        <f t="shared" si="745"/>
        <v>RRU-CS-CGAE</v>
      </c>
      <c r="AP959" s="12" t="str">
        <f t="shared" si="730"/>
        <v>Corporate &amp; General Services</v>
      </c>
      <c r="AQ959" s="12" t="str">
        <f t="shared" si="731"/>
        <v>Multi-Role/Generalist</v>
      </c>
      <c r="AR959" s="12" t="str">
        <f t="shared" si="732"/>
        <v>Multi-Role/Generalist</v>
      </c>
      <c r="AS959" s="12" t="str">
        <f t="shared" si="733"/>
        <v>E - Senior Professional</v>
      </c>
      <c r="AT959" s="12" t="str">
        <f t="shared" si="734"/>
        <v>Corporate &amp; General ServicesMulti-Role/GeneralistMulti-Role/GeneralistE - Senior Professional</v>
      </c>
      <c r="AU959" s="153" t="str">
        <f t="shared" si="735"/>
        <v>E</v>
      </c>
    </row>
    <row r="960" spans="1:47">
      <c r="A960" s="189" t="s">
        <v>116</v>
      </c>
      <c r="B960" s="189" t="s">
        <v>100</v>
      </c>
      <c r="C960" s="189" t="s">
        <v>100</v>
      </c>
      <c r="D960" s="189" t="s">
        <v>137</v>
      </c>
      <c r="E960" s="12">
        <f t="shared" si="719"/>
        <v>1</v>
      </c>
      <c r="F960" s="12">
        <f t="shared" si="720"/>
        <v>1</v>
      </c>
      <c r="G960" s="12">
        <f t="shared" si="721"/>
        <v>5</v>
      </c>
      <c r="H960" s="12" t="str">
        <f t="shared" si="722"/>
        <v>Corporate &amp; General Services</v>
      </c>
      <c r="I960" s="12" t="str">
        <f t="shared" si="723"/>
        <v>Corporate &amp; General Services1</v>
      </c>
      <c r="J960" s="12" t="str">
        <f t="shared" si="724"/>
        <v>Multi-Role/Generalist</v>
      </c>
      <c r="K960" s="12" t="str">
        <f t="shared" si="725"/>
        <v>Corporate &amp; General ServicesMulti-Role/Generalist1</v>
      </c>
      <c r="L960" s="12" t="str">
        <f t="shared" si="726"/>
        <v>Multi-Role/Generalist</v>
      </c>
      <c r="M960" s="12" t="str">
        <f t="shared" si="727"/>
        <v>Corporate &amp; General ServicesMulti-Role/GeneralistMulti-Role/Generalist5</v>
      </c>
      <c r="N960" s="12" t="str">
        <f t="shared" si="728"/>
        <v>F - Intermediate Professional</v>
      </c>
      <c r="O960" s="4" t="s">
        <v>1794</v>
      </c>
      <c r="P960" s="4" t="str">
        <f t="shared" si="737"/>
        <v>CS</v>
      </c>
      <c r="Q960" s="4" t="str">
        <f t="shared" si="738"/>
        <v>CG</v>
      </c>
      <c r="R960" s="4" t="str">
        <f t="shared" si="739"/>
        <v>A</v>
      </c>
      <c r="S960" s="4" t="str">
        <f t="shared" si="740"/>
        <v>F</v>
      </c>
      <c r="V960" s="12" t="str">
        <f t="shared" si="741"/>
        <v>RRU-CS-CGAF</v>
      </c>
      <c r="W960" s="17" t="str">
        <f t="shared" si="746"/>
        <v>Corporate &amp; General Services</v>
      </c>
      <c r="X960" s="17" t="str">
        <f t="shared" si="742"/>
        <v>Multi-Role/Generalist</v>
      </c>
      <c r="Y960" s="17" t="str">
        <f t="shared" si="744"/>
        <v>Multi-Role/Generalist</v>
      </c>
      <c r="Z960" s="17" t="str">
        <f t="shared" si="743"/>
        <v>F - Intermediate Professional</v>
      </c>
      <c r="AN960" s="4" t="str">
        <f t="shared" si="729"/>
        <v>CSCGAF</v>
      </c>
      <c r="AO960" s="12" t="str">
        <f t="shared" si="745"/>
        <v>RRU-CS-CGAF</v>
      </c>
      <c r="AP960" s="12" t="str">
        <f t="shared" si="730"/>
        <v>Corporate &amp; General Services</v>
      </c>
      <c r="AQ960" s="12" t="str">
        <f t="shared" si="731"/>
        <v>Multi-Role/Generalist</v>
      </c>
      <c r="AR960" s="12" t="str">
        <f t="shared" si="732"/>
        <v>Multi-Role/Generalist</v>
      </c>
      <c r="AS960" s="12" t="str">
        <f t="shared" si="733"/>
        <v>F - Intermediate Professional</v>
      </c>
      <c r="AT960" s="12" t="str">
        <f t="shared" si="734"/>
        <v>Corporate &amp; General ServicesMulti-Role/GeneralistMulti-Role/GeneralistF - Intermediate Professional</v>
      </c>
      <c r="AU960" s="153" t="str">
        <f t="shared" si="735"/>
        <v>F</v>
      </c>
    </row>
    <row r="961" spans="1:47">
      <c r="A961" s="189" t="s">
        <v>116</v>
      </c>
      <c r="B961" s="189" t="s">
        <v>100</v>
      </c>
      <c r="C961" s="189" t="s">
        <v>100</v>
      </c>
      <c r="D961" s="189" t="s">
        <v>138</v>
      </c>
      <c r="E961" s="12">
        <f t="shared" si="719"/>
        <v>1</v>
      </c>
      <c r="F961" s="12">
        <f t="shared" si="720"/>
        <v>1</v>
      </c>
      <c r="G961" s="12">
        <f t="shared" si="721"/>
        <v>6</v>
      </c>
      <c r="H961" s="12" t="str">
        <f t="shared" si="722"/>
        <v>Corporate &amp; General Services</v>
      </c>
      <c r="I961" s="12" t="str">
        <f t="shared" si="723"/>
        <v>Corporate &amp; General Services1</v>
      </c>
      <c r="J961" s="12" t="str">
        <f t="shared" si="724"/>
        <v>Multi-Role/Generalist</v>
      </c>
      <c r="K961" s="12" t="str">
        <f t="shared" si="725"/>
        <v>Corporate &amp; General ServicesMulti-Role/Generalist1</v>
      </c>
      <c r="L961" s="12" t="str">
        <f t="shared" si="726"/>
        <v>Multi-Role/Generalist</v>
      </c>
      <c r="M961" s="12" t="str">
        <f t="shared" si="727"/>
        <v>Corporate &amp; General ServicesMulti-Role/GeneralistMulti-Role/Generalist6</v>
      </c>
      <c r="N961" s="12" t="str">
        <f t="shared" si="728"/>
        <v>G - Junior Professional</v>
      </c>
      <c r="O961" s="4" t="s">
        <v>1795</v>
      </c>
      <c r="P961" s="4" t="str">
        <f t="shared" si="737"/>
        <v>CS</v>
      </c>
      <c r="Q961" s="4" t="str">
        <f t="shared" si="738"/>
        <v>CG</v>
      </c>
      <c r="R961" s="4" t="str">
        <f t="shared" si="739"/>
        <v>A</v>
      </c>
      <c r="S961" s="4" t="str">
        <f t="shared" si="740"/>
        <v>G</v>
      </c>
      <c r="V961" s="12" t="str">
        <f t="shared" si="741"/>
        <v>RRU-CS-CGAG</v>
      </c>
      <c r="W961" s="17" t="str">
        <f t="shared" si="746"/>
        <v>Corporate &amp; General Services</v>
      </c>
      <c r="X961" s="17" t="str">
        <f t="shared" si="742"/>
        <v>Multi-Role/Generalist</v>
      </c>
      <c r="Y961" s="17" t="str">
        <f t="shared" si="744"/>
        <v>Multi-Role/Generalist</v>
      </c>
      <c r="Z961" s="17" t="str">
        <f t="shared" si="743"/>
        <v>G - Junior Professional</v>
      </c>
      <c r="AN961" s="4" t="str">
        <f t="shared" si="729"/>
        <v>CSCGAG</v>
      </c>
      <c r="AO961" s="12" t="str">
        <f t="shared" si="745"/>
        <v>RRU-CS-CGAG</v>
      </c>
      <c r="AP961" s="12" t="str">
        <f t="shared" si="730"/>
        <v>Corporate &amp; General Services</v>
      </c>
      <c r="AQ961" s="12" t="str">
        <f t="shared" si="731"/>
        <v>Multi-Role/Generalist</v>
      </c>
      <c r="AR961" s="12" t="str">
        <f t="shared" si="732"/>
        <v>Multi-Role/Generalist</v>
      </c>
      <c r="AS961" s="12" t="str">
        <f t="shared" si="733"/>
        <v>G - Junior Professional</v>
      </c>
      <c r="AT961" s="12" t="str">
        <f t="shared" si="734"/>
        <v>Corporate &amp; General ServicesMulti-Role/GeneralistMulti-Role/GeneralistG - Junior Professional</v>
      </c>
      <c r="AU961" s="153" t="str">
        <f t="shared" si="735"/>
        <v>G</v>
      </c>
    </row>
    <row r="962" spans="1:47">
      <c r="A962" s="189" t="s">
        <v>116</v>
      </c>
      <c r="B962" s="189" t="s">
        <v>100</v>
      </c>
      <c r="C962" s="189" t="s">
        <v>100</v>
      </c>
      <c r="D962" s="189" t="s">
        <v>143</v>
      </c>
      <c r="E962" s="12">
        <f t="shared" si="719"/>
        <v>1</v>
      </c>
      <c r="F962" s="12">
        <f t="shared" si="720"/>
        <v>1</v>
      </c>
      <c r="G962" s="12">
        <f t="shared" si="721"/>
        <v>7</v>
      </c>
      <c r="H962" s="12" t="str">
        <f t="shared" si="722"/>
        <v>Corporate &amp; General Services</v>
      </c>
      <c r="I962" s="12" t="str">
        <f t="shared" si="723"/>
        <v>Corporate &amp; General Services1</v>
      </c>
      <c r="J962" s="12" t="str">
        <f t="shared" si="724"/>
        <v>Multi-Role/Generalist</v>
      </c>
      <c r="K962" s="12" t="str">
        <f t="shared" si="725"/>
        <v>Corporate &amp; General ServicesMulti-Role/Generalist1</v>
      </c>
      <c r="L962" s="12" t="str">
        <f t="shared" si="726"/>
        <v>Multi-Role/Generalist</v>
      </c>
      <c r="M962" s="12" t="str">
        <f t="shared" si="727"/>
        <v>Corporate &amp; General ServicesMulti-Role/GeneralistMulti-Role/Generalist7</v>
      </c>
      <c r="N962" s="12" t="str">
        <f t="shared" si="728"/>
        <v>H - Intermediate Staff</v>
      </c>
      <c r="O962" s="4" t="s">
        <v>1796</v>
      </c>
      <c r="P962" s="4" t="str">
        <f t="shared" si="737"/>
        <v>CS</v>
      </c>
      <c r="Q962" s="4" t="str">
        <f t="shared" si="738"/>
        <v>CG</v>
      </c>
      <c r="R962" s="4" t="str">
        <f t="shared" si="739"/>
        <v>A</v>
      </c>
      <c r="S962" s="4" t="str">
        <f t="shared" si="740"/>
        <v>H</v>
      </c>
      <c r="V962" s="12" t="str">
        <f t="shared" si="741"/>
        <v>RRU-CS-CGAH</v>
      </c>
      <c r="W962" s="17" t="str">
        <f t="shared" si="746"/>
        <v>Corporate &amp; General Services</v>
      </c>
      <c r="X962" s="17" t="str">
        <f t="shared" si="742"/>
        <v>Multi-Role/Generalist</v>
      </c>
      <c r="Y962" s="17" t="str">
        <f t="shared" si="744"/>
        <v>Multi-Role/Generalist</v>
      </c>
      <c r="Z962" s="17" t="str">
        <f t="shared" si="743"/>
        <v>H - Intermediate Staff</v>
      </c>
      <c r="AN962" s="4" t="str">
        <f t="shared" si="729"/>
        <v>CSCGAH</v>
      </c>
      <c r="AO962" s="12" t="str">
        <f t="shared" si="745"/>
        <v>RRU-CS-CGAH</v>
      </c>
      <c r="AP962" s="12" t="str">
        <f t="shared" si="730"/>
        <v>Corporate &amp; General Services</v>
      </c>
      <c r="AQ962" s="12" t="str">
        <f t="shared" si="731"/>
        <v>Multi-Role/Generalist</v>
      </c>
      <c r="AR962" s="12" t="str">
        <f t="shared" si="732"/>
        <v>Multi-Role/Generalist</v>
      </c>
      <c r="AS962" s="12" t="str">
        <f t="shared" si="733"/>
        <v>H - Intermediate Staff</v>
      </c>
      <c r="AT962" s="12" t="str">
        <f t="shared" si="734"/>
        <v>Corporate &amp; General ServicesMulti-Role/GeneralistMulti-Role/GeneralistH - Intermediate Staff</v>
      </c>
      <c r="AU962" s="153" t="str">
        <f t="shared" si="735"/>
        <v>H</v>
      </c>
    </row>
    <row r="963" spans="1:47">
      <c r="A963" s="189" t="s">
        <v>116</v>
      </c>
      <c r="B963" s="189" t="s">
        <v>100</v>
      </c>
      <c r="C963" s="189" t="s">
        <v>100</v>
      </c>
      <c r="D963" s="189" t="s">
        <v>144</v>
      </c>
      <c r="E963" s="12">
        <f t="shared" si="719"/>
        <v>1</v>
      </c>
      <c r="F963" s="12">
        <f t="shared" si="720"/>
        <v>1</v>
      </c>
      <c r="G963" s="12">
        <f t="shared" si="721"/>
        <v>8</v>
      </c>
      <c r="H963" s="12" t="str">
        <f t="shared" si="722"/>
        <v>Corporate &amp; General Services</v>
      </c>
      <c r="I963" s="12" t="str">
        <f t="shared" si="723"/>
        <v>Corporate &amp; General Services1</v>
      </c>
      <c r="J963" s="12" t="str">
        <f t="shared" si="724"/>
        <v>Multi-Role/Generalist</v>
      </c>
      <c r="K963" s="12" t="str">
        <f t="shared" si="725"/>
        <v>Corporate &amp; General ServicesMulti-Role/Generalist1</v>
      </c>
      <c r="L963" s="12" t="str">
        <f t="shared" si="726"/>
        <v>Multi-Role/Generalist</v>
      </c>
      <c r="M963" s="12" t="str">
        <f t="shared" si="727"/>
        <v>Corporate &amp; General ServicesMulti-Role/GeneralistMulti-Role/Generalist8</v>
      </c>
      <c r="N963" s="12" t="str">
        <f t="shared" si="728"/>
        <v>I - Junior Staff</v>
      </c>
      <c r="O963" s="4" t="s">
        <v>1797</v>
      </c>
      <c r="P963" s="4" t="str">
        <f t="shared" si="737"/>
        <v>CS</v>
      </c>
      <c r="Q963" s="4" t="str">
        <f t="shared" si="738"/>
        <v>CG</v>
      </c>
      <c r="R963" s="4" t="str">
        <f t="shared" si="739"/>
        <v>A</v>
      </c>
      <c r="S963" s="4" t="str">
        <f t="shared" si="740"/>
        <v>I</v>
      </c>
      <c r="V963" s="12" t="str">
        <f t="shared" si="741"/>
        <v>RRU-CS-CGAI</v>
      </c>
      <c r="W963" s="17" t="str">
        <f t="shared" si="746"/>
        <v>Corporate &amp; General Services</v>
      </c>
      <c r="X963" s="17" t="str">
        <f t="shared" si="742"/>
        <v>Multi-Role/Generalist</v>
      </c>
      <c r="Y963" s="17" t="str">
        <f t="shared" si="744"/>
        <v>Multi-Role/Generalist</v>
      </c>
      <c r="Z963" s="17" t="str">
        <f t="shared" si="743"/>
        <v>I - Junior Staff</v>
      </c>
      <c r="AN963" s="4" t="str">
        <f t="shared" si="729"/>
        <v>CSCGAI</v>
      </c>
      <c r="AO963" s="12" t="str">
        <f t="shared" si="745"/>
        <v>RRU-CS-CGAI</v>
      </c>
      <c r="AP963" s="12" t="str">
        <f t="shared" si="730"/>
        <v>Corporate &amp; General Services</v>
      </c>
      <c r="AQ963" s="12" t="str">
        <f t="shared" si="731"/>
        <v>Multi-Role/Generalist</v>
      </c>
      <c r="AR963" s="12" t="str">
        <f t="shared" si="732"/>
        <v>Multi-Role/Generalist</v>
      </c>
      <c r="AS963" s="12" t="str">
        <f t="shared" si="733"/>
        <v>I - Junior Staff</v>
      </c>
      <c r="AT963" s="12" t="str">
        <f t="shared" si="734"/>
        <v>Corporate &amp; General ServicesMulti-Role/GeneralistMulti-Role/GeneralistI - Junior Staff</v>
      </c>
      <c r="AU963" s="153" t="str">
        <f t="shared" si="735"/>
        <v>I</v>
      </c>
    </row>
    <row r="964" spans="1:47">
      <c r="A964" s="189" t="s">
        <v>116</v>
      </c>
      <c r="B964" s="189" t="s">
        <v>100</v>
      </c>
      <c r="C964" s="189" t="s">
        <v>100</v>
      </c>
      <c r="D964" s="189" t="s">
        <v>1408</v>
      </c>
      <c r="E964" s="12">
        <f t="shared" si="719"/>
        <v>1</v>
      </c>
      <c r="F964" s="12">
        <f t="shared" si="720"/>
        <v>1</v>
      </c>
      <c r="G964" s="12">
        <f t="shared" si="721"/>
        <v>9</v>
      </c>
      <c r="H964" s="12" t="str">
        <f t="shared" si="722"/>
        <v>Corporate &amp; General Services</v>
      </c>
      <c r="I964" s="12" t="str">
        <f t="shared" si="723"/>
        <v>Corporate &amp; General Services1</v>
      </c>
      <c r="J964" s="12" t="str">
        <f t="shared" si="724"/>
        <v>Multi-Role/Generalist</v>
      </c>
      <c r="K964" s="12" t="str">
        <f t="shared" si="725"/>
        <v>Corporate &amp; General ServicesMulti-Role/Generalist1</v>
      </c>
      <c r="L964" s="12" t="str">
        <f t="shared" si="726"/>
        <v>Multi-Role/Generalist</v>
      </c>
      <c r="M964" s="12" t="str">
        <f t="shared" si="727"/>
        <v>Corporate &amp; General ServicesMulti-Role/GeneralistMulti-Role/Generalist9</v>
      </c>
      <c r="N964" s="12" t="str">
        <f t="shared" si="728"/>
        <v>Levels C &amp; D Combined</v>
      </c>
      <c r="O964" s="4" t="s">
        <v>1787</v>
      </c>
      <c r="P964" s="4" t="str">
        <f t="shared" si="737"/>
        <v>CS</v>
      </c>
      <c r="Q964" s="4" t="str">
        <f t="shared" si="738"/>
        <v>CG</v>
      </c>
      <c r="R964" s="4" t="str">
        <f t="shared" si="739"/>
        <v>A</v>
      </c>
      <c r="S964" s="4" t="str">
        <f t="shared" si="740"/>
        <v>2</v>
      </c>
      <c r="V964" s="12" t="str">
        <f t="shared" si="741"/>
        <v>RRU-CS-CGA2</v>
      </c>
      <c r="W964" s="17" t="str">
        <f t="shared" si="746"/>
        <v>Corporate &amp; General Services</v>
      </c>
      <c r="X964" s="17" t="str">
        <f t="shared" si="742"/>
        <v>Multi-Role/Generalist</v>
      </c>
      <c r="Y964" s="17" t="str">
        <f t="shared" si="744"/>
        <v>Multi-Role/Generalist</v>
      </c>
      <c r="Z964" s="17" t="str">
        <f t="shared" si="743"/>
        <v>Levels C &amp; D Combined</v>
      </c>
      <c r="AN964" s="4" t="str">
        <f t="shared" si="729"/>
        <v>CSCGA2</v>
      </c>
      <c r="AO964" s="12" t="str">
        <f t="shared" si="745"/>
        <v>RRU-CS-CGA2</v>
      </c>
      <c r="AP964" s="12" t="str">
        <f t="shared" si="730"/>
        <v>Corporate &amp; General Services</v>
      </c>
      <c r="AQ964" s="12" t="str">
        <f t="shared" si="731"/>
        <v>Multi-Role/Generalist</v>
      </c>
      <c r="AR964" s="12" t="str">
        <f t="shared" si="732"/>
        <v>Multi-Role/Generalist</v>
      </c>
      <c r="AS964" s="12" t="str">
        <f t="shared" si="733"/>
        <v>Levels C &amp; D Combined</v>
      </c>
      <c r="AT964" s="12" t="str">
        <f t="shared" si="734"/>
        <v>Corporate &amp; General ServicesMulti-Role/GeneralistMulti-Role/GeneralistLevels C &amp; D Combined</v>
      </c>
      <c r="AU964" s="153" t="str">
        <f t="shared" si="735"/>
        <v>2</v>
      </c>
    </row>
    <row r="965" spans="1:47">
      <c r="A965" s="189" t="s">
        <v>116</v>
      </c>
      <c r="B965" s="189" t="s">
        <v>100</v>
      </c>
      <c r="C965" s="189" t="s">
        <v>100</v>
      </c>
      <c r="D965" s="189" t="s">
        <v>1409</v>
      </c>
      <c r="E965" s="12">
        <f t="shared" si="719"/>
        <v>1</v>
      </c>
      <c r="F965" s="12">
        <f t="shared" si="720"/>
        <v>1</v>
      </c>
      <c r="G965" s="12">
        <f t="shared" si="721"/>
        <v>10</v>
      </c>
      <c r="H965" s="12" t="str">
        <f t="shared" si="722"/>
        <v>Corporate &amp; General Services</v>
      </c>
      <c r="I965" s="12" t="str">
        <f t="shared" si="723"/>
        <v>Corporate &amp; General Services1</v>
      </c>
      <c r="J965" s="12" t="str">
        <f t="shared" si="724"/>
        <v>Multi-Role/Generalist</v>
      </c>
      <c r="K965" s="12" t="str">
        <f t="shared" si="725"/>
        <v>Corporate &amp; General ServicesMulti-Role/Generalist1</v>
      </c>
      <c r="L965" s="12" t="str">
        <f t="shared" si="726"/>
        <v>Multi-Role/Generalist</v>
      </c>
      <c r="M965" s="12" t="str">
        <f t="shared" si="727"/>
        <v>Corporate &amp; General ServicesMulti-Role/GeneralistMulti-Role/Generalist10</v>
      </c>
      <c r="N965" s="12" t="str">
        <f t="shared" si="728"/>
        <v>Levels E, F &amp; G Combined</v>
      </c>
      <c r="O965" s="4" t="s">
        <v>1788</v>
      </c>
      <c r="P965" s="4" t="str">
        <f t="shared" si="737"/>
        <v>CS</v>
      </c>
      <c r="Q965" s="4" t="str">
        <f t="shared" si="738"/>
        <v>CG</v>
      </c>
      <c r="R965" s="4" t="str">
        <f t="shared" si="739"/>
        <v>A</v>
      </c>
      <c r="S965" s="4" t="str">
        <f t="shared" si="740"/>
        <v>3</v>
      </c>
      <c r="V965" s="12" t="str">
        <f t="shared" si="741"/>
        <v>RRU-CS-CGA3</v>
      </c>
      <c r="W965" s="17" t="str">
        <f t="shared" si="746"/>
        <v>Corporate &amp; General Services</v>
      </c>
      <c r="X965" s="17" t="str">
        <f t="shared" si="742"/>
        <v>Multi-Role/Generalist</v>
      </c>
      <c r="Y965" s="17" t="str">
        <f t="shared" si="744"/>
        <v>Multi-Role/Generalist</v>
      </c>
      <c r="Z965" s="17" t="str">
        <f t="shared" si="743"/>
        <v>Levels E, F &amp; G Combined</v>
      </c>
      <c r="AN965" s="4" t="str">
        <f t="shared" si="729"/>
        <v>CSCGA3</v>
      </c>
      <c r="AO965" s="12" t="str">
        <f t="shared" si="745"/>
        <v>RRU-CS-CGA3</v>
      </c>
      <c r="AP965" s="12" t="str">
        <f t="shared" si="730"/>
        <v>Corporate &amp; General Services</v>
      </c>
      <c r="AQ965" s="12" t="str">
        <f t="shared" si="731"/>
        <v>Multi-Role/Generalist</v>
      </c>
      <c r="AR965" s="12" t="str">
        <f t="shared" si="732"/>
        <v>Multi-Role/Generalist</v>
      </c>
      <c r="AS965" s="12" t="str">
        <f t="shared" si="733"/>
        <v>Levels E, F &amp; G Combined</v>
      </c>
      <c r="AT965" s="12" t="str">
        <f t="shared" si="734"/>
        <v>Corporate &amp; General ServicesMulti-Role/GeneralistMulti-Role/GeneralistLevels E, F &amp; G Combined</v>
      </c>
      <c r="AU965" s="153" t="str">
        <f t="shared" si="735"/>
        <v>3</v>
      </c>
    </row>
    <row r="966" spans="1:47">
      <c r="A966" s="189" t="s">
        <v>116</v>
      </c>
      <c r="B966" s="189" t="s">
        <v>100</v>
      </c>
      <c r="C966" s="189" t="s">
        <v>100</v>
      </c>
      <c r="D966" s="189" t="s">
        <v>1410</v>
      </c>
      <c r="E966" s="12">
        <f t="shared" si="719"/>
        <v>1</v>
      </c>
      <c r="F966" s="12">
        <f t="shared" si="720"/>
        <v>1</v>
      </c>
      <c r="G966" s="12">
        <f t="shared" si="721"/>
        <v>11</v>
      </c>
      <c r="H966" s="12" t="str">
        <f t="shared" si="722"/>
        <v>Corporate &amp; General Services</v>
      </c>
      <c r="I966" s="12" t="str">
        <f t="shared" si="723"/>
        <v>Corporate &amp; General Services1</v>
      </c>
      <c r="J966" s="12" t="str">
        <f t="shared" si="724"/>
        <v>Multi-Role/Generalist</v>
      </c>
      <c r="K966" s="12" t="str">
        <f t="shared" si="725"/>
        <v>Corporate &amp; General ServicesMulti-Role/Generalist1</v>
      </c>
      <c r="L966" s="12" t="str">
        <f t="shared" si="726"/>
        <v>Multi-Role/Generalist</v>
      </c>
      <c r="M966" s="12" t="str">
        <f t="shared" si="727"/>
        <v>Corporate &amp; General ServicesMulti-Role/GeneralistMulti-Role/Generalist11</v>
      </c>
      <c r="N966" s="12" t="str">
        <f t="shared" si="728"/>
        <v>Levels H &amp; I Combined</v>
      </c>
      <c r="O966" s="4" t="s">
        <v>1789</v>
      </c>
      <c r="P966" s="4" t="str">
        <f t="shared" si="737"/>
        <v>CS</v>
      </c>
      <c r="Q966" s="4" t="str">
        <f t="shared" si="738"/>
        <v>CG</v>
      </c>
      <c r="R966" s="4" t="str">
        <f t="shared" si="739"/>
        <v>A</v>
      </c>
      <c r="S966" s="4" t="str">
        <f t="shared" si="740"/>
        <v>4</v>
      </c>
      <c r="V966" s="12" t="str">
        <f t="shared" si="741"/>
        <v>RRU-CS-CGA4</v>
      </c>
      <c r="W966" s="17" t="str">
        <f t="shared" si="746"/>
        <v>Corporate &amp; General Services</v>
      </c>
      <c r="X966" s="17" t="str">
        <f t="shared" si="742"/>
        <v>Multi-Role/Generalist</v>
      </c>
      <c r="Y966" s="17" t="str">
        <f t="shared" si="744"/>
        <v>Multi-Role/Generalist</v>
      </c>
      <c r="Z966" s="17" t="str">
        <f t="shared" si="743"/>
        <v>Levels H &amp; I Combined</v>
      </c>
      <c r="AN966" s="4" t="str">
        <f t="shared" si="729"/>
        <v>CSCGA4</v>
      </c>
      <c r="AO966" s="12" t="str">
        <f t="shared" si="745"/>
        <v>RRU-CS-CGA4</v>
      </c>
      <c r="AP966" s="12" t="str">
        <f t="shared" si="730"/>
        <v>Corporate &amp; General Services</v>
      </c>
      <c r="AQ966" s="12" t="str">
        <f t="shared" si="731"/>
        <v>Multi-Role/Generalist</v>
      </c>
      <c r="AR966" s="12" t="str">
        <f t="shared" si="732"/>
        <v>Multi-Role/Generalist</v>
      </c>
      <c r="AS966" s="12" t="str">
        <f t="shared" si="733"/>
        <v>Levels H &amp; I Combined</v>
      </c>
      <c r="AT966" s="12" t="str">
        <f t="shared" si="734"/>
        <v>Corporate &amp; General ServicesMulti-Role/GeneralistMulti-Role/GeneralistLevels H &amp; I Combined</v>
      </c>
      <c r="AU966" s="153" t="str">
        <f t="shared" si="735"/>
        <v>4</v>
      </c>
    </row>
    <row r="967" spans="1:47">
      <c r="A967" s="189" t="s">
        <v>116</v>
      </c>
      <c r="B967" s="189" t="s">
        <v>2953</v>
      </c>
      <c r="C967" s="189" t="s">
        <v>2953</v>
      </c>
      <c r="D967" s="189" t="s">
        <v>51</v>
      </c>
      <c r="E967" s="12">
        <f t="shared" si="719"/>
        <v>2</v>
      </c>
      <c r="F967" s="12">
        <f t="shared" si="720"/>
        <v>1</v>
      </c>
      <c r="G967" s="12">
        <f t="shared" si="721"/>
        <v>1</v>
      </c>
      <c r="H967" s="12" t="str">
        <f t="shared" si="722"/>
        <v>Corporate &amp; General Services</v>
      </c>
      <c r="I967" s="12" t="str">
        <f t="shared" si="723"/>
        <v>Corporate &amp; General Services2</v>
      </c>
      <c r="J967" s="12" t="str">
        <f t="shared" si="724"/>
        <v>Physical Security</v>
      </c>
      <c r="K967" s="12" t="str">
        <f t="shared" si="725"/>
        <v>Corporate &amp; General ServicesPhysical Security1</v>
      </c>
      <c r="L967" s="12" t="str">
        <f t="shared" si="726"/>
        <v>Physical Security</v>
      </c>
      <c r="M967" s="12" t="str">
        <f t="shared" si="727"/>
        <v>Corporate &amp; General ServicesPhysical SecurityPhysical Security1</v>
      </c>
      <c r="N967" s="12" t="str">
        <f t="shared" si="728"/>
        <v>B - Senior Function Manager</v>
      </c>
      <c r="O967" s="188" t="s">
        <v>2954</v>
      </c>
      <c r="P967" s="4" t="str">
        <f t="shared" si="737"/>
        <v>CS</v>
      </c>
      <c r="Q967" s="4" t="str">
        <f t="shared" si="738"/>
        <v>PS</v>
      </c>
      <c r="R967" s="4" t="str">
        <f t="shared" si="739"/>
        <v>A</v>
      </c>
      <c r="S967" s="4" t="str">
        <f t="shared" si="740"/>
        <v>B</v>
      </c>
      <c r="V967" s="12" t="str">
        <f t="shared" si="741"/>
        <v>RRU-CS-PSAB</v>
      </c>
      <c r="W967" s="17" t="str">
        <f t="shared" si="746"/>
        <v>Corporate &amp; General Services</v>
      </c>
      <c r="X967" s="17" t="str">
        <f t="shared" si="742"/>
        <v>Physical Security</v>
      </c>
      <c r="Y967" s="17" t="str">
        <f t="shared" si="744"/>
        <v>Multi-Role/Generalist</v>
      </c>
      <c r="Z967" s="17" t="str">
        <f t="shared" si="743"/>
        <v>B - Senior Function Manager</v>
      </c>
      <c r="AN967" s="4" t="str">
        <f t="shared" si="729"/>
        <v>CSPSAB</v>
      </c>
      <c r="AO967" s="12" t="str">
        <f t="shared" si="745"/>
        <v>RRU-CS-PSAB</v>
      </c>
      <c r="AP967" s="12" t="str">
        <f t="shared" si="730"/>
        <v>Corporate &amp; General Services</v>
      </c>
      <c r="AQ967" s="12" t="str">
        <f t="shared" si="731"/>
        <v>Physical Security</v>
      </c>
      <c r="AR967" s="12" t="str">
        <f t="shared" si="732"/>
        <v>Physical Security</v>
      </c>
      <c r="AS967" s="12" t="str">
        <f t="shared" si="733"/>
        <v>B - Senior Function Manager</v>
      </c>
      <c r="AT967" s="12" t="str">
        <f t="shared" si="734"/>
        <v>Corporate &amp; General ServicesPhysical SecurityPhysical SecurityB - Senior Function Manager</v>
      </c>
      <c r="AU967" s="153" t="str">
        <f t="shared" si="735"/>
        <v>B</v>
      </c>
    </row>
    <row r="968" spans="1:47">
      <c r="A968" s="189" t="s">
        <v>116</v>
      </c>
      <c r="B968" s="189" t="s">
        <v>2953</v>
      </c>
      <c r="C968" s="189" t="s">
        <v>2953</v>
      </c>
      <c r="D968" s="189" t="s">
        <v>142</v>
      </c>
      <c r="E968" s="12">
        <f t="shared" si="719"/>
        <v>2</v>
      </c>
      <c r="F968" s="12">
        <f t="shared" si="720"/>
        <v>1</v>
      </c>
      <c r="G968" s="12">
        <f t="shared" si="721"/>
        <v>2</v>
      </c>
      <c r="H968" s="12" t="str">
        <f t="shared" si="722"/>
        <v>Corporate &amp; General Services</v>
      </c>
      <c r="I968" s="12" t="str">
        <f t="shared" si="723"/>
        <v>Corporate &amp; General Services2</v>
      </c>
      <c r="J968" s="12" t="str">
        <f t="shared" si="724"/>
        <v>Physical Security</v>
      </c>
      <c r="K968" s="12" t="str">
        <f t="shared" si="725"/>
        <v>Corporate &amp; General ServicesPhysical Security1</v>
      </c>
      <c r="L968" s="12" t="str">
        <f t="shared" si="726"/>
        <v>Physical Security</v>
      </c>
      <c r="M968" s="12" t="str">
        <f t="shared" si="727"/>
        <v>Corporate &amp; General ServicesPhysical SecurityPhysical Security2</v>
      </c>
      <c r="N968" s="12" t="str">
        <f t="shared" si="728"/>
        <v>C - Function Manager/Senior Technical Expert</v>
      </c>
      <c r="O968" s="188" t="s">
        <v>2955</v>
      </c>
      <c r="P968" s="4" t="str">
        <f t="shared" si="737"/>
        <v>CS</v>
      </c>
      <c r="Q968" s="4" t="str">
        <f t="shared" si="738"/>
        <v>PS</v>
      </c>
      <c r="R968" s="4" t="str">
        <f t="shared" si="739"/>
        <v>A</v>
      </c>
      <c r="S968" s="4" t="str">
        <f t="shared" si="740"/>
        <v>C</v>
      </c>
      <c r="V968" s="12" t="str">
        <f t="shared" si="741"/>
        <v>RRU-CS-PSAC</v>
      </c>
      <c r="W968" s="17" t="str">
        <f t="shared" si="746"/>
        <v>Corporate &amp; General Services</v>
      </c>
      <c r="X968" s="17" t="str">
        <f t="shared" si="742"/>
        <v>Physical Security</v>
      </c>
      <c r="Y968" s="17" t="str">
        <f t="shared" si="744"/>
        <v>Physical Security</v>
      </c>
      <c r="Z968" s="17" t="str">
        <f t="shared" si="743"/>
        <v>C - Function Manager/Senior Technical Expert</v>
      </c>
      <c r="AN968" s="4" t="str">
        <f t="shared" si="729"/>
        <v>CSPSAC</v>
      </c>
      <c r="AO968" s="12" t="str">
        <f t="shared" si="745"/>
        <v>RRU-CS-PSAC</v>
      </c>
      <c r="AP968" s="12" t="str">
        <f t="shared" si="730"/>
        <v>Corporate &amp; General Services</v>
      </c>
      <c r="AQ968" s="12" t="str">
        <f t="shared" si="731"/>
        <v>Physical Security</v>
      </c>
      <c r="AR968" s="12" t="str">
        <f t="shared" si="732"/>
        <v>Physical Security</v>
      </c>
      <c r="AS968" s="12" t="str">
        <f t="shared" si="733"/>
        <v>C - Function Manager/Senior Technical Expert</v>
      </c>
      <c r="AT968" s="12" t="str">
        <f t="shared" si="734"/>
        <v>Corporate &amp; General ServicesPhysical SecurityPhysical SecurityC - Function Manager/Senior Technical Expert</v>
      </c>
      <c r="AU968" s="153" t="str">
        <f t="shared" si="735"/>
        <v>C</v>
      </c>
    </row>
    <row r="969" spans="1:47">
      <c r="A969" s="189" t="s">
        <v>116</v>
      </c>
      <c r="B969" s="189" t="s">
        <v>2953</v>
      </c>
      <c r="C969" s="189" t="s">
        <v>2953</v>
      </c>
      <c r="D969" s="189" t="s">
        <v>135</v>
      </c>
      <c r="E969" s="12">
        <f t="shared" si="719"/>
        <v>2</v>
      </c>
      <c r="F969" s="12">
        <f t="shared" si="720"/>
        <v>1</v>
      </c>
      <c r="G969" s="12">
        <f t="shared" si="721"/>
        <v>3</v>
      </c>
      <c r="H969" s="12" t="str">
        <f t="shared" si="722"/>
        <v>Corporate &amp; General Services</v>
      </c>
      <c r="I969" s="12" t="str">
        <f t="shared" si="723"/>
        <v>Corporate &amp; General Services2</v>
      </c>
      <c r="J969" s="12" t="str">
        <f t="shared" si="724"/>
        <v>Physical Security</v>
      </c>
      <c r="K969" s="12" t="str">
        <f t="shared" si="725"/>
        <v>Corporate &amp; General ServicesPhysical Security1</v>
      </c>
      <c r="L969" s="12" t="str">
        <f t="shared" si="726"/>
        <v>Physical Security</v>
      </c>
      <c r="M969" s="12" t="str">
        <f t="shared" si="727"/>
        <v>Corporate &amp; General ServicesPhysical SecurityPhysical Security3</v>
      </c>
      <c r="N969" s="12" t="str">
        <f t="shared" si="728"/>
        <v>D - Manager/Technical Expert</v>
      </c>
      <c r="O969" s="188" t="s">
        <v>2956</v>
      </c>
      <c r="P969" s="4" t="str">
        <f t="shared" si="737"/>
        <v>CS</v>
      </c>
      <c r="Q969" s="4" t="str">
        <f t="shared" si="738"/>
        <v>PS</v>
      </c>
      <c r="R969" s="4" t="str">
        <f t="shared" si="739"/>
        <v>A</v>
      </c>
      <c r="S969" s="4" t="str">
        <f t="shared" si="740"/>
        <v>D</v>
      </c>
      <c r="V969" s="12" t="str">
        <f t="shared" si="741"/>
        <v>RRU-CS-PSAD</v>
      </c>
      <c r="W969" s="17" t="str">
        <f t="shared" si="746"/>
        <v>Corporate &amp; General Services</v>
      </c>
      <c r="X969" s="17" t="str">
        <f t="shared" si="742"/>
        <v>Physical Security</v>
      </c>
      <c r="Y969" s="17" t="str">
        <f t="shared" si="744"/>
        <v>Physical Security</v>
      </c>
      <c r="Z969" s="17" t="str">
        <f t="shared" si="743"/>
        <v>D - Manager/Technical Expert</v>
      </c>
      <c r="AN969" s="4" t="str">
        <f t="shared" si="729"/>
        <v>CSPSAD</v>
      </c>
      <c r="AO969" s="12" t="str">
        <f t="shared" si="745"/>
        <v>RRU-CS-PSAD</v>
      </c>
      <c r="AP969" s="12" t="str">
        <f t="shared" si="730"/>
        <v>Corporate &amp; General Services</v>
      </c>
      <c r="AQ969" s="12" t="str">
        <f t="shared" si="731"/>
        <v>Physical Security</v>
      </c>
      <c r="AR969" s="12" t="str">
        <f t="shared" si="732"/>
        <v>Physical Security</v>
      </c>
      <c r="AS969" s="12" t="str">
        <f t="shared" si="733"/>
        <v>D - Manager/Technical Expert</v>
      </c>
      <c r="AT969" s="12" t="str">
        <f t="shared" si="734"/>
        <v>Corporate &amp; General ServicesPhysical SecurityPhysical SecurityD - Manager/Technical Expert</v>
      </c>
      <c r="AU969" s="153" t="str">
        <f t="shared" si="735"/>
        <v>D</v>
      </c>
    </row>
    <row r="970" spans="1:47">
      <c r="A970" s="189" t="s">
        <v>116</v>
      </c>
      <c r="B970" s="189" t="s">
        <v>2953</v>
      </c>
      <c r="C970" s="189" t="s">
        <v>2953</v>
      </c>
      <c r="D970" s="189" t="s">
        <v>136</v>
      </c>
      <c r="E970" s="12">
        <f t="shared" si="719"/>
        <v>2</v>
      </c>
      <c r="F970" s="12">
        <f t="shared" si="720"/>
        <v>1</v>
      </c>
      <c r="G970" s="12">
        <f t="shared" si="721"/>
        <v>4</v>
      </c>
      <c r="H970" s="12" t="str">
        <f t="shared" si="722"/>
        <v>Corporate &amp; General Services</v>
      </c>
      <c r="I970" s="12" t="str">
        <f t="shared" si="723"/>
        <v>Corporate &amp; General Services2</v>
      </c>
      <c r="J970" s="12" t="str">
        <f t="shared" si="724"/>
        <v>Physical Security</v>
      </c>
      <c r="K970" s="12" t="str">
        <f t="shared" si="725"/>
        <v>Corporate &amp; General ServicesPhysical Security1</v>
      </c>
      <c r="L970" s="12" t="str">
        <f t="shared" si="726"/>
        <v>Physical Security</v>
      </c>
      <c r="M970" s="12" t="str">
        <f t="shared" si="727"/>
        <v>Corporate &amp; General ServicesPhysical SecurityPhysical Security4</v>
      </c>
      <c r="N970" s="12" t="str">
        <f t="shared" si="728"/>
        <v>E - Senior Professional</v>
      </c>
      <c r="O970" s="188" t="s">
        <v>2957</v>
      </c>
      <c r="P970" s="4" t="str">
        <f t="shared" si="737"/>
        <v>CS</v>
      </c>
      <c r="Q970" s="4" t="str">
        <f t="shared" si="738"/>
        <v>PS</v>
      </c>
      <c r="R970" s="4" t="str">
        <f t="shared" si="739"/>
        <v>A</v>
      </c>
      <c r="S970" s="4" t="str">
        <f t="shared" si="740"/>
        <v>E</v>
      </c>
      <c r="V970" s="12" t="str">
        <f t="shared" si="741"/>
        <v>RRU-CS-PSAE</v>
      </c>
      <c r="W970" s="17" t="str">
        <f t="shared" si="746"/>
        <v>Corporate &amp; General Services</v>
      </c>
      <c r="X970" s="17" t="str">
        <f t="shared" si="742"/>
        <v>Physical Security</v>
      </c>
      <c r="Y970" s="17" t="str">
        <f t="shared" si="744"/>
        <v>Physical Security</v>
      </c>
      <c r="Z970" s="17" t="str">
        <f t="shared" si="743"/>
        <v>E - Senior Professional</v>
      </c>
      <c r="AN970" s="4" t="str">
        <f t="shared" si="729"/>
        <v>CSPSAE</v>
      </c>
      <c r="AO970" s="12" t="str">
        <f t="shared" si="745"/>
        <v>RRU-CS-PSAE</v>
      </c>
      <c r="AP970" s="12" t="str">
        <f t="shared" si="730"/>
        <v>Corporate &amp; General Services</v>
      </c>
      <c r="AQ970" s="12" t="str">
        <f t="shared" si="731"/>
        <v>Physical Security</v>
      </c>
      <c r="AR970" s="12" t="str">
        <f t="shared" si="732"/>
        <v>Physical Security</v>
      </c>
      <c r="AS970" s="12" t="str">
        <f t="shared" si="733"/>
        <v>E - Senior Professional</v>
      </c>
      <c r="AT970" s="12" t="str">
        <f t="shared" si="734"/>
        <v>Corporate &amp; General ServicesPhysical SecurityPhysical SecurityE - Senior Professional</v>
      </c>
      <c r="AU970" s="153" t="str">
        <f t="shared" si="735"/>
        <v>E</v>
      </c>
    </row>
    <row r="971" spans="1:47">
      <c r="A971" s="189" t="s">
        <v>116</v>
      </c>
      <c r="B971" s="189" t="s">
        <v>2953</v>
      </c>
      <c r="C971" s="189" t="s">
        <v>2953</v>
      </c>
      <c r="D971" s="189" t="s">
        <v>137</v>
      </c>
      <c r="E971" s="12">
        <f t="shared" si="719"/>
        <v>2</v>
      </c>
      <c r="F971" s="12">
        <f t="shared" si="720"/>
        <v>1</v>
      </c>
      <c r="G971" s="12">
        <f t="shared" si="721"/>
        <v>5</v>
      </c>
      <c r="H971" s="12" t="str">
        <f t="shared" si="722"/>
        <v>Corporate &amp; General Services</v>
      </c>
      <c r="I971" s="12" t="str">
        <f t="shared" si="723"/>
        <v>Corporate &amp; General Services2</v>
      </c>
      <c r="J971" s="12" t="str">
        <f t="shared" si="724"/>
        <v>Physical Security</v>
      </c>
      <c r="K971" s="12" t="str">
        <f t="shared" si="725"/>
        <v>Corporate &amp; General ServicesPhysical Security1</v>
      </c>
      <c r="L971" s="12" t="str">
        <f t="shared" si="726"/>
        <v>Physical Security</v>
      </c>
      <c r="M971" s="12" t="str">
        <f t="shared" si="727"/>
        <v>Corporate &amp; General ServicesPhysical SecurityPhysical Security5</v>
      </c>
      <c r="N971" s="12" t="str">
        <f t="shared" si="728"/>
        <v>F - Intermediate Professional</v>
      </c>
      <c r="O971" s="188" t="s">
        <v>2958</v>
      </c>
      <c r="P971" s="4" t="str">
        <f t="shared" si="737"/>
        <v>CS</v>
      </c>
      <c r="Q971" s="4" t="str">
        <f t="shared" si="738"/>
        <v>PS</v>
      </c>
      <c r="R971" s="4" t="str">
        <f t="shared" si="739"/>
        <v>A</v>
      </c>
      <c r="S971" s="4" t="str">
        <f t="shared" si="740"/>
        <v>F</v>
      </c>
      <c r="V971" s="12" t="str">
        <f t="shared" si="741"/>
        <v>RRU-CS-PSAF</v>
      </c>
      <c r="W971" s="17" t="str">
        <f t="shared" si="746"/>
        <v>Corporate &amp; General Services</v>
      </c>
      <c r="X971" s="17" t="str">
        <f t="shared" si="742"/>
        <v>Physical Security</v>
      </c>
      <c r="Y971" s="17" t="str">
        <f t="shared" si="744"/>
        <v>Physical Security</v>
      </c>
      <c r="Z971" s="17" t="str">
        <f t="shared" si="743"/>
        <v>F - Intermediate Professional</v>
      </c>
      <c r="AN971" s="4" t="str">
        <f t="shared" si="729"/>
        <v>CSPSAF</v>
      </c>
      <c r="AO971" s="12" t="str">
        <f t="shared" si="745"/>
        <v>RRU-CS-PSAF</v>
      </c>
      <c r="AP971" s="12" t="str">
        <f t="shared" si="730"/>
        <v>Corporate &amp; General Services</v>
      </c>
      <c r="AQ971" s="12" t="str">
        <f t="shared" si="731"/>
        <v>Physical Security</v>
      </c>
      <c r="AR971" s="12" t="str">
        <f t="shared" si="732"/>
        <v>Physical Security</v>
      </c>
      <c r="AS971" s="12" t="str">
        <f t="shared" si="733"/>
        <v>F - Intermediate Professional</v>
      </c>
      <c r="AT971" s="12" t="str">
        <f t="shared" si="734"/>
        <v>Corporate &amp; General ServicesPhysical SecurityPhysical SecurityF - Intermediate Professional</v>
      </c>
      <c r="AU971" s="153" t="str">
        <f t="shared" si="735"/>
        <v>F</v>
      </c>
    </row>
    <row r="972" spans="1:47">
      <c r="A972" s="189" t="s">
        <v>116</v>
      </c>
      <c r="B972" s="189" t="s">
        <v>2953</v>
      </c>
      <c r="C972" s="189" t="s">
        <v>2953</v>
      </c>
      <c r="D972" s="189" t="s">
        <v>138</v>
      </c>
      <c r="E972" s="12">
        <f t="shared" si="719"/>
        <v>2</v>
      </c>
      <c r="F972" s="12">
        <f t="shared" si="720"/>
        <v>1</v>
      </c>
      <c r="G972" s="12">
        <f t="shared" si="721"/>
        <v>6</v>
      </c>
      <c r="H972" s="12" t="str">
        <f t="shared" si="722"/>
        <v>Corporate &amp; General Services</v>
      </c>
      <c r="I972" s="12" t="str">
        <f t="shared" si="723"/>
        <v>Corporate &amp; General Services2</v>
      </c>
      <c r="J972" s="12" t="str">
        <f t="shared" si="724"/>
        <v>Physical Security</v>
      </c>
      <c r="K972" s="12" t="str">
        <f t="shared" si="725"/>
        <v>Corporate &amp; General ServicesPhysical Security1</v>
      </c>
      <c r="L972" s="12" t="str">
        <f t="shared" si="726"/>
        <v>Physical Security</v>
      </c>
      <c r="M972" s="12" t="str">
        <f t="shared" si="727"/>
        <v>Corporate &amp; General ServicesPhysical SecurityPhysical Security6</v>
      </c>
      <c r="N972" s="12" t="str">
        <f t="shared" si="728"/>
        <v>G - Junior Professional</v>
      </c>
      <c r="O972" s="188" t="s">
        <v>2959</v>
      </c>
      <c r="P972" s="4" t="str">
        <f t="shared" si="737"/>
        <v>CS</v>
      </c>
      <c r="Q972" s="4" t="str">
        <f t="shared" si="738"/>
        <v>PS</v>
      </c>
      <c r="R972" s="4" t="str">
        <f t="shared" si="739"/>
        <v>A</v>
      </c>
      <c r="S972" s="4" t="str">
        <f t="shared" si="740"/>
        <v>G</v>
      </c>
      <c r="V972" s="12" t="str">
        <f t="shared" si="741"/>
        <v>RRU-CS-PSAG</v>
      </c>
      <c r="W972" s="17" t="str">
        <f t="shared" si="746"/>
        <v>Corporate &amp; General Services</v>
      </c>
      <c r="X972" s="17" t="str">
        <f t="shared" si="742"/>
        <v>Physical Security</v>
      </c>
      <c r="Y972" s="17" t="str">
        <f t="shared" si="744"/>
        <v>Physical Security</v>
      </c>
      <c r="Z972" s="17" t="str">
        <f t="shared" si="743"/>
        <v>G - Junior Professional</v>
      </c>
      <c r="AN972" s="4" t="str">
        <f t="shared" si="729"/>
        <v>CSPSAG</v>
      </c>
      <c r="AO972" s="12" t="str">
        <f t="shared" si="745"/>
        <v>RRU-CS-PSAG</v>
      </c>
      <c r="AP972" s="12" t="str">
        <f t="shared" si="730"/>
        <v>Corporate &amp; General Services</v>
      </c>
      <c r="AQ972" s="12" t="str">
        <f t="shared" si="731"/>
        <v>Physical Security</v>
      </c>
      <c r="AR972" s="12" t="str">
        <f t="shared" si="732"/>
        <v>Physical Security</v>
      </c>
      <c r="AS972" s="12" t="str">
        <f t="shared" si="733"/>
        <v>G - Junior Professional</v>
      </c>
      <c r="AT972" s="12" t="str">
        <f t="shared" si="734"/>
        <v>Corporate &amp; General ServicesPhysical SecurityPhysical SecurityG - Junior Professional</v>
      </c>
      <c r="AU972" s="153" t="str">
        <f t="shared" si="735"/>
        <v>G</v>
      </c>
    </row>
    <row r="973" spans="1:47">
      <c r="A973" s="189" t="s">
        <v>116</v>
      </c>
      <c r="B973" s="189" t="s">
        <v>2953</v>
      </c>
      <c r="C973" s="189" t="s">
        <v>2953</v>
      </c>
      <c r="D973" s="189" t="s">
        <v>143</v>
      </c>
      <c r="E973" s="12">
        <f t="shared" si="719"/>
        <v>2</v>
      </c>
      <c r="F973" s="12">
        <f t="shared" si="720"/>
        <v>1</v>
      </c>
      <c r="G973" s="12">
        <f t="shared" si="721"/>
        <v>7</v>
      </c>
      <c r="H973" s="12" t="str">
        <f t="shared" si="722"/>
        <v>Corporate &amp; General Services</v>
      </c>
      <c r="I973" s="12" t="str">
        <f t="shared" si="723"/>
        <v>Corporate &amp; General Services2</v>
      </c>
      <c r="J973" s="12" t="str">
        <f t="shared" si="724"/>
        <v>Physical Security</v>
      </c>
      <c r="K973" s="12" t="str">
        <f t="shared" si="725"/>
        <v>Corporate &amp; General ServicesPhysical Security1</v>
      </c>
      <c r="L973" s="12" t="str">
        <f t="shared" si="726"/>
        <v>Physical Security</v>
      </c>
      <c r="M973" s="12" t="str">
        <f t="shared" si="727"/>
        <v>Corporate &amp; General ServicesPhysical SecurityPhysical Security7</v>
      </c>
      <c r="N973" s="12" t="str">
        <f t="shared" si="728"/>
        <v>H - Intermediate Staff</v>
      </c>
      <c r="O973" s="188" t="s">
        <v>2960</v>
      </c>
      <c r="P973" s="4" t="str">
        <f t="shared" si="737"/>
        <v>CS</v>
      </c>
      <c r="Q973" s="4" t="str">
        <f t="shared" si="738"/>
        <v>PS</v>
      </c>
      <c r="R973" s="4" t="str">
        <f t="shared" si="739"/>
        <v>A</v>
      </c>
      <c r="S973" s="4" t="str">
        <f t="shared" si="740"/>
        <v>H</v>
      </c>
      <c r="V973" s="12" t="str">
        <f t="shared" si="741"/>
        <v>RRU-CS-PSAH</v>
      </c>
      <c r="W973" s="17" t="str">
        <f t="shared" si="746"/>
        <v>Corporate &amp; General Services</v>
      </c>
      <c r="X973" s="17" t="str">
        <f t="shared" si="742"/>
        <v>Physical Security</v>
      </c>
      <c r="Y973" s="17" t="str">
        <f t="shared" si="744"/>
        <v>Physical Security</v>
      </c>
      <c r="Z973" s="17" t="str">
        <f t="shared" si="743"/>
        <v>H - Intermediate Staff</v>
      </c>
      <c r="AN973" s="4" t="str">
        <f t="shared" si="729"/>
        <v>CSPSAH</v>
      </c>
      <c r="AO973" s="12" t="str">
        <f t="shared" si="745"/>
        <v>RRU-CS-PSAH</v>
      </c>
      <c r="AP973" s="12" t="str">
        <f t="shared" si="730"/>
        <v>Corporate &amp; General Services</v>
      </c>
      <c r="AQ973" s="12" t="str">
        <f t="shared" si="731"/>
        <v>Physical Security</v>
      </c>
      <c r="AR973" s="12" t="str">
        <f t="shared" si="732"/>
        <v>Physical Security</v>
      </c>
      <c r="AS973" s="12" t="str">
        <f t="shared" si="733"/>
        <v>H - Intermediate Staff</v>
      </c>
      <c r="AT973" s="12" t="str">
        <f t="shared" si="734"/>
        <v>Corporate &amp; General ServicesPhysical SecurityPhysical SecurityH - Intermediate Staff</v>
      </c>
      <c r="AU973" s="153" t="str">
        <f t="shared" si="735"/>
        <v>H</v>
      </c>
    </row>
    <row r="974" spans="1:47">
      <c r="A974" s="189" t="s">
        <v>116</v>
      </c>
      <c r="B974" s="189" t="s">
        <v>2953</v>
      </c>
      <c r="C974" s="189" t="s">
        <v>2953</v>
      </c>
      <c r="D974" s="189" t="s">
        <v>144</v>
      </c>
      <c r="E974" s="12">
        <f t="shared" si="719"/>
        <v>2</v>
      </c>
      <c r="F974" s="12">
        <f t="shared" si="720"/>
        <v>1</v>
      </c>
      <c r="G974" s="12">
        <f t="shared" si="721"/>
        <v>8</v>
      </c>
      <c r="H974" s="12" t="str">
        <f t="shared" si="722"/>
        <v>Corporate &amp; General Services</v>
      </c>
      <c r="I974" s="12" t="str">
        <f t="shared" si="723"/>
        <v>Corporate &amp; General Services2</v>
      </c>
      <c r="J974" s="12" t="str">
        <f t="shared" si="724"/>
        <v>Physical Security</v>
      </c>
      <c r="K974" s="12" t="str">
        <f t="shared" si="725"/>
        <v>Corporate &amp; General ServicesPhysical Security1</v>
      </c>
      <c r="L974" s="12" t="str">
        <f t="shared" si="726"/>
        <v>Physical Security</v>
      </c>
      <c r="M974" s="12" t="str">
        <f t="shared" si="727"/>
        <v>Corporate &amp; General ServicesPhysical SecurityPhysical Security8</v>
      </c>
      <c r="N974" s="12" t="str">
        <f t="shared" si="728"/>
        <v>I - Junior Staff</v>
      </c>
      <c r="O974" s="188" t="s">
        <v>2961</v>
      </c>
      <c r="P974" s="4" t="str">
        <f t="shared" si="737"/>
        <v>CS</v>
      </c>
      <c r="Q974" s="4" t="str">
        <f t="shared" si="738"/>
        <v>PS</v>
      </c>
      <c r="R974" s="4" t="str">
        <f t="shared" si="739"/>
        <v>A</v>
      </c>
      <c r="S974" s="4" t="str">
        <f t="shared" si="740"/>
        <v>I</v>
      </c>
      <c r="V974" s="12" t="str">
        <f t="shared" si="741"/>
        <v>RRU-CS-PSAI</v>
      </c>
      <c r="W974" s="17" t="str">
        <f t="shared" si="746"/>
        <v>Corporate &amp; General Services</v>
      </c>
      <c r="X974" s="17" t="str">
        <f t="shared" si="742"/>
        <v>Physical Security</v>
      </c>
      <c r="Y974" s="17" t="str">
        <f t="shared" si="744"/>
        <v>Physical Security</v>
      </c>
      <c r="Z974" s="17" t="str">
        <f t="shared" si="743"/>
        <v>I - Junior Staff</v>
      </c>
      <c r="AN974" s="4" t="str">
        <f t="shared" si="729"/>
        <v>CSPSAI</v>
      </c>
      <c r="AO974" s="12" t="str">
        <f t="shared" si="745"/>
        <v>RRU-CS-PSAI</v>
      </c>
      <c r="AP974" s="12" t="str">
        <f t="shared" si="730"/>
        <v>Corporate &amp; General Services</v>
      </c>
      <c r="AQ974" s="12" t="str">
        <f t="shared" si="731"/>
        <v>Physical Security</v>
      </c>
      <c r="AR974" s="12" t="str">
        <f t="shared" si="732"/>
        <v>Physical Security</v>
      </c>
      <c r="AS974" s="12" t="str">
        <f t="shared" si="733"/>
        <v>I - Junior Staff</v>
      </c>
      <c r="AT974" s="12" t="str">
        <f t="shared" si="734"/>
        <v>Corporate &amp; General ServicesPhysical SecurityPhysical SecurityI - Junior Staff</v>
      </c>
      <c r="AU974" s="153" t="str">
        <f t="shared" si="735"/>
        <v>I</v>
      </c>
    </row>
    <row r="975" spans="1:47">
      <c r="A975" s="189" t="s">
        <v>116</v>
      </c>
      <c r="B975" s="189" t="s">
        <v>2953</v>
      </c>
      <c r="C975" s="189" t="s">
        <v>2953</v>
      </c>
      <c r="D975" s="189" t="s">
        <v>1408</v>
      </c>
      <c r="E975" s="12">
        <f t="shared" si="719"/>
        <v>2</v>
      </c>
      <c r="F975" s="12">
        <f t="shared" si="720"/>
        <v>1</v>
      </c>
      <c r="G975" s="12">
        <f t="shared" si="721"/>
        <v>9</v>
      </c>
      <c r="H975" s="12" t="str">
        <f t="shared" si="722"/>
        <v>Corporate &amp; General Services</v>
      </c>
      <c r="I975" s="12" t="str">
        <f t="shared" si="723"/>
        <v>Corporate &amp; General Services2</v>
      </c>
      <c r="J975" s="12" t="str">
        <f t="shared" si="724"/>
        <v>Physical Security</v>
      </c>
      <c r="K975" s="12" t="str">
        <f t="shared" si="725"/>
        <v>Corporate &amp; General ServicesPhysical Security1</v>
      </c>
      <c r="L975" s="12" t="str">
        <f t="shared" si="726"/>
        <v>Physical Security</v>
      </c>
      <c r="M975" s="12" t="str">
        <f t="shared" si="727"/>
        <v>Corporate &amp; General ServicesPhysical SecurityPhysical Security9</v>
      </c>
      <c r="N975" s="12" t="str">
        <f t="shared" si="728"/>
        <v>Levels C &amp; D Combined</v>
      </c>
      <c r="O975" s="188" t="s">
        <v>2962</v>
      </c>
      <c r="P975" s="4" t="str">
        <f t="shared" si="737"/>
        <v>CS</v>
      </c>
      <c r="Q975" s="4" t="str">
        <f t="shared" si="738"/>
        <v>PS</v>
      </c>
      <c r="R975" s="4" t="str">
        <f t="shared" si="739"/>
        <v>A</v>
      </c>
      <c r="S975" s="4" t="str">
        <f t="shared" si="740"/>
        <v>2</v>
      </c>
      <c r="V975" s="12" t="str">
        <f t="shared" si="741"/>
        <v>RRU-CS-PSA2</v>
      </c>
      <c r="W975" s="17" t="str">
        <f t="shared" si="746"/>
        <v>Corporate &amp; General Services</v>
      </c>
      <c r="X975" s="17" t="str">
        <f t="shared" si="742"/>
        <v>Physical Security</v>
      </c>
      <c r="Y975" s="17" t="str">
        <f t="shared" si="744"/>
        <v>Physical Security</v>
      </c>
      <c r="Z975" s="17" t="str">
        <f t="shared" si="743"/>
        <v>Levels C &amp; D Combined</v>
      </c>
      <c r="AN975" s="4" t="str">
        <f t="shared" si="729"/>
        <v>CSPSA2</v>
      </c>
      <c r="AO975" s="12" t="str">
        <f t="shared" si="745"/>
        <v>RRU-CS-PSA2</v>
      </c>
      <c r="AP975" s="12" t="str">
        <f t="shared" si="730"/>
        <v>Corporate &amp; General Services</v>
      </c>
      <c r="AQ975" s="12" t="str">
        <f t="shared" si="731"/>
        <v>Physical Security</v>
      </c>
      <c r="AR975" s="12" t="str">
        <f t="shared" si="732"/>
        <v>Physical Security</v>
      </c>
      <c r="AS975" s="12" t="str">
        <f t="shared" si="733"/>
        <v>Levels C &amp; D Combined</v>
      </c>
      <c r="AT975" s="12" t="str">
        <f t="shared" si="734"/>
        <v>Corporate &amp; General ServicesPhysical SecurityPhysical SecurityLevels C &amp; D Combined</v>
      </c>
      <c r="AU975" s="153" t="str">
        <f t="shared" si="735"/>
        <v>2</v>
      </c>
    </row>
    <row r="976" spans="1:47">
      <c r="A976" s="189" t="s">
        <v>116</v>
      </c>
      <c r="B976" s="189" t="s">
        <v>2953</v>
      </c>
      <c r="C976" s="189" t="s">
        <v>2953</v>
      </c>
      <c r="D976" s="189" t="s">
        <v>1409</v>
      </c>
      <c r="E976" s="12">
        <f t="shared" si="719"/>
        <v>2</v>
      </c>
      <c r="F976" s="12">
        <f t="shared" si="720"/>
        <v>1</v>
      </c>
      <c r="G976" s="12">
        <f t="shared" si="721"/>
        <v>10</v>
      </c>
      <c r="H976" s="12" t="str">
        <f t="shared" si="722"/>
        <v>Corporate &amp; General Services</v>
      </c>
      <c r="I976" s="12" t="str">
        <f t="shared" si="723"/>
        <v>Corporate &amp; General Services2</v>
      </c>
      <c r="J976" s="12" t="str">
        <f t="shared" si="724"/>
        <v>Physical Security</v>
      </c>
      <c r="K976" s="12" t="str">
        <f t="shared" si="725"/>
        <v>Corporate &amp; General ServicesPhysical Security1</v>
      </c>
      <c r="L976" s="12" t="str">
        <f t="shared" si="726"/>
        <v>Physical Security</v>
      </c>
      <c r="M976" s="12" t="str">
        <f t="shared" si="727"/>
        <v>Corporate &amp; General ServicesPhysical SecurityPhysical Security10</v>
      </c>
      <c r="N976" s="12" t="str">
        <f t="shared" si="728"/>
        <v>Levels E, F &amp; G Combined</v>
      </c>
      <c r="O976" s="188" t="s">
        <v>2963</v>
      </c>
      <c r="P976" s="4" t="str">
        <f t="shared" si="737"/>
        <v>CS</v>
      </c>
      <c r="Q976" s="4" t="str">
        <f t="shared" si="738"/>
        <v>PS</v>
      </c>
      <c r="R976" s="4" t="str">
        <f t="shared" si="739"/>
        <v>A</v>
      </c>
      <c r="S976" s="4" t="str">
        <f t="shared" si="740"/>
        <v>3</v>
      </c>
      <c r="V976" s="12" t="str">
        <f t="shared" si="741"/>
        <v>RRU-CS-PSA3</v>
      </c>
      <c r="W976" s="17" t="str">
        <f t="shared" si="746"/>
        <v>Corporate &amp; General Services</v>
      </c>
      <c r="X976" s="17" t="str">
        <f t="shared" si="742"/>
        <v>Physical Security</v>
      </c>
      <c r="Y976" s="17" t="str">
        <f t="shared" si="744"/>
        <v>Physical Security</v>
      </c>
      <c r="Z976" s="17" t="str">
        <f t="shared" si="743"/>
        <v>Levels E, F &amp; G Combined</v>
      </c>
      <c r="AN976" s="4" t="str">
        <f t="shared" si="729"/>
        <v>CSPSA3</v>
      </c>
      <c r="AO976" s="12" t="str">
        <f t="shared" si="745"/>
        <v>RRU-CS-PSA3</v>
      </c>
      <c r="AP976" s="12" t="str">
        <f t="shared" si="730"/>
        <v>Corporate &amp; General Services</v>
      </c>
      <c r="AQ976" s="12" t="str">
        <f t="shared" si="731"/>
        <v>Physical Security</v>
      </c>
      <c r="AR976" s="12" t="str">
        <f t="shared" si="732"/>
        <v>Physical Security</v>
      </c>
      <c r="AS976" s="12" t="str">
        <f t="shared" si="733"/>
        <v>Levels E, F &amp; G Combined</v>
      </c>
      <c r="AT976" s="12" t="str">
        <f t="shared" si="734"/>
        <v>Corporate &amp; General ServicesPhysical SecurityPhysical SecurityLevels E, F &amp; G Combined</v>
      </c>
      <c r="AU976" s="153" t="str">
        <f t="shared" si="735"/>
        <v>3</v>
      </c>
    </row>
    <row r="977" spans="1:47">
      <c r="A977" s="189" t="s">
        <v>116</v>
      </c>
      <c r="B977" s="189" t="s">
        <v>2953</v>
      </c>
      <c r="C977" s="189" t="s">
        <v>2953</v>
      </c>
      <c r="D977" s="189" t="s">
        <v>1410</v>
      </c>
      <c r="E977" s="12">
        <f t="shared" si="719"/>
        <v>2</v>
      </c>
      <c r="F977" s="12">
        <f t="shared" si="720"/>
        <v>1</v>
      </c>
      <c r="G977" s="12">
        <f t="shared" si="721"/>
        <v>11</v>
      </c>
      <c r="H977" s="12" t="str">
        <f t="shared" si="722"/>
        <v>Corporate &amp; General Services</v>
      </c>
      <c r="I977" s="12" t="str">
        <f t="shared" si="723"/>
        <v>Corporate &amp; General Services2</v>
      </c>
      <c r="J977" s="12" t="str">
        <f t="shared" si="724"/>
        <v>Physical Security</v>
      </c>
      <c r="K977" s="12" t="str">
        <f t="shared" si="725"/>
        <v>Corporate &amp; General ServicesPhysical Security1</v>
      </c>
      <c r="L977" s="12" t="str">
        <f t="shared" si="726"/>
        <v>Physical Security</v>
      </c>
      <c r="M977" s="12" t="str">
        <f t="shared" si="727"/>
        <v>Corporate &amp; General ServicesPhysical SecurityPhysical Security11</v>
      </c>
      <c r="N977" s="12" t="str">
        <f t="shared" si="728"/>
        <v>Levels H &amp; I Combined</v>
      </c>
      <c r="O977" s="188" t="s">
        <v>2964</v>
      </c>
      <c r="P977" s="4" t="str">
        <f t="shared" si="737"/>
        <v>CS</v>
      </c>
      <c r="Q977" s="4" t="str">
        <f t="shared" si="738"/>
        <v>PS</v>
      </c>
      <c r="R977" s="4" t="str">
        <f t="shared" si="739"/>
        <v>A</v>
      </c>
      <c r="S977" s="4" t="str">
        <f t="shared" si="740"/>
        <v>4</v>
      </c>
      <c r="V977" s="12" t="str">
        <f t="shared" si="741"/>
        <v>RRU-CS-PSA4</v>
      </c>
      <c r="W977" s="17" t="str">
        <f t="shared" si="746"/>
        <v>Corporate &amp; General Services</v>
      </c>
      <c r="X977" s="17" t="str">
        <f t="shared" si="742"/>
        <v>Physical Security</v>
      </c>
      <c r="Y977" s="17" t="str">
        <f t="shared" si="744"/>
        <v>Physical Security</v>
      </c>
      <c r="Z977" s="17" t="str">
        <f t="shared" si="743"/>
        <v>Levels H &amp; I Combined</v>
      </c>
      <c r="AN977" s="4" t="str">
        <f t="shared" si="729"/>
        <v>CSPSA4</v>
      </c>
      <c r="AO977" s="12" t="str">
        <f t="shared" si="745"/>
        <v>RRU-CS-PSA4</v>
      </c>
      <c r="AP977" s="12" t="str">
        <f t="shared" si="730"/>
        <v>Corporate &amp; General Services</v>
      </c>
      <c r="AQ977" s="12" t="str">
        <f t="shared" si="731"/>
        <v>Physical Security</v>
      </c>
      <c r="AR977" s="12" t="str">
        <f t="shared" si="732"/>
        <v>Physical Security</v>
      </c>
      <c r="AS977" s="12" t="str">
        <f t="shared" si="733"/>
        <v>Levels H &amp; I Combined</v>
      </c>
      <c r="AT977" s="12" t="str">
        <f t="shared" si="734"/>
        <v>Corporate &amp; General ServicesPhysical SecurityPhysical SecurityLevels H &amp; I Combined</v>
      </c>
      <c r="AU977" s="153" t="str">
        <f t="shared" si="735"/>
        <v>4</v>
      </c>
    </row>
    <row r="978" spans="1:47">
      <c r="A978" s="189" t="s">
        <v>116</v>
      </c>
      <c r="B978" s="189" t="s">
        <v>2965</v>
      </c>
      <c r="C978" s="189" t="s">
        <v>2965</v>
      </c>
      <c r="D978" s="189" t="s">
        <v>138</v>
      </c>
      <c r="E978" s="12">
        <f t="shared" si="719"/>
        <v>3</v>
      </c>
      <c r="F978" s="12">
        <f t="shared" si="720"/>
        <v>1</v>
      </c>
      <c r="G978" s="12">
        <f t="shared" si="721"/>
        <v>1</v>
      </c>
      <c r="H978" s="12" t="str">
        <f t="shared" si="722"/>
        <v>Corporate &amp; General Services</v>
      </c>
      <c r="I978" s="12" t="str">
        <f t="shared" si="723"/>
        <v>Corporate &amp; General Services3</v>
      </c>
      <c r="J978" s="12" t="str">
        <f t="shared" si="724"/>
        <v>Courier</v>
      </c>
      <c r="K978" s="12" t="str">
        <f t="shared" si="725"/>
        <v>Corporate &amp; General ServicesCourier1</v>
      </c>
      <c r="L978" s="12" t="str">
        <f t="shared" si="726"/>
        <v>Courier</v>
      </c>
      <c r="M978" s="12" t="str">
        <f t="shared" si="727"/>
        <v>Corporate &amp; General ServicesCourierCourier1</v>
      </c>
      <c r="N978" s="12" t="str">
        <f t="shared" si="728"/>
        <v>G - Junior Professional</v>
      </c>
      <c r="O978" s="188" t="s">
        <v>2966</v>
      </c>
      <c r="P978" s="4" t="str">
        <f t="shared" si="737"/>
        <v>CS</v>
      </c>
      <c r="Q978" s="4" t="str">
        <f t="shared" si="738"/>
        <v>CO</v>
      </c>
      <c r="R978" s="4" t="str">
        <f t="shared" si="739"/>
        <v>A</v>
      </c>
      <c r="S978" s="4" t="str">
        <f t="shared" si="740"/>
        <v>G</v>
      </c>
      <c r="V978" s="12" t="str">
        <f t="shared" si="741"/>
        <v>RRU-CS-COAG</v>
      </c>
      <c r="W978" s="17" t="str">
        <f t="shared" si="746"/>
        <v>Corporate &amp; General Services</v>
      </c>
      <c r="X978" s="17" t="str">
        <f t="shared" si="742"/>
        <v>Courier</v>
      </c>
      <c r="Y978" s="17" t="str">
        <f t="shared" si="744"/>
        <v>Physical Security</v>
      </c>
      <c r="Z978" s="17" t="str">
        <f t="shared" si="743"/>
        <v>G - Junior Professional</v>
      </c>
      <c r="AN978" s="4" t="str">
        <f t="shared" si="729"/>
        <v>CSCOAG</v>
      </c>
      <c r="AO978" s="12" t="str">
        <f t="shared" si="745"/>
        <v>RRU-CS-COAG</v>
      </c>
      <c r="AP978" s="12" t="str">
        <f t="shared" si="730"/>
        <v>Corporate &amp; General Services</v>
      </c>
      <c r="AQ978" s="12" t="str">
        <f t="shared" si="731"/>
        <v>Courier</v>
      </c>
      <c r="AR978" s="12" t="str">
        <f t="shared" si="732"/>
        <v>Courier</v>
      </c>
      <c r="AS978" s="12" t="str">
        <f t="shared" si="733"/>
        <v>G - Junior Professional</v>
      </c>
      <c r="AT978" s="12" t="str">
        <f t="shared" si="734"/>
        <v>Corporate &amp; General ServicesCourierCourierG - Junior Professional</v>
      </c>
      <c r="AU978" s="153" t="str">
        <f t="shared" si="735"/>
        <v>G</v>
      </c>
    </row>
    <row r="979" spans="1:47">
      <c r="A979" s="189" t="s">
        <v>116</v>
      </c>
      <c r="B979" s="189" t="s">
        <v>2965</v>
      </c>
      <c r="C979" s="189" t="s">
        <v>2965</v>
      </c>
      <c r="D979" s="189" t="s">
        <v>143</v>
      </c>
      <c r="E979" s="12">
        <f t="shared" si="719"/>
        <v>3</v>
      </c>
      <c r="F979" s="12">
        <f t="shared" si="720"/>
        <v>1</v>
      </c>
      <c r="G979" s="12">
        <f t="shared" si="721"/>
        <v>2</v>
      </c>
      <c r="H979" s="12" t="str">
        <f t="shared" si="722"/>
        <v>Corporate &amp; General Services</v>
      </c>
      <c r="I979" s="12" t="str">
        <f t="shared" si="723"/>
        <v>Corporate &amp; General Services3</v>
      </c>
      <c r="J979" s="12" t="str">
        <f t="shared" si="724"/>
        <v>Courier</v>
      </c>
      <c r="K979" s="12" t="str">
        <f t="shared" si="725"/>
        <v>Corporate &amp; General ServicesCourier1</v>
      </c>
      <c r="L979" s="12" t="str">
        <f t="shared" si="726"/>
        <v>Courier</v>
      </c>
      <c r="M979" s="12" t="str">
        <f t="shared" si="727"/>
        <v>Corporate &amp; General ServicesCourierCourier2</v>
      </c>
      <c r="N979" s="12" t="str">
        <f t="shared" si="728"/>
        <v>H - Intermediate Staff</v>
      </c>
      <c r="O979" s="188" t="s">
        <v>2967</v>
      </c>
      <c r="P979" s="4" t="str">
        <f t="shared" si="737"/>
        <v>CS</v>
      </c>
      <c r="Q979" s="4" t="str">
        <f t="shared" si="738"/>
        <v>CO</v>
      </c>
      <c r="R979" s="4" t="str">
        <f t="shared" si="739"/>
        <v>A</v>
      </c>
      <c r="S979" s="4" t="str">
        <f t="shared" si="740"/>
        <v>H</v>
      </c>
      <c r="V979" s="12" t="str">
        <f t="shared" si="741"/>
        <v>RRU-CS-COAH</v>
      </c>
      <c r="W979" s="17" t="str">
        <f t="shared" si="746"/>
        <v>Corporate &amp; General Services</v>
      </c>
      <c r="X979" s="17" t="str">
        <f t="shared" si="742"/>
        <v>Courier</v>
      </c>
      <c r="Y979" s="17" t="str">
        <f t="shared" si="744"/>
        <v>Courier</v>
      </c>
      <c r="Z979" s="17" t="str">
        <f t="shared" si="743"/>
        <v>H - Intermediate Staff</v>
      </c>
      <c r="AN979" s="4" t="str">
        <f t="shared" si="729"/>
        <v>CSCOAH</v>
      </c>
      <c r="AO979" s="12" t="str">
        <f t="shared" si="745"/>
        <v>RRU-CS-COAH</v>
      </c>
      <c r="AP979" s="12" t="str">
        <f t="shared" si="730"/>
        <v>Corporate &amp; General Services</v>
      </c>
      <c r="AQ979" s="12" t="str">
        <f t="shared" si="731"/>
        <v>Courier</v>
      </c>
      <c r="AR979" s="12" t="str">
        <f t="shared" si="732"/>
        <v>Courier</v>
      </c>
      <c r="AS979" s="12" t="str">
        <f t="shared" si="733"/>
        <v>H - Intermediate Staff</v>
      </c>
      <c r="AT979" s="12" t="str">
        <f t="shared" si="734"/>
        <v>Corporate &amp; General ServicesCourierCourierH - Intermediate Staff</v>
      </c>
      <c r="AU979" s="153" t="str">
        <f t="shared" si="735"/>
        <v>H</v>
      </c>
    </row>
    <row r="980" spans="1:47">
      <c r="A980" s="189" t="s">
        <v>116</v>
      </c>
      <c r="B980" s="189" t="s">
        <v>2965</v>
      </c>
      <c r="C980" s="189" t="s">
        <v>2965</v>
      </c>
      <c r="D980" s="189" t="s">
        <v>144</v>
      </c>
      <c r="E980" s="12">
        <f t="shared" ref="E980:E983" si="747">IF(AND(H980=H979),IF(J980=J979,E979,E979+1),1)</f>
        <v>3</v>
      </c>
      <c r="F980" s="12">
        <f t="shared" ref="F980:F983" si="748">IF(AND(H980=H979,J980=J979),IF(L980=L979,F979,F979+1),1)</f>
        <v>1</v>
      </c>
      <c r="G980" s="12">
        <f t="shared" ref="G980:G983" si="749">IF(AND(H980=H979,J980=J979,L980=L979),IF(N980=N979,G979,G979+1),1)</f>
        <v>3</v>
      </c>
      <c r="H980" s="12" t="str">
        <f t="shared" ref="H980:H983" si="750">A980</f>
        <v>Corporate &amp; General Services</v>
      </c>
      <c r="I980" s="12" t="str">
        <f t="shared" ref="I980:I983" si="751">H980&amp;E980</f>
        <v>Corporate &amp; General Services3</v>
      </c>
      <c r="J980" s="12" t="str">
        <f t="shared" ref="J980:J983" si="752">B980</f>
        <v>Courier</v>
      </c>
      <c r="K980" s="12" t="str">
        <f t="shared" ref="K980:K983" si="753">+H980&amp;J980&amp;F980</f>
        <v>Corporate &amp; General ServicesCourier1</v>
      </c>
      <c r="L980" s="12" t="str">
        <f t="shared" ref="L980:L983" si="754">C980</f>
        <v>Courier</v>
      </c>
      <c r="M980" s="12" t="str">
        <f t="shared" ref="M980:M983" si="755">H980&amp;J980&amp;L980&amp;G980</f>
        <v>Corporate &amp; General ServicesCourierCourier3</v>
      </c>
      <c r="N980" s="12" t="str">
        <f t="shared" ref="N980:N983" si="756">D980</f>
        <v>I - Junior Staff</v>
      </c>
      <c r="O980" s="188" t="s">
        <v>2968</v>
      </c>
      <c r="P980" s="4" t="str">
        <f t="shared" si="737"/>
        <v>CS</v>
      </c>
      <c r="Q980" s="4" t="str">
        <f t="shared" si="738"/>
        <v>CO</v>
      </c>
      <c r="R980" s="4" t="str">
        <f t="shared" si="739"/>
        <v>A</v>
      </c>
      <c r="S980" s="4" t="str">
        <f t="shared" si="740"/>
        <v>I</v>
      </c>
      <c r="V980" s="12" t="str">
        <f t="shared" si="741"/>
        <v>RRU-CS-COAI</v>
      </c>
      <c r="W980" s="17" t="str">
        <f t="shared" si="746"/>
        <v>Corporate &amp; General Services</v>
      </c>
      <c r="X980" s="17" t="str">
        <f t="shared" si="742"/>
        <v>Courier</v>
      </c>
      <c r="Y980" s="17" t="str">
        <f t="shared" si="744"/>
        <v>Courier</v>
      </c>
      <c r="Z980" s="17" t="str">
        <f t="shared" si="743"/>
        <v>I - Junior Staff</v>
      </c>
      <c r="AN980" s="4" t="str">
        <f t="shared" si="729"/>
        <v>CSCOAI</v>
      </c>
      <c r="AO980" s="12" t="str">
        <f t="shared" si="745"/>
        <v>RRU-CS-COAI</v>
      </c>
      <c r="AP980" s="12" t="str">
        <f t="shared" si="730"/>
        <v>Corporate &amp; General Services</v>
      </c>
      <c r="AQ980" s="12" t="str">
        <f t="shared" si="731"/>
        <v>Courier</v>
      </c>
      <c r="AR980" s="12" t="str">
        <f t="shared" si="732"/>
        <v>Courier</v>
      </c>
      <c r="AS980" s="12" t="str">
        <f t="shared" si="733"/>
        <v>I - Junior Staff</v>
      </c>
      <c r="AT980" s="12" t="str">
        <f t="shared" si="734"/>
        <v>Corporate &amp; General ServicesCourierCourierI - Junior Staff</v>
      </c>
      <c r="AU980" s="153" t="str">
        <f t="shared" si="735"/>
        <v>I</v>
      </c>
    </row>
    <row r="981" spans="1:47">
      <c r="A981" s="189" t="s">
        <v>116</v>
      </c>
      <c r="B981" s="189" t="s">
        <v>2965</v>
      </c>
      <c r="C981" s="189" t="s">
        <v>2965</v>
      </c>
      <c r="D981" s="189" t="s">
        <v>1410</v>
      </c>
      <c r="E981" s="12">
        <f t="shared" si="747"/>
        <v>3</v>
      </c>
      <c r="F981" s="12">
        <f t="shared" si="748"/>
        <v>1</v>
      </c>
      <c r="G981" s="12">
        <f t="shared" si="749"/>
        <v>4</v>
      </c>
      <c r="H981" s="12" t="str">
        <f t="shared" si="750"/>
        <v>Corporate &amp; General Services</v>
      </c>
      <c r="I981" s="12" t="str">
        <f t="shared" si="751"/>
        <v>Corporate &amp; General Services3</v>
      </c>
      <c r="J981" s="12" t="str">
        <f t="shared" si="752"/>
        <v>Courier</v>
      </c>
      <c r="K981" s="12" t="str">
        <f t="shared" si="753"/>
        <v>Corporate &amp; General ServicesCourier1</v>
      </c>
      <c r="L981" s="12" t="str">
        <f t="shared" si="754"/>
        <v>Courier</v>
      </c>
      <c r="M981" s="12" t="str">
        <f t="shared" si="755"/>
        <v>Corporate &amp; General ServicesCourierCourier4</v>
      </c>
      <c r="N981" s="12" t="str">
        <f t="shared" si="756"/>
        <v>Levels H &amp; I Combined</v>
      </c>
      <c r="O981" s="188" t="s">
        <v>3782</v>
      </c>
      <c r="P981" s="4" t="str">
        <f t="shared" ref="P981" si="757">LEFT(O981,2)</f>
        <v>CS</v>
      </c>
      <c r="Q981" s="4" t="str">
        <f t="shared" ref="Q981" si="758">MID(O981,3,2)</f>
        <v>CO</v>
      </c>
      <c r="R981" s="4" t="str">
        <f t="shared" ref="R981" si="759">MID(O981,5,1)</f>
        <v>A</v>
      </c>
      <c r="S981" s="4" t="str">
        <f t="shared" ref="S981" si="760">RIGHT(O981)</f>
        <v>4</v>
      </c>
      <c r="V981" s="12" t="str">
        <f t="shared" ref="V981" si="761">"RRU-"&amp;P981&amp;"-"&amp;Q981&amp;R981&amp;S981</f>
        <v>RRU-CS-COA4</v>
      </c>
      <c r="W981" s="17" t="str">
        <f t="shared" si="746"/>
        <v>Corporate &amp; General Services</v>
      </c>
      <c r="X981" s="17" t="str">
        <f t="shared" ref="X981" si="762">B981</f>
        <v>Courier</v>
      </c>
      <c r="Y981" s="17" t="str">
        <f t="shared" ref="Y981" si="763">C980</f>
        <v>Courier</v>
      </c>
      <c r="Z981" s="17" t="str">
        <f t="shared" ref="Z981" si="764">D981</f>
        <v>Levels H &amp; I Combined</v>
      </c>
      <c r="AN981" s="4" t="str">
        <f t="shared" ref="AN981" si="765">O981</f>
        <v>CSCOA4</v>
      </c>
      <c r="AO981" s="12" t="str">
        <f t="shared" ref="AO981" si="766">"RRU-"&amp;LEFT(AN981,2)&amp;"-"&amp;RIGHT(AN981,4)</f>
        <v>RRU-CS-COA4</v>
      </c>
      <c r="AP981" s="12" t="str">
        <f t="shared" ref="AP981" si="767">A981</f>
        <v>Corporate &amp; General Services</v>
      </c>
      <c r="AQ981" s="12" t="str">
        <f t="shared" ref="AQ981" si="768">B981</f>
        <v>Courier</v>
      </c>
      <c r="AR981" s="12" t="str">
        <f t="shared" ref="AR981" si="769">C981</f>
        <v>Courier</v>
      </c>
      <c r="AS981" s="12" t="str">
        <f t="shared" ref="AS981" si="770">D981</f>
        <v>Levels H &amp; I Combined</v>
      </c>
      <c r="AT981" s="12" t="str">
        <f t="shared" ref="AT981" si="771">AP981&amp;AQ981&amp;AR981&amp;AS981</f>
        <v>Corporate &amp; General ServicesCourierCourierLevels H &amp; I Combined</v>
      </c>
      <c r="AU981" s="153" t="str">
        <f t="shared" ref="AU981" si="772">RIGHT(AO981)</f>
        <v>4</v>
      </c>
    </row>
    <row r="982" spans="1:47">
      <c r="A982" s="12" t="s">
        <v>116</v>
      </c>
      <c r="B982" s="12" t="s">
        <v>512</v>
      </c>
      <c r="C982" s="12" t="s">
        <v>512</v>
      </c>
      <c r="D982" s="12" t="s">
        <v>51</v>
      </c>
      <c r="E982" s="12">
        <f t="shared" si="747"/>
        <v>4</v>
      </c>
      <c r="F982" s="12">
        <f t="shared" si="748"/>
        <v>1</v>
      </c>
      <c r="G982" s="12">
        <f t="shared" si="749"/>
        <v>1</v>
      </c>
      <c r="H982" s="12" t="str">
        <f t="shared" si="750"/>
        <v>Corporate &amp; General Services</v>
      </c>
      <c r="I982" s="12" t="str">
        <f t="shared" si="751"/>
        <v>Corporate &amp; General Services4</v>
      </c>
      <c r="J982" s="12" t="str">
        <f t="shared" si="752"/>
        <v>Procurement - Vendor Mgmt</v>
      </c>
      <c r="K982" s="12" t="str">
        <f t="shared" si="753"/>
        <v>Corporate &amp; General ServicesProcurement - Vendor Mgmt1</v>
      </c>
      <c r="L982" s="12" t="str">
        <f t="shared" si="754"/>
        <v>Procurement - Vendor Mgmt</v>
      </c>
      <c r="M982" s="12" t="str">
        <f t="shared" si="755"/>
        <v>Corporate &amp; General ServicesProcurement - Vendor MgmtProcurement - Vendor Mgmt1</v>
      </c>
      <c r="N982" s="12" t="str">
        <f t="shared" si="756"/>
        <v>B - Senior Function Manager</v>
      </c>
      <c r="O982" s="4" t="s">
        <v>1811</v>
      </c>
      <c r="P982" s="4" t="str">
        <f t="shared" si="737"/>
        <v>CS</v>
      </c>
      <c r="Q982" s="4" t="str">
        <f t="shared" si="738"/>
        <v>VM</v>
      </c>
      <c r="R982" s="4" t="str">
        <f t="shared" si="739"/>
        <v>A</v>
      </c>
      <c r="S982" s="4" t="str">
        <f t="shared" si="740"/>
        <v>B</v>
      </c>
      <c r="V982" s="12" t="str">
        <f t="shared" si="741"/>
        <v>RRU-CS-VMAB</v>
      </c>
      <c r="W982" s="17" t="str">
        <f>A979</f>
        <v>Corporate &amp; General Services</v>
      </c>
      <c r="X982" s="17" t="str">
        <f t="shared" si="742"/>
        <v>Procurement - Vendor Mgmt</v>
      </c>
      <c r="Y982" s="17" t="str">
        <f>C980</f>
        <v>Courier</v>
      </c>
      <c r="Z982" s="17" t="str">
        <f t="shared" si="743"/>
        <v>B - Senior Function Manager</v>
      </c>
      <c r="AN982" s="4" t="str">
        <f t="shared" si="729"/>
        <v>CSVMAB</v>
      </c>
      <c r="AO982" s="12" t="str">
        <f t="shared" si="745"/>
        <v>RRU-CS-VMAB</v>
      </c>
      <c r="AP982" s="12" t="str">
        <f t="shared" si="730"/>
        <v>Corporate &amp; General Services</v>
      </c>
      <c r="AQ982" s="12" t="str">
        <f t="shared" si="731"/>
        <v>Procurement - Vendor Mgmt</v>
      </c>
      <c r="AR982" s="12" t="str">
        <f t="shared" si="732"/>
        <v>Procurement - Vendor Mgmt</v>
      </c>
      <c r="AS982" s="12" t="str">
        <f t="shared" si="733"/>
        <v>B - Senior Function Manager</v>
      </c>
      <c r="AT982" s="12" t="str">
        <f t="shared" si="734"/>
        <v>Corporate &amp; General ServicesProcurement - Vendor MgmtProcurement - Vendor MgmtB - Senior Function Manager</v>
      </c>
      <c r="AU982" s="153" t="str">
        <f t="shared" si="735"/>
        <v>B</v>
      </c>
    </row>
    <row r="983" spans="1:47">
      <c r="A983" s="12" t="s">
        <v>116</v>
      </c>
      <c r="B983" s="12" t="s">
        <v>512</v>
      </c>
      <c r="C983" s="12" t="s">
        <v>512</v>
      </c>
      <c r="D983" s="12" t="s">
        <v>142</v>
      </c>
      <c r="E983" s="12">
        <f t="shared" si="747"/>
        <v>4</v>
      </c>
      <c r="F983" s="12">
        <f t="shared" si="748"/>
        <v>1</v>
      </c>
      <c r="G983" s="12">
        <f t="shared" si="749"/>
        <v>2</v>
      </c>
      <c r="H983" s="12" t="str">
        <f t="shared" si="750"/>
        <v>Corporate &amp; General Services</v>
      </c>
      <c r="I983" s="12" t="str">
        <f t="shared" si="751"/>
        <v>Corporate &amp; General Services4</v>
      </c>
      <c r="J983" s="12" t="str">
        <f t="shared" si="752"/>
        <v>Procurement - Vendor Mgmt</v>
      </c>
      <c r="K983" s="12" t="str">
        <f t="shared" si="753"/>
        <v>Corporate &amp; General ServicesProcurement - Vendor Mgmt1</v>
      </c>
      <c r="L983" s="12" t="str">
        <f t="shared" si="754"/>
        <v>Procurement - Vendor Mgmt</v>
      </c>
      <c r="M983" s="12" t="str">
        <f t="shared" si="755"/>
        <v>Corporate &amp; General ServicesProcurement - Vendor MgmtProcurement - Vendor Mgmt2</v>
      </c>
      <c r="N983" s="12" t="str">
        <f t="shared" si="756"/>
        <v>C - Function Manager/Senior Technical Expert</v>
      </c>
      <c r="O983" s="4" t="s">
        <v>1812</v>
      </c>
      <c r="P983" s="4" t="str">
        <f t="shared" si="737"/>
        <v>CS</v>
      </c>
      <c r="Q983" s="4" t="str">
        <f t="shared" si="738"/>
        <v>VM</v>
      </c>
      <c r="R983" s="4" t="str">
        <f t="shared" si="739"/>
        <v>A</v>
      </c>
      <c r="S983" s="4" t="str">
        <f t="shared" si="740"/>
        <v>C</v>
      </c>
      <c r="V983" s="12" t="str">
        <f t="shared" si="741"/>
        <v>RRU-CS-VMAC</v>
      </c>
      <c r="W983" s="17" t="str">
        <f>A980</f>
        <v>Corporate &amp; General Services</v>
      </c>
      <c r="X983" s="17" t="str">
        <f t="shared" si="742"/>
        <v>Procurement - Vendor Mgmt</v>
      </c>
      <c r="Y983" s="17" t="str">
        <f t="shared" si="744"/>
        <v>Procurement - Vendor Mgmt</v>
      </c>
      <c r="Z983" s="17" t="str">
        <f t="shared" si="743"/>
        <v>C - Function Manager/Senior Technical Expert</v>
      </c>
      <c r="AN983" s="4" t="str">
        <f t="shared" si="729"/>
        <v>CSVMAC</v>
      </c>
      <c r="AO983" s="12" t="str">
        <f t="shared" si="745"/>
        <v>RRU-CS-VMAC</v>
      </c>
      <c r="AP983" s="12" t="str">
        <f t="shared" si="730"/>
        <v>Corporate &amp; General Services</v>
      </c>
      <c r="AQ983" s="12" t="str">
        <f t="shared" si="731"/>
        <v>Procurement - Vendor Mgmt</v>
      </c>
      <c r="AR983" s="12" t="str">
        <f t="shared" si="732"/>
        <v>Procurement - Vendor Mgmt</v>
      </c>
      <c r="AS983" s="12" t="str">
        <f t="shared" si="733"/>
        <v>C - Function Manager/Senior Technical Expert</v>
      </c>
      <c r="AT983" s="12" t="str">
        <f t="shared" si="734"/>
        <v>Corporate &amp; General ServicesProcurement - Vendor MgmtProcurement - Vendor MgmtC - Function Manager/Senior Technical Expert</v>
      </c>
      <c r="AU983" s="153" t="str">
        <f t="shared" si="735"/>
        <v>C</v>
      </c>
    </row>
    <row r="984" spans="1:47">
      <c r="A984" s="12" t="s">
        <v>116</v>
      </c>
      <c r="B984" s="12" t="s">
        <v>512</v>
      </c>
      <c r="C984" s="12" t="s">
        <v>512</v>
      </c>
      <c r="D984" s="12" t="s">
        <v>135</v>
      </c>
      <c r="E984" s="12">
        <f t="shared" si="719"/>
        <v>4</v>
      </c>
      <c r="F984" s="12">
        <f t="shared" si="720"/>
        <v>1</v>
      </c>
      <c r="G984" s="12">
        <f t="shared" si="721"/>
        <v>3</v>
      </c>
      <c r="H984" s="12" t="str">
        <f t="shared" si="722"/>
        <v>Corporate &amp; General Services</v>
      </c>
      <c r="I984" s="12" t="str">
        <f t="shared" si="723"/>
        <v>Corporate &amp; General Services4</v>
      </c>
      <c r="J984" s="12" t="str">
        <f t="shared" si="724"/>
        <v>Procurement - Vendor Mgmt</v>
      </c>
      <c r="K984" s="12" t="str">
        <f t="shared" si="725"/>
        <v>Corporate &amp; General ServicesProcurement - Vendor Mgmt1</v>
      </c>
      <c r="L984" s="12" t="str">
        <f t="shared" si="726"/>
        <v>Procurement - Vendor Mgmt</v>
      </c>
      <c r="M984" s="12" t="str">
        <f t="shared" si="727"/>
        <v>Corporate &amp; General ServicesProcurement - Vendor MgmtProcurement - Vendor Mgmt3</v>
      </c>
      <c r="N984" s="12" t="str">
        <f t="shared" si="728"/>
        <v>D - Manager/Technical Expert</v>
      </c>
      <c r="O984" s="4" t="s">
        <v>1813</v>
      </c>
      <c r="P984" s="4" t="str">
        <f t="shared" si="737"/>
        <v>CS</v>
      </c>
      <c r="Q984" s="4" t="str">
        <f t="shared" si="738"/>
        <v>VM</v>
      </c>
      <c r="R984" s="4" t="str">
        <f t="shared" si="739"/>
        <v>A</v>
      </c>
      <c r="S984" s="4" t="str">
        <f t="shared" si="740"/>
        <v>D</v>
      </c>
      <c r="V984" s="12" t="str">
        <f t="shared" si="741"/>
        <v>RRU-CS-VMAD</v>
      </c>
      <c r="W984" s="17" t="str">
        <f t="shared" ref="W984:W1014" si="773">A982</f>
        <v>Corporate &amp; General Services</v>
      </c>
      <c r="X984" s="17" t="str">
        <f t="shared" si="742"/>
        <v>Procurement - Vendor Mgmt</v>
      </c>
      <c r="Y984" s="17" t="str">
        <f t="shared" si="744"/>
        <v>Procurement - Vendor Mgmt</v>
      </c>
      <c r="Z984" s="17" t="str">
        <f t="shared" si="743"/>
        <v>D - Manager/Technical Expert</v>
      </c>
      <c r="AN984" s="4" t="str">
        <f t="shared" si="729"/>
        <v>CSVMAD</v>
      </c>
      <c r="AO984" s="12" t="str">
        <f t="shared" si="745"/>
        <v>RRU-CS-VMAD</v>
      </c>
      <c r="AP984" s="12" t="str">
        <f t="shared" si="730"/>
        <v>Corporate &amp; General Services</v>
      </c>
      <c r="AQ984" s="12" t="str">
        <f t="shared" si="731"/>
        <v>Procurement - Vendor Mgmt</v>
      </c>
      <c r="AR984" s="12" t="str">
        <f t="shared" si="732"/>
        <v>Procurement - Vendor Mgmt</v>
      </c>
      <c r="AS984" s="12" t="str">
        <f t="shared" si="733"/>
        <v>D - Manager/Technical Expert</v>
      </c>
      <c r="AT984" s="12" t="str">
        <f t="shared" si="734"/>
        <v>Corporate &amp; General ServicesProcurement - Vendor MgmtProcurement - Vendor MgmtD - Manager/Technical Expert</v>
      </c>
      <c r="AU984" s="153" t="str">
        <f t="shared" si="735"/>
        <v>D</v>
      </c>
    </row>
    <row r="985" spans="1:47">
      <c r="A985" s="12" t="s">
        <v>116</v>
      </c>
      <c r="B985" s="12" t="s">
        <v>512</v>
      </c>
      <c r="C985" s="12" t="s">
        <v>512</v>
      </c>
      <c r="D985" s="12" t="s">
        <v>136</v>
      </c>
      <c r="E985" s="12">
        <f t="shared" ref="E985:E1013" si="774">IF(AND(H985=H984),IF(J985=J984,E984,E984+1),1)</f>
        <v>4</v>
      </c>
      <c r="F985" s="12">
        <f t="shared" ref="F985:F1013" si="775">IF(AND(H985=H984,J985=J984),IF(L985=L984,F984,F984+1),1)</f>
        <v>1</v>
      </c>
      <c r="G985" s="12">
        <f t="shared" ref="G985:G1013" si="776">IF(AND(H985=H984,J985=J984,L985=L984),IF(N985=N984,G984,G984+1),1)</f>
        <v>4</v>
      </c>
      <c r="H985" s="12" t="str">
        <f t="shared" ref="H985:H1013" si="777">A985</f>
        <v>Corporate &amp; General Services</v>
      </c>
      <c r="I985" s="12" t="str">
        <f t="shared" ref="I985:I1013" si="778">H985&amp;E985</f>
        <v>Corporate &amp; General Services4</v>
      </c>
      <c r="J985" s="12" t="str">
        <f t="shared" ref="J985:J1013" si="779">B985</f>
        <v>Procurement - Vendor Mgmt</v>
      </c>
      <c r="K985" s="12" t="str">
        <f t="shared" ref="K985:K1013" si="780">+H985&amp;J985&amp;F985</f>
        <v>Corporate &amp; General ServicesProcurement - Vendor Mgmt1</v>
      </c>
      <c r="L985" s="12" t="str">
        <f t="shared" ref="L985:L1013" si="781">C985</f>
        <v>Procurement - Vendor Mgmt</v>
      </c>
      <c r="M985" s="12" t="str">
        <f t="shared" ref="M985:M1013" si="782">H985&amp;J985&amp;L985&amp;G985</f>
        <v>Corporate &amp; General ServicesProcurement - Vendor MgmtProcurement - Vendor Mgmt4</v>
      </c>
      <c r="N985" s="12" t="str">
        <f t="shared" ref="N985:N1013" si="783">D985</f>
        <v>E - Senior Professional</v>
      </c>
      <c r="O985" s="4" t="s">
        <v>1814</v>
      </c>
      <c r="P985" s="4" t="str">
        <f t="shared" si="737"/>
        <v>CS</v>
      </c>
      <c r="Q985" s="4" t="str">
        <f t="shared" si="738"/>
        <v>VM</v>
      </c>
      <c r="R985" s="4" t="str">
        <f t="shared" si="739"/>
        <v>A</v>
      </c>
      <c r="S985" s="4" t="str">
        <f t="shared" si="740"/>
        <v>E</v>
      </c>
      <c r="V985" s="12" t="str">
        <f t="shared" si="741"/>
        <v>RRU-CS-VMAE</v>
      </c>
      <c r="W985" s="17" t="str">
        <f t="shared" si="773"/>
        <v>Corporate &amp; General Services</v>
      </c>
      <c r="X985" s="17" t="str">
        <f t="shared" si="742"/>
        <v>Procurement - Vendor Mgmt</v>
      </c>
      <c r="Y985" s="17" t="str">
        <f t="shared" si="744"/>
        <v>Procurement - Vendor Mgmt</v>
      </c>
      <c r="Z985" s="17" t="str">
        <f t="shared" si="743"/>
        <v>E - Senior Professional</v>
      </c>
      <c r="AN985" s="4" t="str">
        <f t="shared" ref="AN985:AN1013" si="784">O985</f>
        <v>CSVMAE</v>
      </c>
      <c r="AO985" s="12" t="str">
        <f t="shared" si="745"/>
        <v>RRU-CS-VMAE</v>
      </c>
      <c r="AP985" s="12" t="str">
        <f t="shared" ref="AP985:AP1013" si="785">A985</f>
        <v>Corporate &amp; General Services</v>
      </c>
      <c r="AQ985" s="12" t="str">
        <f t="shared" ref="AQ985:AQ1013" si="786">B985</f>
        <v>Procurement - Vendor Mgmt</v>
      </c>
      <c r="AR985" s="12" t="str">
        <f t="shared" ref="AR985:AR1013" si="787">C985</f>
        <v>Procurement - Vendor Mgmt</v>
      </c>
      <c r="AS985" s="12" t="str">
        <f t="shared" ref="AS985:AS1013" si="788">D985</f>
        <v>E - Senior Professional</v>
      </c>
      <c r="AT985" s="12" t="str">
        <f t="shared" ref="AT985:AT1013" si="789">AP985&amp;AQ985&amp;AR985&amp;AS985</f>
        <v>Corporate &amp; General ServicesProcurement - Vendor MgmtProcurement - Vendor MgmtE - Senior Professional</v>
      </c>
      <c r="AU985" s="153" t="str">
        <f t="shared" ref="AU985:AU1013" si="790">RIGHT(AO985)</f>
        <v>E</v>
      </c>
    </row>
    <row r="986" spans="1:47">
      <c r="A986" s="12" t="s">
        <v>116</v>
      </c>
      <c r="B986" s="12" t="s">
        <v>512</v>
      </c>
      <c r="C986" s="12" t="s">
        <v>512</v>
      </c>
      <c r="D986" s="12" t="s">
        <v>137</v>
      </c>
      <c r="E986" s="12">
        <f t="shared" si="774"/>
        <v>4</v>
      </c>
      <c r="F986" s="12">
        <f t="shared" si="775"/>
        <v>1</v>
      </c>
      <c r="G986" s="12">
        <f t="shared" si="776"/>
        <v>5</v>
      </c>
      <c r="H986" s="12" t="str">
        <f t="shared" si="777"/>
        <v>Corporate &amp; General Services</v>
      </c>
      <c r="I986" s="12" t="str">
        <f t="shared" si="778"/>
        <v>Corporate &amp; General Services4</v>
      </c>
      <c r="J986" s="12" t="str">
        <f t="shared" si="779"/>
        <v>Procurement - Vendor Mgmt</v>
      </c>
      <c r="K986" s="12" t="str">
        <f t="shared" si="780"/>
        <v>Corporate &amp; General ServicesProcurement - Vendor Mgmt1</v>
      </c>
      <c r="L986" s="12" t="str">
        <f t="shared" si="781"/>
        <v>Procurement - Vendor Mgmt</v>
      </c>
      <c r="M986" s="12" t="str">
        <f t="shared" si="782"/>
        <v>Corporate &amp; General ServicesProcurement - Vendor MgmtProcurement - Vendor Mgmt5</v>
      </c>
      <c r="N986" s="12" t="str">
        <f t="shared" si="783"/>
        <v>F - Intermediate Professional</v>
      </c>
      <c r="O986" s="4" t="s">
        <v>1815</v>
      </c>
      <c r="P986" s="4" t="str">
        <f t="shared" si="737"/>
        <v>CS</v>
      </c>
      <c r="Q986" s="4" t="str">
        <f t="shared" si="738"/>
        <v>VM</v>
      </c>
      <c r="R986" s="4" t="str">
        <f t="shared" si="739"/>
        <v>A</v>
      </c>
      <c r="S986" s="4" t="str">
        <f t="shared" si="740"/>
        <v>F</v>
      </c>
      <c r="V986" s="12" t="str">
        <f t="shared" si="741"/>
        <v>RRU-CS-VMAF</v>
      </c>
      <c r="W986" s="17" t="str">
        <f t="shared" si="773"/>
        <v>Corporate &amp; General Services</v>
      </c>
      <c r="X986" s="17" t="str">
        <f t="shared" si="742"/>
        <v>Procurement - Vendor Mgmt</v>
      </c>
      <c r="Y986" s="17" t="str">
        <f t="shared" si="744"/>
        <v>Procurement - Vendor Mgmt</v>
      </c>
      <c r="Z986" s="17" t="str">
        <f t="shared" si="743"/>
        <v>F - Intermediate Professional</v>
      </c>
      <c r="AN986" s="4" t="str">
        <f t="shared" si="784"/>
        <v>CSVMAF</v>
      </c>
      <c r="AO986" s="12" t="str">
        <f t="shared" si="745"/>
        <v>RRU-CS-VMAF</v>
      </c>
      <c r="AP986" s="12" t="str">
        <f t="shared" si="785"/>
        <v>Corporate &amp; General Services</v>
      </c>
      <c r="AQ986" s="12" t="str">
        <f t="shared" si="786"/>
        <v>Procurement - Vendor Mgmt</v>
      </c>
      <c r="AR986" s="12" t="str">
        <f t="shared" si="787"/>
        <v>Procurement - Vendor Mgmt</v>
      </c>
      <c r="AS986" s="12" t="str">
        <f t="shared" si="788"/>
        <v>F - Intermediate Professional</v>
      </c>
      <c r="AT986" s="12" t="str">
        <f t="shared" si="789"/>
        <v>Corporate &amp; General ServicesProcurement - Vendor MgmtProcurement - Vendor MgmtF - Intermediate Professional</v>
      </c>
      <c r="AU986" s="153" t="str">
        <f t="shared" si="790"/>
        <v>F</v>
      </c>
    </row>
    <row r="987" spans="1:47">
      <c r="A987" s="12" t="s">
        <v>116</v>
      </c>
      <c r="B987" s="12" t="s">
        <v>512</v>
      </c>
      <c r="C987" s="12" t="s">
        <v>512</v>
      </c>
      <c r="D987" s="12" t="s">
        <v>138</v>
      </c>
      <c r="E987" s="12">
        <f t="shared" si="774"/>
        <v>4</v>
      </c>
      <c r="F987" s="12">
        <f t="shared" si="775"/>
        <v>1</v>
      </c>
      <c r="G987" s="12">
        <f t="shared" si="776"/>
        <v>6</v>
      </c>
      <c r="H987" s="12" t="str">
        <f t="shared" si="777"/>
        <v>Corporate &amp; General Services</v>
      </c>
      <c r="I987" s="12" t="str">
        <f t="shared" si="778"/>
        <v>Corporate &amp; General Services4</v>
      </c>
      <c r="J987" s="12" t="str">
        <f t="shared" si="779"/>
        <v>Procurement - Vendor Mgmt</v>
      </c>
      <c r="K987" s="12" t="str">
        <f t="shared" si="780"/>
        <v>Corporate &amp; General ServicesProcurement - Vendor Mgmt1</v>
      </c>
      <c r="L987" s="12" t="str">
        <f t="shared" si="781"/>
        <v>Procurement - Vendor Mgmt</v>
      </c>
      <c r="M987" s="12" t="str">
        <f t="shared" si="782"/>
        <v>Corporate &amp; General ServicesProcurement - Vendor MgmtProcurement - Vendor Mgmt6</v>
      </c>
      <c r="N987" s="12" t="str">
        <f t="shared" si="783"/>
        <v>G - Junior Professional</v>
      </c>
      <c r="O987" s="4" t="s">
        <v>1816</v>
      </c>
      <c r="P987" s="4" t="str">
        <f t="shared" si="737"/>
        <v>CS</v>
      </c>
      <c r="Q987" s="4" t="str">
        <f t="shared" si="738"/>
        <v>VM</v>
      </c>
      <c r="R987" s="4" t="str">
        <f t="shared" si="739"/>
        <v>A</v>
      </c>
      <c r="S987" s="4" t="str">
        <f t="shared" si="740"/>
        <v>G</v>
      </c>
      <c r="V987" s="12" t="str">
        <f t="shared" si="741"/>
        <v>RRU-CS-VMAG</v>
      </c>
      <c r="W987" s="17" t="str">
        <f t="shared" si="773"/>
        <v>Corporate &amp; General Services</v>
      </c>
      <c r="X987" s="17" t="str">
        <f t="shared" si="742"/>
        <v>Procurement - Vendor Mgmt</v>
      </c>
      <c r="Y987" s="17" t="str">
        <f t="shared" si="744"/>
        <v>Procurement - Vendor Mgmt</v>
      </c>
      <c r="Z987" s="17" t="str">
        <f t="shared" si="743"/>
        <v>G - Junior Professional</v>
      </c>
      <c r="AN987" s="4" t="str">
        <f t="shared" si="784"/>
        <v>CSVMAG</v>
      </c>
      <c r="AO987" s="12" t="str">
        <f t="shared" si="745"/>
        <v>RRU-CS-VMAG</v>
      </c>
      <c r="AP987" s="12" t="str">
        <f t="shared" si="785"/>
        <v>Corporate &amp; General Services</v>
      </c>
      <c r="AQ987" s="12" t="str">
        <f t="shared" si="786"/>
        <v>Procurement - Vendor Mgmt</v>
      </c>
      <c r="AR987" s="12" t="str">
        <f t="shared" si="787"/>
        <v>Procurement - Vendor Mgmt</v>
      </c>
      <c r="AS987" s="12" t="str">
        <f t="shared" si="788"/>
        <v>G - Junior Professional</v>
      </c>
      <c r="AT987" s="12" t="str">
        <f t="shared" si="789"/>
        <v>Corporate &amp; General ServicesProcurement - Vendor MgmtProcurement - Vendor MgmtG - Junior Professional</v>
      </c>
      <c r="AU987" s="153" t="str">
        <f t="shared" si="790"/>
        <v>G</v>
      </c>
    </row>
    <row r="988" spans="1:47">
      <c r="A988" s="12" t="s">
        <v>116</v>
      </c>
      <c r="B988" s="12" t="s">
        <v>512</v>
      </c>
      <c r="C988" s="12" t="s">
        <v>512</v>
      </c>
      <c r="D988" s="12" t="s">
        <v>1408</v>
      </c>
      <c r="E988" s="12">
        <f t="shared" si="774"/>
        <v>4</v>
      </c>
      <c r="F988" s="12">
        <f t="shared" si="775"/>
        <v>1</v>
      </c>
      <c r="G988" s="12">
        <f t="shared" si="776"/>
        <v>7</v>
      </c>
      <c r="H988" s="12" t="str">
        <f t="shared" si="777"/>
        <v>Corporate &amp; General Services</v>
      </c>
      <c r="I988" s="12" t="str">
        <f t="shared" si="778"/>
        <v>Corporate &amp; General Services4</v>
      </c>
      <c r="J988" s="12" t="str">
        <f t="shared" si="779"/>
        <v>Procurement - Vendor Mgmt</v>
      </c>
      <c r="K988" s="12" t="str">
        <f t="shared" si="780"/>
        <v>Corporate &amp; General ServicesProcurement - Vendor Mgmt1</v>
      </c>
      <c r="L988" s="12" t="str">
        <f t="shared" si="781"/>
        <v>Procurement - Vendor Mgmt</v>
      </c>
      <c r="M988" s="12" t="str">
        <f t="shared" si="782"/>
        <v>Corporate &amp; General ServicesProcurement - Vendor MgmtProcurement - Vendor Mgmt7</v>
      </c>
      <c r="N988" s="12" t="str">
        <f t="shared" si="783"/>
        <v>Levels C &amp; D Combined</v>
      </c>
      <c r="O988" s="4" t="s">
        <v>1809</v>
      </c>
      <c r="P988" s="4" t="str">
        <f t="shared" ref="P988:P1013" si="791">LEFT(O988,2)</f>
        <v>CS</v>
      </c>
      <c r="Q988" s="4" t="str">
        <f t="shared" ref="Q988:Q1013" si="792">MID(O988,3,2)</f>
        <v>VM</v>
      </c>
      <c r="R988" s="4" t="str">
        <f t="shared" ref="R988:R1013" si="793">MID(O988,5,1)</f>
        <v>A</v>
      </c>
      <c r="S988" s="4" t="str">
        <f t="shared" ref="S988:S1013" si="794">RIGHT(O988)</f>
        <v>2</v>
      </c>
      <c r="V988" s="12" t="str">
        <f t="shared" ref="V988:V1013" si="795">"RRU-"&amp;P988&amp;"-"&amp;Q988&amp;R988&amp;S988</f>
        <v>RRU-CS-VMA2</v>
      </c>
      <c r="W988" s="17" t="str">
        <f t="shared" si="773"/>
        <v>Corporate &amp; General Services</v>
      </c>
      <c r="X988" s="17" t="str">
        <f t="shared" ref="X988:X1013" si="796">B988</f>
        <v>Procurement - Vendor Mgmt</v>
      </c>
      <c r="Y988" s="17" t="str">
        <f t="shared" si="744"/>
        <v>Procurement - Vendor Mgmt</v>
      </c>
      <c r="Z988" s="17" t="str">
        <f t="shared" ref="Z988:Z1013" si="797">D988</f>
        <v>Levels C &amp; D Combined</v>
      </c>
      <c r="AN988" s="4" t="str">
        <f t="shared" si="784"/>
        <v>CSVMA2</v>
      </c>
      <c r="AO988" s="12" t="str">
        <f t="shared" si="745"/>
        <v>RRU-CS-VMA2</v>
      </c>
      <c r="AP988" s="12" t="str">
        <f t="shared" si="785"/>
        <v>Corporate &amp; General Services</v>
      </c>
      <c r="AQ988" s="12" t="str">
        <f t="shared" si="786"/>
        <v>Procurement - Vendor Mgmt</v>
      </c>
      <c r="AR988" s="12" t="str">
        <f t="shared" si="787"/>
        <v>Procurement - Vendor Mgmt</v>
      </c>
      <c r="AS988" s="12" t="str">
        <f t="shared" si="788"/>
        <v>Levels C &amp; D Combined</v>
      </c>
      <c r="AT988" s="12" t="str">
        <f t="shared" si="789"/>
        <v>Corporate &amp; General ServicesProcurement - Vendor MgmtProcurement - Vendor MgmtLevels C &amp; D Combined</v>
      </c>
      <c r="AU988" s="153" t="str">
        <f t="shared" si="790"/>
        <v>2</v>
      </c>
    </row>
    <row r="989" spans="1:47">
      <c r="A989" s="12" t="s">
        <v>116</v>
      </c>
      <c r="B989" s="12" t="s">
        <v>512</v>
      </c>
      <c r="C989" s="12" t="s">
        <v>512</v>
      </c>
      <c r="D989" s="12" t="s">
        <v>1409</v>
      </c>
      <c r="E989" s="12">
        <f t="shared" si="774"/>
        <v>4</v>
      </c>
      <c r="F989" s="12">
        <f t="shared" si="775"/>
        <v>1</v>
      </c>
      <c r="G989" s="12">
        <f t="shared" si="776"/>
        <v>8</v>
      </c>
      <c r="H989" s="12" t="str">
        <f t="shared" si="777"/>
        <v>Corporate &amp; General Services</v>
      </c>
      <c r="I989" s="12" t="str">
        <f t="shared" si="778"/>
        <v>Corporate &amp; General Services4</v>
      </c>
      <c r="J989" s="12" t="str">
        <f t="shared" si="779"/>
        <v>Procurement - Vendor Mgmt</v>
      </c>
      <c r="K989" s="12" t="str">
        <f t="shared" si="780"/>
        <v>Corporate &amp; General ServicesProcurement - Vendor Mgmt1</v>
      </c>
      <c r="L989" s="12" t="str">
        <f t="shared" si="781"/>
        <v>Procurement - Vendor Mgmt</v>
      </c>
      <c r="M989" s="12" t="str">
        <f t="shared" si="782"/>
        <v>Corporate &amp; General ServicesProcurement - Vendor MgmtProcurement - Vendor Mgmt8</v>
      </c>
      <c r="N989" s="12" t="str">
        <f t="shared" si="783"/>
        <v>Levels E, F &amp; G Combined</v>
      </c>
      <c r="O989" s="4" t="s">
        <v>1810</v>
      </c>
      <c r="P989" s="4" t="str">
        <f t="shared" si="791"/>
        <v>CS</v>
      </c>
      <c r="Q989" s="4" t="str">
        <f t="shared" si="792"/>
        <v>VM</v>
      </c>
      <c r="R989" s="4" t="str">
        <f t="shared" si="793"/>
        <v>A</v>
      </c>
      <c r="S989" s="4" t="str">
        <f t="shared" si="794"/>
        <v>3</v>
      </c>
      <c r="V989" s="12" t="str">
        <f t="shared" si="795"/>
        <v>RRU-CS-VMA3</v>
      </c>
      <c r="W989" s="17" t="str">
        <f t="shared" si="773"/>
        <v>Corporate &amp; General Services</v>
      </c>
      <c r="X989" s="17" t="str">
        <f t="shared" si="796"/>
        <v>Procurement - Vendor Mgmt</v>
      </c>
      <c r="Y989" s="17" t="str">
        <f t="shared" ref="Y989:Y1014" si="798">C988</f>
        <v>Procurement - Vendor Mgmt</v>
      </c>
      <c r="Z989" s="17" t="str">
        <f t="shared" si="797"/>
        <v>Levels E, F &amp; G Combined</v>
      </c>
      <c r="AN989" s="4" t="str">
        <f t="shared" si="784"/>
        <v>CSVMA3</v>
      </c>
      <c r="AO989" s="12" t="str">
        <f t="shared" si="745"/>
        <v>RRU-CS-VMA3</v>
      </c>
      <c r="AP989" s="12" t="str">
        <f t="shared" si="785"/>
        <v>Corporate &amp; General Services</v>
      </c>
      <c r="AQ989" s="12" t="str">
        <f t="shared" si="786"/>
        <v>Procurement - Vendor Mgmt</v>
      </c>
      <c r="AR989" s="12" t="str">
        <f t="shared" si="787"/>
        <v>Procurement - Vendor Mgmt</v>
      </c>
      <c r="AS989" s="12" t="str">
        <f t="shared" si="788"/>
        <v>Levels E, F &amp; G Combined</v>
      </c>
      <c r="AT989" s="12" t="str">
        <f t="shared" si="789"/>
        <v>Corporate &amp; General ServicesProcurement - Vendor MgmtProcurement - Vendor MgmtLevels E, F &amp; G Combined</v>
      </c>
      <c r="AU989" s="153" t="str">
        <f t="shared" si="790"/>
        <v>3</v>
      </c>
    </row>
    <row r="990" spans="1:47">
      <c r="A990" s="12" t="s">
        <v>116</v>
      </c>
      <c r="B990" s="12" t="s">
        <v>41</v>
      </c>
      <c r="C990" s="12" t="s">
        <v>41</v>
      </c>
      <c r="D990" s="12" t="s">
        <v>51</v>
      </c>
      <c r="E990" s="12">
        <f t="shared" si="774"/>
        <v>5</v>
      </c>
      <c r="F990" s="12">
        <f t="shared" si="775"/>
        <v>1</v>
      </c>
      <c r="G990" s="12">
        <f t="shared" si="776"/>
        <v>1</v>
      </c>
      <c r="H990" s="12" t="str">
        <f t="shared" si="777"/>
        <v>Corporate &amp; General Services</v>
      </c>
      <c r="I990" s="12" t="str">
        <f t="shared" si="778"/>
        <v>Corporate &amp; General Services5</v>
      </c>
      <c r="J990" s="12" t="str">
        <f t="shared" si="779"/>
        <v>Facilities/Maintenance Staff</v>
      </c>
      <c r="K990" s="12" t="str">
        <f t="shared" si="780"/>
        <v>Corporate &amp; General ServicesFacilities/Maintenance Staff1</v>
      </c>
      <c r="L990" s="12" t="str">
        <f t="shared" si="781"/>
        <v>Facilities/Maintenance Staff</v>
      </c>
      <c r="M990" s="12" t="str">
        <f t="shared" si="782"/>
        <v>Corporate &amp; General ServicesFacilities/Maintenance StaffFacilities/Maintenance Staff1</v>
      </c>
      <c r="N990" s="12" t="str">
        <f t="shared" si="783"/>
        <v>B - Senior Function Manager</v>
      </c>
      <c r="O990" s="4" t="s">
        <v>1801</v>
      </c>
      <c r="P990" s="4" t="str">
        <f t="shared" si="791"/>
        <v>CS</v>
      </c>
      <c r="Q990" s="4" t="str">
        <f t="shared" si="792"/>
        <v>FM</v>
      </c>
      <c r="R990" s="4" t="str">
        <f t="shared" si="793"/>
        <v>A</v>
      </c>
      <c r="S990" s="4" t="str">
        <f t="shared" si="794"/>
        <v>B</v>
      </c>
      <c r="V990" s="12" t="str">
        <f t="shared" si="795"/>
        <v>RRU-CS-FMAB</v>
      </c>
      <c r="W990" s="17" t="str">
        <f t="shared" si="773"/>
        <v>Corporate &amp; General Services</v>
      </c>
      <c r="X990" s="17" t="str">
        <f t="shared" si="796"/>
        <v>Facilities/Maintenance Staff</v>
      </c>
      <c r="Y990" s="17" t="str">
        <f t="shared" si="798"/>
        <v>Procurement - Vendor Mgmt</v>
      </c>
      <c r="Z990" s="17" t="str">
        <f t="shared" si="797"/>
        <v>B - Senior Function Manager</v>
      </c>
      <c r="AN990" s="4" t="str">
        <f t="shared" si="784"/>
        <v>CSFMAB</v>
      </c>
      <c r="AO990" s="12" t="str">
        <f t="shared" si="745"/>
        <v>RRU-CS-FMAB</v>
      </c>
      <c r="AP990" s="12" t="str">
        <f t="shared" si="785"/>
        <v>Corporate &amp; General Services</v>
      </c>
      <c r="AQ990" s="12" t="str">
        <f t="shared" si="786"/>
        <v>Facilities/Maintenance Staff</v>
      </c>
      <c r="AR990" s="12" t="str">
        <f t="shared" si="787"/>
        <v>Facilities/Maintenance Staff</v>
      </c>
      <c r="AS990" s="12" t="str">
        <f t="shared" si="788"/>
        <v>B - Senior Function Manager</v>
      </c>
      <c r="AT990" s="12" t="str">
        <f t="shared" si="789"/>
        <v>Corporate &amp; General ServicesFacilities/Maintenance StaffFacilities/Maintenance StaffB - Senior Function Manager</v>
      </c>
      <c r="AU990" s="153" t="str">
        <f t="shared" si="790"/>
        <v>B</v>
      </c>
    </row>
    <row r="991" spans="1:47">
      <c r="A991" s="12" t="s">
        <v>116</v>
      </c>
      <c r="B991" s="12" t="s">
        <v>41</v>
      </c>
      <c r="C991" s="12" t="s">
        <v>41</v>
      </c>
      <c r="D991" s="12" t="s">
        <v>142</v>
      </c>
      <c r="E991" s="12">
        <f t="shared" si="774"/>
        <v>5</v>
      </c>
      <c r="F991" s="12">
        <f t="shared" si="775"/>
        <v>1</v>
      </c>
      <c r="G991" s="12">
        <f t="shared" si="776"/>
        <v>2</v>
      </c>
      <c r="H991" s="12" t="str">
        <f t="shared" si="777"/>
        <v>Corporate &amp; General Services</v>
      </c>
      <c r="I991" s="12" t="str">
        <f t="shared" si="778"/>
        <v>Corporate &amp; General Services5</v>
      </c>
      <c r="J991" s="12" t="str">
        <f t="shared" si="779"/>
        <v>Facilities/Maintenance Staff</v>
      </c>
      <c r="K991" s="12" t="str">
        <f t="shared" si="780"/>
        <v>Corporate &amp; General ServicesFacilities/Maintenance Staff1</v>
      </c>
      <c r="L991" s="12" t="str">
        <f t="shared" si="781"/>
        <v>Facilities/Maintenance Staff</v>
      </c>
      <c r="M991" s="12" t="str">
        <f t="shared" si="782"/>
        <v>Corporate &amp; General ServicesFacilities/Maintenance StaffFacilities/Maintenance Staff2</v>
      </c>
      <c r="N991" s="12" t="str">
        <f t="shared" si="783"/>
        <v>C - Function Manager/Senior Technical Expert</v>
      </c>
      <c r="O991" s="4" t="s">
        <v>1802</v>
      </c>
      <c r="P991" s="4" t="str">
        <f t="shared" si="791"/>
        <v>CS</v>
      </c>
      <c r="Q991" s="4" t="str">
        <f t="shared" si="792"/>
        <v>FM</v>
      </c>
      <c r="R991" s="4" t="str">
        <f t="shared" si="793"/>
        <v>A</v>
      </c>
      <c r="S991" s="4" t="str">
        <f t="shared" si="794"/>
        <v>C</v>
      </c>
      <c r="V991" s="12" t="str">
        <f t="shared" si="795"/>
        <v>RRU-CS-FMAC</v>
      </c>
      <c r="W991" s="17" t="str">
        <f t="shared" si="773"/>
        <v>Corporate &amp; General Services</v>
      </c>
      <c r="X991" s="17" t="str">
        <f t="shared" si="796"/>
        <v>Facilities/Maintenance Staff</v>
      </c>
      <c r="Y991" s="17" t="str">
        <f t="shared" si="798"/>
        <v>Facilities/Maintenance Staff</v>
      </c>
      <c r="Z991" s="17" t="str">
        <f t="shared" si="797"/>
        <v>C - Function Manager/Senior Technical Expert</v>
      </c>
      <c r="AN991" s="4" t="str">
        <f t="shared" si="784"/>
        <v>CSFMAC</v>
      </c>
      <c r="AO991" s="12" t="str">
        <f t="shared" si="745"/>
        <v>RRU-CS-FMAC</v>
      </c>
      <c r="AP991" s="12" t="str">
        <f t="shared" si="785"/>
        <v>Corporate &amp; General Services</v>
      </c>
      <c r="AQ991" s="12" t="str">
        <f t="shared" si="786"/>
        <v>Facilities/Maintenance Staff</v>
      </c>
      <c r="AR991" s="12" t="str">
        <f t="shared" si="787"/>
        <v>Facilities/Maintenance Staff</v>
      </c>
      <c r="AS991" s="12" t="str">
        <f t="shared" si="788"/>
        <v>C - Function Manager/Senior Technical Expert</v>
      </c>
      <c r="AT991" s="12" t="str">
        <f t="shared" si="789"/>
        <v>Corporate &amp; General ServicesFacilities/Maintenance StaffFacilities/Maintenance StaffC - Function Manager/Senior Technical Expert</v>
      </c>
      <c r="AU991" s="153" t="str">
        <f t="shared" si="790"/>
        <v>C</v>
      </c>
    </row>
    <row r="992" spans="1:47">
      <c r="A992" s="12" t="s">
        <v>116</v>
      </c>
      <c r="B992" s="12" t="s">
        <v>41</v>
      </c>
      <c r="C992" s="12" t="s">
        <v>41</v>
      </c>
      <c r="D992" s="12" t="s">
        <v>135</v>
      </c>
      <c r="E992" s="12">
        <f t="shared" si="774"/>
        <v>5</v>
      </c>
      <c r="F992" s="12">
        <f t="shared" si="775"/>
        <v>1</v>
      </c>
      <c r="G992" s="12">
        <f t="shared" si="776"/>
        <v>3</v>
      </c>
      <c r="H992" s="12" t="str">
        <f t="shared" si="777"/>
        <v>Corporate &amp; General Services</v>
      </c>
      <c r="I992" s="12" t="str">
        <f t="shared" si="778"/>
        <v>Corporate &amp; General Services5</v>
      </c>
      <c r="J992" s="12" t="str">
        <f t="shared" si="779"/>
        <v>Facilities/Maintenance Staff</v>
      </c>
      <c r="K992" s="12" t="str">
        <f t="shared" si="780"/>
        <v>Corporate &amp; General ServicesFacilities/Maintenance Staff1</v>
      </c>
      <c r="L992" s="12" t="str">
        <f t="shared" si="781"/>
        <v>Facilities/Maintenance Staff</v>
      </c>
      <c r="M992" s="12" t="str">
        <f t="shared" si="782"/>
        <v>Corporate &amp; General ServicesFacilities/Maintenance StaffFacilities/Maintenance Staff3</v>
      </c>
      <c r="N992" s="12" t="str">
        <f t="shared" si="783"/>
        <v>D - Manager/Technical Expert</v>
      </c>
      <c r="O992" s="4" t="s">
        <v>1803</v>
      </c>
      <c r="P992" s="4" t="str">
        <f t="shared" si="791"/>
        <v>CS</v>
      </c>
      <c r="Q992" s="4" t="str">
        <f t="shared" si="792"/>
        <v>FM</v>
      </c>
      <c r="R992" s="4" t="str">
        <f t="shared" si="793"/>
        <v>A</v>
      </c>
      <c r="S992" s="4" t="str">
        <f t="shared" si="794"/>
        <v>D</v>
      </c>
      <c r="V992" s="12" t="str">
        <f t="shared" si="795"/>
        <v>RRU-CS-FMAD</v>
      </c>
      <c r="W992" s="17" t="str">
        <f t="shared" si="773"/>
        <v>Corporate &amp; General Services</v>
      </c>
      <c r="X992" s="17" t="str">
        <f t="shared" si="796"/>
        <v>Facilities/Maintenance Staff</v>
      </c>
      <c r="Y992" s="17" t="str">
        <f t="shared" si="798"/>
        <v>Facilities/Maintenance Staff</v>
      </c>
      <c r="Z992" s="17" t="str">
        <f t="shared" si="797"/>
        <v>D - Manager/Technical Expert</v>
      </c>
      <c r="AN992" s="4" t="str">
        <f t="shared" si="784"/>
        <v>CSFMAD</v>
      </c>
      <c r="AO992" s="12" t="str">
        <f t="shared" si="745"/>
        <v>RRU-CS-FMAD</v>
      </c>
      <c r="AP992" s="12" t="str">
        <f t="shared" si="785"/>
        <v>Corporate &amp; General Services</v>
      </c>
      <c r="AQ992" s="12" t="str">
        <f t="shared" si="786"/>
        <v>Facilities/Maintenance Staff</v>
      </c>
      <c r="AR992" s="12" t="str">
        <f t="shared" si="787"/>
        <v>Facilities/Maintenance Staff</v>
      </c>
      <c r="AS992" s="12" t="str">
        <f t="shared" si="788"/>
        <v>D - Manager/Technical Expert</v>
      </c>
      <c r="AT992" s="12" t="str">
        <f t="shared" si="789"/>
        <v>Corporate &amp; General ServicesFacilities/Maintenance StaffFacilities/Maintenance StaffD - Manager/Technical Expert</v>
      </c>
      <c r="AU992" s="153" t="str">
        <f t="shared" si="790"/>
        <v>D</v>
      </c>
    </row>
    <row r="993" spans="1:47">
      <c r="A993" s="12" t="s">
        <v>116</v>
      </c>
      <c r="B993" s="12" t="s">
        <v>41</v>
      </c>
      <c r="C993" s="12" t="s">
        <v>41</v>
      </c>
      <c r="D993" s="12" t="s">
        <v>136</v>
      </c>
      <c r="E993" s="12">
        <f t="shared" si="774"/>
        <v>5</v>
      </c>
      <c r="F993" s="12">
        <f t="shared" si="775"/>
        <v>1</v>
      </c>
      <c r="G993" s="12">
        <f t="shared" si="776"/>
        <v>4</v>
      </c>
      <c r="H993" s="12" t="str">
        <f t="shared" si="777"/>
        <v>Corporate &amp; General Services</v>
      </c>
      <c r="I993" s="12" t="str">
        <f t="shared" si="778"/>
        <v>Corporate &amp; General Services5</v>
      </c>
      <c r="J993" s="12" t="str">
        <f t="shared" si="779"/>
        <v>Facilities/Maintenance Staff</v>
      </c>
      <c r="K993" s="12" t="str">
        <f t="shared" si="780"/>
        <v>Corporate &amp; General ServicesFacilities/Maintenance Staff1</v>
      </c>
      <c r="L993" s="12" t="str">
        <f t="shared" si="781"/>
        <v>Facilities/Maintenance Staff</v>
      </c>
      <c r="M993" s="12" t="str">
        <f t="shared" si="782"/>
        <v>Corporate &amp; General ServicesFacilities/Maintenance StaffFacilities/Maintenance Staff4</v>
      </c>
      <c r="N993" s="12" t="str">
        <f t="shared" si="783"/>
        <v>E - Senior Professional</v>
      </c>
      <c r="O993" s="4" t="s">
        <v>1804</v>
      </c>
      <c r="P993" s="4" t="str">
        <f t="shared" si="791"/>
        <v>CS</v>
      </c>
      <c r="Q993" s="4" t="str">
        <f t="shared" si="792"/>
        <v>FM</v>
      </c>
      <c r="R993" s="4" t="str">
        <f t="shared" si="793"/>
        <v>A</v>
      </c>
      <c r="S993" s="4" t="str">
        <f t="shared" si="794"/>
        <v>E</v>
      </c>
      <c r="V993" s="12" t="str">
        <f t="shared" si="795"/>
        <v>RRU-CS-FMAE</v>
      </c>
      <c r="W993" s="17" t="str">
        <f t="shared" si="773"/>
        <v>Corporate &amp; General Services</v>
      </c>
      <c r="X993" s="17" t="str">
        <f t="shared" si="796"/>
        <v>Facilities/Maintenance Staff</v>
      </c>
      <c r="Y993" s="17" t="str">
        <f t="shared" si="798"/>
        <v>Facilities/Maintenance Staff</v>
      </c>
      <c r="Z993" s="17" t="str">
        <f t="shared" si="797"/>
        <v>E - Senior Professional</v>
      </c>
      <c r="AN993" s="4" t="str">
        <f t="shared" si="784"/>
        <v>CSFMAE</v>
      </c>
      <c r="AO993" s="12" t="str">
        <f t="shared" si="745"/>
        <v>RRU-CS-FMAE</v>
      </c>
      <c r="AP993" s="12" t="str">
        <f t="shared" si="785"/>
        <v>Corporate &amp; General Services</v>
      </c>
      <c r="AQ993" s="12" t="str">
        <f t="shared" si="786"/>
        <v>Facilities/Maintenance Staff</v>
      </c>
      <c r="AR993" s="12" t="str">
        <f t="shared" si="787"/>
        <v>Facilities/Maintenance Staff</v>
      </c>
      <c r="AS993" s="12" t="str">
        <f t="shared" si="788"/>
        <v>E - Senior Professional</v>
      </c>
      <c r="AT993" s="12" t="str">
        <f t="shared" si="789"/>
        <v>Corporate &amp; General ServicesFacilities/Maintenance StaffFacilities/Maintenance StaffE - Senior Professional</v>
      </c>
      <c r="AU993" s="153" t="str">
        <f t="shared" si="790"/>
        <v>E</v>
      </c>
    </row>
    <row r="994" spans="1:47">
      <c r="A994" s="12" t="s">
        <v>116</v>
      </c>
      <c r="B994" s="12" t="s">
        <v>41</v>
      </c>
      <c r="C994" s="12" t="s">
        <v>41</v>
      </c>
      <c r="D994" s="12" t="s">
        <v>137</v>
      </c>
      <c r="E994" s="12">
        <f t="shared" si="774"/>
        <v>5</v>
      </c>
      <c r="F994" s="12">
        <f t="shared" si="775"/>
        <v>1</v>
      </c>
      <c r="G994" s="12">
        <f t="shared" si="776"/>
        <v>5</v>
      </c>
      <c r="H994" s="12" t="str">
        <f t="shared" si="777"/>
        <v>Corporate &amp; General Services</v>
      </c>
      <c r="I994" s="12" t="str">
        <f t="shared" si="778"/>
        <v>Corporate &amp; General Services5</v>
      </c>
      <c r="J994" s="12" t="str">
        <f t="shared" si="779"/>
        <v>Facilities/Maintenance Staff</v>
      </c>
      <c r="K994" s="12" t="str">
        <f t="shared" si="780"/>
        <v>Corporate &amp; General ServicesFacilities/Maintenance Staff1</v>
      </c>
      <c r="L994" s="12" t="str">
        <f t="shared" si="781"/>
        <v>Facilities/Maintenance Staff</v>
      </c>
      <c r="M994" s="12" t="str">
        <f t="shared" si="782"/>
        <v>Corporate &amp; General ServicesFacilities/Maintenance StaffFacilities/Maintenance Staff5</v>
      </c>
      <c r="N994" s="12" t="str">
        <f t="shared" si="783"/>
        <v>F - Intermediate Professional</v>
      </c>
      <c r="O994" s="4" t="s">
        <v>1805</v>
      </c>
      <c r="P994" s="4" t="str">
        <f t="shared" si="791"/>
        <v>CS</v>
      </c>
      <c r="Q994" s="4" t="str">
        <f t="shared" si="792"/>
        <v>FM</v>
      </c>
      <c r="R994" s="4" t="str">
        <f t="shared" si="793"/>
        <v>A</v>
      </c>
      <c r="S994" s="4" t="str">
        <f t="shared" si="794"/>
        <v>F</v>
      </c>
      <c r="V994" s="12" t="str">
        <f t="shared" si="795"/>
        <v>RRU-CS-FMAF</v>
      </c>
      <c r="W994" s="17" t="str">
        <f t="shared" si="773"/>
        <v>Corporate &amp; General Services</v>
      </c>
      <c r="X994" s="17" t="str">
        <f t="shared" si="796"/>
        <v>Facilities/Maintenance Staff</v>
      </c>
      <c r="Y994" s="17" t="str">
        <f t="shared" si="798"/>
        <v>Facilities/Maintenance Staff</v>
      </c>
      <c r="Z994" s="17" t="str">
        <f t="shared" si="797"/>
        <v>F - Intermediate Professional</v>
      </c>
      <c r="AN994" s="4" t="str">
        <f t="shared" si="784"/>
        <v>CSFMAF</v>
      </c>
      <c r="AO994" s="12" t="str">
        <f t="shared" si="745"/>
        <v>RRU-CS-FMAF</v>
      </c>
      <c r="AP994" s="12" t="str">
        <f t="shared" si="785"/>
        <v>Corporate &amp; General Services</v>
      </c>
      <c r="AQ994" s="12" t="str">
        <f t="shared" si="786"/>
        <v>Facilities/Maintenance Staff</v>
      </c>
      <c r="AR994" s="12" t="str">
        <f t="shared" si="787"/>
        <v>Facilities/Maintenance Staff</v>
      </c>
      <c r="AS994" s="12" t="str">
        <f t="shared" si="788"/>
        <v>F - Intermediate Professional</v>
      </c>
      <c r="AT994" s="12" t="str">
        <f t="shared" si="789"/>
        <v>Corporate &amp; General ServicesFacilities/Maintenance StaffFacilities/Maintenance StaffF - Intermediate Professional</v>
      </c>
      <c r="AU994" s="153" t="str">
        <f t="shared" si="790"/>
        <v>F</v>
      </c>
    </row>
    <row r="995" spans="1:47">
      <c r="A995" s="12" t="s">
        <v>116</v>
      </c>
      <c r="B995" s="12" t="s">
        <v>41</v>
      </c>
      <c r="C995" s="12" t="s">
        <v>41</v>
      </c>
      <c r="D995" s="12" t="s">
        <v>138</v>
      </c>
      <c r="E995" s="12">
        <f t="shared" si="774"/>
        <v>5</v>
      </c>
      <c r="F995" s="12">
        <f t="shared" si="775"/>
        <v>1</v>
      </c>
      <c r="G995" s="12">
        <f t="shared" si="776"/>
        <v>6</v>
      </c>
      <c r="H995" s="12" t="str">
        <f t="shared" si="777"/>
        <v>Corporate &amp; General Services</v>
      </c>
      <c r="I995" s="12" t="str">
        <f t="shared" si="778"/>
        <v>Corporate &amp; General Services5</v>
      </c>
      <c r="J995" s="12" t="str">
        <f t="shared" si="779"/>
        <v>Facilities/Maintenance Staff</v>
      </c>
      <c r="K995" s="12" t="str">
        <f t="shared" si="780"/>
        <v>Corporate &amp; General ServicesFacilities/Maintenance Staff1</v>
      </c>
      <c r="L995" s="12" t="str">
        <f t="shared" si="781"/>
        <v>Facilities/Maintenance Staff</v>
      </c>
      <c r="M995" s="12" t="str">
        <f t="shared" si="782"/>
        <v>Corporate &amp; General ServicesFacilities/Maintenance StaffFacilities/Maintenance Staff6</v>
      </c>
      <c r="N995" s="12" t="str">
        <f t="shared" si="783"/>
        <v>G - Junior Professional</v>
      </c>
      <c r="O995" s="4" t="s">
        <v>1806</v>
      </c>
      <c r="P995" s="4" t="str">
        <f t="shared" si="791"/>
        <v>CS</v>
      </c>
      <c r="Q995" s="4" t="str">
        <f t="shared" si="792"/>
        <v>FM</v>
      </c>
      <c r="R995" s="4" t="str">
        <f t="shared" si="793"/>
        <v>A</v>
      </c>
      <c r="S995" s="4" t="str">
        <f t="shared" si="794"/>
        <v>G</v>
      </c>
      <c r="V995" s="12" t="str">
        <f t="shared" si="795"/>
        <v>RRU-CS-FMAG</v>
      </c>
      <c r="W995" s="17" t="str">
        <f t="shared" si="773"/>
        <v>Corporate &amp; General Services</v>
      </c>
      <c r="X995" s="17" t="str">
        <f t="shared" si="796"/>
        <v>Facilities/Maintenance Staff</v>
      </c>
      <c r="Y995" s="17" t="str">
        <f t="shared" si="798"/>
        <v>Facilities/Maintenance Staff</v>
      </c>
      <c r="Z995" s="17" t="str">
        <f t="shared" si="797"/>
        <v>G - Junior Professional</v>
      </c>
      <c r="AN995" s="4" t="str">
        <f t="shared" si="784"/>
        <v>CSFMAG</v>
      </c>
      <c r="AO995" s="12" t="str">
        <f t="shared" si="745"/>
        <v>RRU-CS-FMAG</v>
      </c>
      <c r="AP995" s="12" t="str">
        <f t="shared" si="785"/>
        <v>Corporate &amp; General Services</v>
      </c>
      <c r="AQ995" s="12" t="str">
        <f t="shared" si="786"/>
        <v>Facilities/Maintenance Staff</v>
      </c>
      <c r="AR995" s="12" t="str">
        <f t="shared" si="787"/>
        <v>Facilities/Maintenance Staff</v>
      </c>
      <c r="AS995" s="12" t="str">
        <f t="shared" si="788"/>
        <v>G - Junior Professional</v>
      </c>
      <c r="AT995" s="12" t="str">
        <f t="shared" si="789"/>
        <v>Corporate &amp; General ServicesFacilities/Maintenance StaffFacilities/Maintenance StaffG - Junior Professional</v>
      </c>
      <c r="AU995" s="153" t="str">
        <f t="shared" si="790"/>
        <v>G</v>
      </c>
    </row>
    <row r="996" spans="1:47">
      <c r="A996" s="12" t="s">
        <v>116</v>
      </c>
      <c r="B996" s="12" t="s">
        <v>41</v>
      </c>
      <c r="C996" s="12" t="s">
        <v>41</v>
      </c>
      <c r="D996" s="12" t="s">
        <v>143</v>
      </c>
      <c r="E996" s="12">
        <f t="shared" si="774"/>
        <v>5</v>
      </c>
      <c r="F996" s="12">
        <f t="shared" si="775"/>
        <v>1</v>
      </c>
      <c r="G996" s="12">
        <f t="shared" si="776"/>
        <v>7</v>
      </c>
      <c r="H996" s="12" t="str">
        <f t="shared" si="777"/>
        <v>Corporate &amp; General Services</v>
      </c>
      <c r="I996" s="12" t="str">
        <f t="shared" si="778"/>
        <v>Corporate &amp; General Services5</v>
      </c>
      <c r="J996" s="12" t="str">
        <f t="shared" si="779"/>
        <v>Facilities/Maintenance Staff</v>
      </c>
      <c r="K996" s="12" t="str">
        <f t="shared" si="780"/>
        <v>Corporate &amp; General ServicesFacilities/Maintenance Staff1</v>
      </c>
      <c r="L996" s="12" t="str">
        <f t="shared" si="781"/>
        <v>Facilities/Maintenance Staff</v>
      </c>
      <c r="M996" s="12" t="str">
        <f t="shared" si="782"/>
        <v>Corporate &amp; General ServicesFacilities/Maintenance StaffFacilities/Maintenance Staff7</v>
      </c>
      <c r="N996" s="12" t="str">
        <f t="shared" si="783"/>
        <v>H - Intermediate Staff</v>
      </c>
      <c r="O996" s="4" t="s">
        <v>1807</v>
      </c>
      <c r="P996" s="4" t="str">
        <f t="shared" si="791"/>
        <v>CS</v>
      </c>
      <c r="Q996" s="4" t="str">
        <f t="shared" si="792"/>
        <v>FM</v>
      </c>
      <c r="R996" s="4" t="str">
        <f t="shared" si="793"/>
        <v>A</v>
      </c>
      <c r="S996" s="4" t="str">
        <f t="shared" si="794"/>
        <v>H</v>
      </c>
      <c r="V996" s="12" t="str">
        <f t="shared" si="795"/>
        <v>RRU-CS-FMAH</v>
      </c>
      <c r="W996" s="17" t="str">
        <f t="shared" si="773"/>
        <v>Corporate &amp; General Services</v>
      </c>
      <c r="X996" s="17" t="str">
        <f t="shared" si="796"/>
        <v>Facilities/Maintenance Staff</v>
      </c>
      <c r="Y996" s="17" t="str">
        <f t="shared" si="798"/>
        <v>Facilities/Maintenance Staff</v>
      </c>
      <c r="Z996" s="17" t="str">
        <f t="shared" si="797"/>
        <v>H - Intermediate Staff</v>
      </c>
      <c r="AN996" s="4" t="str">
        <f t="shared" si="784"/>
        <v>CSFMAH</v>
      </c>
      <c r="AO996" s="12" t="str">
        <f t="shared" si="745"/>
        <v>RRU-CS-FMAH</v>
      </c>
      <c r="AP996" s="12" t="str">
        <f t="shared" si="785"/>
        <v>Corporate &amp; General Services</v>
      </c>
      <c r="AQ996" s="12" t="str">
        <f t="shared" si="786"/>
        <v>Facilities/Maintenance Staff</v>
      </c>
      <c r="AR996" s="12" t="str">
        <f t="shared" si="787"/>
        <v>Facilities/Maintenance Staff</v>
      </c>
      <c r="AS996" s="12" t="str">
        <f t="shared" si="788"/>
        <v>H - Intermediate Staff</v>
      </c>
      <c r="AT996" s="12" t="str">
        <f t="shared" si="789"/>
        <v>Corporate &amp; General ServicesFacilities/Maintenance StaffFacilities/Maintenance StaffH - Intermediate Staff</v>
      </c>
      <c r="AU996" s="153" t="str">
        <f t="shared" si="790"/>
        <v>H</v>
      </c>
    </row>
    <row r="997" spans="1:47">
      <c r="A997" s="12" t="s">
        <v>116</v>
      </c>
      <c r="B997" s="12" t="s">
        <v>41</v>
      </c>
      <c r="C997" s="12" t="s">
        <v>41</v>
      </c>
      <c r="D997" s="12" t="s">
        <v>144</v>
      </c>
      <c r="E997" s="12">
        <f t="shared" si="774"/>
        <v>5</v>
      </c>
      <c r="F997" s="12">
        <f t="shared" si="775"/>
        <v>1</v>
      </c>
      <c r="G997" s="12">
        <f t="shared" si="776"/>
        <v>8</v>
      </c>
      <c r="H997" s="12" t="str">
        <f t="shared" si="777"/>
        <v>Corporate &amp; General Services</v>
      </c>
      <c r="I997" s="12" t="str">
        <f t="shared" si="778"/>
        <v>Corporate &amp; General Services5</v>
      </c>
      <c r="J997" s="12" t="str">
        <f t="shared" si="779"/>
        <v>Facilities/Maintenance Staff</v>
      </c>
      <c r="K997" s="12" t="str">
        <f t="shared" si="780"/>
        <v>Corporate &amp; General ServicesFacilities/Maintenance Staff1</v>
      </c>
      <c r="L997" s="12" t="str">
        <f t="shared" si="781"/>
        <v>Facilities/Maintenance Staff</v>
      </c>
      <c r="M997" s="12" t="str">
        <f t="shared" si="782"/>
        <v>Corporate &amp; General ServicesFacilities/Maintenance StaffFacilities/Maintenance Staff8</v>
      </c>
      <c r="N997" s="12" t="str">
        <f t="shared" si="783"/>
        <v>I - Junior Staff</v>
      </c>
      <c r="O997" s="4" t="s">
        <v>1808</v>
      </c>
      <c r="P997" s="4" t="str">
        <f t="shared" si="791"/>
        <v>CS</v>
      </c>
      <c r="Q997" s="4" t="str">
        <f t="shared" si="792"/>
        <v>FM</v>
      </c>
      <c r="R997" s="4" t="str">
        <f t="shared" si="793"/>
        <v>A</v>
      </c>
      <c r="S997" s="4" t="str">
        <f t="shared" si="794"/>
        <v>I</v>
      </c>
      <c r="V997" s="12" t="str">
        <f t="shared" si="795"/>
        <v>RRU-CS-FMAI</v>
      </c>
      <c r="W997" s="17" t="str">
        <f t="shared" si="773"/>
        <v>Corporate &amp; General Services</v>
      </c>
      <c r="X997" s="17" t="str">
        <f t="shared" si="796"/>
        <v>Facilities/Maintenance Staff</v>
      </c>
      <c r="Y997" s="17" t="str">
        <f t="shared" si="798"/>
        <v>Facilities/Maintenance Staff</v>
      </c>
      <c r="Z997" s="17" t="str">
        <f t="shared" si="797"/>
        <v>I - Junior Staff</v>
      </c>
      <c r="AN997" s="4" t="str">
        <f t="shared" si="784"/>
        <v>CSFMAI</v>
      </c>
      <c r="AO997" s="12" t="str">
        <f t="shared" si="745"/>
        <v>RRU-CS-FMAI</v>
      </c>
      <c r="AP997" s="12" t="str">
        <f t="shared" si="785"/>
        <v>Corporate &amp; General Services</v>
      </c>
      <c r="AQ997" s="12" t="str">
        <f t="shared" si="786"/>
        <v>Facilities/Maintenance Staff</v>
      </c>
      <c r="AR997" s="12" t="str">
        <f t="shared" si="787"/>
        <v>Facilities/Maintenance Staff</v>
      </c>
      <c r="AS997" s="12" t="str">
        <f t="shared" si="788"/>
        <v>I - Junior Staff</v>
      </c>
      <c r="AT997" s="12" t="str">
        <f t="shared" si="789"/>
        <v>Corporate &amp; General ServicesFacilities/Maintenance StaffFacilities/Maintenance StaffI - Junior Staff</v>
      </c>
      <c r="AU997" s="153" t="str">
        <f t="shared" si="790"/>
        <v>I</v>
      </c>
    </row>
    <row r="998" spans="1:47">
      <c r="A998" s="12" t="s">
        <v>116</v>
      </c>
      <c r="B998" s="12" t="s">
        <v>41</v>
      </c>
      <c r="C998" s="12" t="s">
        <v>41</v>
      </c>
      <c r="D998" s="12" t="s">
        <v>1408</v>
      </c>
      <c r="E998" s="12">
        <f t="shared" si="774"/>
        <v>5</v>
      </c>
      <c r="F998" s="12">
        <f t="shared" si="775"/>
        <v>1</v>
      </c>
      <c r="G998" s="12">
        <f t="shared" si="776"/>
        <v>9</v>
      </c>
      <c r="H998" s="12" t="str">
        <f t="shared" si="777"/>
        <v>Corporate &amp; General Services</v>
      </c>
      <c r="I998" s="12" t="str">
        <f t="shared" si="778"/>
        <v>Corporate &amp; General Services5</v>
      </c>
      <c r="J998" s="12" t="str">
        <f t="shared" si="779"/>
        <v>Facilities/Maintenance Staff</v>
      </c>
      <c r="K998" s="12" t="str">
        <f t="shared" si="780"/>
        <v>Corporate &amp; General ServicesFacilities/Maintenance Staff1</v>
      </c>
      <c r="L998" s="12" t="str">
        <f t="shared" si="781"/>
        <v>Facilities/Maintenance Staff</v>
      </c>
      <c r="M998" s="12" t="str">
        <f t="shared" si="782"/>
        <v>Corporate &amp; General ServicesFacilities/Maintenance StaffFacilities/Maintenance Staff9</v>
      </c>
      <c r="N998" s="12" t="str">
        <f t="shared" si="783"/>
        <v>Levels C &amp; D Combined</v>
      </c>
      <c r="O998" s="4" t="s">
        <v>1798</v>
      </c>
      <c r="P998" s="4" t="str">
        <f t="shared" si="791"/>
        <v>CS</v>
      </c>
      <c r="Q998" s="4" t="str">
        <f t="shared" si="792"/>
        <v>FM</v>
      </c>
      <c r="R998" s="4" t="str">
        <f t="shared" si="793"/>
        <v>A</v>
      </c>
      <c r="S998" s="4" t="str">
        <f t="shared" si="794"/>
        <v>2</v>
      </c>
      <c r="V998" s="12" t="str">
        <f t="shared" si="795"/>
        <v>RRU-CS-FMA2</v>
      </c>
      <c r="W998" s="17" t="str">
        <f t="shared" si="773"/>
        <v>Corporate &amp; General Services</v>
      </c>
      <c r="X998" s="17" t="str">
        <f t="shared" si="796"/>
        <v>Facilities/Maintenance Staff</v>
      </c>
      <c r="Y998" s="17" t="str">
        <f t="shared" si="798"/>
        <v>Facilities/Maintenance Staff</v>
      </c>
      <c r="Z998" s="17" t="str">
        <f t="shared" si="797"/>
        <v>Levels C &amp; D Combined</v>
      </c>
      <c r="AN998" s="4" t="str">
        <f t="shared" si="784"/>
        <v>CSFMA2</v>
      </c>
      <c r="AO998" s="12" t="str">
        <f t="shared" si="745"/>
        <v>RRU-CS-FMA2</v>
      </c>
      <c r="AP998" s="12" t="str">
        <f t="shared" si="785"/>
        <v>Corporate &amp; General Services</v>
      </c>
      <c r="AQ998" s="12" t="str">
        <f t="shared" si="786"/>
        <v>Facilities/Maintenance Staff</v>
      </c>
      <c r="AR998" s="12" t="str">
        <f t="shared" si="787"/>
        <v>Facilities/Maintenance Staff</v>
      </c>
      <c r="AS998" s="12" t="str">
        <f t="shared" si="788"/>
        <v>Levels C &amp; D Combined</v>
      </c>
      <c r="AT998" s="12" t="str">
        <f t="shared" si="789"/>
        <v>Corporate &amp; General ServicesFacilities/Maintenance StaffFacilities/Maintenance StaffLevels C &amp; D Combined</v>
      </c>
      <c r="AU998" s="153" t="str">
        <f t="shared" si="790"/>
        <v>2</v>
      </c>
    </row>
    <row r="999" spans="1:47">
      <c r="A999" s="12" t="s">
        <v>116</v>
      </c>
      <c r="B999" s="12" t="s">
        <v>41</v>
      </c>
      <c r="C999" s="12" t="s">
        <v>41</v>
      </c>
      <c r="D999" s="12" t="s">
        <v>1409</v>
      </c>
      <c r="E999" s="12">
        <f t="shared" si="774"/>
        <v>5</v>
      </c>
      <c r="F999" s="12">
        <f t="shared" si="775"/>
        <v>1</v>
      </c>
      <c r="G999" s="12">
        <f t="shared" si="776"/>
        <v>10</v>
      </c>
      <c r="H999" s="12" t="str">
        <f t="shared" si="777"/>
        <v>Corporate &amp; General Services</v>
      </c>
      <c r="I999" s="12" t="str">
        <f t="shared" si="778"/>
        <v>Corporate &amp; General Services5</v>
      </c>
      <c r="J999" s="12" t="str">
        <f t="shared" si="779"/>
        <v>Facilities/Maintenance Staff</v>
      </c>
      <c r="K999" s="12" t="str">
        <f t="shared" si="780"/>
        <v>Corporate &amp; General ServicesFacilities/Maintenance Staff1</v>
      </c>
      <c r="L999" s="12" t="str">
        <f t="shared" si="781"/>
        <v>Facilities/Maintenance Staff</v>
      </c>
      <c r="M999" s="12" t="str">
        <f t="shared" si="782"/>
        <v>Corporate &amp; General ServicesFacilities/Maintenance StaffFacilities/Maintenance Staff10</v>
      </c>
      <c r="N999" s="12" t="str">
        <f t="shared" si="783"/>
        <v>Levels E, F &amp; G Combined</v>
      </c>
      <c r="O999" s="4" t="s">
        <v>1799</v>
      </c>
      <c r="P999" s="4" t="str">
        <f t="shared" si="791"/>
        <v>CS</v>
      </c>
      <c r="Q999" s="4" t="str">
        <f t="shared" si="792"/>
        <v>FM</v>
      </c>
      <c r="R999" s="4" t="str">
        <f t="shared" si="793"/>
        <v>A</v>
      </c>
      <c r="S999" s="4" t="str">
        <f t="shared" si="794"/>
        <v>3</v>
      </c>
      <c r="V999" s="12" t="str">
        <f t="shared" si="795"/>
        <v>RRU-CS-FMA3</v>
      </c>
      <c r="W999" s="17" t="str">
        <f t="shared" si="773"/>
        <v>Corporate &amp; General Services</v>
      </c>
      <c r="X999" s="17" t="str">
        <f t="shared" si="796"/>
        <v>Facilities/Maintenance Staff</v>
      </c>
      <c r="Y999" s="17" t="str">
        <f t="shared" si="798"/>
        <v>Facilities/Maintenance Staff</v>
      </c>
      <c r="Z999" s="17" t="str">
        <f t="shared" si="797"/>
        <v>Levels E, F &amp; G Combined</v>
      </c>
      <c r="AN999" s="4" t="str">
        <f t="shared" si="784"/>
        <v>CSFMA3</v>
      </c>
      <c r="AO999" s="12" t="str">
        <f t="shared" si="745"/>
        <v>RRU-CS-FMA3</v>
      </c>
      <c r="AP999" s="12" t="str">
        <f t="shared" si="785"/>
        <v>Corporate &amp; General Services</v>
      </c>
      <c r="AQ999" s="12" t="str">
        <f t="shared" si="786"/>
        <v>Facilities/Maintenance Staff</v>
      </c>
      <c r="AR999" s="12" t="str">
        <f t="shared" si="787"/>
        <v>Facilities/Maintenance Staff</v>
      </c>
      <c r="AS999" s="12" t="str">
        <f t="shared" si="788"/>
        <v>Levels E, F &amp; G Combined</v>
      </c>
      <c r="AT999" s="12" t="str">
        <f t="shared" si="789"/>
        <v>Corporate &amp; General ServicesFacilities/Maintenance StaffFacilities/Maintenance StaffLevels E, F &amp; G Combined</v>
      </c>
      <c r="AU999" s="153" t="str">
        <f t="shared" si="790"/>
        <v>3</v>
      </c>
    </row>
    <row r="1000" spans="1:47">
      <c r="A1000" s="12" t="s">
        <v>116</v>
      </c>
      <c r="B1000" s="12" t="s">
        <v>41</v>
      </c>
      <c r="C1000" s="12" t="s">
        <v>41</v>
      </c>
      <c r="D1000" s="12" t="s">
        <v>1410</v>
      </c>
      <c r="E1000" s="12">
        <f t="shared" si="774"/>
        <v>5</v>
      </c>
      <c r="F1000" s="12">
        <f t="shared" si="775"/>
        <v>1</v>
      </c>
      <c r="G1000" s="12">
        <f t="shared" si="776"/>
        <v>11</v>
      </c>
      <c r="H1000" s="12" t="str">
        <f t="shared" si="777"/>
        <v>Corporate &amp; General Services</v>
      </c>
      <c r="I1000" s="12" t="str">
        <f t="shared" si="778"/>
        <v>Corporate &amp; General Services5</v>
      </c>
      <c r="J1000" s="12" t="str">
        <f t="shared" si="779"/>
        <v>Facilities/Maintenance Staff</v>
      </c>
      <c r="K1000" s="12" t="str">
        <f t="shared" si="780"/>
        <v>Corporate &amp; General ServicesFacilities/Maintenance Staff1</v>
      </c>
      <c r="L1000" s="12" t="str">
        <f t="shared" si="781"/>
        <v>Facilities/Maintenance Staff</v>
      </c>
      <c r="M1000" s="12" t="str">
        <f t="shared" si="782"/>
        <v>Corporate &amp; General ServicesFacilities/Maintenance StaffFacilities/Maintenance Staff11</v>
      </c>
      <c r="N1000" s="12" t="str">
        <f t="shared" si="783"/>
        <v>Levels H &amp; I Combined</v>
      </c>
      <c r="O1000" s="4" t="s">
        <v>1800</v>
      </c>
      <c r="P1000" s="4" t="str">
        <f t="shared" si="791"/>
        <v>CS</v>
      </c>
      <c r="Q1000" s="4" t="str">
        <f t="shared" si="792"/>
        <v>FM</v>
      </c>
      <c r="R1000" s="4" t="str">
        <f t="shared" si="793"/>
        <v>A</v>
      </c>
      <c r="S1000" s="4" t="str">
        <f t="shared" si="794"/>
        <v>4</v>
      </c>
      <c r="V1000" s="12" t="str">
        <f t="shared" si="795"/>
        <v>RRU-CS-FMA4</v>
      </c>
      <c r="W1000" s="17" t="str">
        <f t="shared" si="773"/>
        <v>Corporate &amp; General Services</v>
      </c>
      <c r="X1000" s="17" t="str">
        <f t="shared" si="796"/>
        <v>Facilities/Maintenance Staff</v>
      </c>
      <c r="Y1000" s="17" t="str">
        <f t="shared" si="798"/>
        <v>Facilities/Maintenance Staff</v>
      </c>
      <c r="Z1000" s="17" t="str">
        <f t="shared" si="797"/>
        <v>Levels H &amp; I Combined</v>
      </c>
      <c r="AN1000" s="4" t="str">
        <f t="shared" si="784"/>
        <v>CSFMA4</v>
      </c>
      <c r="AO1000" s="12" t="str">
        <f t="shared" si="745"/>
        <v>RRU-CS-FMA4</v>
      </c>
      <c r="AP1000" s="12" t="str">
        <f t="shared" si="785"/>
        <v>Corporate &amp; General Services</v>
      </c>
      <c r="AQ1000" s="12" t="str">
        <f t="shared" si="786"/>
        <v>Facilities/Maintenance Staff</v>
      </c>
      <c r="AR1000" s="12" t="str">
        <f t="shared" si="787"/>
        <v>Facilities/Maintenance Staff</v>
      </c>
      <c r="AS1000" s="12" t="str">
        <f t="shared" si="788"/>
        <v>Levels H &amp; I Combined</v>
      </c>
      <c r="AT1000" s="12" t="str">
        <f t="shared" si="789"/>
        <v>Corporate &amp; General ServicesFacilities/Maintenance StaffFacilities/Maintenance StaffLevels H &amp; I Combined</v>
      </c>
      <c r="AU1000" s="153" t="str">
        <f t="shared" si="790"/>
        <v>4</v>
      </c>
    </row>
    <row r="1001" spans="1:47">
      <c r="A1001" s="12" t="s">
        <v>116</v>
      </c>
      <c r="B1001" s="12" t="s">
        <v>434</v>
      </c>
      <c r="C1001" s="12" t="s">
        <v>434</v>
      </c>
      <c r="D1001" s="12" t="s">
        <v>51</v>
      </c>
      <c r="E1001" s="12">
        <f t="shared" si="774"/>
        <v>6</v>
      </c>
      <c r="F1001" s="12">
        <f t="shared" si="775"/>
        <v>1</v>
      </c>
      <c r="G1001" s="12">
        <f t="shared" si="776"/>
        <v>1</v>
      </c>
      <c r="H1001" s="12" t="str">
        <f t="shared" si="777"/>
        <v>Corporate &amp; General Services</v>
      </c>
      <c r="I1001" s="12" t="str">
        <f t="shared" si="778"/>
        <v>Corporate &amp; General Services6</v>
      </c>
      <c r="J1001" s="12" t="str">
        <f t="shared" si="779"/>
        <v>All Specializations Combined</v>
      </c>
      <c r="K1001" s="12" t="str">
        <f t="shared" si="780"/>
        <v>Corporate &amp; General ServicesAll Specializations Combined1</v>
      </c>
      <c r="L1001" s="12" t="str">
        <f t="shared" si="781"/>
        <v>All Specializations Combined</v>
      </c>
      <c r="M1001" s="12" t="str">
        <f t="shared" si="782"/>
        <v>Corporate &amp; General ServicesAll Specializations CombinedAll Specializations Combined1</v>
      </c>
      <c r="N1001" s="12" t="str">
        <f t="shared" si="783"/>
        <v>B - Senior Function Manager</v>
      </c>
      <c r="O1001" s="4" t="s">
        <v>1779</v>
      </c>
      <c r="P1001" s="4" t="str">
        <f t="shared" si="791"/>
        <v>CS</v>
      </c>
      <c r="Q1001" s="4" t="str">
        <f t="shared" si="792"/>
        <v>00</v>
      </c>
      <c r="R1001" s="4" t="str">
        <f t="shared" si="793"/>
        <v>0</v>
      </c>
      <c r="S1001" s="4" t="str">
        <f t="shared" si="794"/>
        <v>B</v>
      </c>
      <c r="V1001" s="12" t="str">
        <f t="shared" si="795"/>
        <v>RRU-CS-000B</v>
      </c>
      <c r="W1001" s="17" t="str">
        <f t="shared" si="773"/>
        <v>Corporate &amp; General Services</v>
      </c>
      <c r="X1001" s="17" t="str">
        <f t="shared" si="796"/>
        <v>All Specializations Combined</v>
      </c>
      <c r="Y1001" s="17" t="str">
        <f t="shared" si="798"/>
        <v>Facilities/Maintenance Staff</v>
      </c>
      <c r="Z1001" s="17" t="str">
        <f t="shared" si="797"/>
        <v>B - Senior Function Manager</v>
      </c>
      <c r="AN1001" s="4" t="str">
        <f t="shared" si="784"/>
        <v>CS000B</v>
      </c>
      <c r="AO1001" s="12" t="str">
        <f t="shared" si="745"/>
        <v>RRU-CS-000B</v>
      </c>
      <c r="AP1001" s="12" t="str">
        <f t="shared" si="785"/>
        <v>Corporate &amp; General Services</v>
      </c>
      <c r="AQ1001" s="12" t="str">
        <f t="shared" si="786"/>
        <v>All Specializations Combined</v>
      </c>
      <c r="AR1001" s="12" t="str">
        <f t="shared" si="787"/>
        <v>All Specializations Combined</v>
      </c>
      <c r="AS1001" s="12" t="str">
        <f t="shared" si="788"/>
        <v>B - Senior Function Manager</v>
      </c>
      <c r="AT1001" s="12" t="str">
        <f t="shared" si="789"/>
        <v>Corporate &amp; General ServicesAll Specializations CombinedAll Specializations CombinedB - Senior Function Manager</v>
      </c>
      <c r="AU1001" s="153" t="str">
        <f t="shared" si="790"/>
        <v>B</v>
      </c>
    </row>
    <row r="1002" spans="1:47">
      <c r="A1002" s="12" t="s">
        <v>116</v>
      </c>
      <c r="B1002" s="12" t="s">
        <v>434</v>
      </c>
      <c r="C1002" s="12" t="s">
        <v>434</v>
      </c>
      <c r="D1002" s="12" t="s">
        <v>142</v>
      </c>
      <c r="E1002" s="12">
        <f t="shared" si="774"/>
        <v>6</v>
      </c>
      <c r="F1002" s="12">
        <f t="shared" si="775"/>
        <v>1</v>
      </c>
      <c r="G1002" s="12">
        <f t="shared" si="776"/>
        <v>2</v>
      </c>
      <c r="H1002" s="12" t="str">
        <f t="shared" si="777"/>
        <v>Corporate &amp; General Services</v>
      </c>
      <c r="I1002" s="12" t="str">
        <f t="shared" si="778"/>
        <v>Corporate &amp; General Services6</v>
      </c>
      <c r="J1002" s="12" t="str">
        <f t="shared" si="779"/>
        <v>All Specializations Combined</v>
      </c>
      <c r="K1002" s="12" t="str">
        <f t="shared" si="780"/>
        <v>Corporate &amp; General ServicesAll Specializations Combined1</v>
      </c>
      <c r="L1002" s="12" t="str">
        <f t="shared" si="781"/>
        <v>All Specializations Combined</v>
      </c>
      <c r="M1002" s="12" t="str">
        <f t="shared" si="782"/>
        <v>Corporate &amp; General ServicesAll Specializations CombinedAll Specializations Combined2</v>
      </c>
      <c r="N1002" s="12" t="str">
        <f t="shared" si="783"/>
        <v>C - Function Manager/Senior Technical Expert</v>
      </c>
      <c r="O1002" s="4" t="s">
        <v>1780</v>
      </c>
      <c r="P1002" s="4" t="str">
        <f t="shared" si="791"/>
        <v>CS</v>
      </c>
      <c r="Q1002" s="4" t="str">
        <f t="shared" si="792"/>
        <v>00</v>
      </c>
      <c r="R1002" s="4" t="str">
        <f t="shared" si="793"/>
        <v>0</v>
      </c>
      <c r="S1002" s="4" t="str">
        <f t="shared" si="794"/>
        <v>C</v>
      </c>
      <c r="V1002" s="12" t="str">
        <f t="shared" si="795"/>
        <v>RRU-CS-000C</v>
      </c>
      <c r="W1002" s="17" t="str">
        <f t="shared" si="773"/>
        <v>Corporate &amp; General Services</v>
      </c>
      <c r="X1002" s="17" t="str">
        <f t="shared" si="796"/>
        <v>All Specializations Combined</v>
      </c>
      <c r="Y1002" s="17" t="str">
        <f t="shared" si="798"/>
        <v>All Specializations Combined</v>
      </c>
      <c r="Z1002" s="17" t="str">
        <f t="shared" si="797"/>
        <v>C - Function Manager/Senior Technical Expert</v>
      </c>
      <c r="AN1002" s="4" t="str">
        <f t="shared" si="784"/>
        <v>CS000C</v>
      </c>
      <c r="AO1002" s="12" t="str">
        <f t="shared" si="745"/>
        <v>RRU-CS-000C</v>
      </c>
      <c r="AP1002" s="12" t="str">
        <f t="shared" si="785"/>
        <v>Corporate &amp; General Services</v>
      </c>
      <c r="AQ1002" s="12" t="str">
        <f t="shared" si="786"/>
        <v>All Specializations Combined</v>
      </c>
      <c r="AR1002" s="12" t="str">
        <f t="shared" si="787"/>
        <v>All Specializations Combined</v>
      </c>
      <c r="AS1002" s="12" t="str">
        <f t="shared" si="788"/>
        <v>C - Function Manager/Senior Technical Expert</v>
      </c>
      <c r="AT1002" s="12" t="str">
        <f t="shared" si="789"/>
        <v>Corporate &amp; General ServicesAll Specializations CombinedAll Specializations CombinedC - Function Manager/Senior Technical Expert</v>
      </c>
      <c r="AU1002" s="153" t="str">
        <f t="shared" si="790"/>
        <v>C</v>
      </c>
    </row>
    <row r="1003" spans="1:47">
      <c r="A1003" s="12" t="s">
        <v>116</v>
      </c>
      <c r="B1003" s="12" t="s">
        <v>434</v>
      </c>
      <c r="C1003" s="12" t="s">
        <v>434</v>
      </c>
      <c r="D1003" s="12" t="s">
        <v>135</v>
      </c>
      <c r="E1003" s="12">
        <f t="shared" si="774"/>
        <v>6</v>
      </c>
      <c r="F1003" s="12">
        <f t="shared" si="775"/>
        <v>1</v>
      </c>
      <c r="G1003" s="12">
        <f t="shared" si="776"/>
        <v>3</v>
      </c>
      <c r="H1003" s="12" t="str">
        <f t="shared" si="777"/>
        <v>Corporate &amp; General Services</v>
      </c>
      <c r="I1003" s="12" t="str">
        <f t="shared" si="778"/>
        <v>Corporate &amp; General Services6</v>
      </c>
      <c r="J1003" s="12" t="str">
        <f t="shared" si="779"/>
        <v>All Specializations Combined</v>
      </c>
      <c r="K1003" s="12" t="str">
        <f t="shared" si="780"/>
        <v>Corporate &amp; General ServicesAll Specializations Combined1</v>
      </c>
      <c r="L1003" s="12" t="str">
        <f t="shared" si="781"/>
        <v>All Specializations Combined</v>
      </c>
      <c r="M1003" s="12" t="str">
        <f t="shared" si="782"/>
        <v>Corporate &amp; General ServicesAll Specializations CombinedAll Specializations Combined3</v>
      </c>
      <c r="N1003" s="12" t="str">
        <f t="shared" si="783"/>
        <v>D - Manager/Technical Expert</v>
      </c>
      <c r="O1003" s="4" t="s">
        <v>1781</v>
      </c>
      <c r="P1003" s="4" t="str">
        <f t="shared" si="791"/>
        <v>CS</v>
      </c>
      <c r="Q1003" s="4" t="str">
        <f t="shared" si="792"/>
        <v>00</v>
      </c>
      <c r="R1003" s="4" t="str">
        <f t="shared" si="793"/>
        <v>0</v>
      </c>
      <c r="S1003" s="4" t="str">
        <f t="shared" si="794"/>
        <v>D</v>
      </c>
      <c r="V1003" s="12" t="str">
        <f t="shared" si="795"/>
        <v>RRU-CS-000D</v>
      </c>
      <c r="W1003" s="17" t="str">
        <f t="shared" si="773"/>
        <v>Corporate &amp; General Services</v>
      </c>
      <c r="X1003" s="17" t="str">
        <f t="shared" si="796"/>
        <v>All Specializations Combined</v>
      </c>
      <c r="Y1003" s="17" t="str">
        <f t="shared" si="798"/>
        <v>All Specializations Combined</v>
      </c>
      <c r="Z1003" s="17" t="str">
        <f t="shared" si="797"/>
        <v>D - Manager/Technical Expert</v>
      </c>
      <c r="AN1003" s="4" t="str">
        <f t="shared" si="784"/>
        <v>CS000D</v>
      </c>
      <c r="AO1003" s="12" t="str">
        <f t="shared" ref="AO1003:AO1013" si="799">"RRU-"&amp;LEFT(AN1003,2)&amp;"-"&amp;RIGHT(AN1003,4)</f>
        <v>RRU-CS-000D</v>
      </c>
      <c r="AP1003" s="12" t="str">
        <f t="shared" si="785"/>
        <v>Corporate &amp; General Services</v>
      </c>
      <c r="AQ1003" s="12" t="str">
        <f t="shared" si="786"/>
        <v>All Specializations Combined</v>
      </c>
      <c r="AR1003" s="12" t="str">
        <f t="shared" si="787"/>
        <v>All Specializations Combined</v>
      </c>
      <c r="AS1003" s="12" t="str">
        <f t="shared" si="788"/>
        <v>D - Manager/Technical Expert</v>
      </c>
      <c r="AT1003" s="12" t="str">
        <f t="shared" si="789"/>
        <v>Corporate &amp; General ServicesAll Specializations CombinedAll Specializations CombinedD - Manager/Technical Expert</v>
      </c>
      <c r="AU1003" s="153" t="str">
        <f t="shared" si="790"/>
        <v>D</v>
      </c>
    </row>
    <row r="1004" spans="1:47">
      <c r="A1004" s="12" t="s">
        <v>116</v>
      </c>
      <c r="B1004" s="12" t="s">
        <v>434</v>
      </c>
      <c r="C1004" s="12" t="s">
        <v>434</v>
      </c>
      <c r="D1004" s="12" t="s">
        <v>136</v>
      </c>
      <c r="E1004" s="12">
        <f t="shared" si="774"/>
        <v>6</v>
      </c>
      <c r="F1004" s="12">
        <f t="shared" si="775"/>
        <v>1</v>
      </c>
      <c r="G1004" s="12">
        <f t="shared" si="776"/>
        <v>4</v>
      </c>
      <c r="H1004" s="12" t="str">
        <f t="shared" si="777"/>
        <v>Corporate &amp; General Services</v>
      </c>
      <c r="I1004" s="12" t="str">
        <f t="shared" si="778"/>
        <v>Corporate &amp; General Services6</v>
      </c>
      <c r="J1004" s="12" t="str">
        <f t="shared" si="779"/>
        <v>All Specializations Combined</v>
      </c>
      <c r="K1004" s="12" t="str">
        <f t="shared" si="780"/>
        <v>Corporate &amp; General ServicesAll Specializations Combined1</v>
      </c>
      <c r="L1004" s="12" t="str">
        <f t="shared" si="781"/>
        <v>All Specializations Combined</v>
      </c>
      <c r="M1004" s="12" t="str">
        <f t="shared" si="782"/>
        <v>Corporate &amp; General ServicesAll Specializations CombinedAll Specializations Combined4</v>
      </c>
      <c r="N1004" s="12" t="str">
        <f t="shared" si="783"/>
        <v>E - Senior Professional</v>
      </c>
      <c r="O1004" s="4" t="s">
        <v>1782</v>
      </c>
      <c r="P1004" s="4" t="str">
        <f t="shared" si="791"/>
        <v>CS</v>
      </c>
      <c r="Q1004" s="4" t="str">
        <f t="shared" si="792"/>
        <v>00</v>
      </c>
      <c r="R1004" s="4" t="str">
        <f t="shared" si="793"/>
        <v>0</v>
      </c>
      <c r="S1004" s="4" t="str">
        <f t="shared" si="794"/>
        <v>E</v>
      </c>
      <c r="V1004" s="12" t="str">
        <f t="shared" si="795"/>
        <v>RRU-CS-000E</v>
      </c>
      <c r="W1004" s="17" t="str">
        <f t="shared" si="773"/>
        <v>Corporate &amp; General Services</v>
      </c>
      <c r="X1004" s="17" t="str">
        <f t="shared" si="796"/>
        <v>All Specializations Combined</v>
      </c>
      <c r="Y1004" s="17" t="str">
        <f t="shared" si="798"/>
        <v>All Specializations Combined</v>
      </c>
      <c r="Z1004" s="17" t="str">
        <f t="shared" si="797"/>
        <v>E - Senior Professional</v>
      </c>
      <c r="AN1004" s="4" t="str">
        <f t="shared" si="784"/>
        <v>CS000E</v>
      </c>
      <c r="AO1004" s="12" t="str">
        <f t="shared" si="799"/>
        <v>RRU-CS-000E</v>
      </c>
      <c r="AP1004" s="12" t="str">
        <f t="shared" si="785"/>
        <v>Corporate &amp; General Services</v>
      </c>
      <c r="AQ1004" s="12" t="str">
        <f t="shared" si="786"/>
        <v>All Specializations Combined</v>
      </c>
      <c r="AR1004" s="12" t="str">
        <f t="shared" si="787"/>
        <v>All Specializations Combined</v>
      </c>
      <c r="AS1004" s="12" t="str">
        <f t="shared" si="788"/>
        <v>E - Senior Professional</v>
      </c>
      <c r="AT1004" s="12" t="str">
        <f t="shared" si="789"/>
        <v>Corporate &amp; General ServicesAll Specializations CombinedAll Specializations CombinedE - Senior Professional</v>
      </c>
      <c r="AU1004" s="153" t="str">
        <f t="shared" si="790"/>
        <v>E</v>
      </c>
    </row>
    <row r="1005" spans="1:47">
      <c r="A1005" s="12" t="s">
        <v>116</v>
      </c>
      <c r="B1005" s="12" t="s">
        <v>434</v>
      </c>
      <c r="C1005" s="12" t="s">
        <v>434</v>
      </c>
      <c r="D1005" s="12" t="s">
        <v>137</v>
      </c>
      <c r="E1005" s="12">
        <f t="shared" si="774"/>
        <v>6</v>
      </c>
      <c r="F1005" s="12">
        <f t="shared" si="775"/>
        <v>1</v>
      </c>
      <c r="G1005" s="12">
        <f t="shared" si="776"/>
        <v>5</v>
      </c>
      <c r="H1005" s="12" t="str">
        <f t="shared" si="777"/>
        <v>Corporate &amp; General Services</v>
      </c>
      <c r="I1005" s="12" t="str">
        <f t="shared" si="778"/>
        <v>Corporate &amp; General Services6</v>
      </c>
      <c r="J1005" s="12" t="str">
        <f t="shared" si="779"/>
        <v>All Specializations Combined</v>
      </c>
      <c r="K1005" s="12" t="str">
        <f t="shared" si="780"/>
        <v>Corporate &amp; General ServicesAll Specializations Combined1</v>
      </c>
      <c r="L1005" s="12" t="str">
        <f t="shared" si="781"/>
        <v>All Specializations Combined</v>
      </c>
      <c r="M1005" s="12" t="str">
        <f t="shared" si="782"/>
        <v>Corporate &amp; General ServicesAll Specializations CombinedAll Specializations Combined5</v>
      </c>
      <c r="N1005" s="12" t="str">
        <f t="shared" si="783"/>
        <v>F - Intermediate Professional</v>
      </c>
      <c r="O1005" s="4" t="s">
        <v>1783</v>
      </c>
      <c r="P1005" s="4" t="str">
        <f t="shared" si="791"/>
        <v>CS</v>
      </c>
      <c r="Q1005" s="4" t="str">
        <f t="shared" si="792"/>
        <v>00</v>
      </c>
      <c r="R1005" s="4" t="str">
        <f t="shared" si="793"/>
        <v>0</v>
      </c>
      <c r="S1005" s="4" t="str">
        <f t="shared" si="794"/>
        <v>F</v>
      </c>
      <c r="V1005" s="12" t="str">
        <f t="shared" si="795"/>
        <v>RRU-CS-000F</v>
      </c>
      <c r="W1005" s="17" t="str">
        <f t="shared" si="773"/>
        <v>Corporate &amp; General Services</v>
      </c>
      <c r="X1005" s="17" t="str">
        <f t="shared" si="796"/>
        <v>All Specializations Combined</v>
      </c>
      <c r="Y1005" s="17" t="str">
        <f t="shared" si="798"/>
        <v>All Specializations Combined</v>
      </c>
      <c r="Z1005" s="17" t="str">
        <f t="shared" si="797"/>
        <v>F - Intermediate Professional</v>
      </c>
      <c r="AN1005" s="4" t="str">
        <f t="shared" si="784"/>
        <v>CS000F</v>
      </c>
      <c r="AO1005" s="12" t="str">
        <f t="shared" si="799"/>
        <v>RRU-CS-000F</v>
      </c>
      <c r="AP1005" s="12" t="str">
        <f t="shared" si="785"/>
        <v>Corporate &amp; General Services</v>
      </c>
      <c r="AQ1005" s="12" t="str">
        <f t="shared" si="786"/>
        <v>All Specializations Combined</v>
      </c>
      <c r="AR1005" s="12" t="str">
        <f t="shared" si="787"/>
        <v>All Specializations Combined</v>
      </c>
      <c r="AS1005" s="12" t="str">
        <f t="shared" si="788"/>
        <v>F - Intermediate Professional</v>
      </c>
      <c r="AT1005" s="12" t="str">
        <f t="shared" si="789"/>
        <v>Corporate &amp; General ServicesAll Specializations CombinedAll Specializations CombinedF - Intermediate Professional</v>
      </c>
      <c r="AU1005" s="153" t="str">
        <f t="shared" si="790"/>
        <v>F</v>
      </c>
    </row>
    <row r="1006" spans="1:47">
      <c r="A1006" s="12" t="s">
        <v>116</v>
      </c>
      <c r="B1006" s="12" t="s">
        <v>434</v>
      </c>
      <c r="C1006" s="12" t="s">
        <v>434</v>
      </c>
      <c r="D1006" s="12" t="s">
        <v>138</v>
      </c>
      <c r="E1006" s="12">
        <f t="shared" si="774"/>
        <v>6</v>
      </c>
      <c r="F1006" s="12">
        <f t="shared" si="775"/>
        <v>1</v>
      </c>
      <c r="G1006" s="12">
        <f t="shared" si="776"/>
        <v>6</v>
      </c>
      <c r="H1006" s="12" t="str">
        <f t="shared" si="777"/>
        <v>Corporate &amp; General Services</v>
      </c>
      <c r="I1006" s="12" t="str">
        <f t="shared" si="778"/>
        <v>Corporate &amp; General Services6</v>
      </c>
      <c r="J1006" s="12" t="str">
        <f t="shared" si="779"/>
        <v>All Specializations Combined</v>
      </c>
      <c r="K1006" s="12" t="str">
        <f t="shared" si="780"/>
        <v>Corporate &amp; General ServicesAll Specializations Combined1</v>
      </c>
      <c r="L1006" s="12" t="str">
        <f t="shared" si="781"/>
        <v>All Specializations Combined</v>
      </c>
      <c r="M1006" s="12" t="str">
        <f t="shared" si="782"/>
        <v>Corporate &amp; General ServicesAll Specializations CombinedAll Specializations Combined6</v>
      </c>
      <c r="N1006" s="12" t="str">
        <f t="shared" si="783"/>
        <v>G - Junior Professional</v>
      </c>
      <c r="O1006" s="4" t="s">
        <v>1784</v>
      </c>
      <c r="P1006" s="4" t="str">
        <f t="shared" si="791"/>
        <v>CS</v>
      </c>
      <c r="Q1006" s="4" t="str">
        <f t="shared" si="792"/>
        <v>00</v>
      </c>
      <c r="R1006" s="4" t="str">
        <f t="shared" si="793"/>
        <v>0</v>
      </c>
      <c r="S1006" s="4" t="str">
        <f t="shared" si="794"/>
        <v>G</v>
      </c>
      <c r="V1006" s="12" t="str">
        <f t="shared" si="795"/>
        <v>RRU-CS-000G</v>
      </c>
      <c r="W1006" s="17" t="str">
        <f t="shared" si="773"/>
        <v>Corporate &amp; General Services</v>
      </c>
      <c r="X1006" s="17" t="str">
        <f t="shared" si="796"/>
        <v>All Specializations Combined</v>
      </c>
      <c r="Y1006" s="17" t="str">
        <f t="shared" si="798"/>
        <v>All Specializations Combined</v>
      </c>
      <c r="Z1006" s="17" t="str">
        <f t="shared" si="797"/>
        <v>G - Junior Professional</v>
      </c>
      <c r="AN1006" s="4" t="str">
        <f t="shared" si="784"/>
        <v>CS000G</v>
      </c>
      <c r="AO1006" s="12" t="str">
        <f t="shared" si="799"/>
        <v>RRU-CS-000G</v>
      </c>
      <c r="AP1006" s="12" t="str">
        <f t="shared" si="785"/>
        <v>Corporate &amp; General Services</v>
      </c>
      <c r="AQ1006" s="12" t="str">
        <f t="shared" si="786"/>
        <v>All Specializations Combined</v>
      </c>
      <c r="AR1006" s="12" t="str">
        <f t="shared" si="787"/>
        <v>All Specializations Combined</v>
      </c>
      <c r="AS1006" s="12" t="str">
        <f t="shared" si="788"/>
        <v>G - Junior Professional</v>
      </c>
      <c r="AT1006" s="12" t="str">
        <f t="shared" si="789"/>
        <v>Corporate &amp; General ServicesAll Specializations CombinedAll Specializations CombinedG - Junior Professional</v>
      </c>
      <c r="AU1006" s="153" t="str">
        <f t="shared" si="790"/>
        <v>G</v>
      </c>
    </row>
    <row r="1007" spans="1:47">
      <c r="A1007" s="12" t="s">
        <v>116</v>
      </c>
      <c r="B1007" s="12" t="s">
        <v>434</v>
      </c>
      <c r="C1007" s="12" t="s">
        <v>434</v>
      </c>
      <c r="D1007" s="12" t="s">
        <v>143</v>
      </c>
      <c r="E1007" s="12">
        <f t="shared" si="774"/>
        <v>6</v>
      </c>
      <c r="F1007" s="12">
        <f t="shared" si="775"/>
        <v>1</v>
      </c>
      <c r="G1007" s="12">
        <f t="shared" si="776"/>
        <v>7</v>
      </c>
      <c r="H1007" s="12" t="str">
        <f t="shared" si="777"/>
        <v>Corporate &amp; General Services</v>
      </c>
      <c r="I1007" s="12" t="str">
        <f t="shared" si="778"/>
        <v>Corporate &amp; General Services6</v>
      </c>
      <c r="J1007" s="12" t="str">
        <f t="shared" si="779"/>
        <v>All Specializations Combined</v>
      </c>
      <c r="K1007" s="12" t="str">
        <f t="shared" si="780"/>
        <v>Corporate &amp; General ServicesAll Specializations Combined1</v>
      </c>
      <c r="L1007" s="12" t="str">
        <f t="shared" si="781"/>
        <v>All Specializations Combined</v>
      </c>
      <c r="M1007" s="12" t="str">
        <f t="shared" si="782"/>
        <v>Corporate &amp; General ServicesAll Specializations CombinedAll Specializations Combined7</v>
      </c>
      <c r="N1007" s="12" t="str">
        <f t="shared" si="783"/>
        <v>H - Intermediate Staff</v>
      </c>
      <c r="O1007" s="4" t="s">
        <v>1785</v>
      </c>
      <c r="P1007" s="4" t="str">
        <f t="shared" si="791"/>
        <v>CS</v>
      </c>
      <c r="Q1007" s="4" t="str">
        <f t="shared" si="792"/>
        <v>00</v>
      </c>
      <c r="R1007" s="4" t="str">
        <f t="shared" si="793"/>
        <v>0</v>
      </c>
      <c r="S1007" s="4" t="str">
        <f t="shared" si="794"/>
        <v>H</v>
      </c>
      <c r="V1007" s="12" t="str">
        <f t="shared" si="795"/>
        <v>RRU-CS-000H</v>
      </c>
      <c r="W1007" s="17" t="str">
        <f t="shared" si="773"/>
        <v>Corporate &amp; General Services</v>
      </c>
      <c r="X1007" s="17" t="str">
        <f t="shared" si="796"/>
        <v>All Specializations Combined</v>
      </c>
      <c r="Y1007" s="17" t="str">
        <f t="shared" si="798"/>
        <v>All Specializations Combined</v>
      </c>
      <c r="Z1007" s="17" t="str">
        <f t="shared" si="797"/>
        <v>H - Intermediate Staff</v>
      </c>
      <c r="AN1007" s="4" t="str">
        <f t="shared" si="784"/>
        <v>CS000H</v>
      </c>
      <c r="AO1007" s="12" t="str">
        <f t="shared" si="799"/>
        <v>RRU-CS-000H</v>
      </c>
      <c r="AP1007" s="12" t="str">
        <f t="shared" si="785"/>
        <v>Corporate &amp; General Services</v>
      </c>
      <c r="AQ1007" s="12" t="str">
        <f t="shared" si="786"/>
        <v>All Specializations Combined</v>
      </c>
      <c r="AR1007" s="12" t="str">
        <f t="shared" si="787"/>
        <v>All Specializations Combined</v>
      </c>
      <c r="AS1007" s="12" t="str">
        <f t="shared" si="788"/>
        <v>H - Intermediate Staff</v>
      </c>
      <c r="AT1007" s="12" t="str">
        <f t="shared" si="789"/>
        <v>Corporate &amp; General ServicesAll Specializations CombinedAll Specializations CombinedH - Intermediate Staff</v>
      </c>
      <c r="AU1007" s="153" t="str">
        <f t="shared" si="790"/>
        <v>H</v>
      </c>
    </row>
    <row r="1008" spans="1:47">
      <c r="A1008" s="12" t="s">
        <v>116</v>
      </c>
      <c r="B1008" s="12" t="s">
        <v>434</v>
      </c>
      <c r="C1008" s="12" t="s">
        <v>434</v>
      </c>
      <c r="D1008" s="12" t="s">
        <v>144</v>
      </c>
      <c r="E1008" s="12">
        <f t="shared" si="774"/>
        <v>6</v>
      </c>
      <c r="F1008" s="12">
        <f t="shared" si="775"/>
        <v>1</v>
      </c>
      <c r="G1008" s="12">
        <f t="shared" si="776"/>
        <v>8</v>
      </c>
      <c r="H1008" s="12" t="str">
        <f t="shared" si="777"/>
        <v>Corporate &amp; General Services</v>
      </c>
      <c r="I1008" s="12" t="str">
        <f t="shared" si="778"/>
        <v>Corporate &amp; General Services6</v>
      </c>
      <c r="J1008" s="12" t="str">
        <f t="shared" si="779"/>
        <v>All Specializations Combined</v>
      </c>
      <c r="K1008" s="12" t="str">
        <f t="shared" si="780"/>
        <v>Corporate &amp; General ServicesAll Specializations Combined1</v>
      </c>
      <c r="L1008" s="12" t="str">
        <f t="shared" si="781"/>
        <v>All Specializations Combined</v>
      </c>
      <c r="M1008" s="12" t="str">
        <f t="shared" si="782"/>
        <v>Corporate &amp; General ServicesAll Specializations CombinedAll Specializations Combined8</v>
      </c>
      <c r="N1008" s="12" t="str">
        <f t="shared" si="783"/>
        <v>I - Junior Staff</v>
      </c>
      <c r="O1008" s="4" t="s">
        <v>1786</v>
      </c>
      <c r="P1008" s="4" t="str">
        <f t="shared" si="791"/>
        <v>CS</v>
      </c>
      <c r="Q1008" s="4" t="str">
        <f t="shared" si="792"/>
        <v>00</v>
      </c>
      <c r="R1008" s="4" t="str">
        <f t="shared" si="793"/>
        <v>0</v>
      </c>
      <c r="S1008" s="4" t="str">
        <f t="shared" si="794"/>
        <v>I</v>
      </c>
      <c r="V1008" s="12" t="str">
        <f t="shared" si="795"/>
        <v>RRU-CS-000I</v>
      </c>
      <c r="W1008" s="17" t="str">
        <f t="shared" si="773"/>
        <v>Corporate &amp; General Services</v>
      </c>
      <c r="X1008" s="17" t="str">
        <f t="shared" si="796"/>
        <v>All Specializations Combined</v>
      </c>
      <c r="Y1008" s="17" t="str">
        <f t="shared" si="798"/>
        <v>All Specializations Combined</v>
      </c>
      <c r="Z1008" s="17" t="str">
        <f t="shared" si="797"/>
        <v>I - Junior Staff</v>
      </c>
      <c r="AN1008" s="4" t="str">
        <f t="shared" si="784"/>
        <v>CS000I</v>
      </c>
      <c r="AO1008" s="12" t="str">
        <f t="shared" si="799"/>
        <v>RRU-CS-000I</v>
      </c>
      <c r="AP1008" s="12" t="str">
        <f t="shared" si="785"/>
        <v>Corporate &amp; General Services</v>
      </c>
      <c r="AQ1008" s="12" t="str">
        <f t="shared" si="786"/>
        <v>All Specializations Combined</v>
      </c>
      <c r="AR1008" s="12" t="str">
        <f t="shared" si="787"/>
        <v>All Specializations Combined</v>
      </c>
      <c r="AS1008" s="12" t="str">
        <f t="shared" si="788"/>
        <v>I - Junior Staff</v>
      </c>
      <c r="AT1008" s="12" t="str">
        <f t="shared" si="789"/>
        <v>Corporate &amp; General ServicesAll Specializations CombinedAll Specializations CombinedI - Junior Staff</v>
      </c>
      <c r="AU1008" s="153" t="str">
        <f t="shared" si="790"/>
        <v>I</v>
      </c>
    </row>
    <row r="1009" spans="1:47">
      <c r="A1009" s="12" t="s">
        <v>117</v>
      </c>
      <c r="B1009" s="12" t="s">
        <v>118</v>
      </c>
      <c r="C1009" s="12" t="s">
        <v>118</v>
      </c>
      <c r="D1009" s="12" t="s">
        <v>145</v>
      </c>
      <c r="E1009" s="12">
        <f t="shared" si="774"/>
        <v>1</v>
      </c>
      <c r="F1009" s="12">
        <f t="shared" si="775"/>
        <v>1</v>
      </c>
      <c r="G1009" s="12">
        <f t="shared" si="776"/>
        <v>1</v>
      </c>
      <c r="H1009" s="12" t="str">
        <f t="shared" si="777"/>
        <v>Administrative Support</v>
      </c>
      <c r="I1009" s="12" t="str">
        <f t="shared" si="778"/>
        <v>Administrative Support1</v>
      </c>
      <c r="J1009" s="12" t="str">
        <f t="shared" si="779"/>
        <v>Executive Assistant</v>
      </c>
      <c r="K1009" s="12" t="str">
        <f t="shared" si="780"/>
        <v>Administrative SupportExecutive Assistant1</v>
      </c>
      <c r="L1009" s="12" t="str">
        <f t="shared" si="781"/>
        <v>Executive Assistant</v>
      </c>
      <c r="M1009" s="12" t="str">
        <f t="shared" si="782"/>
        <v>Administrative SupportExecutive AssistantExecutive Assistant1</v>
      </c>
      <c r="N1009" s="12" t="str">
        <f t="shared" si="783"/>
        <v>M - Executive Admin/Support</v>
      </c>
      <c r="O1009" s="4" t="s">
        <v>1702</v>
      </c>
      <c r="P1009" s="4" t="str">
        <f t="shared" si="791"/>
        <v>AS</v>
      </c>
      <c r="Q1009" s="4" t="str">
        <f t="shared" si="792"/>
        <v>ES</v>
      </c>
      <c r="R1009" s="4" t="str">
        <f t="shared" si="793"/>
        <v>A</v>
      </c>
      <c r="S1009" s="4" t="str">
        <f t="shared" si="794"/>
        <v>M</v>
      </c>
      <c r="V1009" s="12" t="str">
        <f t="shared" si="795"/>
        <v>RRU-AS-ESAM</v>
      </c>
      <c r="W1009" s="17" t="str">
        <f t="shared" si="773"/>
        <v>Corporate &amp; General Services</v>
      </c>
      <c r="X1009" s="17" t="str">
        <f t="shared" si="796"/>
        <v>Executive Assistant</v>
      </c>
      <c r="Y1009" s="17" t="str">
        <f t="shared" si="798"/>
        <v>All Specializations Combined</v>
      </c>
      <c r="Z1009" s="17" t="str">
        <f t="shared" si="797"/>
        <v>M - Executive Admin/Support</v>
      </c>
      <c r="AN1009" s="4" t="str">
        <f t="shared" si="784"/>
        <v>ASESAM</v>
      </c>
      <c r="AO1009" s="12" t="str">
        <f t="shared" si="799"/>
        <v>RRU-AS-ESAM</v>
      </c>
      <c r="AP1009" s="12" t="str">
        <f t="shared" si="785"/>
        <v>Administrative Support</v>
      </c>
      <c r="AQ1009" s="12" t="str">
        <f t="shared" si="786"/>
        <v>Executive Assistant</v>
      </c>
      <c r="AR1009" s="12" t="str">
        <f t="shared" si="787"/>
        <v>Executive Assistant</v>
      </c>
      <c r="AS1009" s="12" t="str">
        <f t="shared" si="788"/>
        <v>M - Executive Admin/Support</v>
      </c>
      <c r="AT1009" s="12" t="str">
        <f t="shared" si="789"/>
        <v>Administrative SupportExecutive AssistantExecutive AssistantM - Executive Admin/Support</v>
      </c>
      <c r="AU1009" s="153" t="str">
        <f t="shared" si="790"/>
        <v>M</v>
      </c>
    </row>
    <row r="1010" spans="1:47">
      <c r="A1010" s="12" t="s">
        <v>117</v>
      </c>
      <c r="B1010" s="12" t="s">
        <v>118</v>
      </c>
      <c r="C1010" s="12" t="s">
        <v>118</v>
      </c>
      <c r="D1010" s="12" t="s">
        <v>146</v>
      </c>
      <c r="E1010" s="12">
        <f t="shared" si="774"/>
        <v>1</v>
      </c>
      <c r="F1010" s="12">
        <f t="shared" si="775"/>
        <v>1</v>
      </c>
      <c r="G1010" s="12">
        <f t="shared" si="776"/>
        <v>2</v>
      </c>
      <c r="H1010" s="12" t="str">
        <f t="shared" si="777"/>
        <v>Administrative Support</v>
      </c>
      <c r="I1010" s="12" t="str">
        <f t="shared" si="778"/>
        <v>Administrative Support1</v>
      </c>
      <c r="J1010" s="12" t="str">
        <f t="shared" si="779"/>
        <v>Executive Assistant</v>
      </c>
      <c r="K1010" s="12" t="str">
        <f t="shared" si="780"/>
        <v>Administrative SupportExecutive Assistant1</v>
      </c>
      <c r="L1010" s="12" t="str">
        <f t="shared" si="781"/>
        <v>Executive Assistant</v>
      </c>
      <c r="M1010" s="12" t="str">
        <f t="shared" si="782"/>
        <v>Administrative SupportExecutive AssistantExecutive Assistant2</v>
      </c>
      <c r="N1010" s="12" t="str">
        <f t="shared" si="783"/>
        <v>N - Senior Admin/Support</v>
      </c>
      <c r="O1010" s="4" t="s">
        <v>1703</v>
      </c>
      <c r="P1010" s="4" t="str">
        <f t="shared" si="791"/>
        <v>AS</v>
      </c>
      <c r="Q1010" s="4" t="str">
        <f t="shared" si="792"/>
        <v>ES</v>
      </c>
      <c r="R1010" s="4" t="str">
        <f t="shared" si="793"/>
        <v>A</v>
      </c>
      <c r="S1010" s="4" t="str">
        <f t="shared" si="794"/>
        <v>N</v>
      </c>
      <c r="V1010" s="12" t="str">
        <f t="shared" si="795"/>
        <v>RRU-AS-ESAN</v>
      </c>
      <c r="W1010" s="17" t="str">
        <f t="shared" si="773"/>
        <v>Corporate &amp; General Services</v>
      </c>
      <c r="X1010" s="17" t="str">
        <f t="shared" si="796"/>
        <v>Executive Assistant</v>
      </c>
      <c r="Y1010" s="17" t="str">
        <f t="shared" si="798"/>
        <v>Executive Assistant</v>
      </c>
      <c r="Z1010" s="17" t="str">
        <f t="shared" si="797"/>
        <v>N - Senior Admin/Support</v>
      </c>
      <c r="AN1010" s="4" t="str">
        <f t="shared" si="784"/>
        <v>ASESAN</v>
      </c>
      <c r="AO1010" s="12" t="str">
        <f t="shared" si="799"/>
        <v>RRU-AS-ESAN</v>
      </c>
      <c r="AP1010" s="12" t="str">
        <f t="shared" si="785"/>
        <v>Administrative Support</v>
      </c>
      <c r="AQ1010" s="12" t="str">
        <f t="shared" si="786"/>
        <v>Executive Assistant</v>
      </c>
      <c r="AR1010" s="12" t="str">
        <f t="shared" si="787"/>
        <v>Executive Assistant</v>
      </c>
      <c r="AS1010" s="12" t="str">
        <f t="shared" si="788"/>
        <v>N - Senior Admin/Support</v>
      </c>
      <c r="AT1010" s="12" t="str">
        <f t="shared" si="789"/>
        <v>Administrative SupportExecutive AssistantExecutive AssistantN - Senior Admin/Support</v>
      </c>
      <c r="AU1010" s="153" t="str">
        <f t="shared" si="790"/>
        <v>N</v>
      </c>
    </row>
    <row r="1011" spans="1:47">
      <c r="A1011" s="12" t="s">
        <v>117</v>
      </c>
      <c r="B1011" s="12" t="s">
        <v>119</v>
      </c>
      <c r="C1011" s="12" t="s">
        <v>119</v>
      </c>
      <c r="D1011" s="12" t="s">
        <v>146</v>
      </c>
      <c r="E1011" s="12">
        <f t="shared" si="774"/>
        <v>2</v>
      </c>
      <c r="F1011" s="12">
        <f t="shared" si="775"/>
        <v>1</v>
      </c>
      <c r="G1011" s="12">
        <f t="shared" si="776"/>
        <v>1</v>
      </c>
      <c r="H1011" s="12" t="str">
        <f t="shared" si="777"/>
        <v>Administrative Support</v>
      </c>
      <c r="I1011" s="12" t="str">
        <f t="shared" si="778"/>
        <v>Administrative Support2</v>
      </c>
      <c r="J1011" s="12" t="str">
        <f t="shared" si="779"/>
        <v>Administrative Assistant/Secretary</v>
      </c>
      <c r="K1011" s="12" t="str">
        <f t="shared" si="780"/>
        <v>Administrative SupportAdministrative Assistant/Secretary1</v>
      </c>
      <c r="L1011" s="12" t="str">
        <f t="shared" si="781"/>
        <v>Administrative Assistant/Secretary</v>
      </c>
      <c r="M1011" s="12" t="str">
        <f t="shared" si="782"/>
        <v>Administrative SupportAdministrative Assistant/SecretaryAdministrative Assistant/Secretary1</v>
      </c>
      <c r="N1011" s="12" t="str">
        <f t="shared" si="783"/>
        <v>N - Senior Admin/Support</v>
      </c>
      <c r="O1011" s="4" t="s">
        <v>1699</v>
      </c>
      <c r="P1011" s="4" t="str">
        <f t="shared" si="791"/>
        <v>AS</v>
      </c>
      <c r="Q1011" s="4" t="str">
        <f t="shared" si="792"/>
        <v>AS</v>
      </c>
      <c r="R1011" s="4" t="str">
        <f t="shared" si="793"/>
        <v>A</v>
      </c>
      <c r="S1011" s="4" t="str">
        <f t="shared" si="794"/>
        <v>N</v>
      </c>
      <c r="V1011" s="12" t="str">
        <f t="shared" si="795"/>
        <v>RRU-AS-ASAN</v>
      </c>
      <c r="W1011" s="17" t="str">
        <f t="shared" si="773"/>
        <v>Administrative Support</v>
      </c>
      <c r="X1011" s="17" t="str">
        <f t="shared" si="796"/>
        <v>Administrative Assistant/Secretary</v>
      </c>
      <c r="Y1011" s="17" t="str">
        <f t="shared" si="798"/>
        <v>Executive Assistant</v>
      </c>
      <c r="Z1011" s="17" t="str">
        <f t="shared" si="797"/>
        <v>N - Senior Admin/Support</v>
      </c>
      <c r="AN1011" s="4" t="str">
        <f t="shared" si="784"/>
        <v>ASASAN</v>
      </c>
      <c r="AO1011" s="12" t="str">
        <f t="shared" si="799"/>
        <v>RRU-AS-ASAN</v>
      </c>
      <c r="AP1011" s="12" t="str">
        <f t="shared" si="785"/>
        <v>Administrative Support</v>
      </c>
      <c r="AQ1011" s="12" t="str">
        <f t="shared" si="786"/>
        <v>Administrative Assistant/Secretary</v>
      </c>
      <c r="AR1011" s="12" t="str">
        <f t="shared" si="787"/>
        <v>Administrative Assistant/Secretary</v>
      </c>
      <c r="AS1011" s="12" t="str">
        <f t="shared" si="788"/>
        <v>N - Senior Admin/Support</v>
      </c>
      <c r="AT1011" s="12" t="str">
        <f t="shared" si="789"/>
        <v>Administrative SupportAdministrative Assistant/SecretaryAdministrative Assistant/SecretaryN - Senior Admin/Support</v>
      </c>
      <c r="AU1011" s="153" t="str">
        <f t="shared" si="790"/>
        <v>N</v>
      </c>
    </row>
    <row r="1012" spans="1:47">
      <c r="A1012" s="12" t="s">
        <v>117</v>
      </c>
      <c r="B1012" s="12" t="s">
        <v>119</v>
      </c>
      <c r="C1012" s="12" t="s">
        <v>119</v>
      </c>
      <c r="D1012" s="12" t="s">
        <v>147</v>
      </c>
      <c r="E1012" s="12">
        <f t="shared" si="774"/>
        <v>2</v>
      </c>
      <c r="F1012" s="12">
        <f t="shared" si="775"/>
        <v>1</v>
      </c>
      <c r="G1012" s="12">
        <f t="shared" si="776"/>
        <v>2</v>
      </c>
      <c r="H1012" s="12" t="str">
        <f t="shared" si="777"/>
        <v>Administrative Support</v>
      </c>
      <c r="I1012" s="12" t="str">
        <f t="shared" si="778"/>
        <v>Administrative Support2</v>
      </c>
      <c r="J1012" s="12" t="str">
        <f t="shared" si="779"/>
        <v>Administrative Assistant/Secretary</v>
      </c>
      <c r="K1012" s="12" t="str">
        <f t="shared" si="780"/>
        <v>Administrative SupportAdministrative Assistant/Secretary1</v>
      </c>
      <c r="L1012" s="12" t="str">
        <f t="shared" si="781"/>
        <v>Administrative Assistant/Secretary</v>
      </c>
      <c r="M1012" s="12" t="str">
        <f t="shared" si="782"/>
        <v>Administrative SupportAdministrative Assistant/SecretaryAdministrative Assistant/Secretary2</v>
      </c>
      <c r="N1012" s="12" t="str">
        <f t="shared" si="783"/>
        <v>O - Intermediate Admin/Support</v>
      </c>
      <c r="O1012" s="4" t="s">
        <v>1700</v>
      </c>
      <c r="P1012" s="4" t="str">
        <f t="shared" si="791"/>
        <v>AS</v>
      </c>
      <c r="Q1012" s="4" t="str">
        <f t="shared" si="792"/>
        <v>AS</v>
      </c>
      <c r="R1012" s="4" t="str">
        <f t="shared" si="793"/>
        <v>A</v>
      </c>
      <c r="S1012" s="4" t="str">
        <f t="shared" si="794"/>
        <v>O</v>
      </c>
      <c r="V1012" s="12" t="str">
        <f t="shared" si="795"/>
        <v>RRU-AS-ASAO</v>
      </c>
      <c r="W1012" s="17" t="str">
        <f t="shared" si="773"/>
        <v>Administrative Support</v>
      </c>
      <c r="X1012" s="17" t="str">
        <f t="shared" si="796"/>
        <v>Administrative Assistant/Secretary</v>
      </c>
      <c r="Y1012" s="17" t="str">
        <f t="shared" si="798"/>
        <v>Administrative Assistant/Secretary</v>
      </c>
      <c r="Z1012" s="17" t="str">
        <f t="shared" si="797"/>
        <v>O - Intermediate Admin/Support</v>
      </c>
      <c r="AN1012" s="4" t="str">
        <f t="shared" si="784"/>
        <v>ASASAO</v>
      </c>
      <c r="AO1012" s="12" t="str">
        <f t="shared" si="799"/>
        <v>RRU-AS-ASAO</v>
      </c>
      <c r="AP1012" s="12" t="str">
        <f t="shared" si="785"/>
        <v>Administrative Support</v>
      </c>
      <c r="AQ1012" s="12" t="str">
        <f t="shared" si="786"/>
        <v>Administrative Assistant/Secretary</v>
      </c>
      <c r="AR1012" s="12" t="str">
        <f t="shared" si="787"/>
        <v>Administrative Assistant/Secretary</v>
      </c>
      <c r="AS1012" s="12" t="str">
        <f t="shared" si="788"/>
        <v>O - Intermediate Admin/Support</v>
      </c>
      <c r="AT1012" s="12" t="str">
        <f t="shared" si="789"/>
        <v>Administrative SupportAdministrative Assistant/SecretaryAdministrative Assistant/SecretaryO - Intermediate Admin/Support</v>
      </c>
      <c r="AU1012" s="153" t="str">
        <f t="shared" si="790"/>
        <v>O</v>
      </c>
    </row>
    <row r="1013" spans="1:47">
      <c r="A1013" s="12" t="s">
        <v>117</v>
      </c>
      <c r="B1013" s="12" t="s">
        <v>119</v>
      </c>
      <c r="C1013" s="12" t="s">
        <v>119</v>
      </c>
      <c r="D1013" s="12" t="s">
        <v>148</v>
      </c>
      <c r="E1013" s="12">
        <f t="shared" si="774"/>
        <v>2</v>
      </c>
      <c r="F1013" s="12">
        <f t="shared" si="775"/>
        <v>1</v>
      </c>
      <c r="G1013" s="12">
        <f t="shared" si="776"/>
        <v>3</v>
      </c>
      <c r="H1013" s="12" t="str">
        <f t="shared" si="777"/>
        <v>Administrative Support</v>
      </c>
      <c r="I1013" s="12" t="str">
        <f t="shared" si="778"/>
        <v>Administrative Support2</v>
      </c>
      <c r="J1013" s="12" t="str">
        <f t="shared" si="779"/>
        <v>Administrative Assistant/Secretary</v>
      </c>
      <c r="K1013" s="12" t="str">
        <f t="shared" si="780"/>
        <v>Administrative SupportAdministrative Assistant/Secretary1</v>
      </c>
      <c r="L1013" s="12" t="str">
        <f t="shared" si="781"/>
        <v>Administrative Assistant/Secretary</v>
      </c>
      <c r="M1013" s="12" t="str">
        <f t="shared" si="782"/>
        <v>Administrative SupportAdministrative Assistant/SecretaryAdministrative Assistant/Secretary3</v>
      </c>
      <c r="N1013" s="12" t="str">
        <f t="shared" si="783"/>
        <v>P - Junior Admin/Support</v>
      </c>
      <c r="O1013" s="4" t="s">
        <v>1701</v>
      </c>
      <c r="P1013" s="4" t="str">
        <f t="shared" si="791"/>
        <v>AS</v>
      </c>
      <c r="Q1013" s="4" t="str">
        <f t="shared" si="792"/>
        <v>AS</v>
      </c>
      <c r="R1013" s="4" t="str">
        <f t="shared" si="793"/>
        <v>A</v>
      </c>
      <c r="S1013" s="4" t="str">
        <f t="shared" si="794"/>
        <v>P</v>
      </c>
      <c r="V1013" s="12" t="str">
        <f t="shared" si="795"/>
        <v>RRU-AS-ASAP</v>
      </c>
      <c r="W1013" s="17" t="str">
        <f t="shared" si="773"/>
        <v>Administrative Support</v>
      </c>
      <c r="X1013" s="17" t="str">
        <f t="shared" si="796"/>
        <v>Administrative Assistant/Secretary</v>
      </c>
      <c r="Y1013" s="17" t="str">
        <f t="shared" si="798"/>
        <v>Administrative Assistant/Secretary</v>
      </c>
      <c r="Z1013" s="17" t="str">
        <f t="shared" si="797"/>
        <v>P - Junior Admin/Support</v>
      </c>
      <c r="AN1013" s="4" t="str">
        <f t="shared" si="784"/>
        <v>ASASAP</v>
      </c>
      <c r="AO1013" s="12" t="str">
        <f t="shared" si="799"/>
        <v>RRU-AS-ASAP</v>
      </c>
      <c r="AP1013" s="12" t="str">
        <f t="shared" si="785"/>
        <v>Administrative Support</v>
      </c>
      <c r="AQ1013" s="12" t="str">
        <f t="shared" si="786"/>
        <v>Administrative Assistant/Secretary</v>
      </c>
      <c r="AR1013" s="12" t="str">
        <f t="shared" si="787"/>
        <v>Administrative Assistant/Secretary</v>
      </c>
      <c r="AS1013" s="12" t="str">
        <f t="shared" si="788"/>
        <v>P - Junior Admin/Support</v>
      </c>
      <c r="AT1013" s="12" t="str">
        <f t="shared" si="789"/>
        <v>Administrative SupportAdministrative Assistant/SecretaryAdministrative Assistant/SecretaryP - Junior Admin/Support</v>
      </c>
      <c r="AU1013" s="153" t="str">
        <f t="shared" si="790"/>
        <v>P</v>
      </c>
    </row>
    <row r="1014" spans="1:47">
      <c r="W1014" s="17" t="str">
        <f t="shared" si="773"/>
        <v>Administrative Support</v>
      </c>
      <c r="Y1014" s="17" t="str">
        <f t="shared" si="798"/>
        <v>Administrative Assistant/Secretary</v>
      </c>
    </row>
    <row r="1015" spans="1:47">
      <c r="W1015" s="17" t="str">
        <f t="shared" ref="W1015" si="800">A1013</f>
        <v>Administrative Support</v>
      </c>
    </row>
  </sheetData>
  <autoFilter ref="AO4:AU1013"/>
  <sortState ref="A8:S9">
    <sortCondition ref="R8:R9"/>
  </sortState>
  <mergeCells count="2">
    <mergeCell ref="U1:U25"/>
    <mergeCell ref="AB1:AB2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1567"/>
  <sheetViews>
    <sheetView zoomScale="90" zoomScaleNormal="90" workbookViewId="0">
      <pane xSplit="1" ySplit="3" topLeftCell="B317" activePane="bottomRight" state="frozen"/>
      <selection activeCell="P32" sqref="P32"/>
      <selection pane="topRight" activeCell="P32" sqref="P32"/>
      <selection pane="bottomLeft" activeCell="P32" sqref="P32"/>
      <selection pane="bottomRight" activeCell="P32" sqref="P32"/>
    </sheetView>
  </sheetViews>
  <sheetFormatPr defaultRowHeight="12.75" customHeight="1"/>
  <cols>
    <col min="1" max="1" width="15.7109375" style="28" bestFit="1" customWidth="1"/>
    <col min="2" max="2" width="126.7109375" style="28" customWidth="1"/>
    <col min="3" max="3" width="17.140625" style="28" customWidth="1"/>
    <col min="4" max="7" width="21.7109375" style="28" customWidth="1"/>
    <col min="8" max="8" width="30.5703125" style="28" customWidth="1"/>
    <col min="9" max="13" width="21.140625" style="28" customWidth="1"/>
    <col min="14" max="16384" width="9.140625" style="28"/>
  </cols>
  <sheetData>
    <row r="1" spans="1:13" ht="12.75" customHeight="1">
      <c r="A1" s="20"/>
      <c r="B1" s="21"/>
      <c r="C1" s="22"/>
      <c r="D1" s="22"/>
      <c r="E1" s="22"/>
      <c r="F1" s="22"/>
      <c r="G1" s="23"/>
      <c r="H1" s="24"/>
      <c r="I1" s="25" t="s">
        <v>239</v>
      </c>
      <c r="J1" s="26"/>
      <c r="K1" s="26"/>
      <c r="L1" s="26"/>
      <c r="M1" s="27"/>
    </row>
    <row r="2" spans="1:13" s="37" customFormat="1" ht="33.75" customHeight="1">
      <c r="A2" s="29" t="s">
        <v>240</v>
      </c>
      <c r="B2" s="29" t="s">
        <v>241</v>
      </c>
      <c r="C2" s="30" t="s">
        <v>242</v>
      </c>
      <c r="D2" s="31" t="s">
        <v>46</v>
      </c>
      <c r="E2" s="31" t="s">
        <v>47</v>
      </c>
      <c r="F2" s="31" t="s">
        <v>48</v>
      </c>
      <c r="G2" s="32" t="s">
        <v>49</v>
      </c>
      <c r="H2" s="33" t="s">
        <v>232</v>
      </c>
      <c r="I2" s="34" t="s">
        <v>243</v>
      </c>
      <c r="J2" s="35" t="s">
        <v>244</v>
      </c>
      <c r="K2" s="35" t="s">
        <v>236</v>
      </c>
      <c r="L2" s="35" t="s">
        <v>237</v>
      </c>
      <c r="M2" s="36" t="s">
        <v>238</v>
      </c>
    </row>
    <row r="3" spans="1:13" s="39" customFormat="1" ht="15">
      <c r="A3" s="38"/>
      <c r="B3" s="38"/>
      <c r="C3" s="38"/>
      <c r="D3" s="38"/>
      <c r="E3" s="38"/>
      <c r="F3" s="38"/>
      <c r="G3" s="38"/>
      <c r="H3" s="38"/>
      <c r="I3" s="38"/>
      <c r="J3" s="38"/>
      <c r="K3" s="38"/>
      <c r="L3" s="38"/>
      <c r="M3" s="38"/>
    </row>
    <row r="4" spans="1:13" ht="12.75" customHeight="1">
      <c r="A4" s="40" t="s">
        <v>433</v>
      </c>
      <c r="B4" s="28" t="s">
        <v>2456</v>
      </c>
      <c r="C4" s="28" t="s">
        <v>53</v>
      </c>
      <c r="D4" s="28" t="s">
        <v>53</v>
      </c>
      <c r="E4" s="28" t="s">
        <v>20</v>
      </c>
      <c r="F4" s="28" t="s">
        <v>1403</v>
      </c>
      <c r="H4" s="28" t="s">
        <v>323</v>
      </c>
      <c r="I4" s="42" t="s">
        <v>323</v>
      </c>
      <c r="J4" s="42" t="s">
        <v>323</v>
      </c>
      <c r="K4" s="42" t="s">
        <v>323</v>
      </c>
      <c r="L4" s="42" t="s">
        <v>323</v>
      </c>
      <c r="M4" s="42"/>
    </row>
    <row r="5" spans="1:13" ht="12.75" customHeight="1">
      <c r="A5" s="40" t="s">
        <v>757</v>
      </c>
      <c r="B5" s="28" t="s">
        <v>997</v>
      </c>
      <c r="C5" s="28" t="s">
        <v>53</v>
      </c>
      <c r="D5" s="28" t="s">
        <v>53</v>
      </c>
      <c r="E5" s="28" t="s">
        <v>20</v>
      </c>
      <c r="F5" s="28" t="s">
        <v>22</v>
      </c>
      <c r="H5" s="28" t="s">
        <v>2982</v>
      </c>
      <c r="I5" s="42" t="s">
        <v>323</v>
      </c>
      <c r="J5" s="42" t="s">
        <v>323</v>
      </c>
      <c r="K5" s="42" t="s">
        <v>323</v>
      </c>
      <c r="L5" s="42" t="s">
        <v>323</v>
      </c>
      <c r="M5" s="42"/>
    </row>
    <row r="6" spans="1:13" ht="12.75" customHeight="1">
      <c r="A6" s="40" t="s">
        <v>432</v>
      </c>
      <c r="B6" s="28" t="s">
        <v>998</v>
      </c>
      <c r="C6" s="28" t="s">
        <v>53</v>
      </c>
      <c r="D6" s="28" t="s">
        <v>53</v>
      </c>
      <c r="E6" s="28" t="s">
        <v>20</v>
      </c>
      <c r="F6" s="28" t="s">
        <v>23</v>
      </c>
      <c r="H6" s="28" t="s">
        <v>2983</v>
      </c>
      <c r="I6" s="42" t="s">
        <v>323</v>
      </c>
      <c r="J6" s="42" t="s">
        <v>323</v>
      </c>
      <c r="K6" s="42" t="s">
        <v>323</v>
      </c>
      <c r="L6" s="42" t="s">
        <v>323</v>
      </c>
      <c r="M6" s="42"/>
    </row>
    <row r="7" spans="1:13" ht="12.75" customHeight="1">
      <c r="A7" s="40" t="s">
        <v>758</v>
      </c>
      <c r="B7" s="28" t="s">
        <v>999</v>
      </c>
      <c r="C7" s="28" t="s">
        <v>53</v>
      </c>
      <c r="D7" s="28" t="s">
        <v>53</v>
      </c>
      <c r="E7" s="28" t="s">
        <v>20</v>
      </c>
      <c r="F7" s="28" t="s">
        <v>24</v>
      </c>
      <c r="H7" s="28" t="s">
        <v>291</v>
      </c>
      <c r="I7" s="42" t="s">
        <v>323</v>
      </c>
      <c r="J7" s="42" t="s">
        <v>323</v>
      </c>
      <c r="K7" s="42" t="s">
        <v>323</v>
      </c>
      <c r="L7" s="42" t="s">
        <v>323</v>
      </c>
      <c r="M7" s="42"/>
    </row>
    <row r="8" spans="1:13" ht="12.75" customHeight="1">
      <c r="A8" s="40" t="s">
        <v>759</v>
      </c>
      <c r="B8" s="28" t="s">
        <v>1000</v>
      </c>
      <c r="C8" s="28" t="s">
        <v>53</v>
      </c>
      <c r="D8" s="28" t="s">
        <v>53</v>
      </c>
      <c r="E8" s="28" t="s">
        <v>20</v>
      </c>
      <c r="F8" s="28" t="s">
        <v>25</v>
      </c>
      <c r="H8" s="28" t="s">
        <v>245</v>
      </c>
      <c r="I8" s="42" t="s">
        <v>323</v>
      </c>
      <c r="J8" s="42" t="s">
        <v>323</v>
      </c>
      <c r="K8" s="42" t="s">
        <v>323</v>
      </c>
      <c r="L8" s="42" t="s">
        <v>323</v>
      </c>
      <c r="M8" s="42"/>
    </row>
    <row r="9" spans="1:13" ht="12.75" customHeight="1">
      <c r="A9" s="40" t="s">
        <v>760</v>
      </c>
      <c r="B9" s="28" t="s">
        <v>1001</v>
      </c>
      <c r="C9" s="28" t="s">
        <v>53</v>
      </c>
      <c r="D9" s="28" t="s">
        <v>53</v>
      </c>
      <c r="E9" s="28" t="s">
        <v>20</v>
      </c>
      <c r="F9" s="28" t="s">
        <v>54</v>
      </c>
      <c r="H9" s="28" t="s">
        <v>246</v>
      </c>
      <c r="I9" s="42" t="s">
        <v>323</v>
      </c>
      <c r="J9" s="42" t="s">
        <v>323</v>
      </c>
      <c r="K9" s="42" t="s">
        <v>323</v>
      </c>
      <c r="L9" s="42" t="s">
        <v>323</v>
      </c>
      <c r="M9" s="42"/>
    </row>
    <row r="10" spans="1:13" ht="12.75" customHeight="1">
      <c r="A10" s="40" t="s">
        <v>761</v>
      </c>
      <c r="B10" s="28" t="s">
        <v>1002</v>
      </c>
      <c r="C10" s="28" t="s">
        <v>53</v>
      </c>
      <c r="D10" s="28" t="s">
        <v>53</v>
      </c>
      <c r="E10" s="28" t="s">
        <v>20</v>
      </c>
      <c r="F10" s="28" t="s">
        <v>55</v>
      </c>
      <c r="H10" s="28" t="s">
        <v>247</v>
      </c>
      <c r="I10" s="42" t="s">
        <v>323</v>
      </c>
      <c r="J10" s="42" t="s">
        <v>323</v>
      </c>
      <c r="K10" s="42" t="s">
        <v>323</v>
      </c>
      <c r="L10" s="42" t="s">
        <v>323</v>
      </c>
      <c r="M10" s="42"/>
    </row>
    <row r="11" spans="1:13" ht="12.75" customHeight="1">
      <c r="A11" s="40" t="s">
        <v>762</v>
      </c>
      <c r="B11" s="28" t="s">
        <v>1003</v>
      </c>
      <c r="C11" s="28" t="s">
        <v>53</v>
      </c>
      <c r="D11" s="28" t="s">
        <v>53</v>
      </c>
      <c r="E11" s="28" t="s">
        <v>20</v>
      </c>
      <c r="F11" s="28" t="s">
        <v>56</v>
      </c>
      <c r="H11" s="28" t="s">
        <v>248</v>
      </c>
      <c r="I11" s="42" t="s">
        <v>323</v>
      </c>
      <c r="J11" s="42" t="s">
        <v>323</v>
      </c>
      <c r="K11" s="42" t="s">
        <v>323</v>
      </c>
      <c r="L11" s="42" t="s">
        <v>323</v>
      </c>
      <c r="M11" s="42"/>
    </row>
    <row r="12" spans="1:13" ht="12.75" customHeight="1">
      <c r="A12" s="40" t="s">
        <v>763</v>
      </c>
      <c r="B12" s="28" t="s">
        <v>1004</v>
      </c>
      <c r="C12" s="28" t="s">
        <v>53</v>
      </c>
      <c r="D12" s="28" t="s">
        <v>53</v>
      </c>
      <c r="E12" s="28" t="s">
        <v>20</v>
      </c>
      <c r="F12" s="28" t="s">
        <v>57</v>
      </c>
      <c r="H12" s="28" t="s">
        <v>249</v>
      </c>
      <c r="I12" s="42" t="s">
        <v>323</v>
      </c>
      <c r="J12" s="42" t="s">
        <v>323</v>
      </c>
      <c r="K12" s="42" t="s">
        <v>323</v>
      </c>
      <c r="L12" s="42" t="s">
        <v>323</v>
      </c>
      <c r="M12" s="42"/>
    </row>
    <row r="13" spans="1:13" ht="12.75" customHeight="1">
      <c r="A13" s="40" t="s">
        <v>764</v>
      </c>
      <c r="B13" s="28" t="s">
        <v>1005</v>
      </c>
      <c r="C13" s="28" t="s">
        <v>53</v>
      </c>
      <c r="D13" s="28" t="s">
        <v>53</v>
      </c>
      <c r="E13" s="28" t="s">
        <v>20</v>
      </c>
      <c r="F13" s="28" t="s">
        <v>58</v>
      </c>
      <c r="H13" s="28" t="s">
        <v>1006</v>
      </c>
      <c r="I13" s="42" t="s">
        <v>323</v>
      </c>
      <c r="J13" s="42" t="s">
        <v>323</v>
      </c>
      <c r="K13" s="42" t="s">
        <v>323</v>
      </c>
      <c r="L13" s="42" t="s">
        <v>323</v>
      </c>
      <c r="M13" s="42"/>
    </row>
    <row r="14" spans="1:13" ht="12.75" customHeight="1">
      <c r="A14" s="40" t="s">
        <v>435</v>
      </c>
      <c r="B14" s="28" t="s">
        <v>1007</v>
      </c>
      <c r="C14" s="28" t="s">
        <v>53</v>
      </c>
      <c r="D14" s="28" t="s">
        <v>53</v>
      </c>
      <c r="E14" s="28" t="s">
        <v>20</v>
      </c>
      <c r="F14" s="28" t="s">
        <v>59</v>
      </c>
      <c r="H14" s="28" t="s">
        <v>1008</v>
      </c>
      <c r="I14" s="42" t="s">
        <v>323</v>
      </c>
      <c r="J14" s="42" t="s">
        <v>323</v>
      </c>
      <c r="K14" s="42" t="s">
        <v>323</v>
      </c>
      <c r="L14" s="42" t="s">
        <v>323</v>
      </c>
      <c r="M14" s="42"/>
    </row>
    <row r="15" spans="1:13" ht="12.75" customHeight="1">
      <c r="A15" s="40" t="s">
        <v>436</v>
      </c>
      <c r="B15" s="28" t="s">
        <v>1009</v>
      </c>
      <c r="C15" s="28" t="s">
        <v>53</v>
      </c>
      <c r="D15" s="28" t="s">
        <v>53</v>
      </c>
      <c r="E15" s="28" t="s">
        <v>60</v>
      </c>
      <c r="F15" s="28" t="s">
        <v>61</v>
      </c>
      <c r="H15" s="28" t="s">
        <v>250</v>
      </c>
      <c r="I15" s="42" t="s">
        <v>323</v>
      </c>
      <c r="J15" s="42" t="s">
        <v>323</v>
      </c>
      <c r="K15" s="42" t="s">
        <v>323</v>
      </c>
      <c r="L15" s="42" t="s">
        <v>323</v>
      </c>
      <c r="M15" s="42"/>
    </row>
    <row r="16" spans="1:13" ht="12.75" customHeight="1">
      <c r="A16" s="40" t="s">
        <v>437</v>
      </c>
      <c r="B16" s="28" t="s">
        <v>1010</v>
      </c>
      <c r="C16" s="28" t="s">
        <v>53</v>
      </c>
      <c r="D16" s="28" t="s">
        <v>53</v>
      </c>
      <c r="E16" s="28" t="s">
        <v>60</v>
      </c>
      <c r="F16" s="28" t="s">
        <v>62</v>
      </c>
      <c r="H16" s="28" t="s">
        <v>251</v>
      </c>
      <c r="I16" s="42" t="s">
        <v>323</v>
      </c>
      <c r="J16" s="42" t="s">
        <v>323</v>
      </c>
      <c r="K16" s="42" t="s">
        <v>323</v>
      </c>
      <c r="L16" s="42" t="s">
        <v>323</v>
      </c>
      <c r="M16" s="42"/>
    </row>
    <row r="17" spans="1:13" ht="12.75" customHeight="1">
      <c r="A17" s="40" t="s">
        <v>438</v>
      </c>
      <c r="B17" s="28" t="s">
        <v>1011</v>
      </c>
      <c r="C17" s="28" t="s">
        <v>53</v>
      </c>
      <c r="D17" s="28" t="s">
        <v>53</v>
      </c>
      <c r="E17" s="28" t="s">
        <v>60</v>
      </c>
      <c r="F17" s="28" t="s">
        <v>6</v>
      </c>
      <c r="H17" s="28" t="s">
        <v>252</v>
      </c>
      <c r="I17" s="42" t="s">
        <v>323</v>
      </c>
      <c r="J17" s="42" t="s">
        <v>323</v>
      </c>
      <c r="K17" s="42" t="s">
        <v>323</v>
      </c>
      <c r="L17" s="42" t="s">
        <v>323</v>
      </c>
      <c r="M17" s="42"/>
    </row>
    <row r="18" spans="1:13" ht="12.75" customHeight="1">
      <c r="A18" s="40" t="s">
        <v>439</v>
      </c>
      <c r="B18" s="28" t="s">
        <v>1012</v>
      </c>
      <c r="C18" s="28" t="s">
        <v>53</v>
      </c>
      <c r="D18" s="28" t="s">
        <v>53</v>
      </c>
      <c r="E18" s="28" t="s">
        <v>60</v>
      </c>
      <c r="F18" s="28" t="s">
        <v>63</v>
      </c>
      <c r="H18" s="28" t="s">
        <v>253</v>
      </c>
      <c r="I18" s="42" t="s">
        <v>323</v>
      </c>
      <c r="J18" s="42" t="s">
        <v>323</v>
      </c>
      <c r="K18" s="42" t="s">
        <v>323</v>
      </c>
      <c r="L18" s="42" t="s">
        <v>323</v>
      </c>
      <c r="M18" s="42"/>
    </row>
    <row r="19" spans="1:13" ht="12.75" customHeight="1">
      <c r="A19" s="40" t="s">
        <v>440</v>
      </c>
      <c r="B19" s="28" t="s">
        <v>1013</v>
      </c>
      <c r="C19" s="28" t="s">
        <v>53</v>
      </c>
      <c r="D19" s="28" t="s">
        <v>53</v>
      </c>
      <c r="E19" s="28" t="s">
        <v>60</v>
      </c>
      <c r="F19" s="28" t="s">
        <v>64</v>
      </c>
      <c r="H19" s="28" t="s">
        <v>2984</v>
      </c>
      <c r="I19" s="42" t="s">
        <v>323</v>
      </c>
      <c r="J19" s="42" t="s">
        <v>323</v>
      </c>
      <c r="K19" s="42" t="s">
        <v>323</v>
      </c>
      <c r="L19" s="42" t="s">
        <v>323</v>
      </c>
      <c r="M19" s="42"/>
    </row>
    <row r="20" spans="1:13" ht="12.75" customHeight="1">
      <c r="A20" s="40" t="s">
        <v>441</v>
      </c>
      <c r="B20" s="28" t="s">
        <v>1014</v>
      </c>
      <c r="C20" s="28" t="s">
        <v>53</v>
      </c>
      <c r="D20" s="28" t="s">
        <v>53</v>
      </c>
      <c r="E20" s="28" t="s">
        <v>60</v>
      </c>
      <c r="F20" s="28" t="s">
        <v>26</v>
      </c>
      <c r="H20" s="28" t="s">
        <v>254</v>
      </c>
      <c r="I20" s="42" t="s">
        <v>323</v>
      </c>
      <c r="J20" s="42" t="s">
        <v>323</v>
      </c>
      <c r="K20" s="42" t="s">
        <v>323</v>
      </c>
      <c r="L20" s="42" t="s">
        <v>323</v>
      </c>
      <c r="M20" s="42"/>
    </row>
    <row r="21" spans="1:13" ht="12.75" customHeight="1">
      <c r="A21" s="40" t="s">
        <v>765</v>
      </c>
      <c r="B21" s="28" t="s">
        <v>1015</v>
      </c>
      <c r="C21" s="28" t="s">
        <v>53</v>
      </c>
      <c r="D21" s="28" t="s">
        <v>53</v>
      </c>
      <c r="E21" s="28" t="s">
        <v>60</v>
      </c>
      <c r="F21" s="28" t="s">
        <v>65</v>
      </c>
      <c r="H21" s="28" t="s">
        <v>255</v>
      </c>
      <c r="I21" s="42" t="s">
        <v>323</v>
      </c>
      <c r="J21" s="42" t="s">
        <v>323</v>
      </c>
      <c r="K21" s="42" t="s">
        <v>323</v>
      </c>
      <c r="L21" s="42" t="s">
        <v>323</v>
      </c>
      <c r="M21" s="42"/>
    </row>
    <row r="22" spans="1:13" ht="12.75" customHeight="1">
      <c r="A22" s="40" t="s">
        <v>442</v>
      </c>
      <c r="B22" s="28" t="s">
        <v>1016</v>
      </c>
      <c r="C22" s="28" t="s">
        <v>53</v>
      </c>
      <c r="D22" s="28" t="s">
        <v>53</v>
      </c>
      <c r="E22" s="28" t="s">
        <v>60</v>
      </c>
      <c r="F22" s="28" t="s">
        <v>66</v>
      </c>
      <c r="H22" s="28" t="s">
        <v>1017</v>
      </c>
      <c r="I22" s="42" t="s">
        <v>323</v>
      </c>
      <c r="J22" s="42" t="s">
        <v>323</v>
      </c>
      <c r="K22" s="42" t="s">
        <v>323</v>
      </c>
      <c r="L22" s="42" t="s">
        <v>323</v>
      </c>
      <c r="M22" s="42"/>
    </row>
    <row r="23" spans="1:13" ht="12.75" customHeight="1">
      <c r="A23" s="40" t="s">
        <v>766</v>
      </c>
      <c r="B23" s="28" t="s">
        <v>1018</v>
      </c>
      <c r="C23" s="28" t="s">
        <v>53</v>
      </c>
      <c r="D23" s="28" t="s">
        <v>53</v>
      </c>
      <c r="E23" s="28" t="s">
        <v>60</v>
      </c>
      <c r="F23" s="28" t="s">
        <v>31</v>
      </c>
      <c r="H23" s="28" t="s">
        <v>1019</v>
      </c>
      <c r="I23" s="42" t="s">
        <v>323</v>
      </c>
      <c r="J23" s="42" t="s">
        <v>323</v>
      </c>
      <c r="K23" s="42" t="s">
        <v>323</v>
      </c>
      <c r="L23" s="42" t="s">
        <v>323</v>
      </c>
      <c r="M23" s="42"/>
    </row>
    <row r="24" spans="1:13" ht="12.75" customHeight="1">
      <c r="A24" s="40" t="s">
        <v>443</v>
      </c>
      <c r="B24" s="28" t="s">
        <v>1020</v>
      </c>
      <c r="C24" s="28" t="s">
        <v>53</v>
      </c>
      <c r="D24" s="28" t="s">
        <v>53</v>
      </c>
      <c r="E24" s="28" t="s">
        <v>60</v>
      </c>
      <c r="F24" s="28" t="s">
        <v>34</v>
      </c>
      <c r="H24" s="28" t="s">
        <v>256</v>
      </c>
      <c r="I24" s="42" t="s">
        <v>323</v>
      </c>
      <c r="J24" s="42" t="s">
        <v>323</v>
      </c>
      <c r="K24" s="42" t="s">
        <v>323</v>
      </c>
      <c r="L24" s="42" t="s">
        <v>323</v>
      </c>
      <c r="M24" s="42"/>
    </row>
    <row r="25" spans="1:13" ht="12.75" customHeight="1">
      <c r="A25" s="40" t="s">
        <v>444</v>
      </c>
      <c r="B25" s="28" t="s">
        <v>1021</v>
      </c>
      <c r="C25" s="28" t="s">
        <v>53</v>
      </c>
      <c r="D25" s="28" t="s">
        <v>53</v>
      </c>
      <c r="E25" s="28" t="s">
        <v>60</v>
      </c>
      <c r="F25" s="28" t="s">
        <v>67</v>
      </c>
      <c r="H25" s="28" t="s">
        <v>257</v>
      </c>
      <c r="I25" s="42" t="s">
        <v>323</v>
      </c>
      <c r="J25" s="42" t="s">
        <v>323</v>
      </c>
      <c r="K25" s="42" t="s">
        <v>323</v>
      </c>
      <c r="L25" s="42" t="s">
        <v>323</v>
      </c>
      <c r="M25" s="42"/>
    </row>
    <row r="26" spans="1:13" ht="12.75" customHeight="1">
      <c r="A26" s="40" t="s">
        <v>445</v>
      </c>
      <c r="B26" s="28" t="s">
        <v>1022</v>
      </c>
      <c r="C26" s="28" t="s">
        <v>53</v>
      </c>
      <c r="D26" s="28" t="s">
        <v>53</v>
      </c>
      <c r="E26" s="28" t="s">
        <v>60</v>
      </c>
      <c r="F26" s="28" t="s">
        <v>40</v>
      </c>
      <c r="H26" s="28" t="s">
        <v>292</v>
      </c>
      <c r="I26" s="42" t="s">
        <v>323</v>
      </c>
      <c r="J26" s="42" t="s">
        <v>323</v>
      </c>
      <c r="K26" s="42" t="s">
        <v>323</v>
      </c>
      <c r="L26" s="42" t="s">
        <v>323</v>
      </c>
      <c r="M26" s="42"/>
    </row>
    <row r="27" spans="1:13" ht="12.75" customHeight="1">
      <c r="A27" s="40" t="s">
        <v>446</v>
      </c>
      <c r="B27" s="28" t="s">
        <v>1023</v>
      </c>
      <c r="C27" s="28" t="s">
        <v>53</v>
      </c>
      <c r="D27" s="28" t="s">
        <v>53</v>
      </c>
      <c r="E27" s="28" t="s">
        <v>60</v>
      </c>
      <c r="F27" s="28" t="s">
        <v>68</v>
      </c>
      <c r="H27" s="28" t="s">
        <v>258</v>
      </c>
      <c r="I27" s="42" t="s">
        <v>323</v>
      </c>
      <c r="J27" s="42" t="s">
        <v>323</v>
      </c>
      <c r="K27" s="42" t="s">
        <v>323</v>
      </c>
      <c r="L27" s="42" t="s">
        <v>323</v>
      </c>
      <c r="M27" s="42"/>
    </row>
    <row r="28" spans="1:13" ht="12.75" customHeight="1">
      <c r="A28" s="40" t="s">
        <v>447</v>
      </c>
      <c r="B28" s="28" t="s">
        <v>1024</v>
      </c>
      <c r="C28" s="28" t="s">
        <v>53</v>
      </c>
      <c r="D28" s="28" t="s">
        <v>53</v>
      </c>
      <c r="E28" s="28" t="s">
        <v>60</v>
      </c>
      <c r="F28" s="28" t="s">
        <v>69</v>
      </c>
      <c r="H28" s="28" t="s">
        <v>259</v>
      </c>
      <c r="I28" s="42" t="s">
        <v>323</v>
      </c>
      <c r="J28" s="42" t="s">
        <v>323</v>
      </c>
      <c r="K28" s="42" t="s">
        <v>323</v>
      </c>
      <c r="L28" s="42" t="s">
        <v>323</v>
      </c>
      <c r="M28" s="42"/>
    </row>
    <row r="29" spans="1:13" ht="12.75" customHeight="1">
      <c r="A29" s="40" t="s">
        <v>448</v>
      </c>
      <c r="B29" s="28" t="s">
        <v>1025</v>
      </c>
      <c r="C29" s="28" t="s">
        <v>53</v>
      </c>
      <c r="D29" s="28" t="s">
        <v>53</v>
      </c>
      <c r="E29" s="28" t="s">
        <v>60</v>
      </c>
      <c r="F29" s="28" t="s">
        <v>32</v>
      </c>
      <c r="H29" s="28" t="s">
        <v>260</v>
      </c>
      <c r="I29" s="42" t="s">
        <v>323</v>
      </c>
      <c r="J29" s="42" t="s">
        <v>323</v>
      </c>
      <c r="K29" s="42" t="s">
        <v>323</v>
      </c>
      <c r="L29" s="42" t="s">
        <v>323</v>
      </c>
      <c r="M29" s="42"/>
    </row>
    <row r="30" spans="1:13" ht="12.75" customHeight="1">
      <c r="A30" s="40" t="s">
        <v>767</v>
      </c>
      <c r="B30" s="28" t="s">
        <v>1026</v>
      </c>
      <c r="C30" s="28" t="s">
        <v>53</v>
      </c>
      <c r="D30" s="28" t="s">
        <v>53</v>
      </c>
      <c r="E30" s="28" t="s">
        <v>60</v>
      </c>
      <c r="F30" s="28" t="s">
        <v>70</v>
      </c>
      <c r="H30" s="28" t="s">
        <v>261</v>
      </c>
      <c r="I30" s="42" t="s">
        <v>323</v>
      </c>
      <c r="J30" s="42" t="s">
        <v>323</v>
      </c>
      <c r="K30" s="42" t="s">
        <v>323</v>
      </c>
      <c r="L30" s="42" t="s">
        <v>323</v>
      </c>
      <c r="M30" s="42"/>
    </row>
    <row r="31" spans="1:13" ht="12.75" customHeight="1">
      <c r="A31" s="40" t="s">
        <v>449</v>
      </c>
      <c r="B31" s="28" t="s">
        <v>1027</v>
      </c>
      <c r="C31" s="28" t="s">
        <v>53</v>
      </c>
      <c r="D31" s="28" t="s">
        <v>53</v>
      </c>
      <c r="E31" s="28" t="s">
        <v>60</v>
      </c>
      <c r="F31" s="28" t="s">
        <v>967</v>
      </c>
      <c r="H31" s="28" t="s">
        <v>2985</v>
      </c>
      <c r="I31" s="42" t="s">
        <v>323</v>
      </c>
      <c r="J31" s="42" t="s">
        <v>323</v>
      </c>
      <c r="K31" s="42" t="s">
        <v>323</v>
      </c>
      <c r="L31" s="42" t="s">
        <v>323</v>
      </c>
      <c r="M31" s="42"/>
    </row>
    <row r="32" spans="1:13" ht="12.75" customHeight="1">
      <c r="A32" s="40" t="s">
        <v>450</v>
      </c>
      <c r="B32" s="28" t="s">
        <v>3308</v>
      </c>
      <c r="C32" s="28" t="s">
        <v>53</v>
      </c>
      <c r="D32" s="28" t="s">
        <v>53</v>
      </c>
      <c r="E32" s="28" t="s">
        <v>60</v>
      </c>
      <c r="F32" s="28" t="s">
        <v>126</v>
      </c>
      <c r="H32" s="28" t="s">
        <v>293</v>
      </c>
      <c r="I32" s="42" t="s">
        <v>323</v>
      </c>
      <c r="J32" s="42" t="s">
        <v>323</v>
      </c>
      <c r="K32" s="42" t="s">
        <v>323</v>
      </c>
      <c r="L32" s="42" t="s">
        <v>323</v>
      </c>
      <c r="M32" s="42"/>
    </row>
    <row r="33" spans="1:13" ht="12.75" customHeight="1">
      <c r="A33" s="40" t="s">
        <v>1028</v>
      </c>
      <c r="B33" s="28" t="s">
        <v>3309</v>
      </c>
      <c r="C33" s="28" t="s">
        <v>53</v>
      </c>
      <c r="D33" s="28" t="s">
        <v>53</v>
      </c>
      <c r="E33" s="28" t="s">
        <v>60</v>
      </c>
      <c r="F33" s="28" t="s">
        <v>1402</v>
      </c>
      <c r="H33" s="28" t="s">
        <v>1029</v>
      </c>
      <c r="I33" s="42" t="s">
        <v>323</v>
      </c>
      <c r="J33" s="42" t="s">
        <v>323</v>
      </c>
      <c r="K33" s="42" t="s">
        <v>323</v>
      </c>
      <c r="L33" s="42" t="s">
        <v>323</v>
      </c>
      <c r="M33" s="42"/>
    </row>
    <row r="34" spans="1:13" ht="12.75" customHeight="1">
      <c r="A34" s="40" t="s">
        <v>768</v>
      </c>
      <c r="B34" s="28" t="s">
        <v>1030</v>
      </c>
      <c r="C34" s="28" t="s">
        <v>53</v>
      </c>
      <c r="D34" s="28" t="s">
        <v>53</v>
      </c>
      <c r="E34" s="28" t="s">
        <v>71</v>
      </c>
      <c r="F34" s="28" t="s">
        <v>2</v>
      </c>
      <c r="H34" s="28" t="s">
        <v>294</v>
      </c>
      <c r="I34" s="42" t="s">
        <v>323</v>
      </c>
      <c r="J34" s="42" t="s">
        <v>323</v>
      </c>
      <c r="K34" s="42" t="s">
        <v>323</v>
      </c>
      <c r="L34" s="42" t="s">
        <v>323</v>
      </c>
      <c r="M34" s="42"/>
    </row>
    <row r="35" spans="1:13" ht="12.75" customHeight="1">
      <c r="A35" s="40" t="s">
        <v>451</v>
      </c>
      <c r="B35" s="28" t="s">
        <v>1031</v>
      </c>
      <c r="C35" s="28" t="s">
        <v>53</v>
      </c>
      <c r="D35" s="28" t="s">
        <v>53</v>
      </c>
      <c r="E35" s="28" t="s">
        <v>71</v>
      </c>
      <c r="F35" s="28" t="s">
        <v>72</v>
      </c>
      <c r="H35" s="28" t="s">
        <v>1032</v>
      </c>
      <c r="I35" s="42" t="s">
        <v>323</v>
      </c>
      <c r="J35" s="42" t="s">
        <v>323</v>
      </c>
      <c r="K35" s="42" t="s">
        <v>323</v>
      </c>
      <c r="L35" s="42" t="s">
        <v>323</v>
      </c>
      <c r="M35" s="42"/>
    </row>
    <row r="36" spans="1:13" ht="12.75" customHeight="1">
      <c r="A36" s="40" t="s">
        <v>452</v>
      </c>
      <c r="B36" s="28" t="s">
        <v>1033</v>
      </c>
      <c r="C36" s="28" t="s">
        <v>53</v>
      </c>
      <c r="D36" s="28" t="s">
        <v>53</v>
      </c>
      <c r="E36" s="28" t="s">
        <v>71</v>
      </c>
      <c r="F36" s="28" t="s">
        <v>73</v>
      </c>
      <c r="H36" s="28" t="s">
        <v>2986</v>
      </c>
      <c r="I36" s="42" t="s">
        <v>323</v>
      </c>
      <c r="J36" s="42" t="s">
        <v>323</v>
      </c>
      <c r="K36" s="42" t="s">
        <v>323</v>
      </c>
      <c r="L36" s="42" t="s">
        <v>323</v>
      </c>
      <c r="M36" s="42"/>
    </row>
    <row r="37" spans="1:13" ht="12.75" customHeight="1">
      <c r="A37" s="40" t="s">
        <v>3079</v>
      </c>
      <c r="B37" s="28" t="s">
        <v>3310</v>
      </c>
      <c r="C37" s="28" t="s">
        <v>53</v>
      </c>
      <c r="D37" s="28" t="s">
        <v>53</v>
      </c>
      <c r="E37" s="28" t="s">
        <v>71</v>
      </c>
      <c r="F37" s="28" t="s">
        <v>2758</v>
      </c>
      <c r="H37" s="28" t="s">
        <v>2987</v>
      </c>
      <c r="I37" s="42" t="s">
        <v>323</v>
      </c>
      <c r="J37" s="42" t="s">
        <v>323</v>
      </c>
      <c r="K37" s="42" t="s">
        <v>323</v>
      </c>
      <c r="L37" s="42" t="s">
        <v>323</v>
      </c>
      <c r="M37" s="42"/>
    </row>
    <row r="38" spans="1:13" ht="12.75" customHeight="1">
      <c r="A38" s="40" t="s">
        <v>453</v>
      </c>
      <c r="B38" s="28" t="s">
        <v>1034</v>
      </c>
      <c r="C38" s="28" t="s">
        <v>53</v>
      </c>
      <c r="D38" s="28" t="s">
        <v>53</v>
      </c>
      <c r="E38" s="28" t="s">
        <v>71</v>
      </c>
      <c r="F38" s="28" t="s">
        <v>1</v>
      </c>
      <c r="H38" s="28" t="s">
        <v>262</v>
      </c>
      <c r="I38" s="42" t="s">
        <v>323</v>
      </c>
      <c r="J38" s="42" t="s">
        <v>323</v>
      </c>
      <c r="K38" s="42" t="s">
        <v>323</v>
      </c>
      <c r="L38" s="42" t="s">
        <v>323</v>
      </c>
      <c r="M38" s="42"/>
    </row>
    <row r="39" spans="1:13" ht="12.75" customHeight="1">
      <c r="A39" s="40" t="s">
        <v>769</v>
      </c>
      <c r="B39" s="28" t="s">
        <v>1035</v>
      </c>
      <c r="C39" s="28" t="s">
        <v>53</v>
      </c>
      <c r="D39" s="28" t="s">
        <v>53</v>
      </c>
      <c r="E39" s="28" t="s">
        <v>71</v>
      </c>
      <c r="F39" s="28" t="s">
        <v>74</v>
      </c>
      <c r="H39" s="28" t="s">
        <v>2988</v>
      </c>
      <c r="I39" s="42" t="s">
        <v>323</v>
      </c>
      <c r="J39" s="42" t="s">
        <v>323</v>
      </c>
      <c r="K39" s="42" t="s">
        <v>323</v>
      </c>
      <c r="L39" s="42" t="s">
        <v>323</v>
      </c>
      <c r="M39" s="42"/>
    </row>
    <row r="40" spans="1:13" ht="12.75" customHeight="1">
      <c r="A40" s="40" t="s">
        <v>454</v>
      </c>
      <c r="B40" s="28" t="s">
        <v>1036</v>
      </c>
      <c r="C40" s="28" t="s">
        <v>53</v>
      </c>
      <c r="D40" s="28" t="s">
        <v>53</v>
      </c>
      <c r="E40" s="28" t="s">
        <v>71</v>
      </c>
      <c r="F40" s="28" t="s">
        <v>3</v>
      </c>
      <c r="H40" s="28" t="s">
        <v>263</v>
      </c>
      <c r="I40" s="42" t="s">
        <v>323</v>
      </c>
      <c r="J40" s="42" t="s">
        <v>323</v>
      </c>
      <c r="K40" s="42" t="s">
        <v>323</v>
      </c>
      <c r="L40" s="42" t="s">
        <v>323</v>
      </c>
      <c r="M40" s="42"/>
    </row>
    <row r="41" spans="1:13" ht="12.75" customHeight="1">
      <c r="A41" s="40" t="s">
        <v>770</v>
      </c>
      <c r="B41" s="28" t="s">
        <v>1037</v>
      </c>
      <c r="C41" s="28" t="s">
        <v>53</v>
      </c>
      <c r="D41" s="28" t="s">
        <v>53</v>
      </c>
      <c r="E41" s="28" t="s">
        <v>71</v>
      </c>
      <c r="F41" s="28" t="s">
        <v>75</v>
      </c>
      <c r="H41" s="28" t="s">
        <v>264</v>
      </c>
      <c r="I41" s="42" t="s">
        <v>323</v>
      </c>
      <c r="J41" s="42" t="s">
        <v>323</v>
      </c>
      <c r="K41" s="42" t="s">
        <v>323</v>
      </c>
      <c r="L41" s="42" t="s">
        <v>323</v>
      </c>
      <c r="M41" s="42"/>
    </row>
    <row r="42" spans="1:13" ht="12.75" customHeight="1">
      <c r="A42" s="40" t="s">
        <v>771</v>
      </c>
      <c r="B42" s="28" t="s">
        <v>1038</v>
      </c>
      <c r="C42" s="28" t="s">
        <v>53</v>
      </c>
      <c r="D42" s="28" t="s">
        <v>53</v>
      </c>
      <c r="E42" s="28" t="s">
        <v>71</v>
      </c>
      <c r="F42" s="28" t="s">
        <v>76</v>
      </c>
      <c r="H42" s="28" t="s">
        <v>265</v>
      </c>
      <c r="I42" s="42" t="s">
        <v>323</v>
      </c>
      <c r="J42" s="42" t="s">
        <v>323</v>
      </c>
      <c r="K42" s="42" t="s">
        <v>323</v>
      </c>
      <c r="L42" s="42" t="s">
        <v>323</v>
      </c>
      <c r="M42" s="42"/>
    </row>
    <row r="43" spans="1:13" ht="12.75" customHeight="1">
      <c r="A43" s="40" t="s">
        <v>455</v>
      </c>
      <c r="B43" s="28" t="s">
        <v>1039</v>
      </c>
      <c r="C43" s="28" t="s">
        <v>53</v>
      </c>
      <c r="D43" s="28" t="s">
        <v>53</v>
      </c>
      <c r="E43" s="28" t="s">
        <v>71</v>
      </c>
      <c r="F43" s="28" t="s">
        <v>77</v>
      </c>
      <c r="H43" s="28" t="s">
        <v>295</v>
      </c>
      <c r="I43" s="42" t="s">
        <v>323</v>
      </c>
      <c r="J43" s="42" t="s">
        <v>323</v>
      </c>
      <c r="K43" s="42" t="s">
        <v>323</v>
      </c>
      <c r="L43" s="42" t="s">
        <v>323</v>
      </c>
      <c r="M43" s="42"/>
    </row>
    <row r="44" spans="1:13" ht="12.75" customHeight="1">
      <c r="A44" s="40" t="s">
        <v>456</v>
      </c>
      <c r="B44" s="28" t="s">
        <v>1040</v>
      </c>
      <c r="C44" s="28" t="s">
        <v>53</v>
      </c>
      <c r="D44" s="28" t="s">
        <v>53</v>
      </c>
      <c r="E44" s="28" t="s">
        <v>71</v>
      </c>
      <c r="F44" s="28" t="s">
        <v>78</v>
      </c>
      <c r="H44" s="28" t="s">
        <v>266</v>
      </c>
      <c r="I44" s="42" t="s">
        <v>323</v>
      </c>
      <c r="J44" s="42" t="s">
        <v>323</v>
      </c>
      <c r="K44" s="42" t="s">
        <v>323</v>
      </c>
      <c r="L44" s="42" t="s">
        <v>323</v>
      </c>
      <c r="M44" s="42"/>
    </row>
    <row r="45" spans="1:13" ht="12.75" customHeight="1">
      <c r="A45" s="40" t="s">
        <v>457</v>
      </c>
      <c r="B45" s="28" t="s">
        <v>1041</v>
      </c>
      <c r="C45" s="28" t="s">
        <v>53</v>
      </c>
      <c r="D45" s="28" t="s">
        <v>53</v>
      </c>
      <c r="E45" s="28" t="s">
        <v>71</v>
      </c>
      <c r="F45" s="28" t="s">
        <v>79</v>
      </c>
      <c r="H45" s="28" t="s">
        <v>296</v>
      </c>
      <c r="I45" s="42" t="s">
        <v>323</v>
      </c>
      <c r="J45" s="42" t="s">
        <v>323</v>
      </c>
      <c r="K45" s="42" t="s">
        <v>323</v>
      </c>
      <c r="L45" s="42" t="s">
        <v>323</v>
      </c>
      <c r="M45" s="42"/>
    </row>
    <row r="46" spans="1:13" ht="12.75" customHeight="1">
      <c r="A46" s="40" t="s">
        <v>458</v>
      </c>
      <c r="B46" s="28" t="s">
        <v>1042</v>
      </c>
      <c r="C46" s="28" t="s">
        <v>53</v>
      </c>
      <c r="D46" s="28" t="s">
        <v>53</v>
      </c>
      <c r="E46" s="28" t="s">
        <v>71</v>
      </c>
      <c r="F46" s="28" t="s">
        <v>80</v>
      </c>
      <c r="H46" s="28" t="s">
        <v>1043</v>
      </c>
      <c r="I46" s="42" t="s">
        <v>323</v>
      </c>
      <c r="J46" s="42" t="s">
        <v>323</v>
      </c>
      <c r="K46" s="42" t="s">
        <v>323</v>
      </c>
      <c r="L46" s="42" t="s">
        <v>323</v>
      </c>
      <c r="M46" s="42"/>
    </row>
    <row r="47" spans="1:13" ht="12.75" customHeight="1">
      <c r="A47" s="40" t="s">
        <v>459</v>
      </c>
      <c r="B47" s="28" t="s">
        <v>1044</v>
      </c>
      <c r="C47" s="28" t="s">
        <v>53</v>
      </c>
      <c r="D47" s="28" t="s">
        <v>53</v>
      </c>
      <c r="E47" s="28" t="s">
        <v>71</v>
      </c>
      <c r="F47" s="28" t="s">
        <v>81</v>
      </c>
      <c r="H47" s="28" t="s">
        <v>2989</v>
      </c>
      <c r="I47" s="42" t="s">
        <v>323</v>
      </c>
      <c r="J47" s="42" t="s">
        <v>323</v>
      </c>
      <c r="K47" s="42" t="s">
        <v>323</v>
      </c>
      <c r="L47" s="42" t="s">
        <v>323</v>
      </c>
      <c r="M47" s="42"/>
    </row>
    <row r="48" spans="1:13" ht="12.75" customHeight="1">
      <c r="A48" s="40" t="s">
        <v>460</v>
      </c>
      <c r="B48" s="28" t="s">
        <v>1045</v>
      </c>
      <c r="C48" s="28" t="s">
        <v>53</v>
      </c>
      <c r="D48" s="28" t="s">
        <v>53</v>
      </c>
      <c r="E48" s="28" t="s">
        <v>71</v>
      </c>
      <c r="F48" s="28" t="s">
        <v>82</v>
      </c>
      <c r="H48" s="28" t="s">
        <v>267</v>
      </c>
      <c r="I48" s="42" t="s">
        <v>323</v>
      </c>
      <c r="J48" s="42" t="s">
        <v>323</v>
      </c>
      <c r="K48" s="42" t="s">
        <v>323</v>
      </c>
      <c r="L48" s="42" t="s">
        <v>323</v>
      </c>
      <c r="M48" s="42"/>
    </row>
    <row r="49" spans="1:22" ht="12.75" customHeight="1">
      <c r="A49" s="40" t="s">
        <v>772</v>
      </c>
      <c r="B49" s="28" t="s">
        <v>1046</v>
      </c>
      <c r="C49" s="28" t="s">
        <v>53</v>
      </c>
      <c r="D49" s="28" t="s">
        <v>53</v>
      </c>
      <c r="E49" s="28" t="s">
        <v>71</v>
      </c>
      <c r="F49" s="28" t="s">
        <v>83</v>
      </c>
      <c r="H49" s="28" t="s">
        <v>297</v>
      </c>
      <c r="I49" s="42" t="s">
        <v>323</v>
      </c>
      <c r="J49" s="42" t="s">
        <v>323</v>
      </c>
      <c r="K49" s="42" t="s">
        <v>323</v>
      </c>
      <c r="L49" s="42" t="s">
        <v>323</v>
      </c>
      <c r="M49" s="42"/>
    </row>
    <row r="50" spans="1:22" ht="12.75" customHeight="1">
      <c r="A50" s="40" t="s">
        <v>773</v>
      </c>
      <c r="B50" s="28" t="s">
        <v>1047</v>
      </c>
      <c r="C50" s="28" t="s">
        <v>53</v>
      </c>
      <c r="D50" s="28" t="s">
        <v>53</v>
      </c>
      <c r="E50" s="28" t="s">
        <v>71</v>
      </c>
      <c r="F50" s="28" t="s">
        <v>84</v>
      </c>
      <c r="H50" s="28" t="s">
        <v>298</v>
      </c>
      <c r="I50" s="42" t="s">
        <v>323</v>
      </c>
      <c r="J50" s="42" t="s">
        <v>323</v>
      </c>
      <c r="K50" s="42" t="s">
        <v>323</v>
      </c>
      <c r="L50" s="42" t="s">
        <v>323</v>
      </c>
      <c r="M50" s="42"/>
    </row>
    <row r="51" spans="1:22" ht="12.75" customHeight="1">
      <c r="A51" s="40" t="s">
        <v>461</v>
      </c>
      <c r="B51" s="28" t="s">
        <v>1048</v>
      </c>
      <c r="C51" s="28" t="s">
        <v>53</v>
      </c>
      <c r="D51" s="28" t="s">
        <v>53</v>
      </c>
      <c r="E51" s="28" t="s">
        <v>71</v>
      </c>
      <c r="F51" s="28" t="s">
        <v>85</v>
      </c>
      <c r="H51" s="28" t="s">
        <v>268</v>
      </c>
      <c r="I51" s="42" t="s">
        <v>323</v>
      </c>
      <c r="J51" s="42" t="s">
        <v>323</v>
      </c>
      <c r="K51" s="42" t="s">
        <v>323</v>
      </c>
      <c r="L51" s="42" t="s">
        <v>323</v>
      </c>
      <c r="M51" s="42"/>
    </row>
    <row r="52" spans="1:22" ht="12.75" customHeight="1">
      <c r="A52" s="40" t="s">
        <v>774</v>
      </c>
      <c r="B52" s="28" t="s">
        <v>1049</v>
      </c>
      <c r="C52" s="28" t="s">
        <v>53</v>
      </c>
      <c r="D52" s="28" t="s">
        <v>53</v>
      </c>
      <c r="E52" s="28" t="s">
        <v>71</v>
      </c>
      <c r="F52" s="28" t="s">
        <v>86</v>
      </c>
      <c r="H52" s="28" t="s">
        <v>269</v>
      </c>
      <c r="I52" s="42" t="s">
        <v>323</v>
      </c>
      <c r="J52" s="42" t="s">
        <v>323</v>
      </c>
      <c r="K52" s="42" t="s">
        <v>323</v>
      </c>
      <c r="L52" s="42" t="s">
        <v>323</v>
      </c>
      <c r="M52" s="42"/>
    </row>
    <row r="53" spans="1:22" ht="12.75" customHeight="1">
      <c r="A53" s="40" t="s">
        <v>775</v>
      </c>
      <c r="B53" s="28" t="s">
        <v>1050</v>
      </c>
      <c r="C53" s="28" t="s">
        <v>53</v>
      </c>
      <c r="D53" s="28" t="s">
        <v>53</v>
      </c>
      <c r="E53" s="28" t="s">
        <v>71</v>
      </c>
      <c r="F53" s="28" t="s">
        <v>87</v>
      </c>
      <c r="H53" s="28" t="s">
        <v>270</v>
      </c>
      <c r="I53" s="42" t="s">
        <v>323</v>
      </c>
      <c r="J53" s="42" t="s">
        <v>323</v>
      </c>
      <c r="K53" s="42" t="s">
        <v>323</v>
      </c>
      <c r="L53" s="42" t="s">
        <v>323</v>
      </c>
      <c r="M53" s="42"/>
    </row>
    <row r="54" spans="1:22" ht="12.75" customHeight="1">
      <c r="A54" s="40" t="s">
        <v>462</v>
      </c>
      <c r="B54" s="28" t="s">
        <v>1051</v>
      </c>
      <c r="C54" s="28" t="s">
        <v>53</v>
      </c>
      <c r="D54" s="28" t="s">
        <v>53</v>
      </c>
      <c r="E54" s="28" t="s">
        <v>71</v>
      </c>
      <c r="F54" s="28" t="s">
        <v>28</v>
      </c>
      <c r="H54" s="28" t="s">
        <v>271</v>
      </c>
      <c r="I54" s="42" t="s">
        <v>323</v>
      </c>
      <c r="J54" s="42" t="s">
        <v>323</v>
      </c>
      <c r="K54" s="42" t="s">
        <v>323</v>
      </c>
      <c r="L54" s="42" t="s">
        <v>323</v>
      </c>
      <c r="M54" s="42"/>
    </row>
    <row r="55" spans="1:22" ht="12.75" customHeight="1">
      <c r="A55" s="40" t="s">
        <v>617</v>
      </c>
      <c r="B55" s="28" t="s">
        <v>1052</v>
      </c>
      <c r="C55" s="28" t="s">
        <v>2981</v>
      </c>
      <c r="D55" s="28" t="s">
        <v>194</v>
      </c>
      <c r="E55" s="28" t="s">
        <v>16</v>
      </c>
      <c r="F55" s="28" t="s">
        <v>89</v>
      </c>
      <c r="G55" s="28" t="s">
        <v>127</v>
      </c>
      <c r="H55" s="28" t="s">
        <v>2990</v>
      </c>
      <c r="I55" s="42" t="s">
        <v>3058</v>
      </c>
      <c r="J55" s="42" t="s">
        <v>324</v>
      </c>
      <c r="K55" s="42" t="s">
        <v>3059</v>
      </c>
      <c r="L55" s="42" t="s">
        <v>325</v>
      </c>
      <c r="M55" s="42"/>
    </row>
    <row r="56" spans="1:22" s="41" customFormat="1" ht="12.75" customHeight="1">
      <c r="A56" s="40" t="s">
        <v>886</v>
      </c>
      <c r="B56" s="28" t="s">
        <v>1053</v>
      </c>
      <c r="C56" s="28" t="s">
        <v>2981</v>
      </c>
      <c r="D56" s="28" t="s">
        <v>194</v>
      </c>
      <c r="E56" s="28" t="s">
        <v>16</v>
      </c>
      <c r="F56" s="28" t="s">
        <v>89</v>
      </c>
      <c r="G56" s="28" t="s">
        <v>128</v>
      </c>
      <c r="H56" s="28" t="s">
        <v>2990</v>
      </c>
      <c r="I56" s="42" t="s">
        <v>3060</v>
      </c>
      <c r="J56" s="42" t="s">
        <v>326</v>
      </c>
      <c r="K56" s="42" t="s">
        <v>327</v>
      </c>
      <c r="L56" s="42" t="s">
        <v>328</v>
      </c>
      <c r="M56" s="42"/>
      <c r="N56" s="28"/>
      <c r="O56" s="28"/>
      <c r="P56" s="28"/>
      <c r="Q56" s="28"/>
      <c r="R56" s="28"/>
      <c r="S56" s="28"/>
      <c r="T56" s="28"/>
      <c r="U56" s="28"/>
      <c r="V56" s="28"/>
    </row>
    <row r="57" spans="1:22" ht="12.75" customHeight="1">
      <c r="A57" s="40" t="s">
        <v>618</v>
      </c>
      <c r="B57" s="28" t="s">
        <v>1054</v>
      </c>
      <c r="C57" s="28" t="s">
        <v>2981</v>
      </c>
      <c r="D57" s="28" t="s">
        <v>194</v>
      </c>
      <c r="E57" s="28" t="s">
        <v>16</v>
      </c>
      <c r="F57" s="28" t="s">
        <v>89</v>
      </c>
      <c r="G57" s="28" t="s">
        <v>129</v>
      </c>
      <c r="H57" s="28" t="s">
        <v>2990</v>
      </c>
      <c r="I57" s="42" t="s">
        <v>329</v>
      </c>
      <c r="J57" s="42" t="s">
        <v>3061</v>
      </c>
      <c r="K57" s="42" t="s">
        <v>330</v>
      </c>
      <c r="L57" s="42" t="s">
        <v>331</v>
      </c>
      <c r="M57" s="42"/>
    </row>
    <row r="58" spans="1:22" ht="12.75" customHeight="1">
      <c r="A58" s="40" t="s">
        <v>619</v>
      </c>
      <c r="B58" s="28" t="s">
        <v>1055</v>
      </c>
      <c r="C58" s="28" t="s">
        <v>2981</v>
      </c>
      <c r="D58" s="28" t="s">
        <v>194</v>
      </c>
      <c r="E58" s="28" t="s">
        <v>16</v>
      </c>
      <c r="F58" s="28" t="s">
        <v>89</v>
      </c>
      <c r="G58" s="28" t="s">
        <v>130</v>
      </c>
      <c r="H58" s="28" t="s">
        <v>2990</v>
      </c>
      <c r="I58" s="42" t="s">
        <v>332</v>
      </c>
      <c r="J58" s="42" t="s">
        <v>333</v>
      </c>
      <c r="K58" s="42" t="s">
        <v>334</v>
      </c>
      <c r="L58" s="42" t="s">
        <v>335</v>
      </c>
      <c r="M58" s="42"/>
    </row>
    <row r="59" spans="1:22" ht="12.75" customHeight="1">
      <c r="A59" s="40" t="s">
        <v>620</v>
      </c>
      <c r="B59" s="28" t="s">
        <v>1056</v>
      </c>
      <c r="C59" s="28" t="s">
        <v>2981</v>
      </c>
      <c r="D59" s="28" t="s">
        <v>194</v>
      </c>
      <c r="E59" s="28" t="s">
        <v>16</v>
      </c>
      <c r="F59" s="28" t="s">
        <v>89</v>
      </c>
      <c r="G59" s="28" t="s">
        <v>131</v>
      </c>
      <c r="H59" s="28" t="s">
        <v>2990</v>
      </c>
      <c r="I59" s="42" t="s">
        <v>3062</v>
      </c>
      <c r="J59" s="42" t="s">
        <v>336</v>
      </c>
      <c r="K59" s="42" t="s">
        <v>323</v>
      </c>
      <c r="L59" s="42" t="s">
        <v>337</v>
      </c>
      <c r="M59" s="42"/>
    </row>
    <row r="60" spans="1:22" ht="12.75" customHeight="1">
      <c r="A60" s="40" t="s">
        <v>621</v>
      </c>
      <c r="B60" s="28" t="s">
        <v>1057</v>
      </c>
      <c r="C60" s="28" t="s">
        <v>2981</v>
      </c>
      <c r="D60" s="28" t="s">
        <v>194</v>
      </c>
      <c r="E60" s="28" t="s">
        <v>16</v>
      </c>
      <c r="F60" s="28" t="s">
        <v>89</v>
      </c>
      <c r="G60" s="28" t="s">
        <v>132</v>
      </c>
      <c r="H60" s="28" t="s">
        <v>2990</v>
      </c>
      <c r="I60" s="42" t="s">
        <v>338</v>
      </c>
      <c r="J60" s="42" t="s">
        <v>339</v>
      </c>
      <c r="K60" s="42" t="s">
        <v>323</v>
      </c>
      <c r="L60" s="42" t="s">
        <v>340</v>
      </c>
      <c r="M60" s="42"/>
    </row>
    <row r="61" spans="1:22" ht="12.75" customHeight="1">
      <c r="A61" s="40" t="s">
        <v>887</v>
      </c>
      <c r="B61" s="28" t="s">
        <v>1058</v>
      </c>
      <c r="C61" s="28" t="s">
        <v>2981</v>
      </c>
      <c r="D61" s="28" t="s">
        <v>194</v>
      </c>
      <c r="E61" s="28" t="s">
        <v>16</v>
      </c>
      <c r="F61" s="28" t="s">
        <v>89</v>
      </c>
      <c r="G61" s="28" t="s">
        <v>133</v>
      </c>
      <c r="H61" s="28" t="s">
        <v>2990</v>
      </c>
      <c r="I61" s="42" t="s">
        <v>341</v>
      </c>
      <c r="J61" s="42" t="s">
        <v>342</v>
      </c>
      <c r="K61" s="42" t="s">
        <v>323</v>
      </c>
      <c r="L61" s="42" t="s">
        <v>3063</v>
      </c>
      <c r="M61" s="42"/>
    </row>
    <row r="62" spans="1:22" ht="12.75" customHeight="1">
      <c r="A62" s="40" t="s">
        <v>1544</v>
      </c>
      <c r="B62" s="28" t="s">
        <v>2457</v>
      </c>
      <c r="C62" s="28" t="s">
        <v>2981</v>
      </c>
      <c r="D62" s="28" t="s">
        <v>194</v>
      </c>
      <c r="E62" s="28" t="s">
        <v>16</v>
      </c>
      <c r="F62" s="28" t="s">
        <v>89</v>
      </c>
      <c r="G62" s="28" t="s">
        <v>1411</v>
      </c>
      <c r="H62" s="28" t="s">
        <v>323</v>
      </c>
      <c r="I62" s="42" t="s">
        <v>323</v>
      </c>
      <c r="J62" s="42" t="s">
        <v>323</v>
      </c>
      <c r="K62" s="42" t="s">
        <v>323</v>
      </c>
      <c r="L62" s="42" t="s">
        <v>323</v>
      </c>
      <c r="M62" s="42"/>
    </row>
    <row r="63" spans="1:22" ht="12.75" customHeight="1">
      <c r="A63" s="40" t="s">
        <v>1545</v>
      </c>
      <c r="B63" s="28" t="s">
        <v>2458</v>
      </c>
      <c r="C63" s="28" t="s">
        <v>2981</v>
      </c>
      <c r="D63" s="28" t="s">
        <v>194</v>
      </c>
      <c r="E63" s="28" t="s">
        <v>16</v>
      </c>
      <c r="F63" s="28" t="s">
        <v>89</v>
      </c>
      <c r="G63" s="28" t="s">
        <v>1412</v>
      </c>
      <c r="H63" s="28" t="s">
        <v>323</v>
      </c>
      <c r="I63" s="42" t="s">
        <v>323</v>
      </c>
      <c r="J63" s="42" t="s">
        <v>323</v>
      </c>
      <c r="K63" s="42" t="s">
        <v>323</v>
      </c>
      <c r="L63" s="42" t="s">
        <v>323</v>
      </c>
      <c r="M63" s="42"/>
    </row>
    <row r="64" spans="1:22" ht="12.75" customHeight="1">
      <c r="A64" s="40" t="s">
        <v>870</v>
      </c>
      <c r="B64" s="28" t="s">
        <v>1059</v>
      </c>
      <c r="C64" s="28" t="s">
        <v>2981</v>
      </c>
      <c r="D64" s="28" t="s">
        <v>194</v>
      </c>
      <c r="E64" s="28" t="s">
        <v>197</v>
      </c>
      <c r="F64" s="28" t="s">
        <v>89</v>
      </c>
      <c r="G64" s="28" t="s">
        <v>127</v>
      </c>
      <c r="H64" s="28" t="s">
        <v>2991</v>
      </c>
      <c r="I64" s="42" t="s">
        <v>3058</v>
      </c>
      <c r="J64" s="42" t="s">
        <v>324</v>
      </c>
      <c r="K64" s="42" t="s">
        <v>3059</v>
      </c>
      <c r="L64" s="42" t="s">
        <v>325</v>
      </c>
      <c r="M64" s="42"/>
    </row>
    <row r="65" spans="1:13" ht="12.75" customHeight="1">
      <c r="A65" s="40" t="s">
        <v>871</v>
      </c>
      <c r="B65" s="28" t="s">
        <v>1060</v>
      </c>
      <c r="C65" s="28" t="s">
        <v>2981</v>
      </c>
      <c r="D65" s="28" t="s">
        <v>194</v>
      </c>
      <c r="E65" s="28" t="s">
        <v>197</v>
      </c>
      <c r="F65" s="28" t="s">
        <v>89</v>
      </c>
      <c r="G65" s="28" t="s">
        <v>128</v>
      </c>
      <c r="H65" s="28" t="s">
        <v>2991</v>
      </c>
      <c r="I65" s="42" t="s">
        <v>3060</v>
      </c>
      <c r="J65" s="42" t="s">
        <v>326</v>
      </c>
      <c r="K65" s="42" t="s">
        <v>327</v>
      </c>
      <c r="L65" s="42" t="s">
        <v>328</v>
      </c>
      <c r="M65" s="42"/>
    </row>
    <row r="66" spans="1:13" ht="12.75" customHeight="1">
      <c r="A66" s="40" t="s">
        <v>872</v>
      </c>
      <c r="B66" s="28" t="s">
        <v>1061</v>
      </c>
      <c r="C66" s="28" t="s">
        <v>2981</v>
      </c>
      <c r="D66" s="28" t="s">
        <v>194</v>
      </c>
      <c r="E66" s="28" t="s">
        <v>197</v>
      </c>
      <c r="F66" s="28" t="s">
        <v>89</v>
      </c>
      <c r="G66" s="28" t="s">
        <v>129</v>
      </c>
      <c r="H66" s="28" t="s">
        <v>2991</v>
      </c>
      <c r="I66" s="42" t="s">
        <v>329</v>
      </c>
      <c r="J66" s="42" t="s">
        <v>3061</v>
      </c>
      <c r="K66" s="42" t="s">
        <v>330</v>
      </c>
      <c r="L66" s="42" t="s">
        <v>331</v>
      </c>
      <c r="M66" s="42"/>
    </row>
    <row r="67" spans="1:13" ht="12.75" customHeight="1">
      <c r="A67" s="40" t="s">
        <v>873</v>
      </c>
      <c r="B67" s="28" t="s">
        <v>1062</v>
      </c>
      <c r="C67" s="28" t="s">
        <v>2981</v>
      </c>
      <c r="D67" s="28" t="s">
        <v>194</v>
      </c>
      <c r="E67" s="28" t="s">
        <v>197</v>
      </c>
      <c r="F67" s="28" t="s">
        <v>89</v>
      </c>
      <c r="G67" s="28" t="s">
        <v>130</v>
      </c>
      <c r="H67" s="28" t="s">
        <v>2991</v>
      </c>
      <c r="I67" s="42" t="s">
        <v>332</v>
      </c>
      <c r="J67" s="42" t="s">
        <v>333</v>
      </c>
      <c r="K67" s="42" t="s">
        <v>334</v>
      </c>
      <c r="L67" s="42" t="s">
        <v>335</v>
      </c>
      <c r="M67" s="42"/>
    </row>
    <row r="68" spans="1:13" ht="12.75" customHeight="1">
      <c r="A68" s="40" t="s">
        <v>874</v>
      </c>
      <c r="B68" s="28" t="s">
        <v>1063</v>
      </c>
      <c r="C68" s="28" t="s">
        <v>2981</v>
      </c>
      <c r="D68" s="28" t="s">
        <v>194</v>
      </c>
      <c r="E68" s="28" t="s">
        <v>197</v>
      </c>
      <c r="F68" s="28" t="s">
        <v>89</v>
      </c>
      <c r="G68" s="28" t="s">
        <v>131</v>
      </c>
      <c r="H68" s="28" t="s">
        <v>2991</v>
      </c>
      <c r="I68" s="42" t="s">
        <v>3062</v>
      </c>
      <c r="J68" s="42" t="s">
        <v>336</v>
      </c>
      <c r="K68" s="42" t="s">
        <v>323</v>
      </c>
      <c r="L68" s="42" t="s">
        <v>337</v>
      </c>
      <c r="M68" s="42"/>
    </row>
    <row r="69" spans="1:13" ht="12.75" customHeight="1">
      <c r="A69" s="40" t="s">
        <v>875</v>
      </c>
      <c r="B69" s="28" t="s">
        <v>1064</v>
      </c>
      <c r="C69" s="28" t="s">
        <v>2981</v>
      </c>
      <c r="D69" s="28" t="s">
        <v>194</v>
      </c>
      <c r="E69" s="28" t="s">
        <v>197</v>
      </c>
      <c r="F69" s="28" t="s">
        <v>89</v>
      </c>
      <c r="G69" s="28" t="s">
        <v>132</v>
      </c>
      <c r="H69" s="28" t="s">
        <v>2991</v>
      </c>
      <c r="I69" s="42" t="s">
        <v>338</v>
      </c>
      <c r="J69" s="42" t="s">
        <v>339</v>
      </c>
      <c r="K69" s="42" t="s">
        <v>323</v>
      </c>
      <c r="L69" s="42" t="s">
        <v>340</v>
      </c>
      <c r="M69" s="42"/>
    </row>
    <row r="70" spans="1:13" ht="12.75" customHeight="1">
      <c r="A70" s="40" t="s">
        <v>876</v>
      </c>
      <c r="B70" s="28" t="s">
        <v>1065</v>
      </c>
      <c r="C70" s="28" t="s">
        <v>2981</v>
      </c>
      <c r="D70" s="28" t="s">
        <v>194</v>
      </c>
      <c r="E70" s="28" t="s">
        <v>197</v>
      </c>
      <c r="F70" s="28" t="s">
        <v>89</v>
      </c>
      <c r="G70" s="28" t="s">
        <v>133</v>
      </c>
      <c r="H70" s="28" t="s">
        <v>2991</v>
      </c>
      <c r="I70" s="42" t="s">
        <v>341</v>
      </c>
      <c r="J70" s="42" t="s">
        <v>342</v>
      </c>
      <c r="K70" s="42" t="s">
        <v>323</v>
      </c>
      <c r="L70" s="42" t="s">
        <v>3063</v>
      </c>
      <c r="M70" s="42"/>
    </row>
    <row r="71" spans="1:13" ht="12.75" customHeight="1">
      <c r="A71" s="40" t="s">
        <v>1538</v>
      </c>
      <c r="B71" s="28" t="s">
        <v>2459</v>
      </c>
      <c r="C71" s="28" t="s">
        <v>2981</v>
      </c>
      <c r="D71" s="28" t="s">
        <v>194</v>
      </c>
      <c r="E71" s="28" t="s">
        <v>197</v>
      </c>
      <c r="F71" s="28" t="s">
        <v>89</v>
      </c>
      <c r="G71" s="28" t="s">
        <v>1411</v>
      </c>
      <c r="H71" s="28" t="s">
        <v>323</v>
      </c>
      <c r="I71" s="42" t="s">
        <v>323</v>
      </c>
      <c r="J71" s="42" t="s">
        <v>323</v>
      </c>
      <c r="K71" s="42" t="s">
        <v>323</v>
      </c>
      <c r="L71" s="42" t="s">
        <v>323</v>
      </c>
      <c r="M71" s="42"/>
    </row>
    <row r="72" spans="1:13" ht="12.75" customHeight="1">
      <c r="A72" s="40" t="s">
        <v>1539</v>
      </c>
      <c r="B72" s="28" t="s">
        <v>2460</v>
      </c>
      <c r="C72" s="28" t="s">
        <v>2981</v>
      </c>
      <c r="D72" s="28" t="s">
        <v>194</v>
      </c>
      <c r="E72" s="28" t="s">
        <v>197</v>
      </c>
      <c r="F72" s="28" t="s">
        <v>89</v>
      </c>
      <c r="G72" s="28" t="s">
        <v>1412</v>
      </c>
      <c r="H72" s="28" t="s">
        <v>323</v>
      </c>
      <c r="I72" s="42" t="s">
        <v>323</v>
      </c>
      <c r="J72" s="42" t="s">
        <v>323</v>
      </c>
      <c r="K72" s="42" t="s">
        <v>323</v>
      </c>
      <c r="L72" s="42" t="s">
        <v>323</v>
      </c>
      <c r="M72" s="42"/>
    </row>
    <row r="73" spans="1:13" ht="12.75" customHeight="1">
      <c r="A73" s="40" t="s">
        <v>625</v>
      </c>
      <c r="B73" s="28" t="s">
        <v>1066</v>
      </c>
      <c r="C73" s="28" t="s">
        <v>2981</v>
      </c>
      <c r="D73" s="28" t="s">
        <v>194</v>
      </c>
      <c r="E73" s="28" t="s">
        <v>198</v>
      </c>
      <c r="F73" s="28" t="s">
        <v>89</v>
      </c>
      <c r="G73" s="28" t="s">
        <v>127</v>
      </c>
      <c r="H73" s="28" t="s">
        <v>1067</v>
      </c>
      <c r="I73" s="42" t="s">
        <v>3058</v>
      </c>
      <c r="J73" s="42" t="s">
        <v>324</v>
      </c>
      <c r="K73" s="42" t="s">
        <v>3059</v>
      </c>
      <c r="L73" s="42" t="s">
        <v>325</v>
      </c>
      <c r="M73" s="42"/>
    </row>
    <row r="74" spans="1:13" ht="12.75" customHeight="1">
      <c r="A74" s="40" t="s">
        <v>626</v>
      </c>
      <c r="B74" s="28" t="s">
        <v>1068</v>
      </c>
      <c r="C74" s="28" t="s">
        <v>2981</v>
      </c>
      <c r="D74" s="28" t="s">
        <v>194</v>
      </c>
      <c r="E74" s="28" t="s">
        <v>198</v>
      </c>
      <c r="F74" s="28" t="s">
        <v>89</v>
      </c>
      <c r="G74" s="28" t="s">
        <v>128</v>
      </c>
      <c r="H74" s="28" t="s">
        <v>1067</v>
      </c>
      <c r="I74" s="42" t="s">
        <v>3060</v>
      </c>
      <c r="J74" s="42" t="s">
        <v>326</v>
      </c>
      <c r="K74" s="42" t="s">
        <v>327</v>
      </c>
      <c r="L74" s="42" t="s">
        <v>328</v>
      </c>
      <c r="M74" s="42"/>
    </row>
    <row r="75" spans="1:13" ht="12.75" customHeight="1">
      <c r="A75" s="40" t="s">
        <v>627</v>
      </c>
      <c r="B75" s="28" t="s">
        <v>1069</v>
      </c>
      <c r="C75" s="28" t="s">
        <v>2981</v>
      </c>
      <c r="D75" s="28" t="s">
        <v>194</v>
      </c>
      <c r="E75" s="28" t="s">
        <v>198</v>
      </c>
      <c r="F75" s="28" t="s">
        <v>89</v>
      </c>
      <c r="G75" s="28" t="s">
        <v>129</v>
      </c>
      <c r="H75" s="28" t="s">
        <v>1067</v>
      </c>
      <c r="I75" s="42" t="s">
        <v>329</v>
      </c>
      <c r="J75" s="42" t="s">
        <v>3061</v>
      </c>
      <c r="K75" s="42" t="s">
        <v>330</v>
      </c>
      <c r="L75" s="42" t="s">
        <v>331</v>
      </c>
      <c r="M75" s="42"/>
    </row>
    <row r="76" spans="1:13" ht="12.75" customHeight="1">
      <c r="A76" s="40" t="s">
        <v>628</v>
      </c>
      <c r="B76" s="28" t="s">
        <v>1070</v>
      </c>
      <c r="C76" s="28" t="s">
        <v>2981</v>
      </c>
      <c r="D76" s="28" t="s">
        <v>194</v>
      </c>
      <c r="E76" s="28" t="s">
        <v>198</v>
      </c>
      <c r="F76" s="28" t="s">
        <v>89</v>
      </c>
      <c r="G76" s="28" t="s">
        <v>130</v>
      </c>
      <c r="H76" s="28" t="s">
        <v>1067</v>
      </c>
      <c r="I76" s="42" t="s">
        <v>332</v>
      </c>
      <c r="J76" s="42" t="s">
        <v>333</v>
      </c>
      <c r="K76" s="42" t="s">
        <v>334</v>
      </c>
      <c r="L76" s="42" t="s">
        <v>335</v>
      </c>
      <c r="M76" s="42"/>
    </row>
    <row r="77" spans="1:13" ht="12.75" customHeight="1">
      <c r="A77" s="40" t="s">
        <v>629</v>
      </c>
      <c r="B77" s="28" t="s">
        <v>1071</v>
      </c>
      <c r="C77" s="28" t="s">
        <v>2981</v>
      </c>
      <c r="D77" s="28" t="s">
        <v>194</v>
      </c>
      <c r="E77" s="28" t="s">
        <v>198</v>
      </c>
      <c r="F77" s="28" t="s">
        <v>89</v>
      </c>
      <c r="G77" s="28" t="s">
        <v>131</v>
      </c>
      <c r="H77" s="28" t="s">
        <v>1067</v>
      </c>
      <c r="I77" s="42" t="s">
        <v>3062</v>
      </c>
      <c r="J77" s="42" t="s">
        <v>336</v>
      </c>
      <c r="K77" s="42" t="s">
        <v>323</v>
      </c>
      <c r="L77" s="42" t="s">
        <v>337</v>
      </c>
      <c r="M77" s="42"/>
    </row>
    <row r="78" spans="1:13" ht="12.75" customHeight="1">
      <c r="A78" s="40" t="s">
        <v>892</v>
      </c>
      <c r="B78" s="28" t="s">
        <v>1072</v>
      </c>
      <c r="C78" s="28" t="s">
        <v>2981</v>
      </c>
      <c r="D78" s="28" t="s">
        <v>194</v>
      </c>
      <c r="E78" s="28" t="s">
        <v>198</v>
      </c>
      <c r="F78" s="28" t="s">
        <v>89</v>
      </c>
      <c r="G78" s="28" t="s">
        <v>132</v>
      </c>
      <c r="H78" s="28" t="s">
        <v>1067</v>
      </c>
      <c r="I78" s="42" t="s">
        <v>338</v>
      </c>
      <c r="J78" s="42" t="s">
        <v>339</v>
      </c>
      <c r="K78" s="42" t="s">
        <v>323</v>
      </c>
      <c r="L78" s="42" t="s">
        <v>340</v>
      </c>
      <c r="M78" s="42"/>
    </row>
    <row r="79" spans="1:13" ht="12.75" customHeight="1">
      <c r="A79" s="40" t="s">
        <v>893</v>
      </c>
      <c r="B79" s="28" t="s">
        <v>1073</v>
      </c>
      <c r="C79" s="28" t="s">
        <v>2981</v>
      </c>
      <c r="D79" s="28" t="s">
        <v>194</v>
      </c>
      <c r="E79" s="28" t="s">
        <v>198</v>
      </c>
      <c r="F79" s="28" t="s">
        <v>89</v>
      </c>
      <c r="G79" s="28" t="s">
        <v>133</v>
      </c>
      <c r="H79" s="28" t="s">
        <v>1067</v>
      </c>
      <c r="I79" s="42" t="s">
        <v>341</v>
      </c>
      <c r="J79" s="42" t="s">
        <v>342</v>
      </c>
      <c r="K79" s="42" t="s">
        <v>323</v>
      </c>
      <c r="L79" s="42" t="s">
        <v>3063</v>
      </c>
      <c r="M79" s="42"/>
    </row>
    <row r="80" spans="1:13" ht="12.75" customHeight="1">
      <c r="A80" s="40" t="s">
        <v>1548</v>
      </c>
      <c r="B80" s="28" t="s">
        <v>2461</v>
      </c>
      <c r="C80" s="28" t="s">
        <v>2981</v>
      </c>
      <c r="D80" s="28" t="s">
        <v>194</v>
      </c>
      <c r="E80" s="28" t="s">
        <v>198</v>
      </c>
      <c r="F80" s="28" t="s">
        <v>89</v>
      </c>
      <c r="G80" s="28" t="s">
        <v>1411</v>
      </c>
      <c r="H80" s="28" t="s">
        <v>323</v>
      </c>
      <c r="I80" s="42" t="s">
        <v>323</v>
      </c>
      <c r="J80" s="42" t="s">
        <v>323</v>
      </c>
      <c r="K80" s="42" t="s">
        <v>323</v>
      </c>
      <c r="L80" s="42" t="s">
        <v>323</v>
      </c>
      <c r="M80" s="42"/>
    </row>
    <row r="81" spans="1:13" ht="12.75" customHeight="1">
      <c r="A81" s="40" t="s">
        <v>1549</v>
      </c>
      <c r="B81" s="28" t="s">
        <v>2462</v>
      </c>
      <c r="C81" s="28" t="s">
        <v>2981</v>
      </c>
      <c r="D81" s="28" t="s">
        <v>194</v>
      </c>
      <c r="E81" s="28" t="s">
        <v>198</v>
      </c>
      <c r="F81" s="28" t="s">
        <v>89</v>
      </c>
      <c r="G81" s="28" t="s">
        <v>1412</v>
      </c>
      <c r="H81" s="28" t="s">
        <v>323</v>
      </c>
      <c r="I81" s="42" t="s">
        <v>323</v>
      </c>
      <c r="J81" s="42" t="s">
        <v>323</v>
      </c>
      <c r="K81" s="42" t="s">
        <v>323</v>
      </c>
      <c r="L81" s="42" t="s">
        <v>323</v>
      </c>
      <c r="M81" s="42"/>
    </row>
    <row r="82" spans="1:13" ht="12.75" customHeight="1">
      <c r="A82" s="40" t="s">
        <v>612</v>
      </c>
      <c r="B82" s="28" t="s">
        <v>1074</v>
      </c>
      <c r="C82" s="28" t="s">
        <v>2981</v>
      </c>
      <c r="D82" s="28" t="s">
        <v>194</v>
      </c>
      <c r="E82" s="28" t="s">
        <v>968</v>
      </c>
      <c r="F82" s="28" t="s">
        <v>89</v>
      </c>
      <c r="G82" s="28" t="s">
        <v>127</v>
      </c>
      <c r="H82" s="28" t="s">
        <v>1075</v>
      </c>
      <c r="I82" s="42" t="s">
        <v>3058</v>
      </c>
      <c r="J82" s="42" t="s">
        <v>324</v>
      </c>
      <c r="K82" s="42" t="s">
        <v>3059</v>
      </c>
      <c r="L82" s="42" t="s">
        <v>325</v>
      </c>
      <c r="M82" s="42"/>
    </row>
    <row r="83" spans="1:13" ht="12.75" customHeight="1">
      <c r="A83" s="40" t="s">
        <v>877</v>
      </c>
      <c r="B83" s="28" t="s">
        <v>1076</v>
      </c>
      <c r="C83" s="28" t="s">
        <v>2981</v>
      </c>
      <c r="D83" s="28" t="s">
        <v>194</v>
      </c>
      <c r="E83" s="28" t="s">
        <v>968</v>
      </c>
      <c r="F83" s="28" t="s">
        <v>89</v>
      </c>
      <c r="G83" s="28" t="s">
        <v>128</v>
      </c>
      <c r="H83" s="28" t="s">
        <v>1075</v>
      </c>
      <c r="I83" s="42" t="s">
        <v>3060</v>
      </c>
      <c r="J83" s="42" t="s">
        <v>326</v>
      </c>
      <c r="K83" s="42" t="s">
        <v>327</v>
      </c>
      <c r="L83" s="42" t="s">
        <v>328</v>
      </c>
      <c r="M83" s="42"/>
    </row>
    <row r="84" spans="1:13" ht="12.75" customHeight="1">
      <c r="A84" s="40" t="s">
        <v>613</v>
      </c>
      <c r="B84" s="28" t="s">
        <v>1077</v>
      </c>
      <c r="C84" s="28" t="s">
        <v>2981</v>
      </c>
      <c r="D84" s="28" t="s">
        <v>194</v>
      </c>
      <c r="E84" s="28" t="s">
        <v>968</v>
      </c>
      <c r="F84" s="28" t="s">
        <v>89</v>
      </c>
      <c r="G84" s="28" t="s">
        <v>129</v>
      </c>
      <c r="H84" s="28" t="s">
        <v>1075</v>
      </c>
      <c r="I84" s="42" t="s">
        <v>329</v>
      </c>
      <c r="J84" s="42" t="s">
        <v>3061</v>
      </c>
      <c r="K84" s="42" t="s">
        <v>330</v>
      </c>
      <c r="L84" s="42" t="s">
        <v>331</v>
      </c>
      <c r="M84" s="42"/>
    </row>
    <row r="85" spans="1:13" ht="12.75" customHeight="1">
      <c r="A85" s="40" t="s">
        <v>614</v>
      </c>
      <c r="B85" s="28" t="s">
        <v>1078</v>
      </c>
      <c r="C85" s="28" t="s">
        <v>2981</v>
      </c>
      <c r="D85" s="28" t="s">
        <v>194</v>
      </c>
      <c r="E85" s="28" t="s">
        <v>968</v>
      </c>
      <c r="F85" s="28" t="s">
        <v>89</v>
      </c>
      <c r="G85" s="28" t="s">
        <v>130</v>
      </c>
      <c r="H85" s="28" t="s">
        <v>1075</v>
      </c>
      <c r="I85" s="42" t="s">
        <v>332</v>
      </c>
      <c r="J85" s="42" t="s">
        <v>333</v>
      </c>
      <c r="K85" s="42" t="s">
        <v>334</v>
      </c>
      <c r="L85" s="42" t="s">
        <v>335</v>
      </c>
      <c r="M85" s="42"/>
    </row>
    <row r="86" spans="1:13" ht="12.75" customHeight="1">
      <c r="A86" s="40" t="s">
        <v>615</v>
      </c>
      <c r="B86" s="28" t="s">
        <v>1079</v>
      </c>
      <c r="C86" s="28" t="s">
        <v>2981</v>
      </c>
      <c r="D86" s="28" t="s">
        <v>194</v>
      </c>
      <c r="E86" s="28" t="s">
        <v>968</v>
      </c>
      <c r="F86" s="28" t="s">
        <v>89</v>
      </c>
      <c r="G86" s="28" t="s">
        <v>131</v>
      </c>
      <c r="H86" s="28" t="s">
        <v>1075</v>
      </c>
      <c r="I86" s="42" t="s">
        <v>3062</v>
      </c>
      <c r="J86" s="42" t="s">
        <v>336</v>
      </c>
      <c r="K86" s="42" t="s">
        <v>323</v>
      </c>
      <c r="L86" s="42" t="s">
        <v>337</v>
      </c>
      <c r="M86" s="42"/>
    </row>
    <row r="87" spans="1:13" ht="12.75" customHeight="1">
      <c r="A87" s="40" t="s">
        <v>616</v>
      </c>
      <c r="B87" s="28" t="s">
        <v>1080</v>
      </c>
      <c r="C87" s="28" t="s">
        <v>2981</v>
      </c>
      <c r="D87" s="28" t="s">
        <v>194</v>
      </c>
      <c r="E87" s="28" t="s">
        <v>968</v>
      </c>
      <c r="F87" s="28" t="s">
        <v>89</v>
      </c>
      <c r="G87" s="28" t="s">
        <v>132</v>
      </c>
      <c r="H87" s="28" t="s">
        <v>1075</v>
      </c>
      <c r="I87" s="42" t="s">
        <v>338</v>
      </c>
      <c r="J87" s="42" t="s">
        <v>339</v>
      </c>
      <c r="K87" s="42" t="s">
        <v>323</v>
      </c>
      <c r="L87" s="42" t="s">
        <v>340</v>
      </c>
      <c r="M87" s="42"/>
    </row>
    <row r="88" spans="1:13" ht="12.75" customHeight="1">
      <c r="A88" s="40" t="s">
        <v>878</v>
      </c>
      <c r="B88" s="28" t="s">
        <v>1081</v>
      </c>
      <c r="C88" s="28" t="s">
        <v>2981</v>
      </c>
      <c r="D88" s="28" t="s">
        <v>194</v>
      </c>
      <c r="E88" s="28" t="s">
        <v>968</v>
      </c>
      <c r="F88" s="28" t="s">
        <v>89</v>
      </c>
      <c r="G88" s="28" t="s">
        <v>133</v>
      </c>
      <c r="H88" s="28" t="s">
        <v>1075</v>
      </c>
      <c r="I88" s="42" t="s">
        <v>341</v>
      </c>
      <c r="J88" s="42" t="s">
        <v>342</v>
      </c>
      <c r="K88" s="42" t="s">
        <v>323</v>
      </c>
      <c r="L88" s="42" t="s">
        <v>3063</v>
      </c>
      <c r="M88" s="42"/>
    </row>
    <row r="89" spans="1:13" ht="12.75" customHeight="1">
      <c r="A89" s="40" t="s">
        <v>1540</v>
      </c>
      <c r="B89" s="28" t="s">
        <v>2463</v>
      </c>
      <c r="C89" s="28" t="s">
        <v>2981</v>
      </c>
      <c r="D89" s="28" t="s">
        <v>194</v>
      </c>
      <c r="E89" s="28" t="s">
        <v>968</v>
      </c>
      <c r="F89" s="28" t="s">
        <v>89</v>
      </c>
      <c r="G89" s="28" t="s">
        <v>1411</v>
      </c>
      <c r="H89" s="28" t="s">
        <v>323</v>
      </c>
      <c r="I89" s="42" t="s">
        <v>323</v>
      </c>
      <c r="J89" s="42" t="s">
        <v>323</v>
      </c>
      <c r="K89" s="42" t="s">
        <v>323</v>
      </c>
      <c r="L89" s="42" t="s">
        <v>323</v>
      </c>
      <c r="M89" s="42"/>
    </row>
    <row r="90" spans="1:13" ht="12.75" customHeight="1">
      <c r="A90" s="40" t="s">
        <v>1541</v>
      </c>
      <c r="B90" s="28" t="s">
        <v>2464</v>
      </c>
      <c r="C90" s="28" t="s">
        <v>2981</v>
      </c>
      <c r="D90" s="28" t="s">
        <v>194</v>
      </c>
      <c r="E90" s="28" t="s">
        <v>968</v>
      </c>
      <c r="F90" s="28" t="s">
        <v>89</v>
      </c>
      <c r="G90" s="28" t="s">
        <v>1412</v>
      </c>
      <c r="H90" s="28" t="s">
        <v>323</v>
      </c>
      <c r="I90" s="42" t="s">
        <v>323</v>
      </c>
      <c r="J90" s="42" t="s">
        <v>323</v>
      </c>
      <c r="K90" s="42" t="s">
        <v>323</v>
      </c>
      <c r="L90" s="42" t="s">
        <v>323</v>
      </c>
      <c r="M90" s="42"/>
    </row>
    <row r="91" spans="1:13" ht="12.75" customHeight="1">
      <c r="A91" s="40" t="s">
        <v>879</v>
      </c>
      <c r="B91" s="28" t="s">
        <v>1082</v>
      </c>
      <c r="C91" s="28" t="s">
        <v>2981</v>
      </c>
      <c r="D91" s="28" t="s">
        <v>194</v>
      </c>
      <c r="E91" s="28" t="s">
        <v>88</v>
      </c>
      <c r="F91" s="28" t="s">
        <v>89</v>
      </c>
      <c r="G91" s="28" t="s">
        <v>127</v>
      </c>
      <c r="H91" s="28" t="s">
        <v>2992</v>
      </c>
      <c r="I91" s="42" t="s">
        <v>3058</v>
      </c>
      <c r="J91" s="42" t="s">
        <v>324</v>
      </c>
      <c r="K91" s="42" t="s">
        <v>3059</v>
      </c>
      <c r="L91" s="42" t="s">
        <v>325</v>
      </c>
      <c r="M91" s="42"/>
    </row>
    <row r="92" spans="1:13" ht="12.75" customHeight="1">
      <c r="A92" s="40" t="s">
        <v>880</v>
      </c>
      <c r="B92" s="28" t="s">
        <v>1083</v>
      </c>
      <c r="C92" s="28" t="s">
        <v>2981</v>
      </c>
      <c r="D92" s="28" t="s">
        <v>194</v>
      </c>
      <c r="E92" s="28" t="s">
        <v>88</v>
      </c>
      <c r="F92" s="28" t="s">
        <v>89</v>
      </c>
      <c r="G92" s="28" t="s">
        <v>128</v>
      </c>
      <c r="H92" s="28" t="s">
        <v>2992</v>
      </c>
      <c r="I92" s="42" t="s">
        <v>3060</v>
      </c>
      <c r="J92" s="42" t="s">
        <v>326</v>
      </c>
      <c r="K92" s="42" t="s">
        <v>327</v>
      </c>
      <c r="L92" s="42" t="s">
        <v>328</v>
      </c>
      <c r="M92" s="42"/>
    </row>
    <row r="93" spans="1:13" ht="12.75" customHeight="1">
      <c r="A93" s="40" t="s">
        <v>881</v>
      </c>
      <c r="B93" s="28" t="s">
        <v>1084</v>
      </c>
      <c r="C93" s="28" t="s">
        <v>2981</v>
      </c>
      <c r="D93" s="28" t="s">
        <v>194</v>
      </c>
      <c r="E93" s="28" t="s">
        <v>88</v>
      </c>
      <c r="F93" s="28" t="s">
        <v>89</v>
      </c>
      <c r="G93" s="28" t="s">
        <v>129</v>
      </c>
      <c r="H93" s="28" t="s">
        <v>2992</v>
      </c>
      <c r="I93" s="42" t="s">
        <v>329</v>
      </c>
      <c r="J93" s="42" t="s">
        <v>3061</v>
      </c>
      <c r="K93" s="42" t="s">
        <v>330</v>
      </c>
      <c r="L93" s="42" t="s">
        <v>331</v>
      </c>
      <c r="M93" s="42"/>
    </row>
    <row r="94" spans="1:13" ht="12.75" customHeight="1">
      <c r="A94" s="40" t="s">
        <v>882</v>
      </c>
      <c r="B94" s="28" t="s">
        <v>1085</v>
      </c>
      <c r="C94" s="28" t="s">
        <v>2981</v>
      </c>
      <c r="D94" s="28" t="s">
        <v>194</v>
      </c>
      <c r="E94" s="28" t="s">
        <v>88</v>
      </c>
      <c r="F94" s="28" t="s">
        <v>89</v>
      </c>
      <c r="G94" s="28" t="s">
        <v>130</v>
      </c>
      <c r="H94" s="28" t="s">
        <v>2992</v>
      </c>
      <c r="I94" s="42" t="s">
        <v>332</v>
      </c>
      <c r="J94" s="42" t="s">
        <v>333</v>
      </c>
      <c r="K94" s="42" t="s">
        <v>334</v>
      </c>
      <c r="L94" s="42" t="s">
        <v>335</v>
      </c>
      <c r="M94" s="42"/>
    </row>
    <row r="95" spans="1:13" ht="12.75" customHeight="1">
      <c r="A95" s="40" t="s">
        <v>883</v>
      </c>
      <c r="B95" s="28" t="s">
        <v>1086</v>
      </c>
      <c r="C95" s="28" t="s">
        <v>2981</v>
      </c>
      <c r="D95" s="28" t="s">
        <v>194</v>
      </c>
      <c r="E95" s="28" t="s">
        <v>88</v>
      </c>
      <c r="F95" s="28" t="s">
        <v>89</v>
      </c>
      <c r="G95" s="28" t="s">
        <v>131</v>
      </c>
      <c r="H95" s="28" t="s">
        <v>2992</v>
      </c>
      <c r="I95" s="42" t="s">
        <v>3062</v>
      </c>
      <c r="J95" s="42" t="s">
        <v>336</v>
      </c>
      <c r="K95" s="42" t="s">
        <v>323</v>
      </c>
      <c r="L95" s="42" t="s">
        <v>337</v>
      </c>
      <c r="M95" s="42"/>
    </row>
    <row r="96" spans="1:13" ht="12.75" customHeight="1">
      <c r="A96" s="40" t="s">
        <v>884</v>
      </c>
      <c r="B96" s="28" t="s">
        <v>1087</v>
      </c>
      <c r="C96" s="28" t="s">
        <v>2981</v>
      </c>
      <c r="D96" s="28" t="s">
        <v>194</v>
      </c>
      <c r="E96" s="28" t="s">
        <v>88</v>
      </c>
      <c r="F96" s="28" t="s">
        <v>89</v>
      </c>
      <c r="G96" s="28" t="s">
        <v>132</v>
      </c>
      <c r="H96" s="28" t="s">
        <v>2992</v>
      </c>
      <c r="I96" s="42" t="s">
        <v>338</v>
      </c>
      <c r="J96" s="42" t="s">
        <v>339</v>
      </c>
      <c r="K96" s="42" t="s">
        <v>323</v>
      </c>
      <c r="L96" s="42" t="s">
        <v>340</v>
      </c>
      <c r="M96" s="42"/>
    </row>
    <row r="97" spans="1:13" ht="12.75" customHeight="1">
      <c r="A97" s="40" t="s">
        <v>885</v>
      </c>
      <c r="B97" s="28" t="s">
        <v>1088</v>
      </c>
      <c r="C97" s="28" t="s">
        <v>2981</v>
      </c>
      <c r="D97" s="28" t="s">
        <v>194</v>
      </c>
      <c r="E97" s="28" t="s">
        <v>88</v>
      </c>
      <c r="F97" s="28" t="s">
        <v>89</v>
      </c>
      <c r="G97" s="28" t="s">
        <v>133</v>
      </c>
      <c r="H97" s="28" t="s">
        <v>2992</v>
      </c>
      <c r="I97" s="42" t="s">
        <v>341</v>
      </c>
      <c r="J97" s="42" t="s">
        <v>342</v>
      </c>
      <c r="K97" s="42" t="s">
        <v>323</v>
      </c>
      <c r="L97" s="42" t="s">
        <v>3063</v>
      </c>
      <c r="M97" s="42"/>
    </row>
    <row r="98" spans="1:13" ht="12.75" customHeight="1">
      <c r="A98" s="40" t="s">
        <v>1542</v>
      </c>
      <c r="B98" s="28" t="s">
        <v>2465</v>
      </c>
      <c r="C98" s="28" t="s">
        <v>2981</v>
      </c>
      <c r="D98" s="28" t="s">
        <v>194</v>
      </c>
      <c r="E98" s="28" t="s">
        <v>88</v>
      </c>
      <c r="F98" s="28" t="s">
        <v>89</v>
      </c>
      <c r="G98" s="28" t="s">
        <v>1411</v>
      </c>
      <c r="H98" s="28" t="s">
        <v>323</v>
      </c>
      <c r="I98" s="42" t="s">
        <v>323</v>
      </c>
      <c r="J98" s="42" t="s">
        <v>323</v>
      </c>
      <c r="K98" s="42" t="s">
        <v>323</v>
      </c>
      <c r="L98" s="42" t="s">
        <v>323</v>
      </c>
      <c r="M98" s="42"/>
    </row>
    <row r="99" spans="1:13" ht="12.75" customHeight="1">
      <c r="A99" s="40" t="s">
        <v>1543</v>
      </c>
      <c r="B99" s="28" t="s">
        <v>2466</v>
      </c>
      <c r="C99" s="28" t="s">
        <v>2981</v>
      </c>
      <c r="D99" s="28" t="s">
        <v>194</v>
      </c>
      <c r="E99" s="28" t="s">
        <v>88</v>
      </c>
      <c r="F99" s="28" t="s">
        <v>89</v>
      </c>
      <c r="G99" s="28" t="s">
        <v>1412</v>
      </c>
      <c r="H99" s="28" t="s">
        <v>323</v>
      </c>
      <c r="I99" s="42" t="s">
        <v>323</v>
      </c>
      <c r="J99" s="42" t="s">
        <v>323</v>
      </c>
      <c r="K99" s="42" t="s">
        <v>323</v>
      </c>
      <c r="L99" s="42" t="s">
        <v>323</v>
      </c>
      <c r="M99" s="42"/>
    </row>
    <row r="100" spans="1:13" ht="12.75" customHeight="1">
      <c r="A100" s="40" t="s">
        <v>894</v>
      </c>
      <c r="B100" s="28" t="s">
        <v>1089</v>
      </c>
      <c r="C100" s="28" t="s">
        <v>2981</v>
      </c>
      <c r="D100" s="28" t="s">
        <v>194</v>
      </c>
      <c r="E100" s="28" t="s">
        <v>199</v>
      </c>
      <c r="F100" s="28" t="s">
        <v>89</v>
      </c>
      <c r="G100" s="28" t="s">
        <v>127</v>
      </c>
      <c r="H100" s="28" t="s">
        <v>1090</v>
      </c>
      <c r="I100" s="42" t="s">
        <v>3058</v>
      </c>
      <c r="J100" s="42" t="s">
        <v>324</v>
      </c>
      <c r="K100" s="42" t="s">
        <v>3059</v>
      </c>
      <c r="L100" s="42" t="s">
        <v>325</v>
      </c>
      <c r="M100" s="42"/>
    </row>
    <row r="101" spans="1:13" ht="12.75" customHeight="1">
      <c r="A101" s="40" t="s">
        <v>630</v>
      </c>
      <c r="B101" s="28" t="s">
        <v>1091</v>
      </c>
      <c r="C101" s="28" t="s">
        <v>2981</v>
      </c>
      <c r="D101" s="28" t="s">
        <v>194</v>
      </c>
      <c r="E101" s="28" t="s">
        <v>199</v>
      </c>
      <c r="F101" s="28" t="s">
        <v>89</v>
      </c>
      <c r="G101" s="28" t="s">
        <v>128</v>
      </c>
      <c r="H101" s="28" t="s">
        <v>1090</v>
      </c>
      <c r="I101" s="42" t="s">
        <v>3060</v>
      </c>
      <c r="J101" s="42" t="s">
        <v>326</v>
      </c>
      <c r="K101" s="42" t="s">
        <v>327</v>
      </c>
      <c r="L101" s="42" t="s">
        <v>328</v>
      </c>
      <c r="M101" s="42"/>
    </row>
    <row r="102" spans="1:13" ht="12.75" customHeight="1">
      <c r="A102" s="40" t="s">
        <v>895</v>
      </c>
      <c r="B102" s="28" t="s">
        <v>1092</v>
      </c>
      <c r="C102" s="28" t="s">
        <v>2981</v>
      </c>
      <c r="D102" s="28" t="s">
        <v>194</v>
      </c>
      <c r="E102" s="28" t="s">
        <v>199</v>
      </c>
      <c r="F102" s="28" t="s">
        <v>89</v>
      </c>
      <c r="G102" s="28" t="s">
        <v>129</v>
      </c>
      <c r="H102" s="28" t="s">
        <v>1090</v>
      </c>
      <c r="I102" s="42" t="s">
        <v>329</v>
      </c>
      <c r="J102" s="42" t="s">
        <v>3061</v>
      </c>
      <c r="K102" s="42" t="s">
        <v>330</v>
      </c>
      <c r="L102" s="42" t="s">
        <v>331</v>
      </c>
      <c r="M102" s="42"/>
    </row>
    <row r="103" spans="1:13" ht="12.75" customHeight="1">
      <c r="A103" s="40" t="s">
        <v>896</v>
      </c>
      <c r="B103" s="28" t="s">
        <v>1093</v>
      </c>
      <c r="C103" s="28" t="s">
        <v>2981</v>
      </c>
      <c r="D103" s="28" t="s">
        <v>194</v>
      </c>
      <c r="E103" s="28" t="s">
        <v>199</v>
      </c>
      <c r="F103" s="28" t="s">
        <v>89</v>
      </c>
      <c r="G103" s="28" t="s">
        <v>130</v>
      </c>
      <c r="H103" s="28" t="s">
        <v>1090</v>
      </c>
      <c r="I103" s="42" t="s">
        <v>332</v>
      </c>
      <c r="J103" s="42" t="s">
        <v>333</v>
      </c>
      <c r="K103" s="42" t="s">
        <v>334</v>
      </c>
      <c r="L103" s="42" t="s">
        <v>335</v>
      </c>
      <c r="M103" s="42"/>
    </row>
    <row r="104" spans="1:13" ht="12.75" customHeight="1">
      <c r="A104" s="40" t="s">
        <v>897</v>
      </c>
      <c r="B104" s="28" t="s">
        <v>1094</v>
      </c>
      <c r="C104" s="28" t="s">
        <v>2981</v>
      </c>
      <c r="D104" s="28" t="s">
        <v>194</v>
      </c>
      <c r="E104" s="28" t="s">
        <v>199</v>
      </c>
      <c r="F104" s="28" t="s">
        <v>89</v>
      </c>
      <c r="G104" s="28" t="s">
        <v>131</v>
      </c>
      <c r="H104" s="28" t="s">
        <v>1090</v>
      </c>
      <c r="I104" s="42" t="s">
        <v>3062</v>
      </c>
      <c r="J104" s="42" t="s">
        <v>336</v>
      </c>
      <c r="K104" s="42" t="s">
        <v>323</v>
      </c>
      <c r="L104" s="42" t="s">
        <v>337</v>
      </c>
      <c r="M104" s="42"/>
    </row>
    <row r="105" spans="1:13" ht="12.75" customHeight="1">
      <c r="A105" s="40" t="s">
        <v>898</v>
      </c>
      <c r="B105" s="28" t="s">
        <v>1095</v>
      </c>
      <c r="C105" s="28" t="s">
        <v>2981</v>
      </c>
      <c r="D105" s="28" t="s">
        <v>194</v>
      </c>
      <c r="E105" s="28" t="s">
        <v>199</v>
      </c>
      <c r="F105" s="28" t="s">
        <v>89</v>
      </c>
      <c r="G105" s="28" t="s">
        <v>132</v>
      </c>
      <c r="H105" s="28" t="s">
        <v>1090</v>
      </c>
      <c r="I105" s="42" t="s">
        <v>338</v>
      </c>
      <c r="J105" s="42" t="s">
        <v>339</v>
      </c>
      <c r="K105" s="42" t="s">
        <v>323</v>
      </c>
      <c r="L105" s="42" t="s">
        <v>340</v>
      </c>
      <c r="M105" s="42"/>
    </row>
    <row r="106" spans="1:13" ht="12.75" customHeight="1">
      <c r="A106" s="40" t="s">
        <v>899</v>
      </c>
      <c r="B106" s="28" t="s">
        <v>1096</v>
      </c>
      <c r="C106" s="28" t="s">
        <v>2981</v>
      </c>
      <c r="D106" s="28" t="s">
        <v>194</v>
      </c>
      <c r="E106" s="28" t="s">
        <v>199</v>
      </c>
      <c r="F106" s="28" t="s">
        <v>89</v>
      </c>
      <c r="G106" s="28" t="s">
        <v>133</v>
      </c>
      <c r="H106" s="28" t="s">
        <v>1090</v>
      </c>
      <c r="I106" s="42" t="s">
        <v>341</v>
      </c>
      <c r="J106" s="42" t="s">
        <v>342</v>
      </c>
      <c r="K106" s="42" t="s">
        <v>323</v>
      </c>
      <c r="L106" s="42" t="s">
        <v>3063</v>
      </c>
      <c r="M106" s="42"/>
    </row>
    <row r="107" spans="1:13" ht="12.75" customHeight="1">
      <c r="A107" s="40" t="s">
        <v>1550</v>
      </c>
      <c r="B107" s="28" t="s">
        <v>2467</v>
      </c>
      <c r="C107" s="28" t="s">
        <v>2981</v>
      </c>
      <c r="D107" s="28" t="s">
        <v>194</v>
      </c>
      <c r="E107" s="28" t="s">
        <v>199</v>
      </c>
      <c r="F107" s="28" t="s">
        <v>89</v>
      </c>
      <c r="G107" s="28" t="s">
        <v>1411</v>
      </c>
      <c r="H107" s="28" t="s">
        <v>323</v>
      </c>
      <c r="I107" s="42" t="s">
        <v>323</v>
      </c>
      <c r="J107" s="42" t="s">
        <v>323</v>
      </c>
      <c r="K107" s="42" t="s">
        <v>323</v>
      </c>
      <c r="L107" s="42" t="s">
        <v>323</v>
      </c>
      <c r="M107" s="42"/>
    </row>
    <row r="108" spans="1:13" ht="12.75" customHeight="1">
      <c r="A108" s="40" t="s">
        <v>1551</v>
      </c>
      <c r="B108" s="28" t="s">
        <v>2468</v>
      </c>
      <c r="C108" s="28" t="s">
        <v>2981</v>
      </c>
      <c r="D108" s="28" t="s">
        <v>194</v>
      </c>
      <c r="E108" s="28" t="s">
        <v>199</v>
      </c>
      <c r="F108" s="28" t="s">
        <v>89</v>
      </c>
      <c r="G108" s="28" t="s">
        <v>1412</v>
      </c>
      <c r="H108" s="28" t="s">
        <v>323</v>
      </c>
      <c r="I108" s="42" t="s">
        <v>323</v>
      </c>
      <c r="J108" s="42" t="s">
        <v>323</v>
      </c>
      <c r="K108" s="42" t="s">
        <v>323</v>
      </c>
      <c r="L108" s="42" t="s">
        <v>323</v>
      </c>
      <c r="M108" s="42"/>
    </row>
    <row r="109" spans="1:13" ht="12.75" customHeight="1">
      <c r="A109" s="40" t="s">
        <v>640</v>
      </c>
      <c r="B109" s="28" t="s">
        <v>1097</v>
      </c>
      <c r="C109" s="28" t="s">
        <v>2981</v>
      </c>
      <c r="D109" s="28" t="s">
        <v>194</v>
      </c>
      <c r="E109" s="28" t="s">
        <v>90</v>
      </c>
      <c r="F109" s="28" t="s">
        <v>89</v>
      </c>
      <c r="G109" s="28" t="s">
        <v>127</v>
      </c>
      <c r="H109" s="28" t="s">
        <v>285</v>
      </c>
      <c r="I109" s="42" t="s">
        <v>3058</v>
      </c>
      <c r="J109" s="42" t="s">
        <v>324</v>
      </c>
      <c r="K109" s="42" t="s">
        <v>3059</v>
      </c>
      <c r="L109" s="42" t="s">
        <v>325</v>
      </c>
      <c r="M109" s="42"/>
    </row>
    <row r="110" spans="1:13" ht="12.75" customHeight="1">
      <c r="A110" s="40" t="s">
        <v>905</v>
      </c>
      <c r="B110" s="28" t="s">
        <v>1098</v>
      </c>
      <c r="C110" s="28" t="s">
        <v>2981</v>
      </c>
      <c r="D110" s="28" t="s">
        <v>194</v>
      </c>
      <c r="E110" s="28" t="s">
        <v>90</v>
      </c>
      <c r="F110" s="28" t="s">
        <v>89</v>
      </c>
      <c r="G110" s="28" t="s">
        <v>128</v>
      </c>
      <c r="H110" s="28" t="s">
        <v>285</v>
      </c>
      <c r="I110" s="42" t="s">
        <v>3060</v>
      </c>
      <c r="J110" s="42" t="s">
        <v>326</v>
      </c>
      <c r="K110" s="42" t="s">
        <v>327</v>
      </c>
      <c r="L110" s="42" t="s">
        <v>328</v>
      </c>
      <c r="M110" s="42"/>
    </row>
    <row r="111" spans="1:13" ht="12.75" customHeight="1">
      <c r="A111" s="40" t="s">
        <v>906</v>
      </c>
      <c r="B111" s="28" t="s">
        <v>1099</v>
      </c>
      <c r="C111" s="28" t="s">
        <v>2981</v>
      </c>
      <c r="D111" s="28" t="s">
        <v>194</v>
      </c>
      <c r="E111" s="28" t="s">
        <v>90</v>
      </c>
      <c r="F111" s="28" t="s">
        <v>89</v>
      </c>
      <c r="G111" s="28" t="s">
        <v>129</v>
      </c>
      <c r="H111" s="28" t="s">
        <v>285</v>
      </c>
      <c r="I111" s="42" t="s">
        <v>329</v>
      </c>
      <c r="J111" s="42" t="s">
        <v>3061</v>
      </c>
      <c r="K111" s="42" t="s">
        <v>330</v>
      </c>
      <c r="L111" s="42" t="s">
        <v>331</v>
      </c>
      <c r="M111" s="42"/>
    </row>
    <row r="112" spans="1:13" ht="12.75" customHeight="1">
      <c r="A112" s="40" t="s">
        <v>907</v>
      </c>
      <c r="B112" s="28" t="s">
        <v>1100</v>
      </c>
      <c r="C112" s="28" t="s">
        <v>2981</v>
      </c>
      <c r="D112" s="28" t="s">
        <v>194</v>
      </c>
      <c r="E112" s="28" t="s">
        <v>90</v>
      </c>
      <c r="F112" s="28" t="s">
        <v>89</v>
      </c>
      <c r="G112" s="28" t="s">
        <v>130</v>
      </c>
      <c r="H112" s="28" t="s">
        <v>285</v>
      </c>
      <c r="I112" s="42" t="s">
        <v>332</v>
      </c>
      <c r="J112" s="42" t="s">
        <v>333</v>
      </c>
      <c r="K112" s="42" t="s">
        <v>334</v>
      </c>
      <c r="L112" s="42" t="s">
        <v>335</v>
      </c>
      <c r="M112" s="42"/>
    </row>
    <row r="113" spans="1:13" ht="12.75" customHeight="1">
      <c r="A113" s="40" t="s">
        <v>908</v>
      </c>
      <c r="B113" s="28" t="s">
        <v>1101</v>
      </c>
      <c r="C113" s="28" t="s">
        <v>2981</v>
      </c>
      <c r="D113" s="28" t="s">
        <v>194</v>
      </c>
      <c r="E113" s="28" t="s">
        <v>90</v>
      </c>
      <c r="F113" s="28" t="s">
        <v>89</v>
      </c>
      <c r="G113" s="28" t="s">
        <v>131</v>
      </c>
      <c r="H113" s="28" t="s">
        <v>285</v>
      </c>
      <c r="I113" s="42" t="s">
        <v>3062</v>
      </c>
      <c r="J113" s="42" t="s">
        <v>336</v>
      </c>
      <c r="K113" s="42" t="s">
        <v>323</v>
      </c>
      <c r="L113" s="42" t="s">
        <v>337</v>
      </c>
      <c r="M113" s="42"/>
    </row>
    <row r="114" spans="1:13" ht="12.75" customHeight="1">
      <c r="A114" s="40" t="s">
        <v>909</v>
      </c>
      <c r="B114" s="28" t="s">
        <v>1102</v>
      </c>
      <c r="C114" s="28" t="s">
        <v>2981</v>
      </c>
      <c r="D114" s="28" t="s">
        <v>194</v>
      </c>
      <c r="E114" s="28" t="s">
        <v>90</v>
      </c>
      <c r="F114" s="28" t="s">
        <v>89</v>
      </c>
      <c r="G114" s="28" t="s">
        <v>132</v>
      </c>
      <c r="H114" s="28" t="s">
        <v>285</v>
      </c>
      <c r="I114" s="42" t="s">
        <v>338</v>
      </c>
      <c r="J114" s="42" t="s">
        <v>339</v>
      </c>
      <c r="K114" s="42" t="s">
        <v>323</v>
      </c>
      <c r="L114" s="42" t="s">
        <v>340</v>
      </c>
      <c r="M114" s="42"/>
    </row>
    <row r="115" spans="1:13" ht="12.75" customHeight="1">
      <c r="A115" s="40" t="s">
        <v>910</v>
      </c>
      <c r="B115" s="28" t="s">
        <v>1103</v>
      </c>
      <c r="C115" s="28" t="s">
        <v>2981</v>
      </c>
      <c r="D115" s="28" t="s">
        <v>194</v>
      </c>
      <c r="E115" s="28" t="s">
        <v>90</v>
      </c>
      <c r="F115" s="28" t="s">
        <v>89</v>
      </c>
      <c r="G115" s="28" t="s">
        <v>133</v>
      </c>
      <c r="H115" s="28" t="s">
        <v>285</v>
      </c>
      <c r="I115" s="42" t="s">
        <v>341</v>
      </c>
      <c r="J115" s="42" t="s">
        <v>342</v>
      </c>
      <c r="K115" s="42" t="s">
        <v>323</v>
      </c>
      <c r="L115" s="42" t="s">
        <v>3063</v>
      </c>
      <c r="M115" s="42"/>
    </row>
    <row r="116" spans="1:13" ht="12.75" customHeight="1">
      <c r="A116" s="40" t="s">
        <v>1559</v>
      </c>
      <c r="B116" s="28" t="s">
        <v>2469</v>
      </c>
      <c r="C116" s="28" t="s">
        <v>2981</v>
      </c>
      <c r="D116" s="28" t="s">
        <v>194</v>
      </c>
      <c r="E116" s="28" t="s">
        <v>90</v>
      </c>
      <c r="F116" s="28" t="s">
        <v>89</v>
      </c>
      <c r="G116" s="28" t="s">
        <v>1411</v>
      </c>
      <c r="H116" s="28" t="s">
        <v>323</v>
      </c>
      <c r="I116" s="42" t="s">
        <v>323</v>
      </c>
      <c r="J116" s="42" t="s">
        <v>323</v>
      </c>
      <c r="K116" s="42" t="s">
        <v>323</v>
      </c>
      <c r="L116" s="42" t="s">
        <v>323</v>
      </c>
      <c r="M116" s="42"/>
    </row>
    <row r="117" spans="1:13" ht="12.75" customHeight="1">
      <c r="A117" s="40" t="s">
        <v>1560</v>
      </c>
      <c r="B117" s="28" t="s">
        <v>2470</v>
      </c>
      <c r="C117" s="28" t="s">
        <v>2981</v>
      </c>
      <c r="D117" s="28" t="s">
        <v>194</v>
      </c>
      <c r="E117" s="28" t="s">
        <v>90</v>
      </c>
      <c r="F117" s="28" t="s">
        <v>89</v>
      </c>
      <c r="G117" s="28" t="s">
        <v>1412</v>
      </c>
      <c r="H117" s="28" t="s">
        <v>323</v>
      </c>
      <c r="I117" s="42" t="s">
        <v>323</v>
      </c>
      <c r="J117" s="42" t="s">
        <v>323</v>
      </c>
      <c r="K117" s="42" t="s">
        <v>323</v>
      </c>
      <c r="L117" s="42" t="s">
        <v>323</v>
      </c>
      <c r="M117" s="42"/>
    </row>
    <row r="118" spans="1:13" ht="12.75" customHeight="1">
      <c r="A118" s="40" t="s">
        <v>622</v>
      </c>
      <c r="B118" s="28" t="s">
        <v>1104</v>
      </c>
      <c r="C118" s="28" t="s">
        <v>2981</v>
      </c>
      <c r="D118" s="28" t="s">
        <v>194</v>
      </c>
      <c r="E118" s="28" t="s">
        <v>18</v>
      </c>
      <c r="F118" s="28" t="s">
        <v>89</v>
      </c>
      <c r="G118" s="28" t="s">
        <v>127</v>
      </c>
      <c r="H118" s="28" t="s">
        <v>2993</v>
      </c>
      <c r="I118" s="42" t="s">
        <v>3058</v>
      </c>
      <c r="J118" s="42" t="s">
        <v>324</v>
      </c>
      <c r="K118" s="42" t="s">
        <v>3059</v>
      </c>
      <c r="L118" s="42" t="s">
        <v>325</v>
      </c>
      <c r="M118" s="42"/>
    </row>
    <row r="119" spans="1:13" ht="12.75" customHeight="1">
      <c r="A119" s="40" t="s">
        <v>623</v>
      </c>
      <c r="B119" s="28" t="s">
        <v>1105</v>
      </c>
      <c r="C119" s="28" t="s">
        <v>2981</v>
      </c>
      <c r="D119" s="28" t="s">
        <v>194</v>
      </c>
      <c r="E119" s="28" t="s">
        <v>18</v>
      </c>
      <c r="F119" s="28" t="s">
        <v>89</v>
      </c>
      <c r="G119" s="28" t="s">
        <v>128</v>
      </c>
      <c r="H119" s="28" t="s">
        <v>2993</v>
      </c>
      <c r="I119" s="42" t="s">
        <v>3060</v>
      </c>
      <c r="J119" s="42" t="s">
        <v>326</v>
      </c>
      <c r="K119" s="42" t="s">
        <v>327</v>
      </c>
      <c r="L119" s="42" t="s">
        <v>328</v>
      </c>
      <c r="M119" s="42"/>
    </row>
    <row r="120" spans="1:13" ht="12.75" customHeight="1">
      <c r="A120" s="40" t="s">
        <v>888</v>
      </c>
      <c r="B120" s="28" t="s">
        <v>1106</v>
      </c>
      <c r="C120" s="28" t="s">
        <v>2981</v>
      </c>
      <c r="D120" s="28" t="s">
        <v>194</v>
      </c>
      <c r="E120" s="28" t="s">
        <v>18</v>
      </c>
      <c r="F120" s="28" t="s">
        <v>89</v>
      </c>
      <c r="G120" s="28" t="s">
        <v>129</v>
      </c>
      <c r="H120" s="28" t="s">
        <v>2993</v>
      </c>
      <c r="I120" s="42" t="s">
        <v>329</v>
      </c>
      <c r="J120" s="42" t="s">
        <v>3061</v>
      </c>
      <c r="K120" s="42" t="s">
        <v>330</v>
      </c>
      <c r="L120" s="42" t="s">
        <v>331</v>
      </c>
      <c r="M120" s="42"/>
    </row>
    <row r="121" spans="1:13" ht="12.75" customHeight="1">
      <c r="A121" s="40" t="s">
        <v>889</v>
      </c>
      <c r="B121" s="28" t="s">
        <v>1107</v>
      </c>
      <c r="C121" s="28" t="s">
        <v>2981</v>
      </c>
      <c r="D121" s="28" t="s">
        <v>194</v>
      </c>
      <c r="E121" s="28" t="s">
        <v>18</v>
      </c>
      <c r="F121" s="28" t="s">
        <v>89</v>
      </c>
      <c r="G121" s="28" t="s">
        <v>130</v>
      </c>
      <c r="H121" s="28" t="s">
        <v>2993</v>
      </c>
      <c r="I121" s="42" t="s">
        <v>332</v>
      </c>
      <c r="J121" s="42" t="s">
        <v>333</v>
      </c>
      <c r="K121" s="42" t="s">
        <v>334</v>
      </c>
      <c r="L121" s="42" t="s">
        <v>335</v>
      </c>
      <c r="M121" s="42"/>
    </row>
    <row r="122" spans="1:13" ht="12.75" customHeight="1">
      <c r="A122" s="40" t="s">
        <v>890</v>
      </c>
      <c r="B122" s="28" t="s">
        <v>1108</v>
      </c>
      <c r="C122" s="28" t="s">
        <v>2981</v>
      </c>
      <c r="D122" s="28" t="s">
        <v>194</v>
      </c>
      <c r="E122" s="28" t="s">
        <v>18</v>
      </c>
      <c r="F122" s="28" t="s">
        <v>89</v>
      </c>
      <c r="G122" s="28" t="s">
        <v>131</v>
      </c>
      <c r="H122" s="28" t="s">
        <v>2993</v>
      </c>
      <c r="I122" s="42" t="s">
        <v>3062</v>
      </c>
      <c r="J122" s="42" t="s">
        <v>336</v>
      </c>
      <c r="K122" s="42" t="s">
        <v>323</v>
      </c>
      <c r="L122" s="42" t="s">
        <v>337</v>
      </c>
      <c r="M122" s="42"/>
    </row>
    <row r="123" spans="1:13" ht="12.75" customHeight="1">
      <c r="A123" s="40" t="s">
        <v>891</v>
      </c>
      <c r="B123" s="28" t="s">
        <v>1109</v>
      </c>
      <c r="C123" s="28" t="s">
        <v>2981</v>
      </c>
      <c r="D123" s="28" t="s">
        <v>194</v>
      </c>
      <c r="E123" s="28" t="s">
        <v>18</v>
      </c>
      <c r="F123" s="28" t="s">
        <v>89</v>
      </c>
      <c r="G123" s="28" t="s">
        <v>132</v>
      </c>
      <c r="H123" s="28" t="s">
        <v>2993</v>
      </c>
      <c r="I123" s="42" t="s">
        <v>338</v>
      </c>
      <c r="J123" s="42" t="s">
        <v>339</v>
      </c>
      <c r="K123" s="42" t="s">
        <v>323</v>
      </c>
      <c r="L123" s="42" t="s">
        <v>340</v>
      </c>
      <c r="M123" s="42"/>
    </row>
    <row r="124" spans="1:13" ht="12.75" customHeight="1">
      <c r="A124" s="40" t="s">
        <v>624</v>
      </c>
      <c r="B124" s="28" t="s">
        <v>1110</v>
      </c>
      <c r="C124" s="28" t="s">
        <v>2981</v>
      </c>
      <c r="D124" s="28" t="s">
        <v>194</v>
      </c>
      <c r="E124" s="28" t="s">
        <v>18</v>
      </c>
      <c r="F124" s="28" t="s">
        <v>89</v>
      </c>
      <c r="G124" s="28" t="s">
        <v>133</v>
      </c>
      <c r="H124" s="28" t="s">
        <v>2993</v>
      </c>
      <c r="I124" s="42" t="s">
        <v>341</v>
      </c>
      <c r="J124" s="42" t="s">
        <v>342</v>
      </c>
      <c r="K124" s="42" t="s">
        <v>323</v>
      </c>
      <c r="L124" s="42" t="s">
        <v>3063</v>
      </c>
      <c r="M124" s="42"/>
    </row>
    <row r="125" spans="1:13" ht="12.75" customHeight="1">
      <c r="A125" s="40" t="s">
        <v>1546</v>
      </c>
      <c r="B125" s="28" t="s">
        <v>2471</v>
      </c>
      <c r="C125" s="28" t="s">
        <v>2981</v>
      </c>
      <c r="D125" s="28" t="s">
        <v>194</v>
      </c>
      <c r="E125" s="28" t="s">
        <v>18</v>
      </c>
      <c r="F125" s="28" t="s">
        <v>89</v>
      </c>
      <c r="G125" s="28" t="s">
        <v>1411</v>
      </c>
      <c r="H125" s="28" t="s">
        <v>323</v>
      </c>
      <c r="I125" s="42" t="s">
        <v>323</v>
      </c>
      <c r="J125" s="42" t="s">
        <v>323</v>
      </c>
      <c r="K125" s="42" t="s">
        <v>323</v>
      </c>
      <c r="L125" s="42" t="s">
        <v>323</v>
      </c>
      <c r="M125" s="42"/>
    </row>
    <row r="126" spans="1:13" ht="12.75" customHeight="1">
      <c r="A126" s="40" t="s">
        <v>1547</v>
      </c>
      <c r="B126" s="28" t="s">
        <v>2472</v>
      </c>
      <c r="C126" s="28" t="s">
        <v>2981</v>
      </c>
      <c r="D126" s="28" t="s">
        <v>194</v>
      </c>
      <c r="E126" s="28" t="s">
        <v>18</v>
      </c>
      <c r="F126" s="28" t="s">
        <v>89</v>
      </c>
      <c r="G126" s="28" t="s">
        <v>1412</v>
      </c>
      <c r="H126" s="28" t="s">
        <v>323</v>
      </c>
      <c r="I126" s="42" t="s">
        <v>323</v>
      </c>
      <c r="J126" s="42" t="s">
        <v>323</v>
      </c>
      <c r="K126" s="42" t="s">
        <v>323</v>
      </c>
      <c r="L126" s="42" t="s">
        <v>323</v>
      </c>
      <c r="M126" s="42"/>
    </row>
    <row r="127" spans="1:13" ht="12.75" customHeight="1">
      <c r="A127" s="40" t="s">
        <v>641</v>
      </c>
      <c r="B127" s="28" t="s">
        <v>1111</v>
      </c>
      <c r="C127" s="28" t="s">
        <v>2981</v>
      </c>
      <c r="D127" s="28" t="s">
        <v>194</v>
      </c>
      <c r="E127" s="28" t="s">
        <v>19</v>
      </c>
      <c r="F127" s="28" t="s">
        <v>89</v>
      </c>
      <c r="G127" s="28" t="s">
        <v>127</v>
      </c>
      <c r="H127" s="28" t="s">
        <v>2994</v>
      </c>
      <c r="I127" s="42" t="s">
        <v>3058</v>
      </c>
      <c r="J127" s="42" t="s">
        <v>324</v>
      </c>
      <c r="K127" s="42" t="s">
        <v>3059</v>
      </c>
      <c r="L127" s="42" t="s">
        <v>325</v>
      </c>
      <c r="M127" s="42"/>
    </row>
    <row r="128" spans="1:13" ht="12.75" customHeight="1">
      <c r="A128" s="40" t="s">
        <v>642</v>
      </c>
      <c r="B128" s="28" t="s">
        <v>1112</v>
      </c>
      <c r="C128" s="28" t="s">
        <v>2981</v>
      </c>
      <c r="D128" s="28" t="s">
        <v>194</v>
      </c>
      <c r="E128" s="28" t="s">
        <v>19</v>
      </c>
      <c r="F128" s="28" t="s">
        <v>89</v>
      </c>
      <c r="G128" s="28" t="s">
        <v>128</v>
      </c>
      <c r="H128" s="28" t="s">
        <v>2994</v>
      </c>
      <c r="I128" s="42" t="s">
        <v>3060</v>
      </c>
      <c r="J128" s="42" t="s">
        <v>326</v>
      </c>
      <c r="K128" s="42" t="s">
        <v>327</v>
      </c>
      <c r="L128" s="42" t="s">
        <v>328</v>
      </c>
      <c r="M128" s="42"/>
    </row>
    <row r="129" spans="1:13" ht="12.75" customHeight="1">
      <c r="A129" s="40" t="s">
        <v>911</v>
      </c>
      <c r="B129" s="28" t="s">
        <v>1113</v>
      </c>
      <c r="C129" s="28" t="s">
        <v>2981</v>
      </c>
      <c r="D129" s="28" t="s">
        <v>194</v>
      </c>
      <c r="E129" s="28" t="s">
        <v>19</v>
      </c>
      <c r="F129" s="28" t="s">
        <v>89</v>
      </c>
      <c r="G129" s="28" t="s">
        <v>129</v>
      </c>
      <c r="H129" s="28" t="s">
        <v>2994</v>
      </c>
      <c r="I129" s="42" t="s">
        <v>329</v>
      </c>
      <c r="J129" s="42" t="s">
        <v>3061</v>
      </c>
      <c r="K129" s="42" t="s">
        <v>330</v>
      </c>
      <c r="L129" s="42" t="s">
        <v>331</v>
      </c>
      <c r="M129" s="42"/>
    </row>
    <row r="130" spans="1:13" ht="12.75" customHeight="1">
      <c r="A130" s="40" t="s">
        <v>643</v>
      </c>
      <c r="B130" s="28" t="s">
        <v>1114</v>
      </c>
      <c r="C130" s="28" t="s">
        <v>2981</v>
      </c>
      <c r="D130" s="28" t="s">
        <v>194</v>
      </c>
      <c r="E130" s="28" t="s">
        <v>19</v>
      </c>
      <c r="F130" s="28" t="s">
        <v>89</v>
      </c>
      <c r="G130" s="28" t="s">
        <v>130</v>
      </c>
      <c r="H130" s="28" t="s">
        <v>2994</v>
      </c>
      <c r="I130" s="42" t="s">
        <v>332</v>
      </c>
      <c r="J130" s="42" t="s">
        <v>333</v>
      </c>
      <c r="K130" s="42" t="s">
        <v>334</v>
      </c>
      <c r="L130" s="42" t="s">
        <v>335</v>
      </c>
      <c r="M130" s="42"/>
    </row>
    <row r="131" spans="1:13" ht="12.75" customHeight="1">
      <c r="A131" s="40" t="s">
        <v>912</v>
      </c>
      <c r="B131" s="28" t="s">
        <v>1115</v>
      </c>
      <c r="C131" s="28" t="s">
        <v>2981</v>
      </c>
      <c r="D131" s="28" t="s">
        <v>194</v>
      </c>
      <c r="E131" s="28" t="s">
        <v>19</v>
      </c>
      <c r="F131" s="28" t="s">
        <v>89</v>
      </c>
      <c r="G131" s="28" t="s">
        <v>131</v>
      </c>
      <c r="H131" s="28" t="s">
        <v>2994</v>
      </c>
      <c r="I131" s="42" t="s">
        <v>3062</v>
      </c>
      <c r="J131" s="42" t="s">
        <v>336</v>
      </c>
      <c r="K131" s="42" t="s">
        <v>323</v>
      </c>
      <c r="L131" s="42" t="s">
        <v>337</v>
      </c>
      <c r="M131" s="42"/>
    </row>
    <row r="132" spans="1:13" ht="12.75" customHeight="1">
      <c r="A132" s="40" t="s">
        <v>644</v>
      </c>
      <c r="B132" s="28" t="s">
        <v>1116</v>
      </c>
      <c r="C132" s="28" t="s">
        <v>2981</v>
      </c>
      <c r="D132" s="28" t="s">
        <v>194</v>
      </c>
      <c r="E132" s="28" t="s">
        <v>19</v>
      </c>
      <c r="F132" s="28" t="s">
        <v>89</v>
      </c>
      <c r="G132" s="28" t="s">
        <v>132</v>
      </c>
      <c r="H132" s="28" t="s">
        <v>2994</v>
      </c>
      <c r="I132" s="42" t="s">
        <v>338</v>
      </c>
      <c r="J132" s="42" t="s">
        <v>339</v>
      </c>
      <c r="K132" s="42" t="s">
        <v>323</v>
      </c>
      <c r="L132" s="42" t="s">
        <v>340</v>
      </c>
      <c r="M132" s="42"/>
    </row>
    <row r="133" spans="1:13" ht="12.75" customHeight="1">
      <c r="A133" s="40" t="s">
        <v>913</v>
      </c>
      <c r="B133" s="28" t="s">
        <v>1117</v>
      </c>
      <c r="C133" s="28" t="s">
        <v>2981</v>
      </c>
      <c r="D133" s="28" t="s">
        <v>194</v>
      </c>
      <c r="E133" s="28" t="s">
        <v>19</v>
      </c>
      <c r="F133" s="28" t="s">
        <v>89</v>
      </c>
      <c r="G133" s="28" t="s">
        <v>133</v>
      </c>
      <c r="H133" s="28" t="s">
        <v>2994</v>
      </c>
      <c r="I133" s="42" t="s">
        <v>341</v>
      </c>
      <c r="J133" s="42" t="s">
        <v>342</v>
      </c>
      <c r="K133" s="42" t="s">
        <v>323</v>
      </c>
      <c r="L133" s="42" t="s">
        <v>3063</v>
      </c>
      <c r="M133" s="42"/>
    </row>
    <row r="134" spans="1:13" ht="12.75" customHeight="1">
      <c r="A134" s="40" t="s">
        <v>1561</v>
      </c>
      <c r="B134" s="28" t="s">
        <v>2473</v>
      </c>
      <c r="C134" s="28" t="s">
        <v>2981</v>
      </c>
      <c r="D134" s="28" t="s">
        <v>194</v>
      </c>
      <c r="E134" s="28" t="s">
        <v>19</v>
      </c>
      <c r="F134" s="28" t="s">
        <v>89</v>
      </c>
      <c r="G134" s="28" t="s">
        <v>1411</v>
      </c>
      <c r="H134" s="28" t="s">
        <v>323</v>
      </c>
      <c r="I134" s="42" t="s">
        <v>323</v>
      </c>
      <c r="J134" s="42" t="s">
        <v>323</v>
      </c>
      <c r="K134" s="42" t="s">
        <v>323</v>
      </c>
      <c r="L134" s="42" t="s">
        <v>323</v>
      </c>
      <c r="M134" s="42"/>
    </row>
    <row r="135" spans="1:13" ht="12.75" customHeight="1">
      <c r="A135" s="40" t="s">
        <v>1562</v>
      </c>
      <c r="B135" s="28" t="s">
        <v>2474</v>
      </c>
      <c r="C135" s="28" t="s">
        <v>2981</v>
      </c>
      <c r="D135" s="28" t="s">
        <v>194</v>
      </c>
      <c r="E135" s="28" t="s">
        <v>19</v>
      </c>
      <c r="F135" s="28" t="s">
        <v>89</v>
      </c>
      <c r="G135" s="28" t="s">
        <v>1412</v>
      </c>
      <c r="H135" s="28" t="s">
        <v>323</v>
      </c>
      <c r="I135" s="42" t="s">
        <v>323</v>
      </c>
      <c r="J135" s="42" t="s">
        <v>323</v>
      </c>
      <c r="K135" s="42" t="s">
        <v>323</v>
      </c>
      <c r="L135" s="42" t="s">
        <v>323</v>
      </c>
      <c r="M135" s="42"/>
    </row>
    <row r="136" spans="1:13" ht="12.75" customHeight="1">
      <c r="A136" s="40" t="s">
        <v>3080</v>
      </c>
      <c r="B136" s="28" t="s">
        <v>3311</v>
      </c>
      <c r="C136" s="28" t="s">
        <v>2981</v>
      </c>
      <c r="D136" s="28" t="s">
        <v>194</v>
      </c>
      <c r="E136" s="28" t="s">
        <v>2760</v>
      </c>
      <c r="F136" s="28" t="s">
        <v>89</v>
      </c>
      <c r="G136" s="28" t="s">
        <v>127</v>
      </c>
      <c r="H136" s="28" t="s">
        <v>2995</v>
      </c>
      <c r="I136" s="42" t="s">
        <v>3058</v>
      </c>
      <c r="J136" s="42" t="s">
        <v>324</v>
      </c>
      <c r="K136" s="42" t="s">
        <v>3059</v>
      </c>
      <c r="L136" s="42" t="s">
        <v>325</v>
      </c>
      <c r="M136" s="42"/>
    </row>
    <row r="137" spans="1:13" ht="12.75" customHeight="1">
      <c r="A137" s="40" t="s">
        <v>3081</v>
      </c>
      <c r="B137" s="28" t="s">
        <v>3312</v>
      </c>
      <c r="C137" s="28" t="s">
        <v>2981</v>
      </c>
      <c r="D137" s="28" t="s">
        <v>194</v>
      </c>
      <c r="E137" s="28" t="s">
        <v>2760</v>
      </c>
      <c r="F137" s="28" t="s">
        <v>89</v>
      </c>
      <c r="G137" s="28" t="s">
        <v>128</v>
      </c>
      <c r="H137" s="28" t="s">
        <v>2995</v>
      </c>
      <c r="I137" s="42" t="s">
        <v>3060</v>
      </c>
      <c r="J137" s="42" t="s">
        <v>326</v>
      </c>
      <c r="K137" s="42" t="s">
        <v>327</v>
      </c>
      <c r="L137" s="42" t="s">
        <v>328</v>
      </c>
      <c r="M137" s="42"/>
    </row>
    <row r="138" spans="1:13" ht="12.75" customHeight="1">
      <c r="A138" s="40" t="s">
        <v>3082</v>
      </c>
      <c r="B138" s="28" t="s">
        <v>3313</v>
      </c>
      <c r="C138" s="28" t="s">
        <v>2981</v>
      </c>
      <c r="D138" s="28" t="s">
        <v>194</v>
      </c>
      <c r="E138" s="28" t="s">
        <v>2760</v>
      </c>
      <c r="F138" s="28" t="s">
        <v>89</v>
      </c>
      <c r="G138" s="28" t="s">
        <v>129</v>
      </c>
      <c r="H138" s="28" t="s">
        <v>2995</v>
      </c>
      <c r="I138" s="42" t="s">
        <v>329</v>
      </c>
      <c r="J138" s="42" t="s">
        <v>3061</v>
      </c>
      <c r="K138" s="42" t="s">
        <v>330</v>
      </c>
      <c r="L138" s="42" t="s">
        <v>331</v>
      </c>
      <c r="M138" s="42"/>
    </row>
    <row r="139" spans="1:13" ht="12.75" customHeight="1">
      <c r="A139" s="40" t="s">
        <v>3083</v>
      </c>
      <c r="B139" s="28" t="s">
        <v>3314</v>
      </c>
      <c r="C139" s="28" t="s">
        <v>2981</v>
      </c>
      <c r="D139" s="28" t="s">
        <v>194</v>
      </c>
      <c r="E139" s="28" t="s">
        <v>2760</v>
      </c>
      <c r="F139" s="28" t="s">
        <v>89</v>
      </c>
      <c r="G139" s="28" t="s">
        <v>130</v>
      </c>
      <c r="H139" s="28" t="s">
        <v>2995</v>
      </c>
      <c r="I139" s="42" t="s">
        <v>332</v>
      </c>
      <c r="J139" s="42" t="s">
        <v>333</v>
      </c>
      <c r="K139" s="42" t="s">
        <v>334</v>
      </c>
      <c r="L139" s="42" t="s">
        <v>335</v>
      </c>
      <c r="M139" s="42"/>
    </row>
    <row r="140" spans="1:13" ht="12.75" customHeight="1">
      <c r="A140" s="40" t="s">
        <v>3084</v>
      </c>
      <c r="B140" s="28" t="s">
        <v>3315</v>
      </c>
      <c r="C140" s="28" t="s">
        <v>2981</v>
      </c>
      <c r="D140" s="28" t="s">
        <v>194</v>
      </c>
      <c r="E140" s="28" t="s">
        <v>2760</v>
      </c>
      <c r="F140" s="28" t="s">
        <v>89</v>
      </c>
      <c r="G140" s="28" t="s">
        <v>131</v>
      </c>
      <c r="H140" s="28" t="s">
        <v>2995</v>
      </c>
      <c r="I140" s="42" t="s">
        <v>3062</v>
      </c>
      <c r="J140" s="42" t="s">
        <v>336</v>
      </c>
      <c r="K140" s="42" t="s">
        <v>323</v>
      </c>
      <c r="L140" s="42" t="s">
        <v>337</v>
      </c>
      <c r="M140" s="42"/>
    </row>
    <row r="141" spans="1:13" ht="12.75" customHeight="1">
      <c r="A141" s="40" t="s">
        <v>3085</v>
      </c>
      <c r="B141" s="28" t="s">
        <v>3316</v>
      </c>
      <c r="C141" s="28" t="s">
        <v>2981</v>
      </c>
      <c r="D141" s="28" t="s">
        <v>194</v>
      </c>
      <c r="E141" s="28" t="s">
        <v>2760</v>
      </c>
      <c r="F141" s="28" t="s">
        <v>89</v>
      </c>
      <c r="G141" s="28" t="s">
        <v>132</v>
      </c>
      <c r="H141" s="28" t="s">
        <v>2995</v>
      </c>
      <c r="I141" s="42" t="s">
        <v>338</v>
      </c>
      <c r="J141" s="42" t="s">
        <v>339</v>
      </c>
      <c r="K141" s="42" t="s">
        <v>323</v>
      </c>
      <c r="L141" s="42" t="s">
        <v>340</v>
      </c>
      <c r="M141" s="42"/>
    </row>
    <row r="142" spans="1:13" ht="12.75" customHeight="1">
      <c r="A142" s="40" t="s">
        <v>3086</v>
      </c>
      <c r="B142" s="28" t="s">
        <v>3317</v>
      </c>
      <c r="C142" s="28" t="s">
        <v>2981</v>
      </c>
      <c r="D142" s="28" t="s">
        <v>194</v>
      </c>
      <c r="E142" s="28" t="s">
        <v>2760</v>
      </c>
      <c r="F142" s="28" t="s">
        <v>89</v>
      </c>
      <c r="G142" s="28" t="s">
        <v>133</v>
      </c>
      <c r="H142" s="28" t="s">
        <v>2995</v>
      </c>
      <c r="I142" s="42" t="s">
        <v>341</v>
      </c>
      <c r="J142" s="42" t="s">
        <v>342</v>
      </c>
      <c r="K142" s="42" t="s">
        <v>323</v>
      </c>
      <c r="L142" s="42" t="s">
        <v>3063</v>
      </c>
      <c r="M142" s="42"/>
    </row>
    <row r="143" spans="1:13" ht="12.75" customHeight="1">
      <c r="A143" s="40" t="s">
        <v>1118</v>
      </c>
      <c r="B143" s="28" t="s">
        <v>1119</v>
      </c>
      <c r="C143" s="28" t="s">
        <v>2981</v>
      </c>
      <c r="D143" s="28" t="s">
        <v>194</v>
      </c>
      <c r="E143" s="28" t="s">
        <v>969</v>
      </c>
      <c r="F143" s="28" t="s">
        <v>969</v>
      </c>
      <c r="G143" s="28" t="s">
        <v>131</v>
      </c>
      <c r="H143" s="28" t="s">
        <v>1120</v>
      </c>
      <c r="I143" s="42" t="s">
        <v>3062</v>
      </c>
      <c r="J143" s="42" t="s">
        <v>336</v>
      </c>
      <c r="K143" s="42" t="s">
        <v>323</v>
      </c>
      <c r="L143" s="42" t="s">
        <v>337</v>
      </c>
      <c r="M143" s="42"/>
    </row>
    <row r="144" spans="1:13" ht="12.75" customHeight="1">
      <c r="A144" s="40" t="s">
        <v>1121</v>
      </c>
      <c r="B144" s="28" t="s">
        <v>1122</v>
      </c>
      <c r="C144" s="28" t="s">
        <v>2981</v>
      </c>
      <c r="D144" s="28" t="s">
        <v>194</v>
      </c>
      <c r="E144" s="28" t="s">
        <v>969</v>
      </c>
      <c r="F144" s="28" t="s">
        <v>969</v>
      </c>
      <c r="G144" s="28" t="s">
        <v>132</v>
      </c>
      <c r="H144" s="28" t="s">
        <v>1120</v>
      </c>
      <c r="I144" s="42" t="s">
        <v>338</v>
      </c>
      <c r="J144" s="42" t="s">
        <v>339</v>
      </c>
      <c r="K144" s="42" t="s">
        <v>323</v>
      </c>
      <c r="L144" s="42" t="s">
        <v>340</v>
      </c>
      <c r="M144" s="42"/>
    </row>
    <row r="145" spans="1:13" ht="12.75" customHeight="1">
      <c r="A145" s="40" t="s">
        <v>1123</v>
      </c>
      <c r="B145" s="28" t="s">
        <v>1124</v>
      </c>
      <c r="C145" s="28" t="s">
        <v>2981</v>
      </c>
      <c r="D145" s="28" t="s">
        <v>194</v>
      </c>
      <c r="E145" s="28" t="s">
        <v>969</v>
      </c>
      <c r="F145" s="28" t="s">
        <v>969</v>
      </c>
      <c r="G145" s="28" t="s">
        <v>133</v>
      </c>
      <c r="H145" s="28" t="s">
        <v>1120</v>
      </c>
      <c r="I145" s="42" t="s">
        <v>341</v>
      </c>
      <c r="J145" s="42" t="s">
        <v>342</v>
      </c>
      <c r="K145" s="42" t="s">
        <v>323</v>
      </c>
      <c r="L145" s="42" t="s">
        <v>3063</v>
      </c>
      <c r="M145" s="42"/>
    </row>
    <row r="146" spans="1:13" ht="12.75" customHeight="1">
      <c r="A146" s="40" t="s">
        <v>631</v>
      </c>
      <c r="B146" s="28" t="s">
        <v>1125</v>
      </c>
      <c r="C146" s="28" t="s">
        <v>2981</v>
      </c>
      <c r="D146" s="28" t="s">
        <v>194</v>
      </c>
      <c r="E146" s="28" t="s">
        <v>38</v>
      </c>
      <c r="F146" s="28" t="s">
        <v>200</v>
      </c>
      <c r="G146" s="28" t="s">
        <v>127</v>
      </c>
      <c r="H146" s="28" t="s">
        <v>2996</v>
      </c>
      <c r="I146" s="42" t="s">
        <v>3058</v>
      </c>
      <c r="J146" s="42" t="s">
        <v>324</v>
      </c>
      <c r="K146" s="42" t="s">
        <v>3059</v>
      </c>
      <c r="L146" s="42" t="s">
        <v>325</v>
      </c>
      <c r="M146" s="42"/>
    </row>
    <row r="147" spans="1:13" ht="12.75" customHeight="1">
      <c r="A147" s="40" t="s">
        <v>632</v>
      </c>
      <c r="B147" s="28" t="s">
        <v>1126</v>
      </c>
      <c r="C147" s="28" t="s">
        <v>2981</v>
      </c>
      <c r="D147" s="28" t="s">
        <v>194</v>
      </c>
      <c r="E147" s="28" t="s">
        <v>38</v>
      </c>
      <c r="F147" s="28" t="s">
        <v>200</v>
      </c>
      <c r="G147" s="28" t="s">
        <v>128</v>
      </c>
      <c r="H147" s="28" t="s">
        <v>2996</v>
      </c>
      <c r="I147" s="42" t="s">
        <v>3060</v>
      </c>
      <c r="J147" s="42" t="s">
        <v>326</v>
      </c>
      <c r="K147" s="42" t="s">
        <v>327</v>
      </c>
      <c r="L147" s="42" t="s">
        <v>328</v>
      </c>
      <c r="M147" s="42"/>
    </row>
    <row r="148" spans="1:13" ht="12.75" customHeight="1">
      <c r="A148" s="40" t="s">
        <v>900</v>
      </c>
      <c r="B148" s="28" t="s">
        <v>1127</v>
      </c>
      <c r="C148" s="28" t="s">
        <v>2981</v>
      </c>
      <c r="D148" s="28" t="s">
        <v>194</v>
      </c>
      <c r="E148" s="28" t="s">
        <v>38</v>
      </c>
      <c r="F148" s="28" t="s">
        <v>200</v>
      </c>
      <c r="G148" s="28" t="s">
        <v>129</v>
      </c>
      <c r="H148" s="28" t="s">
        <v>2996</v>
      </c>
      <c r="I148" s="42" t="s">
        <v>329</v>
      </c>
      <c r="J148" s="42" t="s">
        <v>3061</v>
      </c>
      <c r="K148" s="42" t="s">
        <v>330</v>
      </c>
      <c r="L148" s="42" t="s">
        <v>331</v>
      </c>
      <c r="M148" s="42"/>
    </row>
    <row r="149" spans="1:13" ht="12.75" customHeight="1">
      <c r="A149" s="40" t="s">
        <v>633</v>
      </c>
      <c r="B149" s="28" t="s">
        <v>1128</v>
      </c>
      <c r="C149" s="28" t="s">
        <v>2981</v>
      </c>
      <c r="D149" s="28" t="s">
        <v>194</v>
      </c>
      <c r="E149" s="28" t="s">
        <v>38</v>
      </c>
      <c r="F149" s="28" t="s">
        <v>200</v>
      </c>
      <c r="G149" s="28" t="s">
        <v>130</v>
      </c>
      <c r="H149" s="28" t="s">
        <v>2996</v>
      </c>
      <c r="I149" s="42" t="s">
        <v>332</v>
      </c>
      <c r="J149" s="42" t="s">
        <v>333</v>
      </c>
      <c r="K149" s="42" t="s">
        <v>334</v>
      </c>
      <c r="L149" s="42" t="s">
        <v>335</v>
      </c>
      <c r="M149" s="42"/>
    </row>
    <row r="150" spans="1:13" ht="12.75" customHeight="1">
      <c r="A150" s="40" t="s">
        <v>901</v>
      </c>
      <c r="B150" s="28" t="s">
        <v>1129</v>
      </c>
      <c r="C150" s="28" t="s">
        <v>2981</v>
      </c>
      <c r="D150" s="28" t="s">
        <v>194</v>
      </c>
      <c r="E150" s="28" t="s">
        <v>38</v>
      </c>
      <c r="F150" s="28" t="s">
        <v>200</v>
      </c>
      <c r="G150" s="28" t="s">
        <v>131</v>
      </c>
      <c r="H150" s="28" t="s">
        <v>2996</v>
      </c>
      <c r="I150" s="42" t="s">
        <v>3062</v>
      </c>
      <c r="J150" s="42" t="s">
        <v>336</v>
      </c>
      <c r="K150" s="42" t="s">
        <v>323</v>
      </c>
      <c r="L150" s="42" t="s">
        <v>337</v>
      </c>
      <c r="M150" s="42"/>
    </row>
    <row r="151" spans="1:13" ht="12.75" customHeight="1">
      <c r="A151" s="40" t="s">
        <v>634</v>
      </c>
      <c r="B151" s="28" t="s">
        <v>1130</v>
      </c>
      <c r="C151" s="28" t="s">
        <v>2981</v>
      </c>
      <c r="D151" s="28" t="s">
        <v>194</v>
      </c>
      <c r="E151" s="28" t="s">
        <v>38</v>
      </c>
      <c r="F151" s="28" t="s">
        <v>200</v>
      </c>
      <c r="G151" s="28" t="s">
        <v>132</v>
      </c>
      <c r="H151" s="28" t="s">
        <v>2996</v>
      </c>
      <c r="I151" s="42" t="s">
        <v>338</v>
      </c>
      <c r="J151" s="42" t="s">
        <v>339</v>
      </c>
      <c r="K151" s="42" t="s">
        <v>323</v>
      </c>
      <c r="L151" s="42" t="s">
        <v>340</v>
      </c>
      <c r="M151" s="42"/>
    </row>
    <row r="152" spans="1:13" ht="12.75" customHeight="1">
      <c r="A152" s="40" t="s">
        <v>635</v>
      </c>
      <c r="B152" s="28" t="s">
        <v>1131</v>
      </c>
      <c r="C152" s="28" t="s">
        <v>2981</v>
      </c>
      <c r="D152" s="28" t="s">
        <v>194</v>
      </c>
      <c r="E152" s="28" t="s">
        <v>38</v>
      </c>
      <c r="F152" s="28" t="s">
        <v>200</v>
      </c>
      <c r="G152" s="28" t="s">
        <v>133</v>
      </c>
      <c r="H152" s="28" t="s">
        <v>2996</v>
      </c>
      <c r="I152" s="42" t="s">
        <v>341</v>
      </c>
      <c r="J152" s="42" t="s">
        <v>342</v>
      </c>
      <c r="K152" s="42" t="s">
        <v>323</v>
      </c>
      <c r="L152" s="42" t="s">
        <v>3063</v>
      </c>
      <c r="M152" s="42"/>
    </row>
    <row r="153" spans="1:13" ht="12.75" customHeight="1">
      <c r="A153" s="40" t="s">
        <v>1557</v>
      </c>
      <c r="B153" s="28" t="s">
        <v>2475</v>
      </c>
      <c r="C153" s="28" t="s">
        <v>2981</v>
      </c>
      <c r="D153" s="28" t="s">
        <v>194</v>
      </c>
      <c r="E153" s="28" t="s">
        <v>38</v>
      </c>
      <c r="F153" s="28" t="s">
        <v>200</v>
      </c>
      <c r="G153" s="28" t="s">
        <v>1411</v>
      </c>
      <c r="H153" s="28" t="s">
        <v>323</v>
      </c>
      <c r="I153" s="42" t="s">
        <v>323</v>
      </c>
      <c r="J153" s="42" t="s">
        <v>323</v>
      </c>
      <c r="K153" s="42" t="s">
        <v>323</v>
      </c>
      <c r="L153" s="42" t="s">
        <v>323</v>
      </c>
      <c r="M153" s="42"/>
    </row>
    <row r="154" spans="1:13" ht="12.75" customHeight="1">
      <c r="A154" s="40" t="s">
        <v>1558</v>
      </c>
      <c r="B154" s="28" t="s">
        <v>2476</v>
      </c>
      <c r="C154" s="28" t="s">
        <v>2981</v>
      </c>
      <c r="D154" s="28" t="s">
        <v>194</v>
      </c>
      <c r="E154" s="28" t="s">
        <v>38</v>
      </c>
      <c r="F154" s="28" t="s">
        <v>200</v>
      </c>
      <c r="G154" s="28" t="s">
        <v>1412</v>
      </c>
      <c r="H154" s="28" t="s">
        <v>323</v>
      </c>
      <c r="I154" s="42" t="s">
        <v>323</v>
      </c>
      <c r="J154" s="42" t="s">
        <v>323</v>
      </c>
      <c r="K154" s="42" t="s">
        <v>323</v>
      </c>
      <c r="L154" s="42" t="s">
        <v>323</v>
      </c>
      <c r="M154" s="42"/>
    </row>
    <row r="155" spans="1:13" ht="12.75" customHeight="1">
      <c r="A155" s="40" t="s">
        <v>636</v>
      </c>
      <c r="B155" s="28" t="s">
        <v>1132</v>
      </c>
      <c r="C155" s="28" t="s">
        <v>2981</v>
      </c>
      <c r="D155" s="28" t="s">
        <v>194</v>
      </c>
      <c r="E155" s="28" t="s">
        <v>38</v>
      </c>
      <c r="F155" s="28" t="s">
        <v>201</v>
      </c>
      <c r="G155" s="28" t="s">
        <v>128</v>
      </c>
      <c r="H155" s="28" t="s">
        <v>2996</v>
      </c>
      <c r="I155" s="42" t="s">
        <v>3060</v>
      </c>
      <c r="J155" s="42" t="s">
        <v>326</v>
      </c>
      <c r="K155" s="42" t="s">
        <v>327</v>
      </c>
      <c r="L155" s="42" t="s">
        <v>328</v>
      </c>
      <c r="M155" s="42"/>
    </row>
    <row r="156" spans="1:13" ht="12.75" customHeight="1">
      <c r="A156" s="40" t="s">
        <v>637</v>
      </c>
      <c r="B156" s="28" t="s">
        <v>1133</v>
      </c>
      <c r="C156" s="28" t="s">
        <v>2981</v>
      </c>
      <c r="D156" s="28" t="s">
        <v>194</v>
      </c>
      <c r="E156" s="28" t="s">
        <v>38</v>
      </c>
      <c r="F156" s="28" t="s">
        <v>201</v>
      </c>
      <c r="G156" s="28" t="s">
        <v>130</v>
      </c>
      <c r="H156" s="28" t="s">
        <v>2996</v>
      </c>
      <c r="I156" s="42" t="s">
        <v>332</v>
      </c>
      <c r="J156" s="42" t="s">
        <v>333</v>
      </c>
      <c r="K156" s="42" t="s">
        <v>334</v>
      </c>
      <c r="L156" s="42" t="s">
        <v>335</v>
      </c>
      <c r="M156" s="42"/>
    </row>
    <row r="157" spans="1:13" ht="12.75" customHeight="1">
      <c r="A157" s="40" t="s">
        <v>638</v>
      </c>
      <c r="B157" s="28" t="s">
        <v>1134</v>
      </c>
      <c r="C157" s="28" t="s">
        <v>2981</v>
      </c>
      <c r="D157" s="28" t="s">
        <v>194</v>
      </c>
      <c r="E157" s="28" t="s">
        <v>38</v>
      </c>
      <c r="F157" s="28" t="s">
        <v>201</v>
      </c>
      <c r="G157" s="28" t="s">
        <v>132</v>
      </c>
      <c r="H157" s="28" t="s">
        <v>2996</v>
      </c>
      <c r="I157" s="42" t="s">
        <v>338</v>
      </c>
      <c r="J157" s="42" t="s">
        <v>339</v>
      </c>
      <c r="K157" s="42" t="s">
        <v>323</v>
      </c>
      <c r="L157" s="42" t="s">
        <v>340</v>
      </c>
      <c r="M157" s="42"/>
    </row>
    <row r="158" spans="1:13" ht="12.75" customHeight="1">
      <c r="A158" s="40" t="s">
        <v>3087</v>
      </c>
      <c r="B158" s="28" t="s">
        <v>3318</v>
      </c>
      <c r="C158" s="28" t="s">
        <v>2981</v>
      </c>
      <c r="D158" s="28" t="s">
        <v>194</v>
      </c>
      <c r="E158" s="28" t="s">
        <v>38</v>
      </c>
      <c r="F158" s="28" t="s">
        <v>2790</v>
      </c>
      <c r="G158" s="28" t="s">
        <v>128</v>
      </c>
      <c r="H158" s="28" t="s">
        <v>2997</v>
      </c>
      <c r="I158" s="42" t="s">
        <v>3060</v>
      </c>
      <c r="J158" s="42" t="s">
        <v>326</v>
      </c>
      <c r="K158" s="42" t="s">
        <v>327</v>
      </c>
      <c r="L158" s="42" t="s">
        <v>328</v>
      </c>
      <c r="M158" s="42"/>
    </row>
    <row r="159" spans="1:13" ht="12.75" customHeight="1">
      <c r="A159" s="40" t="s">
        <v>3088</v>
      </c>
      <c r="B159" s="28" t="s">
        <v>3319</v>
      </c>
      <c r="C159" s="28" t="s">
        <v>2981</v>
      </c>
      <c r="D159" s="28" t="s">
        <v>194</v>
      </c>
      <c r="E159" s="28" t="s">
        <v>38</v>
      </c>
      <c r="F159" s="28" t="s">
        <v>2790</v>
      </c>
      <c r="G159" s="28" t="s">
        <v>130</v>
      </c>
      <c r="H159" s="28" t="s">
        <v>2997</v>
      </c>
      <c r="I159" s="42" t="s">
        <v>332</v>
      </c>
      <c r="J159" s="42" t="s">
        <v>333</v>
      </c>
      <c r="K159" s="42" t="s">
        <v>334</v>
      </c>
      <c r="L159" s="42" t="s">
        <v>335</v>
      </c>
      <c r="M159" s="42"/>
    </row>
    <row r="160" spans="1:13" ht="12.75" customHeight="1">
      <c r="A160" s="40" t="s">
        <v>3089</v>
      </c>
      <c r="B160" s="28" t="s">
        <v>3320</v>
      </c>
      <c r="C160" s="28" t="s">
        <v>2981</v>
      </c>
      <c r="D160" s="28" t="s">
        <v>194</v>
      </c>
      <c r="E160" s="28" t="s">
        <v>38</v>
      </c>
      <c r="F160" s="28" t="s">
        <v>2790</v>
      </c>
      <c r="G160" s="28" t="s">
        <v>132</v>
      </c>
      <c r="H160" s="28" t="s">
        <v>2997</v>
      </c>
      <c r="I160" s="42" t="s">
        <v>338</v>
      </c>
      <c r="J160" s="42" t="s">
        <v>339</v>
      </c>
      <c r="K160" s="42" t="s">
        <v>323</v>
      </c>
      <c r="L160" s="42" t="s">
        <v>340</v>
      </c>
      <c r="M160" s="42"/>
    </row>
    <row r="161" spans="1:13" ht="12.75" customHeight="1">
      <c r="A161" s="40" t="s">
        <v>1135</v>
      </c>
      <c r="B161" s="28" t="s">
        <v>3321</v>
      </c>
      <c r="C161" s="28" t="s">
        <v>2981</v>
      </c>
      <c r="D161" s="28" t="s">
        <v>194</v>
      </c>
      <c r="E161" s="28" t="s">
        <v>38</v>
      </c>
      <c r="F161" s="28" t="s">
        <v>970</v>
      </c>
      <c r="G161" s="28" t="s">
        <v>131</v>
      </c>
      <c r="H161" s="28" t="s">
        <v>1136</v>
      </c>
      <c r="I161" s="42" t="s">
        <v>3062</v>
      </c>
      <c r="J161" s="42" t="s">
        <v>336</v>
      </c>
      <c r="K161" s="42" t="s">
        <v>323</v>
      </c>
      <c r="L161" s="42" t="s">
        <v>337</v>
      </c>
      <c r="M161" s="42"/>
    </row>
    <row r="162" spans="1:13" ht="12.75" customHeight="1">
      <c r="A162" s="40" t="s">
        <v>1137</v>
      </c>
      <c r="B162" s="28" t="s">
        <v>3322</v>
      </c>
      <c r="C162" s="28" t="s">
        <v>2981</v>
      </c>
      <c r="D162" s="28" t="s">
        <v>194</v>
      </c>
      <c r="E162" s="28" t="s">
        <v>38</v>
      </c>
      <c r="F162" s="28" t="s">
        <v>970</v>
      </c>
      <c r="G162" s="28" t="s">
        <v>132</v>
      </c>
      <c r="H162" s="28" t="s">
        <v>1136</v>
      </c>
      <c r="I162" s="42" t="s">
        <v>338</v>
      </c>
      <c r="J162" s="42" t="s">
        <v>339</v>
      </c>
      <c r="K162" s="42" t="s">
        <v>323</v>
      </c>
      <c r="L162" s="42" t="s">
        <v>340</v>
      </c>
      <c r="M162" s="42"/>
    </row>
    <row r="163" spans="1:13" ht="12.75" customHeight="1">
      <c r="A163" s="40" t="s">
        <v>1138</v>
      </c>
      <c r="B163" s="28" t="s">
        <v>3323</v>
      </c>
      <c r="C163" s="28" t="s">
        <v>2981</v>
      </c>
      <c r="D163" s="28" t="s">
        <v>194</v>
      </c>
      <c r="E163" s="28" t="s">
        <v>38</v>
      </c>
      <c r="F163" s="28" t="s">
        <v>970</v>
      </c>
      <c r="G163" s="28" t="s">
        <v>133</v>
      </c>
      <c r="H163" s="28" t="s">
        <v>1136</v>
      </c>
      <c r="I163" s="42" t="s">
        <v>341</v>
      </c>
      <c r="J163" s="42" t="s">
        <v>342</v>
      </c>
      <c r="K163" s="42" t="s">
        <v>323</v>
      </c>
      <c r="L163" s="42" t="s">
        <v>3063</v>
      </c>
      <c r="M163" s="42"/>
    </row>
    <row r="164" spans="1:13" ht="12.75" customHeight="1">
      <c r="A164" s="40" t="s">
        <v>902</v>
      </c>
      <c r="B164" s="28" t="s">
        <v>1139</v>
      </c>
      <c r="C164" s="28" t="s">
        <v>2981</v>
      </c>
      <c r="D164" s="28" t="s">
        <v>194</v>
      </c>
      <c r="E164" s="28" t="s">
        <v>38</v>
      </c>
      <c r="F164" s="28" t="s">
        <v>202</v>
      </c>
      <c r="G164" s="28" t="s">
        <v>127</v>
      </c>
      <c r="H164" s="28" t="s">
        <v>284</v>
      </c>
      <c r="I164" s="42" t="s">
        <v>3058</v>
      </c>
      <c r="J164" s="42" t="s">
        <v>324</v>
      </c>
      <c r="K164" s="42" t="s">
        <v>3059</v>
      </c>
      <c r="L164" s="42" t="s">
        <v>325</v>
      </c>
      <c r="M164" s="42"/>
    </row>
    <row r="165" spans="1:13" ht="12.75" customHeight="1">
      <c r="A165" s="40" t="s">
        <v>639</v>
      </c>
      <c r="B165" s="28" t="s">
        <v>1140</v>
      </c>
      <c r="C165" s="28" t="s">
        <v>2981</v>
      </c>
      <c r="D165" s="28" t="s">
        <v>194</v>
      </c>
      <c r="E165" s="28" t="s">
        <v>38</v>
      </c>
      <c r="F165" s="28" t="s">
        <v>202</v>
      </c>
      <c r="G165" s="28" t="s">
        <v>130</v>
      </c>
      <c r="H165" s="28" t="s">
        <v>284</v>
      </c>
      <c r="I165" s="42" t="s">
        <v>332</v>
      </c>
      <c r="J165" s="42" t="s">
        <v>333</v>
      </c>
      <c r="K165" s="42" t="s">
        <v>334</v>
      </c>
      <c r="L165" s="42" t="s">
        <v>335</v>
      </c>
      <c r="M165" s="42"/>
    </row>
    <row r="166" spans="1:13" ht="12.75" customHeight="1">
      <c r="A166" s="40" t="s">
        <v>903</v>
      </c>
      <c r="B166" s="28" t="s">
        <v>1141</v>
      </c>
      <c r="C166" s="28" t="s">
        <v>2981</v>
      </c>
      <c r="D166" s="28" t="s">
        <v>194</v>
      </c>
      <c r="E166" s="28" t="s">
        <v>38</v>
      </c>
      <c r="F166" s="28" t="s">
        <v>202</v>
      </c>
      <c r="G166" s="28" t="s">
        <v>131</v>
      </c>
      <c r="H166" s="28" t="s">
        <v>284</v>
      </c>
      <c r="I166" s="42" t="s">
        <v>3062</v>
      </c>
      <c r="J166" s="42" t="s">
        <v>336</v>
      </c>
      <c r="K166" s="42" t="s">
        <v>323</v>
      </c>
      <c r="L166" s="42" t="s">
        <v>337</v>
      </c>
      <c r="M166" s="42"/>
    </row>
    <row r="167" spans="1:13" ht="12.75" customHeight="1">
      <c r="A167" s="40" t="s">
        <v>904</v>
      </c>
      <c r="B167" s="28" t="s">
        <v>1142</v>
      </c>
      <c r="C167" s="28" t="s">
        <v>2981</v>
      </c>
      <c r="D167" s="28" t="s">
        <v>194</v>
      </c>
      <c r="E167" s="28" t="s">
        <v>38</v>
      </c>
      <c r="F167" s="28" t="s">
        <v>202</v>
      </c>
      <c r="G167" s="28" t="s">
        <v>132</v>
      </c>
      <c r="H167" s="28" t="s">
        <v>284</v>
      </c>
      <c r="I167" s="42" t="s">
        <v>338</v>
      </c>
      <c r="J167" s="42" t="s">
        <v>339</v>
      </c>
      <c r="K167" s="42" t="s">
        <v>323</v>
      </c>
      <c r="L167" s="42" t="s">
        <v>340</v>
      </c>
      <c r="M167" s="42"/>
    </row>
    <row r="168" spans="1:13" ht="12.75" customHeight="1">
      <c r="A168" s="40" t="s">
        <v>1552</v>
      </c>
      <c r="B168" s="28" t="s">
        <v>3324</v>
      </c>
      <c r="C168" s="28" t="s">
        <v>2981</v>
      </c>
      <c r="D168" s="28" t="s">
        <v>194</v>
      </c>
      <c r="E168" s="28" t="s">
        <v>38</v>
      </c>
      <c r="F168" s="28" t="s">
        <v>434</v>
      </c>
      <c r="G168" s="28" t="s">
        <v>127</v>
      </c>
      <c r="H168" s="28" t="s">
        <v>323</v>
      </c>
      <c r="I168" s="42" t="s">
        <v>323</v>
      </c>
      <c r="J168" s="42" t="s">
        <v>323</v>
      </c>
      <c r="K168" s="42" t="s">
        <v>323</v>
      </c>
      <c r="L168" s="42" t="s">
        <v>323</v>
      </c>
      <c r="M168" s="42"/>
    </row>
    <row r="169" spans="1:13" ht="12.75" customHeight="1">
      <c r="A169" s="40" t="s">
        <v>1553</v>
      </c>
      <c r="B169" s="28" t="s">
        <v>3325</v>
      </c>
      <c r="C169" s="28" t="s">
        <v>2981</v>
      </c>
      <c r="D169" s="28" t="s">
        <v>194</v>
      </c>
      <c r="E169" s="28" t="s">
        <v>38</v>
      </c>
      <c r="F169" s="28" t="s">
        <v>434</v>
      </c>
      <c r="G169" s="28" t="s">
        <v>128</v>
      </c>
      <c r="H169" s="28" t="s">
        <v>323</v>
      </c>
      <c r="I169" s="42" t="s">
        <v>323</v>
      </c>
      <c r="J169" s="42" t="s">
        <v>323</v>
      </c>
      <c r="K169" s="42" t="s">
        <v>323</v>
      </c>
      <c r="L169" s="42" t="s">
        <v>323</v>
      </c>
      <c r="M169" s="42"/>
    </row>
    <row r="170" spans="1:13" ht="12.75" customHeight="1">
      <c r="A170" s="40" t="s">
        <v>1554</v>
      </c>
      <c r="B170" s="28" t="s">
        <v>3326</v>
      </c>
      <c r="C170" s="28" t="s">
        <v>2981</v>
      </c>
      <c r="D170" s="28" t="s">
        <v>194</v>
      </c>
      <c r="E170" s="28" t="s">
        <v>38</v>
      </c>
      <c r="F170" s="28" t="s">
        <v>434</v>
      </c>
      <c r="G170" s="28" t="s">
        <v>130</v>
      </c>
      <c r="H170" s="28" t="s">
        <v>323</v>
      </c>
      <c r="I170" s="42" t="s">
        <v>323</v>
      </c>
      <c r="J170" s="42" t="s">
        <v>323</v>
      </c>
      <c r="K170" s="42" t="s">
        <v>323</v>
      </c>
      <c r="L170" s="42" t="s">
        <v>323</v>
      </c>
      <c r="M170" s="42"/>
    </row>
    <row r="171" spans="1:13" ht="12.75" customHeight="1">
      <c r="A171" s="40" t="s">
        <v>1555</v>
      </c>
      <c r="B171" s="28" t="s">
        <v>3327</v>
      </c>
      <c r="C171" s="28" t="s">
        <v>2981</v>
      </c>
      <c r="D171" s="28" t="s">
        <v>194</v>
      </c>
      <c r="E171" s="28" t="s">
        <v>38</v>
      </c>
      <c r="F171" s="28" t="s">
        <v>434</v>
      </c>
      <c r="G171" s="28" t="s">
        <v>131</v>
      </c>
      <c r="H171" s="28" t="s">
        <v>323</v>
      </c>
      <c r="I171" s="42" t="s">
        <v>323</v>
      </c>
      <c r="J171" s="42" t="s">
        <v>323</v>
      </c>
      <c r="K171" s="42" t="s">
        <v>323</v>
      </c>
      <c r="L171" s="42" t="s">
        <v>323</v>
      </c>
      <c r="M171" s="42"/>
    </row>
    <row r="172" spans="1:13" ht="12.75" customHeight="1">
      <c r="A172" s="40" t="s">
        <v>1556</v>
      </c>
      <c r="B172" s="28" t="s">
        <v>3328</v>
      </c>
      <c r="C172" s="28" t="s">
        <v>2981</v>
      </c>
      <c r="D172" s="28" t="s">
        <v>194</v>
      </c>
      <c r="E172" s="28" t="s">
        <v>38</v>
      </c>
      <c r="F172" s="28" t="s">
        <v>434</v>
      </c>
      <c r="G172" s="28" t="s">
        <v>132</v>
      </c>
      <c r="H172" s="28" t="s">
        <v>323</v>
      </c>
      <c r="I172" s="42" t="s">
        <v>323</v>
      </c>
      <c r="J172" s="42" t="s">
        <v>323</v>
      </c>
      <c r="K172" s="42" t="s">
        <v>323</v>
      </c>
      <c r="L172" s="42" t="s">
        <v>323</v>
      </c>
      <c r="M172" s="42"/>
    </row>
    <row r="173" spans="1:13" ht="12.75" customHeight="1">
      <c r="A173" s="40" t="s">
        <v>728</v>
      </c>
      <c r="B173" s="28" t="s">
        <v>1143</v>
      </c>
      <c r="C173" s="28" t="s">
        <v>2981</v>
      </c>
      <c r="D173" s="28" t="s">
        <v>195</v>
      </c>
      <c r="E173" s="28" t="s">
        <v>11</v>
      </c>
      <c r="F173" s="28" t="s">
        <v>91</v>
      </c>
      <c r="G173" s="28" t="s">
        <v>127</v>
      </c>
      <c r="H173" s="28" t="s">
        <v>283</v>
      </c>
      <c r="I173" s="42" t="s">
        <v>3058</v>
      </c>
      <c r="J173" s="42" t="s">
        <v>324</v>
      </c>
      <c r="K173" s="42" t="s">
        <v>3059</v>
      </c>
      <c r="L173" s="42" t="s">
        <v>325</v>
      </c>
      <c r="M173" s="42"/>
    </row>
    <row r="174" spans="1:13" ht="12.75" customHeight="1">
      <c r="A174" s="40" t="s">
        <v>729</v>
      </c>
      <c r="B174" s="28" t="s">
        <v>1144</v>
      </c>
      <c r="C174" s="28" t="s">
        <v>2981</v>
      </c>
      <c r="D174" s="28" t="s">
        <v>195</v>
      </c>
      <c r="E174" s="28" t="s">
        <v>11</v>
      </c>
      <c r="F174" s="28" t="s">
        <v>91</v>
      </c>
      <c r="G174" s="28" t="s">
        <v>128</v>
      </c>
      <c r="H174" s="28" t="s">
        <v>283</v>
      </c>
      <c r="I174" s="42" t="s">
        <v>3060</v>
      </c>
      <c r="J174" s="42" t="s">
        <v>326</v>
      </c>
      <c r="K174" s="42" t="s">
        <v>327</v>
      </c>
      <c r="L174" s="42" t="s">
        <v>328</v>
      </c>
      <c r="M174" s="42"/>
    </row>
    <row r="175" spans="1:13" ht="12.75" customHeight="1">
      <c r="A175" s="40" t="s">
        <v>730</v>
      </c>
      <c r="B175" s="28" t="s">
        <v>1145</v>
      </c>
      <c r="C175" s="28" t="s">
        <v>2981</v>
      </c>
      <c r="D175" s="28" t="s">
        <v>195</v>
      </c>
      <c r="E175" s="28" t="s">
        <v>11</v>
      </c>
      <c r="F175" s="28" t="s">
        <v>91</v>
      </c>
      <c r="G175" s="28" t="s">
        <v>129</v>
      </c>
      <c r="H175" s="28" t="s">
        <v>283</v>
      </c>
      <c r="I175" s="42" t="s">
        <v>329</v>
      </c>
      <c r="J175" s="42" t="s">
        <v>3061</v>
      </c>
      <c r="K175" s="42" t="s">
        <v>330</v>
      </c>
      <c r="L175" s="42" t="s">
        <v>331</v>
      </c>
      <c r="M175" s="42"/>
    </row>
    <row r="176" spans="1:13" ht="12.75" customHeight="1">
      <c r="A176" s="40" t="s">
        <v>731</v>
      </c>
      <c r="B176" s="28" t="s">
        <v>1146</v>
      </c>
      <c r="C176" s="28" t="s">
        <v>2981</v>
      </c>
      <c r="D176" s="28" t="s">
        <v>195</v>
      </c>
      <c r="E176" s="28" t="s">
        <v>11</v>
      </c>
      <c r="F176" s="28" t="s">
        <v>91</v>
      </c>
      <c r="G176" s="28" t="s">
        <v>130</v>
      </c>
      <c r="H176" s="28" t="s">
        <v>283</v>
      </c>
      <c r="I176" s="42" t="s">
        <v>332</v>
      </c>
      <c r="J176" s="42" t="s">
        <v>333</v>
      </c>
      <c r="K176" s="42" t="s">
        <v>334</v>
      </c>
      <c r="L176" s="42" t="s">
        <v>335</v>
      </c>
      <c r="M176" s="42"/>
    </row>
    <row r="177" spans="1:13" ht="12.75" customHeight="1">
      <c r="A177" s="40" t="s">
        <v>732</v>
      </c>
      <c r="B177" s="28" t="s">
        <v>1147</v>
      </c>
      <c r="C177" s="28" t="s">
        <v>2981</v>
      </c>
      <c r="D177" s="28" t="s">
        <v>195</v>
      </c>
      <c r="E177" s="28" t="s">
        <v>11</v>
      </c>
      <c r="F177" s="28" t="s">
        <v>91</v>
      </c>
      <c r="G177" s="28" t="s">
        <v>131</v>
      </c>
      <c r="H177" s="28" t="s">
        <v>283</v>
      </c>
      <c r="I177" s="42" t="s">
        <v>3062</v>
      </c>
      <c r="J177" s="42" t="s">
        <v>336</v>
      </c>
      <c r="K177" s="42" t="s">
        <v>323</v>
      </c>
      <c r="L177" s="42" t="s">
        <v>337</v>
      </c>
      <c r="M177" s="42"/>
    </row>
    <row r="178" spans="1:13" ht="12.75" customHeight="1">
      <c r="A178" s="40" t="s">
        <v>954</v>
      </c>
      <c r="B178" s="28" t="s">
        <v>1148</v>
      </c>
      <c r="C178" s="28" t="s">
        <v>2981</v>
      </c>
      <c r="D178" s="28" t="s">
        <v>195</v>
      </c>
      <c r="E178" s="28" t="s">
        <v>11</v>
      </c>
      <c r="F178" s="28" t="s">
        <v>91</v>
      </c>
      <c r="G178" s="28" t="s">
        <v>132</v>
      </c>
      <c r="H178" s="28" t="s">
        <v>283</v>
      </c>
      <c r="I178" s="42" t="s">
        <v>338</v>
      </c>
      <c r="J178" s="42" t="s">
        <v>339</v>
      </c>
      <c r="K178" s="42" t="s">
        <v>323</v>
      </c>
      <c r="L178" s="42" t="s">
        <v>340</v>
      </c>
      <c r="M178" s="42"/>
    </row>
    <row r="179" spans="1:13" ht="12.75" customHeight="1">
      <c r="A179" s="40" t="s">
        <v>955</v>
      </c>
      <c r="B179" s="28" t="s">
        <v>1149</v>
      </c>
      <c r="C179" s="28" t="s">
        <v>2981</v>
      </c>
      <c r="D179" s="28" t="s">
        <v>195</v>
      </c>
      <c r="E179" s="28" t="s">
        <v>11</v>
      </c>
      <c r="F179" s="28" t="s">
        <v>91</v>
      </c>
      <c r="G179" s="28" t="s">
        <v>133</v>
      </c>
      <c r="H179" s="28" t="s">
        <v>283</v>
      </c>
      <c r="I179" s="42" t="s">
        <v>341</v>
      </c>
      <c r="J179" s="42" t="s">
        <v>342</v>
      </c>
      <c r="K179" s="42" t="s">
        <v>323</v>
      </c>
      <c r="L179" s="42" t="s">
        <v>3063</v>
      </c>
      <c r="M179" s="42"/>
    </row>
    <row r="180" spans="1:13" ht="12.75" customHeight="1">
      <c r="A180" s="40" t="s">
        <v>1638</v>
      </c>
      <c r="B180" s="28" t="s">
        <v>2477</v>
      </c>
      <c r="C180" s="28" t="s">
        <v>2981</v>
      </c>
      <c r="D180" s="28" t="s">
        <v>195</v>
      </c>
      <c r="E180" s="28" t="s">
        <v>11</v>
      </c>
      <c r="F180" s="28" t="s">
        <v>91</v>
      </c>
      <c r="G180" s="28" t="s">
        <v>1411</v>
      </c>
      <c r="H180" s="28" t="s">
        <v>323</v>
      </c>
      <c r="I180" s="42" t="s">
        <v>323</v>
      </c>
      <c r="J180" s="42" t="s">
        <v>323</v>
      </c>
      <c r="K180" s="42" t="s">
        <v>323</v>
      </c>
      <c r="L180" s="42" t="s">
        <v>323</v>
      </c>
      <c r="M180" s="42"/>
    </row>
    <row r="181" spans="1:13" ht="12.75" customHeight="1">
      <c r="A181" s="40" t="s">
        <v>1639</v>
      </c>
      <c r="B181" s="28" t="s">
        <v>2478</v>
      </c>
      <c r="C181" s="28" t="s">
        <v>2981</v>
      </c>
      <c r="D181" s="28" t="s">
        <v>195</v>
      </c>
      <c r="E181" s="28" t="s">
        <v>11</v>
      </c>
      <c r="F181" s="28" t="s">
        <v>91</v>
      </c>
      <c r="G181" s="28" t="s">
        <v>1412</v>
      </c>
      <c r="H181" s="28" t="s">
        <v>323</v>
      </c>
      <c r="I181" s="42" t="s">
        <v>323</v>
      </c>
      <c r="J181" s="42" t="s">
        <v>323</v>
      </c>
      <c r="K181" s="42" t="s">
        <v>323</v>
      </c>
      <c r="L181" s="42" t="s">
        <v>323</v>
      </c>
      <c r="M181" s="42"/>
    </row>
    <row r="182" spans="1:13" ht="12.75" customHeight="1">
      <c r="A182" s="40" t="s">
        <v>745</v>
      </c>
      <c r="B182" s="28" t="s">
        <v>1150</v>
      </c>
      <c r="C182" s="28" t="s">
        <v>2981</v>
      </c>
      <c r="D182" s="28" t="s">
        <v>195</v>
      </c>
      <c r="E182" s="28" t="s">
        <v>12</v>
      </c>
      <c r="F182" s="28" t="s">
        <v>91</v>
      </c>
      <c r="G182" s="28" t="s">
        <v>127</v>
      </c>
      <c r="H182" s="28" t="s">
        <v>1151</v>
      </c>
      <c r="I182" s="42" t="s">
        <v>3058</v>
      </c>
      <c r="J182" s="42" t="s">
        <v>324</v>
      </c>
      <c r="K182" s="42" t="s">
        <v>3059</v>
      </c>
      <c r="L182" s="42" t="s">
        <v>325</v>
      </c>
      <c r="M182" s="42"/>
    </row>
    <row r="183" spans="1:13" ht="12.75" customHeight="1">
      <c r="A183" s="40" t="s">
        <v>746</v>
      </c>
      <c r="B183" s="28" t="s">
        <v>1152</v>
      </c>
      <c r="C183" s="28" t="s">
        <v>2981</v>
      </c>
      <c r="D183" s="28" t="s">
        <v>195</v>
      </c>
      <c r="E183" s="28" t="s">
        <v>12</v>
      </c>
      <c r="F183" s="28" t="s">
        <v>91</v>
      </c>
      <c r="G183" s="28" t="s">
        <v>128</v>
      </c>
      <c r="H183" s="28" t="s">
        <v>1151</v>
      </c>
      <c r="I183" s="42" t="s">
        <v>3060</v>
      </c>
      <c r="J183" s="42" t="s">
        <v>326</v>
      </c>
      <c r="K183" s="42" t="s">
        <v>327</v>
      </c>
      <c r="L183" s="42" t="s">
        <v>328</v>
      </c>
      <c r="M183" s="42"/>
    </row>
    <row r="184" spans="1:13" ht="12.75" customHeight="1">
      <c r="A184" s="40" t="s">
        <v>747</v>
      </c>
      <c r="B184" s="28" t="s">
        <v>1153</v>
      </c>
      <c r="C184" s="28" t="s">
        <v>2981</v>
      </c>
      <c r="D184" s="28" t="s">
        <v>195</v>
      </c>
      <c r="E184" s="28" t="s">
        <v>12</v>
      </c>
      <c r="F184" s="28" t="s">
        <v>91</v>
      </c>
      <c r="G184" s="28" t="s">
        <v>129</v>
      </c>
      <c r="H184" s="28" t="s">
        <v>1151</v>
      </c>
      <c r="I184" s="42" t="s">
        <v>329</v>
      </c>
      <c r="J184" s="42" t="s">
        <v>3061</v>
      </c>
      <c r="K184" s="42" t="s">
        <v>330</v>
      </c>
      <c r="L184" s="42" t="s">
        <v>331</v>
      </c>
      <c r="M184" s="42"/>
    </row>
    <row r="185" spans="1:13" ht="12.75" customHeight="1">
      <c r="A185" s="40" t="s">
        <v>748</v>
      </c>
      <c r="B185" s="28" t="s">
        <v>1154</v>
      </c>
      <c r="C185" s="28" t="s">
        <v>2981</v>
      </c>
      <c r="D185" s="28" t="s">
        <v>195</v>
      </c>
      <c r="E185" s="28" t="s">
        <v>12</v>
      </c>
      <c r="F185" s="28" t="s">
        <v>91</v>
      </c>
      <c r="G185" s="28" t="s">
        <v>130</v>
      </c>
      <c r="H185" s="28" t="s">
        <v>1151</v>
      </c>
      <c r="I185" s="42" t="s">
        <v>332</v>
      </c>
      <c r="J185" s="42" t="s">
        <v>333</v>
      </c>
      <c r="K185" s="42" t="s">
        <v>334</v>
      </c>
      <c r="L185" s="42" t="s">
        <v>335</v>
      </c>
      <c r="M185" s="42"/>
    </row>
    <row r="186" spans="1:13" ht="12.75" customHeight="1">
      <c r="A186" s="40" t="s">
        <v>749</v>
      </c>
      <c r="B186" s="28" t="s">
        <v>1155</v>
      </c>
      <c r="C186" s="28" t="s">
        <v>2981</v>
      </c>
      <c r="D186" s="28" t="s">
        <v>195</v>
      </c>
      <c r="E186" s="28" t="s">
        <v>12</v>
      </c>
      <c r="F186" s="28" t="s">
        <v>91</v>
      </c>
      <c r="G186" s="28" t="s">
        <v>131</v>
      </c>
      <c r="H186" s="28" t="s">
        <v>1151</v>
      </c>
      <c r="I186" s="42" t="s">
        <v>3062</v>
      </c>
      <c r="J186" s="42" t="s">
        <v>336</v>
      </c>
      <c r="K186" s="42" t="s">
        <v>323</v>
      </c>
      <c r="L186" s="42" t="s">
        <v>337</v>
      </c>
      <c r="M186" s="42"/>
    </row>
    <row r="187" spans="1:13" ht="12.75" customHeight="1">
      <c r="A187" s="40" t="s">
        <v>750</v>
      </c>
      <c r="B187" s="28" t="s">
        <v>1156</v>
      </c>
      <c r="C187" s="28" t="s">
        <v>2981</v>
      </c>
      <c r="D187" s="28" t="s">
        <v>195</v>
      </c>
      <c r="E187" s="28" t="s">
        <v>12</v>
      </c>
      <c r="F187" s="28" t="s">
        <v>91</v>
      </c>
      <c r="G187" s="28" t="s">
        <v>132</v>
      </c>
      <c r="H187" s="28" t="s">
        <v>1151</v>
      </c>
      <c r="I187" s="42" t="s">
        <v>338</v>
      </c>
      <c r="J187" s="42" t="s">
        <v>339</v>
      </c>
      <c r="K187" s="42" t="s">
        <v>323</v>
      </c>
      <c r="L187" s="42" t="s">
        <v>340</v>
      </c>
      <c r="M187" s="42"/>
    </row>
    <row r="188" spans="1:13" ht="12.75" customHeight="1">
      <c r="A188" s="40" t="s">
        <v>751</v>
      </c>
      <c r="B188" s="28" t="s">
        <v>1157</v>
      </c>
      <c r="C188" s="28" t="s">
        <v>2981</v>
      </c>
      <c r="D188" s="28" t="s">
        <v>195</v>
      </c>
      <c r="E188" s="28" t="s">
        <v>12</v>
      </c>
      <c r="F188" s="28" t="s">
        <v>91</v>
      </c>
      <c r="G188" s="28" t="s">
        <v>133</v>
      </c>
      <c r="H188" s="28" t="s">
        <v>1151</v>
      </c>
      <c r="I188" s="42" t="s">
        <v>341</v>
      </c>
      <c r="J188" s="42" t="s">
        <v>342</v>
      </c>
      <c r="K188" s="42" t="s">
        <v>323</v>
      </c>
      <c r="L188" s="42" t="s">
        <v>3063</v>
      </c>
      <c r="M188" s="42"/>
    </row>
    <row r="189" spans="1:13" ht="12.75" customHeight="1">
      <c r="A189" s="40" t="s">
        <v>1645</v>
      </c>
      <c r="B189" s="28" t="s">
        <v>2479</v>
      </c>
      <c r="C189" s="28" t="s">
        <v>2981</v>
      </c>
      <c r="D189" s="28" t="s">
        <v>195</v>
      </c>
      <c r="E189" s="28" t="s">
        <v>12</v>
      </c>
      <c r="F189" s="28" t="s">
        <v>91</v>
      </c>
      <c r="G189" s="28" t="s">
        <v>1411</v>
      </c>
      <c r="H189" s="28" t="s">
        <v>323</v>
      </c>
      <c r="I189" s="42" t="s">
        <v>323</v>
      </c>
      <c r="J189" s="42" t="s">
        <v>323</v>
      </c>
      <c r="K189" s="42" t="s">
        <v>323</v>
      </c>
      <c r="L189" s="42" t="s">
        <v>323</v>
      </c>
      <c r="M189" s="42"/>
    </row>
    <row r="190" spans="1:13" ht="12.75" customHeight="1">
      <c r="A190" s="40" t="s">
        <v>1646</v>
      </c>
      <c r="B190" s="28" t="s">
        <v>2480</v>
      </c>
      <c r="C190" s="28" t="s">
        <v>2981</v>
      </c>
      <c r="D190" s="28" t="s">
        <v>195</v>
      </c>
      <c r="E190" s="28" t="s">
        <v>12</v>
      </c>
      <c r="F190" s="28" t="s">
        <v>91</v>
      </c>
      <c r="G190" s="28" t="s">
        <v>1412</v>
      </c>
      <c r="H190" s="28" t="s">
        <v>323</v>
      </c>
      <c r="I190" s="42" t="s">
        <v>323</v>
      </c>
      <c r="J190" s="42" t="s">
        <v>323</v>
      </c>
      <c r="K190" s="42" t="s">
        <v>323</v>
      </c>
      <c r="L190" s="42" t="s">
        <v>323</v>
      </c>
      <c r="M190" s="42"/>
    </row>
    <row r="191" spans="1:13" ht="12.75" customHeight="1">
      <c r="A191" s="40" t="s">
        <v>733</v>
      </c>
      <c r="B191" s="28" t="s">
        <v>3329</v>
      </c>
      <c r="C191" s="28" t="s">
        <v>2981</v>
      </c>
      <c r="D191" s="28" t="s">
        <v>195</v>
      </c>
      <c r="E191" s="28" t="s">
        <v>13</v>
      </c>
      <c r="F191" s="28" t="s">
        <v>2775</v>
      </c>
      <c r="G191" s="28" t="s">
        <v>128</v>
      </c>
      <c r="H191" s="28" t="s">
        <v>2998</v>
      </c>
      <c r="I191" s="42" t="s">
        <v>3060</v>
      </c>
      <c r="J191" s="42" t="s">
        <v>326</v>
      </c>
      <c r="K191" s="42" t="s">
        <v>327</v>
      </c>
      <c r="L191" s="42" t="s">
        <v>328</v>
      </c>
      <c r="M191" s="42"/>
    </row>
    <row r="192" spans="1:13" ht="12.75" customHeight="1">
      <c r="A192" s="40" t="s">
        <v>956</v>
      </c>
      <c r="B192" s="28" t="s">
        <v>3330</v>
      </c>
      <c r="C192" s="28" t="s">
        <v>2981</v>
      </c>
      <c r="D192" s="28" t="s">
        <v>195</v>
      </c>
      <c r="E192" s="28" t="s">
        <v>13</v>
      </c>
      <c r="F192" s="28" t="s">
        <v>2775</v>
      </c>
      <c r="G192" s="28" t="s">
        <v>130</v>
      </c>
      <c r="H192" s="28" t="s">
        <v>2998</v>
      </c>
      <c r="I192" s="42" t="s">
        <v>332</v>
      </c>
      <c r="J192" s="42" t="s">
        <v>333</v>
      </c>
      <c r="K192" s="42" t="s">
        <v>334</v>
      </c>
      <c r="L192" s="42" t="s">
        <v>335</v>
      </c>
      <c r="M192" s="42"/>
    </row>
    <row r="193" spans="1:13" ht="12.75" customHeight="1">
      <c r="A193" s="40" t="s">
        <v>734</v>
      </c>
      <c r="B193" s="28" t="s">
        <v>3331</v>
      </c>
      <c r="C193" s="28" t="s">
        <v>2981</v>
      </c>
      <c r="D193" s="28" t="s">
        <v>195</v>
      </c>
      <c r="E193" s="28" t="s">
        <v>13</v>
      </c>
      <c r="F193" s="28" t="s">
        <v>2775</v>
      </c>
      <c r="G193" s="28" t="s">
        <v>132</v>
      </c>
      <c r="H193" s="28" t="s">
        <v>2998</v>
      </c>
      <c r="I193" s="42" t="s">
        <v>338</v>
      </c>
      <c r="J193" s="42" t="s">
        <v>339</v>
      </c>
      <c r="K193" s="42" t="s">
        <v>323</v>
      </c>
      <c r="L193" s="42" t="s">
        <v>340</v>
      </c>
      <c r="M193" s="42"/>
    </row>
    <row r="194" spans="1:13" ht="12.75" customHeight="1">
      <c r="A194" s="40" t="s">
        <v>3090</v>
      </c>
      <c r="B194" s="28" t="s">
        <v>3332</v>
      </c>
      <c r="C194" s="28" t="s">
        <v>2981</v>
      </c>
      <c r="D194" s="28" t="s">
        <v>195</v>
      </c>
      <c r="E194" s="28" t="s">
        <v>13</v>
      </c>
      <c r="F194" s="28" t="s">
        <v>2776</v>
      </c>
      <c r="G194" s="28" t="s">
        <v>128</v>
      </c>
      <c r="H194" s="28" t="s">
        <v>2998</v>
      </c>
      <c r="I194" s="42" t="s">
        <v>3060</v>
      </c>
      <c r="J194" s="42" t="s">
        <v>326</v>
      </c>
      <c r="K194" s="42" t="s">
        <v>327</v>
      </c>
      <c r="L194" s="42" t="s">
        <v>328</v>
      </c>
      <c r="M194" s="42"/>
    </row>
    <row r="195" spans="1:13" ht="12.75" customHeight="1">
      <c r="A195" s="40" t="s">
        <v>3091</v>
      </c>
      <c r="B195" s="28" t="s">
        <v>3333</v>
      </c>
      <c r="C195" s="28" t="s">
        <v>2981</v>
      </c>
      <c r="D195" s="28" t="s">
        <v>195</v>
      </c>
      <c r="E195" s="28" t="s">
        <v>13</v>
      </c>
      <c r="F195" s="28" t="s">
        <v>2776</v>
      </c>
      <c r="G195" s="28" t="s">
        <v>130</v>
      </c>
      <c r="H195" s="28" t="s">
        <v>2998</v>
      </c>
      <c r="I195" s="42" t="s">
        <v>332</v>
      </c>
      <c r="J195" s="42" t="s">
        <v>333</v>
      </c>
      <c r="K195" s="42" t="s">
        <v>334</v>
      </c>
      <c r="L195" s="42" t="s">
        <v>335</v>
      </c>
      <c r="M195" s="42"/>
    </row>
    <row r="196" spans="1:13" ht="12.75" customHeight="1">
      <c r="A196" s="40" t="s">
        <v>3092</v>
      </c>
      <c r="B196" s="28" t="s">
        <v>3334</v>
      </c>
      <c r="C196" s="28" t="s">
        <v>2981</v>
      </c>
      <c r="D196" s="28" t="s">
        <v>195</v>
      </c>
      <c r="E196" s="28" t="s">
        <v>13</v>
      </c>
      <c r="F196" s="28" t="s">
        <v>2776</v>
      </c>
      <c r="G196" s="28" t="s">
        <v>132</v>
      </c>
      <c r="H196" s="28" t="s">
        <v>2998</v>
      </c>
      <c r="I196" s="42" t="s">
        <v>338</v>
      </c>
      <c r="J196" s="42" t="s">
        <v>339</v>
      </c>
      <c r="K196" s="42" t="s">
        <v>323</v>
      </c>
      <c r="L196" s="42" t="s">
        <v>340</v>
      </c>
      <c r="M196" s="42"/>
    </row>
    <row r="197" spans="1:13" ht="12.75" customHeight="1">
      <c r="A197" s="40" t="s">
        <v>735</v>
      </c>
      <c r="B197" s="28" t="s">
        <v>1158</v>
      </c>
      <c r="C197" s="28" t="s">
        <v>2981</v>
      </c>
      <c r="D197" s="28" t="s">
        <v>195</v>
      </c>
      <c r="E197" s="28" t="s">
        <v>203</v>
      </c>
      <c r="F197" s="28" t="s">
        <v>107</v>
      </c>
      <c r="G197" s="28" t="s">
        <v>127</v>
      </c>
      <c r="H197" s="28" t="s">
        <v>299</v>
      </c>
      <c r="I197" s="42" t="s">
        <v>3058</v>
      </c>
      <c r="J197" s="42" t="s">
        <v>324</v>
      </c>
      <c r="K197" s="42" t="s">
        <v>3059</v>
      </c>
      <c r="L197" s="42" t="s">
        <v>325</v>
      </c>
      <c r="M197" s="42"/>
    </row>
    <row r="198" spans="1:13" ht="12.75" customHeight="1">
      <c r="A198" s="40" t="s">
        <v>736</v>
      </c>
      <c r="B198" s="28" t="s">
        <v>1159</v>
      </c>
      <c r="C198" s="28" t="s">
        <v>2981</v>
      </c>
      <c r="D198" s="28" t="s">
        <v>195</v>
      </c>
      <c r="E198" s="28" t="s">
        <v>203</v>
      </c>
      <c r="F198" s="28" t="s">
        <v>107</v>
      </c>
      <c r="G198" s="28" t="s">
        <v>128</v>
      </c>
      <c r="H198" s="28" t="s">
        <v>299</v>
      </c>
      <c r="I198" s="42" t="s">
        <v>3060</v>
      </c>
      <c r="J198" s="42" t="s">
        <v>326</v>
      </c>
      <c r="K198" s="42" t="s">
        <v>327</v>
      </c>
      <c r="L198" s="42" t="s">
        <v>328</v>
      </c>
      <c r="M198" s="42"/>
    </row>
    <row r="199" spans="1:13" ht="12.75" customHeight="1">
      <c r="A199" s="40" t="s">
        <v>737</v>
      </c>
      <c r="B199" s="28" t="s">
        <v>1160</v>
      </c>
      <c r="C199" s="28" t="s">
        <v>2981</v>
      </c>
      <c r="D199" s="28" t="s">
        <v>195</v>
      </c>
      <c r="E199" s="28" t="s">
        <v>203</v>
      </c>
      <c r="F199" s="28" t="s">
        <v>107</v>
      </c>
      <c r="G199" s="28" t="s">
        <v>129</v>
      </c>
      <c r="H199" s="28" t="s">
        <v>299</v>
      </c>
      <c r="I199" s="42" t="s">
        <v>329</v>
      </c>
      <c r="J199" s="42" t="s">
        <v>3061</v>
      </c>
      <c r="K199" s="42" t="s">
        <v>330</v>
      </c>
      <c r="L199" s="42" t="s">
        <v>331</v>
      </c>
      <c r="M199" s="42"/>
    </row>
    <row r="200" spans="1:13" ht="12.75" customHeight="1">
      <c r="A200" s="40" t="s">
        <v>738</v>
      </c>
      <c r="B200" s="28" t="s">
        <v>1161</v>
      </c>
      <c r="C200" s="28" t="s">
        <v>2981</v>
      </c>
      <c r="D200" s="28" t="s">
        <v>195</v>
      </c>
      <c r="E200" s="28" t="s">
        <v>203</v>
      </c>
      <c r="F200" s="28" t="s">
        <v>107</v>
      </c>
      <c r="G200" s="28" t="s">
        <v>130</v>
      </c>
      <c r="H200" s="28" t="s">
        <v>299</v>
      </c>
      <c r="I200" s="42" t="s">
        <v>332</v>
      </c>
      <c r="J200" s="42" t="s">
        <v>333</v>
      </c>
      <c r="K200" s="42" t="s">
        <v>334</v>
      </c>
      <c r="L200" s="42" t="s">
        <v>335</v>
      </c>
      <c r="M200" s="42"/>
    </row>
    <row r="201" spans="1:13" ht="12.75" customHeight="1">
      <c r="A201" s="40" t="s">
        <v>739</v>
      </c>
      <c r="B201" s="28" t="s">
        <v>1162</v>
      </c>
      <c r="C201" s="28" t="s">
        <v>2981</v>
      </c>
      <c r="D201" s="28" t="s">
        <v>195</v>
      </c>
      <c r="E201" s="28" t="s">
        <v>203</v>
      </c>
      <c r="F201" s="28" t="s">
        <v>107</v>
      </c>
      <c r="G201" s="28" t="s">
        <v>131</v>
      </c>
      <c r="H201" s="28" t="s">
        <v>299</v>
      </c>
      <c r="I201" s="42" t="s">
        <v>3062</v>
      </c>
      <c r="J201" s="42" t="s">
        <v>336</v>
      </c>
      <c r="K201" s="42" t="s">
        <v>323</v>
      </c>
      <c r="L201" s="42" t="s">
        <v>337</v>
      </c>
      <c r="M201" s="42"/>
    </row>
    <row r="202" spans="1:13" ht="12.75" customHeight="1">
      <c r="A202" s="40" t="s">
        <v>1640</v>
      </c>
      <c r="B202" s="28" t="s">
        <v>2481</v>
      </c>
      <c r="C202" s="28" t="s">
        <v>2981</v>
      </c>
      <c r="D202" s="28" t="s">
        <v>195</v>
      </c>
      <c r="E202" s="28" t="s">
        <v>203</v>
      </c>
      <c r="F202" s="28" t="s">
        <v>107</v>
      </c>
      <c r="G202" s="28" t="s">
        <v>1411</v>
      </c>
      <c r="H202" s="28" t="s">
        <v>323</v>
      </c>
      <c r="I202" s="42" t="s">
        <v>323</v>
      </c>
      <c r="J202" s="42" t="s">
        <v>323</v>
      </c>
      <c r="K202" s="42" t="s">
        <v>323</v>
      </c>
      <c r="L202" s="42" t="s">
        <v>323</v>
      </c>
      <c r="M202" s="42"/>
    </row>
    <row r="203" spans="1:13" ht="12.75" customHeight="1">
      <c r="A203" s="40" t="s">
        <v>963</v>
      </c>
      <c r="B203" s="28" t="s">
        <v>1163</v>
      </c>
      <c r="C203" s="28" t="s">
        <v>2981</v>
      </c>
      <c r="D203" s="28" t="s">
        <v>195</v>
      </c>
      <c r="E203" s="28" t="s">
        <v>14</v>
      </c>
      <c r="F203" s="28" t="s">
        <v>91</v>
      </c>
      <c r="G203" s="28" t="s">
        <v>127</v>
      </c>
      <c r="H203" s="28" t="s">
        <v>286</v>
      </c>
      <c r="I203" s="42" t="s">
        <v>3058</v>
      </c>
      <c r="J203" s="42" t="s">
        <v>324</v>
      </c>
      <c r="K203" s="42" t="s">
        <v>3059</v>
      </c>
      <c r="L203" s="42" t="s">
        <v>325</v>
      </c>
      <c r="M203" s="42"/>
    </row>
    <row r="204" spans="1:13" ht="12.75" customHeight="1">
      <c r="A204" s="40" t="s">
        <v>741</v>
      </c>
      <c r="B204" s="28" t="s">
        <v>1164</v>
      </c>
      <c r="C204" s="28" t="s">
        <v>2981</v>
      </c>
      <c r="D204" s="28" t="s">
        <v>195</v>
      </c>
      <c r="E204" s="28" t="s">
        <v>14</v>
      </c>
      <c r="F204" s="28" t="s">
        <v>91</v>
      </c>
      <c r="G204" s="28" t="s">
        <v>128</v>
      </c>
      <c r="H204" s="28" t="s">
        <v>286</v>
      </c>
      <c r="I204" s="42" t="s">
        <v>3060</v>
      </c>
      <c r="J204" s="42" t="s">
        <v>326</v>
      </c>
      <c r="K204" s="42" t="s">
        <v>327</v>
      </c>
      <c r="L204" s="42" t="s">
        <v>328</v>
      </c>
      <c r="M204" s="42"/>
    </row>
    <row r="205" spans="1:13" ht="12.75" customHeight="1">
      <c r="A205" s="40" t="s">
        <v>742</v>
      </c>
      <c r="B205" s="28" t="s">
        <v>1165</v>
      </c>
      <c r="C205" s="28" t="s">
        <v>2981</v>
      </c>
      <c r="D205" s="28" t="s">
        <v>195</v>
      </c>
      <c r="E205" s="28" t="s">
        <v>14</v>
      </c>
      <c r="F205" s="28" t="s">
        <v>91</v>
      </c>
      <c r="G205" s="28" t="s">
        <v>129</v>
      </c>
      <c r="H205" s="28" t="s">
        <v>286</v>
      </c>
      <c r="I205" s="42" t="s">
        <v>329</v>
      </c>
      <c r="J205" s="42" t="s">
        <v>3061</v>
      </c>
      <c r="K205" s="42" t="s">
        <v>330</v>
      </c>
      <c r="L205" s="42" t="s">
        <v>331</v>
      </c>
      <c r="M205" s="42"/>
    </row>
    <row r="206" spans="1:13" ht="12.75" customHeight="1">
      <c r="A206" s="40" t="s">
        <v>743</v>
      </c>
      <c r="B206" s="28" t="s">
        <v>1166</v>
      </c>
      <c r="C206" s="28" t="s">
        <v>2981</v>
      </c>
      <c r="D206" s="28" t="s">
        <v>195</v>
      </c>
      <c r="E206" s="28" t="s">
        <v>14</v>
      </c>
      <c r="F206" s="28" t="s">
        <v>91</v>
      </c>
      <c r="G206" s="28" t="s">
        <v>130</v>
      </c>
      <c r="H206" s="28" t="s">
        <v>286</v>
      </c>
      <c r="I206" s="42" t="s">
        <v>332</v>
      </c>
      <c r="J206" s="42" t="s">
        <v>333</v>
      </c>
      <c r="K206" s="42" t="s">
        <v>334</v>
      </c>
      <c r="L206" s="42" t="s">
        <v>335</v>
      </c>
      <c r="M206" s="42"/>
    </row>
    <row r="207" spans="1:13" ht="12.75" customHeight="1">
      <c r="A207" s="40" t="s">
        <v>744</v>
      </c>
      <c r="B207" s="28" t="s">
        <v>1167</v>
      </c>
      <c r="C207" s="28" t="s">
        <v>2981</v>
      </c>
      <c r="D207" s="28" t="s">
        <v>195</v>
      </c>
      <c r="E207" s="28" t="s">
        <v>14</v>
      </c>
      <c r="F207" s="28" t="s">
        <v>91</v>
      </c>
      <c r="G207" s="28" t="s">
        <v>131</v>
      </c>
      <c r="H207" s="28" t="s">
        <v>286</v>
      </c>
      <c r="I207" s="42" t="s">
        <v>3062</v>
      </c>
      <c r="J207" s="42" t="s">
        <v>336</v>
      </c>
      <c r="K207" s="42" t="s">
        <v>323</v>
      </c>
      <c r="L207" s="42" t="s">
        <v>337</v>
      </c>
      <c r="M207" s="42"/>
    </row>
    <row r="208" spans="1:13" ht="12.75" customHeight="1">
      <c r="A208" s="40" t="s">
        <v>964</v>
      </c>
      <c r="B208" s="28" t="s">
        <v>1168</v>
      </c>
      <c r="C208" s="28" t="s">
        <v>2981</v>
      </c>
      <c r="D208" s="28" t="s">
        <v>195</v>
      </c>
      <c r="E208" s="28" t="s">
        <v>14</v>
      </c>
      <c r="F208" s="28" t="s">
        <v>91</v>
      </c>
      <c r="G208" s="28" t="s">
        <v>132</v>
      </c>
      <c r="H208" s="28" t="s">
        <v>286</v>
      </c>
      <c r="I208" s="42" t="s">
        <v>338</v>
      </c>
      <c r="J208" s="42" t="s">
        <v>339</v>
      </c>
      <c r="K208" s="42" t="s">
        <v>323</v>
      </c>
      <c r="L208" s="42" t="s">
        <v>340</v>
      </c>
      <c r="M208" s="42"/>
    </row>
    <row r="209" spans="1:13" ht="12.75" customHeight="1">
      <c r="A209" s="40" t="s">
        <v>965</v>
      </c>
      <c r="B209" s="28" t="s">
        <v>1169</v>
      </c>
      <c r="C209" s="28" t="s">
        <v>2981</v>
      </c>
      <c r="D209" s="28" t="s">
        <v>195</v>
      </c>
      <c r="E209" s="28" t="s">
        <v>14</v>
      </c>
      <c r="F209" s="28" t="s">
        <v>91</v>
      </c>
      <c r="G209" s="28" t="s">
        <v>133</v>
      </c>
      <c r="H209" s="28" t="s">
        <v>286</v>
      </c>
      <c r="I209" s="42" t="s">
        <v>341</v>
      </c>
      <c r="J209" s="42" t="s">
        <v>342</v>
      </c>
      <c r="K209" s="42" t="s">
        <v>323</v>
      </c>
      <c r="L209" s="42" t="s">
        <v>3063</v>
      </c>
      <c r="M209" s="42"/>
    </row>
    <row r="210" spans="1:13" ht="12.75" customHeight="1">
      <c r="A210" s="40" t="s">
        <v>1643</v>
      </c>
      <c r="B210" s="28" t="s">
        <v>2482</v>
      </c>
      <c r="C210" s="28" t="s">
        <v>2981</v>
      </c>
      <c r="D210" s="28" t="s">
        <v>195</v>
      </c>
      <c r="E210" s="28" t="s">
        <v>14</v>
      </c>
      <c r="F210" s="28" t="s">
        <v>91</v>
      </c>
      <c r="G210" s="28" t="s">
        <v>1411</v>
      </c>
      <c r="H210" s="28" t="s">
        <v>323</v>
      </c>
      <c r="I210" s="42" t="s">
        <v>323</v>
      </c>
      <c r="J210" s="42" t="s">
        <v>323</v>
      </c>
      <c r="K210" s="42" t="s">
        <v>323</v>
      </c>
      <c r="L210" s="42" t="s">
        <v>323</v>
      </c>
      <c r="M210" s="42"/>
    </row>
    <row r="211" spans="1:13" ht="12.75" customHeight="1">
      <c r="A211" s="40" t="s">
        <v>1644</v>
      </c>
      <c r="B211" s="28" t="s">
        <v>2483</v>
      </c>
      <c r="C211" s="28" t="s">
        <v>2981</v>
      </c>
      <c r="D211" s="28" t="s">
        <v>195</v>
      </c>
      <c r="E211" s="28" t="s">
        <v>14</v>
      </c>
      <c r="F211" s="28" t="s">
        <v>91</v>
      </c>
      <c r="G211" s="28" t="s">
        <v>1412</v>
      </c>
      <c r="H211" s="28" t="s">
        <v>323</v>
      </c>
      <c r="I211" s="42" t="s">
        <v>323</v>
      </c>
      <c r="J211" s="42" t="s">
        <v>323</v>
      </c>
      <c r="K211" s="42" t="s">
        <v>323</v>
      </c>
      <c r="L211" s="42" t="s">
        <v>323</v>
      </c>
      <c r="M211" s="42"/>
    </row>
    <row r="212" spans="1:13" ht="12.75" customHeight="1">
      <c r="A212" s="40" t="s">
        <v>740</v>
      </c>
      <c r="B212" s="28" t="s">
        <v>1170</v>
      </c>
      <c r="C212" s="28" t="s">
        <v>2981</v>
      </c>
      <c r="D212" s="28" t="s">
        <v>195</v>
      </c>
      <c r="E212" s="28" t="s">
        <v>92</v>
      </c>
      <c r="F212" s="28" t="s">
        <v>91</v>
      </c>
      <c r="G212" s="28" t="s">
        <v>127</v>
      </c>
      <c r="H212" s="28" t="s">
        <v>2999</v>
      </c>
      <c r="I212" s="42" t="s">
        <v>3058</v>
      </c>
      <c r="J212" s="42" t="s">
        <v>324</v>
      </c>
      <c r="K212" s="42" t="s">
        <v>3059</v>
      </c>
      <c r="L212" s="42" t="s">
        <v>325</v>
      </c>
      <c r="M212" s="42"/>
    </row>
    <row r="213" spans="1:13" ht="12.75" customHeight="1">
      <c r="A213" s="40" t="s">
        <v>957</v>
      </c>
      <c r="B213" s="28" t="s">
        <v>1171</v>
      </c>
      <c r="C213" s="28" t="s">
        <v>2981</v>
      </c>
      <c r="D213" s="28" t="s">
        <v>195</v>
      </c>
      <c r="E213" s="28" t="s">
        <v>92</v>
      </c>
      <c r="F213" s="28" t="s">
        <v>91</v>
      </c>
      <c r="G213" s="28" t="s">
        <v>128</v>
      </c>
      <c r="H213" s="28" t="s">
        <v>2999</v>
      </c>
      <c r="I213" s="42" t="s">
        <v>3060</v>
      </c>
      <c r="J213" s="42" t="s">
        <v>326</v>
      </c>
      <c r="K213" s="42" t="s">
        <v>327</v>
      </c>
      <c r="L213" s="42" t="s">
        <v>328</v>
      </c>
      <c r="M213" s="42"/>
    </row>
    <row r="214" spans="1:13" ht="12.75" customHeight="1">
      <c r="A214" s="40" t="s">
        <v>958</v>
      </c>
      <c r="B214" s="28" t="s">
        <v>1172</v>
      </c>
      <c r="C214" s="28" t="s">
        <v>2981</v>
      </c>
      <c r="D214" s="28" t="s">
        <v>195</v>
      </c>
      <c r="E214" s="28" t="s">
        <v>92</v>
      </c>
      <c r="F214" s="28" t="s">
        <v>91</v>
      </c>
      <c r="G214" s="28" t="s">
        <v>129</v>
      </c>
      <c r="H214" s="28" t="s">
        <v>2999</v>
      </c>
      <c r="I214" s="42" t="s">
        <v>329</v>
      </c>
      <c r="J214" s="42" t="s">
        <v>3061</v>
      </c>
      <c r="K214" s="42" t="s">
        <v>330</v>
      </c>
      <c r="L214" s="42" t="s">
        <v>331</v>
      </c>
      <c r="M214" s="42"/>
    </row>
    <row r="215" spans="1:13" ht="12.75" customHeight="1">
      <c r="A215" s="40" t="s">
        <v>959</v>
      </c>
      <c r="B215" s="28" t="s">
        <v>1173</v>
      </c>
      <c r="C215" s="28" t="s">
        <v>2981</v>
      </c>
      <c r="D215" s="28" t="s">
        <v>195</v>
      </c>
      <c r="E215" s="28" t="s">
        <v>92</v>
      </c>
      <c r="F215" s="28" t="s">
        <v>91</v>
      </c>
      <c r="G215" s="28" t="s">
        <v>130</v>
      </c>
      <c r="H215" s="28" t="s">
        <v>2999</v>
      </c>
      <c r="I215" s="42" t="s">
        <v>332</v>
      </c>
      <c r="J215" s="42" t="s">
        <v>333</v>
      </c>
      <c r="K215" s="42" t="s">
        <v>334</v>
      </c>
      <c r="L215" s="42" t="s">
        <v>335</v>
      </c>
      <c r="M215" s="42"/>
    </row>
    <row r="216" spans="1:13" ht="12.75" customHeight="1">
      <c r="A216" s="40" t="s">
        <v>960</v>
      </c>
      <c r="B216" s="28" t="s">
        <v>1174</v>
      </c>
      <c r="C216" s="28" t="s">
        <v>2981</v>
      </c>
      <c r="D216" s="28" t="s">
        <v>195</v>
      </c>
      <c r="E216" s="28" t="s">
        <v>92</v>
      </c>
      <c r="F216" s="28" t="s">
        <v>91</v>
      </c>
      <c r="G216" s="28" t="s">
        <v>131</v>
      </c>
      <c r="H216" s="28" t="s">
        <v>2999</v>
      </c>
      <c r="I216" s="42" t="s">
        <v>3062</v>
      </c>
      <c r="J216" s="42" t="s">
        <v>336</v>
      </c>
      <c r="K216" s="42" t="s">
        <v>323</v>
      </c>
      <c r="L216" s="42" t="s">
        <v>337</v>
      </c>
      <c r="M216" s="42"/>
    </row>
    <row r="217" spans="1:13" ht="12.75" customHeight="1">
      <c r="A217" s="40" t="s">
        <v>961</v>
      </c>
      <c r="B217" s="28" t="s">
        <v>1175</v>
      </c>
      <c r="C217" s="28" t="s">
        <v>2981</v>
      </c>
      <c r="D217" s="28" t="s">
        <v>195</v>
      </c>
      <c r="E217" s="28" t="s">
        <v>92</v>
      </c>
      <c r="F217" s="28" t="s">
        <v>91</v>
      </c>
      <c r="G217" s="28" t="s">
        <v>132</v>
      </c>
      <c r="H217" s="28" t="s">
        <v>2999</v>
      </c>
      <c r="I217" s="42" t="s">
        <v>338</v>
      </c>
      <c r="J217" s="42" t="s">
        <v>339</v>
      </c>
      <c r="K217" s="42" t="s">
        <v>323</v>
      </c>
      <c r="L217" s="42" t="s">
        <v>340</v>
      </c>
      <c r="M217" s="42"/>
    </row>
    <row r="218" spans="1:13" ht="12.75" customHeight="1">
      <c r="A218" s="40" t="s">
        <v>962</v>
      </c>
      <c r="B218" s="28" t="s">
        <v>1176</v>
      </c>
      <c r="C218" s="28" t="s">
        <v>2981</v>
      </c>
      <c r="D218" s="28" t="s">
        <v>195</v>
      </c>
      <c r="E218" s="28" t="s">
        <v>92</v>
      </c>
      <c r="F218" s="28" t="s">
        <v>91</v>
      </c>
      <c r="G218" s="28" t="s">
        <v>133</v>
      </c>
      <c r="H218" s="28" t="s">
        <v>2999</v>
      </c>
      <c r="I218" s="42" t="s">
        <v>341</v>
      </c>
      <c r="J218" s="42" t="s">
        <v>342</v>
      </c>
      <c r="K218" s="42" t="s">
        <v>323</v>
      </c>
      <c r="L218" s="42" t="s">
        <v>3063</v>
      </c>
      <c r="M218" s="42"/>
    </row>
    <row r="219" spans="1:13" ht="12.75" customHeight="1">
      <c r="A219" s="40" t="s">
        <v>1641</v>
      </c>
      <c r="B219" s="28" t="s">
        <v>2484</v>
      </c>
      <c r="C219" s="28" t="s">
        <v>2981</v>
      </c>
      <c r="D219" s="28" t="s">
        <v>195</v>
      </c>
      <c r="E219" s="28" t="s">
        <v>92</v>
      </c>
      <c r="F219" s="28" t="s">
        <v>91</v>
      </c>
      <c r="G219" s="28" t="s">
        <v>1411</v>
      </c>
      <c r="H219" s="28" t="s">
        <v>323</v>
      </c>
      <c r="I219" s="42" t="s">
        <v>323</v>
      </c>
      <c r="J219" s="42" t="s">
        <v>323</v>
      </c>
      <c r="K219" s="42" t="s">
        <v>323</v>
      </c>
      <c r="L219" s="42" t="s">
        <v>323</v>
      </c>
      <c r="M219" s="42"/>
    </row>
    <row r="220" spans="1:13" ht="12.75" customHeight="1">
      <c r="A220" s="40" t="s">
        <v>1642</v>
      </c>
      <c r="B220" s="28" t="s">
        <v>2485</v>
      </c>
      <c r="C220" s="28" t="s">
        <v>2981</v>
      </c>
      <c r="D220" s="28" t="s">
        <v>195</v>
      </c>
      <c r="E220" s="28" t="s">
        <v>92</v>
      </c>
      <c r="F220" s="28" t="s">
        <v>91</v>
      </c>
      <c r="G220" s="28" t="s">
        <v>1412</v>
      </c>
      <c r="H220" s="28" t="s">
        <v>323</v>
      </c>
      <c r="I220" s="42" t="s">
        <v>323</v>
      </c>
      <c r="J220" s="42" t="s">
        <v>323</v>
      </c>
      <c r="K220" s="42" t="s">
        <v>323</v>
      </c>
      <c r="L220" s="42" t="s">
        <v>323</v>
      </c>
      <c r="M220" s="42"/>
    </row>
    <row r="221" spans="1:13" ht="12.75" customHeight="1">
      <c r="A221" s="40" t="s">
        <v>951</v>
      </c>
      <c r="B221" s="28" t="s">
        <v>1177</v>
      </c>
      <c r="C221" s="28" t="s">
        <v>2981</v>
      </c>
      <c r="D221" s="28" t="s">
        <v>195</v>
      </c>
      <c r="E221" s="28" t="s">
        <v>27</v>
      </c>
      <c r="F221" s="28" t="s">
        <v>91</v>
      </c>
      <c r="G221" s="28" t="s">
        <v>127</v>
      </c>
      <c r="H221" s="28" t="s">
        <v>3000</v>
      </c>
      <c r="I221" s="42" t="s">
        <v>3058</v>
      </c>
      <c r="J221" s="42" t="s">
        <v>324</v>
      </c>
      <c r="K221" s="42" t="s">
        <v>3059</v>
      </c>
      <c r="L221" s="42" t="s">
        <v>325</v>
      </c>
      <c r="M221" s="42"/>
    </row>
    <row r="222" spans="1:13" ht="12.75" customHeight="1">
      <c r="A222" s="40" t="s">
        <v>724</v>
      </c>
      <c r="B222" s="28" t="s">
        <v>1178</v>
      </c>
      <c r="C222" s="28" t="s">
        <v>2981</v>
      </c>
      <c r="D222" s="28" t="s">
        <v>195</v>
      </c>
      <c r="E222" s="28" t="s">
        <v>27</v>
      </c>
      <c r="F222" s="28" t="s">
        <v>91</v>
      </c>
      <c r="G222" s="28" t="s">
        <v>128</v>
      </c>
      <c r="H222" s="28" t="s">
        <v>3000</v>
      </c>
      <c r="I222" s="42" t="s">
        <v>3060</v>
      </c>
      <c r="J222" s="42" t="s">
        <v>326</v>
      </c>
      <c r="K222" s="42" t="s">
        <v>327</v>
      </c>
      <c r="L222" s="42" t="s">
        <v>328</v>
      </c>
      <c r="M222" s="42"/>
    </row>
    <row r="223" spans="1:13" ht="12.75" customHeight="1">
      <c r="A223" s="40" t="s">
        <v>952</v>
      </c>
      <c r="B223" s="28" t="s">
        <v>1179</v>
      </c>
      <c r="C223" s="28" t="s">
        <v>2981</v>
      </c>
      <c r="D223" s="28" t="s">
        <v>195</v>
      </c>
      <c r="E223" s="28" t="s">
        <v>27</v>
      </c>
      <c r="F223" s="28" t="s">
        <v>91</v>
      </c>
      <c r="G223" s="28" t="s">
        <v>129</v>
      </c>
      <c r="H223" s="28" t="s">
        <v>3000</v>
      </c>
      <c r="I223" s="42" t="s">
        <v>329</v>
      </c>
      <c r="J223" s="42" t="s">
        <v>3061</v>
      </c>
      <c r="K223" s="42" t="s">
        <v>330</v>
      </c>
      <c r="L223" s="42" t="s">
        <v>331</v>
      </c>
      <c r="M223" s="42"/>
    </row>
    <row r="224" spans="1:13" ht="12.75" customHeight="1">
      <c r="A224" s="40" t="s">
        <v>725</v>
      </c>
      <c r="B224" s="28" t="s">
        <v>1180</v>
      </c>
      <c r="C224" s="28" t="s">
        <v>2981</v>
      </c>
      <c r="D224" s="28" t="s">
        <v>195</v>
      </c>
      <c r="E224" s="28" t="s">
        <v>27</v>
      </c>
      <c r="F224" s="28" t="s">
        <v>91</v>
      </c>
      <c r="G224" s="28" t="s">
        <v>130</v>
      </c>
      <c r="H224" s="28" t="s">
        <v>3000</v>
      </c>
      <c r="I224" s="42" t="s">
        <v>332</v>
      </c>
      <c r="J224" s="42" t="s">
        <v>333</v>
      </c>
      <c r="K224" s="42" t="s">
        <v>334</v>
      </c>
      <c r="L224" s="42" t="s">
        <v>335</v>
      </c>
      <c r="M224" s="42"/>
    </row>
    <row r="225" spans="1:13" ht="12.75" customHeight="1">
      <c r="A225" s="40" t="s">
        <v>726</v>
      </c>
      <c r="B225" s="28" t="s">
        <v>1181</v>
      </c>
      <c r="C225" s="28" t="s">
        <v>2981</v>
      </c>
      <c r="D225" s="28" t="s">
        <v>195</v>
      </c>
      <c r="E225" s="28" t="s">
        <v>27</v>
      </c>
      <c r="F225" s="28" t="s">
        <v>91</v>
      </c>
      <c r="G225" s="28" t="s">
        <v>131</v>
      </c>
      <c r="H225" s="28" t="s">
        <v>3000</v>
      </c>
      <c r="I225" s="42" t="s">
        <v>3062</v>
      </c>
      <c r="J225" s="42" t="s">
        <v>336</v>
      </c>
      <c r="K225" s="42" t="s">
        <v>323</v>
      </c>
      <c r="L225" s="42" t="s">
        <v>337</v>
      </c>
      <c r="M225" s="42"/>
    </row>
    <row r="226" spans="1:13" ht="12.75" customHeight="1">
      <c r="A226" s="40" t="s">
        <v>953</v>
      </c>
      <c r="B226" s="28" t="s">
        <v>1182</v>
      </c>
      <c r="C226" s="28" t="s">
        <v>2981</v>
      </c>
      <c r="D226" s="28" t="s">
        <v>195</v>
      </c>
      <c r="E226" s="28" t="s">
        <v>27</v>
      </c>
      <c r="F226" s="28" t="s">
        <v>91</v>
      </c>
      <c r="G226" s="28" t="s">
        <v>132</v>
      </c>
      <c r="H226" s="28" t="s">
        <v>3000</v>
      </c>
      <c r="I226" s="42" t="s">
        <v>338</v>
      </c>
      <c r="J226" s="42" t="s">
        <v>339</v>
      </c>
      <c r="K226" s="42" t="s">
        <v>323</v>
      </c>
      <c r="L226" s="42" t="s">
        <v>340</v>
      </c>
      <c r="M226" s="42"/>
    </row>
    <row r="227" spans="1:13" ht="12.75" customHeight="1">
      <c r="A227" s="40" t="s">
        <v>727</v>
      </c>
      <c r="B227" s="28" t="s">
        <v>1183</v>
      </c>
      <c r="C227" s="28" t="s">
        <v>2981</v>
      </c>
      <c r="D227" s="28" t="s">
        <v>195</v>
      </c>
      <c r="E227" s="28" t="s">
        <v>27</v>
      </c>
      <c r="F227" s="28" t="s">
        <v>91</v>
      </c>
      <c r="G227" s="28" t="s">
        <v>133</v>
      </c>
      <c r="H227" s="28" t="s">
        <v>3000</v>
      </c>
      <c r="I227" s="42" t="s">
        <v>341</v>
      </c>
      <c r="J227" s="42" t="s">
        <v>342</v>
      </c>
      <c r="K227" s="42" t="s">
        <v>323</v>
      </c>
      <c r="L227" s="42" t="s">
        <v>3063</v>
      </c>
      <c r="M227" s="42"/>
    </row>
    <row r="228" spans="1:13" ht="12.75" customHeight="1">
      <c r="A228" s="40" t="s">
        <v>1636</v>
      </c>
      <c r="B228" s="28" t="s">
        <v>2486</v>
      </c>
      <c r="C228" s="28" t="s">
        <v>2981</v>
      </c>
      <c r="D228" s="28" t="s">
        <v>195</v>
      </c>
      <c r="E228" s="28" t="s">
        <v>27</v>
      </c>
      <c r="F228" s="28" t="s">
        <v>91</v>
      </c>
      <c r="G228" s="28" t="s">
        <v>1411</v>
      </c>
      <c r="H228" s="28" t="s">
        <v>323</v>
      </c>
      <c r="I228" s="42" t="s">
        <v>323</v>
      </c>
      <c r="J228" s="42" t="s">
        <v>323</v>
      </c>
      <c r="K228" s="42" t="s">
        <v>323</v>
      </c>
      <c r="L228" s="42" t="s">
        <v>323</v>
      </c>
      <c r="M228" s="42"/>
    </row>
    <row r="229" spans="1:13" ht="12.75" customHeight="1">
      <c r="A229" s="40" t="s">
        <v>1637</v>
      </c>
      <c r="B229" s="28" t="s">
        <v>2487</v>
      </c>
      <c r="C229" s="28" t="s">
        <v>2981</v>
      </c>
      <c r="D229" s="28" t="s">
        <v>195</v>
      </c>
      <c r="E229" s="28" t="s">
        <v>27</v>
      </c>
      <c r="F229" s="28" t="s">
        <v>91</v>
      </c>
      <c r="G229" s="28" t="s">
        <v>1412</v>
      </c>
      <c r="H229" s="28" t="s">
        <v>323</v>
      </c>
      <c r="I229" s="42" t="s">
        <v>323</v>
      </c>
      <c r="J229" s="42" t="s">
        <v>323</v>
      </c>
      <c r="K229" s="42" t="s">
        <v>323</v>
      </c>
      <c r="L229" s="42" t="s">
        <v>323</v>
      </c>
      <c r="M229" s="42"/>
    </row>
    <row r="230" spans="1:13" ht="12.75" customHeight="1">
      <c r="A230" s="40" t="s">
        <v>3093</v>
      </c>
      <c r="B230" s="28" t="s">
        <v>3335</v>
      </c>
      <c r="C230" s="28" t="s">
        <v>2981</v>
      </c>
      <c r="D230" s="28" t="s">
        <v>17</v>
      </c>
      <c r="E230" s="28" t="s">
        <v>17</v>
      </c>
      <c r="F230" s="28" t="s">
        <v>91</v>
      </c>
      <c r="G230" s="28" t="s">
        <v>127</v>
      </c>
      <c r="H230" s="28" t="s">
        <v>3001</v>
      </c>
      <c r="I230" s="42" t="s">
        <v>3058</v>
      </c>
      <c r="J230" s="42" t="s">
        <v>324</v>
      </c>
      <c r="K230" s="42" t="s">
        <v>3059</v>
      </c>
      <c r="L230" s="42" t="s">
        <v>325</v>
      </c>
      <c r="M230" s="42"/>
    </row>
    <row r="231" spans="1:13" ht="12.75" customHeight="1">
      <c r="A231" s="40" t="s">
        <v>3094</v>
      </c>
      <c r="B231" s="28" t="s">
        <v>3336</v>
      </c>
      <c r="C231" s="28" t="s">
        <v>2981</v>
      </c>
      <c r="D231" s="28" t="s">
        <v>17</v>
      </c>
      <c r="E231" s="28" t="s">
        <v>17</v>
      </c>
      <c r="F231" s="28" t="s">
        <v>91</v>
      </c>
      <c r="G231" s="28" t="s">
        <v>128</v>
      </c>
      <c r="H231" s="28" t="s">
        <v>3001</v>
      </c>
      <c r="I231" s="42" t="s">
        <v>3060</v>
      </c>
      <c r="J231" s="42" t="s">
        <v>326</v>
      </c>
      <c r="K231" s="42" t="s">
        <v>327</v>
      </c>
      <c r="L231" s="42" t="s">
        <v>328</v>
      </c>
      <c r="M231" s="42"/>
    </row>
    <row r="232" spans="1:13" ht="12.75" customHeight="1">
      <c r="A232" s="40" t="s">
        <v>3095</v>
      </c>
      <c r="B232" s="28" t="s">
        <v>3337</v>
      </c>
      <c r="C232" s="28" t="s">
        <v>2981</v>
      </c>
      <c r="D232" s="28" t="s">
        <v>17</v>
      </c>
      <c r="E232" s="28" t="s">
        <v>17</v>
      </c>
      <c r="F232" s="28" t="s">
        <v>91</v>
      </c>
      <c r="G232" s="28" t="s">
        <v>129</v>
      </c>
      <c r="H232" s="28" t="s">
        <v>3001</v>
      </c>
      <c r="I232" s="42" t="s">
        <v>329</v>
      </c>
      <c r="J232" s="42" t="s">
        <v>3061</v>
      </c>
      <c r="K232" s="42" t="s">
        <v>330</v>
      </c>
      <c r="L232" s="42" t="s">
        <v>331</v>
      </c>
      <c r="M232" s="42"/>
    </row>
    <row r="233" spans="1:13" ht="12.75" customHeight="1">
      <c r="A233" s="40" t="s">
        <v>3096</v>
      </c>
      <c r="B233" s="28" t="s">
        <v>3338</v>
      </c>
      <c r="C233" s="28" t="s">
        <v>2981</v>
      </c>
      <c r="D233" s="28" t="s">
        <v>17</v>
      </c>
      <c r="E233" s="28" t="s">
        <v>17</v>
      </c>
      <c r="F233" s="28" t="s">
        <v>91</v>
      </c>
      <c r="G233" s="28" t="s">
        <v>130</v>
      </c>
      <c r="H233" s="28" t="s">
        <v>3001</v>
      </c>
      <c r="I233" s="42" t="s">
        <v>332</v>
      </c>
      <c r="J233" s="42" t="s">
        <v>333</v>
      </c>
      <c r="K233" s="42" t="s">
        <v>334</v>
      </c>
      <c r="L233" s="42" t="s">
        <v>335</v>
      </c>
      <c r="M233" s="42"/>
    </row>
    <row r="234" spans="1:13" ht="12.75" customHeight="1">
      <c r="A234" s="40" t="s">
        <v>3097</v>
      </c>
      <c r="B234" s="28" t="s">
        <v>3339</v>
      </c>
      <c r="C234" s="28" t="s">
        <v>2981</v>
      </c>
      <c r="D234" s="28" t="s">
        <v>17</v>
      </c>
      <c r="E234" s="28" t="s">
        <v>17</v>
      </c>
      <c r="F234" s="28" t="s">
        <v>91</v>
      </c>
      <c r="G234" s="28" t="s">
        <v>131</v>
      </c>
      <c r="H234" s="28" t="s">
        <v>3001</v>
      </c>
      <c r="I234" s="42" t="s">
        <v>3062</v>
      </c>
      <c r="J234" s="42" t="s">
        <v>336</v>
      </c>
      <c r="K234" s="42" t="s">
        <v>323</v>
      </c>
      <c r="L234" s="42" t="s">
        <v>337</v>
      </c>
      <c r="M234" s="42"/>
    </row>
    <row r="235" spans="1:13" ht="12.75" customHeight="1">
      <c r="A235" s="40" t="s">
        <v>3098</v>
      </c>
      <c r="B235" s="28" t="s">
        <v>3340</v>
      </c>
      <c r="C235" s="28" t="s">
        <v>2981</v>
      </c>
      <c r="D235" s="28" t="s">
        <v>17</v>
      </c>
      <c r="E235" s="28" t="s">
        <v>17</v>
      </c>
      <c r="F235" s="28" t="s">
        <v>91</v>
      </c>
      <c r="G235" s="28" t="s">
        <v>132</v>
      </c>
      <c r="H235" s="28" t="s">
        <v>3001</v>
      </c>
      <c r="I235" s="42" t="s">
        <v>338</v>
      </c>
      <c r="J235" s="42" t="s">
        <v>339</v>
      </c>
      <c r="K235" s="42" t="s">
        <v>323</v>
      </c>
      <c r="L235" s="42" t="s">
        <v>340</v>
      </c>
      <c r="M235" s="42"/>
    </row>
    <row r="236" spans="1:13" ht="12.75" customHeight="1">
      <c r="A236" s="40" t="s">
        <v>3099</v>
      </c>
      <c r="B236" s="28" t="s">
        <v>3341</v>
      </c>
      <c r="C236" s="28" t="s">
        <v>2981</v>
      </c>
      <c r="D236" s="28" t="s">
        <v>17</v>
      </c>
      <c r="E236" s="28" t="s">
        <v>17</v>
      </c>
      <c r="F236" s="28" t="s">
        <v>91</v>
      </c>
      <c r="G236" s="28" t="s">
        <v>133</v>
      </c>
      <c r="H236" s="28" t="s">
        <v>3001</v>
      </c>
      <c r="I236" s="42" t="s">
        <v>341</v>
      </c>
      <c r="J236" s="42" t="s">
        <v>342</v>
      </c>
      <c r="K236" s="42" t="s">
        <v>323</v>
      </c>
      <c r="L236" s="42" t="s">
        <v>3063</v>
      </c>
      <c r="M236" s="42"/>
    </row>
    <row r="237" spans="1:13" ht="12.75" customHeight="1">
      <c r="A237" s="40" t="s">
        <v>468</v>
      </c>
      <c r="B237" s="28" t="s">
        <v>3342</v>
      </c>
      <c r="C237" s="28" t="s">
        <v>44</v>
      </c>
      <c r="D237" s="28" t="s">
        <v>44</v>
      </c>
      <c r="E237" s="28" t="s">
        <v>44</v>
      </c>
      <c r="F237" s="28" t="s">
        <v>21</v>
      </c>
      <c r="G237" s="28" t="s">
        <v>51</v>
      </c>
      <c r="H237" s="28" t="s">
        <v>3002</v>
      </c>
      <c r="I237" s="42" t="s">
        <v>3064</v>
      </c>
      <c r="J237" s="42" t="s">
        <v>344</v>
      </c>
      <c r="K237" s="42" t="s">
        <v>3065</v>
      </c>
      <c r="L237" s="42" t="s">
        <v>325</v>
      </c>
      <c r="M237" s="42"/>
    </row>
    <row r="238" spans="1:13" ht="12.75" customHeight="1">
      <c r="A238" s="40" t="s">
        <v>776</v>
      </c>
      <c r="B238" s="28" t="s">
        <v>3343</v>
      </c>
      <c r="C238" s="28" t="s">
        <v>44</v>
      </c>
      <c r="D238" s="28" t="s">
        <v>44</v>
      </c>
      <c r="E238" s="28" t="s">
        <v>44</v>
      </c>
      <c r="F238" s="28" t="s">
        <v>21</v>
      </c>
      <c r="G238" s="28" t="s">
        <v>134</v>
      </c>
      <c r="H238" s="28" t="s">
        <v>3002</v>
      </c>
      <c r="I238" s="42" t="s">
        <v>3066</v>
      </c>
      <c r="J238" s="42" t="s">
        <v>345</v>
      </c>
      <c r="K238" s="42" t="s">
        <v>3067</v>
      </c>
      <c r="L238" s="42" t="s">
        <v>328</v>
      </c>
      <c r="M238" s="42"/>
    </row>
    <row r="239" spans="1:13" ht="12.75" customHeight="1">
      <c r="A239" s="40" t="s">
        <v>469</v>
      </c>
      <c r="B239" s="28" t="s">
        <v>3344</v>
      </c>
      <c r="C239" s="28" t="s">
        <v>44</v>
      </c>
      <c r="D239" s="28" t="s">
        <v>44</v>
      </c>
      <c r="E239" s="28" t="s">
        <v>44</v>
      </c>
      <c r="F239" s="28" t="s">
        <v>93</v>
      </c>
      <c r="G239" s="28" t="s">
        <v>134</v>
      </c>
      <c r="H239" s="28" t="s">
        <v>300</v>
      </c>
      <c r="I239" s="42" t="s">
        <v>3066</v>
      </c>
      <c r="J239" s="42" t="s">
        <v>345</v>
      </c>
      <c r="K239" s="42" t="s">
        <v>3067</v>
      </c>
      <c r="L239" s="42" t="s">
        <v>328</v>
      </c>
      <c r="M239" s="42"/>
    </row>
    <row r="240" spans="1:13" ht="12.75" customHeight="1">
      <c r="A240" s="40" t="s">
        <v>470</v>
      </c>
      <c r="B240" s="28" t="s">
        <v>3345</v>
      </c>
      <c r="C240" s="28" t="s">
        <v>44</v>
      </c>
      <c r="D240" s="28" t="s">
        <v>44</v>
      </c>
      <c r="E240" s="28" t="s">
        <v>44</v>
      </c>
      <c r="F240" s="28" t="s">
        <v>93</v>
      </c>
      <c r="G240" s="28" t="s">
        <v>135</v>
      </c>
      <c r="H240" s="28" t="s">
        <v>300</v>
      </c>
      <c r="I240" s="42" t="s">
        <v>3068</v>
      </c>
      <c r="J240" s="42" t="s">
        <v>346</v>
      </c>
      <c r="K240" s="42" t="s">
        <v>3069</v>
      </c>
      <c r="L240" s="42" t="s">
        <v>3070</v>
      </c>
      <c r="M240" s="42"/>
    </row>
    <row r="241" spans="1:13" ht="12.75" customHeight="1">
      <c r="A241" s="40" t="s">
        <v>471</v>
      </c>
      <c r="B241" s="28" t="s">
        <v>3346</v>
      </c>
      <c r="C241" s="28" t="s">
        <v>44</v>
      </c>
      <c r="D241" s="28" t="s">
        <v>44</v>
      </c>
      <c r="E241" s="28" t="s">
        <v>44</v>
      </c>
      <c r="F241" s="28" t="s">
        <v>93</v>
      </c>
      <c r="G241" s="28" t="s">
        <v>136</v>
      </c>
      <c r="H241" s="28" t="s">
        <v>300</v>
      </c>
      <c r="I241" s="42" t="s">
        <v>3071</v>
      </c>
      <c r="J241" s="42" t="s">
        <v>347</v>
      </c>
      <c r="K241" s="42" t="s">
        <v>3072</v>
      </c>
      <c r="L241" s="42" t="s">
        <v>335</v>
      </c>
      <c r="M241" s="42"/>
    </row>
    <row r="242" spans="1:13" ht="12.75" customHeight="1">
      <c r="A242" s="40" t="s">
        <v>777</v>
      </c>
      <c r="B242" s="28" t="s">
        <v>3347</v>
      </c>
      <c r="C242" s="28" t="s">
        <v>44</v>
      </c>
      <c r="D242" s="28" t="s">
        <v>44</v>
      </c>
      <c r="E242" s="28" t="s">
        <v>44</v>
      </c>
      <c r="F242" s="28" t="s">
        <v>94</v>
      </c>
      <c r="G242" s="28" t="s">
        <v>134</v>
      </c>
      <c r="H242" s="28" t="s">
        <v>300</v>
      </c>
      <c r="I242" s="42" t="s">
        <v>3066</v>
      </c>
      <c r="J242" s="42" t="s">
        <v>345</v>
      </c>
      <c r="K242" s="42" t="s">
        <v>3067</v>
      </c>
      <c r="L242" s="42" t="s">
        <v>328</v>
      </c>
      <c r="M242" s="42"/>
    </row>
    <row r="243" spans="1:13" ht="12.75" customHeight="1">
      <c r="A243" s="40" t="s">
        <v>472</v>
      </c>
      <c r="B243" s="28" t="s">
        <v>3348</v>
      </c>
      <c r="C243" s="28" t="s">
        <v>44</v>
      </c>
      <c r="D243" s="28" t="s">
        <v>44</v>
      </c>
      <c r="E243" s="28" t="s">
        <v>44</v>
      </c>
      <c r="F243" s="28" t="s">
        <v>94</v>
      </c>
      <c r="G243" s="28" t="s">
        <v>135</v>
      </c>
      <c r="H243" s="28" t="s">
        <v>300</v>
      </c>
      <c r="I243" s="42" t="s">
        <v>3068</v>
      </c>
      <c r="J243" s="42" t="s">
        <v>346</v>
      </c>
      <c r="K243" s="42" t="s">
        <v>3069</v>
      </c>
      <c r="L243" s="42" t="s">
        <v>3070</v>
      </c>
      <c r="M243" s="42"/>
    </row>
    <row r="244" spans="1:13" ht="12.75" customHeight="1">
      <c r="A244" s="40" t="s">
        <v>473</v>
      </c>
      <c r="B244" s="28" t="s">
        <v>3349</v>
      </c>
      <c r="C244" s="28" t="s">
        <v>44</v>
      </c>
      <c r="D244" s="28" t="s">
        <v>44</v>
      </c>
      <c r="E244" s="28" t="s">
        <v>44</v>
      </c>
      <c r="F244" s="28" t="s">
        <v>94</v>
      </c>
      <c r="G244" s="28" t="s">
        <v>136</v>
      </c>
      <c r="H244" s="28" t="s">
        <v>300</v>
      </c>
      <c r="I244" s="42" t="s">
        <v>3071</v>
      </c>
      <c r="J244" s="42" t="s">
        <v>347</v>
      </c>
      <c r="K244" s="42" t="s">
        <v>3072</v>
      </c>
      <c r="L244" s="42" t="s">
        <v>335</v>
      </c>
      <c r="M244" s="42"/>
    </row>
    <row r="245" spans="1:13" ht="12.75" customHeight="1">
      <c r="A245" s="40" t="s">
        <v>474</v>
      </c>
      <c r="B245" s="28" t="s">
        <v>3350</v>
      </c>
      <c r="C245" s="28" t="s">
        <v>44</v>
      </c>
      <c r="D245" s="28" t="s">
        <v>44</v>
      </c>
      <c r="E245" s="28" t="s">
        <v>44</v>
      </c>
      <c r="F245" s="28" t="s">
        <v>149</v>
      </c>
      <c r="G245" s="28" t="s">
        <v>136</v>
      </c>
      <c r="H245" s="28" t="s">
        <v>3003</v>
      </c>
      <c r="I245" s="42" t="s">
        <v>3071</v>
      </c>
      <c r="J245" s="42" t="s">
        <v>347</v>
      </c>
      <c r="K245" s="42" t="s">
        <v>3072</v>
      </c>
      <c r="L245" s="42" t="s">
        <v>335</v>
      </c>
      <c r="M245" s="42"/>
    </row>
    <row r="246" spans="1:13" ht="12.75" customHeight="1">
      <c r="A246" s="40" t="s">
        <v>475</v>
      </c>
      <c r="B246" s="28" t="s">
        <v>3351</v>
      </c>
      <c r="C246" s="28" t="s">
        <v>44</v>
      </c>
      <c r="D246" s="28" t="s">
        <v>44</v>
      </c>
      <c r="E246" s="28" t="s">
        <v>44</v>
      </c>
      <c r="F246" s="28" t="s">
        <v>149</v>
      </c>
      <c r="G246" s="28" t="s">
        <v>137</v>
      </c>
      <c r="H246" s="28" t="s">
        <v>3003</v>
      </c>
      <c r="I246" s="42" t="s">
        <v>348</v>
      </c>
      <c r="J246" s="42" t="s">
        <v>349</v>
      </c>
      <c r="K246" s="42" t="s">
        <v>3073</v>
      </c>
      <c r="L246" s="42" t="s">
        <v>337</v>
      </c>
      <c r="M246" s="42"/>
    </row>
    <row r="247" spans="1:13" ht="12.75" customHeight="1">
      <c r="A247" s="40" t="s">
        <v>1420</v>
      </c>
      <c r="B247" s="28" t="s">
        <v>2488</v>
      </c>
      <c r="C247" s="28" t="s">
        <v>44</v>
      </c>
      <c r="D247" s="28" t="s">
        <v>44</v>
      </c>
      <c r="E247" s="28" t="s">
        <v>44</v>
      </c>
      <c r="F247" s="28" t="s">
        <v>149</v>
      </c>
      <c r="G247" s="28" t="s">
        <v>1407</v>
      </c>
      <c r="H247" s="28" t="s">
        <v>323</v>
      </c>
      <c r="I247" s="42" t="s">
        <v>323</v>
      </c>
      <c r="J247" s="42" t="s">
        <v>323</v>
      </c>
      <c r="K247" s="42" t="s">
        <v>323</v>
      </c>
      <c r="L247" s="42" t="s">
        <v>323</v>
      </c>
      <c r="M247" s="42"/>
    </row>
    <row r="248" spans="1:13" ht="12.75" customHeight="1">
      <c r="A248" s="40" t="s">
        <v>476</v>
      </c>
      <c r="B248" s="28" t="s">
        <v>3352</v>
      </c>
      <c r="C248" s="28" t="s">
        <v>44</v>
      </c>
      <c r="D248" s="28" t="s">
        <v>44</v>
      </c>
      <c r="E248" s="28" t="s">
        <v>44</v>
      </c>
      <c r="F248" s="28" t="s">
        <v>204</v>
      </c>
      <c r="G248" s="28" t="s">
        <v>51</v>
      </c>
      <c r="H248" s="28" t="s">
        <v>301</v>
      </c>
      <c r="I248" s="42" t="s">
        <v>3064</v>
      </c>
      <c r="J248" s="42" t="s">
        <v>344</v>
      </c>
      <c r="K248" s="42" t="s">
        <v>3065</v>
      </c>
      <c r="L248" s="42" t="s">
        <v>325</v>
      </c>
      <c r="M248" s="42"/>
    </row>
    <row r="249" spans="1:13" ht="12.75" customHeight="1">
      <c r="A249" s="40" t="s">
        <v>778</v>
      </c>
      <c r="B249" s="28" t="s">
        <v>3353</v>
      </c>
      <c r="C249" s="28" t="s">
        <v>44</v>
      </c>
      <c r="D249" s="28" t="s">
        <v>44</v>
      </c>
      <c r="E249" s="28" t="s">
        <v>44</v>
      </c>
      <c r="F249" s="28" t="s">
        <v>204</v>
      </c>
      <c r="G249" s="28" t="s">
        <v>134</v>
      </c>
      <c r="H249" s="28" t="s">
        <v>301</v>
      </c>
      <c r="I249" s="42" t="s">
        <v>3066</v>
      </c>
      <c r="J249" s="42" t="s">
        <v>345</v>
      </c>
      <c r="K249" s="42" t="s">
        <v>3067</v>
      </c>
      <c r="L249" s="42" t="s">
        <v>328</v>
      </c>
      <c r="M249" s="42"/>
    </row>
    <row r="250" spans="1:13" ht="12.75" customHeight="1">
      <c r="A250" s="40" t="s">
        <v>477</v>
      </c>
      <c r="B250" s="28" t="s">
        <v>3354</v>
      </c>
      <c r="C250" s="28" t="s">
        <v>44</v>
      </c>
      <c r="D250" s="28" t="s">
        <v>44</v>
      </c>
      <c r="E250" s="28" t="s">
        <v>44</v>
      </c>
      <c r="F250" s="28" t="s">
        <v>204</v>
      </c>
      <c r="G250" s="28" t="s">
        <v>135</v>
      </c>
      <c r="H250" s="28" t="s">
        <v>301</v>
      </c>
      <c r="I250" s="42" t="s">
        <v>3068</v>
      </c>
      <c r="J250" s="42" t="s">
        <v>346</v>
      </c>
      <c r="K250" s="42" t="s">
        <v>3069</v>
      </c>
      <c r="L250" s="42" t="s">
        <v>3070</v>
      </c>
      <c r="M250" s="42"/>
    </row>
    <row r="251" spans="1:13" ht="12.75" customHeight="1">
      <c r="A251" s="40" t="s">
        <v>779</v>
      </c>
      <c r="B251" s="28" t="s">
        <v>3355</v>
      </c>
      <c r="C251" s="28" t="s">
        <v>44</v>
      </c>
      <c r="D251" s="28" t="s">
        <v>44</v>
      </c>
      <c r="E251" s="28" t="s">
        <v>44</v>
      </c>
      <c r="F251" s="28" t="s">
        <v>43</v>
      </c>
      <c r="G251" s="28" t="s">
        <v>135</v>
      </c>
      <c r="H251" s="28" t="s">
        <v>3004</v>
      </c>
      <c r="I251" s="42" t="s">
        <v>3068</v>
      </c>
      <c r="J251" s="42" t="s">
        <v>346</v>
      </c>
      <c r="K251" s="42" t="s">
        <v>3069</v>
      </c>
      <c r="L251" s="42" t="s">
        <v>3070</v>
      </c>
      <c r="M251" s="42"/>
    </row>
    <row r="252" spans="1:13" ht="12.75" customHeight="1">
      <c r="A252" s="40" t="s">
        <v>478</v>
      </c>
      <c r="B252" s="28" t="s">
        <v>3356</v>
      </c>
      <c r="C252" s="28" t="s">
        <v>44</v>
      </c>
      <c r="D252" s="28" t="s">
        <v>44</v>
      </c>
      <c r="E252" s="28" t="s">
        <v>44</v>
      </c>
      <c r="F252" s="28" t="s">
        <v>43</v>
      </c>
      <c r="G252" s="28" t="s">
        <v>136</v>
      </c>
      <c r="H252" s="28" t="s">
        <v>3004</v>
      </c>
      <c r="I252" s="42" t="s">
        <v>3071</v>
      </c>
      <c r="J252" s="42" t="s">
        <v>347</v>
      </c>
      <c r="K252" s="42" t="s">
        <v>3072</v>
      </c>
      <c r="L252" s="42" t="s">
        <v>335</v>
      </c>
      <c r="M252" s="42"/>
    </row>
    <row r="253" spans="1:13" ht="12.75" customHeight="1">
      <c r="A253" s="40" t="s">
        <v>479</v>
      </c>
      <c r="B253" s="28" t="s">
        <v>3357</v>
      </c>
      <c r="C253" s="28" t="s">
        <v>44</v>
      </c>
      <c r="D253" s="28" t="s">
        <v>44</v>
      </c>
      <c r="E253" s="28" t="s">
        <v>44</v>
      </c>
      <c r="F253" s="28" t="s">
        <v>43</v>
      </c>
      <c r="G253" s="28" t="s">
        <v>137</v>
      </c>
      <c r="H253" s="28" t="s">
        <v>3004</v>
      </c>
      <c r="I253" s="42" t="s">
        <v>348</v>
      </c>
      <c r="J253" s="42" t="s">
        <v>349</v>
      </c>
      <c r="K253" s="42" t="s">
        <v>3073</v>
      </c>
      <c r="L253" s="42" t="s">
        <v>337</v>
      </c>
      <c r="M253" s="42"/>
    </row>
    <row r="254" spans="1:13" ht="12.75" customHeight="1">
      <c r="A254" s="40" t="s">
        <v>780</v>
      </c>
      <c r="B254" s="28" t="s">
        <v>3358</v>
      </c>
      <c r="C254" s="28" t="s">
        <v>44</v>
      </c>
      <c r="D254" s="28" t="s">
        <v>44</v>
      </c>
      <c r="E254" s="28" t="s">
        <v>44</v>
      </c>
      <c r="F254" s="28" t="s">
        <v>43</v>
      </c>
      <c r="G254" s="28" t="s">
        <v>138</v>
      </c>
      <c r="H254" s="28" t="s">
        <v>3004</v>
      </c>
      <c r="I254" s="42" t="s">
        <v>350</v>
      </c>
      <c r="J254" s="42" t="s">
        <v>351</v>
      </c>
      <c r="K254" s="42" t="s">
        <v>352</v>
      </c>
      <c r="L254" s="42" t="s">
        <v>340</v>
      </c>
      <c r="M254" s="42"/>
    </row>
    <row r="255" spans="1:13" ht="12.75" customHeight="1">
      <c r="A255" s="40" t="s">
        <v>781</v>
      </c>
      <c r="B255" s="28" t="s">
        <v>3359</v>
      </c>
      <c r="C255" s="28" t="s">
        <v>44</v>
      </c>
      <c r="D255" s="28" t="s">
        <v>44</v>
      </c>
      <c r="E255" s="28" t="s">
        <v>44</v>
      </c>
      <c r="F255" s="28" t="s">
        <v>7</v>
      </c>
      <c r="G255" s="28" t="s">
        <v>135</v>
      </c>
      <c r="H255" s="28" t="s">
        <v>302</v>
      </c>
      <c r="I255" s="42" t="s">
        <v>3068</v>
      </c>
      <c r="J255" s="42" t="s">
        <v>346</v>
      </c>
      <c r="K255" s="42" t="s">
        <v>3069</v>
      </c>
      <c r="L255" s="42" t="s">
        <v>3070</v>
      </c>
      <c r="M255" s="42"/>
    </row>
    <row r="256" spans="1:13" ht="12.75" customHeight="1">
      <c r="A256" s="40" t="s">
        <v>782</v>
      </c>
      <c r="B256" s="28" t="s">
        <v>3360</v>
      </c>
      <c r="C256" s="28" t="s">
        <v>44</v>
      </c>
      <c r="D256" s="28" t="s">
        <v>44</v>
      </c>
      <c r="E256" s="28" t="s">
        <v>44</v>
      </c>
      <c r="F256" s="28" t="s">
        <v>7</v>
      </c>
      <c r="G256" s="28" t="s">
        <v>138</v>
      </c>
      <c r="H256" s="28" t="s">
        <v>302</v>
      </c>
      <c r="I256" s="42" t="s">
        <v>350</v>
      </c>
      <c r="J256" s="42" t="s">
        <v>351</v>
      </c>
      <c r="K256" s="42" t="s">
        <v>352</v>
      </c>
      <c r="L256" s="42" t="s">
        <v>340</v>
      </c>
      <c r="M256" s="42"/>
    </row>
    <row r="257" spans="1:13" ht="12.75" customHeight="1">
      <c r="A257" s="40" t="s">
        <v>480</v>
      </c>
      <c r="B257" s="28" t="s">
        <v>3361</v>
      </c>
      <c r="C257" s="28" t="s">
        <v>44</v>
      </c>
      <c r="D257" s="28" t="s">
        <v>44</v>
      </c>
      <c r="E257" s="28" t="s">
        <v>44</v>
      </c>
      <c r="F257" s="28" t="s">
        <v>7</v>
      </c>
      <c r="G257" s="28" t="s">
        <v>139</v>
      </c>
      <c r="H257" s="28" t="s">
        <v>302</v>
      </c>
      <c r="I257" s="42" t="s">
        <v>353</v>
      </c>
      <c r="J257" s="42" t="s">
        <v>3074</v>
      </c>
      <c r="K257" s="42" t="s">
        <v>354</v>
      </c>
      <c r="L257" s="42" t="s">
        <v>343</v>
      </c>
      <c r="M257" s="42"/>
    </row>
    <row r="258" spans="1:13" ht="12.75" customHeight="1">
      <c r="A258" s="40" t="s">
        <v>481</v>
      </c>
      <c r="B258" s="28" t="s">
        <v>3362</v>
      </c>
      <c r="C258" s="28" t="s">
        <v>44</v>
      </c>
      <c r="D258" s="28" t="s">
        <v>44</v>
      </c>
      <c r="E258" s="28" t="s">
        <v>44</v>
      </c>
      <c r="F258" s="28" t="s">
        <v>7</v>
      </c>
      <c r="G258" s="28" t="s">
        <v>140</v>
      </c>
      <c r="H258" s="28" t="s">
        <v>302</v>
      </c>
      <c r="I258" s="42" t="s">
        <v>355</v>
      </c>
      <c r="J258" s="42" t="s">
        <v>356</v>
      </c>
      <c r="K258" s="42" t="s">
        <v>352</v>
      </c>
      <c r="L258" s="42" t="s">
        <v>357</v>
      </c>
      <c r="M258" s="42"/>
    </row>
    <row r="259" spans="1:13" ht="12.75" customHeight="1">
      <c r="A259" s="40" t="s">
        <v>482</v>
      </c>
      <c r="B259" s="28" t="s">
        <v>3363</v>
      </c>
      <c r="C259" s="28" t="s">
        <v>44</v>
      </c>
      <c r="D259" s="28" t="s">
        <v>44</v>
      </c>
      <c r="E259" s="28" t="s">
        <v>44</v>
      </c>
      <c r="F259" s="28" t="s">
        <v>7</v>
      </c>
      <c r="G259" s="28" t="s">
        <v>141</v>
      </c>
      <c r="H259" s="28" t="s">
        <v>302</v>
      </c>
      <c r="I259" s="42" t="s">
        <v>358</v>
      </c>
      <c r="J259" s="42" t="s">
        <v>359</v>
      </c>
      <c r="K259" s="42" t="s">
        <v>360</v>
      </c>
      <c r="L259" s="42" t="s">
        <v>361</v>
      </c>
      <c r="M259" s="42"/>
    </row>
    <row r="260" spans="1:13" ht="12.75" customHeight="1">
      <c r="A260" s="40" t="s">
        <v>783</v>
      </c>
      <c r="B260" s="28" t="s">
        <v>3364</v>
      </c>
      <c r="C260" s="28" t="s">
        <v>44</v>
      </c>
      <c r="D260" s="28" t="s">
        <v>44</v>
      </c>
      <c r="E260" s="28" t="s">
        <v>44</v>
      </c>
      <c r="F260" s="28" t="s">
        <v>95</v>
      </c>
      <c r="G260" s="28" t="s">
        <v>138</v>
      </c>
      <c r="H260" s="28" t="s">
        <v>3005</v>
      </c>
      <c r="I260" s="42" t="s">
        <v>350</v>
      </c>
      <c r="J260" s="42" t="s">
        <v>351</v>
      </c>
      <c r="K260" s="42" t="s">
        <v>352</v>
      </c>
      <c r="L260" s="42" t="s">
        <v>340</v>
      </c>
      <c r="M260" s="42"/>
    </row>
    <row r="261" spans="1:13" ht="12.75" customHeight="1">
      <c r="A261" s="40" t="s">
        <v>483</v>
      </c>
      <c r="B261" s="28" t="s">
        <v>3365</v>
      </c>
      <c r="C261" s="28" t="s">
        <v>44</v>
      </c>
      <c r="D261" s="28" t="s">
        <v>44</v>
      </c>
      <c r="E261" s="28" t="s">
        <v>44</v>
      </c>
      <c r="F261" s="28" t="s">
        <v>95</v>
      </c>
      <c r="G261" s="28" t="s">
        <v>139</v>
      </c>
      <c r="H261" s="28" t="s">
        <v>3005</v>
      </c>
      <c r="I261" s="42" t="s">
        <v>353</v>
      </c>
      <c r="J261" s="42" t="s">
        <v>3074</v>
      </c>
      <c r="K261" s="42" t="s">
        <v>354</v>
      </c>
      <c r="L261" s="42" t="s">
        <v>343</v>
      </c>
      <c r="M261" s="42"/>
    </row>
    <row r="262" spans="1:13" ht="12.75" customHeight="1">
      <c r="A262" s="40" t="s">
        <v>484</v>
      </c>
      <c r="B262" s="28" t="s">
        <v>3366</v>
      </c>
      <c r="C262" s="28" t="s">
        <v>44</v>
      </c>
      <c r="D262" s="28" t="s">
        <v>44</v>
      </c>
      <c r="E262" s="28" t="s">
        <v>44</v>
      </c>
      <c r="F262" s="28" t="s">
        <v>95</v>
      </c>
      <c r="G262" s="28" t="s">
        <v>140</v>
      </c>
      <c r="H262" s="28" t="s">
        <v>3005</v>
      </c>
      <c r="I262" s="42" t="s">
        <v>355</v>
      </c>
      <c r="J262" s="42" t="s">
        <v>356</v>
      </c>
      <c r="K262" s="42" t="s">
        <v>352</v>
      </c>
      <c r="L262" s="42" t="s">
        <v>357</v>
      </c>
      <c r="M262" s="42"/>
    </row>
    <row r="263" spans="1:13" ht="12.75" customHeight="1">
      <c r="A263" s="40" t="s">
        <v>784</v>
      </c>
      <c r="B263" s="28" t="s">
        <v>3367</v>
      </c>
      <c r="C263" s="28" t="s">
        <v>44</v>
      </c>
      <c r="D263" s="28" t="s">
        <v>44</v>
      </c>
      <c r="E263" s="28" t="s">
        <v>44</v>
      </c>
      <c r="F263" s="28" t="s">
        <v>95</v>
      </c>
      <c r="G263" s="28" t="s">
        <v>141</v>
      </c>
      <c r="H263" s="28" t="s">
        <v>3005</v>
      </c>
      <c r="I263" s="42" t="s">
        <v>358</v>
      </c>
      <c r="J263" s="42" t="s">
        <v>359</v>
      </c>
      <c r="K263" s="42" t="s">
        <v>360</v>
      </c>
      <c r="L263" s="42" t="s">
        <v>361</v>
      </c>
      <c r="M263" s="42"/>
    </row>
    <row r="264" spans="1:13" ht="12.75" customHeight="1">
      <c r="A264" s="40" t="s">
        <v>1184</v>
      </c>
      <c r="B264" s="28" t="s">
        <v>3368</v>
      </c>
      <c r="C264" s="28" t="s">
        <v>44</v>
      </c>
      <c r="D264" s="28" t="s">
        <v>44</v>
      </c>
      <c r="E264" s="28" t="s">
        <v>44</v>
      </c>
      <c r="F264" s="28" t="s">
        <v>971</v>
      </c>
      <c r="G264" s="28" t="s">
        <v>134</v>
      </c>
      <c r="H264" s="28" t="s">
        <v>3006</v>
      </c>
      <c r="I264" s="42" t="s">
        <v>3066</v>
      </c>
      <c r="J264" s="42" t="s">
        <v>345</v>
      </c>
      <c r="K264" s="42" t="s">
        <v>3067</v>
      </c>
      <c r="L264" s="42" t="s">
        <v>328</v>
      </c>
      <c r="M264" s="42"/>
    </row>
    <row r="265" spans="1:13" ht="12.75" customHeight="1">
      <c r="A265" s="40" t="s">
        <v>785</v>
      </c>
      <c r="B265" s="28" t="s">
        <v>3369</v>
      </c>
      <c r="C265" s="28" t="s">
        <v>44</v>
      </c>
      <c r="D265" s="28" t="s">
        <v>44</v>
      </c>
      <c r="E265" s="28" t="s">
        <v>44</v>
      </c>
      <c r="F265" s="28" t="s">
        <v>971</v>
      </c>
      <c r="G265" s="28" t="s">
        <v>135</v>
      </c>
      <c r="H265" s="28" t="s">
        <v>3006</v>
      </c>
      <c r="I265" s="42" t="s">
        <v>3068</v>
      </c>
      <c r="J265" s="42" t="s">
        <v>346</v>
      </c>
      <c r="K265" s="42" t="s">
        <v>3069</v>
      </c>
      <c r="L265" s="42" t="s">
        <v>3070</v>
      </c>
      <c r="M265" s="42"/>
    </row>
    <row r="266" spans="1:13" ht="12.75" customHeight="1">
      <c r="A266" s="40" t="s">
        <v>786</v>
      </c>
      <c r="B266" s="28" t="s">
        <v>3370</v>
      </c>
      <c r="C266" s="28" t="s">
        <v>44</v>
      </c>
      <c r="D266" s="28" t="s">
        <v>44</v>
      </c>
      <c r="E266" s="28" t="s">
        <v>44</v>
      </c>
      <c r="F266" s="28" t="s">
        <v>971</v>
      </c>
      <c r="G266" s="28" t="s">
        <v>138</v>
      </c>
      <c r="H266" s="28" t="s">
        <v>3006</v>
      </c>
      <c r="I266" s="42" t="s">
        <v>350</v>
      </c>
      <c r="J266" s="42" t="s">
        <v>351</v>
      </c>
      <c r="K266" s="42" t="s">
        <v>352</v>
      </c>
      <c r="L266" s="42" t="s">
        <v>340</v>
      </c>
      <c r="M266" s="42"/>
    </row>
    <row r="267" spans="1:13" ht="12.75" customHeight="1">
      <c r="A267" s="40" t="s">
        <v>485</v>
      </c>
      <c r="B267" s="28" t="s">
        <v>3371</v>
      </c>
      <c r="C267" s="28" t="s">
        <v>44</v>
      </c>
      <c r="D267" s="28" t="s">
        <v>44</v>
      </c>
      <c r="E267" s="28" t="s">
        <v>44</v>
      </c>
      <c r="F267" s="28" t="s">
        <v>971</v>
      </c>
      <c r="G267" s="28" t="s">
        <v>139</v>
      </c>
      <c r="H267" s="28" t="s">
        <v>3006</v>
      </c>
      <c r="I267" s="42" t="s">
        <v>353</v>
      </c>
      <c r="J267" s="42" t="s">
        <v>3074</v>
      </c>
      <c r="K267" s="42" t="s">
        <v>354</v>
      </c>
      <c r="L267" s="42" t="s">
        <v>343</v>
      </c>
      <c r="M267" s="42"/>
    </row>
    <row r="268" spans="1:13" ht="12.75" customHeight="1">
      <c r="A268" s="40" t="s">
        <v>486</v>
      </c>
      <c r="B268" s="28" t="s">
        <v>3372</v>
      </c>
      <c r="C268" s="28" t="s">
        <v>44</v>
      </c>
      <c r="D268" s="28" t="s">
        <v>44</v>
      </c>
      <c r="E268" s="28" t="s">
        <v>44</v>
      </c>
      <c r="F268" s="28" t="s">
        <v>971</v>
      </c>
      <c r="G268" s="28" t="s">
        <v>140</v>
      </c>
      <c r="H268" s="28" t="s">
        <v>3006</v>
      </c>
      <c r="I268" s="42" t="s">
        <v>355</v>
      </c>
      <c r="J268" s="42" t="s">
        <v>356</v>
      </c>
      <c r="K268" s="42" t="s">
        <v>352</v>
      </c>
      <c r="L268" s="42" t="s">
        <v>357</v>
      </c>
      <c r="M268" s="42"/>
    </row>
    <row r="269" spans="1:13" ht="12.75" customHeight="1">
      <c r="A269" s="40" t="s">
        <v>787</v>
      </c>
      <c r="B269" s="28" t="s">
        <v>3373</v>
      </c>
      <c r="C269" s="28" t="s">
        <v>44</v>
      </c>
      <c r="D269" s="28" t="s">
        <v>44</v>
      </c>
      <c r="E269" s="28" t="s">
        <v>44</v>
      </c>
      <c r="F269" s="28" t="s">
        <v>971</v>
      </c>
      <c r="G269" s="28" t="s">
        <v>141</v>
      </c>
      <c r="H269" s="28" t="s">
        <v>3006</v>
      </c>
      <c r="I269" s="42" t="s">
        <v>358</v>
      </c>
      <c r="J269" s="42" t="s">
        <v>359</v>
      </c>
      <c r="K269" s="42" t="s">
        <v>360</v>
      </c>
      <c r="L269" s="42" t="s">
        <v>361</v>
      </c>
      <c r="M269" s="42"/>
    </row>
    <row r="270" spans="1:13" ht="12.75" customHeight="1">
      <c r="A270" s="40" t="s">
        <v>1185</v>
      </c>
      <c r="B270" s="28" t="s">
        <v>3374</v>
      </c>
      <c r="C270" s="28" t="s">
        <v>44</v>
      </c>
      <c r="D270" s="28" t="s">
        <v>44</v>
      </c>
      <c r="E270" s="28" t="s">
        <v>44</v>
      </c>
      <c r="F270" s="28" t="s">
        <v>96</v>
      </c>
      <c r="G270" s="28" t="s">
        <v>134</v>
      </c>
      <c r="H270" s="28" t="s">
        <v>274</v>
      </c>
      <c r="I270" s="42" t="s">
        <v>3066</v>
      </c>
      <c r="J270" s="42" t="s">
        <v>345</v>
      </c>
      <c r="K270" s="42" t="s">
        <v>3067</v>
      </c>
      <c r="L270" s="42" t="s">
        <v>328</v>
      </c>
      <c r="M270" s="42"/>
    </row>
    <row r="271" spans="1:13" ht="12.75" customHeight="1">
      <c r="A271" s="40" t="s">
        <v>487</v>
      </c>
      <c r="B271" s="28" t="s">
        <v>3375</v>
      </c>
      <c r="C271" s="28" t="s">
        <v>44</v>
      </c>
      <c r="D271" s="28" t="s">
        <v>44</v>
      </c>
      <c r="E271" s="28" t="s">
        <v>44</v>
      </c>
      <c r="F271" s="28" t="s">
        <v>96</v>
      </c>
      <c r="G271" s="28" t="s">
        <v>135</v>
      </c>
      <c r="H271" s="28" t="s">
        <v>274</v>
      </c>
      <c r="I271" s="42" t="s">
        <v>3068</v>
      </c>
      <c r="J271" s="42" t="s">
        <v>346</v>
      </c>
      <c r="K271" s="42" t="s">
        <v>3069</v>
      </c>
      <c r="L271" s="42" t="s">
        <v>3070</v>
      </c>
      <c r="M271" s="42"/>
    </row>
    <row r="272" spans="1:13" ht="12.75" customHeight="1">
      <c r="A272" s="40" t="s">
        <v>488</v>
      </c>
      <c r="B272" s="28" t="s">
        <v>3376</v>
      </c>
      <c r="C272" s="28" t="s">
        <v>44</v>
      </c>
      <c r="D272" s="28" t="s">
        <v>44</v>
      </c>
      <c r="E272" s="28" t="s">
        <v>44</v>
      </c>
      <c r="F272" s="28" t="s">
        <v>96</v>
      </c>
      <c r="G272" s="28" t="s">
        <v>139</v>
      </c>
      <c r="H272" s="28" t="s">
        <v>274</v>
      </c>
      <c r="I272" s="42" t="s">
        <v>353</v>
      </c>
      <c r="J272" s="42" t="s">
        <v>3074</v>
      </c>
      <c r="K272" s="42" t="s">
        <v>354</v>
      </c>
      <c r="L272" s="42" t="s">
        <v>343</v>
      </c>
      <c r="M272" s="42"/>
    </row>
    <row r="273" spans="1:13" ht="12.75" customHeight="1">
      <c r="A273" s="40" t="s">
        <v>489</v>
      </c>
      <c r="B273" s="28" t="s">
        <v>3377</v>
      </c>
      <c r="C273" s="28" t="s">
        <v>44</v>
      </c>
      <c r="D273" s="28" t="s">
        <v>44</v>
      </c>
      <c r="E273" s="28" t="s">
        <v>44</v>
      </c>
      <c r="F273" s="28" t="s">
        <v>96</v>
      </c>
      <c r="G273" s="28" t="s">
        <v>140</v>
      </c>
      <c r="H273" s="28" t="s">
        <v>274</v>
      </c>
      <c r="I273" s="42" t="s">
        <v>355</v>
      </c>
      <c r="J273" s="42" t="s">
        <v>356</v>
      </c>
      <c r="K273" s="42" t="s">
        <v>352</v>
      </c>
      <c r="L273" s="42" t="s">
        <v>357</v>
      </c>
      <c r="M273" s="42"/>
    </row>
    <row r="274" spans="1:13" ht="12.75" customHeight="1">
      <c r="A274" s="40" t="s">
        <v>490</v>
      </c>
      <c r="B274" s="28" t="s">
        <v>3378</v>
      </c>
      <c r="C274" s="28" t="s">
        <v>44</v>
      </c>
      <c r="D274" s="28" t="s">
        <v>44</v>
      </c>
      <c r="E274" s="28" t="s">
        <v>44</v>
      </c>
      <c r="F274" s="28" t="s">
        <v>96</v>
      </c>
      <c r="G274" s="28" t="s">
        <v>141</v>
      </c>
      <c r="H274" s="28" t="s">
        <v>274</v>
      </c>
      <c r="I274" s="42" t="s">
        <v>358</v>
      </c>
      <c r="J274" s="42" t="s">
        <v>359</v>
      </c>
      <c r="K274" s="42" t="s">
        <v>360</v>
      </c>
      <c r="L274" s="42" t="s">
        <v>361</v>
      </c>
      <c r="M274" s="42"/>
    </row>
    <row r="275" spans="1:13" ht="12.75" customHeight="1">
      <c r="A275" s="40" t="s">
        <v>1186</v>
      </c>
      <c r="B275" s="28" t="s">
        <v>3379</v>
      </c>
      <c r="C275" s="28" t="s">
        <v>44</v>
      </c>
      <c r="D275" s="28" t="s">
        <v>44</v>
      </c>
      <c r="E275" s="28" t="s">
        <v>44</v>
      </c>
      <c r="F275" s="28" t="s">
        <v>972</v>
      </c>
      <c r="G275" s="28" t="s">
        <v>137</v>
      </c>
      <c r="H275" s="28" t="s">
        <v>3007</v>
      </c>
      <c r="I275" s="42" t="s">
        <v>348</v>
      </c>
      <c r="J275" s="42" t="s">
        <v>349</v>
      </c>
      <c r="K275" s="42" t="s">
        <v>3073</v>
      </c>
      <c r="L275" s="42" t="s">
        <v>337</v>
      </c>
      <c r="M275" s="42"/>
    </row>
    <row r="276" spans="1:13" ht="12.75" customHeight="1">
      <c r="A276" s="40" t="s">
        <v>1187</v>
      </c>
      <c r="B276" s="28" t="s">
        <v>3380</v>
      </c>
      <c r="C276" s="28" t="s">
        <v>44</v>
      </c>
      <c r="D276" s="28" t="s">
        <v>44</v>
      </c>
      <c r="E276" s="28" t="s">
        <v>44</v>
      </c>
      <c r="F276" s="28" t="s">
        <v>972</v>
      </c>
      <c r="G276" s="28" t="s">
        <v>138</v>
      </c>
      <c r="H276" s="28" t="s">
        <v>3007</v>
      </c>
      <c r="I276" s="42" t="s">
        <v>350</v>
      </c>
      <c r="J276" s="42" t="s">
        <v>351</v>
      </c>
      <c r="K276" s="42" t="s">
        <v>352</v>
      </c>
      <c r="L276" s="42" t="s">
        <v>340</v>
      </c>
      <c r="M276" s="42"/>
    </row>
    <row r="277" spans="1:13" ht="12.75" customHeight="1">
      <c r="A277" s="40" t="s">
        <v>1188</v>
      </c>
      <c r="B277" s="28" t="s">
        <v>3381</v>
      </c>
      <c r="C277" s="28" t="s">
        <v>44</v>
      </c>
      <c r="D277" s="28" t="s">
        <v>44</v>
      </c>
      <c r="E277" s="28" t="s">
        <v>44</v>
      </c>
      <c r="F277" s="28" t="s">
        <v>972</v>
      </c>
      <c r="G277" s="28" t="s">
        <v>139</v>
      </c>
      <c r="H277" s="28" t="s">
        <v>3007</v>
      </c>
      <c r="I277" s="42" t="s">
        <v>353</v>
      </c>
      <c r="J277" s="42" t="s">
        <v>3074</v>
      </c>
      <c r="K277" s="42" t="s">
        <v>354</v>
      </c>
      <c r="L277" s="42" t="s">
        <v>343</v>
      </c>
      <c r="M277" s="42"/>
    </row>
    <row r="278" spans="1:13" ht="12.75" customHeight="1">
      <c r="A278" s="40" t="s">
        <v>1413</v>
      </c>
      <c r="B278" s="28" t="s">
        <v>3382</v>
      </c>
      <c r="C278" s="28" t="s">
        <v>44</v>
      </c>
      <c r="D278" s="28" t="s">
        <v>44</v>
      </c>
      <c r="E278" s="28" t="s">
        <v>44</v>
      </c>
      <c r="F278" s="28" t="s">
        <v>1404</v>
      </c>
      <c r="G278" s="28" t="s">
        <v>134</v>
      </c>
      <c r="H278" s="28" t="s">
        <v>323</v>
      </c>
      <c r="I278" s="42" t="s">
        <v>323</v>
      </c>
      <c r="J278" s="42" t="s">
        <v>323</v>
      </c>
      <c r="K278" s="42" t="s">
        <v>323</v>
      </c>
      <c r="L278" s="42" t="s">
        <v>323</v>
      </c>
      <c r="M278" s="42"/>
    </row>
    <row r="279" spans="1:13" ht="12.75" customHeight="1">
      <c r="A279" s="40" t="s">
        <v>1414</v>
      </c>
      <c r="B279" s="28" t="s">
        <v>3383</v>
      </c>
      <c r="C279" s="28" t="s">
        <v>44</v>
      </c>
      <c r="D279" s="28" t="s">
        <v>44</v>
      </c>
      <c r="E279" s="28" t="s">
        <v>44</v>
      </c>
      <c r="F279" s="28" t="s">
        <v>1404</v>
      </c>
      <c r="G279" s="28" t="s">
        <v>135</v>
      </c>
      <c r="H279" s="28" t="s">
        <v>323</v>
      </c>
      <c r="I279" s="42" t="s">
        <v>323</v>
      </c>
      <c r="J279" s="42" t="s">
        <v>323</v>
      </c>
      <c r="K279" s="42" t="s">
        <v>323</v>
      </c>
      <c r="L279" s="42" t="s">
        <v>323</v>
      </c>
      <c r="M279" s="42"/>
    </row>
    <row r="280" spans="1:13" ht="12.75" customHeight="1">
      <c r="A280" s="40" t="s">
        <v>1415</v>
      </c>
      <c r="B280" s="28" t="s">
        <v>3384</v>
      </c>
      <c r="C280" s="28" t="s">
        <v>44</v>
      </c>
      <c r="D280" s="28" t="s">
        <v>44</v>
      </c>
      <c r="E280" s="28" t="s">
        <v>44</v>
      </c>
      <c r="F280" s="28" t="s">
        <v>1404</v>
      </c>
      <c r="G280" s="28" t="s">
        <v>136</v>
      </c>
      <c r="H280" s="28" t="s">
        <v>323</v>
      </c>
      <c r="I280" s="42" t="s">
        <v>323</v>
      </c>
      <c r="J280" s="42" t="s">
        <v>323</v>
      </c>
      <c r="K280" s="42" t="s">
        <v>323</v>
      </c>
      <c r="L280" s="42" t="s">
        <v>323</v>
      </c>
      <c r="M280" s="42"/>
    </row>
    <row r="281" spans="1:13" ht="12.75" customHeight="1">
      <c r="A281" s="40" t="s">
        <v>1416</v>
      </c>
      <c r="B281" s="28" t="s">
        <v>3385</v>
      </c>
      <c r="C281" s="28" t="s">
        <v>44</v>
      </c>
      <c r="D281" s="28" t="s">
        <v>44</v>
      </c>
      <c r="E281" s="28" t="s">
        <v>44</v>
      </c>
      <c r="F281" s="28" t="s">
        <v>1405</v>
      </c>
      <c r="G281" s="28" t="s">
        <v>138</v>
      </c>
      <c r="H281" s="28" t="s">
        <v>323</v>
      </c>
      <c r="I281" s="42" t="s">
        <v>323</v>
      </c>
      <c r="J281" s="42" t="s">
        <v>323</v>
      </c>
      <c r="K281" s="42" t="s">
        <v>323</v>
      </c>
      <c r="L281" s="42" t="s">
        <v>323</v>
      </c>
      <c r="M281" s="42"/>
    </row>
    <row r="282" spans="1:13" ht="12.75" customHeight="1">
      <c r="A282" s="40" t="s">
        <v>1417</v>
      </c>
      <c r="B282" s="28" t="s">
        <v>3386</v>
      </c>
      <c r="C282" s="28" t="s">
        <v>44</v>
      </c>
      <c r="D282" s="28" t="s">
        <v>44</v>
      </c>
      <c r="E282" s="28" t="s">
        <v>44</v>
      </c>
      <c r="F282" s="28" t="s">
        <v>1405</v>
      </c>
      <c r="G282" s="28" t="s">
        <v>139</v>
      </c>
      <c r="H282" s="28" t="s">
        <v>323</v>
      </c>
      <c r="I282" s="42" t="s">
        <v>323</v>
      </c>
      <c r="J282" s="42" t="s">
        <v>323</v>
      </c>
      <c r="K282" s="42" t="s">
        <v>323</v>
      </c>
      <c r="L282" s="42" t="s">
        <v>323</v>
      </c>
      <c r="M282" s="42"/>
    </row>
    <row r="283" spans="1:13" ht="12.75" customHeight="1">
      <c r="A283" s="40" t="s">
        <v>1418</v>
      </c>
      <c r="B283" s="28" t="s">
        <v>3387</v>
      </c>
      <c r="C283" s="28" t="s">
        <v>44</v>
      </c>
      <c r="D283" s="28" t="s">
        <v>44</v>
      </c>
      <c r="E283" s="28" t="s">
        <v>44</v>
      </c>
      <c r="F283" s="28" t="s">
        <v>1405</v>
      </c>
      <c r="G283" s="28" t="s">
        <v>140</v>
      </c>
      <c r="H283" s="28" t="s">
        <v>323</v>
      </c>
      <c r="I283" s="42" t="s">
        <v>323</v>
      </c>
      <c r="J283" s="42" t="s">
        <v>323</v>
      </c>
      <c r="K283" s="42" t="s">
        <v>323</v>
      </c>
      <c r="L283" s="42" t="s">
        <v>323</v>
      </c>
      <c r="M283" s="42"/>
    </row>
    <row r="284" spans="1:13" ht="12.75" customHeight="1">
      <c r="A284" s="40" t="s">
        <v>1419</v>
      </c>
      <c r="B284" s="28" t="s">
        <v>3388</v>
      </c>
      <c r="C284" s="28" t="s">
        <v>44</v>
      </c>
      <c r="D284" s="28" t="s">
        <v>44</v>
      </c>
      <c r="E284" s="28" t="s">
        <v>44</v>
      </c>
      <c r="F284" s="28" t="s">
        <v>1405</v>
      </c>
      <c r="G284" s="28" t="s">
        <v>141</v>
      </c>
      <c r="H284" s="28" t="s">
        <v>323</v>
      </c>
      <c r="I284" s="42" t="s">
        <v>323</v>
      </c>
      <c r="J284" s="42" t="s">
        <v>323</v>
      </c>
      <c r="K284" s="42" t="s">
        <v>323</v>
      </c>
      <c r="L284" s="42" t="s">
        <v>323</v>
      </c>
      <c r="M284" s="42"/>
    </row>
    <row r="285" spans="1:13" ht="12.75" customHeight="1">
      <c r="A285" s="40" t="s">
        <v>807</v>
      </c>
      <c r="B285" s="28" t="s">
        <v>3389</v>
      </c>
      <c r="C285" s="28" t="s">
        <v>272</v>
      </c>
      <c r="D285" s="28" t="s">
        <v>2780</v>
      </c>
      <c r="E285" s="28" t="s">
        <v>973</v>
      </c>
      <c r="F285" s="28" t="s">
        <v>97</v>
      </c>
      <c r="G285" s="28" t="s">
        <v>51</v>
      </c>
      <c r="H285" s="28" t="s">
        <v>1189</v>
      </c>
      <c r="I285" s="42" t="s">
        <v>3075</v>
      </c>
      <c r="J285" s="42" t="s">
        <v>362</v>
      </c>
      <c r="K285" s="42" t="s">
        <v>363</v>
      </c>
      <c r="L285" s="42" t="s">
        <v>364</v>
      </c>
      <c r="M285" s="42"/>
    </row>
    <row r="286" spans="1:13" ht="12.75" customHeight="1">
      <c r="A286" s="40" t="s">
        <v>808</v>
      </c>
      <c r="B286" s="28" t="s">
        <v>3390</v>
      </c>
      <c r="C286" s="28" t="s">
        <v>272</v>
      </c>
      <c r="D286" s="28" t="s">
        <v>2780</v>
      </c>
      <c r="E286" s="28" t="s">
        <v>973</v>
      </c>
      <c r="F286" s="28" t="s">
        <v>97</v>
      </c>
      <c r="G286" s="28" t="s">
        <v>142</v>
      </c>
      <c r="H286" s="28" t="s">
        <v>1189</v>
      </c>
      <c r="I286" s="42" t="s">
        <v>365</v>
      </c>
      <c r="J286" s="42" t="s">
        <v>366</v>
      </c>
      <c r="K286" s="42" t="s">
        <v>3076</v>
      </c>
      <c r="L286" s="42" t="s">
        <v>367</v>
      </c>
      <c r="M286" s="42"/>
    </row>
    <row r="287" spans="1:13" ht="12.75" customHeight="1">
      <c r="A287" s="40" t="s">
        <v>517</v>
      </c>
      <c r="B287" s="28" t="s">
        <v>3391</v>
      </c>
      <c r="C287" s="28" t="s">
        <v>272</v>
      </c>
      <c r="D287" s="28" t="s">
        <v>2780</v>
      </c>
      <c r="E287" s="28" t="s">
        <v>973</v>
      </c>
      <c r="F287" s="28" t="s">
        <v>97</v>
      </c>
      <c r="G287" s="28" t="s">
        <v>135</v>
      </c>
      <c r="H287" s="28" t="s">
        <v>1189</v>
      </c>
      <c r="I287" s="42" t="s">
        <v>368</v>
      </c>
      <c r="J287" s="42" t="s">
        <v>369</v>
      </c>
      <c r="K287" s="42" t="s">
        <v>370</v>
      </c>
      <c r="L287" s="42" t="s">
        <v>371</v>
      </c>
      <c r="M287" s="42"/>
    </row>
    <row r="288" spans="1:13" ht="12.75" customHeight="1">
      <c r="A288" s="40" t="s">
        <v>518</v>
      </c>
      <c r="B288" s="28" t="s">
        <v>3392</v>
      </c>
      <c r="C288" s="28" t="s">
        <v>272</v>
      </c>
      <c r="D288" s="28" t="s">
        <v>2780</v>
      </c>
      <c r="E288" s="28" t="s">
        <v>973</v>
      </c>
      <c r="F288" s="28" t="s">
        <v>97</v>
      </c>
      <c r="G288" s="28" t="s">
        <v>136</v>
      </c>
      <c r="H288" s="28" t="s">
        <v>1189</v>
      </c>
      <c r="I288" s="42" t="s">
        <v>372</v>
      </c>
      <c r="J288" s="42" t="s">
        <v>373</v>
      </c>
      <c r="K288" s="42" t="s">
        <v>374</v>
      </c>
      <c r="L288" s="42" t="s">
        <v>375</v>
      </c>
      <c r="M288" s="42"/>
    </row>
    <row r="289" spans="1:13" ht="12.75" customHeight="1">
      <c r="A289" s="40" t="s">
        <v>519</v>
      </c>
      <c r="B289" s="28" t="s">
        <v>3393</v>
      </c>
      <c r="C289" s="28" t="s">
        <v>272</v>
      </c>
      <c r="D289" s="28" t="s">
        <v>2780</v>
      </c>
      <c r="E289" s="28" t="s">
        <v>973</v>
      </c>
      <c r="F289" s="28" t="s">
        <v>97</v>
      </c>
      <c r="G289" s="28" t="s">
        <v>137</v>
      </c>
      <c r="H289" s="28" t="s">
        <v>1189</v>
      </c>
      <c r="I289" s="42" t="s">
        <v>376</v>
      </c>
      <c r="J289" s="42" t="s">
        <v>3077</v>
      </c>
      <c r="K289" s="42" t="s">
        <v>377</v>
      </c>
      <c r="L289" s="42" t="s">
        <v>378</v>
      </c>
      <c r="M289" s="42"/>
    </row>
    <row r="290" spans="1:13" ht="12.75" customHeight="1">
      <c r="A290" s="40" t="s">
        <v>520</v>
      </c>
      <c r="B290" s="28" t="s">
        <v>3394</v>
      </c>
      <c r="C290" s="28" t="s">
        <v>272</v>
      </c>
      <c r="D290" s="28" t="s">
        <v>2780</v>
      </c>
      <c r="E290" s="28" t="s">
        <v>973</v>
      </c>
      <c r="F290" s="28" t="s">
        <v>97</v>
      </c>
      <c r="G290" s="28" t="s">
        <v>138</v>
      </c>
      <c r="H290" s="28" t="s">
        <v>1189</v>
      </c>
      <c r="I290" s="42" t="s">
        <v>379</v>
      </c>
      <c r="J290" s="42" t="s">
        <v>380</v>
      </c>
      <c r="K290" s="42" t="s">
        <v>323</v>
      </c>
      <c r="L290" s="42" t="s">
        <v>381</v>
      </c>
      <c r="M290" s="42"/>
    </row>
    <row r="291" spans="1:13" ht="12.75" customHeight="1">
      <c r="A291" s="40" t="s">
        <v>1456</v>
      </c>
      <c r="B291" s="28" t="s">
        <v>3100</v>
      </c>
      <c r="C291" s="28" t="s">
        <v>272</v>
      </c>
      <c r="D291" s="28" t="s">
        <v>2780</v>
      </c>
      <c r="E291" s="28" t="s">
        <v>973</v>
      </c>
      <c r="F291" s="28" t="s">
        <v>97</v>
      </c>
      <c r="G291" s="28" t="s">
        <v>1408</v>
      </c>
      <c r="H291" s="28" t="s">
        <v>323</v>
      </c>
      <c r="I291" s="42" t="s">
        <v>323</v>
      </c>
      <c r="J291" s="42" t="s">
        <v>323</v>
      </c>
      <c r="K291" s="42" t="s">
        <v>323</v>
      </c>
      <c r="L291" s="42" t="s">
        <v>323</v>
      </c>
      <c r="M291" s="42"/>
    </row>
    <row r="292" spans="1:13" ht="12.75" customHeight="1">
      <c r="A292" s="40" t="s">
        <v>1457</v>
      </c>
      <c r="B292" s="28" t="s">
        <v>3101</v>
      </c>
      <c r="C292" s="28" t="s">
        <v>272</v>
      </c>
      <c r="D292" s="28" t="s">
        <v>2780</v>
      </c>
      <c r="E292" s="28" t="s">
        <v>973</v>
      </c>
      <c r="F292" s="28" t="s">
        <v>97</v>
      </c>
      <c r="G292" s="28" t="s">
        <v>1409</v>
      </c>
      <c r="H292" s="28" t="s">
        <v>323</v>
      </c>
      <c r="I292" s="42" t="s">
        <v>323</v>
      </c>
      <c r="J292" s="42" t="s">
        <v>323</v>
      </c>
      <c r="K292" s="42" t="s">
        <v>323</v>
      </c>
      <c r="L292" s="42" t="s">
        <v>323</v>
      </c>
      <c r="M292" s="42"/>
    </row>
    <row r="293" spans="1:13" ht="12.75" customHeight="1">
      <c r="A293" s="40" t="s">
        <v>521</v>
      </c>
      <c r="B293" s="28" t="s">
        <v>3395</v>
      </c>
      <c r="C293" s="28" t="s">
        <v>272</v>
      </c>
      <c r="D293" s="28" t="s">
        <v>2780</v>
      </c>
      <c r="E293" s="28" t="s">
        <v>973</v>
      </c>
      <c r="F293" s="28" t="s">
        <v>16</v>
      </c>
      <c r="G293" s="28" t="s">
        <v>51</v>
      </c>
      <c r="H293" s="28" t="s">
        <v>1189</v>
      </c>
      <c r="I293" s="42" t="s">
        <v>3075</v>
      </c>
      <c r="J293" s="42" t="s">
        <v>362</v>
      </c>
      <c r="K293" s="42" t="s">
        <v>363</v>
      </c>
      <c r="L293" s="42" t="s">
        <v>364</v>
      </c>
      <c r="M293" s="42"/>
    </row>
    <row r="294" spans="1:13" ht="12.75" customHeight="1">
      <c r="A294" s="40" t="s">
        <v>522</v>
      </c>
      <c r="B294" s="28" t="s">
        <v>3396</v>
      </c>
      <c r="C294" s="28" t="s">
        <v>272</v>
      </c>
      <c r="D294" s="28" t="s">
        <v>2780</v>
      </c>
      <c r="E294" s="28" t="s">
        <v>973</v>
      </c>
      <c r="F294" s="28" t="s">
        <v>16</v>
      </c>
      <c r="G294" s="28" t="s">
        <v>142</v>
      </c>
      <c r="H294" s="28" t="s">
        <v>1189</v>
      </c>
      <c r="I294" s="42" t="s">
        <v>365</v>
      </c>
      <c r="J294" s="42" t="s">
        <v>366</v>
      </c>
      <c r="K294" s="42" t="s">
        <v>3076</v>
      </c>
      <c r="L294" s="42" t="s">
        <v>367</v>
      </c>
      <c r="M294" s="42"/>
    </row>
    <row r="295" spans="1:13" ht="12.75" customHeight="1">
      <c r="A295" s="40" t="s">
        <v>523</v>
      </c>
      <c r="B295" s="28" t="s">
        <v>3397</v>
      </c>
      <c r="C295" s="28" t="s">
        <v>272</v>
      </c>
      <c r="D295" s="28" t="s">
        <v>2780</v>
      </c>
      <c r="E295" s="28" t="s">
        <v>973</v>
      </c>
      <c r="F295" s="28" t="s">
        <v>16</v>
      </c>
      <c r="G295" s="28" t="s">
        <v>135</v>
      </c>
      <c r="H295" s="28" t="s">
        <v>1189</v>
      </c>
      <c r="I295" s="42" t="s">
        <v>368</v>
      </c>
      <c r="J295" s="42" t="s">
        <v>369</v>
      </c>
      <c r="K295" s="42" t="s">
        <v>370</v>
      </c>
      <c r="L295" s="42" t="s">
        <v>371</v>
      </c>
      <c r="M295" s="42"/>
    </row>
    <row r="296" spans="1:13" ht="12.75" customHeight="1">
      <c r="A296" s="40" t="s">
        <v>524</v>
      </c>
      <c r="B296" s="28" t="s">
        <v>3398</v>
      </c>
      <c r="C296" s="28" t="s">
        <v>272</v>
      </c>
      <c r="D296" s="28" t="s">
        <v>2780</v>
      </c>
      <c r="E296" s="28" t="s">
        <v>973</v>
      </c>
      <c r="F296" s="28" t="s">
        <v>16</v>
      </c>
      <c r="G296" s="28" t="s">
        <v>136</v>
      </c>
      <c r="H296" s="28" t="s">
        <v>1189</v>
      </c>
      <c r="I296" s="42" t="s">
        <v>372</v>
      </c>
      <c r="J296" s="42" t="s">
        <v>373</v>
      </c>
      <c r="K296" s="42" t="s">
        <v>374</v>
      </c>
      <c r="L296" s="42" t="s">
        <v>375</v>
      </c>
      <c r="M296" s="42"/>
    </row>
    <row r="297" spans="1:13" ht="12.75" customHeight="1">
      <c r="A297" s="40" t="s">
        <v>525</v>
      </c>
      <c r="B297" s="28" t="s">
        <v>3399</v>
      </c>
      <c r="C297" s="28" t="s">
        <v>272</v>
      </c>
      <c r="D297" s="28" t="s">
        <v>2780</v>
      </c>
      <c r="E297" s="28" t="s">
        <v>973</v>
      </c>
      <c r="F297" s="28" t="s">
        <v>16</v>
      </c>
      <c r="G297" s="28" t="s">
        <v>137</v>
      </c>
      <c r="H297" s="28" t="s">
        <v>1189</v>
      </c>
      <c r="I297" s="42" t="s">
        <v>376</v>
      </c>
      <c r="J297" s="42" t="s">
        <v>3077</v>
      </c>
      <c r="K297" s="42" t="s">
        <v>377</v>
      </c>
      <c r="L297" s="42" t="s">
        <v>378</v>
      </c>
      <c r="M297" s="42"/>
    </row>
    <row r="298" spans="1:13" ht="12.75" customHeight="1">
      <c r="A298" s="40" t="s">
        <v>526</v>
      </c>
      <c r="B298" s="28" t="s">
        <v>3400</v>
      </c>
      <c r="C298" s="28" t="s">
        <v>272</v>
      </c>
      <c r="D298" s="28" t="s">
        <v>2780</v>
      </c>
      <c r="E298" s="28" t="s">
        <v>973</v>
      </c>
      <c r="F298" s="28" t="s">
        <v>16</v>
      </c>
      <c r="G298" s="28" t="s">
        <v>138</v>
      </c>
      <c r="H298" s="28" t="s">
        <v>1189</v>
      </c>
      <c r="I298" s="42" t="s">
        <v>379</v>
      </c>
      <c r="J298" s="42" t="s">
        <v>380</v>
      </c>
      <c r="K298" s="42" t="s">
        <v>323</v>
      </c>
      <c r="L298" s="42" t="s">
        <v>381</v>
      </c>
      <c r="M298" s="42"/>
    </row>
    <row r="299" spans="1:13" ht="12.75" customHeight="1">
      <c r="A299" s="40" t="s">
        <v>1458</v>
      </c>
      <c r="B299" s="28" t="s">
        <v>3102</v>
      </c>
      <c r="C299" s="28" t="s">
        <v>272</v>
      </c>
      <c r="D299" s="28" t="s">
        <v>2780</v>
      </c>
      <c r="E299" s="28" t="s">
        <v>973</v>
      </c>
      <c r="F299" s="28" t="s">
        <v>16</v>
      </c>
      <c r="G299" s="28" t="s">
        <v>1408</v>
      </c>
      <c r="H299" s="28" t="s">
        <v>323</v>
      </c>
      <c r="I299" s="42" t="s">
        <v>323</v>
      </c>
      <c r="J299" s="42" t="s">
        <v>323</v>
      </c>
      <c r="K299" s="42" t="s">
        <v>323</v>
      </c>
      <c r="L299" s="42" t="s">
        <v>323</v>
      </c>
      <c r="M299" s="42"/>
    </row>
    <row r="300" spans="1:13" ht="12.75" customHeight="1">
      <c r="A300" s="40" t="s">
        <v>1459</v>
      </c>
      <c r="B300" s="28" t="s">
        <v>3103</v>
      </c>
      <c r="C300" s="28" t="s">
        <v>272</v>
      </c>
      <c r="D300" s="28" t="s">
        <v>2780</v>
      </c>
      <c r="E300" s="28" t="s">
        <v>973</v>
      </c>
      <c r="F300" s="28" t="s">
        <v>16</v>
      </c>
      <c r="G300" s="28" t="s">
        <v>1409</v>
      </c>
      <c r="H300" s="28" t="s">
        <v>323</v>
      </c>
      <c r="I300" s="42" t="s">
        <v>323</v>
      </c>
      <c r="J300" s="42" t="s">
        <v>323</v>
      </c>
      <c r="K300" s="42" t="s">
        <v>323</v>
      </c>
      <c r="L300" s="42" t="s">
        <v>323</v>
      </c>
      <c r="M300" s="42"/>
    </row>
    <row r="301" spans="1:13" ht="12.75" customHeight="1">
      <c r="A301" s="40" t="s">
        <v>809</v>
      </c>
      <c r="B301" s="28" t="s">
        <v>3401</v>
      </c>
      <c r="C301" s="28" t="s">
        <v>272</v>
      </c>
      <c r="D301" s="28" t="s">
        <v>2780</v>
      </c>
      <c r="E301" s="28" t="s">
        <v>973</v>
      </c>
      <c r="F301" s="28" t="s">
        <v>38</v>
      </c>
      <c r="G301" s="28" t="s">
        <v>51</v>
      </c>
      <c r="H301" s="28" t="s">
        <v>1189</v>
      </c>
      <c r="I301" s="42" t="s">
        <v>3075</v>
      </c>
      <c r="J301" s="42" t="s">
        <v>362</v>
      </c>
      <c r="K301" s="42" t="s">
        <v>363</v>
      </c>
      <c r="L301" s="42" t="s">
        <v>364</v>
      </c>
      <c r="M301" s="42"/>
    </row>
    <row r="302" spans="1:13" ht="12.75" customHeight="1">
      <c r="A302" s="40" t="s">
        <v>810</v>
      </c>
      <c r="B302" s="28" t="s">
        <v>3402</v>
      </c>
      <c r="C302" s="28" t="s">
        <v>272</v>
      </c>
      <c r="D302" s="28" t="s">
        <v>2780</v>
      </c>
      <c r="E302" s="28" t="s">
        <v>973</v>
      </c>
      <c r="F302" s="28" t="s">
        <v>38</v>
      </c>
      <c r="G302" s="28" t="s">
        <v>142</v>
      </c>
      <c r="H302" s="28" t="s">
        <v>1189</v>
      </c>
      <c r="I302" s="42" t="s">
        <v>365</v>
      </c>
      <c r="J302" s="42" t="s">
        <v>366</v>
      </c>
      <c r="K302" s="42" t="s">
        <v>3076</v>
      </c>
      <c r="L302" s="42" t="s">
        <v>367</v>
      </c>
      <c r="M302" s="42"/>
    </row>
    <row r="303" spans="1:13" ht="12.75" customHeight="1">
      <c r="A303" s="40" t="s">
        <v>811</v>
      </c>
      <c r="B303" s="28" t="s">
        <v>3403</v>
      </c>
      <c r="C303" s="28" t="s">
        <v>272</v>
      </c>
      <c r="D303" s="28" t="s">
        <v>2780</v>
      </c>
      <c r="E303" s="28" t="s">
        <v>973</v>
      </c>
      <c r="F303" s="28" t="s">
        <v>38</v>
      </c>
      <c r="G303" s="28" t="s">
        <v>135</v>
      </c>
      <c r="H303" s="28" t="s">
        <v>1189</v>
      </c>
      <c r="I303" s="42" t="s">
        <v>368</v>
      </c>
      <c r="J303" s="42" t="s">
        <v>369</v>
      </c>
      <c r="K303" s="42" t="s">
        <v>370</v>
      </c>
      <c r="L303" s="42" t="s">
        <v>371</v>
      </c>
      <c r="M303" s="42"/>
    </row>
    <row r="304" spans="1:13" ht="12.75" customHeight="1">
      <c r="A304" s="40" t="s">
        <v>527</v>
      </c>
      <c r="B304" s="28" t="s">
        <v>3404</v>
      </c>
      <c r="C304" s="28" t="s">
        <v>272</v>
      </c>
      <c r="D304" s="28" t="s">
        <v>2780</v>
      </c>
      <c r="E304" s="28" t="s">
        <v>973</v>
      </c>
      <c r="F304" s="28" t="s">
        <v>38</v>
      </c>
      <c r="G304" s="28" t="s">
        <v>136</v>
      </c>
      <c r="H304" s="28" t="s">
        <v>1189</v>
      </c>
      <c r="I304" s="42" t="s">
        <v>372</v>
      </c>
      <c r="J304" s="42" t="s">
        <v>373</v>
      </c>
      <c r="K304" s="42" t="s">
        <v>374</v>
      </c>
      <c r="L304" s="42" t="s">
        <v>375</v>
      </c>
      <c r="M304" s="42"/>
    </row>
    <row r="305" spans="1:13" ht="12.75" customHeight="1">
      <c r="A305" s="40" t="s">
        <v>528</v>
      </c>
      <c r="B305" s="28" t="s">
        <v>3405</v>
      </c>
      <c r="C305" s="28" t="s">
        <v>272</v>
      </c>
      <c r="D305" s="28" t="s">
        <v>2780</v>
      </c>
      <c r="E305" s="28" t="s">
        <v>973</v>
      </c>
      <c r="F305" s="28" t="s">
        <v>38</v>
      </c>
      <c r="G305" s="28" t="s">
        <v>137</v>
      </c>
      <c r="H305" s="28" t="s">
        <v>1189</v>
      </c>
      <c r="I305" s="42" t="s">
        <v>376</v>
      </c>
      <c r="J305" s="42" t="s">
        <v>3077</v>
      </c>
      <c r="K305" s="42" t="s">
        <v>377</v>
      </c>
      <c r="L305" s="42" t="s">
        <v>378</v>
      </c>
      <c r="M305" s="42"/>
    </row>
    <row r="306" spans="1:13" ht="12.75" customHeight="1">
      <c r="A306" s="40" t="s">
        <v>812</v>
      </c>
      <c r="B306" s="28" t="s">
        <v>3406</v>
      </c>
      <c r="C306" s="28" t="s">
        <v>272</v>
      </c>
      <c r="D306" s="28" t="s">
        <v>2780</v>
      </c>
      <c r="E306" s="28" t="s">
        <v>973</v>
      </c>
      <c r="F306" s="28" t="s">
        <v>38</v>
      </c>
      <c r="G306" s="28" t="s">
        <v>138</v>
      </c>
      <c r="H306" s="28" t="s">
        <v>1189</v>
      </c>
      <c r="I306" s="42" t="s">
        <v>379</v>
      </c>
      <c r="J306" s="42" t="s">
        <v>380</v>
      </c>
      <c r="K306" s="42" t="s">
        <v>323</v>
      </c>
      <c r="L306" s="42" t="s">
        <v>381</v>
      </c>
      <c r="M306" s="42"/>
    </row>
    <row r="307" spans="1:13" ht="12.75" customHeight="1">
      <c r="A307" s="40" t="s">
        <v>1460</v>
      </c>
      <c r="B307" s="28" t="s">
        <v>3104</v>
      </c>
      <c r="C307" s="28" t="s">
        <v>272</v>
      </c>
      <c r="D307" s="28" t="s">
        <v>2780</v>
      </c>
      <c r="E307" s="28" t="s">
        <v>973</v>
      </c>
      <c r="F307" s="28" t="s">
        <v>38</v>
      </c>
      <c r="G307" s="28" t="s">
        <v>1408</v>
      </c>
      <c r="H307" s="28" t="s">
        <v>323</v>
      </c>
      <c r="I307" s="42" t="s">
        <v>323</v>
      </c>
      <c r="J307" s="42" t="s">
        <v>323</v>
      </c>
      <c r="K307" s="42" t="s">
        <v>323</v>
      </c>
      <c r="L307" s="42" t="s">
        <v>323</v>
      </c>
      <c r="M307" s="42"/>
    </row>
    <row r="308" spans="1:13" ht="12.75" customHeight="1">
      <c r="A308" s="40" t="s">
        <v>1461</v>
      </c>
      <c r="B308" s="28" t="s">
        <v>3105</v>
      </c>
      <c r="C308" s="28" t="s">
        <v>272</v>
      </c>
      <c r="D308" s="28" t="s">
        <v>2780</v>
      </c>
      <c r="E308" s="28" t="s">
        <v>973</v>
      </c>
      <c r="F308" s="28" t="s">
        <v>38</v>
      </c>
      <c r="G308" s="28" t="s">
        <v>1409</v>
      </c>
      <c r="H308" s="28" t="s">
        <v>323</v>
      </c>
      <c r="I308" s="42" t="s">
        <v>323</v>
      </c>
      <c r="J308" s="42" t="s">
        <v>323</v>
      </c>
      <c r="K308" s="42" t="s">
        <v>323</v>
      </c>
      <c r="L308" s="42" t="s">
        <v>323</v>
      </c>
      <c r="M308" s="42"/>
    </row>
    <row r="309" spans="1:13" ht="12.75" customHeight="1">
      <c r="A309" s="40" t="s">
        <v>1450</v>
      </c>
      <c r="B309" s="28" t="s">
        <v>3407</v>
      </c>
      <c r="C309" s="28" t="s">
        <v>272</v>
      </c>
      <c r="D309" s="28" t="s">
        <v>2780</v>
      </c>
      <c r="E309" s="28" t="s">
        <v>973</v>
      </c>
      <c r="F309" s="28" t="s">
        <v>434</v>
      </c>
      <c r="G309" s="28" t="s">
        <v>51</v>
      </c>
      <c r="H309" s="28" t="s">
        <v>323</v>
      </c>
      <c r="I309" s="42" t="s">
        <v>323</v>
      </c>
      <c r="J309" s="42" t="s">
        <v>323</v>
      </c>
      <c r="K309" s="42" t="s">
        <v>323</v>
      </c>
      <c r="L309" s="42" t="s">
        <v>323</v>
      </c>
      <c r="M309" s="42"/>
    </row>
    <row r="310" spans="1:13" ht="12.75" customHeight="1">
      <c r="A310" s="40" t="s">
        <v>1451</v>
      </c>
      <c r="B310" s="28" t="s">
        <v>3408</v>
      </c>
      <c r="C310" s="28" t="s">
        <v>272</v>
      </c>
      <c r="D310" s="28" t="s">
        <v>2780</v>
      </c>
      <c r="E310" s="28" t="s">
        <v>973</v>
      </c>
      <c r="F310" s="28" t="s">
        <v>434</v>
      </c>
      <c r="G310" s="28" t="s">
        <v>142</v>
      </c>
      <c r="H310" s="28" t="s">
        <v>323</v>
      </c>
      <c r="I310" s="42" t="s">
        <v>323</v>
      </c>
      <c r="J310" s="42" t="s">
        <v>323</v>
      </c>
      <c r="K310" s="42" t="s">
        <v>323</v>
      </c>
      <c r="L310" s="42" t="s">
        <v>323</v>
      </c>
      <c r="M310" s="42"/>
    </row>
    <row r="311" spans="1:13" ht="12.75" customHeight="1">
      <c r="A311" s="40" t="s">
        <v>1452</v>
      </c>
      <c r="B311" s="28" t="s">
        <v>3409</v>
      </c>
      <c r="C311" s="28" t="s">
        <v>272</v>
      </c>
      <c r="D311" s="28" t="s">
        <v>2780</v>
      </c>
      <c r="E311" s="28" t="s">
        <v>973</v>
      </c>
      <c r="F311" s="28" t="s">
        <v>434</v>
      </c>
      <c r="G311" s="28" t="s">
        <v>135</v>
      </c>
      <c r="H311" s="28" t="s">
        <v>323</v>
      </c>
      <c r="I311" s="42" t="s">
        <v>323</v>
      </c>
      <c r="J311" s="42" t="s">
        <v>323</v>
      </c>
      <c r="K311" s="42" t="s">
        <v>323</v>
      </c>
      <c r="L311" s="42" t="s">
        <v>323</v>
      </c>
      <c r="M311" s="42"/>
    </row>
    <row r="312" spans="1:13" ht="12.75" customHeight="1">
      <c r="A312" s="40" t="s">
        <v>1453</v>
      </c>
      <c r="B312" s="28" t="s">
        <v>3410</v>
      </c>
      <c r="C312" s="28" t="s">
        <v>272</v>
      </c>
      <c r="D312" s="28" t="s">
        <v>2780</v>
      </c>
      <c r="E312" s="28" t="s">
        <v>973</v>
      </c>
      <c r="F312" s="28" t="s">
        <v>434</v>
      </c>
      <c r="G312" s="28" t="s">
        <v>136</v>
      </c>
      <c r="H312" s="28" t="s">
        <v>323</v>
      </c>
      <c r="I312" s="42" t="s">
        <v>323</v>
      </c>
      <c r="J312" s="42" t="s">
        <v>323</v>
      </c>
      <c r="K312" s="42" t="s">
        <v>323</v>
      </c>
      <c r="L312" s="42" t="s">
        <v>323</v>
      </c>
      <c r="M312" s="42"/>
    </row>
    <row r="313" spans="1:13" ht="12.75" customHeight="1">
      <c r="A313" s="40" t="s">
        <v>1454</v>
      </c>
      <c r="B313" s="28" t="s">
        <v>3411</v>
      </c>
      <c r="C313" s="28" t="s">
        <v>272</v>
      </c>
      <c r="D313" s="28" t="s">
        <v>2780</v>
      </c>
      <c r="E313" s="28" t="s">
        <v>973</v>
      </c>
      <c r="F313" s="28" t="s">
        <v>434</v>
      </c>
      <c r="G313" s="28" t="s">
        <v>137</v>
      </c>
      <c r="H313" s="28" t="s">
        <v>323</v>
      </c>
      <c r="I313" s="42" t="s">
        <v>323</v>
      </c>
      <c r="J313" s="42" t="s">
        <v>323</v>
      </c>
      <c r="K313" s="42" t="s">
        <v>323</v>
      </c>
      <c r="L313" s="42" t="s">
        <v>323</v>
      </c>
      <c r="M313" s="42"/>
    </row>
    <row r="314" spans="1:13" ht="12.75" customHeight="1">
      <c r="A314" s="40" t="s">
        <v>1455</v>
      </c>
      <c r="B314" s="28" t="s">
        <v>3412</v>
      </c>
      <c r="C314" s="28" t="s">
        <v>272</v>
      </c>
      <c r="D314" s="28" t="s">
        <v>2780</v>
      </c>
      <c r="E314" s="28" t="s">
        <v>973</v>
      </c>
      <c r="F314" s="28" t="s">
        <v>434</v>
      </c>
      <c r="G314" s="28" t="s">
        <v>138</v>
      </c>
      <c r="H314" s="28" t="s">
        <v>323</v>
      </c>
      <c r="I314" s="42" t="s">
        <v>323</v>
      </c>
      <c r="J314" s="42" t="s">
        <v>323</v>
      </c>
      <c r="K314" s="42" t="s">
        <v>323</v>
      </c>
      <c r="L314" s="42" t="s">
        <v>323</v>
      </c>
      <c r="M314" s="42"/>
    </row>
    <row r="315" spans="1:13" ht="12.75" customHeight="1">
      <c r="A315" s="40" t="s">
        <v>803</v>
      </c>
      <c r="B315" s="28" t="s">
        <v>3413</v>
      </c>
      <c r="C315" s="28" t="s">
        <v>272</v>
      </c>
      <c r="D315" s="28" t="s">
        <v>2780</v>
      </c>
      <c r="E315" s="28" t="s">
        <v>35</v>
      </c>
      <c r="F315" s="28" t="s">
        <v>35</v>
      </c>
      <c r="G315" s="28" t="s">
        <v>51</v>
      </c>
      <c r="H315" s="28" t="s">
        <v>1190</v>
      </c>
      <c r="I315" s="42" t="s">
        <v>3075</v>
      </c>
      <c r="J315" s="42" t="s">
        <v>362</v>
      </c>
      <c r="K315" s="42" t="s">
        <v>363</v>
      </c>
      <c r="L315" s="42" t="s">
        <v>364</v>
      </c>
      <c r="M315" s="42"/>
    </row>
    <row r="316" spans="1:13" ht="12.75" customHeight="1">
      <c r="A316" s="40" t="s">
        <v>515</v>
      </c>
      <c r="B316" s="28" t="s">
        <v>3414</v>
      </c>
      <c r="C316" s="28" t="s">
        <v>272</v>
      </c>
      <c r="D316" s="28" t="s">
        <v>2780</v>
      </c>
      <c r="E316" s="28" t="s">
        <v>35</v>
      </c>
      <c r="F316" s="28" t="s">
        <v>35</v>
      </c>
      <c r="G316" s="28" t="s">
        <v>142</v>
      </c>
      <c r="H316" s="28" t="s">
        <v>1190</v>
      </c>
      <c r="I316" s="42" t="s">
        <v>365</v>
      </c>
      <c r="J316" s="42" t="s">
        <v>366</v>
      </c>
      <c r="K316" s="42" t="s">
        <v>3076</v>
      </c>
      <c r="L316" s="42" t="s">
        <v>367</v>
      </c>
      <c r="M316" s="42"/>
    </row>
    <row r="317" spans="1:13" ht="12.75" customHeight="1">
      <c r="A317" s="40" t="s">
        <v>516</v>
      </c>
      <c r="B317" s="28" t="s">
        <v>3415</v>
      </c>
      <c r="C317" s="28" t="s">
        <v>272</v>
      </c>
      <c r="D317" s="28" t="s">
        <v>2780</v>
      </c>
      <c r="E317" s="28" t="s">
        <v>35</v>
      </c>
      <c r="F317" s="28" t="s">
        <v>35</v>
      </c>
      <c r="G317" s="28" t="s">
        <v>135</v>
      </c>
      <c r="H317" s="28" t="s">
        <v>1190</v>
      </c>
      <c r="I317" s="42" t="s">
        <v>368</v>
      </c>
      <c r="J317" s="42" t="s">
        <v>369</v>
      </c>
      <c r="K317" s="42" t="s">
        <v>370</v>
      </c>
      <c r="L317" s="42" t="s">
        <v>371</v>
      </c>
      <c r="M317" s="42"/>
    </row>
    <row r="318" spans="1:13" ht="12.75" customHeight="1">
      <c r="A318" s="40" t="s">
        <v>804</v>
      </c>
      <c r="B318" s="28" t="s">
        <v>3416</v>
      </c>
      <c r="C318" s="28" t="s">
        <v>272</v>
      </c>
      <c r="D318" s="28" t="s">
        <v>2780</v>
      </c>
      <c r="E318" s="28" t="s">
        <v>35</v>
      </c>
      <c r="F318" s="28" t="s">
        <v>35</v>
      </c>
      <c r="G318" s="28" t="s">
        <v>136</v>
      </c>
      <c r="H318" s="28" t="s">
        <v>1190</v>
      </c>
      <c r="I318" s="42" t="s">
        <v>372</v>
      </c>
      <c r="J318" s="42" t="s">
        <v>373</v>
      </c>
      <c r="K318" s="42" t="s">
        <v>374</v>
      </c>
      <c r="L318" s="42" t="s">
        <v>375</v>
      </c>
      <c r="M318" s="42"/>
    </row>
    <row r="319" spans="1:13" ht="12.75" customHeight="1">
      <c r="A319" s="40" t="s">
        <v>805</v>
      </c>
      <c r="B319" s="28" t="s">
        <v>3417</v>
      </c>
      <c r="C319" s="28" t="s">
        <v>272</v>
      </c>
      <c r="D319" s="28" t="s">
        <v>2780</v>
      </c>
      <c r="E319" s="28" t="s">
        <v>35</v>
      </c>
      <c r="F319" s="28" t="s">
        <v>35</v>
      </c>
      <c r="G319" s="28" t="s">
        <v>137</v>
      </c>
      <c r="H319" s="28" t="s">
        <v>1190</v>
      </c>
      <c r="I319" s="42" t="s">
        <v>376</v>
      </c>
      <c r="J319" s="42" t="s">
        <v>3077</v>
      </c>
      <c r="K319" s="42" t="s">
        <v>377</v>
      </c>
      <c r="L319" s="42" t="s">
        <v>378</v>
      </c>
      <c r="M319" s="42"/>
    </row>
    <row r="320" spans="1:13" ht="12.75" customHeight="1">
      <c r="A320" s="40" t="s">
        <v>806</v>
      </c>
      <c r="B320" s="28" t="s">
        <v>3418</v>
      </c>
      <c r="C320" s="28" t="s">
        <v>272</v>
      </c>
      <c r="D320" s="28" t="s">
        <v>2780</v>
      </c>
      <c r="E320" s="28" t="s">
        <v>35</v>
      </c>
      <c r="F320" s="28" t="s">
        <v>35</v>
      </c>
      <c r="G320" s="28" t="s">
        <v>138</v>
      </c>
      <c r="H320" s="28" t="s">
        <v>1190</v>
      </c>
      <c r="I320" s="42" t="s">
        <v>379</v>
      </c>
      <c r="J320" s="42" t="s">
        <v>380</v>
      </c>
      <c r="K320" s="42" t="s">
        <v>323</v>
      </c>
      <c r="L320" s="42" t="s">
        <v>381</v>
      </c>
      <c r="M320" s="42"/>
    </row>
    <row r="321" spans="1:13" ht="12.75" customHeight="1">
      <c r="A321" s="40" t="s">
        <v>1448</v>
      </c>
      <c r="B321" s="28" t="s">
        <v>3106</v>
      </c>
      <c r="C321" s="28" t="s">
        <v>272</v>
      </c>
      <c r="D321" s="28" t="s">
        <v>2780</v>
      </c>
      <c r="E321" s="28" t="s">
        <v>35</v>
      </c>
      <c r="F321" s="28" t="s">
        <v>35</v>
      </c>
      <c r="G321" s="28" t="s">
        <v>1408</v>
      </c>
      <c r="H321" s="28" t="s">
        <v>323</v>
      </c>
      <c r="I321" s="42" t="s">
        <v>323</v>
      </c>
      <c r="J321" s="42" t="s">
        <v>323</v>
      </c>
      <c r="K321" s="42" t="s">
        <v>323</v>
      </c>
      <c r="L321" s="42" t="s">
        <v>323</v>
      </c>
      <c r="M321" s="42"/>
    </row>
    <row r="322" spans="1:13" ht="12.75" customHeight="1">
      <c r="A322" s="40" t="s">
        <v>1449</v>
      </c>
      <c r="B322" s="28" t="s">
        <v>3107</v>
      </c>
      <c r="C322" s="28" t="s">
        <v>272</v>
      </c>
      <c r="D322" s="28" t="s">
        <v>2780</v>
      </c>
      <c r="E322" s="28" t="s">
        <v>35</v>
      </c>
      <c r="F322" s="28" t="s">
        <v>35</v>
      </c>
      <c r="G322" s="28" t="s">
        <v>1409</v>
      </c>
      <c r="H322" s="28" t="s">
        <v>323</v>
      </c>
      <c r="I322" s="42" t="s">
        <v>323</v>
      </c>
      <c r="J322" s="42" t="s">
        <v>323</v>
      </c>
      <c r="K322" s="42" t="s">
        <v>323</v>
      </c>
      <c r="L322" s="42" t="s">
        <v>323</v>
      </c>
      <c r="M322" s="42"/>
    </row>
    <row r="323" spans="1:13" ht="12.75" customHeight="1">
      <c r="A323" s="40" t="s">
        <v>813</v>
      </c>
      <c r="B323" s="28" t="s">
        <v>3796</v>
      </c>
      <c r="C323" s="28" t="s">
        <v>272</v>
      </c>
      <c r="D323" s="28" t="s">
        <v>2780</v>
      </c>
      <c r="E323" s="28" t="s">
        <v>3754</v>
      </c>
      <c r="F323" s="28" t="s">
        <v>97</v>
      </c>
      <c r="G323" s="28" t="s">
        <v>51</v>
      </c>
      <c r="H323" s="28" t="s">
        <v>303</v>
      </c>
      <c r="I323" s="42" t="s">
        <v>3075</v>
      </c>
      <c r="J323" s="42" t="s">
        <v>362</v>
      </c>
      <c r="K323" s="42" t="s">
        <v>363</v>
      </c>
      <c r="L323" s="42" t="s">
        <v>364</v>
      </c>
      <c r="M323" s="42"/>
    </row>
    <row r="324" spans="1:13" ht="12.75" customHeight="1">
      <c r="A324" s="40" t="s">
        <v>814</v>
      </c>
      <c r="B324" s="28" t="s">
        <v>3797</v>
      </c>
      <c r="C324" s="28" t="s">
        <v>272</v>
      </c>
      <c r="D324" s="28" t="s">
        <v>2780</v>
      </c>
      <c r="E324" s="28" t="s">
        <v>3754</v>
      </c>
      <c r="F324" s="28" t="s">
        <v>97</v>
      </c>
      <c r="G324" s="28" t="s">
        <v>142</v>
      </c>
      <c r="H324" s="28" t="s">
        <v>303</v>
      </c>
      <c r="I324" s="42" t="s">
        <v>365</v>
      </c>
      <c r="J324" s="42" t="s">
        <v>366</v>
      </c>
      <c r="K324" s="42" t="s">
        <v>3076</v>
      </c>
      <c r="L324" s="42" t="s">
        <v>367</v>
      </c>
      <c r="M324" s="42"/>
    </row>
    <row r="325" spans="1:13" ht="12.75" customHeight="1">
      <c r="A325" s="40" t="s">
        <v>529</v>
      </c>
      <c r="B325" s="28" t="s">
        <v>3798</v>
      </c>
      <c r="C325" s="28" t="s">
        <v>272</v>
      </c>
      <c r="D325" s="28" t="s">
        <v>2780</v>
      </c>
      <c r="E325" s="28" t="s">
        <v>3754</v>
      </c>
      <c r="F325" s="28" t="s">
        <v>97</v>
      </c>
      <c r="G325" s="28" t="s">
        <v>135</v>
      </c>
      <c r="H325" s="28" t="s">
        <v>303</v>
      </c>
      <c r="I325" s="42" t="s">
        <v>368</v>
      </c>
      <c r="J325" s="42" t="s">
        <v>369</v>
      </c>
      <c r="K325" s="42" t="s">
        <v>370</v>
      </c>
      <c r="L325" s="42" t="s">
        <v>371</v>
      </c>
      <c r="M325" s="42"/>
    </row>
    <row r="326" spans="1:13" ht="12.75" customHeight="1">
      <c r="A326" s="40" t="s">
        <v>530</v>
      </c>
      <c r="B326" s="28" t="s">
        <v>3799</v>
      </c>
      <c r="C326" s="28" t="s">
        <v>272</v>
      </c>
      <c r="D326" s="28" t="s">
        <v>2780</v>
      </c>
      <c r="E326" s="28" t="s">
        <v>3754</v>
      </c>
      <c r="F326" s="28" t="s">
        <v>97</v>
      </c>
      <c r="G326" s="28" t="s">
        <v>136</v>
      </c>
      <c r="H326" s="28" t="s">
        <v>303</v>
      </c>
      <c r="I326" s="42" t="s">
        <v>372</v>
      </c>
      <c r="J326" s="42" t="s">
        <v>373</v>
      </c>
      <c r="K326" s="42" t="s">
        <v>374</v>
      </c>
      <c r="L326" s="42" t="s">
        <v>375</v>
      </c>
      <c r="M326" s="42"/>
    </row>
    <row r="327" spans="1:13" ht="12.75" customHeight="1">
      <c r="A327" s="40" t="s">
        <v>815</v>
      </c>
      <c r="B327" s="28" t="s">
        <v>3800</v>
      </c>
      <c r="C327" s="28" t="s">
        <v>272</v>
      </c>
      <c r="D327" s="28" t="s">
        <v>2780</v>
      </c>
      <c r="E327" s="28" t="s">
        <v>3754</v>
      </c>
      <c r="F327" s="28" t="s">
        <v>97</v>
      </c>
      <c r="G327" s="28" t="s">
        <v>137</v>
      </c>
      <c r="H327" s="28" t="s">
        <v>303</v>
      </c>
      <c r="I327" s="42" t="s">
        <v>376</v>
      </c>
      <c r="J327" s="42" t="s">
        <v>3077</v>
      </c>
      <c r="K327" s="42" t="s">
        <v>377</v>
      </c>
      <c r="L327" s="42" t="s">
        <v>378</v>
      </c>
      <c r="M327" s="42"/>
    </row>
    <row r="328" spans="1:13" ht="12.75" customHeight="1">
      <c r="A328" s="40" t="s">
        <v>816</v>
      </c>
      <c r="B328" s="28" t="s">
        <v>3801</v>
      </c>
      <c r="C328" s="28" t="s">
        <v>272</v>
      </c>
      <c r="D328" s="28" t="s">
        <v>2780</v>
      </c>
      <c r="E328" s="28" t="s">
        <v>3754</v>
      </c>
      <c r="F328" s="28" t="s">
        <v>97</v>
      </c>
      <c r="G328" s="28" t="s">
        <v>138</v>
      </c>
      <c r="H328" s="28" t="s">
        <v>303</v>
      </c>
      <c r="I328" s="42" t="s">
        <v>379</v>
      </c>
      <c r="J328" s="42" t="s">
        <v>380</v>
      </c>
      <c r="K328" s="42" t="s">
        <v>323</v>
      </c>
      <c r="L328" s="42" t="s">
        <v>381</v>
      </c>
      <c r="M328" s="42"/>
    </row>
    <row r="329" spans="1:13" ht="12.75" customHeight="1">
      <c r="A329" s="40" t="s">
        <v>1468</v>
      </c>
      <c r="B329" s="28" t="s">
        <v>3802</v>
      </c>
      <c r="C329" s="28" t="s">
        <v>272</v>
      </c>
      <c r="D329" s="28" t="s">
        <v>2780</v>
      </c>
      <c r="E329" s="28" t="s">
        <v>3754</v>
      </c>
      <c r="F329" s="28" t="s">
        <v>97</v>
      </c>
      <c r="G329" s="28" t="s">
        <v>1408</v>
      </c>
      <c r="H329" s="28" t="s">
        <v>323</v>
      </c>
      <c r="I329" s="42" t="s">
        <v>323</v>
      </c>
      <c r="J329" s="42" t="s">
        <v>323</v>
      </c>
      <c r="K329" s="42" t="s">
        <v>323</v>
      </c>
      <c r="L329" s="42" t="s">
        <v>323</v>
      </c>
      <c r="M329" s="42"/>
    </row>
    <row r="330" spans="1:13" ht="12.75" customHeight="1">
      <c r="A330" s="40" t="s">
        <v>1469</v>
      </c>
      <c r="B330" s="28" t="s">
        <v>3803</v>
      </c>
      <c r="C330" s="28" t="s">
        <v>272</v>
      </c>
      <c r="D330" s="28" t="s">
        <v>2780</v>
      </c>
      <c r="E330" s="28" t="s">
        <v>3754</v>
      </c>
      <c r="F330" s="28" t="s">
        <v>97</v>
      </c>
      <c r="G330" s="28" t="s">
        <v>1409</v>
      </c>
      <c r="H330" s="28" t="s">
        <v>323</v>
      </c>
      <c r="I330" s="42" t="s">
        <v>323</v>
      </c>
      <c r="J330" s="42" t="s">
        <v>323</v>
      </c>
      <c r="K330" s="42" t="s">
        <v>323</v>
      </c>
      <c r="L330" s="42" t="s">
        <v>323</v>
      </c>
      <c r="M330" s="42"/>
    </row>
    <row r="331" spans="1:13" ht="12.75" customHeight="1">
      <c r="A331" s="40" t="s">
        <v>817</v>
      </c>
      <c r="B331" s="28" t="s">
        <v>3804</v>
      </c>
      <c r="C331" s="28" t="s">
        <v>272</v>
      </c>
      <c r="D331" s="28" t="s">
        <v>2780</v>
      </c>
      <c r="E331" s="28" t="s">
        <v>3754</v>
      </c>
      <c r="F331" s="28" t="s">
        <v>16</v>
      </c>
      <c r="G331" s="28" t="s">
        <v>51</v>
      </c>
      <c r="H331" s="28" t="s">
        <v>303</v>
      </c>
      <c r="I331" s="42" t="s">
        <v>3075</v>
      </c>
      <c r="J331" s="42" t="s">
        <v>362</v>
      </c>
      <c r="K331" s="42" t="s">
        <v>363</v>
      </c>
      <c r="L331" s="42" t="s">
        <v>364</v>
      </c>
      <c r="M331" s="42"/>
    </row>
    <row r="332" spans="1:13" ht="12.75" customHeight="1">
      <c r="A332" s="40" t="s">
        <v>531</v>
      </c>
      <c r="B332" s="28" t="s">
        <v>3805</v>
      </c>
      <c r="C332" s="28" t="s">
        <v>272</v>
      </c>
      <c r="D332" s="28" t="s">
        <v>2780</v>
      </c>
      <c r="E332" s="28" t="s">
        <v>3754</v>
      </c>
      <c r="F332" s="28" t="s">
        <v>16</v>
      </c>
      <c r="G332" s="28" t="s">
        <v>142</v>
      </c>
      <c r="H332" s="28" t="s">
        <v>303</v>
      </c>
      <c r="I332" s="42" t="s">
        <v>365</v>
      </c>
      <c r="J332" s="42" t="s">
        <v>366</v>
      </c>
      <c r="K332" s="42" t="s">
        <v>3076</v>
      </c>
      <c r="L332" s="42" t="s">
        <v>367</v>
      </c>
      <c r="M332" s="42"/>
    </row>
    <row r="333" spans="1:13" ht="12.75" customHeight="1">
      <c r="A333" s="40" t="s">
        <v>818</v>
      </c>
      <c r="B333" s="28" t="s">
        <v>3806</v>
      </c>
      <c r="C333" s="28" t="s">
        <v>272</v>
      </c>
      <c r="D333" s="28" t="s">
        <v>2780</v>
      </c>
      <c r="E333" s="28" t="s">
        <v>3754</v>
      </c>
      <c r="F333" s="28" t="s">
        <v>16</v>
      </c>
      <c r="G333" s="28" t="s">
        <v>135</v>
      </c>
      <c r="H333" s="28" t="s">
        <v>303</v>
      </c>
      <c r="I333" s="42" t="s">
        <v>368</v>
      </c>
      <c r="J333" s="42" t="s">
        <v>369</v>
      </c>
      <c r="K333" s="42" t="s">
        <v>370</v>
      </c>
      <c r="L333" s="42" t="s">
        <v>371</v>
      </c>
      <c r="M333" s="42"/>
    </row>
    <row r="334" spans="1:13" ht="12.75" customHeight="1">
      <c r="A334" s="40" t="s">
        <v>532</v>
      </c>
      <c r="B334" s="28" t="s">
        <v>3807</v>
      </c>
      <c r="C334" s="28" t="s">
        <v>272</v>
      </c>
      <c r="D334" s="28" t="s">
        <v>2780</v>
      </c>
      <c r="E334" s="28" t="s">
        <v>3754</v>
      </c>
      <c r="F334" s="28" t="s">
        <v>16</v>
      </c>
      <c r="G334" s="28" t="s">
        <v>136</v>
      </c>
      <c r="H334" s="28" t="s">
        <v>303</v>
      </c>
      <c r="I334" s="42" t="s">
        <v>372</v>
      </c>
      <c r="J334" s="42" t="s">
        <v>373</v>
      </c>
      <c r="K334" s="42" t="s">
        <v>374</v>
      </c>
      <c r="L334" s="42" t="s">
        <v>375</v>
      </c>
      <c r="M334" s="42"/>
    </row>
    <row r="335" spans="1:13" ht="12.75" customHeight="1">
      <c r="A335" s="40" t="s">
        <v>819</v>
      </c>
      <c r="B335" s="28" t="s">
        <v>3808</v>
      </c>
      <c r="C335" s="28" t="s">
        <v>272</v>
      </c>
      <c r="D335" s="28" t="s">
        <v>2780</v>
      </c>
      <c r="E335" s="28" t="s">
        <v>3754</v>
      </c>
      <c r="F335" s="28" t="s">
        <v>16</v>
      </c>
      <c r="G335" s="28" t="s">
        <v>137</v>
      </c>
      <c r="H335" s="28" t="s">
        <v>303</v>
      </c>
      <c r="I335" s="42" t="s">
        <v>376</v>
      </c>
      <c r="J335" s="42" t="s">
        <v>3077</v>
      </c>
      <c r="K335" s="42" t="s">
        <v>377</v>
      </c>
      <c r="L335" s="42" t="s">
        <v>378</v>
      </c>
      <c r="M335" s="42"/>
    </row>
    <row r="336" spans="1:13" ht="12.75" customHeight="1">
      <c r="A336" s="40" t="s">
        <v>820</v>
      </c>
      <c r="B336" s="28" t="s">
        <v>3809</v>
      </c>
      <c r="C336" s="28" t="s">
        <v>272</v>
      </c>
      <c r="D336" s="28" t="s">
        <v>2780</v>
      </c>
      <c r="E336" s="28" t="s">
        <v>3754</v>
      </c>
      <c r="F336" s="28" t="s">
        <v>16</v>
      </c>
      <c r="G336" s="28" t="s">
        <v>138</v>
      </c>
      <c r="H336" s="28" t="s">
        <v>303</v>
      </c>
      <c r="I336" s="42" t="s">
        <v>379</v>
      </c>
      <c r="J336" s="42" t="s">
        <v>380</v>
      </c>
      <c r="K336" s="42" t="s">
        <v>323</v>
      </c>
      <c r="L336" s="42" t="s">
        <v>381</v>
      </c>
      <c r="M336" s="42"/>
    </row>
    <row r="337" spans="1:13" ht="12.75" customHeight="1">
      <c r="A337" s="40" t="s">
        <v>1470</v>
      </c>
      <c r="B337" s="28" t="s">
        <v>3810</v>
      </c>
      <c r="C337" s="28" t="s">
        <v>272</v>
      </c>
      <c r="D337" s="28" t="s">
        <v>2780</v>
      </c>
      <c r="E337" s="28" t="s">
        <v>3754</v>
      </c>
      <c r="F337" s="28" t="s">
        <v>16</v>
      </c>
      <c r="G337" s="28" t="s">
        <v>1408</v>
      </c>
      <c r="H337" s="28" t="s">
        <v>323</v>
      </c>
      <c r="I337" s="42" t="s">
        <v>323</v>
      </c>
      <c r="J337" s="42" t="s">
        <v>323</v>
      </c>
      <c r="K337" s="42" t="s">
        <v>323</v>
      </c>
      <c r="L337" s="42" t="s">
        <v>323</v>
      </c>
      <c r="M337" s="42"/>
    </row>
    <row r="338" spans="1:13" ht="12.75" customHeight="1">
      <c r="A338" s="40" t="s">
        <v>1471</v>
      </c>
      <c r="B338" s="28" t="s">
        <v>3811</v>
      </c>
      <c r="C338" s="28" t="s">
        <v>272</v>
      </c>
      <c r="D338" s="28" t="s">
        <v>2780</v>
      </c>
      <c r="E338" s="28" t="s">
        <v>3754</v>
      </c>
      <c r="F338" s="28" t="s">
        <v>16</v>
      </c>
      <c r="G338" s="28" t="s">
        <v>1409</v>
      </c>
      <c r="H338" s="28" t="s">
        <v>323</v>
      </c>
      <c r="I338" s="42" t="s">
        <v>323</v>
      </c>
      <c r="J338" s="42" t="s">
        <v>323</v>
      </c>
      <c r="K338" s="42" t="s">
        <v>323</v>
      </c>
      <c r="L338" s="42" t="s">
        <v>323</v>
      </c>
      <c r="M338" s="42"/>
    </row>
    <row r="339" spans="1:13" ht="12.75" customHeight="1">
      <c r="A339" s="40" t="s">
        <v>1462</v>
      </c>
      <c r="B339" s="28" t="s">
        <v>3812</v>
      </c>
      <c r="C339" s="28" t="s">
        <v>272</v>
      </c>
      <c r="D339" s="28" t="s">
        <v>2780</v>
      </c>
      <c r="E339" s="28" t="s">
        <v>3754</v>
      </c>
      <c r="F339" s="28" t="s">
        <v>434</v>
      </c>
      <c r="G339" s="28" t="s">
        <v>51</v>
      </c>
      <c r="H339" s="28" t="s">
        <v>323</v>
      </c>
      <c r="I339" s="42" t="s">
        <v>323</v>
      </c>
      <c r="J339" s="42" t="s">
        <v>323</v>
      </c>
      <c r="K339" s="42" t="s">
        <v>323</v>
      </c>
      <c r="L339" s="42" t="s">
        <v>323</v>
      </c>
      <c r="M339" s="42"/>
    </row>
    <row r="340" spans="1:13" ht="12.75" customHeight="1">
      <c r="A340" s="40" t="s">
        <v>1463</v>
      </c>
      <c r="B340" s="28" t="s">
        <v>3813</v>
      </c>
      <c r="C340" s="28" t="s">
        <v>272</v>
      </c>
      <c r="D340" s="28" t="s">
        <v>2780</v>
      </c>
      <c r="E340" s="28" t="s">
        <v>3754</v>
      </c>
      <c r="F340" s="28" t="s">
        <v>434</v>
      </c>
      <c r="G340" s="28" t="s">
        <v>142</v>
      </c>
      <c r="H340" s="28" t="s">
        <v>323</v>
      </c>
      <c r="I340" s="42" t="s">
        <v>323</v>
      </c>
      <c r="J340" s="42" t="s">
        <v>323</v>
      </c>
      <c r="K340" s="42" t="s">
        <v>323</v>
      </c>
      <c r="L340" s="42" t="s">
        <v>323</v>
      </c>
      <c r="M340" s="42"/>
    </row>
    <row r="341" spans="1:13" ht="12.75" customHeight="1">
      <c r="A341" s="40" t="s">
        <v>1464</v>
      </c>
      <c r="B341" s="28" t="s">
        <v>3814</v>
      </c>
      <c r="C341" s="28" t="s">
        <v>272</v>
      </c>
      <c r="D341" s="28" t="s">
        <v>2780</v>
      </c>
      <c r="E341" s="28" t="s">
        <v>3754</v>
      </c>
      <c r="F341" s="28" t="s">
        <v>434</v>
      </c>
      <c r="G341" s="28" t="s">
        <v>135</v>
      </c>
      <c r="H341" s="28" t="s">
        <v>323</v>
      </c>
      <c r="I341" s="42" t="s">
        <v>323</v>
      </c>
      <c r="J341" s="42" t="s">
        <v>323</v>
      </c>
      <c r="K341" s="42" t="s">
        <v>323</v>
      </c>
      <c r="L341" s="42" t="s">
        <v>323</v>
      </c>
      <c r="M341" s="42"/>
    </row>
    <row r="342" spans="1:13" ht="12.75" customHeight="1">
      <c r="A342" s="40" t="s">
        <v>1465</v>
      </c>
      <c r="B342" s="28" t="s">
        <v>3815</v>
      </c>
      <c r="C342" s="28" t="s">
        <v>272</v>
      </c>
      <c r="D342" s="28" t="s">
        <v>2780</v>
      </c>
      <c r="E342" s="28" t="s">
        <v>3754</v>
      </c>
      <c r="F342" s="28" t="s">
        <v>434</v>
      </c>
      <c r="G342" s="28" t="s">
        <v>136</v>
      </c>
      <c r="H342" s="28" t="s">
        <v>323</v>
      </c>
      <c r="I342" s="42" t="s">
        <v>323</v>
      </c>
      <c r="J342" s="42" t="s">
        <v>323</v>
      </c>
      <c r="K342" s="42" t="s">
        <v>323</v>
      </c>
      <c r="L342" s="42" t="s">
        <v>323</v>
      </c>
      <c r="M342" s="42"/>
    </row>
    <row r="343" spans="1:13" ht="12.75" customHeight="1">
      <c r="A343" s="40" t="s">
        <v>1466</v>
      </c>
      <c r="B343" s="28" t="s">
        <v>3816</v>
      </c>
      <c r="C343" s="28" t="s">
        <v>272</v>
      </c>
      <c r="D343" s="28" t="s">
        <v>2780</v>
      </c>
      <c r="E343" s="28" t="s">
        <v>3754</v>
      </c>
      <c r="F343" s="28" t="s">
        <v>434</v>
      </c>
      <c r="G343" s="28" t="s">
        <v>137</v>
      </c>
      <c r="H343" s="28" t="s">
        <v>323</v>
      </c>
      <c r="I343" s="42" t="s">
        <v>323</v>
      </c>
      <c r="J343" s="42" t="s">
        <v>323</v>
      </c>
      <c r="K343" s="42" t="s">
        <v>323</v>
      </c>
      <c r="L343" s="42" t="s">
        <v>323</v>
      </c>
      <c r="M343" s="42"/>
    </row>
    <row r="344" spans="1:13" ht="12.75" customHeight="1">
      <c r="A344" s="40" t="s">
        <v>1467</v>
      </c>
      <c r="B344" s="28" t="s">
        <v>3817</v>
      </c>
      <c r="C344" s="28" t="s">
        <v>272</v>
      </c>
      <c r="D344" s="28" t="s">
        <v>2780</v>
      </c>
      <c r="E344" s="28" t="s">
        <v>3754</v>
      </c>
      <c r="F344" s="28" t="s">
        <v>434</v>
      </c>
      <c r="G344" s="28" t="s">
        <v>138</v>
      </c>
      <c r="H344" s="28" t="s">
        <v>323</v>
      </c>
      <c r="I344" s="42" t="s">
        <v>323</v>
      </c>
      <c r="J344" s="42" t="s">
        <v>323</v>
      </c>
      <c r="K344" s="42" t="s">
        <v>323</v>
      </c>
      <c r="L344" s="42" t="s">
        <v>323</v>
      </c>
      <c r="M344" s="42"/>
    </row>
    <row r="345" spans="1:13" ht="12.75" customHeight="1">
      <c r="A345" s="40" t="s">
        <v>821</v>
      </c>
      <c r="B345" s="28" t="s">
        <v>3419</v>
      </c>
      <c r="C345" s="28" t="s">
        <v>272</v>
      </c>
      <c r="D345" s="28" t="s">
        <v>2780</v>
      </c>
      <c r="E345" s="28" t="s">
        <v>205</v>
      </c>
      <c r="F345" s="28" t="s">
        <v>97</v>
      </c>
      <c r="G345" s="28" t="s">
        <v>51</v>
      </c>
      <c r="H345" s="28" t="s">
        <v>304</v>
      </c>
      <c r="I345" s="42" t="s">
        <v>3075</v>
      </c>
      <c r="J345" s="42" t="s">
        <v>362</v>
      </c>
      <c r="K345" s="42" t="s">
        <v>363</v>
      </c>
      <c r="L345" s="42" t="s">
        <v>364</v>
      </c>
      <c r="M345" s="42"/>
    </row>
    <row r="346" spans="1:13" ht="12.75" customHeight="1">
      <c r="A346" s="40" t="s">
        <v>822</v>
      </c>
      <c r="B346" s="28" t="s">
        <v>3420</v>
      </c>
      <c r="C346" s="28" t="s">
        <v>272</v>
      </c>
      <c r="D346" s="28" t="s">
        <v>2780</v>
      </c>
      <c r="E346" s="28" t="s">
        <v>205</v>
      </c>
      <c r="F346" s="28" t="s">
        <v>97</v>
      </c>
      <c r="G346" s="28" t="s">
        <v>142</v>
      </c>
      <c r="H346" s="28" t="s">
        <v>304</v>
      </c>
      <c r="I346" s="42" t="s">
        <v>365</v>
      </c>
      <c r="J346" s="42" t="s">
        <v>366</v>
      </c>
      <c r="K346" s="42" t="s">
        <v>3076</v>
      </c>
      <c r="L346" s="42" t="s">
        <v>367</v>
      </c>
      <c r="M346" s="42"/>
    </row>
    <row r="347" spans="1:13" ht="12.75" customHeight="1">
      <c r="A347" s="40" t="s">
        <v>533</v>
      </c>
      <c r="B347" s="28" t="s">
        <v>3421</v>
      </c>
      <c r="C347" s="28" t="s">
        <v>272</v>
      </c>
      <c r="D347" s="28" t="s">
        <v>2780</v>
      </c>
      <c r="E347" s="28" t="s">
        <v>205</v>
      </c>
      <c r="F347" s="28" t="s">
        <v>97</v>
      </c>
      <c r="G347" s="28" t="s">
        <v>135</v>
      </c>
      <c r="H347" s="28" t="s">
        <v>304</v>
      </c>
      <c r="I347" s="42" t="s">
        <v>368</v>
      </c>
      <c r="J347" s="42" t="s">
        <v>369</v>
      </c>
      <c r="K347" s="42" t="s">
        <v>370</v>
      </c>
      <c r="L347" s="42" t="s">
        <v>371</v>
      </c>
      <c r="M347" s="42"/>
    </row>
    <row r="348" spans="1:13" ht="12.75" customHeight="1">
      <c r="A348" s="40" t="s">
        <v>534</v>
      </c>
      <c r="B348" s="28" t="s">
        <v>3422</v>
      </c>
      <c r="C348" s="28" t="s">
        <v>272</v>
      </c>
      <c r="D348" s="28" t="s">
        <v>2780</v>
      </c>
      <c r="E348" s="28" t="s">
        <v>205</v>
      </c>
      <c r="F348" s="28" t="s">
        <v>97</v>
      </c>
      <c r="G348" s="28" t="s">
        <v>136</v>
      </c>
      <c r="H348" s="28" t="s">
        <v>304</v>
      </c>
      <c r="I348" s="42" t="s">
        <v>372</v>
      </c>
      <c r="J348" s="42" t="s">
        <v>373</v>
      </c>
      <c r="K348" s="42" t="s">
        <v>374</v>
      </c>
      <c r="L348" s="42" t="s">
        <v>375</v>
      </c>
      <c r="M348" s="42"/>
    </row>
    <row r="349" spans="1:13" ht="12.75" customHeight="1">
      <c r="A349" s="40" t="s">
        <v>535</v>
      </c>
      <c r="B349" s="28" t="s">
        <v>3423</v>
      </c>
      <c r="C349" s="28" t="s">
        <v>272</v>
      </c>
      <c r="D349" s="28" t="s">
        <v>2780</v>
      </c>
      <c r="E349" s="28" t="s">
        <v>205</v>
      </c>
      <c r="F349" s="28" t="s">
        <v>97</v>
      </c>
      <c r="G349" s="28" t="s">
        <v>137</v>
      </c>
      <c r="H349" s="28" t="s">
        <v>304</v>
      </c>
      <c r="I349" s="42" t="s">
        <v>376</v>
      </c>
      <c r="J349" s="42" t="s">
        <v>3077</v>
      </c>
      <c r="K349" s="42" t="s">
        <v>377</v>
      </c>
      <c r="L349" s="42" t="s">
        <v>378</v>
      </c>
      <c r="M349" s="42"/>
    </row>
    <row r="350" spans="1:13" ht="12.75" customHeight="1">
      <c r="A350" s="40" t="s">
        <v>536</v>
      </c>
      <c r="B350" s="28" t="s">
        <v>3424</v>
      </c>
      <c r="C350" s="28" t="s">
        <v>272</v>
      </c>
      <c r="D350" s="28" t="s">
        <v>2780</v>
      </c>
      <c r="E350" s="28" t="s">
        <v>205</v>
      </c>
      <c r="F350" s="28" t="s">
        <v>97</v>
      </c>
      <c r="G350" s="28" t="s">
        <v>138</v>
      </c>
      <c r="H350" s="28" t="s">
        <v>304</v>
      </c>
      <c r="I350" s="42" t="s">
        <v>379</v>
      </c>
      <c r="J350" s="42" t="s">
        <v>380</v>
      </c>
      <c r="K350" s="42" t="s">
        <v>323</v>
      </c>
      <c r="L350" s="42" t="s">
        <v>381</v>
      </c>
      <c r="M350" s="42"/>
    </row>
    <row r="351" spans="1:13" ht="12.75" customHeight="1">
      <c r="A351" s="40" t="s">
        <v>1478</v>
      </c>
      <c r="B351" s="28" t="s">
        <v>3108</v>
      </c>
      <c r="C351" s="28" t="s">
        <v>272</v>
      </c>
      <c r="D351" s="28" t="s">
        <v>2780</v>
      </c>
      <c r="E351" s="28" t="s">
        <v>205</v>
      </c>
      <c r="F351" s="28" t="s">
        <v>97</v>
      </c>
      <c r="G351" s="28" t="s">
        <v>1408</v>
      </c>
      <c r="H351" s="28" t="s">
        <v>323</v>
      </c>
      <c r="I351" s="42" t="s">
        <v>323</v>
      </c>
      <c r="J351" s="42" t="s">
        <v>323</v>
      </c>
      <c r="K351" s="42" t="s">
        <v>323</v>
      </c>
      <c r="L351" s="42" t="s">
        <v>323</v>
      </c>
      <c r="M351" s="42"/>
    </row>
    <row r="352" spans="1:13" ht="12.75" customHeight="1">
      <c r="A352" s="40" t="s">
        <v>1479</v>
      </c>
      <c r="B352" s="28" t="s">
        <v>3109</v>
      </c>
      <c r="C352" s="28" t="s">
        <v>272</v>
      </c>
      <c r="D352" s="28" t="s">
        <v>2780</v>
      </c>
      <c r="E352" s="28" t="s">
        <v>205</v>
      </c>
      <c r="F352" s="28" t="s">
        <v>97</v>
      </c>
      <c r="G352" s="28" t="s">
        <v>1409</v>
      </c>
      <c r="H352" s="28" t="s">
        <v>323</v>
      </c>
      <c r="I352" s="42" t="s">
        <v>323</v>
      </c>
      <c r="J352" s="42" t="s">
        <v>323</v>
      </c>
      <c r="K352" s="42" t="s">
        <v>323</v>
      </c>
      <c r="L352" s="42" t="s">
        <v>323</v>
      </c>
      <c r="M352" s="42"/>
    </row>
    <row r="353" spans="1:13" ht="12.75" customHeight="1">
      <c r="A353" s="40" t="s">
        <v>823</v>
      </c>
      <c r="B353" s="28" t="s">
        <v>3425</v>
      </c>
      <c r="C353" s="28" t="s">
        <v>272</v>
      </c>
      <c r="D353" s="28" t="s">
        <v>2780</v>
      </c>
      <c r="E353" s="28" t="s">
        <v>205</v>
      </c>
      <c r="F353" s="28" t="s">
        <v>16</v>
      </c>
      <c r="G353" s="28" t="s">
        <v>51</v>
      </c>
      <c r="H353" s="28" t="s">
        <v>304</v>
      </c>
      <c r="I353" s="42" t="s">
        <v>3075</v>
      </c>
      <c r="J353" s="42" t="s">
        <v>362</v>
      </c>
      <c r="K353" s="42" t="s">
        <v>363</v>
      </c>
      <c r="L353" s="42" t="s">
        <v>364</v>
      </c>
      <c r="M353" s="42"/>
    </row>
    <row r="354" spans="1:13" ht="12.75" customHeight="1">
      <c r="A354" s="40" t="s">
        <v>537</v>
      </c>
      <c r="B354" s="28" t="s">
        <v>3426</v>
      </c>
      <c r="C354" s="28" t="s">
        <v>272</v>
      </c>
      <c r="D354" s="28" t="s">
        <v>2780</v>
      </c>
      <c r="E354" s="28" t="s">
        <v>205</v>
      </c>
      <c r="F354" s="28" t="s">
        <v>16</v>
      </c>
      <c r="G354" s="28" t="s">
        <v>142</v>
      </c>
      <c r="H354" s="28" t="s">
        <v>304</v>
      </c>
      <c r="I354" s="42" t="s">
        <v>365</v>
      </c>
      <c r="J354" s="42" t="s">
        <v>366</v>
      </c>
      <c r="K354" s="42" t="s">
        <v>3076</v>
      </c>
      <c r="L354" s="42" t="s">
        <v>367</v>
      </c>
      <c r="M354" s="42"/>
    </row>
    <row r="355" spans="1:13" ht="12.75" customHeight="1">
      <c r="A355" s="40" t="s">
        <v>538</v>
      </c>
      <c r="B355" s="28" t="s">
        <v>3427</v>
      </c>
      <c r="C355" s="28" t="s">
        <v>272</v>
      </c>
      <c r="D355" s="28" t="s">
        <v>2780</v>
      </c>
      <c r="E355" s="28" t="s">
        <v>205</v>
      </c>
      <c r="F355" s="28" t="s">
        <v>16</v>
      </c>
      <c r="G355" s="28" t="s">
        <v>135</v>
      </c>
      <c r="H355" s="28" t="s">
        <v>304</v>
      </c>
      <c r="I355" s="42" t="s">
        <v>368</v>
      </c>
      <c r="J355" s="42" t="s">
        <v>369</v>
      </c>
      <c r="K355" s="42" t="s">
        <v>370</v>
      </c>
      <c r="L355" s="42" t="s">
        <v>371</v>
      </c>
      <c r="M355" s="42"/>
    </row>
    <row r="356" spans="1:13" ht="12.75" customHeight="1">
      <c r="A356" s="40" t="s">
        <v>824</v>
      </c>
      <c r="B356" s="28" t="s">
        <v>3428</v>
      </c>
      <c r="C356" s="28" t="s">
        <v>272</v>
      </c>
      <c r="D356" s="28" t="s">
        <v>2780</v>
      </c>
      <c r="E356" s="28" t="s">
        <v>205</v>
      </c>
      <c r="F356" s="28" t="s">
        <v>16</v>
      </c>
      <c r="G356" s="28" t="s">
        <v>136</v>
      </c>
      <c r="H356" s="28" t="s">
        <v>304</v>
      </c>
      <c r="I356" s="42" t="s">
        <v>372</v>
      </c>
      <c r="J356" s="42" t="s">
        <v>373</v>
      </c>
      <c r="K356" s="42" t="s">
        <v>374</v>
      </c>
      <c r="L356" s="42" t="s">
        <v>375</v>
      </c>
      <c r="M356" s="42"/>
    </row>
    <row r="357" spans="1:13" ht="12.75" customHeight="1">
      <c r="A357" s="40" t="s">
        <v>825</v>
      </c>
      <c r="B357" s="28" t="s">
        <v>3429</v>
      </c>
      <c r="C357" s="28" t="s">
        <v>272</v>
      </c>
      <c r="D357" s="28" t="s">
        <v>2780</v>
      </c>
      <c r="E357" s="28" t="s">
        <v>205</v>
      </c>
      <c r="F357" s="28" t="s">
        <v>16</v>
      </c>
      <c r="G357" s="28" t="s">
        <v>137</v>
      </c>
      <c r="H357" s="28" t="s">
        <v>304</v>
      </c>
      <c r="I357" s="42" t="s">
        <v>376</v>
      </c>
      <c r="J357" s="42" t="s">
        <v>3077</v>
      </c>
      <c r="K357" s="42" t="s">
        <v>377</v>
      </c>
      <c r="L357" s="42" t="s">
        <v>378</v>
      </c>
      <c r="M357" s="42"/>
    </row>
    <row r="358" spans="1:13" ht="12.75" customHeight="1">
      <c r="A358" s="40" t="s">
        <v>826</v>
      </c>
      <c r="B358" s="28" t="s">
        <v>3430</v>
      </c>
      <c r="C358" s="28" t="s">
        <v>272</v>
      </c>
      <c r="D358" s="28" t="s">
        <v>2780</v>
      </c>
      <c r="E358" s="28" t="s">
        <v>205</v>
      </c>
      <c r="F358" s="28" t="s">
        <v>16</v>
      </c>
      <c r="G358" s="28" t="s">
        <v>138</v>
      </c>
      <c r="H358" s="28" t="s">
        <v>304</v>
      </c>
      <c r="I358" s="42" t="s">
        <v>379</v>
      </c>
      <c r="J358" s="42" t="s">
        <v>380</v>
      </c>
      <c r="K358" s="42" t="s">
        <v>323</v>
      </c>
      <c r="L358" s="42" t="s">
        <v>381</v>
      </c>
      <c r="M358" s="42"/>
    </row>
    <row r="359" spans="1:13" ht="12.75" customHeight="1">
      <c r="A359" s="40" t="s">
        <v>1480</v>
      </c>
      <c r="B359" s="28" t="s">
        <v>3110</v>
      </c>
      <c r="C359" s="28" t="s">
        <v>272</v>
      </c>
      <c r="D359" s="28" t="s">
        <v>2780</v>
      </c>
      <c r="E359" s="28" t="s">
        <v>205</v>
      </c>
      <c r="F359" s="28" t="s">
        <v>16</v>
      </c>
      <c r="G359" s="28" t="s">
        <v>1408</v>
      </c>
      <c r="H359" s="28" t="s">
        <v>323</v>
      </c>
      <c r="I359" s="42" t="s">
        <v>323</v>
      </c>
      <c r="J359" s="42" t="s">
        <v>323</v>
      </c>
      <c r="K359" s="42" t="s">
        <v>323</v>
      </c>
      <c r="L359" s="42" t="s">
        <v>323</v>
      </c>
      <c r="M359" s="42"/>
    </row>
    <row r="360" spans="1:13" ht="12.75" customHeight="1">
      <c r="A360" s="40" t="s">
        <v>1481</v>
      </c>
      <c r="B360" s="28" t="s">
        <v>3111</v>
      </c>
      <c r="C360" s="28" t="s">
        <v>272</v>
      </c>
      <c r="D360" s="28" t="s">
        <v>2780</v>
      </c>
      <c r="E360" s="28" t="s">
        <v>205</v>
      </c>
      <c r="F360" s="28" t="s">
        <v>16</v>
      </c>
      <c r="G360" s="28" t="s">
        <v>1409</v>
      </c>
      <c r="H360" s="28" t="s">
        <v>323</v>
      </c>
      <c r="I360" s="42" t="s">
        <v>323</v>
      </c>
      <c r="J360" s="42" t="s">
        <v>323</v>
      </c>
      <c r="K360" s="42" t="s">
        <v>323</v>
      </c>
      <c r="L360" s="42" t="s">
        <v>323</v>
      </c>
      <c r="M360" s="42"/>
    </row>
    <row r="361" spans="1:13" ht="12.75" customHeight="1">
      <c r="A361" s="40" t="s">
        <v>3112</v>
      </c>
      <c r="B361" s="28" t="s">
        <v>3431</v>
      </c>
      <c r="C361" s="28" t="s">
        <v>272</v>
      </c>
      <c r="D361" s="28" t="s">
        <v>2780</v>
      </c>
      <c r="E361" s="28" t="s">
        <v>205</v>
      </c>
      <c r="F361" s="28" t="s">
        <v>2781</v>
      </c>
      <c r="G361" s="28" t="s">
        <v>51</v>
      </c>
      <c r="H361" s="28" t="s">
        <v>304</v>
      </c>
      <c r="I361" s="42" t="s">
        <v>3075</v>
      </c>
      <c r="J361" s="42" t="s">
        <v>362</v>
      </c>
      <c r="K361" s="42" t="s">
        <v>363</v>
      </c>
      <c r="L361" s="42" t="s">
        <v>364</v>
      </c>
      <c r="M361" s="42"/>
    </row>
    <row r="362" spans="1:13" ht="12.75" customHeight="1">
      <c r="A362" s="40" t="s">
        <v>3113</v>
      </c>
      <c r="B362" s="28" t="s">
        <v>3432</v>
      </c>
      <c r="C362" s="28" t="s">
        <v>272</v>
      </c>
      <c r="D362" s="28" t="s">
        <v>2780</v>
      </c>
      <c r="E362" s="28" t="s">
        <v>205</v>
      </c>
      <c r="F362" s="28" t="s">
        <v>2781</v>
      </c>
      <c r="G362" s="28" t="s">
        <v>142</v>
      </c>
      <c r="H362" s="28" t="s">
        <v>304</v>
      </c>
      <c r="I362" s="42" t="s">
        <v>365</v>
      </c>
      <c r="J362" s="42" t="s">
        <v>366</v>
      </c>
      <c r="K362" s="42" t="s">
        <v>3076</v>
      </c>
      <c r="L362" s="42" t="s">
        <v>367</v>
      </c>
      <c r="M362" s="42"/>
    </row>
    <row r="363" spans="1:13" ht="12.75" customHeight="1">
      <c r="A363" s="40" t="s">
        <v>3114</v>
      </c>
      <c r="B363" s="28" t="s">
        <v>3433</v>
      </c>
      <c r="C363" s="28" t="s">
        <v>272</v>
      </c>
      <c r="D363" s="28" t="s">
        <v>2780</v>
      </c>
      <c r="E363" s="28" t="s">
        <v>205</v>
      </c>
      <c r="F363" s="28" t="s">
        <v>2781</v>
      </c>
      <c r="G363" s="28" t="s">
        <v>135</v>
      </c>
      <c r="H363" s="28" t="s">
        <v>304</v>
      </c>
      <c r="I363" s="42" t="s">
        <v>368</v>
      </c>
      <c r="J363" s="42" t="s">
        <v>369</v>
      </c>
      <c r="K363" s="42" t="s">
        <v>370</v>
      </c>
      <c r="L363" s="42" t="s">
        <v>371</v>
      </c>
      <c r="M363" s="42"/>
    </row>
    <row r="364" spans="1:13" ht="12.75" customHeight="1">
      <c r="A364" s="40" t="s">
        <v>3115</v>
      </c>
      <c r="B364" s="28" t="s">
        <v>3434</v>
      </c>
      <c r="C364" s="28" t="s">
        <v>272</v>
      </c>
      <c r="D364" s="28" t="s">
        <v>2780</v>
      </c>
      <c r="E364" s="28" t="s">
        <v>205</v>
      </c>
      <c r="F364" s="28" t="s">
        <v>2781</v>
      </c>
      <c r="G364" s="28" t="s">
        <v>136</v>
      </c>
      <c r="H364" s="28" t="s">
        <v>304</v>
      </c>
      <c r="I364" s="42" t="s">
        <v>372</v>
      </c>
      <c r="J364" s="42" t="s">
        <v>373</v>
      </c>
      <c r="K364" s="42" t="s">
        <v>374</v>
      </c>
      <c r="L364" s="42" t="s">
        <v>375</v>
      </c>
      <c r="M364" s="42"/>
    </row>
    <row r="365" spans="1:13" ht="12.75" customHeight="1">
      <c r="A365" s="40" t="s">
        <v>3116</v>
      </c>
      <c r="B365" s="28" t="s">
        <v>3435</v>
      </c>
      <c r="C365" s="28" t="s">
        <v>272</v>
      </c>
      <c r="D365" s="28" t="s">
        <v>2780</v>
      </c>
      <c r="E365" s="28" t="s">
        <v>205</v>
      </c>
      <c r="F365" s="28" t="s">
        <v>2781</v>
      </c>
      <c r="G365" s="28" t="s">
        <v>137</v>
      </c>
      <c r="H365" s="28" t="s">
        <v>304</v>
      </c>
      <c r="I365" s="42" t="s">
        <v>376</v>
      </c>
      <c r="J365" s="42" t="s">
        <v>3077</v>
      </c>
      <c r="K365" s="42" t="s">
        <v>377</v>
      </c>
      <c r="L365" s="42" t="s">
        <v>378</v>
      </c>
      <c r="M365" s="42"/>
    </row>
    <row r="366" spans="1:13" ht="12.75" customHeight="1">
      <c r="A366" s="40" t="s">
        <v>3117</v>
      </c>
      <c r="B366" s="28" t="s">
        <v>3436</v>
      </c>
      <c r="C366" s="28" t="s">
        <v>272</v>
      </c>
      <c r="D366" s="28" t="s">
        <v>2780</v>
      </c>
      <c r="E366" s="28" t="s">
        <v>205</v>
      </c>
      <c r="F366" s="28" t="s">
        <v>2781</v>
      </c>
      <c r="G366" s="28" t="s">
        <v>138</v>
      </c>
      <c r="H366" s="28" t="s">
        <v>304</v>
      </c>
      <c r="I366" s="42" t="s">
        <v>379</v>
      </c>
      <c r="J366" s="42" t="s">
        <v>380</v>
      </c>
      <c r="K366" s="42" t="s">
        <v>323</v>
      </c>
      <c r="L366" s="42" t="s">
        <v>381</v>
      </c>
      <c r="M366" s="42"/>
    </row>
    <row r="367" spans="1:13" ht="12.75" customHeight="1">
      <c r="A367" s="40" t="s">
        <v>827</v>
      </c>
      <c r="B367" s="28" t="s">
        <v>3437</v>
      </c>
      <c r="C367" s="28" t="s">
        <v>272</v>
      </c>
      <c r="D367" s="28" t="s">
        <v>2780</v>
      </c>
      <c r="E367" s="28" t="s">
        <v>205</v>
      </c>
      <c r="F367" s="28" t="s">
        <v>98</v>
      </c>
      <c r="G367" s="28" t="s">
        <v>51</v>
      </c>
      <c r="H367" s="28" t="s">
        <v>3008</v>
      </c>
      <c r="I367" s="42" t="s">
        <v>3075</v>
      </c>
      <c r="J367" s="42" t="s">
        <v>362</v>
      </c>
      <c r="K367" s="42" t="s">
        <v>363</v>
      </c>
      <c r="L367" s="42" t="s">
        <v>364</v>
      </c>
      <c r="M367" s="42"/>
    </row>
    <row r="368" spans="1:13" ht="12.75" customHeight="1">
      <c r="A368" s="40" t="s">
        <v>828</v>
      </c>
      <c r="B368" s="28" t="s">
        <v>3438</v>
      </c>
      <c r="C368" s="28" t="s">
        <v>272</v>
      </c>
      <c r="D368" s="28" t="s">
        <v>2780</v>
      </c>
      <c r="E368" s="28" t="s">
        <v>205</v>
      </c>
      <c r="F368" s="28" t="s">
        <v>98</v>
      </c>
      <c r="G368" s="28" t="s">
        <v>142</v>
      </c>
      <c r="H368" s="28" t="s">
        <v>3008</v>
      </c>
      <c r="I368" s="42" t="s">
        <v>365</v>
      </c>
      <c r="J368" s="42" t="s">
        <v>366</v>
      </c>
      <c r="K368" s="42" t="s">
        <v>3076</v>
      </c>
      <c r="L368" s="42" t="s">
        <v>367</v>
      </c>
      <c r="M368" s="42"/>
    </row>
    <row r="369" spans="1:13" ht="12.75" customHeight="1">
      <c r="A369" s="40" t="s">
        <v>829</v>
      </c>
      <c r="B369" s="28" t="s">
        <v>3439</v>
      </c>
      <c r="C369" s="28" t="s">
        <v>272</v>
      </c>
      <c r="D369" s="28" t="s">
        <v>2780</v>
      </c>
      <c r="E369" s="28" t="s">
        <v>205</v>
      </c>
      <c r="F369" s="28" t="s">
        <v>98</v>
      </c>
      <c r="G369" s="28" t="s">
        <v>135</v>
      </c>
      <c r="H369" s="28" t="s">
        <v>3008</v>
      </c>
      <c r="I369" s="42" t="s">
        <v>368</v>
      </c>
      <c r="J369" s="42" t="s">
        <v>369</v>
      </c>
      <c r="K369" s="42" t="s">
        <v>370</v>
      </c>
      <c r="L369" s="42" t="s">
        <v>371</v>
      </c>
      <c r="M369" s="42"/>
    </row>
    <row r="370" spans="1:13" ht="12.75" customHeight="1">
      <c r="A370" s="40" t="s">
        <v>830</v>
      </c>
      <c r="B370" s="28" t="s">
        <v>3440</v>
      </c>
      <c r="C370" s="28" t="s">
        <v>272</v>
      </c>
      <c r="D370" s="28" t="s">
        <v>2780</v>
      </c>
      <c r="E370" s="28" t="s">
        <v>205</v>
      </c>
      <c r="F370" s="28" t="s">
        <v>98</v>
      </c>
      <c r="G370" s="28" t="s">
        <v>136</v>
      </c>
      <c r="H370" s="28" t="s">
        <v>3008</v>
      </c>
      <c r="I370" s="42" t="s">
        <v>372</v>
      </c>
      <c r="J370" s="42" t="s">
        <v>373</v>
      </c>
      <c r="K370" s="42" t="s">
        <v>374</v>
      </c>
      <c r="L370" s="42" t="s">
        <v>375</v>
      </c>
      <c r="M370" s="42"/>
    </row>
    <row r="371" spans="1:13" ht="12.75" customHeight="1">
      <c r="A371" s="40" t="s">
        <v>831</v>
      </c>
      <c r="B371" s="28" t="s">
        <v>3441</v>
      </c>
      <c r="C371" s="28" t="s">
        <v>272</v>
      </c>
      <c r="D371" s="28" t="s">
        <v>2780</v>
      </c>
      <c r="E371" s="28" t="s">
        <v>205</v>
      </c>
      <c r="F371" s="28" t="s">
        <v>98</v>
      </c>
      <c r="G371" s="28" t="s">
        <v>137</v>
      </c>
      <c r="H371" s="28" t="s">
        <v>3008</v>
      </c>
      <c r="I371" s="42" t="s">
        <v>376</v>
      </c>
      <c r="J371" s="42" t="s">
        <v>3077</v>
      </c>
      <c r="K371" s="42" t="s">
        <v>377</v>
      </c>
      <c r="L371" s="42" t="s">
        <v>378</v>
      </c>
      <c r="M371" s="42"/>
    </row>
    <row r="372" spans="1:13" ht="12.75" customHeight="1">
      <c r="A372" s="40" t="s">
        <v>832</v>
      </c>
      <c r="B372" s="28" t="s">
        <v>3442</v>
      </c>
      <c r="C372" s="28" t="s">
        <v>272</v>
      </c>
      <c r="D372" s="28" t="s">
        <v>2780</v>
      </c>
      <c r="E372" s="28" t="s">
        <v>205</v>
      </c>
      <c r="F372" s="28" t="s">
        <v>98</v>
      </c>
      <c r="G372" s="28" t="s">
        <v>138</v>
      </c>
      <c r="H372" s="28" t="s">
        <v>3008</v>
      </c>
      <c r="I372" s="42" t="s">
        <v>379</v>
      </c>
      <c r="J372" s="42" t="s">
        <v>380</v>
      </c>
      <c r="K372" s="42" t="s">
        <v>323</v>
      </c>
      <c r="L372" s="42" t="s">
        <v>381</v>
      </c>
      <c r="M372" s="42"/>
    </row>
    <row r="373" spans="1:13" ht="12.75" customHeight="1">
      <c r="A373" s="40" t="s">
        <v>1482</v>
      </c>
      <c r="B373" s="28" t="s">
        <v>3118</v>
      </c>
      <c r="C373" s="28" t="s">
        <v>272</v>
      </c>
      <c r="D373" s="28" t="s">
        <v>2780</v>
      </c>
      <c r="E373" s="28" t="s">
        <v>205</v>
      </c>
      <c r="F373" s="28" t="s">
        <v>98</v>
      </c>
      <c r="G373" s="28" t="s">
        <v>1408</v>
      </c>
      <c r="H373" s="28" t="s">
        <v>323</v>
      </c>
      <c r="I373" s="42" t="s">
        <v>323</v>
      </c>
      <c r="J373" s="42" t="s">
        <v>323</v>
      </c>
      <c r="K373" s="42" t="s">
        <v>323</v>
      </c>
      <c r="L373" s="42" t="s">
        <v>323</v>
      </c>
      <c r="M373" s="42"/>
    </row>
    <row r="374" spans="1:13" ht="12.75" customHeight="1">
      <c r="A374" s="40" t="s">
        <v>1483</v>
      </c>
      <c r="B374" s="28" t="s">
        <v>3119</v>
      </c>
      <c r="C374" s="28" t="s">
        <v>272</v>
      </c>
      <c r="D374" s="28" t="s">
        <v>2780</v>
      </c>
      <c r="E374" s="28" t="s">
        <v>205</v>
      </c>
      <c r="F374" s="28" t="s">
        <v>98</v>
      </c>
      <c r="G374" s="28" t="s">
        <v>1409</v>
      </c>
      <c r="H374" s="28" t="s">
        <v>323</v>
      </c>
      <c r="I374" s="42" t="s">
        <v>323</v>
      </c>
      <c r="J374" s="42" t="s">
        <v>323</v>
      </c>
      <c r="K374" s="42" t="s">
        <v>323</v>
      </c>
      <c r="L374" s="42" t="s">
        <v>323</v>
      </c>
      <c r="M374" s="42"/>
    </row>
    <row r="375" spans="1:13" ht="12.75" customHeight="1">
      <c r="A375" s="40" t="s">
        <v>539</v>
      </c>
      <c r="B375" s="28" t="s">
        <v>3443</v>
      </c>
      <c r="C375" s="28" t="s">
        <v>272</v>
      </c>
      <c r="D375" s="28" t="s">
        <v>2780</v>
      </c>
      <c r="E375" s="28" t="s">
        <v>205</v>
      </c>
      <c r="F375" s="28" t="s">
        <v>99</v>
      </c>
      <c r="G375" s="28" t="s">
        <v>142</v>
      </c>
      <c r="H375" s="28" t="s">
        <v>275</v>
      </c>
      <c r="I375" s="42" t="s">
        <v>365</v>
      </c>
      <c r="J375" s="42" t="s">
        <v>366</v>
      </c>
      <c r="K375" s="42" t="s">
        <v>3076</v>
      </c>
      <c r="L375" s="42" t="s">
        <v>367</v>
      </c>
      <c r="M375" s="42"/>
    </row>
    <row r="376" spans="1:13" ht="12.75" customHeight="1">
      <c r="A376" s="40" t="s">
        <v>540</v>
      </c>
      <c r="B376" s="28" t="s">
        <v>3444</v>
      </c>
      <c r="C376" s="28" t="s">
        <v>272</v>
      </c>
      <c r="D376" s="28" t="s">
        <v>2780</v>
      </c>
      <c r="E376" s="28" t="s">
        <v>205</v>
      </c>
      <c r="F376" s="28" t="s">
        <v>99</v>
      </c>
      <c r="G376" s="28" t="s">
        <v>136</v>
      </c>
      <c r="H376" s="28" t="s">
        <v>275</v>
      </c>
      <c r="I376" s="42" t="s">
        <v>372</v>
      </c>
      <c r="J376" s="42" t="s">
        <v>373</v>
      </c>
      <c r="K376" s="42" t="s">
        <v>374</v>
      </c>
      <c r="L376" s="42" t="s">
        <v>375</v>
      </c>
      <c r="M376" s="42"/>
    </row>
    <row r="377" spans="1:13" ht="12.75" customHeight="1">
      <c r="A377" s="40" t="s">
        <v>541</v>
      </c>
      <c r="B377" s="28" t="s">
        <v>3445</v>
      </c>
      <c r="C377" s="28" t="s">
        <v>272</v>
      </c>
      <c r="D377" s="28" t="s">
        <v>2780</v>
      </c>
      <c r="E377" s="28" t="s">
        <v>205</v>
      </c>
      <c r="F377" s="28" t="s">
        <v>99</v>
      </c>
      <c r="G377" s="28" t="s">
        <v>138</v>
      </c>
      <c r="H377" s="28" t="s">
        <v>275</v>
      </c>
      <c r="I377" s="42" t="s">
        <v>379</v>
      </c>
      <c r="J377" s="42" t="s">
        <v>380</v>
      </c>
      <c r="K377" s="42" t="s">
        <v>323</v>
      </c>
      <c r="L377" s="42" t="s">
        <v>381</v>
      </c>
      <c r="M377" s="42"/>
    </row>
    <row r="378" spans="1:13" ht="12.75" customHeight="1">
      <c r="A378" s="40" t="s">
        <v>542</v>
      </c>
      <c r="B378" s="28" t="s">
        <v>3446</v>
      </c>
      <c r="C378" s="28" t="s">
        <v>272</v>
      </c>
      <c r="D378" s="28" t="s">
        <v>2780</v>
      </c>
      <c r="E378" s="28" t="s">
        <v>205</v>
      </c>
      <c r="F378" s="28" t="s">
        <v>99</v>
      </c>
      <c r="G378" s="28" t="s">
        <v>143</v>
      </c>
      <c r="H378" s="28" t="s">
        <v>275</v>
      </c>
      <c r="I378" s="42" t="s">
        <v>382</v>
      </c>
      <c r="J378" s="42" t="s">
        <v>383</v>
      </c>
      <c r="K378" s="42" t="s">
        <v>323</v>
      </c>
      <c r="L378" s="42" t="s">
        <v>3078</v>
      </c>
      <c r="M378" s="42"/>
    </row>
    <row r="379" spans="1:13" ht="12.75" customHeight="1">
      <c r="A379" s="40" t="s">
        <v>833</v>
      </c>
      <c r="B379" s="28" t="s">
        <v>3447</v>
      </c>
      <c r="C379" s="28" t="s">
        <v>272</v>
      </c>
      <c r="D379" s="28" t="s">
        <v>2780</v>
      </c>
      <c r="E379" s="28" t="s">
        <v>205</v>
      </c>
      <c r="F379" s="28" t="s">
        <v>99</v>
      </c>
      <c r="G379" s="28" t="s">
        <v>144</v>
      </c>
      <c r="H379" s="28" t="s">
        <v>275</v>
      </c>
      <c r="I379" s="42" t="s">
        <v>384</v>
      </c>
      <c r="J379" s="42" t="s">
        <v>385</v>
      </c>
      <c r="K379" s="42" t="s">
        <v>323</v>
      </c>
      <c r="L379" s="42" t="s">
        <v>386</v>
      </c>
      <c r="M379" s="42"/>
    </row>
    <row r="380" spans="1:13" ht="12.75" customHeight="1">
      <c r="A380" s="40" t="s">
        <v>1472</v>
      </c>
      <c r="B380" s="28" t="s">
        <v>3448</v>
      </c>
      <c r="C380" s="28" t="s">
        <v>272</v>
      </c>
      <c r="D380" s="28" t="s">
        <v>2780</v>
      </c>
      <c r="E380" s="28" t="s">
        <v>205</v>
      </c>
      <c r="F380" s="28" t="s">
        <v>434</v>
      </c>
      <c r="G380" s="28" t="s">
        <v>51</v>
      </c>
      <c r="H380" s="28" t="s">
        <v>323</v>
      </c>
      <c r="I380" s="42" t="s">
        <v>323</v>
      </c>
      <c r="J380" s="42" t="s">
        <v>323</v>
      </c>
      <c r="K380" s="42" t="s">
        <v>323</v>
      </c>
      <c r="L380" s="42" t="s">
        <v>323</v>
      </c>
      <c r="M380" s="42"/>
    </row>
    <row r="381" spans="1:13" ht="12.75" customHeight="1">
      <c r="A381" s="40" t="s">
        <v>1473</v>
      </c>
      <c r="B381" s="28" t="s">
        <v>3449</v>
      </c>
      <c r="C381" s="28" t="s">
        <v>272</v>
      </c>
      <c r="D381" s="28" t="s">
        <v>2780</v>
      </c>
      <c r="E381" s="28" t="s">
        <v>205</v>
      </c>
      <c r="F381" s="28" t="s">
        <v>434</v>
      </c>
      <c r="G381" s="28" t="s">
        <v>142</v>
      </c>
      <c r="H381" s="28" t="s">
        <v>323</v>
      </c>
      <c r="I381" s="42" t="s">
        <v>323</v>
      </c>
      <c r="J381" s="42" t="s">
        <v>323</v>
      </c>
      <c r="K381" s="42" t="s">
        <v>323</v>
      </c>
      <c r="L381" s="42" t="s">
        <v>323</v>
      </c>
      <c r="M381" s="42"/>
    </row>
    <row r="382" spans="1:13" ht="12.75" customHeight="1">
      <c r="A382" s="40" t="s">
        <v>1474</v>
      </c>
      <c r="B382" s="28" t="s">
        <v>3450</v>
      </c>
      <c r="C382" s="28" t="s">
        <v>272</v>
      </c>
      <c r="D382" s="28" t="s">
        <v>2780</v>
      </c>
      <c r="E382" s="28" t="s">
        <v>205</v>
      </c>
      <c r="F382" s="28" t="s">
        <v>434</v>
      </c>
      <c r="G382" s="28" t="s">
        <v>135</v>
      </c>
      <c r="H382" s="28" t="s">
        <v>323</v>
      </c>
      <c r="I382" s="42" t="s">
        <v>323</v>
      </c>
      <c r="J382" s="42" t="s">
        <v>323</v>
      </c>
      <c r="K382" s="42" t="s">
        <v>323</v>
      </c>
      <c r="L382" s="42" t="s">
        <v>323</v>
      </c>
      <c r="M382" s="42"/>
    </row>
    <row r="383" spans="1:13" ht="12.75" customHeight="1">
      <c r="A383" s="40" t="s">
        <v>1475</v>
      </c>
      <c r="B383" s="28" t="s">
        <v>3451</v>
      </c>
      <c r="C383" s="28" t="s">
        <v>272</v>
      </c>
      <c r="D383" s="28" t="s">
        <v>2780</v>
      </c>
      <c r="E383" s="28" t="s">
        <v>205</v>
      </c>
      <c r="F383" s="28" t="s">
        <v>434</v>
      </c>
      <c r="G383" s="28" t="s">
        <v>136</v>
      </c>
      <c r="H383" s="28" t="s">
        <v>323</v>
      </c>
      <c r="I383" s="42" t="s">
        <v>323</v>
      </c>
      <c r="J383" s="42" t="s">
        <v>323</v>
      </c>
      <c r="K383" s="42" t="s">
        <v>323</v>
      </c>
      <c r="L383" s="42" t="s">
        <v>323</v>
      </c>
      <c r="M383" s="42"/>
    </row>
    <row r="384" spans="1:13" ht="12.75" customHeight="1">
      <c r="A384" s="40" t="s">
        <v>1476</v>
      </c>
      <c r="B384" s="28" t="s">
        <v>3452</v>
      </c>
      <c r="C384" s="28" t="s">
        <v>272</v>
      </c>
      <c r="D384" s="28" t="s">
        <v>2780</v>
      </c>
      <c r="E384" s="28" t="s">
        <v>205</v>
      </c>
      <c r="F384" s="28" t="s">
        <v>434</v>
      </c>
      <c r="G384" s="28" t="s">
        <v>137</v>
      </c>
      <c r="H384" s="28" t="s">
        <v>323</v>
      </c>
      <c r="I384" s="42" t="s">
        <v>323</v>
      </c>
      <c r="J384" s="42" t="s">
        <v>323</v>
      </c>
      <c r="K384" s="42" t="s">
        <v>323</v>
      </c>
      <c r="L384" s="42" t="s">
        <v>323</v>
      </c>
      <c r="M384" s="42"/>
    </row>
    <row r="385" spans="1:13" ht="12.75" customHeight="1">
      <c r="A385" s="40" t="s">
        <v>1477</v>
      </c>
      <c r="B385" s="28" t="s">
        <v>3453</v>
      </c>
      <c r="C385" s="28" t="s">
        <v>272</v>
      </c>
      <c r="D385" s="28" t="s">
        <v>2780</v>
      </c>
      <c r="E385" s="28" t="s">
        <v>205</v>
      </c>
      <c r="F385" s="28" t="s">
        <v>434</v>
      </c>
      <c r="G385" s="28" t="s">
        <v>138</v>
      </c>
      <c r="H385" s="28" t="s">
        <v>323</v>
      </c>
      <c r="I385" s="42" t="s">
        <v>323</v>
      </c>
      <c r="J385" s="42" t="s">
        <v>323</v>
      </c>
      <c r="K385" s="42" t="s">
        <v>323</v>
      </c>
      <c r="L385" s="42" t="s">
        <v>323</v>
      </c>
      <c r="M385" s="42"/>
    </row>
    <row r="386" spans="1:13" ht="12.75" customHeight="1">
      <c r="A386" s="40" t="s">
        <v>705</v>
      </c>
      <c r="B386" s="28" t="s">
        <v>3454</v>
      </c>
      <c r="C386" s="28" t="s">
        <v>272</v>
      </c>
      <c r="D386" s="28" t="s">
        <v>50</v>
      </c>
      <c r="E386" s="28" t="s">
        <v>2788</v>
      </c>
      <c r="F386" s="28" t="s">
        <v>2788</v>
      </c>
      <c r="G386" s="28" t="s">
        <v>51</v>
      </c>
      <c r="H386" s="28" t="s">
        <v>3009</v>
      </c>
      <c r="I386" s="42" t="s">
        <v>3075</v>
      </c>
      <c r="J386" s="42" t="s">
        <v>362</v>
      </c>
      <c r="K386" s="42" t="s">
        <v>363</v>
      </c>
      <c r="L386" s="42" t="s">
        <v>364</v>
      </c>
      <c r="M386" s="42"/>
    </row>
    <row r="387" spans="1:13" ht="12.75" customHeight="1">
      <c r="A387" s="40" t="s">
        <v>944</v>
      </c>
      <c r="B387" s="28" t="s">
        <v>3455</v>
      </c>
      <c r="C387" s="28" t="s">
        <v>272</v>
      </c>
      <c r="D387" s="28" t="s">
        <v>50</v>
      </c>
      <c r="E387" s="28" t="s">
        <v>2788</v>
      </c>
      <c r="F387" s="28" t="s">
        <v>2788</v>
      </c>
      <c r="G387" s="28" t="s">
        <v>142</v>
      </c>
      <c r="H387" s="28" t="s">
        <v>3009</v>
      </c>
      <c r="I387" s="42" t="s">
        <v>365</v>
      </c>
      <c r="J387" s="42" t="s">
        <v>366</v>
      </c>
      <c r="K387" s="42" t="s">
        <v>3076</v>
      </c>
      <c r="L387" s="42" t="s">
        <v>367</v>
      </c>
      <c r="M387" s="42"/>
    </row>
    <row r="388" spans="1:13" ht="12.75" customHeight="1">
      <c r="A388" s="40" t="s">
        <v>706</v>
      </c>
      <c r="B388" s="28" t="s">
        <v>3456</v>
      </c>
      <c r="C388" s="28" t="s">
        <v>272</v>
      </c>
      <c r="D388" s="28" t="s">
        <v>50</v>
      </c>
      <c r="E388" s="28" t="s">
        <v>2788</v>
      </c>
      <c r="F388" s="28" t="s">
        <v>2788</v>
      </c>
      <c r="G388" s="28" t="s">
        <v>135</v>
      </c>
      <c r="H388" s="28" t="s">
        <v>3009</v>
      </c>
      <c r="I388" s="42" t="s">
        <v>368</v>
      </c>
      <c r="J388" s="42" t="s">
        <v>369</v>
      </c>
      <c r="K388" s="42" t="s">
        <v>370</v>
      </c>
      <c r="L388" s="42" t="s">
        <v>371</v>
      </c>
      <c r="M388" s="42"/>
    </row>
    <row r="389" spans="1:13" ht="12.75" customHeight="1">
      <c r="A389" s="40" t="s">
        <v>707</v>
      </c>
      <c r="B389" s="28" t="s">
        <v>3457</v>
      </c>
      <c r="C389" s="28" t="s">
        <v>272</v>
      </c>
      <c r="D389" s="28" t="s">
        <v>50</v>
      </c>
      <c r="E389" s="28" t="s">
        <v>2788</v>
      </c>
      <c r="F389" s="28" t="s">
        <v>2788</v>
      </c>
      <c r="G389" s="28" t="s">
        <v>136</v>
      </c>
      <c r="H389" s="28" t="s">
        <v>3009</v>
      </c>
      <c r="I389" s="42" t="s">
        <v>372</v>
      </c>
      <c r="J389" s="42" t="s">
        <v>373</v>
      </c>
      <c r="K389" s="42" t="s">
        <v>374</v>
      </c>
      <c r="L389" s="42" t="s">
        <v>375</v>
      </c>
      <c r="M389" s="42"/>
    </row>
    <row r="390" spans="1:13" ht="12.75" customHeight="1">
      <c r="A390" s="40" t="s">
        <v>708</v>
      </c>
      <c r="B390" s="28" t="s">
        <v>3458</v>
      </c>
      <c r="C390" s="28" t="s">
        <v>272</v>
      </c>
      <c r="D390" s="28" t="s">
        <v>50</v>
      </c>
      <c r="E390" s="28" t="s">
        <v>2788</v>
      </c>
      <c r="F390" s="28" t="s">
        <v>2788</v>
      </c>
      <c r="G390" s="28" t="s">
        <v>137</v>
      </c>
      <c r="H390" s="28" t="s">
        <v>3009</v>
      </c>
      <c r="I390" s="42" t="s">
        <v>376</v>
      </c>
      <c r="J390" s="42" t="s">
        <v>3077</v>
      </c>
      <c r="K390" s="42" t="s">
        <v>377</v>
      </c>
      <c r="L390" s="42" t="s">
        <v>378</v>
      </c>
      <c r="M390" s="42"/>
    </row>
    <row r="391" spans="1:13" ht="12.75" customHeight="1">
      <c r="A391" s="40" t="s">
        <v>709</v>
      </c>
      <c r="B391" s="28" t="s">
        <v>3459</v>
      </c>
      <c r="C391" s="28" t="s">
        <v>272</v>
      </c>
      <c r="D391" s="28" t="s">
        <v>50</v>
      </c>
      <c r="E391" s="28" t="s">
        <v>2788</v>
      </c>
      <c r="F391" s="28" t="s">
        <v>2788</v>
      </c>
      <c r="G391" s="28" t="s">
        <v>138</v>
      </c>
      <c r="H391" s="28" t="s">
        <v>3009</v>
      </c>
      <c r="I391" s="42" t="s">
        <v>379</v>
      </c>
      <c r="J391" s="42" t="s">
        <v>380</v>
      </c>
      <c r="K391" s="42" t="s">
        <v>323</v>
      </c>
      <c r="L391" s="42" t="s">
        <v>381</v>
      </c>
      <c r="M391" s="42"/>
    </row>
    <row r="392" spans="1:13" ht="12.75" customHeight="1">
      <c r="A392" s="40" t="s">
        <v>710</v>
      </c>
      <c r="B392" s="28" t="s">
        <v>3460</v>
      </c>
      <c r="C392" s="28" t="s">
        <v>272</v>
      </c>
      <c r="D392" s="28" t="s">
        <v>50</v>
      </c>
      <c r="E392" s="28" t="s">
        <v>2788</v>
      </c>
      <c r="F392" s="28" t="s">
        <v>2788</v>
      </c>
      <c r="G392" s="28" t="s">
        <v>143</v>
      </c>
      <c r="H392" s="28" t="s">
        <v>3009</v>
      </c>
      <c r="I392" s="42" t="s">
        <v>382</v>
      </c>
      <c r="J392" s="42" t="s">
        <v>383</v>
      </c>
      <c r="K392" s="42" t="s">
        <v>323</v>
      </c>
      <c r="L392" s="42" t="s">
        <v>3078</v>
      </c>
      <c r="M392" s="42"/>
    </row>
    <row r="393" spans="1:13" ht="12.75" customHeight="1">
      <c r="A393" s="40" t="s">
        <v>711</v>
      </c>
      <c r="B393" s="28" t="s">
        <v>3461</v>
      </c>
      <c r="C393" s="28" t="s">
        <v>272</v>
      </c>
      <c r="D393" s="28" t="s">
        <v>50</v>
      </c>
      <c r="E393" s="28" t="s">
        <v>2788</v>
      </c>
      <c r="F393" s="28" t="s">
        <v>2788</v>
      </c>
      <c r="G393" s="28" t="s">
        <v>144</v>
      </c>
      <c r="H393" s="28" t="s">
        <v>3009</v>
      </c>
      <c r="I393" s="42" t="s">
        <v>384</v>
      </c>
      <c r="J393" s="42" t="s">
        <v>385</v>
      </c>
      <c r="K393" s="42" t="s">
        <v>323</v>
      </c>
      <c r="L393" s="42" t="s">
        <v>386</v>
      </c>
      <c r="M393" s="42"/>
    </row>
    <row r="394" spans="1:13" ht="12.75" customHeight="1">
      <c r="A394" s="40" t="s">
        <v>926</v>
      </c>
      <c r="B394" s="28" t="s">
        <v>1191</v>
      </c>
      <c r="C394" s="28" t="s">
        <v>272</v>
      </c>
      <c r="D394" s="28" t="s">
        <v>50</v>
      </c>
      <c r="E394" s="28" t="s">
        <v>4</v>
      </c>
      <c r="F394" s="28" t="s">
        <v>103</v>
      </c>
      <c r="G394" s="28" t="s">
        <v>51</v>
      </c>
      <c r="H394" s="28" t="s">
        <v>3010</v>
      </c>
      <c r="I394" s="42" t="s">
        <v>3075</v>
      </c>
      <c r="J394" s="42" t="s">
        <v>362</v>
      </c>
      <c r="K394" s="42" t="s">
        <v>363</v>
      </c>
      <c r="L394" s="42" t="s">
        <v>364</v>
      </c>
      <c r="M394" s="42"/>
    </row>
    <row r="395" spans="1:13" ht="12.75" customHeight="1">
      <c r="A395" s="40" t="s">
        <v>683</v>
      </c>
      <c r="B395" s="28" t="s">
        <v>1192</v>
      </c>
      <c r="C395" s="28" t="s">
        <v>272</v>
      </c>
      <c r="D395" s="28" t="s">
        <v>50</v>
      </c>
      <c r="E395" s="28" t="s">
        <v>4</v>
      </c>
      <c r="F395" s="28" t="s">
        <v>103</v>
      </c>
      <c r="G395" s="28" t="s">
        <v>142</v>
      </c>
      <c r="H395" s="28" t="s">
        <v>3010</v>
      </c>
      <c r="I395" s="42" t="s">
        <v>365</v>
      </c>
      <c r="J395" s="42" t="s">
        <v>366</v>
      </c>
      <c r="K395" s="42" t="s">
        <v>3076</v>
      </c>
      <c r="L395" s="42" t="s">
        <v>367</v>
      </c>
      <c r="M395" s="42"/>
    </row>
    <row r="396" spans="1:13" ht="12.75" customHeight="1">
      <c r="A396" s="40" t="s">
        <v>684</v>
      </c>
      <c r="B396" s="28" t="s">
        <v>1193</v>
      </c>
      <c r="C396" s="28" t="s">
        <v>272</v>
      </c>
      <c r="D396" s="28" t="s">
        <v>50</v>
      </c>
      <c r="E396" s="28" t="s">
        <v>4</v>
      </c>
      <c r="F396" s="28" t="s">
        <v>103</v>
      </c>
      <c r="G396" s="28" t="s">
        <v>135</v>
      </c>
      <c r="H396" s="28" t="s">
        <v>3010</v>
      </c>
      <c r="I396" s="42" t="s">
        <v>368</v>
      </c>
      <c r="J396" s="42" t="s">
        <v>369</v>
      </c>
      <c r="K396" s="42" t="s">
        <v>370</v>
      </c>
      <c r="L396" s="42" t="s">
        <v>371</v>
      </c>
      <c r="M396" s="42"/>
    </row>
    <row r="397" spans="1:13" ht="12.75" customHeight="1">
      <c r="A397" s="40" t="s">
        <v>685</v>
      </c>
      <c r="B397" s="28" t="s">
        <v>1194</v>
      </c>
      <c r="C397" s="28" t="s">
        <v>272</v>
      </c>
      <c r="D397" s="28" t="s">
        <v>50</v>
      </c>
      <c r="E397" s="28" t="s">
        <v>4</v>
      </c>
      <c r="F397" s="28" t="s">
        <v>103</v>
      </c>
      <c r="G397" s="28" t="s">
        <v>136</v>
      </c>
      <c r="H397" s="28" t="s">
        <v>3010</v>
      </c>
      <c r="I397" s="42" t="s">
        <v>372</v>
      </c>
      <c r="J397" s="42" t="s">
        <v>373</v>
      </c>
      <c r="K397" s="42" t="s">
        <v>374</v>
      </c>
      <c r="L397" s="42" t="s">
        <v>375</v>
      </c>
      <c r="M397" s="42"/>
    </row>
    <row r="398" spans="1:13" ht="12.75" customHeight="1">
      <c r="A398" s="40" t="s">
        <v>686</v>
      </c>
      <c r="B398" s="28" t="s">
        <v>1195</v>
      </c>
      <c r="C398" s="28" t="s">
        <v>272</v>
      </c>
      <c r="D398" s="28" t="s">
        <v>50</v>
      </c>
      <c r="E398" s="28" t="s">
        <v>4</v>
      </c>
      <c r="F398" s="28" t="s">
        <v>103</v>
      </c>
      <c r="G398" s="28" t="s">
        <v>137</v>
      </c>
      <c r="H398" s="28" t="s">
        <v>3010</v>
      </c>
      <c r="I398" s="42" t="s">
        <v>376</v>
      </c>
      <c r="J398" s="42" t="s">
        <v>3077</v>
      </c>
      <c r="K398" s="42" t="s">
        <v>377</v>
      </c>
      <c r="L398" s="42" t="s">
        <v>378</v>
      </c>
      <c r="M398" s="42"/>
    </row>
    <row r="399" spans="1:13" ht="12.75" customHeight="1">
      <c r="A399" s="40" t="s">
        <v>687</v>
      </c>
      <c r="B399" s="28" t="s">
        <v>1196</v>
      </c>
      <c r="C399" s="28" t="s">
        <v>272</v>
      </c>
      <c r="D399" s="28" t="s">
        <v>50</v>
      </c>
      <c r="E399" s="28" t="s">
        <v>4</v>
      </c>
      <c r="F399" s="28" t="s">
        <v>103</v>
      </c>
      <c r="G399" s="28" t="s">
        <v>138</v>
      </c>
      <c r="H399" s="28" t="s">
        <v>3010</v>
      </c>
      <c r="I399" s="42" t="s">
        <v>379</v>
      </c>
      <c r="J399" s="42" t="s">
        <v>380</v>
      </c>
      <c r="K399" s="42" t="s">
        <v>323</v>
      </c>
      <c r="L399" s="42" t="s">
        <v>381</v>
      </c>
      <c r="M399" s="42"/>
    </row>
    <row r="400" spans="1:13" ht="12.75" customHeight="1">
      <c r="A400" s="40" t="s">
        <v>688</v>
      </c>
      <c r="B400" s="28" t="s">
        <v>1197</v>
      </c>
      <c r="C400" s="28" t="s">
        <v>272</v>
      </c>
      <c r="D400" s="28" t="s">
        <v>50</v>
      </c>
      <c r="E400" s="28" t="s">
        <v>4</v>
      </c>
      <c r="F400" s="28" t="s">
        <v>103</v>
      </c>
      <c r="G400" s="28" t="s">
        <v>143</v>
      </c>
      <c r="H400" s="28" t="s">
        <v>3010</v>
      </c>
      <c r="I400" s="42" t="s">
        <v>382</v>
      </c>
      <c r="J400" s="42" t="s">
        <v>383</v>
      </c>
      <c r="K400" s="42" t="s">
        <v>323</v>
      </c>
      <c r="L400" s="42" t="s">
        <v>3078</v>
      </c>
      <c r="M400" s="42"/>
    </row>
    <row r="401" spans="1:13" ht="12.75" customHeight="1">
      <c r="A401" s="40" t="s">
        <v>689</v>
      </c>
      <c r="B401" s="28" t="s">
        <v>1198</v>
      </c>
      <c r="C401" s="28" t="s">
        <v>272</v>
      </c>
      <c r="D401" s="28" t="s">
        <v>50</v>
      </c>
      <c r="E401" s="28" t="s">
        <v>4</v>
      </c>
      <c r="F401" s="28" t="s">
        <v>103</v>
      </c>
      <c r="G401" s="28" t="s">
        <v>144</v>
      </c>
      <c r="H401" s="28" t="s">
        <v>3010</v>
      </c>
      <c r="I401" s="42" t="s">
        <v>384</v>
      </c>
      <c r="J401" s="42" t="s">
        <v>385</v>
      </c>
      <c r="K401" s="42" t="s">
        <v>323</v>
      </c>
      <c r="L401" s="42" t="s">
        <v>386</v>
      </c>
      <c r="M401" s="42"/>
    </row>
    <row r="402" spans="1:13" ht="12.75" customHeight="1">
      <c r="A402" s="40" t="s">
        <v>1606</v>
      </c>
      <c r="B402" s="28" t="s">
        <v>2489</v>
      </c>
      <c r="C402" s="28" t="s">
        <v>272</v>
      </c>
      <c r="D402" s="28" t="s">
        <v>50</v>
      </c>
      <c r="E402" s="28" t="s">
        <v>4</v>
      </c>
      <c r="F402" s="28" t="s">
        <v>103</v>
      </c>
      <c r="G402" s="28" t="s">
        <v>1408</v>
      </c>
      <c r="H402" s="28" t="s">
        <v>323</v>
      </c>
      <c r="I402" s="42" t="s">
        <v>323</v>
      </c>
      <c r="J402" s="42" t="s">
        <v>323</v>
      </c>
      <c r="K402" s="42" t="s">
        <v>323</v>
      </c>
      <c r="L402" s="42" t="s">
        <v>323</v>
      </c>
      <c r="M402" s="42"/>
    </row>
    <row r="403" spans="1:13" ht="12.75" customHeight="1">
      <c r="A403" s="40" t="s">
        <v>1607</v>
      </c>
      <c r="B403" s="28" t="s">
        <v>2490</v>
      </c>
      <c r="C403" s="28" t="s">
        <v>272</v>
      </c>
      <c r="D403" s="28" t="s">
        <v>50</v>
      </c>
      <c r="E403" s="28" t="s">
        <v>4</v>
      </c>
      <c r="F403" s="28" t="s">
        <v>103</v>
      </c>
      <c r="G403" s="28" t="s">
        <v>1409</v>
      </c>
      <c r="H403" s="28" t="s">
        <v>323</v>
      </c>
      <c r="I403" s="42" t="s">
        <v>323</v>
      </c>
      <c r="J403" s="42" t="s">
        <v>323</v>
      </c>
      <c r="K403" s="42" t="s">
        <v>323</v>
      </c>
      <c r="L403" s="42" t="s">
        <v>323</v>
      </c>
      <c r="M403" s="42"/>
    </row>
    <row r="404" spans="1:13" ht="12.75" customHeight="1">
      <c r="A404" s="40" t="s">
        <v>1608</v>
      </c>
      <c r="B404" s="28" t="s">
        <v>2491</v>
      </c>
      <c r="C404" s="28" t="s">
        <v>272</v>
      </c>
      <c r="D404" s="28" t="s">
        <v>50</v>
      </c>
      <c r="E404" s="28" t="s">
        <v>4</v>
      </c>
      <c r="F404" s="28" t="s">
        <v>103</v>
      </c>
      <c r="G404" s="28" t="s">
        <v>1410</v>
      </c>
      <c r="H404" s="28" t="s">
        <v>323</v>
      </c>
      <c r="I404" s="42" t="s">
        <v>323</v>
      </c>
      <c r="J404" s="42" t="s">
        <v>323</v>
      </c>
      <c r="K404" s="42" t="s">
        <v>323</v>
      </c>
      <c r="L404" s="42" t="s">
        <v>323</v>
      </c>
      <c r="M404" s="42"/>
    </row>
    <row r="405" spans="1:13" ht="12.75" customHeight="1">
      <c r="A405" s="40" t="s">
        <v>927</v>
      </c>
      <c r="B405" s="28" t="s">
        <v>1199</v>
      </c>
      <c r="C405" s="28" t="s">
        <v>272</v>
      </c>
      <c r="D405" s="28" t="s">
        <v>50</v>
      </c>
      <c r="E405" s="28" t="s">
        <v>4</v>
      </c>
      <c r="F405" s="28" t="s">
        <v>206</v>
      </c>
      <c r="G405" s="28" t="s">
        <v>51</v>
      </c>
      <c r="H405" s="28" t="s">
        <v>3011</v>
      </c>
      <c r="I405" s="42" t="s">
        <v>3075</v>
      </c>
      <c r="J405" s="42" t="s">
        <v>362</v>
      </c>
      <c r="K405" s="42" t="s">
        <v>363</v>
      </c>
      <c r="L405" s="42" t="s">
        <v>364</v>
      </c>
      <c r="M405" s="42"/>
    </row>
    <row r="406" spans="1:13" ht="12.75" customHeight="1">
      <c r="A406" s="40" t="s">
        <v>928</v>
      </c>
      <c r="B406" s="28" t="s">
        <v>1200</v>
      </c>
      <c r="C406" s="28" t="s">
        <v>272</v>
      </c>
      <c r="D406" s="28" t="s">
        <v>50</v>
      </c>
      <c r="E406" s="28" t="s">
        <v>4</v>
      </c>
      <c r="F406" s="28" t="s">
        <v>206</v>
      </c>
      <c r="G406" s="28" t="s">
        <v>142</v>
      </c>
      <c r="H406" s="28" t="s">
        <v>3011</v>
      </c>
      <c r="I406" s="42" t="s">
        <v>365</v>
      </c>
      <c r="J406" s="42" t="s">
        <v>366</v>
      </c>
      <c r="K406" s="42" t="s">
        <v>3076</v>
      </c>
      <c r="L406" s="42" t="s">
        <v>367</v>
      </c>
      <c r="M406" s="42"/>
    </row>
    <row r="407" spans="1:13" ht="12.75" customHeight="1">
      <c r="A407" s="40" t="s">
        <v>690</v>
      </c>
      <c r="B407" s="28" t="s">
        <v>1201</v>
      </c>
      <c r="C407" s="28" t="s">
        <v>272</v>
      </c>
      <c r="D407" s="28" t="s">
        <v>50</v>
      </c>
      <c r="E407" s="28" t="s">
        <v>4</v>
      </c>
      <c r="F407" s="28" t="s">
        <v>206</v>
      </c>
      <c r="G407" s="28" t="s">
        <v>135</v>
      </c>
      <c r="H407" s="28" t="s">
        <v>3011</v>
      </c>
      <c r="I407" s="42" t="s">
        <v>368</v>
      </c>
      <c r="J407" s="42" t="s">
        <v>369</v>
      </c>
      <c r="K407" s="42" t="s">
        <v>370</v>
      </c>
      <c r="L407" s="42" t="s">
        <v>371</v>
      </c>
      <c r="M407" s="42"/>
    </row>
    <row r="408" spans="1:13" ht="12.75" customHeight="1">
      <c r="A408" s="40" t="s">
        <v>691</v>
      </c>
      <c r="B408" s="28" t="s">
        <v>1202</v>
      </c>
      <c r="C408" s="28" t="s">
        <v>272</v>
      </c>
      <c r="D408" s="28" t="s">
        <v>50</v>
      </c>
      <c r="E408" s="28" t="s">
        <v>4</v>
      </c>
      <c r="F408" s="28" t="s">
        <v>206</v>
      </c>
      <c r="G408" s="28" t="s">
        <v>136</v>
      </c>
      <c r="H408" s="28" t="s">
        <v>3011</v>
      </c>
      <c r="I408" s="42" t="s">
        <v>372</v>
      </c>
      <c r="J408" s="42" t="s">
        <v>373</v>
      </c>
      <c r="K408" s="42" t="s">
        <v>374</v>
      </c>
      <c r="L408" s="42" t="s">
        <v>375</v>
      </c>
      <c r="M408" s="42"/>
    </row>
    <row r="409" spans="1:13" ht="12.75" customHeight="1">
      <c r="A409" s="40" t="s">
        <v>692</v>
      </c>
      <c r="B409" s="28" t="s">
        <v>1203</v>
      </c>
      <c r="C409" s="28" t="s">
        <v>272</v>
      </c>
      <c r="D409" s="28" t="s">
        <v>50</v>
      </c>
      <c r="E409" s="28" t="s">
        <v>4</v>
      </c>
      <c r="F409" s="28" t="s">
        <v>206</v>
      </c>
      <c r="G409" s="28" t="s">
        <v>137</v>
      </c>
      <c r="H409" s="28" t="s">
        <v>3011</v>
      </c>
      <c r="I409" s="42" t="s">
        <v>376</v>
      </c>
      <c r="J409" s="42" t="s">
        <v>3077</v>
      </c>
      <c r="K409" s="42" t="s">
        <v>377</v>
      </c>
      <c r="L409" s="42" t="s">
        <v>378</v>
      </c>
      <c r="M409" s="42"/>
    </row>
    <row r="410" spans="1:13" ht="12.75" customHeight="1">
      <c r="A410" s="40" t="s">
        <v>693</v>
      </c>
      <c r="B410" s="28" t="s">
        <v>1204</v>
      </c>
      <c r="C410" s="28" t="s">
        <v>272</v>
      </c>
      <c r="D410" s="28" t="s">
        <v>50</v>
      </c>
      <c r="E410" s="28" t="s">
        <v>4</v>
      </c>
      <c r="F410" s="28" t="s">
        <v>206</v>
      </c>
      <c r="G410" s="28" t="s">
        <v>138</v>
      </c>
      <c r="H410" s="28" t="s">
        <v>3011</v>
      </c>
      <c r="I410" s="42" t="s">
        <v>379</v>
      </c>
      <c r="J410" s="42" t="s">
        <v>380</v>
      </c>
      <c r="K410" s="42" t="s">
        <v>323</v>
      </c>
      <c r="L410" s="42" t="s">
        <v>381</v>
      </c>
      <c r="M410" s="42"/>
    </row>
    <row r="411" spans="1:13" ht="12.75" customHeight="1">
      <c r="A411" s="40" t="s">
        <v>929</v>
      </c>
      <c r="B411" s="28" t="s">
        <v>1205</v>
      </c>
      <c r="C411" s="28" t="s">
        <v>272</v>
      </c>
      <c r="D411" s="28" t="s">
        <v>50</v>
      </c>
      <c r="E411" s="28" t="s">
        <v>4</v>
      </c>
      <c r="F411" s="28" t="s">
        <v>206</v>
      </c>
      <c r="G411" s="28" t="s">
        <v>143</v>
      </c>
      <c r="H411" s="28" t="s">
        <v>3011</v>
      </c>
      <c r="I411" s="42" t="s">
        <v>382</v>
      </c>
      <c r="J411" s="42" t="s">
        <v>383</v>
      </c>
      <c r="K411" s="42" t="s">
        <v>323</v>
      </c>
      <c r="L411" s="42" t="s">
        <v>3078</v>
      </c>
      <c r="M411" s="42"/>
    </row>
    <row r="412" spans="1:13" ht="12.75" customHeight="1">
      <c r="A412" s="40" t="s">
        <v>694</v>
      </c>
      <c r="B412" s="28" t="s">
        <v>1206</v>
      </c>
      <c r="C412" s="28" t="s">
        <v>272</v>
      </c>
      <c r="D412" s="28" t="s">
        <v>50</v>
      </c>
      <c r="E412" s="28" t="s">
        <v>4</v>
      </c>
      <c r="F412" s="28" t="s">
        <v>206</v>
      </c>
      <c r="G412" s="28" t="s">
        <v>144</v>
      </c>
      <c r="H412" s="28" t="s">
        <v>3011</v>
      </c>
      <c r="I412" s="42" t="s">
        <v>384</v>
      </c>
      <c r="J412" s="42" t="s">
        <v>385</v>
      </c>
      <c r="K412" s="42" t="s">
        <v>323</v>
      </c>
      <c r="L412" s="42" t="s">
        <v>386</v>
      </c>
      <c r="M412" s="42"/>
    </row>
    <row r="413" spans="1:13" ht="12.75" customHeight="1">
      <c r="A413" s="40" t="s">
        <v>1609</v>
      </c>
      <c r="B413" s="28" t="s">
        <v>2492</v>
      </c>
      <c r="C413" s="28" t="s">
        <v>272</v>
      </c>
      <c r="D413" s="28" t="s">
        <v>50</v>
      </c>
      <c r="E413" s="28" t="s">
        <v>4</v>
      </c>
      <c r="F413" s="28" t="s">
        <v>206</v>
      </c>
      <c r="G413" s="28" t="s">
        <v>1408</v>
      </c>
      <c r="H413" s="28" t="s">
        <v>323</v>
      </c>
      <c r="I413" s="42" t="s">
        <v>323</v>
      </c>
      <c r="J413" s="42" t="s">
        <v>323</v>
      </c>
      <c r="K413" s="42" t="s">
        <v>323</v>
      </c>
      <c r="L413" s="42" t="s">
        <v>323</v>
      </c>
      <c r="M413" s="42"/>
    </row>
    <row r="414" spans="1:13" ht="12.75" customHeight="1">
      <c r="A414" s="40" t="s">
        <v>1610</v>
      </c>
      <c r="B414" s="28" t="s">
        <v>2493</v>
      </c>
      <c r="C414" s="28" t="s">
        <v>272</v>
      </c>
      <c r="D414" s="28" t="s">
        <v>50</v>
      </c>
      <c r="E414" s="28" t="s">
        <v>4</v>
      </c>
      <c r="F414" s="28" t="s">
        <v>206</v>
      </c>
      <c r="G414" s="28" t="s">
        <v>1409</v>
      </c>
      <c r="H414" s="28" t="s">
        <v>323</v>
      </c>
      <c r="I414" s="42" t="s">
        <v>323</v>
      </c>
      <c r="J414" s="42" t="s">
        <v>323</v>
      </c>
      <c r="K414" s="42" t="s">
        <v>323</v>
      </c>
      <c r="L414" s="42" t="s">
        <v>323</v>
      </c>
      <c r="M414" s="42"/>
    </row>
    <row r="415" spans="1:13" ht="12.75" customHeight="1">
      <c r="A415" s="40" t="s">
        <v>1611</v>
      </c>
      <c r="B415" s="28" t="s">
        <v>2494</v>
      </c>
      <c r="C415" s="28" t="s">
        <v>272</v>
      </c>
      <c r="D415" s="28" t="s">
        <v>50</v>
      </c>
      <c r="E415" s="28" t="s">
        <v>4</v>
      </c>
      <c r="F415" s="28" t="s">
        <v>206</v>
      </c>
      <c r="G415" s="28" t="s">
        <v>1410</v>
      </c>
      <c r="H415" s="28" t="s">
        <v>323</v>
      </c>
      <c r="I415" s="42" t="s">
        <v>323</v>
      </c>
      <c r="J415" s="42" t="s">
        <v>323</v>
      </c>
      <c r="K415" s="42" t="s">
        <v>323</v>
      </c>
      <c r="L415" s="42" t="s">
        <v>323</v>
      </c>
      <c r="M415" s="42"/>
    </row>
    <row r="416" spans="1:13" ht="12.75" customHeight="1">
      <c r="A416" s="40" t="s">
        <v>930</v>
      </c>
      <c r="B416" s="28" t="s">
        <v>1207</v>
      </c>
      <c r="C416" s="28" t="s">
        <v>272</v>
      </c>
      <c r="D416" s="28" t="s">
        <v>50</v>
      </c>
      <c r="E416" s="28" t="s">
        <v>4</v>
      </c>
      <c r="F416" s="28" t="s">
        <v>207</v>
      </c>
      <c r="G416" s="28" t="s">
        <v>51</v>
      </c>
      <c r="H416" s="28" t="s">
        <v>305</v>
      </c>
      <c r="I416" s="42" t="s">
        <v>3075</v>
      </c>
      <c r="J416" s="42" t="s">
        <v>362</v>
      </c>
      <c r="K416" s="42" t="s">
        <v>363</v>
      </c>
      <c r="L416" s="42" t="s">
        <v>364</v>
      </c>
      <c r="M416" s="42"/>
    </row>
    <row r="417" spans="1:13" ht="12.75" customHeight="1">
      <c r="A417" s="40" t="s">
        <v>931</v>
      </c>
      <c r="B417" s="28" t="s">
        <v>1208</v>
      </c>
      <c r="C417" s="28" t="s">
        <v>272</v>
      </c>
      <c r="D417" s="28" t="s">
        <v>50</v>
      </c>
      <c r="E417" s="28" t="s">
        <v>4</v>
      </c>
      <c r="F417" s="28" t="s">
        <v>207</v>
      </c>
      <c r="G417" s="28" t="s">
        <v>142</v>
      </c>
      <c r="H417" s="28" t="s">
        <v>305</v>
      </c>
      <c r="I417" s="42" t="s">
        <v>365</v>
      </c>
      <c r="J417" s="42" t="s">
        <v>366</v>
      </c>
      <c r="K417" s="42" t="s">
        <v>3076</v>
      </c>
      <c r="L417" s="42" t="s">
        <v>367</v>
      </c>
      <c r="M417" s="42"/>
    </row>
    <row r="418" spans="1:13" ht="12.75" customHeight="1">
      <c r="A418" s="40" t="s">
        <v>932</v>
      </c>
      <c r="B418" s="28" t="s">
        <v>1209</v>
      </c>
      <c r="C418" s="28" t="s">
        <v>272</v>
      </c>
      <c r="D418" s="28" t="s">
        <v>50</v>
      </c>
      <c r="E418" s="28" t="s">
        <v>4</v>
      </c>
      <c r="F418" s="28" t="s">
        <v>207</v>
      </c>
      <c r="G418" s="28" t="s">
        <v>135</v>
      </c>
      <c r="H418" s="28" t="s">
        <v>305</v>
      </c>
      <c r="I418" s="42" t="s">
        <v>368</v>
      </c>
      <c r="J418" s="42" t="s">
        <v>369</v>
      </c>
      <c r="K418" s="42" t="s">
        <v>370</v>
      </c>
      <c r="L418" s="42" t="s">
        <v>371</v>
      </c>
      <c r="M418" s="42"/>
    </row>
    <row r="419" spans="1:13" ht="12.75" customHeight="1">
      <c r="A419" s="40" t="s">
        <v>933</v>
      </c>
      <c r="B419" s="28" t="s">
        <v>1210</v>
      </c>
      <c r="C419" s="28" t="s">
        <v>272</v>
      </c>
      <c r="D419" s="28" t="s">
        <v>50</v>
      </c>
      <c r="E419" s="28" t="s">
        <v>4</v>
      </c>
      <c r="F419" s="28" t="s">
        <v>207</v>
      </c>
      <c r="G419" s="28" t="s">
        <v>136</v>
      </c>
      <c r="H419" s="28" t="s">
        <v>305</v>
      </c>
      <c r="I419" s="42" t="s">
        <v>372</v>
      </c>
      <c r="J419" s="42" t="s">
        <v>373</v>
      </c>
      <c r="K419" s="42" t="s">
        <v>374</v>
      </c>
      <c r="L419" s="42" t="s">
        <v>375</v>
      </c>
      <c r="M419" s="42"/>
    </row>
    <row r="420" spans="1:13" ht="12.75" customHeight="1">
      <c r="A420" s="40" t="s">
        <v>934</v>
      </c>
      <c r="B420" s="28" t="s">
        <v>1211</v>
      </c>
      <c r="C420" s="28" t="s">
        <v>272</v>
      </c>
      <c r="D420" s="28" t="s">
        <v>50</v>
      </c>
      <c r="E420" s="28" t="s">
        <v>4</v>
      </c>
      <c r="F420" s="28" t="s">
        <v>207</v>
      </c>
      <c r="G420" s="28" t="s">
        <v>137</v>
      </c>
      <c r="H420" s="28" t="s">
        <v>305</v>
      </c>
      <c r="I420" s="42" t="s">
        <v>376</v>
      </c>
      <c r="J420" s="42" t="s">
        <v>3077</v>
      </c>
      <c r="K420" s="42" t="s">
        <v>377</v>
      </c>
      <c r="L420" s="42" t="s">
        <v>378</v>
      </c>
      <c r="M420" s="42"/>
    </row>
    <row r="421" spans="1:13" ht="12.75" customHeight="1">
      <c r="A421" s="40" t="s">
        <v>935</v>
      </c>
      <c r="B421" s="28" t="s">
        <v>1212</v>
      </c>
      <c r="C421" s="28" t="s">
        <v>272</v>
      </c>
      <c r="D421" s="28" t="s">
        <v>50</v>
      </c>
      <c r="E421" s="28" t="s">
        <v>4</v>
      </c>
      <c r="F421" s="28" t="s">
        <v>207</v>
      </c>
      <c r="G421" s="28" t="s">
        <v>138</v>
      </c>
      <c r="H421" s="28" t="s">
        <v>305</v>
      </c>
      <c r="I421" s="42" t="s">
        <v>379</v>
      </c>
      <c r="J421" s="42" t="s">
        <v>380</v>
      </c>
      <c r="K421" s="42" t="s">
        <v>323</v>
      </c>
      <c r="L421" s="42" t="s">
        <v>381</v>
      </c>
      <c r="M421" s="42"/>
    </row>
    <row r="422" spans="1:13" ht="12.75" customHeight="1">
      <c r="A422" s="40" t="s">
        <v>695</v>
      </c>
      <c r="B422" s="28" t="s">
        <v>1213</v>
      </c>
      <c r="C422" s="28" t="s">
        <v>272</v>
      </c>
      <c r="D422" s="28" t="s">
        <v>50</v>
      </c>
      <c r="E422" s="28" t="s">
        <v>4</v>
      </c>
      <c r="F422" s="28" t="s">
        <v>207</v>
      </c>
      <c r="G422" s="28" t="s">
        <v>143</v>
      </c>
      <c r="H422" s="28" t="s">
        <v>305</v>
      </c>
      <c r="I422" s="42" t="s">
        <v>382</v>
      </c>
      <c r="J422" s="42" t="s">
        <v>383</v>
      </c>
      <c r="K422" s="42" t="s">
        <v>323</v>
      </c>
      <c r="L422" s="42" t="s">
        <v>3078</v>
      </c>
      <c r="M422" s="42"/>
    </row>
    <row r="423" spans="1:13" ht="12.75" customHeight="1">
      <c r="A423" s="40" t="s">
        <v>936</v>
      </c>
      <c r="B423" s="28" t="s">
        <v>1214</v>
      </c>
      <c r="C423" s="28" t="s">
        <v>272</v>
      </c>
      <c r="D423" s="28" t="s">
        <v>50</v>
      </c>
      <c r="E423" s="28" t="s">
        <v>4</v>
      </c>
      <c r="F423" s="28" t="s">
        <v>207</v>
      </c>
      <c r="G423" s="28" t="s">
        <v>144</v>
      </c>
      <c r="H423" s="28" t="s">
        <v>305</v>
      </c>
      <c r="I423" s="42" t="s">
        <v>384</v>
      </c>
      <c r="J423" s="42" t="s">
        <v>385</v>
      </c>
      <c r="K423" s="42" t="s">
        <v>323</v>
      </c>
      <c r="L423" s="42" t="s">
        <v>386</v>
      </c>
      <c r="M423" s="42"/>
    </row>
    <row r="424" spans="1:13" ht="12.75" customHeight="1">
      <c r="A424" s="40" t="s">
        <v>1612</v>
      </c>
      <c r="B424" s="28" t="s">
        <v>2495</v>
      </c>
      <c r="C424" s="28" t="s">
        <v>272</v>
      </c>
      <c r="D424" s="28" t="s">
        <v>50</v>
      </c>
      <c r="E424" s="28" t="s">
        <v>4</v>
      </c>
      <c r="F424" s="28" t="s">
        <v>207</v>
      </c>
      <c r="G424" s="28" t="s">
        <v>1408</v>
      </c>
      <c r="H424" s="28" t="s">
        <v>323</v>
      </c>
      <c r="I424" s="42" t="s">
        <v>323</v>
      </c>
      <c r="J424" s="42" t="s">
        <v>323</v>
      </c>
      <c r="K424" s="42" t="s">
        <v>323</v>
      </c>
      <c r="L424" s="42" t="s">
        <v>323</v>
      </c>
      <c r="M424" s="42"/>
    </row>
    <row r="425" spans="1:13" ht="12.75" customHeight="1">
      <c r="A425" s="40" t="s">
        <v>1613</v>
      </c>
      <c r="B425" s="28" t="s">
        <v>2496</v>
      </c>
      <c r="C425" s="28" t="s">
        <v>272</v>
      </c>
      <c r="D425" s="28" t="s">
        <v>50</v>
      </c>
      <c r="E425" s="28" t="s">
        <v>4</v>
      </c>
      <c r="F425" s="28" t="s">
        <v>207</v>
      </c>
      <c r="G425" s="28" t="s">
        <v>1409</v>
      </c>
      <c r="H425" s="28" t="s">
        <v>323</v>
      </c>
      <c r="I425" s="42" t="s">
        <v>323</v>
      </c>
      <c r="J425" s="42" t="s">
        <v>323</v>
      </c>
      <c r="K425" s="42" t="s">
        <v>323</v>
      </c>
      <c r="L425" s="42" t="s">
        <v>323</v>
      </c>
      <c r="M425" s="42"/>
    </row>
    <row r="426" spans="1:13" ht="12.75" customHeight="1">
      <c r="A426" s="40" t="s">
        <v>1614</v>
      </c>
      <c r="B426" s="28" t="s">
        <v>2497</v>
      </c>
      <c r="C426" s="28" t="s">
        <v>272</v>
      </c>
      <c r="D426" s="28" t="s">
        <v>50</v>
      </c>
      <c r="E426" s="28" t="s">
        <v>4</v>
      </c>
      <c r="F426" s="28" t="s">
        <v>207</v>
      </c>
      <c r="G426" s="28" t="s">
        <v>1410</v>
      </c>
      <c r="H426" s="28" t="s">
        <v>323</v>
      </c>
      <c r="I426" s="42" t="s">
        <v>323</v>
      </c>
      <c r="J426" s="42" t="s">
        <v>323</v>
      </c>
      <c r="K426" s="42" t="s">
        <v>323</v>
      </c>
      <c r="L426" s="42" t="s">
        <v>323</v>
      </c>
      <c r="M426" s="42"/>
    </row>
    <row r="427" spans="1:13" ht="12.75" customHeight="1">
      <c r="A427" s="40" t="s">
        <v>937</v>
      </c>
      <c r="B427" s="28" t="s">
        <v>1215</v>
      </c>
      <c r="C427" s="28" t="s">
        <v>272</v>
      </c>
      <c r="D427" s="28" t="s">
        <v>50</v>
      </c>
      <c r="E427" s="28" t="s">
        <v>4</v>
      </c>
      <c r="F427" s="28" t="s">
        <v>104</v>
      </c>
      <c r="G427" s="28" t="s">
        <v>51</v>
      </c>
      <c r="H427" s="28" t="s">
        <v>3012</v>
      </c>
      <c r="I427" s="42" t="s">
        <v>3075</v>
      </c>
      <c r="J427" s="42" t="s">
        <v>362</v>
      </c>
      <c r="K427" s="42" t="s">
        <v>363</v>
      </c>
      <c r="L427" s="42" t="s">
        <v>364</v>
      </c>
      <c r="M427" s="42"/>
    </row>
    <row r="428" spans="1:13" ht="12.75" customHeight="1">
      <c r="A428" s="40" t="s">
        <v>938</v>
      </c>
      <c r="B428" s="28" t="s">
        <v>1216</v>
      </c>
      <c r="C428" s="28" t="s">
        <v>272</v>
      </c>
      <c r="D428" s="28" t="s">
        <v>50</v>
      </c>
      <c r="E428" s="28" t="s">
        <v>4</v>
      </c>
      <c r="F428" s="28" t="s">
        <v>104</v>
      </c>
      <c r="G428" s="28" t="s">
        <v>142</v>
      </c>
      <c r="H428" s="28" t="s">
        <v>3012</v>
      </c>
      <c r="I428" s="42" t="s">
        <v>365</v>
      </c>
      <c r="J428" s="42" t="s">
        <v>366</v>
      </c>
      <c r="K428" s="42" t="s">
        <v>3076</v>
      </c>
      <c r="L428" s="42" t="s">
        <v>367</v>
      </c>
      <c r="M428" s="42"/>
    </row>
    <row r="429" spans="1:13" ht="12.75" customHeight="1">
      <c r="A429" s="40" t="s">
        <v>696</v>
      </c>
      <c r="B429" s="28" t="s">
        <v>1217</v>
      </c>
      <c r="C429" s="28" t="s">
        <v>272</v>
      </c>
      <c r="D429" s="28" t="s">
        <v>50</v>
      </c>
      <c r="E429" s="28" t="s">
        <v>4</v>
      </c>
      <c r="F429" s="28" t="s">
        <v>104</v>
      </c>
      <c r="G429" s="28" t="s">
        <v>135</v>
      </c>
      <c r="H429" s="28" t="s">
        <v>3012</v>
      </c>
      <c r="I429" s="42" t="s">
        <v>368</v>
      </c>
      <c r="J429" s="42" t="s">
        <v>369</v>
      </c>
      <c r="K429" s="42" t="s">
        <v>370</v>
      </c>
      <c r="L429" s="42" t="s">
        <v>371</v>
      </c>
      <c r="M429" s="42"/>
    </row>
    <row r="430" spans="1:13" ht="12.75" customHeight="1">
      <c r="A430" s="40" t="s">
        <v>939</v>
      </c>
      <c r="B430" s="28" t="s">
        <v>1218</v>
      </c>
      <c r="C430" s="28" t="s">
        <v>272</v>
      </c>
      <c r="D430" s="28" t="s">
        <v>50</v>
      </c>
      <c r="E430" s="28" t="s">
        <v>4</v>
      </c>
      <c r="F430" s="28" t="s">
        <v>104</v>
      </c>
      <c r="G430" s="28" t="s">
        <v>136</v>
      </c>
      <c r="H430" s="28" t="s">
        <v>3012</v>
      </c>
      <c r="I430" s="42" t="s">
        <v>372</v>
      </c>
      <c r="J430" s="42" t="s">
        <v>373</v>
      </c>
      <c r="K430" s="42" t="s">
        <v>374</v>
      </c>
      <c r="L430" s="42" t="s">
        <v>375</v>
      </c>
      <c r="M430" s="42"/>
    </row>
    <row r="431" spans="1:13" ht="12.75" customHeight="1">
      <c r="A431" s="40" t="s">
        <v>697</v>
      </c>
      <c r="B431" s="28" t="s">
        <v>1219</v>
      </c>
      <c r="C431" s="28" t="s">
        <v>272</v>
      </c>
      <c r="D431" s="28" t="s">
        <v>50</v>
      </c>
      <c r="E431" s="28" t="s">
        <v>4</v>
      </c>
      <c r="F431" s="28" t="s">
        <v>104</v>
      </c>
      <c r="G431" s="28" t="s">
        <v>137</v>
      </c>
      <c r="H431" s="28" t="s">
        <v>3012</v>
      </c>
      <c r="I431" s="42" t="s">
        <v>376</v>
      </c>
      <c r="J431" s="42" t="s">
        <v>3077</v>
      </c>
      <c r="K431" s="42" t="s">
        <v>377</v>
      </c>
      <c r="L431" s="42" t="s">
        <v>378</v>
      </c>
      <c r="M431" s="42"/>
    </row>
    <row r="432" spans="1:13" ht="12.75" customHeight="1">
      <c r="A432" s="40" t="s">
        <v>698</v>
      </c>
      <c r="B432" s="28" t="s">
        <v>1220</v>
      </c>
      <c r="C432" s="28" t="s">
        <v>272</v>
      </c>
      <c r="D432" s="28" t="s">
        <v>50</v>
      </c>
      <c r="E432" s="28" t="s">
        <v>4</v>
      </c>
      <c r="F432" s="28" t="s">
        <v>104</v>
      </c>
      <c r="G432" s="28" t="s">
        <v>138</v>
      </c>
      <c r="H432" s="28" t="s">
        <v>3012</v>
      </c>
      <c r="I432" s="42" t="s">
        <v>379</v>
      </c>
      <c r="J432" s="42" t="s">
        <v>380</v>
      </c>
      <c r="K432" s="42" t="s">
        <v>323</v>
      </c>
      <c r="L432" s="42" t="s">
        <v>381</v>
      </c>
      <c r="M432" s="42"/>
    </row>
    <row r="433" spans="1:13" ht="12.75" customHeight="1">
      <c r="A433" s="40" t="s">
        <v>699</v>
      </c>
      <c r="B433" s="28" t="s">
        <v>1221</v>
      </c>
      <c r="C433" s="28" t="s">
        <v>272</v>
      </c>
      <c r="D433" s="28" t="s">
        <v>50</v>
      </c>
      <c r="E433" s="28" t="s">
        <v>4</v>
      </c>
      <c r="F433" s="28" t="s">
        <v>104</v>
      </c>
      <c r="G433" s="28" t="s">
        <v>143</v>
      </c>
      <c r="H433" s="28" t="s">
        <v>3012</v>
      </c>
      <c r="I433" s="42" t="s">
        <v>382</v>
      </c>
      <c r="J433" s="42" t="s">
        <v>383</v>
      </c>
      <c r="K433" s="42" t="s">
        <v>323</v>
      </c>
      <c r="L433" s="42" t="s">
        <v>3078</v>
      </c>
      <c r="M433" s="42"/>
    </row>
    <row r="434" spans="1:13" ht="12.75" customHeight="1">
      <c r="A434" s="40" t="s">
        <v>940</v>
      </c>
      <c r="B434" s="28" t="s">
        <v>1222</v>
      </c>
      <c r="C434" s="28" t="s">
        <v>272</v>
      </c>
      <c r="D434" s="28" t="s">
        <v>50</v>
      </c>
      <c r="E434" s="28" t="s">
        <v>4</v>
      </c>
      <c r="F434" s="28" t="s">
        <v>104</v>
      </c>
      <c r="G434" s="28" t="s">
        <v>144</v>
      </c>
      <c r="H434" s="28" t="s">
        <v>3012</v>
      </c>
      <c r="I434" s="42" t="s">
        <v>384</v>
      </c>
      <c r="J434" s="42" t="s">
        <v>385</v>
      </c>
      <c r="K434" s="42" t="s">
        <v>323</v>
      </c>
      <c r="L434" s="42" t="s">
        <v>386</v>
      </c>
      <c r="M434" s="42"/>
    </row>
    <row r="435" spans="1:13" ht="12.75" customHeight="1">
      <c r="A435" s="40" t="s">
        <v>1615</v>
      </c>
      <c r="B435" s="28" t="s">
        <v>2498</v>
      </c>
      <c r="C435" s="28" t="s">
        <v>272</v>
      </c>
      <c r="D435" s="28" t="s">
        <v>50</v>
      </c>
      <c r="E435" s="28" t="s">
        <v>4</v>
      </c>
      <c r="F435" s="28" t="s">
        <v>104</v>
      </c>
      <c r="G435" s="28" t="s">
        <v>1408</v>
      </c>
      <c r="H435" s="28" t="s">
        <v>323</v>
      </c>
      <c r="I435" s="42" t="s">
        <v>323</v>
      </c>
      <c r="J435" s="42" t="s">
        <v>323</v>
      </c>
      <c r="K435" s="42" t="s">
        <v>323</v>
      </c>
      <c r="L435" s="42" t="s">
        <v>323</v>
      </c>
      <c r="M435" s="42"/>
    </row>
    <row r="436" spans="1:13" ht="12.75" customHeight="1">
      <c r="A436" s="40" t="s">
        <v>1616</v>
      </c>
      <c r="B436" s="28" t="s">
        <v>2499</v>
      </c>
      <c r="C436" s="28" t="s">
        <v>272</v>
      </c>
      <c r="D436" s="28" t="s">
        <v>50</v>
      </c>
      <c r="E436" s="28" t="s">
        <v>4</v>
      </c>
      <c r="F436" s="28" t="s">
        <v>104</v>
      </c>
      <c r="G436" s="28" t="s">
        <v>1409</v>
      </c>
      <c r="H436" s="28" t="s">
        <v>323</v>
      </c>
      <c r="I436" s="42" t="s">
        <v>323</v>
      </c>
      <c r="J436" s="42" t="s">
        <v>323</v>
      </c>
      <c r="K436" s="42" t="s">
        <v>323</v>
      </c>
      <c r="L436" s="42" t="s">
        <v>323</v>
      </c>
      <c r="M436" s="42"/>
    </row>
    <row r="437" spans="1:13" ht="12.75" customHeight="1">
      <c r="A437" s="40" t="s">
        <v>1617</v>
      </c>
      <c r="B437" s="28" t="s">
        <v>2500</v>
      </c>
      <c r="C437" s="28" t="s">
        <v>272</v>
      </c>
      <c r="D437" s="28" t="s">
        <v>50</v>
      </c>
      <c r="E437" s="28" t="s">
        <v>4</v>
      </c>
      <c r="F437" s="28" t="s">
        <v>104</v>
      </c>
      <c r="G437" s="28" t="s">
        <v>1410</v>
      </c>
      <c r="H437" s="28" t="s">
        <v>323</v>
      </c>
      <c r="I437" s="42" t="s">
        <v>323</v>
      </c>
      <c r="J437" s="42" t="s">
        <v>323</v>
      </c>
      <c r="K437" s="42" t="s">
        <v>323</v>
      </c>
      <c r="L437" s="42" t="s">
        <v>323</v>
      </c>
      <c r="M437" s="42"/>
    </row>
    <row r="438" spans="1:13" ht="12.75" customHeight="1">
      <c r="A438" s="40" t="s">
        <v>941</v>
      </c>
      <c r="B438" s="28" t="s">
        <v>1223</v>
      </c>
      <c r="C438" s="28" t="s">
        <v>272</v>
      </c>
      <c r="D438" s="28" t="s">
        <v>50</v>
      </c>
      <c r="E438" s="28" t="s">
        <v>4</v>
      </c>
      <c r="F438" s="28" t="s">
        <v>105</v>
      </c>
      <c r="G438" s="28" t="s">
        <v>51</v>
      </c>
      <c r="H438" s="28" t="s">
        <v>1224</v>
      </c>
      <c r="I438" s="42" t="s">
        <v>3075</v>
      </c>
      <c r="J438" s="42" t="s">
        <v>362</v>
      </c>
      <c r="K438" s="42" t="s">
        <v>363</v>
      </c>
      <c r="L438" s="42" t="s">
        <v>364</v>
      </c>
      <c r="M438" s="42"/>
    </row>
    <row r="439" spans="1:13" ht="12.75" customHeight="1">
      <c r="A439" s="40" t="s">
        <v>942</v>
      </c>
      <c r="B439" s="28" t="s">
        <v>1225</v>
      </c>
      <c r="C439" s="28" t="s">
        <v>272</v>
      </c>
      <c r="D439" s="28" t="s">
        <v>50</v>
      </c>
      <c r="E439" s="28" t="s">
        <v>4</v>
      </c>
      <c r="F439" s="28" t="s">
        <v>105</v>
      </c>
      <c r="G439" s="28" t="s">
        <v>142</v>
      </c>
      <c r="H439" s="28" t="s">
        <v>1224</v>
      </c>
      <c r="I439" s="42" t="s">
        <v>365</v>
      </c>
      <c r="J439" s="42" t="s">
        <v>366</v>
      </c>
      <c r="K439" s="42" t="s">
        <v>3076</v>
      </c>
      <c r="L439" s="42" t="s">
        <v>367</v>
      </c>
      <c r="M439" s="42"/>
    </row>
    <row r="440" spans="1:13" ht="12.75" customHeight="1">
      <c r="A440" s="40" t="s">
        <v>700</v>
      </c>
      <c r="B440" s="28" t="s">
        <v>1226</v>
      </c>
      <c r="C440" s="28" t="s">
        <v>272</v>
      </c>
      <c r="D440" s="28" t="s">
        <v>50</v>
      </c>
      <c r="E440" s="28" t="s">
        <v>4</v>
      </c>
      <c r="F440" s="28" t="s">
        <v>105</v>
      </c>
      <c r="G440" s="28" t="s">
        <v>135</v>
      </c>
      <c r="H440" s="28" t="s">
        <v>1224</v>
      </c>
      <c r="I440" s="42" t="s">
        <v>368</v>
      </c>
      <c r="J440" s="42" t="s">
        <v>369</v>
      </c>
      <c r="K440" s="42" t="s">
        <v>370</v>
      </c>
      <c r="L440" s="42" t="s">
        <v>371</v>
      </c>
      <c r="M440" s="42"/>
    </row>
    <row r="441" spans="1:13" ht="12.75" customHeight="1">
      <c r="A441" s="40" t="s">
        <v>701</v>
      </c>
      <c r="B441" s="28" t="s">
        <v>1227</v>
      </c>
      <c r="C441" s="28" t="s">
        <v>272</v>
      </c>
      <c r="D441" s="28" t="s">
        <v>50</v>
      </c>
      <c r="E441" s="28" t="s">
        <v>4</v>
      </c>
      <c r="F441" s="28" t="s">
        <v>105</v>
      </c>
      <c r="G441" s="28" t="s">
        <v>136</v>
      </c>
      <c r="H441" s="28" t="s">
        <v>1224</v>
      </c>
      <c r="I441" s="42" t="s">
        <v>372</v>
      </c>
      <c r="J441" s="42" t="s">
        <v>373</v>
      </c>
      <c r="K441" s="42" t="s">
        <v>374</v>
      </c>
      <c r="L441" s="42" t="s">
        <v>375</v>
      </c>
      <c r="M441" s="42"/>
    </row>
    <row r="442" spans="1:13" ht="12.75" customHeight="1">
      <c r="A442" s="40" t="s">
        <v>702</v>
      </c>
      <c r="B442" s="28" t="s">
        <v>1228</v>
      </c>
      <c r="C442" s="28" t="s">
        <v>272</v>
      </c>
      <c r="D442" s="28" t="s">
        <v>50</v>
      </c>
      <c r="E442" s="28" t="s">
        <v>4</v>
      </c>
      <c r="F442" s="28" t="s">
        <v>105</v>
      </c>
      <c r="G442" s="28" t="s">
        <v>137</v>
      </c>
      <c r="H442" s="28" t="s">
        <v>1224</v>
      </c>
      <c r="I442" s="42" t="s">
        <v>376</v>
      </c>
      <c r="J442" s="42" t="s">
        <v>3077</v>
      </c>
      <c r="K442" s="42" t="s">
        <v>377</v>
      </c>
      <c r="L442" s="42" t="s">
        <v>378</v>
      </c>
      <c r="M442" s="42"/>
    </row>
    <row r="443" spans="1:13" ht="12.75" customHeight="1">
      <c r="A443" s="40" t="s">
        <v>703</v>
      </c>
      <c r="B443" s="28" t="s">
        <v>1229</v>
      </c>
      <c r="C443" s="28" t="s">
        <v>272</v>
      </c>
      <c r="D443" s="28" t="s">
        <v>50</v>
      </c>
      <c r="E443" s="28" t="s">
        <v>4</v>
      </c>
      <c r="F443" s="28" t="s">
        <v>105</v>
      </c>
      <c r="G443" s="28" t="s">
        <v>138</v>
      </c>
      <c r="H443" s="28" t="s">
        <v>1224</v>
      </c>
      <c r="I443" s="42" t="s">
        <v>379</v>
      </c>
      <c r="J443" s="42" t="s">
        <v>380</v>
      </c>
      <c r="K443" s="42" t="s">
        <v>323</v>
      </c>
      <c r="L443" s="42" t="s">
        <v>381</v>
      </c>
      <c r="M443" s="42"/>
    </row>
    <row r="444" spans="1:13" ht="12.75" customHeight="1">
      <c r="A444" s="40" t="s">
        <v>704</v>
      </c>
      <c r="B444" s="28" t="s">
        <v>1230</v>
      </c>
      <c r="C444" s="28" t="s">
        <v>272</v>
      </c>
      <c r="D444" s="28" t="s">
        <v>50</v>
      </c>
      <c r="E444" s="28" t="s">
        <v>4</v>
      </c>
      <c r="F444" s="28" t="s">
        <v>105</v>
      </c>
      <c r="G444" s="28" t="s">
        <v>143</v>
      </c>
      <c r="H444" s="28" t="s">
        <v>1224</v>
      </c>
      <c r="I444" s="42" t="s">
        <v>382</v>
      </c>
      <c r="J444" s="42" t="s">
        <v>383</v>
      </c>
      <c r="K444" s="42" t="s">
        <v>323</v>
      </c>
      <c r="L444" s="42" t="s">
        <v>3078</v>
      </c>
      <c r="M444" s="42"/>
    </row>
    <row r="445" spans="1:13" ht="12.75" customHeight="1">
      <c r="A445" s="40" t="s">
        <v>943</v>
      </c>
      <c r="B445" s="28" t="s">
        <v>1231</v>
      </c>
      <c r="C445" s="28" t="s">
        <v>272</v>
      </c>
      <c r="D445" s="28" t="s">
        <v>50</v>
      </c>
      <c r="E445" s="28" t="s">
        <v>4</v>
      </c>
      <c r="F445" s="28" t="s">
        <v>105</v>
      </c>
      <c r="G445" s="28" t="s">
        <v>144</v>
      </c>
      <c r="H445" s="28" t="s">
        <v>1224</v>
      </c>
      <c r="I445" s="42" t="s">
        <v>384</v>
      </c>
      <c r="J445" s="42" t="s">
        <v>385</v>
      </c>
      <c r="K445" s="42" t="s">
        <v>323</v>
      </c>
      <c r="L445" s="42" t="s">
        <v>386</v>
      </c>
      <c r="M445" s="42"/>
    </row>
    <row r="446" spans="1:13" ht="12.75" customHeight="1">
      <c r="A446" s="40" t="s">
        <v>1618</v>
      </c>
      <c r="B446" s="28" t="s">
        <v>2501</v>
      </c>
      <c r="C446" s="28" t="s">
        <v>272</v>
      </c>
      <c r="D446" s="28" t="s">
        <v>50</v>
      </c>
      <c r="E446" s="28" t="s">
        <v>4</v>
      </c>
      <c r="F446" s="28" t="s">
        <v>105</v>
      </c>
      <c r="G446" s="28" t="s">
        <v>1408</v>
      </c>
      <c r="H446" s="28" t="s">
        <v>323</v>
      </c>
      <c r="I446" s="42" t="s">
        <v>323</v>
      </c>
      <c r="J446" s="42" t="s">
        <v>323</v>
      </c>
      <c r="K446" s="42" t="s">
        <v>323</v>
      </c>
      <c r="L446" s="42" t="s">
        <v>323</v>
      </c>
      <c r="M446" s="42"/>
    </row>
    <row r="447" spans="1:13" ht="12.75" customHeight="1">
      <c r="A447" s="40" t="s">
        <v>1619</v>
      </c>
      <c r="B447" s="28" t="s">
        <v>2502</v>
      </c>
      <c r="C447" s="28" t="s">
        <v>272</v>
      </c>
      <c r="D447" s="28" t="s">
        <v>50</v>
      </c>
      <c r="E447" s="28" t="s">
        <v>4</v>
      </c>
      <c r="F447" s="28" t="s">
        <v>105</v>
      </c>
      <c r="G447" s="28" t="s">
        <v>1409</v>
      </c>
      <c r="H447" s="28" t="s">
        <v>323</v>
      </c>
      <c r="I447" s="42" t="s">
        <v>323</v>
      </c>
      <c r="J447" s="42" t="s">
        <v>323</v>
      </c>
      <c r="K447" s="42" t="s">
        <v>323</v>
      </c>
      <c r="L447" s="42" t="s">
        <v>323</v>
      </c>
      <c r="M447" s="42"/>
    </row>
    <row r="448" spans="1:13" ht="12.75" customHeight="1">
      <c r="A448" s="40" t="s">
        <v>1620</v>
      </c>
      <c r="B448" s="28" t="s">
        <v>2503</v>
      </c>
      <c r="C448" s="28" t="s">
        <v>272</v>
      </c>
      <c r="D448" s="28" t="s">
        <v>50</v>
      </c>
      <c r="E448" s="28" t="s">
        <v>4</v>
      </c>
      <c r="F448" s="28" t="s">
        <v>105</v>
      </c>
      <c r="G448" s="28" t="s">
        <v>1410</v>
      </c>
      <c r="H448" s="28" t="s">
        <v>323</v>
      </c>
      <c r="I448" s="42" t="s">
        <v>323</v>
      </c>
      <c r="J448" s="42" t="s">
        <v>323</v>
      </c>
      <c r="K448" s="42" t="s">
        <v>323</v>
      </c>
      <c r="L448" s="42" t="s">
        <v>323</v>
      </c>
      <c r="M448" s="42"/>
    </row>
    <row r="449" spans="1:13" ht="12.75" customHeight="1">
      <c r="A449" s="40" t="s">
        <v>1232</v>
      </c>
      <c r="B449" s="28" t="s">
        <v>3462</v>
      </c>
      <c r="C449" s="28" t="s">
        <v>272</v>
      </c>
      <c r="D449" s="28" t="s">
        <v>50</v>
      </c>
      <c r="E449" s="28" t="s">
        <v>4</v>
      </c>
      <c r="F449" s="28" t="s">
        <v>2789</v>
      </c>
      <c r="G449" s="28" t="s">
        <v>51</v>
      </c>
      <c r="H449" s="28" t="s">
        <v>3013</v>
      </c>
      <c r="I449" s="42" t="s">
        <v>3075</v>
      </c>
      <c r="J449" s="42" t="s">
        <v>362</v>
      </c>
      <c r="K449" s="42" t="s">
        <v>363</v>
      </c>
      <c r="L449" s="42" t="s">
        <v>364</v>
      </c>
      <c r="M449" s="42"/>
    </row>
    <row r="450" spans="1:13" ht="12.75" customHeight="1">
      <c r="A450" s="40" t="s">
        <v>1233</v>
      </c>
      <c r="B450" s="28" t="s">
        <v>3463</v>
      </c>
      <c r="C450" s="28" t="s">
        <v>272</v>
      </c>
      <c r="D450" s="28" t="s">
        <v>50</v>
      </c>
      <c r="E450" s="28" t="s">
        <v>4</v>
      </c>
      <c r="F450" s="28" t="s">
        <v>2789</v>
      </c>
      <c r="G450" s="28" t="s">
        <v>142</v>
      </c>
      <c r="H450" s="28" t="s">
        <v>3013</v>
      </c>
      <c r="I450" s="42" t="s">
        <v>365</v>
      </c>
      <c r="J450" s="42" t="s">
        <v>366</v>
      </c>
      <c r="K450" s="42" t="s">
        <v>3076</v>
      </c>
      <c r="L450" s="42" t="s">
        <v>367</v>
      </c>
      <c r="M450" s="42"/>
    </row>
    <row r="451" spans="1:13" ht="12.75" customHeight="1">
      <c r="A451" s="40" t="s">
        <v>1234</v>
      </c>
      <c r="B451" s="28" t="s">
        <v>3464</v>
      </c>
      <c r="C451" s="28" t="s">
        <v>272</v>
      </c>
      <c r="D451" s="28" t="s">
        <v>50</v>
      </c>
      <c r="E451" s="28" t="s">
        <v>4</v>
      </c>
      <c r="F451" s="28" t="s">
        <v>2789</v>
      </c>
      <c r="G451" s="28" t="s">
        <v>135</v>
      </c>
      <c r="H451" s="28" t="s">
        <v>3013</v>
      </c>
      <c r="I451" s="42" t="s">
        <v>368</v>
      </c>
      <c r="J451" s="42" t="s">
        <v>369</v>
      </c>
      <c r="K451" s="42" t="s">
        <v>370</v>
      </c>
      <c r="L451" s="42" t="s">
        <v>371</v>
      </c>
      <c r="M451" s="42"/>
    </row>
    <row r="452" spans="1:13" ht="12.75" customHeight="1">
      <c r="A452" s="40" t="s">
        <v>1235</v>
      </c>
      <c r="B452" s="28" t="s">
        <v>3465</v>
      </c>
      <c r="C452" s="28" t="s">
        <v>272</v>
      </c>
      <c r="D452" s="28" t="s">
        <v>50</v>
      </c>
      <c r="E452" s="28" t="s">
        <v>4</v>
      </c>
      <c r="F452" s="28" t="s">
        <v>2789</v>
      </c>
      <c r="G452" s="28" t="s">
        <v>136</v>
      </c>
      <c r="H452" s="28" t="s">
        <v>3013</v>
      </c>
      <c r="I452" s="42" t="s">
        <v>372</v>
      </c>
      <c r="J452" s="42" t="s">
        <v>373</v>
      </c>
      <c r="K452" s="42" t="s">
        <v>374</v>
      </c>
      <c r="L452" s="42" t="s">
        <v>375</v>
      </c>
      <c r="M452" s="42"/>
    </row>
    <row r="453" spans="1:13" ht="12.75" customHeight="1">
      <c r="A453" s="40" t="s">
        <v>1236</v>
      </c>
      <c r="B453" s="28" t="s">
        <v>3466</v>
      </c>
      <c r="C453" s="28" t="s">
        <v>272</v>
      </c>
      <c r="D453" s="28" t="s">
        <v>50</v>
      </c>
      <c r="E453" s="28" t="s">
        <v>4</v>
      </c>
      <c r="F453" s="28" t="s">
        <v>2789</v>
      </c>
      <c r="G453" s="28" t="s">
        <v>137</v>
      </c>
      <c r="H453" s="28" t="s">
        <v>3013</v>
      </c>
      <c r="I453" s="42" t="s">
        <v>376</v>
      </c>
      <c r="J453" s="42" t="s">
        <v>3077</v>
      </c>
      <c r="K453" s="42" t="s">
        <v>377</v>
      </c>
      <c r="L453" s="42" t="s">
        <v>378</v>
      </c>
      <c r="M453" s="42"/>
    </row>
    <row r="454" spans="1:13" ht="12.75" customHeight="1">
      <c r="A454" s="40" t="s">
        <v>1237</v>
      </c>
      <c r="B454" s="28" t="s">
        <v>3467</v>
      </c>
      <c r="C454" s="28" t="s">
        <v>272</v>
      </c>
      <c r="D454" s="28" t="s">
        <v>50</v>
      </c>
      <c r="E454" s="28" t="s">
        <v>4</v>
      </c>
      <c r="F454" s="28" t="s">
        <v>2789</v>
      </c>
      <c r="G454" s="28" t="s">
        <v>138</v>
      </c>
      <c r="H454" s="28" t="s">
        <v>3013</v>
      </c>
      <c r="I454" s="42" t="s">
        <v>379</v>
      </c>
      <c r="J454" s="42" t="s">
        <v>380</v>
      </c>
      <c r="K454" s="42" t="s">
        <v>323</v>
      </c>
      <c r="L454" s="42" t="s">
        <v>381</v>
      </c>
      <c r="M454" s="42"/>
    </row>
    <row r="455" spans="1:13" ht="12.75" customHeight="1">
      <c r="A455" s="40" t="s">
        <v>1238</v>
      </c>
      <c r="B455" s="28" t="s">
        <v>3468</v>
      </c>
      <c r="C455" s="28" t="s">
        <v>272</v>
      </c>
      <c r="D455" s="28" t="s">
        <v>50</v>
      </c>
      <c r="E455" s="28" t="s">
        <v>4</v>
      </c>
      <c r="F455" s="28" t="s">
        <v>2789</v>
      </c>
      <c r="G455" s="28" t="s">
        <v>143</v>
      </c>
      <c r="H455" s="28" t="s">
        <v>3013</v>
      </c>
      <c r="I455" s="42" t="s">
        <v>382</v>
      </c>
      <c r="J455" s="42" t="s">
        <v>383</v>
      </c>
      <c r="K455" s="42" t="s">
        <v>323</v>
      </c>
      <c r="L455" s="42" t="s">
        <v>3078</v>
      </c>
      <c r="M455" s="42"/>
    </row>
    <row r="456" spans="1:13" ht="12.75" customHeight="1">
      <c r="A456" s="40" t="s">
        <v>1239</v>
      </c>
      <c r="B456" s="28" t="s">
        <v>3469</v>
      </c>
      <c r="C456" s="28" t="s">
        <v>272</v>
      </c>
      <c r="D456" s="28" t="s">
        <v>50</v>
      </c>
      <c r="E456" s="28" t="s">
        <v>4</v>
      </c>
      <c r="F456" s="28" t="s">
        <v>2789</v>
      </c>
      <c r="G456" s="28" t="s">
        <v>144</v>
      </c>
      <c r="H456" s="28" t="s">
        <v>3013</v>
      </c>
      <c r="I456" s="42" t="s">
        <v>384</v>
      </c>
      <c r="J456" s="42" t="s">
        <v>385</v>
      </c>
      <c r="K456" s="42" t="s">
        <v>323</v>
      </c>
      <c r="L456" s="42" t="s">
        <v>386</v>
      </c>
      <c r="M456" s="42"/>
    </row>
    <row r="457" spans="1:13" ht="12.75" customHeight="1">
      <c r="A457" s="40" t="s">
        <v>1621</v>
      </c>
      <c r="B457" s="28" t="s">
        <v>3120</v>
      </c>
      <c r="C457" s="28" t="s">
        <v>272</v>
      </c>
      <c r="D457" s="28" t="s">
        <v>50</v>
      </c>
      <c r="E457" s="28" t="s">
        <v>4</v>
      </c>
      <c r="F457" s="28" t="s">
        <v>2789</v>
      </c>
      <c r="G457" s="28" t="s">
        <v>1408</v>
      </c>
      <c r="H457" s="28" t="s">
        <v>323</v>
      </c>
      <c r="I457" s="42" t="s">
        <v>323</v>
      </c>
      <c r="J457" s="42" t="s">
        <v>323</v>
      </c>
      <c r="K457" s="42" t="s">
        <v>323</v>
      </c>
      <c r="L457" s="42" t="s">
        <v>323</v>
      </c>
      <c r="M457" s="42"/>
    </row>
    <row r="458" spans="1:13" ht="12.75" customHeight="1">
      <c r="A458" s="40" t="s">
        <v>1622</v>
      </c>
      <c r="B458" s="28" t="s">
        <v>3121</v>
      </c>
      <c r="C458" s="28" t="s">
        <v>272</v>
      </c>
      <c r="D458" s="28" t="s">
        <v>50</v>
      </c>
      <c r="E458" s="28" t="s">
        <v>4</v>
      </c>
      <c r="F458" s="28" t="s">
        <v>2789</v>
      </c>
      <c r="G458" s="28" t="s">
        <v>1409</v>
      </c>
      <c r="H458" s="28" t="s">
        <v>323</v>
      </c>
      <c r="I458" s="42" t="s">
        <v>323</v>
      </c>
      <c r="J458" s="42" t="s">
        <v>323</v>
      </c>
      <c r="K458" s="42" t="s">
        <v>323</v>
      </c>
      <c r="L458" s="42" t="s">
        <v>323</v>
      </c>
      <c r="M458" s="42"/>
    </row>
    <row r="459" spans="1:13" ht="12.75" customHeight="1">
      <c r="A459" s="40" t="s">
        <v>1623</v>
      </c>
      <c r="B459" s="28" t="s">
        <v>3122</v>
      </c>
      <c r="C459" s="28" t="s">
        <v>272</v>
      </c>
      <c r="D459" s="28" t="s">
        <v>50</v>
      </c>
      <c r="E459" s="28" t="s">
        <v>4</v>
      </c>
      <c r="F459" s="28" t="s">
        <v>2789</v>
      </c>
      <c r="G459" s="28" t="s">
        <v>1410</v>
      </c>
      <c r="H459" s="28" t="s">
        <v>323</v>
      </c>
      <c r="I459" s="42" t="s">
        <v>323</v>
      </c>
      <c r="J459" s="42" t="s">
        <v>323</v>
      </c>
      <c r="K459" s="42" t="s">
        <v>323</v>
      </c>
      <c r="L459" s="42" t="s">
        <v>323</v>
      </c>
      <c r="M459" s="42"/>
    </row>
    <row r="460" spans="1:13" ht="12.75" customHeight="1">
      <c r="A460" s="40" t="s">
        <v>3123</v>
      </c>
      <c r="B460" s="28" t="s">
        <v>3470</v>
      </c>
      <c r="C460" s="28" t="s">
        <v>272</v>
      </c>
      <c r="D460" s="28" t="s">
        <v>50</v>
      </c>
      <c r="E460" s="28" t="s">
        <v>4</v>
      </c>
      <c r="F460" s="28" t="s">
        <v>2794</v>
      </c>
      <c r="G460" s="28" t="s">
        <v>51</v>
      </c>
      <c r="H460" s="28" t="s">
        <v>3014</v>
      </c>
      <c r="I460" s="42" t="s">
        <v>3075</v>
      </c>
      <c r="J460" s="42" t="s">
        <v>362</v>
      </c>
      <c r="K460" s="42" t="s">
        <v>363</v>
      </c>
      <c r="L460" s="42" t="s">
        <v>364</v>
      </c>
      <c r="M460" s="42"/>
    </row>
    <row r="461" spans="1:13" ht="12.75" customHeight="1">
      <c r="A461" s="40" t="s">
        <v>3124</v>
      </c>
      <c r="B461" s="28" t="s">
        <v>3471</v>
      </c>
      <c r="C461" s="28" t="s">
        <v>272</v>
      </c>
      <c r="D461" s="28" t="s">
        <v>50</v>
      </c>
      <c r="E461" s="28" t="s">
        <v>4</v>
      </c>
      <c r="F461" s="28" t="s">
        <v>2794</v>
      </c>
      <c r="G461" s="28" t="s">
        <v>142</v>
      </c>
      <c r="H461" s="28" t="s">
        <v>3014</v>
      </c>
      <c r="I461" s="42" t="s">
        <v>365</v>
      </c>
      <c r="J461" s="42" t="s">
        <v>366</v>
      </c>
      <c r="K461" s="42" t="s">
        <v>3076</v>
      </c>
      <c r="L461" s="42" t="s">
        <v>367</v>
      </c>
      <c r="M461" s="42"/>
    </row>
    <row r="462" spans="1:13" ht="12.75" customHeight="1">
      <c r="A462" s="40" t="s">
        <v>3125</v>
      </c>
      <c r="B462" s="28" t="s">
        <v>3472</v>
      </c>
      <c r="C462" s="28" t="s">
        <v>272</v>
      </c>
      <c r="D462" s="28" t="s">
        <v>50</v>
      </c>
      <c r="E462" s="28" t="s">
        <v>4</v>
      </c>
      <c r="F462" s="28" t="s">
        <v>2794</v>
      </c>
      <c r="G462" s="28" t="s">
        <v>135</v>
      </c>
      <c r="H462" s="28" t="s">
        <v>3014</v>
      </c>
      <c r="I462" s="42" t="s">
        <v>368</v>
      </c>
      <c r="J462" s="42" t="s">
        <v>369</v>
      </c>
      <c r="K462" s="42" t="s">
        <v>370</v>
      </c>
      <c r="L462" s="42" t="s">
        <v>371</v>
      </c>
      <c r="M462" s="42"/>
    </row>
    <row r="463" spans="1:13" ht="12.75" customHeight="1">
      <c r="A463" s="40" t="s">
        <v>3126</v>
      </c>
      <c r="B463" s="28" t="s">
        <v>3473</v>
      </c>
      <c r="C463" s="28" t="s">
        <v>272</v>
      </c>
      <c r="D463" s="28" t="s">
        <v>50</v>
      </c>
      <c r="E463" s="28" t="s">
        <v>4</v>
      </c>
      <c r="F463" s="28" t="s">
        <v>2794</v>
      </c>
      <c r="G463" s="28" t="s">
        <v>136</v>
      </c>
      <c r="H463" s="28" t="s">
        <v>3014</v>
      </c>
      <c r="I463" s="42" t="s">
        <v>372</v>
      </c>
      <c r="J463" s="42" t="s">
        <v>373</v>
      </c>
      <c r="K463" s="42" t="s">
        <v>374</v>
      </c>
      <c r="L463" s="42" t="s">
        <v>375</v>
      </c>
      <c r="M463" s="42"/>
    </row>
    <row r="464" spans="1:13" ht="12.75" customHeight="1">
      <c r="A464" s="40" t="s">
        <v>3127</v>
      </c>
      <c r="B464" s="28" t="s">
        <v>3474</v>
      </c>
      <c r="C464" s="28" t="s">
        <v>272</v>
      </c>
      <c r="D464" s="28" t="s">
        <v>50</v>
      </c>
      <c r="E464" s="28" t="s">
        <v>4</v>
      </c>
      <c r="F464" s="28" t="s">
        <v>2794</v>
      </c>
      <c r="G464" s="28" t="s">
        <v>137</v>
      </c>
      <c r="H464" s="28" t="s">
        <v>3014</v>
      </c>
      <c r="I464" s="42" t="s">
        <v>376</v>
      </c>
      <c r="J464" s="42" t="s">
        <v>3077</v>
      </c>
      <c r="K464" s="42" t="s">
        <v>377</v>
      </c>
      <c r="L464" s="42" t="s">
        <v>378</v>
      </c>
      <c r="M464" s="42"/>
    </row>
    <row r="465" spans="1:13" ht="12.75" customHeight="1">
      <c r="A465" s="40" t="s">
        <v>3128</v>
      </c>
      <c r="B465" s="28" t="s">
        <v>3475</v>
      </c>
      <c r="C465" s="28" t="s">
        <v>272</v>
      </c>
      <c r="D465" s="28" t="s">
        <v>50</v>
      </c>
      <c r="E465" s="28" t="s">
        <v>4</v>
      </c>
      <c r="F465" s="28" t="s">
        <v>2794</v>
      </c>
      <c r="G465" s="28" t="s">
        <v>138</v>
      </c>
      <c r="H465" s="28" t="s">
        <v>3014</v>
      </c>
      <c r="I465" s="42" t="s">
        <v>379</v>
      </c>
      <c r="J465" s="42" t="s">
        <v>380</v>
      </c>
      <c r="K465" s="42" t="s">
        <v>323</v>
      </c>
      <c r="L465" s="42" t="s">
        <v>381</v>
      </c>
      <c r="M465" s="42"/>
    </row>
    <row r="466" spans="1:13" ht="12.75" customHeight="1">
      <c r="A466" s="40" t="s">
        <v>3129</v>
      </c>
      <c r="B466" s="28" t="s">
        <v>3476</v>
      </c>
      <c r="C466" s="28" t="s">
        <v>272</v>
      </c>
      <c r="D466" s="28" t="s">
        <v>50</v>
      </c>
      <c r="E466" s="28" t="s">
        <v>4</v>
      </c>
      <c r="F466" s="28" t="s">
        <v>2794</v>
      </c>
      <c r="G466" s="28" t="s">
        <v>143</v>
      </c>
      <c r="H466" s="28" t="s">
        <v>3014</v>
      </c>
      <c r="I466" s="42" t="s">
        <v>382</v>
      </c>
      <c r="J466" s="42" t="s">
        <v>383</v>
      </c>
      <c r="K466" s="42" t="s">
        <v>323</v>
      </c>
      <c r="L466" s="42" t="s">
        <v>3078</v>
      </c>
      <c r="M466" s="42"/>
    </row>
    <row r="467" spans="1:13" ht="12.75" customHeight="1">
      <c r="A467" s="40" t="s">
        <v>3130</v>
      </c>
      <c r="B467" s="28" t="s">
        <v>3477</v>
      </c>
      <c r="C467" s="28" t="s">
        <v>272</v>
      </c>
      <c r="D467" s="28" t="s">
        <v>50</v>
      </c>
      <c r="E467" s="28" t="s">
        <v>4</v>
      </c>
      <c r="F467" s="28" t="s">
        <v>2794</v>
      </c>
      <c r="G467" s="28" t="s">
        <v>144</v>
      </c>
      <c r="H467" s="28" t="s">
        <v>3014</v>
      </c>
      <c r="I467" s="42" t="s">
        <v>384</v>
      </c>
      <c r="J467" s="42" t="s">
        <v>385</v>
      </c>
      <c r="K467" s="42" t="s">
        <v>323</v>
      </c>
      <c r="L467" s="42" t="s">
        <v>386</v>
      </c>
      <c r="M467" s="42"/>
    </row>
    <row r="468" spans="1:13" ht="12.75" customHeight="1">
      <c r="A468" s="40" t="s">
        <v>3131</v>
      </c>
      <c r="B468" s="28" t="s">
        <v>3478</v>
      </c>
      <c r="C468" s="28" t="s">
        <v>272</v>
      </c>
      <c r="D468" s="28" t="s">
        <v>50</v>
      </c>
      <c r="E468" s="28" t="s">
        <v>4</v>
      </c>
      <c r="F468" s="28" t="s">
        <v>2803</v>
      </c>
      <c r="G468" s="28" t="s">
        <v>51</v>
      </c>
      <c r="H468" s="28" t="s">
        <v>3015</v>
      </c>
      <c r="I468" s="42" t="s">
        <v>3075</v>
      </c>
      <c r="J468" s="42" t="s">
        <v>362</v>
      </c>
      <c r="K468" s="42" t="s">
        <v>363</v>
      </c>
      <c r="L468" s="42" t="s">
        <v>364</v>
      </c>
      <c r="M468" s="42"/>
    </row>
    <row r="469" spans="1:13" ht="12.75" customHeight="1">
      <c r="A469" s="40" t="s">
        <v>3132</v>
      </c>
      <c r="B469" s="28" t="s">
        <v>3479</v>
      </c>
      <c r="C469" s="28" t="s">
        <v>272</v>
      </c>
      <c r="D469" s="28" t="s">
        <v>50</v>
      </c>
      <c r="E469" s="28" t="s">
        <v>4</v>
      </c>
      <c r="F469" s="28" t="s">
        <v>2803</v>
      </c>
      <c r="G469" s="28" t="s">
        <v>142</v>
      </c>
      <c r="H469" s="28" t="s">
        <v>3015</v>
      </c>
      <c r="I469" s="42" t="s">
        <v>365</v>
      </c>
      <c r="J469" s="42" t="s">
        <v>366</v>
      </c>
      <c r="K469" s="42" t="s">
        <v>3076</v>
      </c>
      <c r="L469" s="42" t="s">
        <v>367</v>
      </c>
      <c r="M469" s="42"/>
    </row>
    <row r="470" spans="1:13" ht="12.75" customHeight="1">
      <c r="A470" s="40" t="s">
        <v>3133</v>
      </c>
      <c r="B470" s="28" t="s">
        <v>3480</v>
      </c>
      <c r="C470" s="28" t="s">
        <v>272</v>
      </c>
      <c r="D470" s="28" t="s">
        <v>50</v>
      </c>
      <c r="E470" s="28" t="s">
        <v>4</v>
      </c>
      <c r="F470" s="28" t="s">
        <v>2803</v>
      </c>
      <c r="G470" s="28" t="s">
        <v>135</v>
      </c>
      <c r="H470" s="28" t="s">
        <v>3015</v>
      </c>
      <c r="I470" s="42" t="s">
        <v>368</v>
      </c>
      <c r="J470" s="42" t="s">
        <v>369</v>
      </c>
      <c r="K470" s="42" t="s">
        <v>370</v>
      </c>
      <c r="L470" s="42" t="s">
        <v>371</v>
      </c>
      <c r="M470" s="42"/>
    </row>
    <row r="471" spans="1:13" ht="12.75" customHeight="1">
      <c r="A471" s="40" t="s">
        <v>3134</v>
      </c>
      <c r="B471" s="28" t="s">
        <v>3481</v>
      </c>
      <c r="C471" s="28" t="s">
        <v>272</v>
      </c>
      <c r="D471" s="28" t="s">
        <v>50</v>
      </c>
      <c r="E471" s="28" t="s">
        <v>4</v>
      </c>
      <c r="F471" s="28" t="s">
        <v>2803</v>
      </c>
      <c r="G471" s="28" t="s">
        <v>136</v>
      </c>
      <c r="H471" s="28" t="s">
        <v>3015</v>
      </c>
      <c r="I471" s="42" t="s">
        <v>372</v>
      </c>
      <c r="J471" s="42" t="s">
        <v>373</v>
      </c>
      <c r="K471" s="42" t="s">
        <v>374</v>
      </c>
      <c r="L471" s="42" t="s">
        <v>375</v>
      </c>
      <c r="M471" s="42"/>
    </row>
    <row r="472" spans="1:13" ht="12.75" customHeight="1">
      <c r="A472" s="40" t="s">
        <v>3135</v>
      </c>
      <c r="B472" s="28" t="s">
        <v>3482</v>
      </c>
      <c r="C472" s="28" t="s">
        <v>272</v>
      </c>
      <c r="D472" s="28" t="s">
        <v>50</v>
      </c>
      <c r="E472" s="28" t="s">
        <v>4</v>
      </c>
      <c r="F472" s="28" t="s">
        <v>2803</v>
      </c>
      <c r="G472" s="28" t="s">
        <v>137</v>
      </c>
      <c r="H472" s="28" t="s">
        <v>3015</v>
      </c>
      <c r="I472" s="42" t="s">
        <v>376</v>
      </c>
      <c r="J472" s="42" t="s">
        <v>3077</v>
      </c>
      <c r="K472" s="42" t="s">
        <v>377</v>
      </c>
      <c r="L472" s="42" t="s">
        <v>378</v>
      </c>
      <c r="M472" s="42"/>
    </row>
    <row r="473" spans="1:13" ht="12.75" customHeight="1">
      <c r="A473" s="40" t="s">
        <v>3136</v>
      </c>
      <c r="B473" s="28" t="s">
        <v>3483</v>
      </c>
      <c r="C473" s="28" t="s">
        <v>272</v>
      </c>
      <c r="D473" s="28" t="s">
        <v>50</v>
      </c>
      <c r="E473" s="28" t="s">
        <v>4</v>
      </c>
      <c r="F473" s="28" t="s">
        <v>2803</v>
      </c>
      <c r="G473" s="28" t="s">
        <v>138</v>
      </c>
      <c r="H473" s="28" t="s">
        <v>3015</v>
      </c>
      <c r="I473" s="42" t="s">
        <v>379</v>
      </c>
      <c r="J473" s="42" t="s">
        <v>380</v>
      </c>
      <c r="K473" s="42" t="s">
        <v>323</v>
      </c>
      <c r="L473" s="42" t="s">
        <v>381</v>
      </c>
      <c r="M473" s="42"/>
    </row>
    <row r="474" spans="1:13" ht="12.75" customHeight="1">
      <c r="A474" s="40" t="s">
        <v>3137</v>
      </c>
      <c r="B474" s="28" t="s">
        <v>3484</v>
      </c>
      <c r="C474" s="28" t="s">
        <v>272</v>
      </c>
      <c r="D474" s="28" t="s">
        <v>50</v>
      </c>
      <c r="E474" s="28" t="s">
        <v>4</v>
      </c>
      <c r="F474" s="28" t="s">
        <v>2803</v>
      </c>
      <c r="G474" s="28" t="s">
        <v>143</v>
      </c>
      <c r="H474" s="28" t="s">
        <v>3015</v>
      </c>
      <c r="I474" s="42" t="s">
        <v>382</v>
      </c>
      <c r="J474" s="42" t="s">
        <v>383</v>
      </c>
      <c r="K474" s="42" t="s">
        <v>323</v>
      </c>
      <c r="L474" s="42" t="s">
        <v>3078</v>
      </c>
      <c r="M474" s="42"/>
    </row>
    <row r="475" spans="1:13" ht="12.75" customHeight="1">
      <c r="A475" s="40" t="s">
        <v>3138</v>
      </c>
      <c r="B475" s="28" t="s">
        <v>3485</v>
      </c>
      <c r="C475" s="28" t="s">
        <v>272</v>
      </c>
      <c r="D475" s="28" t="s">
        <v>50</v>
      </c>
      <c r="E475" s="28" t="s">
        <v>4</v>
      </c>
      <c r="F475" s="28" t="s">
        <v>2803</v>
      </c>
      <c r="G475" s="28" t="s">
        <v>144</v>
      </c>
      <c r="H475" s="28" t="s">
        <v>3015</v>
      </c>
      <c r="I475" s="42" t="s">
        <v>384</v>
      </c>
      <c r="J475" s="42" t="s">
        <v>385</v>
      </c>
      <c r="K475" s="42" t="s">
        <v>323</v>
      </c>
      <c r="L475" s="42" t="s">
        <v>386</v>
      </c>
      <c r="M475" s="42"/>
    </row>
    <row r="476" spans="1:13" ht="12.75" customHeight="1">
      <c r="A476" s="40" t="s">
        <v>3139</v>
      </c>
      <c r="B476" s="28" t="s">
        <v>3486</v>
      </c>
      <c r="C476" s="28" t="s">
        <v>272</v>
      </c>
      <c r="D476" s="28" t="s">
        <v>50</v>
      </c>
      <c r="E476" s="28" t="s">
        <v>4</v>
      </c>
      <c r="F476" s="28" t="s">
        <v>2812</v>
      </c>
      <c r="G476" s="28" t="s">
        <v>142</v>
      </c>
      <c r="H476" s="28" t="s">
        <v>3016</v>
      </c>
      <c r="I476" s="42" t="s">
        <v>365</v>
      </c>
      <c r="J476" s="42" t="s">
        <v>366</v>
      </c>
      <c r="K476" s="42" t="s">
        <v>3076</v>
      </c>
      <c r="L476" s="42" t="s">
        <v>367</v>
      </c>
      <c r="M476" s="42"/>
    </row>
    <row r="477" spans="1:13" ht="12.75" customHeight="1">
      <c r="A477" s="40" t="s">
        <v>3140</v>
      </c>
      <c r="B477" s="28" t="s">
        <v>3487</v>
      </c>
      <c r="C477" s="28" t="s">
        <v>272</v>
      </c>
      <c r="D477" s="28" t="s">
        <v>50</v>
      </c>
      <c r="E477" s="28" t="s">
        <v>4</v>
      </c>
      <c r="F477" s="28" t="s">
        <v>2812</v>
      </c>
      <c r="G477" s="28" t="s">
        <v>136</v>
      </c>
      <c r="H477" s="28" t="s">
        <v>3016</v>
      </c>
      <c r="I477" s="42" t="s">
        <v>372</v>
      </c>
      <c r="J477" s="42" t="s">
        <v>373</v>
      </c>
      <c r="K477" s="42" t="s">
        <v>374</v>
      </c>
      <c r="L477" s="42" t="s">
        <v>375</v>
      </c>
      <c r="M477" s="42"/>
    </row>
    <row r="478" spans="1:13" ht="12.75" customHeight="1">
      <c r="A478" s="40" t="s">
        <v>3141</v>
      </c>
      <c r="B478" s="28" t="s">
        <v>3488</v>
      </c>
      <c r="C478" s="28" t="s">
        <v>272</v>
      </c>
      <c r="D478" s="28" t="s">
        <v>50</v>
      </c>
      <c r="E478" s="28" t="s">
        <v>4</v>
      </c>
      <c r="F478" s="28" t="s">
        <v>2812</v>
      </c>
      <c r="G478" s="28" t="s">
        <v>138</v>
      </c>
      <c r="H478" s="28" t="s">
        <v>3016</v>
      </c>
      <c r="I478" s="42" t="s">
        <v>379</v>
      </c>
      <c r="J478" s="42" t="s">
        <v>380</v>
      </c>
      <c r="K478" s="42" t="s">
        <v>323</v>
      </c>
      <c r="L478" s="42" t="s">
        <v>381</v>
      </c>
      <c r="M478" s="42"/>
    </row>
    <row r="479" spans="1:13" ht="12.75" customHeight="1">
      <c r="A479" s="40" t="s">
        <v>3142</v>
      </c>
      <c r="B479" s="28" t="s">
        <v>3489</v>
      </c>
      <c r="C479" s="28" t="s">
        <v>272</v>
      </c>
      <c r="D479" s="28" t="s">
        <v>50</v>
      </c>
      <c r="E479" s="28" t="s">
        <v>4</v>
      </c>
      <c r="F479" s="28" t="s">
        <v>2812</v>
      </c>
      <c r="G479" s="28" t="s">
        <v>143</v>
      </c>
      <c r="H479" s="28" t="s">
        <v>3016</v>
      </c>
      <c r="I479" s="42" t="s">
        <v>382</v>
      </c>
      <c r="J479" s="42" t="s">
        <v>383</v>
      </c>
      <c r="K479" s="42" t="s">
        <v>323</v>
      </c>
      <c r="L479" s="42" t="s">
        <v>3078</v>
      </c>
      <c r="M479" s="42"/>
    </row>
    <row r="480" spans="1:13" ht="12.75" customHeight="1">
      <c r="A480" s="40" t="s">
        <v>3143</v>
      </c>
      <c r="B480" s="28" t="s">
        <v>3490</v>
      </c>
      <c r="C480" s="28" t="s">
        <v>272</v>
      </c>
      <c r="D480" s="28" t="s">
        <v>50</v>
      </c>
      <c r="E480" s="28" t="s">
        <v>4</v>
      </c>
      <c r="F480" s="28" t="s">
        <v>2812</v>
      </c>
      <c r="G480" s="28" t="s">
        <v>144</v>
      </c>
      <c r="H480" s="28" t="s">
        <v>3016</v>
      </c>
      <c r="I480" s="42" t="s">
        <v>384</v>
      </c>
      <c r="J480" s="42" t="s">
        <v>385</v>
      </c>
      <c r="K480" s="42" t="s">
        <v>323</v>
      </c>
      <c r="L480" s="42" t="s">
        <v>386</v>
      </c>
      <c r="M480" s="42"/>
    </row>
    <row r="481" spans="1:13" ht="12.75" customHeight="1">
      <c r="A481" s="40" t="s">
        <v>1598</v>
      </c>
      <c r="B481" s="28" t="s">
        <v>3491</v>
      </c>
      <c r="C481" s="28" t="s">
        <v>272</v>
      </c>
      <c r="D481" s="28" t="s">
        <v>50</v>
      </c>
      <c r="E481" s="28" t="s">
        <v>4</v>
      </c>
      <c r="F481" s="28" t="s">
        <v>434</v>
      </c>
      <c r="G481" s="28" t="s">
        <v>51</v>
      </c>
      <c r="H481" s="28" t="s">
        <v>323</v>
      </c>
      <c r="I481" s="42" t="s">
        <v>323</v>
      </c>
      <c r="J481" s="42" t="s">
        <v>323</v>
      </c>
      <c r="K481" s="42" t="s">
        <v>323</v>
      </c>
      <c r="L481" s="42" t="s">
        <v>323</v>
      </c>
      <c r="M481" s="42"/>
    </row>
    <row r="482" spans="1:13" ht="12.75" customHeight="1">
      <c r="A482" s="40" t="s">
        <v>1599</v>
      </c>
      <c r="B482" s="28" t="s">
        <v>3492</v>
      </c>
      <c r="C482" s="28" t="s">
        <v>272</v>
      </c>
      <c r="D482" s="28" t="s">
        <v>50</v>
      </c>
      <c r="E482" s="28" t="s">
        <v>4</v>
      </c>
      <c r="F482" s="28" t="s">
        <v>434</v>
      </c>
      <c r="G482" s="28" t="s">
        <v>142</v>
      </c>
      <c r="H482" s="28" t="s">
        <v>323</v>
      </c>
      <c r="I482" s="42" t="s">
        <v>323</v>
      </c>
      <c r="J482" s="42" t="s">
        <v>323</v>
      </c>
      <c r="K482" s="42" t="s">
        <v>323</v>
      </c>
      <c r="L482" s="42" t="s">
        <v>323</v>
      </c>
      <c r="M482" s="42"/>
    </row>
    <row r="483" spans="1:13" ht="12.75" customHeight="1">
      <c r="A483" s="40" t="s">
        <v>1600</v>
      </c>
      <c r="B483" s="28" t="s">
        <v>3493</v>
      </c>
      <c r="C483" s="28" t="s">
        <v>272</v>
      </c>
      <c r="D483" s="28" t="s">
        <v>50</v>
      </c>
      <c r="E483" s="28" t="s">
        <v>4</v>
      </c>
      <c r="F483" s="28" t="s">
        <v>434</v>
      </c>
      <c r="G483" s="28" t="s">
        <v>135</v>
      </c>
      <c r="H483" s="28" t="s">
        <v>323</v>
      </c>
      <c r="I483" s="42" t="s">
        <v>323</v>
      </c>
      <c r="J483" s="42" t="s">
        <v>323</v>
      </c>
      <c r="K483" s="42" t="s">
        <v>323</v>
      </c>
      <c r="L483" s="42" t="s">
        <v>323</v>
      </c>
      <c r="M483" s="42"/>
    </row>
    <row r="484" spans="1:13" ht="12.75" customHeight="1">
      <c r="A484" s="40" t="s">
        <v>1601</v>
      </c>
      <c r="B484" s="28" t="s">
        <v>3494</v>
      </c>
      <c r="C484" s="28" t="s">
        <v>272</v>
      </c>
      <c r="D484" s="28" t="s">
        <v>50</v>
      </c>
      <c r="E484" s="28" t="s">
        <v>4</v>
      </c>
      <c r="F484" s="28" t="s">
        <v>434</v>
      </c>
      <c r="G484" s="28" t="s">
        <v>136</v>
      </c>
      <c r="H484" s="28" t="s">
        <v>323</v>
      </c>
      <c r="I484" s="42" t="s">
        <v>323</v>
      </c>
      <c r="J484" s="42" t="s">
        <v>323</v>
      </c>
      <c r="K484" s="42" t="s">
        <v>323</v>
      </c>
      <c r="L484" s="42" t="s">
        <v>323</v>
      </c>
      <c r="M484" s="42"/>
    </row>
    <row r="485" spans="1:13" ht="12.75" customHeight="1">
      <c r="A485" s="40" t="s">
        <v>1602</v>
      </c>
      <c r="B485" s="28" t="s">
        <v>3495</v>
      </c>
      <c r="C485" s="28" t="s">
        <v>272</v>
      </c>
      <c r="D485" s="28" t="s">
        <v>50</v>
      </c>
      <c r="E485" s="28" t="s">
        <v>4</v>
      </c>
      <c r="F485" s="28" t="s">
        <v>434</v>
      </c>
      <c r="G485" s="28" t="s">
        <v>137</v>
      </c>
      <c r="H485" s="28" t="s">
        <v>323</v>
      </c>
      <c r="I485" s="42" t="s">
        <v>323</v>
      </c>
      <c r="J485" s="42" t="s">
        <v>323</v>
      </c>
      <c r="K485" s="42" t="s">
        <v>323</v>
      </c>
      <c r="L485" s="42" t="s">
        <v>323</v>
      </c>
      <c r="M485" s="42"/>
    </row>
    <row r="486" spans="1:13" ht="12.75" customHeight="1">
      <c r="A486" s="40" t="s">
        <v>1603</v>
      </c>
      <c r="B486" s="28" t="s">
        <v>3496</v>
      </c>
      <c r="C486" s="28" t="s">
        <v>272</v>
      </c>
      <c r="D486" s="28" t="s">
        <v>50</v>
      </c>
      <c r="E486" s="28" t="s">
        <v>4</v>
      </c>
      <c r="F486" s="28" t="s">
        <v>434</v>
      </c>
      <c r="G486" s="28" t="s">
        <v>138</v>
      </c>
      <c r="H486" s="28" t="s">
        <v>323</v>
      </c>
      <c r="I486" s="42" t="s">
        <v>323</v>
      </c>
      <c r="J486" s="42" t="s">
        <v>323</v>
      </c>
      <c r="K486" s="42" t="s">
        <v>323</v>
      </c>
      <c r="L486" s="42" t="s">
        <v>323</v>
      </c>
      <c r="M486" s="42"/>
    </row>
    <row r="487" spans="1:13" ht="12.75" customHeight="1">
      <c r="A487" s="40" t="s">
        <v>1604</v>
      </c>
      <c r="B487" s="28" t="s">
        <v>3497</v>
      </c>
      <c r="C487" s="28" t="s">
        <v>272</v>
      </c>
      <c r="D487" s="28" t="s">
        <v>50</v>
      </c>
      <c r="E487" s="28" t="s">
        <v>4</v>
      </c>
      <c r="F487" s="28" t="s">
        <v>434</v>
      </c>
      <c r="G487" s="28" t="s">
        <v>143</v>
      </c>
      <c r="H487" s="28" t="s">
        <v>323</v>
      </c>
      <c r="I487" s="42" t="s">
        <v>323</v>
      </c>
      <c r="J487" s="42" t="s">
        <v>323</v>
      </c>
      <c r="K487" s="42" t="s">
        <v>323</v>
      </c>
      <c r="L487" s="42" t="s">
        <v>323</v>
      </c>
      <c r="M487" s="42"/>
    </row>
    <row r="488" spans="1:13" ht="12.75" customHeight="1">
      <c r="A488" s="40" t="s">
        <v>1605</v>
      </c>
      <c r="B488" s="28" t="s">
        <v>3498</v>
      </c>
      <c r="C488" s="28" t="s">
        <v>272</v>
      </c>
      <c r="D488" s="28" t="s">
        <v>50</v>
      </c>
      <c r="E488" s="28" t="s">
        <v>4</v>
      </c>
      <c r="F488" s="28" t="s">
        <v>434</v>
      </c>
      <c r="G488" s="28" t="s">
        <v>144</v>
      </c>
      <c r="H488" s="28" t="s">
        <v>323</v>
      </c>
      <c r="I488" s="42" t="s">
        <v>323</v>
      </c>
      <c r="J488" s="42" t="s">
        <v>323</v>
      </c>
      <c r="K488" s="42" t="s">
        <v>323</v>
      </c>
      <c r="L488" s="42" t="s">
        <v>323</v>
      </c>
      <c r="M488" s="42"/>
    </row>
    <row r="489" spans="1:13" ht="12.75" customHeight="1">
      <c r="A489" s="40" t="s">
        <v>3144</v>
      </c>
      <c r="B489" s="28" t="s">
        <v>3499</v>
      </c>
      <c r="C489" s="28" t="s">
        <v>272</v>
      </c>
      <c r="D489" s="28" t="s">
        <v>50</v>
      </c>
      <c r="E489" s="28" t="s">
        <v>2818</v>
      </c>
      <c r="F489" s="28" t="s">
        <v>2818</v>
      </c>
      <c r="G489" s="28" t="s">
        <v>51</v>
      </c>
      <c r="H489" s="28" t="s">
        <v>3017</v>
      </c>
      <c r="I489" s="42" t="s">
        <v>3075</v>
      </c>
      <c r="J489" s="42" t="s">
        <v>362</v>
      </c>
      <c r="K489" s="42" t="s">
        <v>363</v>
      </c>
      <c r="L489" s="42" t="s">
        <v>364</v>
      </c>
      <c r="M489" s="42"/>
    </row>
    <row r="490" spans="1:13" ht="12.75" customHeight="1">
      <c r="A490" s="40" t="s">
        <v>3145</v>
      </c>
      <c r="B490" s="28" t="s">
        <v>3500</v>
      </c>
      <c r="C490" s="28" t="s">
        <v>272</v>
      </c>
      <c r="D490" s="28" t="s">
        <v>50</v>
      </c>
      <c r="E490" s="28" t="s">
        <v>2818</v>
      </c>
      <c r="F490" s="28" t="s">
        <v>2818</v>
      </c>
      <c r="G490" s="28" t="s">
        <v>142</v>
      </c>
      <c r="H490" s="28" t="s">
        <v>3017</v>
      </c>
      <c r="I490" s="42" t="s">
        <v>365</v>
      </c>
      <c r="J490" s="42" t="s">
        <v>366</v>
      </c>
      <c r="K490" s="42" t="s">
        <v>3076</v>
      </c>
      <c r="L490" s="42" t="s">
        <v>367</v>
      </c>
      <c r="M490" s="42"/>
    </row>
    <row r="491" spans="1:13" ht="12.75" customHeight="1">
      <c r="A491" s="40" t="s">
        <v>3146</v>
      </c>
      <c r="B491" s="28" t="s">
        <v>3501</v>
      </c>
      <c r="C491" s="28" t="s">
        <v>272</v>
      </c>
      <c r="D491" s="28" t="s">
        <v>50</v>
      </c>
      <c r="E491" s="28" t="s">
        <v>2818</v>
      </c>
      <c r="F491" s="28" t="s">
        <v>2818</v>
      </c>
      <c r="G491" s="28" t="s">
        <v>135</v>
      </c>
      <c r="H491" s="28" t="s">
        <v>3017</v>
      </c>
      <c r="I491" s="42" t="s">
        <v>368</v>
      </c>
      <c r="J491" s="42" t="s">
        <v>369</v>
      </c>
      <c r="K491" s="42" t="s">
        <v>370</v>
      </c>
      <c r="L491" s="42" t="s">
        <v>371</v>
      </c>
      <c r="M491" s="42"/>
    </row>
    <row r="492" spans="1:13" ht="12.75" customHeight="1">
      <c r="A492" s="40" t="s">
        <v>3147</v>
      </c>
      <c r="B492" s="28" t="s">
        <v>3502</v>
      </c>
      <c r="C492" s="28" t="s">
        <v>272</v>
      </c>
      <c r="D492" s="28" t="s">
        <v>50</v>
      </c>
      <c r="E492" s="28" t="s">
        <v>2818</v>
      </c>
      <c r="F492" s="28" t="s">
        <v>2818</v>
      </c>
      <c r="G492" s="28" t="s">
        <v>136</v>
      </c>
      <c r="H492" s="28" t="s">
        <v>3017</v>
      </c>
      <c r="I492" s="42" t="s">
        <v>372</v>
      </c>
      <c r="J492" s="42" t="s">
        <v>373</v>
      </c>
      <c r="K492" s="42" t="s">
        <v>374</v>
      </c>
      <c r="L492" s="42" t="s">
        <v>375</v>
      </c>
      <c r="M492" s="42"/>
    </row>
    <row r="493" spans="1:13" ht="12.75" customHeight="1">
      <c r="A493" s="40" t="s">
        <v>3148</v>
      </c>
      <c r="B493" s="28" t="s">
        <v>3503</v>
      </c>
      <c r="C493" s="28" t="s">
        <v>272</v>
      </c>
      <c r="D493" s="28" t="s">
        <v>50</v>
      </c>
      <c r="E493" s="28" t="s">
        <v>2818</v>
      </c>
      <c r="F493" s="28" t="s">
        <v>2818</v>
      </c>
      <c r="G493" s="28" t="s">
        <v>137</v>
      </c>
      <c r="H493" s="28" t="s">
        <v>3017</v>
      </c>
      <c r="I493" s="42" t="s">
        <v>376</v>
      </c>
      <c r="J493" s="42" t="s">
        <v>3077</v>
      </c>
      <c r="K493" s="42" t="s">
        <v>377</v>
      </c>
      <c r="L493" s="42" t="s">
        <v>378</v>
      </c>
      <c r="M493" s="42"/>
    </row>
    <row r="494" spans="1:13" ht="12.75" customHeight="1">
      <c r="A494" s="40" t="s">
        <v>3149</v>
      </c>
      <c r="B494" s="28" t="s">
        <v>3504</v>
      </c>
      <c r="C494" s="28" t="s">
        <v>272</v>
      </c>
      <c r="D494" s="28" t="s">
        <v>50</v>
      </c>
      <c r="E494" s="28" t="s">
        <v>2818</v>
      </c>
      <c r="F494" s="28" t="s">
        <v>2818</v>
      </c>
      <c r="G494" s="28" t="s">
        <v>138</v>
      </c>
      <c r="H494" s="28" t="s">
        <v>3017</v>
      </c>
      <c r="I494" s="42" t="s">
        <v>379</v>
      </c>
      <c r="J494" s="42" t="s">
        <v>380</v>
      </c>
      <c r="K494" s="42" t="s">
        <v>323</v>
      </c>
      <c r="L494" s="42" t="s">
        <v>381</v>
      </c>
      <c r="M494" s="42"/>
    </row>
    <row r="495" spans="1:13" ht="12.75" customHeight="1">
      <c r="A495" s="40" t="s">
        <v>3150</v>
      </c>
      <c r="B495" s="28" t="s">
        <v>3505</v>
      </c>
      <c r="C495" s="28" t="s">
        <v>272</v>
      </c>
      <c r="D495" s="28" t="s">
        <v>50</v>
      </c>
      <c r="E495" s="28" t="s">
        <v>2818</v>
      </c>
      <c r="F495" s="28" t="s">
        <v>2818</v>
      </c>
      <c r="G495" s="28" t="s">
        <v>143</v>
      </c>
      <c r="H495" s="28" t="s">
        <v>3017</v>
      </c>
      <c r="I495" s="42" t="s">
        <v>382</v>
      </c>
      <c r="J495" s="42" t="s">
        <v>383</v>
      </c>
      <c r="K495" s="42" t="s">
        <v>323</v>
      </c>
      <c r="L495" s="42" t="s">
        <v>3078</v>
      </c>
      <c r="M495" s="42"/>
    </row>
    <row r="496" spans="1:13" ht="12.75" customHeight="1">
      <c r="A496" s="40" t="s">
        <v>3151</v>
      </c>
      <c r="B496" s="28" t="s">
        <v>3506</v>
      </c>
      <c r="C496" s="28" t="s">
        <v>272</v>
      </c>
      <c r="D496" s="28" t="s">
        <v>50</v>
      </c>
      <c r="E496" s="28" t="s">
        <v>2818</v>
      </c>
      <c r="F496" s="28" t="s">
        <v>2818</v>
      </c>
      <c r="G496" s="28" t="s">
        <v>144</v>
      </c>
      <c r="H496" s="28" t="s">
        <v>3017</v>
      </c>
      <c r="I496" s="42" t="s">
        <v>384</v>
      </c>
      <c r="J496" s="42" t="s">
        <v>385</v>
      </c>
      <c r="K496" s="42" t="s">
        <v>323</v>
      </c>
      <c r="L496" s="42" t="s">
        <v>386</v>
      </c>
      <c r="M496" s="42"/>
    </row>
    <row r="497" spans="1:13" ht="12.75" customHeight="1">
      <c r="A497" s="40" t="s">
        <v>920</v>
      </c>
      <c r="B497" s="28" t="s">
        <v>1240</v>
      </c>
      <c r="C497" s="28" t="s">
        <v>272</v>
      </c>
      <c r="D497" s="28" t="s">
        <v>50</v>
      </c>
      <c r="E497" s="28" t="s">
        <v>8</v>
      </c>
      <c r="F497" s="28" t="s">
        <v>106</v>
      </c>
      <c r="G497" s="28" t="s">
        <v>51</v>
      </c>
      <c r="H497" s="28" t="s">
        <v>3018</v>
      </c>
      <c r="I497" s="42" t="s">
        <v>3075</v>
      </c>
      <c r="J497" s="42" t="s">
        <v>362</v>
      </c>
      <c r="K497" s="42" t="s">
        <v>363</v>
      </c>
      <c r="L497" s="42" t="s">
        <v>364</v>
      </c>
      <c r="M497" s="42"/>
    </row>
    <row r="498" spans="1:13" ht="12.75" customHeight="1">
      <c r="A498" s="40" t="s">
        <v>665</v>
      </c>
      <c r="B498" s="28" t="s">
        <v>1241</v>
      </c>
      <c r="C498" s="28" t="s">
        <v>272</v>
      </c>
      <c r="D498" s="28" t="s">
        <v>50</v>
      </c>
      <c r="E498" s="28" t="s">
        <v>8</v>
      </c>
      <c r="F498" s="28" t="s">
        <v>106</v>
      </c>
      <c r="G498" s="28" t="s">
        <v>142</v>
      </c>
      <c r="H498" s="28" t="s">
        <v>3018</v>
      </c>
      <c r="I498" s="42" t="s">
        <v>365</v>
      </c>
      <c r="J498" s="42" t="s">
        <v>366</v>
      </c>
      <c r="K498" s="42" t="s">
        <v>3076</v>
      </c>
      <c r="L498" s="42" t="s">
        <v>367</v>
      </c>
      <c r="M498" s="42"/>
    </row>
    <row r="499" spans="1:13" ht="12.75" customHeight="1">
      <c r="A499" s="40" t="s">
        <v>666</v>
      </c>
      <c r="B499" s="28" t="s">
        <v>1242</v>
      </c>
      <c r="C499" s="28" t="s">
        <v>272</v>
      </c>
      <c r="D499" s="28" t="s">
        <v>50</v>
      </c>
      <c r="E499" s="28" t="s">
        <v>8</v>
      </c>
      <c r="F499" s="28" t="s">
        <v>106</v>
      </c>
      <c r="G499" s="28" t="s">
        <v>135</v>
      </c>
      <c r="H499" s="28" t="s">
        <v>3018</v>
      </c>
      <c r="I499" s="42" t="s">
        <v>368</v>
      </c>
      <c r="J499" s="42" t="s">
        <v>369</v>
      </c>
      <c r="K499" s="42" t="s">
        <v>370</v>
      </c>
      <c r="L499" s="42" t="s">
        <v>371</v>
      </c>
      <c r="M499" s="42"/>
    </row>
    <row r="500" spans="1:13" ht="12.75" customHeight="1">
      <c r="A500" s="40" t="s">
        <v>667</v>
      </c>
      <c r="B500" s="28" t="s">
        <v>1243</v>
      </c>
      <c r="C500" s="28" t="s">
        <v>272</v>
      </c>
      <c r="D500" s="28" t="s">
        <v>50</v>
      </c>
      <c r="E500" s="28" t="s">
        <v>8</v>
      </c>
      <c r="F500" s="28" t="s">
        <v>106</v>
      </c>
      <c r="G500" s="28" t="s">
        <v>136</v>
      </c>
      <c r="H500" s="28" t="s">
        <v>3018</v>
      </c>
      <c r="I500" s="42" t="s">
        <v>372</v>
      </c>
      <c r="J500" s="42" t="s">
        <v>373</v>
      </c>
      <c r="K500" s="42" t="s">
        <v>374</v>
      </c>
      <c r="L500" s="42" t="s">
        <v>375</v>
      </c>
      <c r="M500" s="42"/>
    </row>
    <row r="501" spans="1:13" ht="12.75" customHeight="1">
      <c r="A501" s="40" t="s">
        <v>668</v>
      </c>
      <c r="B501" s="28" t="s">
        <v>1244</v>
      </c>
      <c r="C501" s="28" t="s">
        <v>272</v>
      </c>
      <c r="D501" s="28" t="s">
        <v>50</v>
      </c>
      <c r="E501" s="28" t="s">
        <v>8</v>
      </c>
      <c r="F501" s="28" t="s">
        <v>106</v>
      </c>
      <c r="G501" s="28" t="s">
        <v>137</v>
      </c>
      <c r="H501" s="28" t="s">
        <v>3018</v>
      </c>
      <c r="I501" s="42" t="s">
        <v>376</v>
      </c>
      <c r="J501" s="42" t="s">
        <v>3077</v>
      </c>
      <c r="K501" s="42" t="s">
        <v>377</v>
      </c>
      <c r="L501" s="42" t="s">
        <v>378</v>
      </c>
      <c r="M501" s="42"/>
    </row>
    <row r="502" spans="1:13" ht="12.75" customHeight="1">
      <c r="A502" s="40" t="s">
        <v>669</v>
      </c>
      <c r="B502" s="28" t="s">
        <v>1245</v>
      </c>
      <c r="C502" s="28" t="s">
        <v>272</v>
      </c>
      <c r="D502" s="28" t="s">
        <v>50</v>
      </c>
      <c r="E502" s="28" t="s">
        <v>8</v>
      </c>
      <c r="F502" s="28" t="s">
        <v>106</v>
      </c>
      <c r="G502" s="28" t="s">
        <v>138</v>
      </c>
      <c r="H502" s="28" t="s">
        <v>3018</v>
      </c>
      <c r="I502" s="42" t="s">
        <v>379</v>
      </c>
      <c r="J502" s="42" t="s">
        <v>380</v>
      </c>
      <c r="K502" s="42" t="s">
        <v>323</v>
      </c>
      <c r="L502" s="42" t="s">
        <v>381</v>
      </c>
      <c r="M502" s="42"/>
    </row>
    <row r="503" spans="1:13" ht="12.75" customHeight="1">
      <c r="A503" s="40" t="s">
        <v>670</v>
      </c>
      <c r="B503" s="28" t="s">
        <v>1246</v>
      </c>
      <c r="C503" s="28" t="s">
        <v>272</v>
      </c>
      <c r="D503" s="28" t="s">
        <v>50</v>
      </c>
      <c r="E503" s="28" t="s">
        <v>8</v>
      </c>
      <c r="F503" s="28" t="s">
        <v>106</v>
      </c>
      <c r="G503" s="28" t="s">
        <v>143</v>
      </c>
      <c r="H503" s="28" t="s">
        <v>3018</v>
      </c>
      <c r="I503" s="42" t="s">
        <v>382</v>
      </c>
      <c r="J503" s="42" t="s">
        <v>383</v>
      </c>
      <c r="K503" s="42" t="s">
        <v>323</v>
      </c>
      <c r="L503" s="42" t="s">
        <v>3078</v>
      </c>
      <c r="M503" s="42"/>
    </row>
    <row r="504" spans="1:13" ht="12.75" customHeight="1">
      <c r="A504" s="40" t="s">
        <v>671</v>
      </c>
      <c r="B504" s="28" t="s">
        <v>1247</v>
      </c>
      <c r="C504" s="28" t="s">
        <v>272</v>
      </c>
      <c r="D504" s="28" t="s">
        <v>50</v>
      </c>
      <c r="E504" s="28" t="s">
        <v>8</v>
      </c>
      <c r="F504" s="28" t="s">
        <v>106</v>
      </c>
      <c r="G504" s="28" t="s">
        <v>144</v>
      </c>
      <c r="H504" s="28" t="s">
        <v>3018</v>
      </c>
      <c r="I504" s="42" t="s">
        <v>384</v>
      </c>
      <c r="J504" s="42" t="s">
        <v>385</v>
      </c>
      <c r="K504" s="42" t="s">
        <v>323</v>
      </c>
      <c r="L504" s="42" t="s">
        <v>386</v>
      </c>
      <c r="M504" s="42"/>
    </row>
    <row r="505" spans="1:13" ht="12.75" customHeight="1">
      <c r="A505" s="40" t="s">
        <v>1588</v>
      </c>
      <c r="B505" s="28" t="s">
        <v>2504</v>
      </c>
      <c r="C505" s="28" t="s">
        <v>272</v>
      </c>
      <c r="D505" s="28" t="s">
        <v>50</v>
      </c>
      <c r="E505" s="28" t="s">
        <v>8</v>
      </c>
      <c r="F505" s="28" t="s">
        <v>106</v>
      </c>
      <c r="G505" s="28" t="s">
        <v>1408</v>
      </c>
      <c r="H505" s="28" t="s">
        <v>323</v>
      </c>
      <c r="I505" s="42" t="s">
        <v>323</v>
      </c>
      <c r="J505" s="42" t="s">
        <v>323</v>
      </c>
      <c r="K505" s="42" t="s">
        <v>323</v>
      </c>
      <c r="L505" s="42" t="s">
        <v>323</v>
      </c>
      <c r="M505" s="42"/>
    </row>
    <row r="506" spans="1:13" ht="12.75" customHeight="1">
      <c r="A506" s="40" t="s">
        <v>1589</v>
      </c>
      <c r="B506" s="28" t="s">
        <v>2505</v>
      </c>
      <c r="C506" s="28" t="s">
        <v>272</v>
      </c>
      <c r="D506" s="28" t="s">
        <v>50</v>
      </c>
      <c r="E506" s="28" t="s">
        <v>8</v>
      </c>
      <c r="F506" s="28" t="s">
        <v>106</v>
      </c>
      <c r="G506" s="28" t="s">
        <v>1409</v>
      </c>
      <c r="H506" s="28" t="s">
        <v>323</v>
      </c>
      <c r="I506" s="42" t="s">
        <v>323</v>
      </c>
      <c r="J506" s="42" t="s">
        <v>323</v>
      </c>
      <c r="K506" s="42" t="s">
        <v>323</v>
      </c>
      <c r="L506" s="42" t="s">
        <v>323</v>
      </c>
      <c r="M506" s="42"/>
    </row>
    <row r="507" spans="1:13" ht="12.75" customHeight="1">
      <c r="A507" s="40" t="s">
        <v>1590</v>
      </c>
      <c r="B507" s="28" t="s">
        <v>2506</v>
      </c>
      <c r="C507" s="28" t="s">
        <v>272</v>
      </c>
      <c r="D507" s="28" t="s">
        <v>50</v>
      </c>
      <c r="E507" s="28" t="s">
        <v>8</v>
      </c>
      <c r="F507" s="28" t="s">
        <v>106</v>
      </c>
      <c r="G507" s="28" t="s">
        <v>1410</v>
      </c>
      <c r="H507" s="28" t="s">
        <v>323</v>
      </c>
      <c r="I507" s="42" t="s">
        <v>323</v>
      </c>
      <c r="J507" s="42" t="s">
        <v>323</v>
      </c>
      <c r="K507" s="42" t="s">
        <v>323</v>
      </c>
      <c r="L507" s="42" t="s">
        <v>323</v>
      </c>
      <c r="M507" s="42"/>
    </row>
    <row r="508" spans="1:13" ht="12.75" customHeight="1">
      <c r="A508" s="40" t="s">
        <v>921</v>
      </c>
      <c r="B508" s="28" t="s">
        <v>1248</v>
      </c>
      <c r="C508" s="28" t="s">
        <v>272</v>
      </c>
      <c r="D508" s="28" t="s">
        <v>50</v>
      </c>
      <c r="E508" s="28" t="s">
        <v>8</v>
      </c>
      <c r="F508" s="28" t="s">
        <v>208</v>
      </c>
      <c r="G508" s="28" t="s">
        <v>51</v>
      </c>
      <c r="H508" s="28" t="s">
        <v>282</v>
      </c>
      <c r="I508" s="42" t="s">
        <v>3075</v>
      </c>
      <c r="J508" s="42" t="s">
        <v>362</v>
      </c>
      <c r="K508" s="42" t="s">
        <v>363</v>
      </c>
      <c r="L508" s="42" t="s">
        <v>364</v>
      </c>
      <c r="M508" s="42"/>
    </row>
    <row r="509" spans="1:13" ht="12.75" customHeight="1">
      <c r="A509" s="40" t="s">
        <v>922</v>
      </c>
      <c r="B509" s="28" t="s">
        <v>1249</v>
      </c>
      <c r="C509" s="28" t="s">
        <v>272</v>
      </c>
      <c r="D509" s="28" t="s">
        <v>50</v>
      </c>
      <c r="E509" s="28" t="s">
        <v>8</v>
      </c>
      <c r="F509" s="28" t="s">
        <v>208</v>
      </c>
      <c r="G509" s="28" t="s">
        <v>142</v>
      </c>
      <c r="H509" s="28" t="s">
        <v>282</v>
      </c>
      <c r="I509" s="42" t="s">
        <v>365</v>
      </c>
      <c r="J509" s="42" t="s">
        <v>366</v>
      </c>
      <c r="K509" s="42" t="s">
        <v>3076</v>
      </c>
      <c r="L509" s="42" t="s">
        <v>367</v>
      </c>
      <c r="M509" s="42"/>
    </row>
    <row r="510" spans="1:13" ht="12.75" customHeight="1">
      <c r="A510" s="40" t="s">
        <v>923</v>
      </c>
      <c r="B510" s="28" t="s">
        <v>1250</v>
      </c>
      <c r="C510" s="28" t="s">
        <v>272</v>
      </c>
      <c r="D510" s="28" t="s">
        <v>50</v>
      </c>
      <c r="E510" s="28" t="s">
        <v>8</v>
      </c>
      <c r="F510" s="28" t="s">
        <v>208</v>
      </c>
      <c r="G510" s="28" t="s">
        <v>135</v>
      </c>
      <c r="H510" s="28" t="s">
        <v>282</v>
      </c>
      <c r="I510" s="42" t="s">
        <v>368</v>
      </c>
      <c r="J510" s="42" t="s">
        <v>369</v>
      </c>
      <c r="K510" s="42" t="s">
        <v>370</v>
      </c>
      <c r="L510" s="42" t="s">
        <v>371</v>
      </c>
      <c r="M510" s="42"/>
    </row>
    <row r="511" spans="1:13" ht="12.75" customHeight="1">
      <c r="A511" s="40" t="s">
        <v>672</v>
      </c>
      <c r="B511" s="28" t="s">
        <v>1251</v>
      </c>
      <c r="C511" s="28" t="s">
        <v>272</v>
      </c>
      <c r="D511" s="28" t="s">
        <v>50</v>
      </c>
      <c r="E511" s="28" t="s">
        <v>8</v>
      </c>
      <c r="F511" s="28" t="s">
        <v>208</v>
      </c>
      <c r="G511" s="28" t="s">
        <v>136</v>
      </c>
      <c r="H511" s="28" t="s">
        <v>282</v>
      </c>
      <c r="I511" s="42" t="s">
        <v>372</v>
      </c>
      <c r="J511" s="42" t="s">
        <v>373</v>
      </c>
      <c r="K511" s="42" t="s">
        <v>374</v>
      </c>
      <c r="L511" s="42" t="s">
        <v>375</v>
      </c>
      <c r="M511" s="42"/>
    </row>
    <row r="512" spans="1:13" ht="12.75" customHeight="1">
      <c r="A512" s="40" t="s">
        <v>673</v>
      </c>
      <c r="B512" s="28" t="s">
        <v>1252</v>
      </c>
      <c r="C512" s="28" t="s">
        <v>272</v>
      </c>
      <c r="D512" s="28" t="s">
        <v>50</v>
      </c>
      <c r="E512" s="28" t="s">
        <v>8</v>
      </c>
      <c r="F512" s="28" t="s">
        <v>208</v>
      </c>
      <c r="G512" s="28" t="s">
        <v>137</v>
      </c>
      <c r="H512" s="28" t="s">
        <v>282</v>
      </c>
      <c r="I512" s="42" t="s">
        <v>376</v>
      </c>
      <c r="J512" s="42" t="s">
        <v>3077</v>
      </c>
      <c r="K512" s="42" t="s">
        <v>377</v>
      </c>
      <c r="L512" s="42" t="s">
        <v>378</v>
      </c>
      <c r="M512" s="42"/>
    </row>
    <row r="513" spans="1:13" ht="12.75" customHeight="1">
      <c r="A513" s="40" t="s">
        <v>924</v>
      </c>
      <c r="B513" s="28" t="s">
        <v>1253</v>
      </c>
      <c r="C513" s="28" t="s">
        <v>272</v>
      </c>
      <c r="D513" s="28" t="s">
        <v>50</v>
      </c>
      <c r="E513" s="28" t="s">
        <v>8</v>
      </c>
      <c r="F513" s="28" t="s">
        <v>208</v>
      </c>
      <c r="G513" s="28" t="s">
        <v>138</v>
      </c>
      <c r="H513" s="28" t="s">
        <v>282</v>
      </c>
      <c r="I513" s="42" t="s">
        <v>379</v>
      </c>
      <c r="J513" s="42" t="s">
        <v>380</v>
      </c>
      <c r="K513" s="42" t="s">
        <v>323</v>
      </c>
      <c r="L513" s="42" t="s">
        <v>381</v>
      </c>
      <c r="M513" s="42"/>
    </row>
    <row r="514" spans="1:13" ht="12.75" customHeight="1">
      <c r="A514" s="40" t="s">
        <v>674</v>
      </c>
      <c r="B514" s="28" t="s">
        <v>1254</v>
      </c>
      <c r="C514" s="28" t="s">
        <v>272</v>
      </c>
      <c r="D514" s="28" t="s">
        <v>50</v>
      </c>
      <c r="E514" s="28" t="s">
        <v>8</v>
      </c>
      <c r="F514" s="28" t="s">
        <v>208</v>
      </c>
      <c r="G514" s="28" t="s">
        <v>143</v>
      </c>
      <c r="H514" s="28" t="s">
        <v>282</v>
      </c>
      <c r="I514" s="42" t="s">
        <v>382</v>
      </c>
      <c r="J514" s="42" t="s">
        <v>383</v>
      </c>
      <c r="K514" s="42" t="s">
        <v>323</v>
      </c>
      <c r="L514" s="42" t="s">
        <v>3078</v>
      </c>
      <c r="M514" s="42"/>
    </row>
    <row r="515" spans="1:13" ht="12.75" customHeight="1">
      <c r="A515" s="40" t="s">
        <v>675</v>
      </c>
      <c r="B515" s="28" t="s">
        <v>1255</v>
      </c>
      <c r="C515" s="28" t="s">
        <v>272</v>
      </c>
      <c r="D515" s="28" t="s">
        <v>50</v>
      </c>
      <c r="E515" s="28" t="s">
        <v>8</v>
      </c>
      <c r="F515" s="28" t="s">
        <v>208</v>
      </c>
      <c r="G515" s="28" t="s">
        <v>144</v>
      </c>
      <c r="H515" s="28" t="s">
        <v>282</v>
      </c>
      <c r="I515" s="42" t="s">
        <v>384</v>
      </c>
      <c r="J515" s="42" t="s">
        <v>385</v>
      </c>
      <c r="K515" s="42" t="s">
        <v>323</v>
      </c>
      <c r="L515" s="42" t="s">
        <v>386</v>
      </c>
      <c r="M515" s="42"/>
    </row>
    <row r="516" spans="1:13" ht="12.75" customHeight="1">
      <c r="A516" s="40" t="s">
        <v>1591</v>
      </c>
      <c r="B516" s="28" t="s">
        <v>2507</v>
      </c>
      <c r="C516" s="28" t="s">
        <v>272</v>
      </c>
      <c r="D516" s="28" t="s">
        <v>50</v>
      </c>
      <c r="E516" s="28" t="s">
        <v>8</v>
      </c>
      <c r="F516" s="28" t="s">
        <v>208</v>
      </c>
      <c r="G516" s="28" t="s">
        <v>1408</v>
      </c>
      <c r="H516" s="28" t="s">
        <v>323</v>
      </c>
      <c r="I516" s="42" t="s">
        <v>323</v>
      </c>
      <c r="J516" s="42" t="s">
        <v>323</v>
      </c>
      <c r="K516" s="42" t="s">
        <v>323</v>
      </c>
      <c r="L516" s="42" t="s">
        <v>323</v>
      </c>
      <c r="M516" s="42"/>
    </row>
    <row r="517" spans="1:13" ht="12.75" customHeight="1">
      <c r="A517" s="40" t="s">
        <v>1592</v>
      </c>
      <c r="B517" s="28" t="s">
        <v>2508</v>
      </c>
      <c r="C517" s="28" t="s">
        <v>272</v>
      </c>
      <c r="D517" s="28" t="s">
        <v>50</v>
      </c>
      <c r="E517" s="28" t="s">
        <v>8</v>
      </c>
      <c r="F517" s="28" t="s">
        <v>208</v>
      </c>
      <c r="G517" s="28" t="s">
        <v>1409</v>
      </c>
      <c r="H517" s="28" t="s">
        <v>323</v>
      </c>
      <c r="I517" s="42" t="s">
        <v>323</v>
      </c>
      <c r="J517" s="42" t="s">
        <v>323</v>
      </c>
      <c r="K517" s="42" t="s">
        <v>323</v>
      </c>
      <c r="L517" s="42" t="s">
        <v>323</v>
      </c>
      <c r="M517" s="42"/>
    </row>
    <row r="518" spans="1:13" ht="12.75" customHeight="1">
      <c r="A518" s="40" t="s">
        <v>1593</v>
      </c>
      <c r="B518" s="28" t="s">
        <v>2509</v>
      </c>
      <c r="C518" s="28" t="s">
        <v>272</v>
      </c>
      <c r="D518" s="28" t="s">
        <v>50</v>
      </c>
      <c r="E518" s="28" t="s">
        <v>8</v>
      </c>
      <c r="F518" s="28" t="s">
        <v>208</v>
      </c>
      <c r="G518" s="28" t="s">
        <v>1410</v>
      </c>
      <c r="H518" s="28" t="s">
        <v>323</v>
      </c>
      <c r="I518" s="42" t="s">
        <v>323</v>
      </c>
      <c r="J518" s="42" t="s">
        <v>323</v>
      </c>
      <c r="K518" s="42" t="s">
        <v>323</v>
      </c>
      <c r="L518" s="42" t="s">
        <v>323</v>
      </c>
      <c r="M518" s="42"/>
    </row>
    <row r="519" spans="1:13" ht="12.75" customHeight="1">
      <c r="A519" s="40" t="s">
        <v>1580</v>
      </c>
      <c r="B519" s="28" t="s">
        <v>3507</v>
      </c>
      <c r="C519" s="28" t="s">
        <v>272</v>
      </c>
      <c r="D519" s="28" t="s">
        <v>50</v>
      </c>
      <c r="E519" s="28" t="s">
        <v>8</v>
      </c>
      <c r="F519" s="28" t="s">
        <v>434</v>
      </c>
      <c r="G519" s="28" t="s">
        <v>51</v>
      </c>
      <c r="H519" s="28" t="s">
        <v>323</v>
      </c>
      <c r="I519" s="42" t="s">
        <v>323</v>
      </c>
      <c r="J519" s="42" t="s">
        <v>323</v>
      </c>
      <c r="K519" s="42" t="s">
        <v>323</v>
      </c>
      <c r="L519" s="42" t="s">
        <v>323</v>
      </c>
      <c r="M519" s="42"/>
    </row>
    <row r="520" spans="1:13" ht="12.75" customHeight="1">
      <c r="A520" s="40" t="s">
        <v>1581</v>
      </c>
      <c r="B520" s="28" t="s">
        <v>3508</v>
      </c>
      <c r="C520" s="28" t="s">
        <v>272</v>
      </c>
      <c r="D520" s="28" t="s">
        <v>50</v>
      </c>
      <c r="E520" s="28" t="s">
        <v>8</v>
      </c>
      <c r="F520" s="28" t="s">
        <v>434</v>
      </c>
      <c r="G520" s="28" t="s">
        <v>142</v>
      </c>
      <c r="H520" s="28" t="s">
        <v>323</v>
      </c>
      <c r="I520" s="42" t="s">
        <v>323</v>
      </c>
      <c r="J520" s="42" t="s">
        <v>323</v>
      </c>
      <c r="K520" s="42" t="s">
        <v>323</v>
      </c>
      <c r="L520" s="42" t="s">
        <v>323</v>
      </c>
      <c r="M520" s="42"/>
    </row>
    <row r="521" spans="1:13" ht="12.75" customHeight="1">
      <c r="A521" s="40" t="s">
        <v>1582</v>
      </c>
      <c r="B521" s="28" t="s">
        <v>3509</v>
      </c>
      <c r="C521" s="28" t="s">
        <v>272</v>
      </c>
      <c r="D521" s="28" t="s">
        <v>50</v>
      </c>
      <c r="E521" s="28" t="s">
        <v>8</v>
      </c>
      <c r="F521" s="28" t="s">
        <v>434</v>
      </c>
      <c r="G521" s="28" t="s">
        <v>135</v>
      </c>
      <c r="H521" s="28" t="s">
        <v>323</v>
      </c>
      <c r="I521" s="42" t="s">
        <v>323</v>
      </c>
      <c r="J521" s="42" t="s">
        <v>323</v>
      </c>
      <c r="K521" s="42" t="s">
        <v>323</v>
      </c>
      <c r="L521" s="42" t="s">
        <v>323</v>
      </c>
      <c r="M521" s="42"/>
    </row>
    <row r="522" spans="1:13" ht="12.75" customHeight="1">
      <c r="A522" s="40" t="s">
        <v>1583</v>
      </c>
      <c r="B522" s="28" t="s">
        <v>3510</v>
      </c>
      <c r="C522" s="28" t="s">
        <v>272</v>
      </c>
      <c r="D522" s="28" t="s">
        <v>50</v>
      </c>
      <c r="E522" s="28" t="s">
        <v>8</v>
      </c>
      <c r="F522" s="28" t="s">
        <v>434</v>
      </c>
      <c r="G522" s="28" t="s">
        <v>136</v>
      </c>
      <c r="H522" s="28" t="s">
        <v>323</v>
      </c>
      <c r="I522" s="42" t="s">
        <v>323</v>
      </c>
      <c r="J522" s="42" t="s">
        <v>323</v>
      </c>
      <c r="K522" s="42" t="s">
        <v>323</v>
      </c>
      <c r="L522" s="42" t="s">
        <v>323</v>
      </c>
      <c r="M522" s="42"/>
    </row>
    <row r="523" spans="1:13" ht="12.75" customHeight="1">
      <c r="A523" s="40" t="s">
        <v>1584</v>
      </c>
      <c r="B523" s="28" t="s">
        <v>3511</v>
      </c>
      <c r="C523" s="28" t="s">
        <v>272</v>
      </c>
      <c r="D523" s="28" t="s">
        <v>50</v>
      </c>
      <c r="E523" s="28" t="s">
        <v>8</v>
      </c>
      <c r="F523" s="28" t="s">
        <v>434</v>
      </c>
      <c r="G523" s="28" t="s">
        <v>137</v>
      </c>
      <c r="H523" s="28" t="s">
        <v>323</v>
      </c>
      <c r="I523" s="42" t="s">
        <v>323</v>
      </c>
      <c r="J523" s="42" t="s">
        <v>323</v>
      </c>
      <c r="K523" s="42" t="s">
        <v>323</v>
      </c>
      <c r="L523" s="42" t="s">
        <v>323</v>
      </c>
      <c r="M523" s="42"/>
    </row>
    <row r="524" spans="1:13" ht="12.75" customHeight="1">
      <c r="A524" s="40" t="s">
        <v>1585</v>
      </c>
      <c r="B524" s="28" t="s">
        <v>3512</v>
      </c>
      <c r="C524" s="28" t="s">
        <v>272</v>
      </c>
      <c r="D524" s="28" t="s">
        <v>50</v>
      </c>
      <c r="E524" s="28" t="s">
        <v>8</v>
      </c>
      <c r="F524" s="28" t="s">
        <v>434</v>
      </c>
      <c r="G524" s="28" t="s">
        <v>138</v>
      </c>
      <c r="H524" s="28" t="s">
        <v>323</v>
      </c>
      <c r="I524" s="42" t="s">
        <v>323</v>
      </c>
      <c r="J524" s="42" t="s">
        <v>323</v>
      </c>
      <c r="K524" s="42" t="s">
        <v>323</v>
      </c>
      <c r="L524" s="42" t="s">
        <v>323</v>
      </c>
      <c r="M524" s="42"/>
    </row>
    <row r="525" spans="1:13" ht="12.75" customHeight="1">
      <c r="A525" s="40" t="s">
        <v>1586</v>
      </c>
      <c r="B525" s="28" t="s">
        <v>3513</v>
      </c>
      <c r="C525" s="28" t="s">
        <v>272</v>
      </c>
      <c r="D525" s="28" t="s">
        <v>50</v>
      </c>
      <c r="E525" s="28" t="s">
        <v>8</v>
      </c>
      <c r="F525" s="28" t="s">
        <v>434</v>
      </c>
      <c r="G525" s="28" t="s">
        <v>143</v>
      </c>
      <c r="H525" s="28" t="s">
        <v>323</v>
      </c>
      <c r="I525" s="42" t="s">
        <v>323</v>
      </c>
      <c r="J525" s="42" t="s">
        <v>323</v>
      </c>
      <c r="K525" s="42" t="s">
        <v>323</v>
      </c>
      <c r="L525" s="42" t="s">
        <v>323</v>
      </c>
      <c r="M525" s="42"/>
    </row>
    <row r="526" spans="1:13" ht="12.75" customHeight="1">
      <c r="A526" s="40" t="s">
        <v>1587</v>
      </c>
      <c r="B526" s="28" t="s">
        <v>3514</v>
      </c>
      <c r="C526" s="28" t="s">
        <v>272</v>
      </c>
      <c r="D526" s="28" t="s">
        <v>50</v>
      </c>
      <c r="E526" s="28" t="s">
        <v>8</v>
      </c>
      <c r="F526" s="28" t="s">
        <v>434</v>
      </c>
      <c r="G526" s="28" t="s">
        <v>144</v>
      </c>
      <c r="H526" s="28" t="s">
        <v>323</v>
      </c>
      <c r="I526" s="42" t="s">
        <v>323</v>
      </c>
      <c r="J526" s="42" t="s">
        <v>323</v>
      </c>
      <c r="K526" s="42" t="s">
        <v>323</v>
      </c>
      <c r="L526" s="42" t="s">
        <v>323</v>
      </c>
      <c r="M526" s="42"/>
    </row>
    <row r="527" spans="1:13" ht="12.75" customHeight="1">
      <c r="A527" s="40" t="s">
        <v>918</v>
      </c>
      <c r="B527" s="28" t="s">
        <v>3515</v>
      </c>
      <c r="C527" s="28" t="s">
        <v>272</v>
      </c>
      <c r="D527" s="28" t="s">
        <v>50</v>
      </c>
      <c r="E527" s="28" t="s">
        <v>2827</v>
      </c>
      <c r="F527" s="28" t="s">
        <v>2827</v>
      </c>
      <c r="G527" s="28" t="s">
        <v>51</v>
      </c>
      <c r="H527" s="28" t="s">
        <v>3019</v>
      </c>
      <c r="I527" s="42" t="s">
        <v>3075</v>
      </c>
      <c r="J527" s="42" t="s">
        <v>362</v>
      </c>
      <c r="K527" s="42" t="s">
        <v>363</v>
      </c>
      <c r="L527" s="42" t="s">
        <v>364</v>
      </c>
      <c r="M527" s="42"/>
    </row>
    <row r="528" spans="1:13" ht="12.75" customHeight="1">
      <c r="A528" s="40" t="s">
        <v>659</v>
      </c>
      <c r="B528" s="28" t="s">
        <v>3516</v>
      </c>
      <c r="C528" s="28" t="s">
        <v>272</v>
      </c>
      <c r="D528" s="28" t="s">
        <v>50</v>
      </c>
      <c r="E528" s="28" t="s">
        <v>2827</v>
      </c>
      <c r="F528" s="28" t="s">
        <v>2827</v>
      </c>
      <c r="G528" s="28" t="s">
        <v>142</v>
      </c>
      <c r="H528" s="28" t="s">
        <v>3019</v>
      </c>
      <c r="I528" s="42" t="s">
        <v>365</v>
      </c>
      <c r="J528" s="42" t="s">
        <v>366</v>
      </c>
      <c r="K528" s="42" t="s">
        <v>3076</v>
      </c>
      <c r="L528" s="42" t="s">
        <v>367</v>
      </c>
      <c r="M528" s="42"/>
    </row>
    <row r="529" spans="1:13" ht="12.75" customHeight="1">
      <c r="A529" s="40" t="s">
        <v>660</v>
      </c>
      <c r="B529" s="28" t="s">
        <v>3517</v>
      </c>
      <c r="C529" s="28" t="s">
        <v>272</v>
      </c>
      <c r="D529" s="28" t="s">
        <v>50</v>
      </c>
      <c r="E529" s="28" t="s">
        <v>2827</v>
      </c>
      <c r="F529" s="28" t="s">
        <v>2827</v>
      </c>
      <c r="G529" s="28" t="s">
        <v>135</v>
      </c>
      <c r="H529" s="28" t="s">
        <v>3019</v>
      </c>
      <c r="I529" s="42" t="s">
        <v>368</v>
      </c>
      <c r="J529" s="42" t="s">
        <v>369</v>
      </c>
      <c r="K529" s="42" t="s">
        <v>370</v>
      </c>
      <c r="L529" s="42" t="s">
        <v>371</v>
      </c>
      <c r="M529" s="42"/>
    </row>
    <row r="530" spans="1:13" ht="12.75" customHeight="1">
      <c r="A530" s="40" t="s">
        <v>661</v>
      </c>
      <c r="B530" s="28" t="s">
        <v>3518</v>
      </c>
      <c r="C530" s="28" t="s">
        <v>272</v>
      </c>
      <c r="D530" s="28" t="s">
        <v>50</v>
      </c>
      <c r="E530" s="28" t="s">
        <v>2827</v>
      </c>
      <c r="F530" s="28" t="s">
        <v>2827</v>
      </c>
      <c r="G530" s="28" t="s">
        <v>136</v>
      </c>
      <c r="H530" s="28" t="s">
        <v>3019</v>
      </c>
      <c r="I530" s="42" t="s">
        <v>372</v>
      </c>
      <c r="J530" s="42" t="s">
        <v>373</v>
      </c>
      <c r="K530" s="42" t="s">
        <v>374</v>
      </c>
      <c r="L530" s="42" t="s">
        <v>375</v>
      </c>
      <c r="M530" s="42"/>
    </row>
    <row r="531" spans="1:13" ht="12.75" customHeight="1">
      <c r="A531" s="40" t="s">
        <v>662</v>
      </c>
      <c r="B531" s="28" t="s">
        <v>3519</v>
      </c>
      <c r="C531" s="28" t="s">
        <v>272</v>
      </c>
      <c r="D531" s="28" t="s">
        <v>50</v>
      </c>
      <c r="E531" s="28" t="s">
        <v>2827</v>
      </c>
      <c r="F531" s="28" t="s">
        <v>2827</v>
      </c>
      <c r="G531" s="28" t="s">
        <v>137</v>
      </c>
      <c r="H531" s="28" t="s">
        <v>3019</v>
      </c>
      <c r="I531" s="42" t="s">
        <v>376</v>
      </c>
      <c r="J531" s="42" t="s">
        <v>3077</v>
      </c>
      <c r="K531" s="42" t="s">
        <v>377</v>
      </c>
      <c r="L531" s="42" t="s">
        <v>378</v>
      </c>
      <c r="M531" s="42"/>
    </row>
    <row r="532" spans="1:13" ht="12.75" customHeight="1">
      <c r="A532" s="40" t="s">
        <v>663</v>
      </c>
      <c r="B532" s="28" t="s">
        <v>3520</v>
      </c>
      <c r="C532" s="28" t="s">
        <v>272</v>
      </c>
      <c r="D532" s="28" t="s">
        <v>50</v>
      </c>
      <c r="E532" s="28" t="s">
        <v>2827</v>
      </c>
      <c r="F532" s="28" t="s">
        <v>2827</v>
      </c>
      <c r="G532" s="28" t="s">
        <v>138</v>
      </c>
      <c r="H532" s="28" t="s">
        <v>3019</v>
      </c>
      <c r="I532" s="42" t="s">
        <v>379</v>
      </c>
      <c r="J532" s="42" t="s">
        <v>380</v>
      </c>
      <c r="K532" s="42" t="s">
        <v>323</v>
      </c>
      <c r="L532" s="42" t="s">
        <v>381</v>
      </c>
      <c r="M532" s="42"/>
    </row>
    <row r="533" spans="1:13" ht="12.75" customHeight="1">
      <c r="A533" s="40" t="s">
        <v>664</v>
      </c>
      <c r="B533" s="28" t="s">
        <v>3521</v>
      </c>
      <c r="C533" s="28" t="s">
        <v>272</v>
      </c>
      <c r="D533" s="28" t="s">
        <v>50</v>
      </c>
      <c r="E533" s="28" t="s">
        <v>2827</v>
      </c>
      <c r="F533" s="28" t="s">
        <v>2827</v>
      </c>
      <c r="G533" s="28" t="s">
        <v>143</v>
      </c>
      <c r="H533" s="28" t="s">
        <v>3019</v>
      </c>
      <c r="I533" s="42" t="s">
        <v>382</v>
      </c>
      <c r="J533" s="42" t="s">
        <v>383</v>
      </c>
      <c r="K533" s="42" t="s">
        <v>323</v>
      </c>
      <c r="L533" s="42" t="s">
        <v>3078</v>
      </c>
      <c r="M533" s="42"/>
    </row>
    <row r="534" spans="1:13" ht="12.75" customHeight="1">
      <c r="A534" s="40" t="s">
        <v>919</v>
      </c>
      <c r="B534" s="28" t="s">
        <v>3522</v>
      </c>
      <c r="C534" s="28" t="s">
        <v>272</v>
      </c>
      <c r="D534" s="28" t="s">
        <v>50</v>
      </c>
      <c r="E534" s="28" t="s">
        <v>2827</v>
      </c>
      <c r="F534" s="28" t="s">
        <v>2827</v>
      </c>
      <c r="G534" s="28" t="s">
        <v>144</v>
      </c>
      <c r="H534" s="28" t="s">
        <v>3019</v>
      </c>
      <c r="I534" s="42" t="s">
        <v>384</v>
      </c>
      <c r="J534" s="42" t="s">
        <v>385</v>
      </c>
      <c r="K534" s="42" t="s">
        <v>323</v>
      </c>
      <c r="L534" s="42" t="s">
        <v>386</v>
      </c>
      <c r="M534" s="42"/>
    </row>
    <row r="535" spans="1:13" ht="12.75" customHeight="1">
      <c r="A535" s="40" t="s">
        <v>1577</v>
      </c>
      <c r="B535" s="28" t="s">
        <v>3152</v>
      </c>
      <c r="C535" s="28" t="s">
        <v>272</v>
      </c>
      <c r="D535" s="28" t="s">
        <v>50</v>
      </c>
      <c r="E535" s="28" t="s">
        <v>2827</v>
      </c>
      <c r="F535" s="28" t="s">
        <v>2827</v>
      </c>
      <c r="G535" s="28" t="s">
        <v>1408</v>
      </c>
      <c r="H535" s="28" t="s">
        <v>323</v>
      </c>
      <c r="I535" s="42" t="s">
        <v>323</v>
      </c>
      <c r="J535" s="42" t="s">
        <v>323</v>
      </c>
      <c r="K535" s="42" t="s">
        <v>323</v>
      </c>
      <c r="L535" s="42" t="s">
        <v>323</v>
      </c>
      <c r="M535" s="42"/>
    </row>
    <row r="536" spans="1:13" ht="12.75" customHeight="1">
      <c r="A536" s="40" t="s">
        <v>1578</v>
      </c>
      <c r="B536" s="28" t="s">
        <v>3153</v>
      </c>
      <c r="C536" s="28" t="s">
        <v>272</v>
      </c>
      <c r="D536" s="28" t="s">
        <v>50</v>
      </c>
      <c r="E536" s="28" t="s">
        <v>2827</v>
      </c>
      <c r="F536" s="28" t="s">
        <v>2827</v>
      </c>
      <c r="G536" s="28" t="s">
        <v>1409</v>
      </c>
      <c r="H536" s="28" t="s">
        <v>323</v>
      </c>
      <c r="I536" s="42" t="s">
        <v>323</v>
      </c>
      <c r="J536" s="42" t="s">
        <v>323</v>
      </c>
      <c r="K536" s="42" t="s">
        <v>323</v>
      </c>
      <c r="L536" s="42" t="s">
        <v>323</v>
      </c>
      <c r="M536" s="42"/>
    </row>
    <row r="537" spans="1:13" ht="12.75" customHeight="1">
      <c r="A537" s="40" t="s">
        <v>1579</v>
      </c>
      <c r="B537" s="28" t="s">
        <v>3154</v>
      </c>
      <c r="C537" s="28" t="s">
        <v>272</v>
      </c>
      <c r="D537" s="28" t="s">
        <v>50</v>
      </c>
      <c r="E537" s="28" t="s">
        <v>2827</v>
      </c>
      <c r="F537" s="28" t="s">
        <v>2827</v>
      </c>
      <c r="G537" s="28" t="s">
        <v>1410</v>
      </c>
      <c r="H537" s="28" t="s">
        <v>323</v>
      </c>
      <c r="I537" s="42" t="s">
        <v>323</v>
      </c>
      <c r="J537" s="42" t="s">
        <v>323</v>
      </c>
      <c r="K537" s="42" t="s">
        <v>323</v>
      </c>
      <c r="L537" s="42" t="s">
        <v>323</v>
      </c>
      <c r="M537" s="42"/>
    </row>
    <row r="538" spans="1:13" ht="12.75" customHeight="1">
      <c r="A538" s="40" t="s">
        <v>676</v>
      </c>
      <c r="B538" s="28" t="s">
        <v>3523</v>
      </c>
      <c r="C538" s="28" t="s">
        <v>272</v>
      </c>
      <c r="D538" s="28" t="s">
        <v>50</v>
      </c>
      <c r="E538" s="28" t="s">
        <v>2828</v>
      </c>
      <c r="F538" s="28" t="s">
        <v>2828</v>
      </c>
      <c r="G538" s="28" t="s">
        <v>51</v>
      </c>
      <c r="H538" s="28" t="s">
        <v>306</v>
      </c>
      <c r="I538" s="42" t="s">
        <v>3075</v>
      </c>
      <c r="J538" s="42" t="s">
        <v>362</v>
      </c>
      <c r="K538" s="42" t="s">
        <v>363</v>
      </c>
      <c r="L538" s="42" t="s">
        <v>364</v>
      </c>
      <c r="M538" s="42"/>
    </row>
    <row r="539" spans="1:13" ht="12.75" customHeight="1">
      <c r="A539" s="40" t="s">
        <v>677</v>
      </c>
      <c r="B539" s="28" t="s">
        <v>3524</v>
      </c>
      <c r="C539" s="28" t="s">
        <v>272</v>
      </c>
      <c r="D539" s="28" t="s">
        <v>50</v>
      </c>
      <c r="E539" s="28" t="s">
        <v>2828</v>
      </c>
      <c r="F539" s="28" t="s">
        <v>2828</v>
      </c>
      <c r="G539" s="28" t="s">
        <v>142</v>
      </c>
      <c r="H539" s="28" t="s">
        <v>306</v>
      </c>
      <c r="I539" s="42" t="s">
        <v>365</v>
      </c>
      <c r="J539" s="42" t="s">
        <v>366</v>
      </c>
      <c r="K539" s="42" t="s">
        <v>3076</v>
      </c>
      <c r="L539" s="42" t="s">
        <v>367</v>
      </c>
      <c r="M539" s="42"/>
    </row>
    <row r="540" spans="1:13" ht="12.75" customHeight="1">
      <c r="A540" s="40" t="s">
        <v>925</v>
      </c>
      <c r="B540" s="28" t="s">
        <v>3525</v>
      </c>
      <c r="C540" s="28" t="s">
        <v>272</v>
      </c>
      <c r="D540" s="28" t="s">
        <v>50</v>
      </c>
      <c r="E540" s="28" t="s">
        <v>2828</v>
      </c>
      <c r="F540" s="28" t="s">
        <v>2828</v>
      </c>
      <c r="G540" s="28" t="s">
        <v>135</v>
      </c>
      <c r="H540" s="28" t="s">
        <v>306</v>
      </c>
      <c r="I540" s="42" t="s">
        <v>368</v>
      </c>
      <c r="J540" s="42" t="s">
        <v>369</v>
      </c>
      <c r="K540" s="42" t="s">
        <v>370</v>
      </c>
      <c r="L540" s="42" t="s">
        <v>371</v>
      </c>
      <c r="M540" s="42"/>
    </row>
    <row r="541" spans="1:13" ht="12.75" customHeight="1">
      <c r="A541" s="40" t="s">
        <v>678</v>
      </c>
      <c r="B541" s="28" t="s">
        <v>3526</v>
      </c>
      <c r="C541" s="28" t="s">
        <v>272</v>
      </c>
      <c r="D541" s="28" t="s">
        <v>50</v>
      </c>
      <c r="E541" s="28" t="s">
        <v>2828</v>
      </c>
      <c r="F541" s="28" t="s">
        <v>2828</v>
      </c>
      <c r="G541" s="28" t="s">
        <v>136</v>
      </c>
      <c r="H541" s="28" t="s">
        <v>306</v>
      </c>
      <c r="I541" s="42" t="s">
        <v>372</v>
      </c>
      <c r="J541" s="42" t="s">
        <v>373</v>
      </c>
      <c r="K541" s="42" t="s">
        <v>374</v>
      </c>
      <c r="L541" s="42" t="s">
        <v>375</v>
      </c>
      <c r="M541" s="42"/>
    </row>
    <row r="542" spans="1:13" ht="12.75" customHeight="1">
      <c r="A542" s="40" t="s">
        <v>679</v>
      </c>
      <c r="B542" s="28" t="s">
        <v>3527</v>
      </c>
      <c r="C542" s="28" t="s">
        <v>272</v>
      </c>
      <c r="D542" s="28" t="s">
        <v>50</v>
      </c>
      <c r="E542" s="28" t="s">
        <v>2828</v>
      </c>
      <c r="F542" s="28" t="s">
        <v>2828</v>
      </c>
      <c r="G542" s="28" t="s">
        <v>137</v>
      </c>
      <c r="H542" s="28" t="s">
        <v>306</v>
      </c>
      <c r="I542" s="42" t="s">
        <v>376</v>
      </c>
      <c r="J542" s="42" t="s">
        <v>3077</v>
      </c>
      <c r="K542" s="42" t="s">
        <v>377</v>
      </c>
      <c r="L542" s="42" t="s">
        <v>378</v>
      </c>
      <c r="M542" s="42"/>
    </row>
    <row r="543" spans="1:13" ht="12.75" customHeight="1">
      <c r="A543" s="40" t="s">
        <v>680</v>
      </c>
      <c r="B543" s="28" t="s">
        <v>3528</v>
      </c>
      <c r="C543" s="28" t="s">
        <v>272</v>
      </c>
      <c r="D543" s="28" t="s">
        <v>50</v>
      </c>
      <c r="E543" s="28" t="s">
        <v>2828</v>
      </c>
      <c r="F543" s="28" t="s">
        <v>2828</v>
      </c>
      <c r="G543" s="28" t="s">
        <v>138</v>
      </c>
      <c r="H543" s="28" t="s">
        <v>306</v>
      </c>
      <c r="I543" s="42" t="s">
        <v>379</v>
      </c>
      <c r="J543" s="42" t="s">
        <v>380</v>
      </c>
      <c r="K543" s="42" t="s">
        <v>323</v>
      </c>
      <c r="L543" s="42" t="s">
        <v>381</v>
      </c>
      <c r="M543" s="42"/>
    </row>
    <row r="544" spans="1:13" ht="12.75" customHeight="1">
      <c r="A544" s="40" t="s">
        <v>681</v>
      </c>
      <c r="B544" s="28" t="s">
        <v>3529</v>
      </c>
      <c r="C544" s="28" t="s">
        <v>272</v>
      </c>
      <c r="D544" s="28" t="s">
        <v>50</v>
      </c>
      <c r="E544" s="28" t="s">
        <v>2828</v>
      </c>
      <c r="F544" s="28" t="s">
        <v>2828</v>
      </c>
      <c r="G544" s="28" t="s">
        <v>143</v>
      </c>
      <c r="H544" s="28" t="s">
        <v>306</v>
      </c>
      <c r="I544" s="42" t="s">
        <v>382</v>
      </c>
      <c r="J544" s="42" t="s">
        <v>383</v>
      </c>
      <c r="K544" s="42" t="s">
        <v>323</v>
      </c>
      <c r="L544" s="42" t="s">
        <v>3078</v>
      </c>
      <c r="M544" s="42"/>
    </row>
    <row r="545" spans="1:13" ht="12.75" customHeight="1">
      <c r="A545" s="40" t="s">
        <v>682</v>
      </c>
      <c r="B545" s="28" t="s">
        <v>3530</v>
      </c>
      <c r="C545" s="28" t="s">
        <v>272</v>
      </c>
      <c r="D545" s="28" t="s">
        <v>50</v>
      </c>
      <c r="E545" s="28" t="s">
        <v>2828</v>
      </c>
      <c r="F545" s="28" t="s">
        <v>2828</v>
      </c>
      <c r="G545" s="28" t="s">
        <v>144</v>
      </c>
      <c r="H545" s="28" t="s">
        <v>306</v>
      </c>
      <c r="I545" s="42" t="s">
        <v>384</v>
      </c>
      <c r="J545" s="42" t="s">
        <v>385</v>
      </c>
      <c r="K545" s="42" t="s">
        <v>323</v>
      </c>
      <c r="L545" s="42" t="s">
        <v>386</v>
      </c>
      <c r="M545" s="42"/>
    </row>
    <row r="546" spans="1:13" ht="12.75" customHeight="1">
      <c r="A546" s="40" t="s">
        <v>1594</v>
      </c>
      <c r="B546" s="28" t="s">
        <v>3155</v>
      </c>
      <c r="C546" s="28" t="s">
        <v>272</v>
      </c>
      <c r="D546" s="28" t="s">
        <v>50</v>
      </c>
      <c r="E546" s="28" t="s">
        <v>2828</v>
      </c>
      <c r="F546" s="28" t="s">
        <v>2828</v>
      </c>
      <c r="G546" s="28" t="s">
        <v>1408</v>
      </c>
      <c r="H546" s="28" t="s">
        <v>323</v>
      </c>
      <c r="I546" s="42" t="s">
        <v>323</v>
      </c>
      <c r="J546" s="42" t="s">
        <v>323</v>
      </c>
      <c r="K546" s="42" t="s">
        <v>323</v>
      </c>
      <c r="L546" s="42" t="s">
        <v>323</v>
      </c>
      <c r="M546" s="42"/>
    </row>
    <row r="547" spans="1:13" ht="12.75" customHeight="1">
      <c r="A547" s="40" t="s">
        <v>1595</v>
      </c>
      <c r="B547" s="28" t="s">
        <v>3156</v>
      </c>
      <c r="C547" s="28" t="s">
        <v>272</v>
      </c>
      <c r="D547" s="28" t="s">
        <v>50</v>
      </c>
      <c r="E547" s="28" t="s">
        <v>2828</v>
      </c>
      <c r="F547" s="28" t="s">
        <v>2828</v>
      </c>
      <c r="G547" s="28" t="s">
        <v>1409</v>
      </c>
      <c r="H547" s="28" t="s">
        <v>323</v>
      </c>
      <c r="I547" s="42" t="s">
        <v>323</v>
      </c>
      <c r="J547" s="42" t="s">
        <v>323</v>
      </c>
      <c r="K547" s="42" t="s">
        <v>323</v>
      </c>
      <c r="L547" s="42" t="s">
        <v>323</v>
      </c>
      <c r="M547" s="42"/>
    </row>
    <row r="548" spans="1:13" ht="12.75" customHeight="1">
      <c r="A548" s="40" t="s">
        <v>1596</v>
      </c>
      <c r="B548" s="28" t="s">
        <v>3157</v>
      </c>
      <c r="C548" s="28" t="s">
        <v>272</v>
      </c>
      <c r="D548" s="28" t="s">
        <v>50</v>
      </c>
      <c r="E548" s="28" t="s">
        <v>2828</v>
      </c>
      <c r="F548" s="28" t="s">
        <v>2828</v>
      </c>
      <c r="G548" s="28" t="s">
        <v>1410</v>
      </c>
      <c r="H548" s="28" t="s">
        <v>323</v>
      </c>
      <c r="I548" s="42" t="s">
        <v>323</v>
      </c>
      <c r="J548" s="42" t="s">
        <v>323</v>
      </c>
      <c r="K548" s="42" t="s">
        <v>323</v>
      </c>
      <c r="L548" s="42" t="s">
        <v>323</v>
      </c>
      <c r="M548" s="42"/>
    </row>
    <row r="549" spans="1:13" ht="12.75" customHeight="1">
      <c r="A549" s="40" t="s">
        <v>1256</v>
      </c>
      <c r="B549" s="28" t="s">
        <v>3531</v>
      </c>
      <c r="C549" s="28" t="s">
        <v>272</v>
      </c>
      <c r="D549" s="28" t="s">
        <v>50</v>
      </c>
      <c r="E549" s="28" t="s">
        <v>974</v>
      </c>
      <c r="F549" s="28" t="s">
        <v>974</v>
      </c>
      <c r="G549" s="28" t="s">
        <v>142</v>
      </c>
      <c r="H549" s="28" t="s">
        <v>3020</v>
      </c>
      <c r="I549" s="42" t="s">
        <v>365</v>
      </c>
      <c r="J549" s="42" t="s">
        <v>366</v>
      </c>
      <c r="K549" s="42" t="s">
        <v>3076</v>
      </c>
      <c r="L549" s="42" t="s">
        <v>367</v>
      </c>
      <c r="M549" s="42"/>
    </row>
    <row r="550" spans="1:13" ht="12.75" customHeight="1">
      <c r="A550" s="40" t="s">
        <v>1257</v>
      </c>
      <c r="B550" s="28" t="s">
        <v>3532</v>
      </c>
      <c r="C550" s="28" t="s">
        <v>272</v>
      </c>
      <c r="D550" s="28" t="s">
        <v>50</v>
      </c>
      <c r="E550" s="28" t="s">
        <v>974</v>
      </c>
      <c r="F550" s="28" t="s">
        <v>974</v>
      </c>
      <c r="G550" s="28" t="s">
        <v>136</v>
      </c>
      <c r="H550" s="28" t="s">
        <v>3020</v>
      </c>
      <c r="I550" s="42" t="s">
        <v>372</v>
      </c>
      <c r="J550" s="42" t="s">
        <v>373</v>
      </c>
      <c r="K550" s="42" t="s">
        <v>374</v>
      </c>
      <c r="L550" s="42" t="s">
        <v>375</v>
      </c>
      <c r="M550" s="42"/>
    </row>
    <row r="551" spans="1:13" ht="12.75" customHeight="1">
      <c r="A551" s="40" t="s">
        <v>1258</v>
      </c>
      <c r="B551" s="28" t="s">
        <v>3533</v>
      </c>
      <c r="C551" s="28" t="s">
        <v>272</v>
      </c>
      <c r="D551" s="28" t="s">
        <v>50</v>
      </c>
      <c r="E551" s="28" t="s">
        <v>974</v>
      </c>
      <c r="F551" s="28" t="s">
        <v>974</v>
      </c>
      <c r="G551" s="28" t="s">
        <v>138</v>
      </c>
      <c r="H551" s="28" t="s">
        <v>3020</v>
      </c>
      <c r="I551" s="42" t="s">
        <v>379</v>
      </c>
      <c r="J551" s="42" t="s">
        <v>380</v>
      </c>
      <c r="K551" s="42" t="s">
        <v>323</v>
      </c>
      <c r="L551" s="42" t="s">
        <v>381</v>
      </c>
      <c r="M551" s="42"/>
    </row>
    <row r="552" spans="1:13" ht="12.75" customHeight="1">
      <c r="A552" s="40" t="s">
        <v>1259</v>
      </c>
      <c r="B552" s="28" t="s">
        <v>3534</v>
      </c>
      <c r="C552" s="28" t="s">
        <v>272</v>
      </c>
      <c r="D552" s="28" t="s">
        <v>50</v>
      </c>
      <c r="E552" s="28" t="s">
        <v>974</v>
      </c>
      <c r="F552" s="28" t="s">
        <v>974</v>
      </c>
      <c r="G552" s="28" t="s">
        <v>143</v>
      </c>
      <c r="H552" s="28" t="s">
        <v>3020</v>
      </c>
      <c r="I552" s="42" t="s">
        <v>382</v>
      </c>
      <c r="J552" s="42" t="s">
        <v>383</v>
      </c>
      <c r="K552" s="42" t="s">
        <v>323</v>
      </c>
      <c r="L552" s="42" t="s">
        <v>3078</v>
      </c>
      <c r="M552" s="42"/>
    </row>
    <row r="553" spans="1:13" ht="12.75" customHeight="1">
      <c r="A553" s="40" t="s">
        <v>1260</v>
      </c>
      <c r="B553" s="28" t="s">
        <v>3535</v>
      </c>
      <c r="C553" s="28" t="s">
        <v>272</v>
      </c>
      <c r="D553" s="28" t="s">
        <v>50</v>
      </c>
      <c r="E553" s="28" t="s">
        <v>974</v>
      </c>
      <c r="F553" s="28" t="s">
        <v>974</v>
      </c>
      <c r="G553" s="28" t="s">
        <v>144</v>
      </c>
      <c r="H553" s="28" t="s">
        <v>3020</v>
      </c>
      <c r="I553" s="42" t="s">
        <v>384</v>
      </c>
      <c r="J553" s="42" t="s">
        <v>385</v>
      </c>
      <c r="K553" s="42" t="s">
        <v>323</v>
      </c>
      <c r="L553" s="42" t="s">
        <v>386</v>
      </c>
      <c r="M553" s="42"/>
    </row>
    <row r="554" spans="1:13" ht="12.75" customHeight="1">
      <c r="A554" s="40" t="s">
        <v>1597</v>
      </c>
      <c r="B554" s="28" t="s">
        <v>2510</v>
      </c>
      <c r="C554" s="28" t="s">
        <v>272</v>
      </c>
      <c r="D554" s="28" t="s">
        <v>50</v>
      </c>
      <c r="E554" s="28" t="s">
        <v>974</v>
      </c>
      <c r="F554" s="28" t="s">
        <v>974</v>
      </c>
      <c r="G554" s="28" t="s">
        <v>1410</v>
      </c>
      <c r="H554" s="28" t="s">
        <v>323</v>
      </c>
      <c r="I554" s="42" t="s">
        <v>323</v>
      </c>
      <c r="J554" s="42" t="s">
        <v>323</v>
      </c>
      <c r="K554" s="42" t="s">
        <v>323</v>
      </c>
      <c r="L554" s="42" t="s">
        <v>323</v>
      </c>
      <c r="M554" s="42"/>
    </row>
    <row r="555" spans="1:13" ht="12.75" customHeight="1">
      <c r="A555" s="40" t="s">
        <v>3158</v>
      </c>
      <c r="B555" s="28" t="s">
        <v>3536</v>
      </c>
      <c r="C555" s="28" t="s">
        <v>272</v>
      </c>
      <c r="D555" s="28" t="s">
        <v>50</v>
      </c>
      <c r="E555" s="28" t="s">
        <v>101</v>
      </c>
      <c r="F555" s="28" t="s">
        <v>101</v>
      </c>
      <c r="G555" s="28" t="s">
        <v>51</v>
      </c>
      <c r="H555" s="28" t="s">
        <v>3021</v>
      </c>
      <c r="I555" s="42" t="s">
        <v>3075</v>
      </c>
      <c r="J555" s="42" t="s">
        <v>362</v>
      </c>
      <c r="K555" s="42" t="s">
        <v>363</v>
      </c>
      <c r="L555" s="42" t="s">
        <v>364</v>
      </c>
      <c r="M555" s="42"/>
    </row>
    <row r="556" spans="1:13" ht="12.75" customHeight="1">
      <c r="A556" s="40" t="s">
        <v>3159</v>
      </c>
      <c r="B556" s="28" t="s">
        <v>3537</v>
      </c>
      <c r="C556" s="28" t="s">
        <v>272</v>
      </c>
      <c r="D556" s="28" t="s">
        <v>50</v>
      </c>
      <c r="E556" s="28" t="s">
        <v>101</v>
      </c>
      <c r="F556" s="28" t="s">
        <v>101</v>
      </c>
      <c r="G556" s="28" t="s">
        <v>142</v>
      </c>
      <c r="H556" s="28" t="s">
        <v>3021</v>
      </c>
      <c r="I556" s="42" t="s">
        <v>365</v>
      </c>
      <c r="J556" s="42" t="s">
        <v>366</v>
      </c>
      <c r="K556" s="42" t="s">
        <v>3076</v>
      </c>
      <c r="L556" s="42" t="s">
        <v>367</v>
      </c>
      <c r="M556" s="42"/>
    </row>
    <row r="557" spans="1:13" ht="12.75" customHeight="1">
      <c r="A557" s="40" t="s">
        <v>3160</v>
      </c>
      <c r="B557" s="28" t="s">
        <v>3538</v>
      </c>
      <c r="C557" s="28" t="s">
        <v>272</v>
      </c>
      <c r="D557" s="28" t="s">
        <v>50</v>
      </c>
      <c r="E557" s="28" t="s">
        <v>101</v>
      </c>
      <c r="F557" s="28" t="s">
        <v>101</v>
      </c>
      <c r="G557" s="28" t="s">
        <v>135</v>
      </c>
      <c r="H557" s="28" t="s">
        <v>3021</v>
      </c>
      <c r="I557" s="42" t="s">
        <v>368</v>
      </c>
      <c r="J557" s="42" t="s">
        <v>369</v>
      </c>
      <c r="K557" s="42" t="s">
        <v>370</v>
      </c>
      <c r="L557" s="42" t="s">
        <v>371</v>
      </c>
      <c r="M557" s="42"/>
    </row>
    <row r="558" spans="1:13" ht="12.75" customHeight="1">
      <c r="A558" s="40" t="s">
        <v>3161</v>
      </c>
      <c r="B558" s="28" t="s">
        <v>3539</v>
      </c>
      <c r="C558" s="28" t="s">
        <v>272</v>
      </c>
      <c r="D558" s="28" t="s">
        <v>50</v>
      </c>
      <c r="E558" s="28" t="s">
        <v>101</v>
      </c>
      <c r="F558" s="28" t="s">
        <v>101</v>
      </c>
      <c r="G558" s="28" t="s">
        <v>136</v>
      </c>
      <c r="H558" s="28" t="s">
        <v>3021</v>
      </c>
      <c r="I558" s="42" t="s">
        <v>372</v>
      </c>
      <c r="J558" s="42" t="s">
        <v>373</v>
      </c>
      <c r="K558" s="42" t="s">
        <v>374</v>
      </c>
      <c r="L558" s="42" t="s">
        <v>375</v>
      </c>
      <c r="M558" s="42"/>
    </row>
    <row r="559" spans="1:13" ht="12.75" customHeight="1">
      <c r="A559" s="40" t="s">
        <v>3162</v>
      </c>
      <c r="B559" s="28" t="s">
        <v>3540</v>
      </c>
      <c r="C559" s="28" t="s">
        <v>272</v>
      </c>
      <c r="D559" s="28" t="s">
        <v>50</v>
      </c>
      <c r="E559" s="28" t="s">
        <v>101</v>
      </c>
      <c r="F559" s="28" t="s">
        <v>101</v>
      </c>
      <c r="G559" s="28" t="s">
        <v>137</v>
      </c>
      <c r="H559" s="28" t="s">
        <v>3021</v>
      </c>
      <c r="I559" s="42" t="s">
        <v>376</v>
      </c>
      <c r="J559" s="42" t="s">
        <v>3077</v>
      </c>
      <c r="K559" s="42" t="s">
        <v>377</v>
      </c>
      <c r="L559" s="42" t="s">
        <v>378</v>
      </c>
      <c r="M559" s="42"/>
    </row>
    <row r="560" spans="1:13" ht="12.75" customHeight="1">
      <c r="A560" s="40" t="s">
        <v>3163</v>
      </c>
      <c r="B560" s="28" t="s">
        <v>3541</v>
      </c>
      <c r="C560" s="28" t="s">
        <v>272</v>
      </c>
      <c r="D560" s="28" t="s">
        <v>50</v>
      </c>
      <c r="E560" s="28" t="s">
        <v>101</v>
      </c>
      <c r="F560" s="28" t="s">
        <v>101</v>
      </c>
      <c r="G560" s="28" t="s">
        <v>138</v>
      </c>
      <c r="H560" s="28" t="s">
        <v>3021</v>
      </c>
      <c r="I560" s="42" t="s">
        <v>379</v>
      </c>
      <c r="J560" s="42" t="s">
        <v>380</v>
      </c>
      <c r="K560" s="42" t="s">
        <v>323</v>
      </c>
      <c r="L560" s="42" t="s">
        <v>381</v>
      </c>
      <c r="M560" s="42"/>
    </row>
    <row r="561" spans="1:13" ht="12.75" customHeight="1">
      <c r="A561" s="40" t="s">
        <v>3164</v>
      </c>
      <c r="B561" s="28" t="s">
        <v>3542</v>
      </c>
      <c r="C561" s="28" t="s">
        <v>272</v>
      </c>
      <c r="D561" s="28" t="s">
        <v>50</v>
      </c>
      <c r="E561" s="28" t="s">
        <v>101</v>
      </c>
      <c r="F561" s="28" t="s">
        <v>101</v>
      </c>
      <c r="G561" s="28" t="s">
        <v>143</v>
      </c>
      <c r="H561" s="28" t="s">
        <v>3021</v>
      </c>
      <c r="I561" s="42" t="s">
        <v>382</v>
      </c>
      <c r="J561" s="42" t="s">
        <v>383</v>
      </c>
      <c r="K561" s="42" t="s">
        <v>323</v>
      </c>
      <c r="L561" s="42" t="s">
        <v>3078</v>
      </c>
      <c r="M561" s="42"/>
    </row>
    <row r="562" spans="1:13" ht="12.75" customHeight="1">
      <c r="A562" s="40" t="s">
        <v>3165</v>
      </c>
      <c r="B562" s="28" t="s">
        <v>3543</v>
      </c>
      <c r="C562" s="28" t="s">
        <v>272</v>
      </c>
      <c r="D562" s="28" t="s">
        <v>50</v>
      </c>
      <c r="E562" s="28" t="s">
        <v>101</v>
      </c>
      <c r="F562" s="28" t="s">
        <v>101</v>
      </c>
      <c r="G562" s="28" t="s">
        <v>144</v>
      </c>
      <c r="H562" s="28" t="s">
        <v>3021</v>
      </c>
      <c r="I562" s="42" t="s">
        <v>384</v>
      </c>
      <c r="J562" s="42" t="s">
        <v>385</v>
      </c>
      <c r="K562" s="42" t="s">
        <v>323</v>
      </c>
      <c r="L562" s="42" t="s">
        <v>386</v>
      </c>
      <c r="M562" s="42"/>
    </row>
    <row r="563" spans="1:13" ht="12.75" customHeight="1">
      <c r="A563" s="40" t="s">
        <v>3166</v>
      </c>
      <c r="B563" s="28" t="s">
        <v>3544</v>
      </c>
      <c r="C563" s="28" t="s">
        <v>272</v>
      </c>
      <c r="D563" s="28" t="s">
        <v>50</v>
      </c>
      <c r="E563" s="28" t="s">
        <v>45</v>
      </c>
      <c r="F563" s="28" t="s">
        <v>45</v>
      </c>
      <c r="G563" s="28" t="s">
        <v>51</v>
      </c>
      <c r="H563" s="28" t="s">
        <v>3022</v>
      </c>
      <c r="I563" s="42" t="s">
        <v>3075</v>
      </c>
      <c r="J563" s="42" t="s">
        <v>362</v>
      </c>
      <c r="K563" s="42" t="s">
        <v>363</v>
      </c>
      <c r="L563" s="42" t="s">
        <v>364</v>
      </c>
      <c r="M563" s="42"/>
    </row>
    <row r="564" spans="1:13" ht="12.75" customHeight="1">
      <c r="A564" s="40" t="s">
        <v>3167</v>
      </c>
      <c r="B564" s="28" t="s">
        <v>3545</v>
      </c>
      <c r="C564" s="28" t="s">
        <v>272</v>
      </c>
      <c r="D564" s="28" t="s">
        <v>50</v>
      </c>
      <c r="E564" s="28" t="s">
        <v>45</v>
      </c>
      <c r="F564" s="28" t="s">
        <v>45</v>
      </c>
      <c r="G564" s="28" t="s">
        <v>142</v>
      </c>
      <c r="H564" s="28" t="s">
        <v>3022</v>
      </c>
      <c r="I564" s="42" t="s">
        <v>365</v>
      </c>
      <c r="J564" s="42" t="s">
        <v>366</v>
      </c>
      <c r="K564" s="42" t="s">
        <v>3076</v>
      </c>
      <c r="L564" s="42" t="s">
        <v>367</v>
      </c>
      <c r="M564" s="42"/>
    </row>
    <row r="565" spans="1:13" ht="12.75" customHeight="1">
      <c r="A565" s="40" t="s">
        <v>3168</v>
      </c>
      <c r="B565" s="28" t="s">
        <v>3546</v>
      </c>
      <c r="C565" s="28" t="s">
        <v>272</v>
      </c>
      <c r="D565" s="28" t="s">
        <v>50</v>
      </c>
      <c r="E565" s="28" t="s">
        <v>45</v>
      </c>
      <c r="F565" s="28" t="s">
        <v>45</v>
      </c>
      <c r="G565" s="28" t="s">
        <v>135</v>
      </c>
      <c r="H565" s="28" t="s">
        <v>3022</v>
      </c>
      <c r="I565" s="42" t="s">
        <v>368</v>
      </c>
      <c r="J565" s="42" t="s">
        <v>369</v>
      </c>
      <c r="K565" s="42" t="s">
        <v>370</v>
      </c>
      <c r="L565" s="42" t="s">
        <v>371</v>
      </c>
      <c r="M565" s="42"/>
    </row>
    <row r="566" spans="1:13" ht="12.75" customHeight="1">
      <c r="A566" s="40" t="s">
        <v>3169</v>
      </c>
      <c r="B566" s="28" t="s">
        <v>3547</v>
      </c>
      <c r="C566" s="28" t="s">
        <v>272</v>
      </c>
      <c r="D566" s="28" t="s">
        <v>50</v>
      </c>
      <c r="E566" s="28" t="s">
        <v>45</v>
      </c>
      <c r="F566" s="28" t="s">
        <v>45</v>
      </c>
      <c r="G566" s="28" t="s">
        <v>136</v>
      </c>
      <c r="H566" s="28" t="s">
        <v>3022</v>
      </c>
      <c r="I566" s="42" t="s">
        <v>372</v>
      </c>
      <c r="J566" s="42" t="s">
        <v>373</v>
      </c>
      <c r="K566" s="42" t="s">
        <v>374</v>
      </c>
      <c r="L566" s="42" t="s">
        <v>375</v>
      </c>
      <c r="M566" s="42"/>
    </row>
    <row r="567" spans="1:13" ht="12.75" customHeight="1">
      <c r="A567" s="40" t="s">
        <v>3170</v>
      </c>
      <c r="B567" s="28" t="s">
        <v>3548</v>
      </c>
      <c r="C567" s="28" t="s">
        <v>272</v>
      </c>
      <c r="D567" s="28" t="s">
        <v>50</v>
      </c>
      <c r="E567" s="28" t="s">
        <v>45</v>
      </c>
      <c r="F567" s="28" t="s">
        <v>45</v>
      </c>
      <c r="G567" s="28" t="s">
        <v>137</v>
      </c>
      <c r="H567" s="28" t="s">
        <v>3022</v>
      </c>
      <c r="I567" s="42" t="s">
        <v>376</v>
      </c>
      <c r="J567" s="42" t="s">
        <v>3077</v>
      </c>
      <c r="K567" s="42" t="s">
        <v>377</v>
      </c>
      <c r="L567" s="42" t="s">
        <v>378</v>
      </c>
      <c r="M567" s="42"/>
    </row>
    <row r="568" spans="1:13" ht="12.75" customHeight="1">
      <c r="A568" s="40" t="s">
        <v>3171</v>
      </c>
      <c r="B568" s="28" t="s">
        <v>3549</v>
      </c>
      <c r="C568" s="28" t="s">
        <v>272</v>
      </c>
      <c r="D568" s="28" t="s">
        <v>50</v>
      </c>
      <c r="E568" s="28" t="s">
        <v>45</v>
      </c>
      <c r="F568" s="28" t="s">
        <v>45</v>
      </c>
      <c r="G568" s="28" t="s">
        <v>138</v>
      </c>
      <c r="H568" s="28" t="s">
        <v>3022</v>
      </c>
      <c r="I568" s="42" t="s">
        <v>379</v>
      </c>
      <c r="J568" s="42" t="s">
        <v>380</v>
      </c>
      <c r="K568" s="42" t="s">
        <v>323</v>
      </c>
      <c r="L568" s="42" t="s">
        <v>381</v>
      </c>
      <c r="M568" s="42"/>
    </row>
    <row r="569" spans="1:13" ht="12.75" customHeight="1">
      <c r="A569" s="40" t="s">
        <v>3172</v>
      </c>
      <c r="B569" s="28" t="s">
        <v>3550</v>
      </c>
      <c r="C569" s="28" t="s">
        <v>272</v>
      </c>
      <c r="D569" s="28" t="s">
        <v>50</v>
      </c>
      <c r="E569" s="28" t="s">
        <v>45</v>
      </c>
      <c r="F569" s="28" t="s">
        <v>45</v>
      </c>
      <c r="G569" s="28" t="s">
        <v>143</v>
      </c>
      <c r="H569" s="28" t="s">
        <v>3022</v>
      </c>
      <c r="I569" s="42" t="s">
        <v>382</v>
      </c>
      <c r="J569" s="42" t="s">
        <v>383</v>
      </c>
      <c r="K569" s="42" t="s">
        <v>323</v>
      </c>
      <c r="L569" s="42" t="s">
        <v>3078</v>
      </c>
      <c r="M569" s="42"/>
    </row>
    <row r="570" spans="1:13" ht="12.75" customHeight="1">
      <c r="A570" s="40" t="s">
        <v>3173</v>
      </c>
      <c r="B570" s="28" t="s">
        <v>3551</v>
      </c>
      <c r="C570" s="28" t="s">
        <v>272</v>
      </c>
      <c r="D570" s="28" t="s">
        <v>50</v>
      </c>
      <c r="E570" s="28" t="s">
        <v>45</v>
      </c>
      <c r="F570" s="28" t="s">
        <v>45</v>
      </c>
      <c r="G570" s="28" t="s">
        <v>144</v>
      </c>
      <c r="H570" s="28" t="s">
        <v>3022</v>
      </c>
      <c r="I570" s="42" t="s">
        <v>384</v>
      </c>
      <c r="J570" s="42" t="s">
        <v>385</v>
      </c>
      <c r="K570" s="42" t="s">
        <v>323</v>
      </c>
      <c r="L570" s="42" t="s">
        <v>386</v>
      </c>
      <c r="M570" s="42"/>
    </row>
    <row r="571" spans="1:13" ht="12.75" customHeight="1">
      <c r="A571" s="40" t="s">
        <v>3174</v>
      </c>
      <c r="B571" s="28" t="s">
        <v>3552</v>
      </c>
      <c r="C571" s="28" t="s">
        <v>272</v>
      </c>
      <c r="D571" s="28" t="s">
        <v>50</v>
      </c>
      <c r="E571" s="28" t="s">
        <v>2845</v>
      </c>
      <c r="F571" s="28" t="s">
        <v>2845</v>
      </c>
      <c r="G571" s="28" t="s">
        <v>51</v>
      </c>
      <c r="H571" s="28" t="s">
        <v>3023</v>
      </c>
      <c r="I571" s="42" t="s">
        <v>3075</v>
      </c>
      <c r="J571" s="42" t="s">
        <v>362</v>
      </c>
      <c r="K571" s="42" t="s">
        <v>363</v>
      </c>
      <c r="L571" s="42" t="s">
        <v>364</v>
      </c>
      <c r="M571" s="42"/>
    </row>
    <row r="572" spans="1:13" ht="12.75" customHeight="1">
      <c r="A572" s="40" t="s">
        <v>3175</v>
      </c>
      <c r="B572" s="28" t="s">
        <v>3553</v>
      </c>
      <c r="C572" s="28" t="s">
        <v>272</v>
      </c>
      <c r="D572" s="28" t="s">
        <v>50</v>
      </c>
      <c r="E572" s="28" t="s">
        <v>2845</v>
      </c>
      <c r="F572" s="28" t="s">
        <v>2845</v>
      </c>
      <c r="G572" s="28" t="s">
        <v>142</v>
      </c>
      <c r="H572" s="28" t="s">
        <v>3023</v>
      </c>
      <c r="I572" s="42" t="s">
        <v>365</v>
      </c>
      <c r="J572" s="42" t="s">
        <v>366</v>
      </c>
      <c r="K572" s="42" t="s">
        <v>3076</v>
      </c>
      <c r="L572" s="42" t="s">
        <v>367</v>
      </c>
      <c r="M572" s="42"/>
    </row>
    <row r="573" spans="1:13" ht="12.75" customHeight="1">
      <c r="A573" s="40" t="s">
        <v>3176</v>
      </c>
      <c r="B573" s="28" t="s">
        <v>3554</v>
      </c>
      <c r="C573" s="28" t="s">
        <v>272</v>
      </c>
      <c r="D573" s="28" t="s">
        <v>50</v>
      </c>
      <c r="E573" s="28" t="s">
        <v>2845</v>
      </c>
      <c r="F573" s="28" t="s">
        <v>2845</v>
      </c>
      <c r="G573" s="28" t="s">
        <v>135</v>
      </c>
      <c r="H573" s="28" t="s">
        <v>3023</v>
      </c>
      <c r="I573" s="42" t="s">
        <v>368</v>
      </c>
      <c r="J573" s="42" t="s">
        <v>369</v>
      </c>
      <c r="K573" s="42" t="s">
        <v>370</v>
      </c>
      <c r="L573" s="42" t="s">
        <v>371</v>
      </c>
      <c r="M573" s="42"/>
    </row>
    <row r="574" spans="1:13" ht="12.75" customHeight="1">
      <c r="A574" s="40" t="s">
        <v>3177</v>
      </c>
      <c r="B574" s="28" t="s">
        <v>3555</v>
      </c>
      <c r="C574" s="28" t="s">
        <v>272</v>
      </c>
      <c r="D574" s="28" t="s">
        <v>50</v>
      </c>
      <c r="E574" s="28" t="s">
        <v>2845</v>
      </c>
      <c r="F574" s="28" t="s">
        <v>2845</v>
      </c>
      <c r="G574" s="28" t="s">
        <v>136</v>
      </c>
      <c r="H574" s="28" t="s">
        <v>3023</v>
      </c>
      <c r="I574" s="42" t="s">
        <v>372</v>
      </c>
      <c r="J574" s="42" t="s">
        <v>373</v>
      </c>
      <c r="K574" s="42" t="s">
        <v>374</v>
      </c>
      <c r="L574" s="42" t="s">
        <v>375</v>
      </c>
      <c r="M574" s="42"/>
    </row>
    <row r="575" spans="1:13" ht="12.75" customHeight="1">
      <c r="A575" s="40" t="s">
        <v>3178</v>
      </c>
      <c r="B575" s="28" t="s">
        <v>3556</v>
      </c>
      <c r="C575" s="28" t="s">
        <v>272</v>
      </c>
      <c r="D575" s="28" t="s">
        <v>50</v>
      </c>
      <c r="E575" s="28" t="s">
        <v>2845</v>
      </c>
      <c r="F575" s="28" t="s">
        <v>2845</v>
      </c>
      <c r="G575" s="28" t="s">
        <v>137</v>
      </c>
      <c r="H575" s="28" t="s">
        <v>3023</v>
      </c>
      <c r="I575" s="42" t="s">
        <v>376</v>
      </c>
      <c r="J575" s="42" t="s">
        <v>3077</v>
      </c>
      <c r="K575" s="42" t="s">
        <v>377</v>
      </c>
      <c r="L575" s="42" t="s">
        <v>378</v>
      </c>
      <c r="M575" s="42"/>
    </row>
    <row r="576" spans="1:13" ht="12.75" customHeight="1">
      <c r="A576" s="40" t="s">
        <v>3179</v>
      </c>
      <c r="B576" s="28" t="s">
        <v>3557</v>
      </c>
      <c r="C576" s="28" t="s">
        <v>272</v>
      </c>
      <c r="D576" s="28" t="s">
        <v>50</v>
      </c>
      <c r="E576" s="28" t="s">
        <v>2845</v>
      </c>
      <c r="F576" s="28" t="s">
        <v>2845</v>
      </c>
      <c r="G576" s="28" t="s">
        <v>138</v>
      </c>
      <c r="H576" s="28" t="s">
        <v>3023</v>
      </c>
      <c r="I576" s="42" t="s">
        <v>379</v>
      </c>
      <c r="J576" s="42" t="s">
        <v>380</v>
      </c>
      <c r="K576" s="42" t="s">
        <v>323</v>
      </c>
      <c r="L576" s="42" t="s">
        <v>381</v>
      </c>
      <c r="M576" s="42"/>
    </row>
    <row r="577" spans="1:13" ht="12.75" customHeight="1">
      <c r="A577" s="40" t="s">
        <v>3180</v>
      </c>
      <c r="B577" s="28" t="s">
        <v>3558</v>
      </c>
      <c r="C577" s="28" t="s">
        <v>272</v>
      </c>
      <c r="D577" s="28" t="s">
        <v>50</v>
      </c>
      <c r="E577" s="28" t="s">
        <v>2845</v>
      </c>
      <c r="F577" s="28" t="s">
        <v>2845</v>
      </c>
      <c r="G577" s="28" t="s">
        <v>143</v>
      </c>
      <c r="H577" s="28" t="s">
        <v>3023</v>
      </c>
      <c r="I577" s="42" t="s">
        <v>382</v>
      </c>
      <c r="J577" s="42" t="s">
        <v>383</v>
      </c>
      <c r="K577" s="42" t="s">
        <v>323</v>
      </c>
      <c r="L577" s="42" t="s">
        <v>3078</v>
      </c>
      <c r="M577" s="42"/>
    </row>
    <row r="578" spans="1:13" ht="12.75" customHeight="1">
      <c r="A578" s="40" t="s">
        <v>3181</v>
      </c>
      <c r="B578" s="28" t="s">
        <v>3559</v>
      </c>
      <c r="C578" s="28" t="s">
        <v>272</v>
      </c>
      <c r="D578" s="28" t="s">
        <v>50</v>
      </c>
      <c r="E578" s="28" t="s">
        <v>2845</v>
      </c>
      <c r="F578" s="28" t="s">
        <v>2845</v>
      </c>
      <c r="G578" s="28" t="s">
        <v>144</v>
      </c>
      <c r="H578" s="28" t="s">
        <v>3023</v>
      </c>
      <c r="I578" s="42" t="s">
        <v>384</v>
      </c>
      <c r="J578" s="42" t="s">
        <v>385</v>
      </c>
      <c r="K578" s="42" t="s">
        <v>323</v>
      </c>
      <c r="L578" s="42" t="s">
        <v>386</v>
      </c>
      <c r="M578" s="42"/>
    </row>
    <row r="579" spans="1:13" ht="12.75" customHeight="1">
      <c r="A579" s="40" t="s">
        <v>3182</v>
      </c>
      <c r="B579" s="28" t="s">
        <v>3560</v>
      </c>
      <c r="C579" s="28" t="s">
        <v>272</v>
      </c>
      <c r="D579" s="28" t="s">
        <v>50</v>
      </c>
      <c r="E579" s="28" t="s">
        <v>102</v>
      </c>
      <c r="F579" s="28" t="s">
        <v>102</v>
      </c>
      <c r="G579" s="28" t="s">
        <v>51</v>
      </c>
      <c r="H579" s="28" t="s">
        <v>3024</v>
      </c>
      <c r="I579" s="42" t="s">
        <v>3075</v>
      </c>
      <c r="J579" s="42" t="s">
        <v>362</v>
      </c>
      <c r="K579" s="42" t="s">
        <v>363</v>
      </c>
      <c r="L579" s="42" t="s">
        <v>364</v>
      </c>
      <c r="M579" s="42"/>
    </row>
    <row r="580" spans="1:13" ht="12.75" customHeight="1">
      <c r="A580" s="40" t="s">
        <v>3183</v>
      </c>
      <c r="B580" s="28" t="s">
        <v>3561</v>
      </c>
      <c r="C580" s="28" t="s">
        <v>272</v>
      </c>
      <c r="D580" s="28" t="s">
        <v>50</v>
      </c>
      <c r="E580" s="28" t="s">
        <v>102</v>
      </c>
      <c r="F580" s="28" t="s">
        <v>102</v>
      </c>
      <c r="G580" s="28" t="s">
        <v>142</v>
      </c>
      <c r="H580" s="28" t="s">
        <v>3024</v>
      </c>
      <c r="I580" s="42" t="s">
        <v>365</v>
      </c>
      <c r="J580" s="42" t="s">
        <v>366</v>
      </c>
      <c r="K580" s="42" t="s">
        <v>3076</v>
      </c>
      <c r="L580" s="42" t="s">
        <v>367</v>
      </c>
      <c r="M580" s="42"/>
    </row>
    <row r="581" spans="1:13" ht="12.75" customHeight="1">
      <c r="A581" s="40" t="s">
        <v>3184</v>
      </c>
      <c r="B581" s="28" t="s">
        <v>3562</v>
      </c>
      <c r="C581" s="28" t="s">
        <v>272</v>
      </c>
      <c r="D581" s="28" t="s">
        <v>50</v>
      </c>
      <c r="E581" s="28" t="s">
        <v>102</v>
      </c>
      <c r="F581" s="28" t="s">
        <v>102</v>
      </c>
      <c r="G581" s="28" t="s">
        <v>135</v>
      </c>
      <c r="H581" s="28" t="s">
        <v>3024</v>
      </c>
      <c r="I581" s="42" t="s">
        <v>368</v>
      </c>
      <c r="J581" s="42" t="s">
        <v>369</v>
      </c>
      <c r="K581" s="42" t="s">
        <v>370</v>
      </c>
      <c r="L581" s="42" t="s">
        <v>371</v>
      </c>
      <c r="M581" s="42"/>
    </row>
    <row r="582" spans="1:13" ht="12.75" customHeight="1">
      <c r="A582" s="40" t="s">
        <v>3185</v>
      </c>
      <c r="B582" s="28" t="s">
        <v>3563</v>
      </c>
      <c r="C582" s="28" t="s">
        <v>272</v>
      </c>
      <c r="D582" s="28" t="s">
        <v>50</v>
      </c>
      <c r="E582" s="28" t="s">
        <v>102</v>
      </c>
      <c r="F582" s="28" t="s">
        <v>102</v>
      </c>
      <c r="G582" s="28" t="s">
        <v>136</v>
      </c>
      <c r="H582" s="28" t="s">
        <v>3024</v>
      </c>
      <c r="I582" s="42" t="s">
        <v>372</v>
      </c>
      <c r="J582" s="42" t="s">
        <v>373</v>
      </c>
      <c r="K582" s="42" t="s">
        <v>374</v>
      </c>
      <c r="L582" s="42" t="s">
        <v>375</v>
      </c>
      <c r="M582" s="42"/>
    </row>
    <row r="583" spans="1:13" ht="12.75" customHeight="1">
      <c r="A583" s="40" t="s">
        <v>3186</v>
      </c>
      <c r="B583" s="28" t="s">
        <v>3564</v>
      </c>
      <c r="C583" s="28" t="s">
        <v>272</v>
      </c>
      <c r="D583" s="28" t="s">
        <v>50</v>
      </c>
      <c r="E583" s="28" t="s">
        <v>102</v>
      </c>
      <c r="F583" s="28" t="s">
        <v>102</v>
      </c>
      <c r="G583" s="28" t="s">
        <v>137</v>
      </c>
      <c r="H583" s="28" t="s">
        <v>3024</v>
      </c>
      <c r="I583" s="42" t="s">
        <v>376</v>
      </c>
      <c r="J583" s="42" t="s">
        <v>3077</v>
      </c>
      <c r="K583" s="42" t="s">
        <v>377</v>
      </c>
      <c r="L583" s="42" t="s">
        <v>378</v>
      </c>
      <c r="M583" s="42"/>
    </row>
    <row r="584" spans="1:13" ht="12.75" customHeight="1">
      <c r="A584" s="40" t="s">
        <v>3187</v>
      </c>
      <c r="B584" s="28" t="s">
        <v>3565</v>
      </c>
      <c r="C584" s="28" t="s">
        <v>272</v>
      </c>
      <c r="D584" s="28" t="s">
        <v>50</v>
      </c>
      <c r="E584" s="28" t="s">
        <v>102</v>
      </c>
      <c r="F584" s="28" t="s">
        <v>102</v>
      </c>
      <c r="G584" s="28" t="s">
        <v>138</v>
      </c>
      <c r="H584" s="28" t="s">
        <v>3024</v>
      </c>
      <c r="I584" s="42" t="s">
        <v>379</v>
      </c>
      <c r="J584" s="42" t="s">
        <v>380</v>
      </c>
      <c r="K584" s="42" t="s">
        <v>323</v>
      </c>
      <c r="L584" s="42" t="s">
        <v>381</v>
      </c>
      <c r="M584" s="42"/>
    </row>
    <row r="585" spans="1:13" ht="12.75" customHeight="1">
      <c r="A585" s="40" t="s">
        <v>3188</v>
      </c>
      <c r="B585" s="28" t="s">
        <v>3566</v>
      </c>
      <c r="C585" s="28" t="s">
        <v>272</v>
      </c>
      <c r="D585" s="28" t="s">
        <v>50</v>
      </c>
      <c r="E585" s="28" t="s">
        <v>102</v>
      </c>
      <c r="F585" s="28" t="s">
        <v>102</v>
      </c>
      <c r="G585" s="28" t="s">
        <v>143</v>
      </c>
      <c r="H585" s="28" t="s">
        <v>3024</v>
      </c>
      <c r="I585" s="42" t="s">
        <v>382</v>
      </c>
      <c r="J585" s="42" t="s">
        <v>383</v>
      </c>
      <c r="K585" s="42" t="s">
        <v>323</v>
      </c>
      <c r="L585" s="42" t="s">
        <v>3078</v>
      </c>
      <c r="M585" s="42"/>
    </row>
    <row r="586" spans="1:13" ht="12.75" customHeight="1">
      <c r="A586" s="40" t="s">
        <v>3189</v>
      </c>
      <c r="B586" s="28" t="s">
        <v>3567</v>
      </c>
      <c r="C586" s="28" t="s">
        <v>272</v>
      </c>
      <c r="D586" s="28" t="s">
        <v>50</v>
      </c>
      <c r="E586" s="28" t="s">
        <v>102</v>
      </c>
      <c r="F586" s="28" t="s">
        <v>102</v>
      </c>
      <c r="G586" s="28" t="s">
        <v>144</v>
      </c>
      <c r="H586" s="28" t="s">
        <v>3024</v>
      </c>
      <c r="I586" s="42" t="s">
        <v>384</v>
      </c>
      <c r="J586" s="42" t="s">
        <v>385</v>
      </c>
      <c r="K586" s="42" t="s">
        <v>323</v>
      </c>
      <c r="L586" s="42" t="s">
        <v>386</v>
      </c>
      <c r="M586" s="42"/>
    </row>
    <row r="587" spans="1:13" ht="12.75" customHeight="1">
      <c r="A587" s="40" t="s">
        <v>837</v>
      </c>
      <c r="B587" s="28" t="s">
        <v>3568</v>
      </c>
      <c r="C587" s="28" t="s">
        <v>272</v>
      </c>
      <c r="D587" s="28" t="s">
        <v>196</v>
      </c>
      <c r="E587" s="28" t="s">
        <v>100</v>
      </c>
      <c r="F587" s="28" t="s">
        <v>100</v>
      </c>
      <c r="G587" s="28" t="s">
        <v>51</v>
      </c>
      <c r="H587" s="28" t="s">
        <v>3025</v>
      </c>
      <c r="I587" s="42" t="s">
        <v>3075</v>
      </c>
      <c r="J587" s="42" t="s">
        <v>362</v>
      </c>
      <c r="K587" s="42" t="s">
        <v>363</v>
      </c>
      <c r="L587" s="42" t="s">
        <v>364</v>
      </c>
      <c r="M587" s="42"/>
    </row>
    <row r="588" spans="1:13" ht="12.75" customHeight="1">
      <c r="A588" s="40" t="s">
        <v>558</v>
      </c>
      <c r="B588" s="28" t="s">
        <v>3569</v>
      </c>
      <c r="C588" s="28" t="s">
        <v>272</v>
      </c>
      <c r="D588" s="28" t="s">
        <v>196</v>
      </c>
      <c r="E588" s="28" t="s">
        <v>100</v>
      </c>
      <c r="F588" s="28" t="s">
        <v>100</v>
      </c>
      <c r="G588" s="28" t="s">
        <v>142</v>
      </c>
      <c r="H588" s="28" t="s">
        <v>3025</v>
      </c>
      <c r="I588" s="42" t="s">
        <v>365</v>
      </c>
      <c r="J588" s="42" t="s">
        <v>366</v>
      </c>
      <c r="K588" s="42" t="s">
        <v>3076</v>
      </c>
      <c r="L588" s="42" t="s">
        <v>367</v>
      </c>
      <c r="M588" s="42"/>
    </row>
    <row r="589" spans="1:13" ht="12.75" customHeight="1">
      <c r="A589" s="40" t="s">
        <v>559</v>
      </c>
      <c r="B589" s="28" t="s">
        <v>3570</v>
      </c>
      <c r="C589" s="28" t="s">
        <v>272</v>
      </c>
      <c r="D589" s="28" t="s">
        <v>196</v>
      </c>
      <c r="E589" s="28" t="s">
        <v>100</v>
      </c>
      <c r="F589" s="28" t="s">
        <v>100</v>
      </c>
      <c r="G589" s="28" t="s">
        <v>135</v>
      </c>
      <c r="H589" s="28" t="s">
        <v>3025</v>
      </c>
      <c r="I589" s="42" t="s">
        <v>368</v>
      </c>
      <c r="J589" s="42" t="s">
        <v>369</v>
      </c>
      <c r="K589" s="42" t="s">
        <v>370</v>
      </c>
      <c r="L589" s="42" t="s">
        <v>371</v>
      </c>
      <c r="M589" s="42"/>
    </row>
    <row r="590" spans="1:13" ht="12.75" customHeight="1">
      <c r="A590" s="40" t="s">
        <v>560</v>
      </c>
      <c r="B590" s="28" t="s">
        <v>3571</v>
      </c>
      <c r="C590" s="28" t="s">
        <v>272</v>
      </c>
      <c r="D590" s="28" t="s">
        <v>196</v>
      </c>
      <c r="E590" s="28" t="s">
        <v>100</v>
      </c>
      <c r="F590" s="28" t="s">
        <v>100</v>
      </c>
      <c r="G590" s="28" t="s">
        <v>136</v>
      </c>
      <c r="H590" s="28" t="s">
        <v>3025</v>
      </c>
      <c r="I590" s="42" t="s">
        <v>372</v>
      </c>
      <c r="J590" s="42" t="s">
        <v>373</v>
      </c>
      <c r="K590" s="42" t="s">
        <v>374</v>
      </c>
      <c r="L590" s="42" t="s">
        <v>375</v>
      </c>
      <c r="M590" s="42"/>
    </row>
    <row r="591" spans="1:13" ht="12.75" customHeight="1">
      <c r="A591" s="40" t="s">
        <v>561</v>
      </c>
      <c r="B591" s="28" t="s">
        <v>3572</v>
      </c>
      <c r="C591" s="28" t="s">
        <v>272</v>
      </c>
      <c r="D591" s="28" t="s">
        <v>196</v>
      </c>
      <c r="E591" s="28" t="s">
        <v>100</v>
      </c>
      <c r="F591" s="28" t="s">
        <v>100</v>
      </c>
      <c r="G591" s="28" t="s">
        <v>137</v>
      </c>
      <c r="H591" s="28" t="s">
        <v>3025</v>
      </c>
      <c r="I591" s="42" t="s">
        <v>376</v>
      </c>
      <c r="J591" s="42" t="s">
        <v>3077</v>
      </c>
      <c r="K591" s="42" t="s">
        <v>377</v>
      </c>
      <c r="L591" s="42" t="s">
        <v>378</v>
      </c>
      <c r="M591" s="42"/>
    </row>
    <row r="592" spans="1:13" ht="12.75" customHeight="1">
      <c r="A592" s="40" t="s">
        <v>838</v>
      </c>
      <c r="B592" s="28" t="s">
        <v>3573</v>
      </c>
      <c r="C592" s="28" t="s">
        <v>272</v>
      </c>
      <c r="D592" s="28" t="s">
        <v>196</v>
      </c>
      <c r="E592" s="28" t="s">
        <v>100</v>
      </c>
      <c r="F592" s="28" t="s">
        <v>100</v>
      </c>
      <c r="G592" s="28" t="s">
        <v>138</v>
      </c>
      <c r="H592" s="28" t="s">
        <v>3025</v>
      </c>
      <c r="I592" s="42" t="s">
        <v>379</v>
      </c>
      <c r="J592" s="42" t="s">
        <v>380</v>
      </c>
      <c r="K592" s="42" t="s">
        <v>323</v>
      </c>
      <c r="L592" s="42" t="s">
        <v>381</v>
      </c>
      <c r="M592" s="42"/>
    </row>
    <row r="593" spans="1:13" ht="12.75" customHeight="1">
      <c r="A593" s="40" t="s">
        <v>562</v>
      </c>
      <c r="B593" s="28" t="s">
        <v>3574</v>
      </c>
      <c r="C593" s="28" t="s">
        <v>272</v>
      </c>
      <c r="D593" s="28" t="s">
        <v>196</v>
      </c>
      <c r="E593" s="28" t="s">
        <v>100</v>
      </c>
      <c r="F593" s="28" t="s">
        <v>100</v>
      </c>
      <c r="G593" s="28" t="s">
        <v>143</v>
      </c>
      <c r="H593" s="28" t="s">
        <v>3025</v>
      </c>
      <c r="I593" s="42" t="s">
        <v>382</v>
      </c>
      <c r="J593" s="42" t="s">
        <v>383</v>
      </c>
      <c r="K593" s="42" t="s">
        <v>323</v>
      </c>
      <c r="L593" s="42" t="s">
        <v>3078</v>
      </c>
      <c r="M593" s="42"/>
    </row>
    <row r="594" spans="1:13" ht="12.75" customHeight="1">
      <c r="A594" s="40" t="s">
        <v>839</v>
      </c>
      <c r="B594" s="28" t="s">
        <v>3575</v>
      </c>
      <c r="C594" s="28" t="s">
        <v>272</v>
      </c>
      <c r="D594" s="28" t="s">
        <v>196</v>
      </c>
      <c r="E594" s="28" t="s">
        <v>100</v>
      </c>
      <c r="F594" s="28" t="s">
        <v>100</v>
      </c>
      <c r="G594" s="28" t="s">
        <v>144</v>
      </c>
      <c r="H594" s="28" t="s">
        <v>3025</v>
      </c>
      <c r="I594" s="42" t="s">
        <v>384</v>
      </c>
      <c r="J594" s="42" t="s">
        <v>385</v>
      </c>
      <c r="K594" s="42" t="s">
        <v>323</v>
      </c>
      <c r="L594" s="42" t="s">
        <v>386</v>
      </c>
      <c r="M594" s="42"/>
    </row>
    <row r="595" spans="1:13" ht="12.75" customHeight="1">
      <c r="A595" s="40" t="s">
        <v>1498</v>
      </c>
      <c r="B595" s="28" t="s">
        <v>3190</v>
      </c>
      <c r="C595" s="28" t="s">
        <v>272</v>
      </c>
      <c r="D595" s="28" t="s">
        <v>196</v>
      </c>
      <c r="E595" s="28" t="s">
        <v>100</v>
      </c>
      <c r="F595" s="28" t="s">
        <v>100</v>
      </c>
      <c r="G595" s="28" t="s">
        <v>1408</v>
      </c>
      <c r="H595" s="28" t="s">
        <v>323</v>
      </c>
      <c r="I595" s="42" t="s">
        <v>323</v>
      </c>
      <c r="J595" s="42" t="s">
        <v>323</v>
      </c>
      <c r="K595" s="42" t="s">
        <v>323</v>
      </c>
      <c r="L595" s="42" t="s">
        <v>323</v>
      </c>
      <c r="M595" s="42"/>
    </row>
    <row r="596" spans="1:13" ht="12.75" customHeight="1">
      <c r="A596" s="40" t="s">
        <v>1499</v>
      </c>
      <c r="B596" s="28" t="s">
        <v>3191</v>
      </c>
      <c r="C596" s="28" t="s">
        <v>272</v>
      </c>
      <c r="D596" s="28" t="s">
        <v>196</v>
      </c>
      <c r="E596" s="28" t="s">
        <v>100</v>
      </c>
      <c r="F596" s="28" t="s">
        <v>100</v>
      </c>
      <c r="G596" s="28" t="s">
        <v>1409</v>
      </c>
      <c r="H596" s="28" t="s">
        <v>323</v>
      </c>
      <c r="I596" s="42" t="s">
        <v>323</v>
      </c>
      <c r="J596" s="42" t="s">
        <v>323</v>
      </c>
      <c r="K596" s="42" t="s">
        <v>323</v>
      </c>
      <c r="L596" s="42" t="s">
        <v>323</v>
      </c>
      <c r="M596" s="42"/>
    </row>
    <row r="597" spans="1:13" ht="12.75" customHeight="1">
      <c r="A597" s="40" t="s">
        <v>1500</v>
      </c>
      <c r="B597" s="28" t="s">
        <v>3192</v>
      </c>
      <c r="C597" s="28" t="s">
        <v>272</v>
      </c>
      <c r="D597" s="28" t="s">
        <v>196</v>
      </c>
      <c r="E597" s="28" t="s">
        <v>100</v>
      </c>
      <c r="F597" s="28" t="s">
        <v>100</v>
      </c>
      <c r="G597" s="28" t="s">
        <v>1410</v>
      </c>
      <c r="H597" s="28" t="s">
        <v>323</v>
      </c>
      <c r="I597" s="42" t="s">
        <v>323</v>
      </c>
      <c r="J597" s="42" t="s">
        <v>323</v>
      </c>
      <c r="K597" s="42" t="s">
        <v>323</v>
      </c>
      <c r="L597" s="42" t="s">
        <v>323</v>
      </c>
      <c r="M597" s="42"/>
    </row>
    <row r="598" spans="1:13" ht="12.75" customHeight="1">
      <c r="A598" s="40" t="s">
        <v>543</v>
      </c>
      <c r="B598" s="28" t="s">
        <v>1279</v>
      </c>
      <c r="C598" s="28" t="s">
        <v>272</v>
      </c>
      <c r="D598" s="28" t="s">
        <v>196</v>
      </c>
      <c r="E598" s="28" t="s">
        <v>5</v>
      </c>
      <c r="F598" s="28" t="s">
        <v>5</v>
      </c>
      <c r="G598" s="28" t="s">
        <v>51</v>
      </c>
      <c r="H598" s="28" t="s">
        <v>3026</v>
      </c>
      <c r="I598" s="42" t="s">
        <v>3075</v>
      </c>
      <c r="J598" s="42" t="s">
        <v>362</v>
      </c>
      <c r="K598" s="42" t="s">
        <v>363</v>
      </c>
      <c r="L598" s="42" t="s">
        <v>364</v>
      </c>
      <c r="M598" s="42"/>
    </row>
    <row r="599" spans="1:13" ht="12.75" customHeight="1">
      <c r="A599" s="40" t="s">
        <v>544</v>
      </c>
      <c r="B599" s="28" t="s">
        <v>1280</v>
      </c>
      <c r="C599" s="28" t="s">
        <v>272</v>
      </c>
      <c r="D599" s="28" t="s">
        <v>196</v>
      </c>
      <c r="E599" s="28" t="s">
        <v>5</v>
      </c>
      <c r="F599" s="28" t="s">
        <v>5</v>
      </c>
      <c r="G599" s="28" t="s">
        <v>142</v>
      </c>
      <c r="H599" s="28" t="s">
        <v>3026</v>
      </c>
      <c r="I599" s="42" t="s">
        <v>365</v>
      </c>
      <c r="J599" s="42" t="s">
        <v>366</v>
      </c>
      <c r="K599" s="42" t="s">
        <v>3076</v>
      </c>
      <c r="L599" s="42" t="s">
        <v>367</v>
      </c>
      <c r="M599" s="42"/>
    </row>
    <row r="600" spans="1:13" ht="12.75" customHeight="1">
      <c r="A600" s="40" t="s">
        <v>545</v>
      </c>
      <c r="B600" s="28" t="s">
        <v>1281</v>
      </c>
      <c r="C600" s="28" t="s">
        <v>272</v>
      </c>
      <c r="D600" s="28" t="s">
        <v>196</v>
      </c>
      <c r="E600" s="28" t="s">
        <v>5</v>
      </c>
      <c r="F600" s="28" t="s">
        <v>5</v>
      </c>
      <c r="G600" s="28" t="s">
        <v>135</v>
      </c>
      <c r="H600" s="28" t="s">
        <v>3026</v>
      </c>
      <c r="I600" s="42" t="s">
        <v>368</v>
      </c>
      <c r="J600" s="42" t="s">
        <v>369</v>
      </c>
      <c r="K600" s="42" t="s">
        <v>370</v>
      </c>
      <c r="L600" s="42" t="s">
        <v>371</v>
      </c>
      <c r="M600" s="42"/>
    </row>
    <row r="601" spans="1:13" ht="12.75" customHeight="1">
      <c r="A601" s="40" t="s">
        <v>546</v>
      </c>
      <c r="B601" s="28" t="s">
        <v>1282</v>
      </c>
      <c r="C601" s="28" t="s">
        <v>272</v>
      </c>
      <c r="D601" s="28" t="s">
        <v>196</v>
      </c>
      <c r="E601" s="28" t="s">
        <v>5</v>
      </c>
      <c r="F601" s="28" t="s">
        <v>5</v>
      </c>
      <c r="G601" s="28" t="s">
        <v>136</v>
      </c>
      <c r="H601" s="28" t="s">
        <v>3026</v>
      </c>
      <c r="I601" s="42" t="s">
        <v>372</v>
      </c>
      <c r="J601" s="42" t="s">
        <v>373</v>
      </c>
      <c r="K601" s="42" t="s">
        <v>374</v>
      </c>
      <c r="L601" s="42" t="s">
        <v>375</v>
      </c>
      <c r="M601" s="42"/>
    </row>
    <row r="602" spans="1:13" ht="12.75" customHeight="1">
      <c r="A602" s="40" t="s">
        <v>547</v>
      </c>
      <c r="B602" s="28" t="s">
        <v>1283</v>
      </c>
      <c r="C602" s="28" t="s">
        <v>272</v>
      </c>
      <c r="D602" s="28" t="s">
        <v>196</v>
      </c>
      <c r="E602" s="28" t="s">
        <v>5</v>
      </c>
      <c r="F602" s="28" t="s">
        <v>5</v>
      </c>
      <c r="G602" s="28" t="s">
        <v>137</v>
      </c>
      <c r="H602" s="28" t="s">
        <v>3026</v>
      </c>
      <c r="I602" s="42" t="s">
        <v>376</v>
      </c>
      <c r="J602" s="42" t="s">
        <v>3077</v>
      </c>
      <c r="K602" s="42" t="s">
        <v>377</v>
      </c>
      <c r="L602" s="42" t="s">
        <v>378</v>
      </c>
      <c r="M602" s="42"/>
    </row>
    <row r="603" spans="1:13" ht="12.75" customHeight="1">
      <c r="A603" s="40" t="s">
        <v>548</v>
      </c>
      <c r="B603" s="28" t="s">
        <v>1284</v>
      </c>
      <c r="C603" s="28" t="s">
        <v>272</v>
      </c>
      <c r="D603" s="28" t="s">
        <v>196</v>
      </c>
      <c r="E603" s="28" t="s">
        <v>5</v>
      </c>
      <c r="F603" s="28" t="s">
        <v>5</v>
      </c>
      <c r="G603" s="28" t="s">
        <v>138</v>
      </c>
      <c r="H603" s="28" t="s">
        <v>3026</v>
      </c>
      <c r="I603" s="42" t="s">
        <v>379</v>
      </c>
      <c r="J603" s="42" t="s">
        <v>380</v>
      </c>
      <c r="K603" s="42" t="s">
        <v>323</v>
      </c>
      <c r="L603" s="42" t="s">
        <v>381</v>
      </c>
      <c r="M603" s="42"/>
    </row>
    <row r="604" spans="1:13" ht="12.75" customHeight="1">
      <c r="A604" s="40" t="s">
        <v>1492</v>
      </c>
      <c r="B604" s="28" t="s">
        <v>2517</v>
      </c>
      <c r="C604" s="28" t="s">
        <v>272</v>
      </c>
      <c r="D604" s="28" t="s">
        <v>196</v>
      </c>
      <c r="E604" s="28" t="s">
        <v>5</v>
      </c>
      <c r="F604" s="28" t="s">
        <v>5</v>
      </c>
      <c r="G604" s="28" t="s">
        <v>1408</v>
      </c>
      <c r="H604" s="28" t="s">
        <v>323</v>
      </c>
      <c r="I604" s="42" t="s">
        <v>323</v>
      </c>
      <c r="J604" s="42" t="s">
        <v>323</v>
      </c>
      <c r="K604" s="42" t="s">
        <v>323</v>
      </c>
      <c r="L604" s="42" t="s">
        <v>323</v>
      </c>
      <c r="M604" s="42"/>
    </row>
    <row r="605" spans="1:13" ht="12.75" customHeight="1">
      <c r="A605" s="40" t="s">
        <v>1493</v>
      </c>
      <c r="B605" s="28" t="s">
        <v>2518</v>
      </c>
      <c r="C605" s="28" t="s">
        <v>272</v>
      </c>
      <c r="D605" s="28" t="s">
        <v>196</v>
      </c>
      <c r="E605" s="28" t="s">
        <v>5</v>
      </c>
      <c r="F605" s="28" t="s">
        <v>5</v>
      </c>
      <c r="G605" s="28" t="s">
        <v>1409</v>
      </c>
      <c r="H605" s="28" t="s">
        <v>323</v>
      </c>
      <c r="I605" s="42" t="s">
        <v>323</v>
      </c>
      <c r="J605" s="42" t="s">
        <v>323</v>
      </c>
      <c r="K605" s="42" t="s">
        <v>323</v>
      </c>
      <c r="L605" s="42" t="s">
        <v>323</v>
      </c>
      <c r="M605" s="42"/>
    </row>
    <row r="606" spans="1:13" ht="12.75" customHeight="1">
      <c r="A606" s="40" t="s">
        <v>3193</v>
      </c>
      <c r="B606" s="28" t="s">
        <v>3576</v>
      </c>
      <c r="C606" s="28" t="s">
        <v>272</v>
      </c>
      <c r="D606" s="28" t="s">
        <v>196</v>
      </c>
      <c r="E606" s="28" t="s">
        <v>2862</v>
      </c>
      <c r="F606" s="28" t="s">
        <v>2862</v>
      </c>
      <c r="G606" s="28" t="s">
        <v>142</v>
      </c>
      <c r="H606" s="28" t="s">
        <v>3027</v>
      </c>
      <c r="I606" s="42" t="s">
        <v>365</v>
      </c>
      <c r="J606" s="42" t="s">
        <v>366</v>
      </c>
      <c r="K606" s="42" t="s">
        <v>3076</v>
      </c>
      <c r="L606" s="42" t="s">
        <v>367</v>
      </c>
      <c r="M606" s="42"/>
    </row>
    <row r="607" spans="1:13" ht="12.75" customHeight="1">
      <c r="A607" s="40" t="s">
        <v>3194</v>
      </c>
      <c r="B607" s="28" t="s">
        <v>3577</v>
      </c>
      <c r="C607" s="28" t="s">
        <v>272</v>
      </c>
      <c r="D607" s="28" t="s">
        <v>196</v>
      </c>
      <c r="E607" s="28" t="s">
        <v>2862</v>
      </c>
      <c r="F607" s="28" t="s">
        <v>2862</v>
      </c>
      <c r="G607" s="28" t="s">
        <v>136</v>
      </c>
      <c r="H607" s="28" t="s">
        <v>3027</v>
      </c>
      <c r="I607" s="42" t="s">
        <v>372</v>
      </c>
      <c r="J607" s="42" t="s">
        <v>373</v>
      </c>
      <c r="K607" s="42" t="s">
        <v>374</v>
      </c>
      <c r="L607" s="42" t="s">
        <v>375</v>
      </c>
      <c r="M607" s="42"/>
    </row>
    <row r="608" spans="1:13" ht="12.75" customHeight="1">
      <c r="A608" s="40" t="s">
        <v>3195</v>
      </c>
      <c r="B608" s="28" t="s">
        <v>3578</v>
      </c>
      <c r="C608" s="28" t="s">
        <v>272</v>
      </c>
      <c r="D608" s="28" t="s">
        <v>196</v>
      </c>
      <c r="E608" s="28" t="s">
        <v>2862</v>
      </c>
      <c r="F608" s="28" t="s">
        <v>2862</v>
      </c>
      <c r="G608" s="28" t="s">
        <v>138</v>
      </c>
      <c r="H608" s="28" t="s">
        <v>3027</v>
      </c>
      <c r="I608" s="42" t="s">
        <v>379</v>
      </c>
      <c r="J608" s="42" t="s">
        <v>380</v>
      </c>
      <c r="K608" s="42" t="s">
        <v>323</v>
      </c>
      <c r="L608" s="42" t="s">
        <v>381</v>
      </c>
      <c r="M608" s="42"/>
    </row>
    <row r="609" spans="1:13" ht="12.75" customHeight="1">
      <c r="A609" s="40" t="s">
        <v>3196</v>
      </c>
      <c r="B609" s="28" t="s">
        <v>3579</v>
      </c>
      <c r="C609" s="28" t="s">
        <v>272</v>
      </c>
      <c r="D609" s="28" t="s">
        <v>196</v>
      </c>
      <c r="E609" s="28" t="s">
        <v>2862</v>
      </c>
      <c r="F609" s="28" t="s">
        <v>2862</v>
      </c>
      <c r="G609" s="28" t="s">
        <v>143</v>
      </c>
      <c r="H609" s="28" t="s">
        <v>3027</v>
      </c>
      <c r="I609" s="42" t="s">
        <v>382</v>
      </c>
      <c r="J609" s="42" t="s">
        <v>383</v>
      </c>
      <c r="K609" s="42" t="s">
        <v>323</v>
      </c>
      <c r="L609" s="42" t="s">
        <v>3078</v>
      </c>
      <c r="M609" s="42"/>
    </row>
    <row r="610" spans="1:13" ht="12.75" customHeight="1">
      <c r="A610" s="40" t="s">
        <v>3197</v>
      </c>
      <c r="B610" s="28" t="s">
        <v>3580</v>
      </c>
      <c r="C610" s="28" t="s">
        <v>272</v>
      </c>
      <c r="D610" s="28" t="s">
        <v>196</v>
      </c>
      <c r="E610" s="28" t="s">
        <v>2862</v>
      </c>
      <c r="F610" s="28" t="s">
        <v>2862</v>
      </c>
      <c r="G610" s="28" t="s">
        <v>144</v>
      </c>
      <c r="H610" s="28" t="s">
        <v>3027</v>
      </c>
      <c r="I610" s="42" t="s">
        <v>384</v>
      </c>
      <c r="J610" s="42" t="s">
        <v>385</v>
      </c>
      <c r="K610" s="42" t="s">
        <v>323</v>
      </c>
      <c r="L610" s="42" t="s">
        <v>386</v>
      </c>
      <c r="M610" s="42"/>
    </row>
    <row r="611" spans="1:13" ht="12.75" customHeight="1">
      <c r="A611" s="40" t="s">
        <v>549</v>
      </c>
      <c r="B611" s="28" t="s">
        <v>1267</v>
      </c>
      <c r="C611" s="28" t="s">
        <v>272</v>
      </c>
      <c r="D611" s="28" t="s">
        <v>196</v>
      </c>
      <c r="E611" s="28" t="s">
        <v>108</v>
      </c>
      <c r="F611" s="28" t="s">
        <v>108</v>
      </c>
      <c r="G611" s="28" t="s">
        <v>51</v>
      </c>
      <c r="H611" s="28" t="s">
        <v>277</v>
      </c>
      <c r="I611" s="42" t="s">
        <v>3075</v>
      </c>
      <c r="J611" s="42" t="s">
        <v>362</v>
      </c>
      <c r="K611" s="42" t="s">
        <v>363</v>
      </c>
      <c r="L611" s="42" t="s">
        <v>364</v>
      </c>
      <c r="M611" s="42"/>
    </row>
    <row r="612" spans="1:13" ht="12.75" customHeight="1">
      <c r="A612" s="40" t="s">
        <v>550</v>
      </c>
      <c r="B612" s="28" t="s">
        <v>1268</v>
      </c>
      <c r="C612" s="28" t="s">
        <v>272</v>
      </c>
      <c r="D612" s="28" t="s">
        <v>196</v>
      </c>
      <c r="E612" s="28" t="s">
        <v>108</v>
      </c>
      <c r="F612" s="28" t="s">
        <v>108</v>
      </c>
      <c r="G612" s="28" t="s">
        <v>142</v>
      </c>
      <c r="H612" s="28" t="s">
        <v>277</v>
      </c>
      <c r="I612" s="42" t="s">
        <v>365</v>
      </c>
      <c r="J612" s="42" t="s">
        <v>366</v>
      </c>
      <c r="K612" s="42" t="s">
        <v>3076</v>
      </c>
      <c r="L612" s="42" t="s">
        <v>367</v>
      </c>
      <c r="M612" s="42"/>
    </row>
    <row r="613" spans="1:13" ht="12.75" customHeight="1">
      <c r="A613" s="40" t="s">
        <v>834</v>
      </c>
      <c r="B613" s="28" t="s">
        <v>1269</v>
      </c>
      <c r="C613" s="28" t="s">
        <v>272</v>
      </c>
      <c r="D613" s="28" t="s">
        <v>196</v>
      </c>
      <c r="E613" s="28" t="s">
        <v>108</v>
      </c>
      <c r="F613" s="28" t="s">
        <v>108</v>
      </c>
      <c r="G613" s="28" t="s">
        <v>135</v>
      </c>
      <c r="H613" s="28" t="s">
        <v>277</v>
      </c>
      <c r="I613" s="42" t="s">
        <v>368</v>
      </c>
      <c r="J613" s="42" t="s">
        <v>369</v>
      </c>
      <c r="K613" s="42" t="s">
        <v>370</v>
      </c>
      <c r="L613" s="42" t="s">
        <v>371</v>
      </c>
      <c r="M613" s="42"/>
    </row>
    <row r="614" spans="1:13" ht="12.75" customHeight="1">
      <c r="A614" s="40" t="s">
        <v>551</v>
      </c>
      <c r="B614" s="28" t="s">
        <v>1270</v>
      </c>
      <c r="C614" s="28" t="s">
        <v>272</v>
      </c>
      <c r="D614" s="28" t="s">
        <v>196</v>
      </c>
      <c r="E614" s="28" t="s">
        <v>108</v>
      </c>
      <c r="F614" s="28" t="s">
        <v>108</v>
      </c>
      <c r="G614" s="28" t="s">
        <v>136</v>
      </c>
      <c r="H614" s="28" t="s">
        <v>277</v>
      </c>
      <c r="I614" s="42" t="s">
        <v>372</v>
      </c>
      <c r="J614" s="42" t="s">
        <v>373</v>
      </c>
      <c r="K614" s="42" t="s">
        <v>374</v>
      </c>
      <c r="L614" s="42" t="s">
        <v>375</v>
      </c>
      <c r="M614" s="42"/>
    </row>
    <row r="615" spans="1:13" ht="12.75" customHeight="1">
      <c r="A615" s="40" t="s">
        <v>552</v>
      </c>
      <c r="B615" s="28" t="s">
        <v>1271</v>
      </c>
      <c r="C615" s="28" t="s">
        <v>272</v>
      </c>
      <c r="D615" s="28" t="s">
        <v>196</v>
      </c>
      <c r="E615" s="28" t="s">
        <v>108</v>
      </c>
      <c r="F615" s="28" t="s">
        <v>108</v>
      </c>
      <c r="G615" s="28" t="s">
        <v>137</v>
      </c>
      <c r="H615" s="28" t="s">
        <v>277</v>
      </c>
      <c r="I615" s="42" t="s">
        <v>376</v>
      </c>
      <c r="J615" s="42" t="s">
        <v>3077</v>
      </c>
      <c r="K615" s="42" t="s">
        <v>377</v>
      </c>
      <c r="L615" s="42" t="s">
        <v>378</v>
      </c>
      <c r="M615" s="42"/>
    </row>
    <row r="616" spans="1:13" ht="12.75" customHeight="1">
      <c r="A616" s="40" t="s">
        <v>835</v>
      </c>
      <c r="B616" s="28" t="s">
        <v>1272</v>
      </c>
      <c r="C616" s="28" t="s">
        <v>272</v>
      </c>
      <c r="D616" s="28" t="s">
        <v>196</v>
      </c>
      <c r="E616" s="28" t="s">
        <v>108</v>
      </c>
      <c r="F616" s="28" t="s">
        <v>108</v>
      </c>
      <c r="G616" s="28" t="s">
        <v>138</v>
      </c>
      <c r="H616" s="28" t="s">
        <v>277</v>
      </c>
      <c r="I616" s="42" t="s">
        <v>379</v>
      </c>
      <c r="J616" s="42" t="s">
        <v>380</v>
      </c>
      <c r="K616" s="42" t="s">
        <v>323</v>
      </c>
      <c r="L616" s="42" t="s">
        <v>381</v>
      </c>
      <c r="M616" s="42"/>
    </row>
    <row r="617" spans="1:13" ht="12.75" customHeight="1">
      <c r="A617" s="40" t="s">
        <v>1494</v>
      </c>
      <c r="B617" s="28" t="s">
        <v>2513</v>
      </c>
      <c r="C617" s="28" t="s">
        <v>272</v>
      </c>
      <c r="D617" s="28" t="s">
        <v>196</v>
      </c>
      <c r="E617" s="28" t="s">
        <v>108</v>
      </c>
      <c r="F617" s="28" t="s">
        <v>108</v>
      </c>
      <c r="G617" s="28" t="s">
        <v>1408</v>
      </c>
      <c r="H617" s="28" t="s">
        <v>323</v>
      </c>
      <c r="I617" s="42" t="s">
        <v>323</v>
      </c>
      <c r="J617" s="42" t="s">
        <v>323</v>
      </c>
      <c r="K617" s="42" t="s">
        <v>323</v>
      </c>
      <c r="L617" s="42" t="s">
        <v>323</v>
      </c>
      <c r="M617" s="42"/>
    </row>
    <row r="618" spans="1:13" ht="12.75" customHeight="1">
      <c r="A618" s="40" t="s">
        <v>1495</v>
      </c>
      <c r="B618" s="28" t="s">
        <v>2514</v>
      </c>
      <c r="C618" s="28" t="s">
        <v>272</v>
      </c>
      <c r="D618" s="28" t="s">
        <v>196</v>
      </c>
      <c r="E618" s="28" t="s">
        <v>108</v>
      </c>
      <c r="F618" s="28" t="s">
        <v>108</v>
      </c>
      <c r="G618" s="28" t="s">
        <v>1409</v>
      </c>
      <c r="H618" s="28" t="s">
        <v>323</v>
      </c>
      <c r="I618" s="42" t="s">
        <v>323</v>
      </c>
      <c r="J618" s="42" t="s">
        <v>323</v>
      </c>
      <c r="K618" s="42" t="s">
        <v>323</v>
      </c>
      <c r="L618" s="42" t="s">
        <v>323</v>
      </c>
      <c r="M618" s="42"/>
    </row>
    <row r="619" spans="1:13" ht="12.75" customHeight="1">
      <c r="A619" s="40" t="s">
        <v>836</v>
      </c>
      <c r="B619" s="28" t="s">
        <v>1273</v>
      </c>
      <c r="C619" s="28" t="s">
        <v>272</v>
      </c>
      <c r="D619" s="28" t="s">
        <v>196</v>
      </c>
      <c r="E619" s="28" t="s">
        <v>209</v>
      </c>
      <c r="F619" s="28" t="s">
        <v>209</v>
      </c>
      <c r="G619" s="28" t="s">
        <v>51</v>
      </c>
      <c r="H619" s="28" t="s">
        <v>3028</v>
      </c>
      <c r="I619" s="42" t="s">
        <v>3075</v>
      </c>
      <c r="J619" s="42" t="s">
        <v>362</v>
      </c>
      <c r="K619" s="42" t="s">
        <v>363</v>
      </c>
      <c r="L619" s="42" t="s">
        <v>364</v>
      </c>
      <c r="M619" s="42"/>
    </row>
    <row r="620" spans="1:13" ht="12.75" customHeight="1">
      <c r="A620" s="40" t="s">
        <v>553</v>
      </c>
      <c r="B620" s="28" t="s">
        <v>1274</v>
      </c>
      <c r="C620" s="28" t="s">
        <v>272</v>
      </c>
      <c r="D620" s="28" t="s">
        <v>196</v>
      </c>
      <c r="E620" s="28" t="s">
        <v>209</v>
      </c>
      <c r="F620" s="28" t="s">
        <v>209</v>
      </c>
      <c r="G620" s="28" t="s">
        <v>142</v>
      </c>
      <c r="H620" s="28" t="s">
        <v>3028</v>
      </c>
      <c r="I620" s="42" t="s">
        <v>365</v>
      </c>
      <c r="J620" s="42" t="s">
        <v>366</v>
      </c>
      <c r="K620" s="42" t="s">
        <v>3076</v>
      </c>
      <c r="L620" s="42" t="s">
        <v>367</v>
      </c>
      <c r="M620" s="42"/>
    </row>
    <row r="621" spans="1:13" ht="12.75" customHeight="1">
      <c r="A621" s="40" t="s">
        <v>554</v>
      </c>
      <c r="B621" s="28" t="s">
        <v>1275</v>
      </c>
      <c r="C621" s="28" t="s">
        <v>272</v>
      </c>
      <c r="D621" s="28" t="s">
        <v>196</v>
      </c>
      <c r="E621" s="28" t="s">
        <v>209</v>
      </c>
      <c r="F621" s="28" t="s">
        <v>209</v>
      </c>
      <c r="G621" s="28" t="s">
        <v>135</v>
      </c>
      <c r="H621" s="28" t="s">
        <v>3028</v>
      </c>
      <c r="I621" s="42" t="s">
        <v>368</v>
      </c>
      <c r="J621" s="42" t="s">
        <v>369</v>
      </c>
      <c r="K621" s="42" t="s">
        <v>370</v>
      </c>
      <c r="L621" s="42" t="s">
        <v>371</v>
      </c>
      <c r="M621" s="42"/>
    </row>
    <row r="622" spans="1:13" ht="12.75" customHeight="1">
      <c r="A622" s="40" t="s">
        <v>555</v>
      </c>
      <c r="B622" s="28" t="s">
        <v>1276</v>
      </c>
      <c r="C622" s="28" t="s">
        <v>272</v>
      </c>
      <c r="D622" s="28" t="s">
        <v>196</v>
      </c>
      <c r="E622" s="28" t="s">
        <v>209</v>
      </c>
      <c r="F622" s="28" t="s">
        <v>209</v>
      </c>
      <c r="G622" s="28" t="s">
        <v>136</v>
      </c>
      <c r="H622" s="28" t="s">
        <v>3028</v>
      </c>
      <c r="I622" s="42" t="s">
        <v>372</v>
      </c>
      <c r="J622" s="42" t="s">
        <v>373</v>
      </c>
      <c r="K622" s="42" t="s">
        <v>374</v>
      </c>
      <c r="L622" s="42" t="s">
        <v>375</v>
      </c>
      <c r="M622" s="42"/>
    </row>
    <row r="623" spans="1:13" ht="12.75" customHeight="1">
      <c r="A623" s="40" t="s">
        <v>556</v>
      </c>
      <c r="B623" s="28" t="s">
        <v>1277</v>
      </c>
      <c r="C623" s="28" t="s">
        <v>272</v>
      </c>
      <c r="D623" s="28" t="s">
        <v>196</v>
      </c>
      <c r="E623" s="28" t="s">
        <v>209</v>
      </c>
      <c r="F623" s="28" t="s">
        <v>209</v>
      </c>
      <c r="G623" s="28" t="s">
        <v>137</v>
      </c>
      <c r="H623" s="28" t="s">
        <v>3028</v>
      </c>
      <c r="I623" s="42" t="s">
        <v>376</v>
      </c>
      <c r="J623" s="42" t="s">
        <v>3077</v>
      </c>
      <c r="K623" s="42" t="s">
        <v>377</v>
      </c>
      <c r="L623" s="42" t="s">
        <v>378</v>
      </c>
      <c r="M623" s="42"/>
    </row>
    <row r="624" spans="1:13" ht="12.75" customHeight="1">
      <c r="A624" s="40" t="s">
        <v>557</v>
      </c>
      <c r="B624" s="28" t="s">
        <v>1278</v>
      </c>
      <c r="C624" s="28" t="s">
        <v>272</v>
      </c>
      <c r="D624" s="28" t="s">
        <v>196</v>
      </c>
      <c r="E624" s="28" t="s">
        <v>209</v>
      </c>
      <c r="F624" s="28" t="s">
        <v>209</v>
      </c>
      <c r="G624" s="28" t="s">
        <v>138</v>
      </c>
      <c r="H624" s="28" t="s">
        <v>3028</v>
      </c>
      <c r="I624" s="42" t="s">
        <v>379</v>
      </c>
      <c r="J624" s="42" t="s">
        <v>380</v>
      </c>
      <c r="K624" s="42" t="s">
        <v>323</v>
      </c>
      <c r="L624" s="42" t="s">
        <v>381</v>
      </c>
      <c r="M624" s="42"/>
    </row>
    <row r="625" spans="1:22" ht="12.75" customHeight="1">
      <c r="A625" s="40" t="s">
        <v>1496</v>
      </c>
      <c r="B625" s="28" t="s">
        <v>2515</v>
      </c>
      <c r="C625" s="28" t="s">
        <v>272</v>
      </c>
      <c r="D625" s="28" t="s">
        <v>196</v>
      </c>
      <c r="E625" s="28" t="s">
        <v>209</v>
      </c>
      <c r="F625" s="28" t="s">
        <v>209</v>
      </c>
      <c r="G625" s="28" t="s">
        <v>1408</v>
      </c>
      <c r="H625" s="28" t="s">
        <v>323</v>
      </c>
      <c r="I625" s="42" t="s">
        <v>323</v>
      </c>
      <c r="J625" s="42" t="s">
        <v>323</v>
      </c>
      <c r="K625" s="42" t="s">
        <v>323</v>
      </c>
      <c r="L625" s="42" t="s">
        <v>323</v>
      </c>
      <c r="M625" s="42"/>
    </row>
    <row r="626" spans="1:22" ht="12.75" customHeight="1">
      <c r="A626" s="40" t="s">
        <v>1497</v>
      </c>
      <c r="B626" s="28" t="s">
        <v>2516</v>
      </c>
      <c r="C626" s="28" t="s">
        <v>272</v>
      </c>
      <c r="D626" s="28" t="s">
        <v>196</v>
      </c>
      <c r="E626" s="28" t="s">
        <v>209</v>
      </c>
      <c r="F626" s="28" t="s">
        <v>209</v>
      </c>
      <c r="G626" s="28" t="s">
        <v>1409</v>
      </c>
      <c r="H626" s="28" t="s">
        <v>323</v>
      </c>
      <c r="I626" s="42" t="s">
        <v>323</v>
      </c>
      <c r="J626" s="42" t="s">
        <v>323</v>
      </c>
      <c r="K626" s="42" t="s">
        <v>323</v>
      </c>
      <c r="L626" s="42" t="s">
        <v>323</v>
      </c>
      <c r="M626" s="42"/>
    </row>
    <row r="627" spans="1:22" ht="12.75" customHeight="1">
      <c r="A627" s="40" t="s">
        <v>3198</v>
      </c>
      <c r="B627" s="28" t="s">
        <v>3581</v>
      </c>
      <c r="C627" s="28" t="s">
        <v>272</v>
      </c>
      <c r="D627" s="28" t="s">
        <v>196</v>
      </c>
      <c r="E627" s="28" t="s">
        <v>2868</v>
      </c>
      <c r="F627" s="28" t="s">
        <v>2868</v>
      </c>
      <c r="G627" s="28" t="s">
        <v>51</v>
      </c>
      <c r="H627" s="28" t="s">
        <v>3029</v>
      </c>
      <c r="I627" s="42" t="s">
        <v>3075</v>
      </c>
      <c r="J627" s="42" t="s">
        <v>362</v>
      </c>
      <c r="K627" s="42" t="s">
        <v>363</v>
      </c>
      <c r="L627" s="42" t="s">
        <v>364</v>
      </c>
      <c r="M627" s="42"/>
    </row>
    <row r="628" spans="1:22" ht="12.75" customHeight="1">
      <c r="A628" s="40" t="s">
        <v>3199</v>
      </c>
      <c r="B628" s="28" t="s">
        <v>3582</v>
      </c>
      <c r="C628" s="28" t="s">
        <v>272</v>
      </c>
      <c r="D628" s="28" t="s">
        <v>196</v>
      </c>
      <c r="E628" s="28" t="s">
        <v>2868</v>
      </c>
      <c r="F628" s="28" t="s">
        <v>2868</v>
      </c>
      <c r="G628" s="28" t="s">
        <v>142</v>
      </c>
      <c r="H628" s="28" t="s">
        <v>3029</v>
      </c>
      <c r="I628" s="42" t="s">
        <v>365</v>
      </c>
      <c r="J628" s="42" t="s">
        <v>366</v>
      </c>
      <c r="K628" s="42" t="s">
        <v>3076</v>
      </c>
      <c r="L628" s="42" t="s">
        <v>367</v>
      </c>
      <c r="M628" s="42"/>
    </row>
    <row r="629" spans="1:22" ht="12.75" customHeight="1">
      <c r="A629" s="40" t="s">
        <v>3200</v>
      </c>
      <c r="B629" s="28" t="s">
        <v>3583</v>
      </c>
      <c r="C629" s="28" t="s">
        <v>272</v>
      </c>
      <c r="D629" s="28" t="s">
        <v>196</v>
      </c>
      <c r="E629" s="28" t="s">
        <v>2868</v>
      </c>
      <c r="F629" s="28" t="s">
        <v>2868</v>
      </c>
      <c r="G629" s="28" t="s">
        <v>135</v>
      </c>
      <c r="H629" s="28" t="s">
        <v>3029</v>
      </c>
      <c r="I629" s="42" t="s">
        <v>368</v>
      </c>
      <c r="J629" s="42" t="s">
        <v>369</v>
      </c>
      <c r="K629" s="42" t="s">
        <v>370</v>
      </c>
      <c r="L629" s="42" t="s">
        <v>371</v>
      </c>
      <c r="M629" s="42"/>
    </row>
    <row r="630" spans="1:22" ht="12.75" customHeight="1">
      <c r="A630" s="40" t="s">
        <v>3201</v>
      </c>
      <c r="B630" s="28" t="s">
        <v>3584</v>
      </c>
      <c r="C630" s="28" t="s">
        <v>272</v>
      </c>
      <c r="D630" s="28" t="s">
        <v>196</v>
      </c>
      <c r="E630" s="28" t="s">
        <v>2868</v>
      </c>
      <c r="F630" s="28" t="s">
        <v>2868</v>
      </c>
      <c r="G630" s="28" t="s">
        <v>136</v>
      </c>
      <c r="H630" s="28" t="s">
        <v>3029</v>
      </c>
      <c r="I630" s="42" t="s">
        <v>372</v>
      </c>
      <c r="J630" s="42" t="s">
        <v>373</v>
      </c>
      <c r="K630" s="42" t="s">
        <v>374</v>
      </c>
      <c r="L630" s="42" t="s">
        <v>375</v>
      </c>
      <c r="M630" s="42"/>
    </row>
    <row r="631" spans="1:22" ht="12.75" customHeight="1">
      <c r="A631" s="40" t="s">
        <v>3202</v>
      </c>
      <c r="B631" s="28" t="s">
        <v>3585</v>
      </c>
      <c r="C631" s="28" t="s">
        <v>272</v>
      </c>
      <c r="D631" s="28" t="s">
        <v>196</v>
      </c>
      <c r="E631" s="28" t="s">
        <v>2868</v>
      </c>
      <c r="F631" s="28" t="s">
        <v>2868</v>
      </c>
      <c r="G631" s="28" t="s">
        <v>137</v>
      </c>
      <c r="H631" s="28" t="s">
        <v>3029</v>
      </c>
      <c r="I631" s="42" t="s">
        <v>376</v>
      </c>
      <c r="J631" s="42" t="s">
        <v>3077</v>
      </c>
      <c r="K631" s="42" t="s">
        <v>377</v>
      </c>
      <c r="L631" s="42" t="s">
        <v>378</v>
      </c>
      <c r="M631" s="42"/>
    </row>
    <row r="632" spans="1:22" ht="12.75" customHeight="1">
      <c r="A632" s="40" t="s">
        <v>3203</v>
      </c>
      <c r="B632" s="28" t="s">
        <v>3586</v>
      </c>
      <c r="C632" s="28" t="s">
        <v>272</v>
      </c>
      <c r="D632" s="28" t="s">
        <v>196</v>
      </c>
      <c r="E632" s="28" t="s">
        <v>2868</v>
      </c>
      <c r="F632" s="28" t="s">
        <v>2868</v>
      </c>
      <c r="G632" s="28" t="s">
        <v>138</v>
      </c>
      <c r="H632" s="28" t="s">
        <v>3029</v>
      </c>
      <c r="I632" s="42" t="s">
        <v>379</v>
      </c>
      <c r="J632" s="42" t="s">
        <v>380</v>
      </c>
      <c r="K632" s="42" t="s">
        <v>323</v>
      </c>
      <c r="L632" s="42" t="s">
        <v>381</v>
      </c>
      <c r="M632" s="42"/>
    </row>
    <row r="633" spans="1:22" ht="12.75" customHeight="1">
      <c r="A633" s="40" t="s">
        <v>3204</v>
      </c>
      <c r="B633" s="28" t="s">
        <v>3205</v>
      </c>
      <c r="C633" s="28" t="s">
        <v>272</v>
      </c>
      <c r="D633" s="28" t="s">
        <v>196</v>
      </c>
      <c r="E633" s="28" t="s">
        <v>2868</v>
      </c>
      <c r="F633" s="28" t="s">
        <v>2868</v>
      </c>
      <c r="G633" s="28" t="s">
        <v>1408</v>
      </c>
      <c r="H633" s="28" t="s">
        <v>323</v>
      </c>
      <c r="I633" s="42" t="s">
        <v>323</v>
      </c>
      <c r="J633" s="42" t="s">
        <v>323</v>
      </c>
      <c r="K633" s="42" t="s">
        <v>323</v>
      </c>
      <c r="L633" s="42" t="s">
        <v>323</v>
      </c>
      <c r="M633" s="42"/>
    </row>
    <row r="634" spans="1:22" ht="12.75" customHeight="1">
      <c r="A634" s="40" t="s">
        <v>3206</v>
      </c>
      <c r="B634" s="28" t="s">
        <v>3207</v>
      </c>
      <c r="C634" s="28" t="s">
        <v>272</v>
      </c>
      <c r="D634" s="28" t="s">
        <v>196</v>
      </c>
      <c r="E634" s="28" t="s">
        <v>2868</v>
      </c>
      <c r="F634" s="28" t="s">
        <v>2868</v>
      </c>
      <c r="G634" s="28" t="s">
        <v>1409</v>
      </c>
      <c r="H634" s="28" t="s">
        <v>323</v>
      </c>
      <c r="I634" s="42" t="s">
        <v>323</v>
      </c>
      <c r="J634" s="42" t="s">
        <v>323</v>
      </c>
      <c r="K634" s="42" t="s">
        <v>323</v>
      </c>
      <c r="L634" s="42" t="s">
        <v>323</v>
      </c>
      <c r="M634" s="42"/>
    </row>
    <row r="635" spans="1:22" ht="12.75" customHeight="1">
      <c r="A635" s="40" t="s">
        <v>563</v>
      </c>
      <c r="B635" s="28" t="s">
        <v>1261</v>
      </c>
      <c r="C635" s="28" t="s">
        <v>272</v>
      </c>
      <c r="D635" s="28" t="s">
        <v>196</v>
      </c>
      <c r="E635" s="28" t="s">
        <v>15</v>
      </c>
      <c r="F635" s="28" t="s">
        <v>15</v>
      </c>
      <c r="G635" s="28" t="s">
        <v>51</v>
      </c>
      <c r="H635" s="28" t="s">
        <v>307</v>
      </c>
      <c r="I635" s="42" t="s">
        <v>3075</v>
      </c>
      <c r="J635" s="42" t="s">
        <v>362</v>
      </c>
      <c r="K635" s="42" t="s">
        <v>363</v>
      </c>
      <c r="L635" s="42" t="s">
        <v>364</v>
      </c>
      <c r="M635" s="42"/>
    </row>
    <row r="636" spans="1:22" ht="12.75" customHeight="1">
      <c r="A636" s="40" t="s">
        <v>840</v>
      </c>
      <c r="B636" s="28" t="s">
        <v>1262</v>
      </c>
      <c r="C636" s="28" t="s">
        <v>272</v>
      </c>
      <c r="D636" s="28" t="s">
        <v>196</v>
      </c>
      <c r="E636" s="28" t="s">
        <v>15</v>
      </c>
      <c r="F636" s="28" t="s">
        <v>15</v>
      </c>
      <c r="G636" s="28" t="s">
        <v>142</v>
      </c>
      <c r="H636" s="28" t="s">
        <v>307</v>
      </c>
      <c r="I636" s="42" t="s">
        <v>365</v>
      </c>
      <c r="J636" s="42" t="s">
        <v>366</v>
      </c>
      <c r="K636" s="42" t="s">
        <v>3076</v>
      </c>
      <c r="L636" s="42" t="s">
        <v>367</v>
      </c>
      <c r="M636" s="42"/>
    </row>
    <row r="637" spans="1:22" ht="12.75" customHeight="1">
      <c r="A637" s="40" t="s">
        <v>564</v>
      </c>
      <c r="B637" s="28" t="s">
        <v>1263</v>
      </c>
      <c r="C637" s="28" t="s">
        <v>272</v>
      </c>
      <c r="D637" s="28" t="s">
        <v>196</v>
      </c>
      <c r="E637" s="28" t="s">
        <v>15</v>
      </c>
      <c r="F637" s="28" t="s">
        <v>15</v>
      </c>
      <c r="G637" s="28" t="s">
        <v>135</v>
      </c>
      <c r="H637" s="28" t="s">
        <v>307</v>
      </c>
      <c r="I637" s="42" t="s">
        <v>368</v>
      </c>
      <c r="J637" s="42" t="s">
        <v>369</v>
      </c>
      <c r="K637" s="42" t="s">
        <v>370</v>
      </c>
      <c r="L637" s="42" t="s">
        <v>371</v>
      </c>
      <c r="M637" s="42"/>
    </row>
    <row r="638" spans="1:22" ht="12.75" customHeight="1">
      <c r="A638" s="40" t="s">
        <v>565</v>
      </c>
      <c r="B638" s="28" t="s">
        <v>1264</v>
      </c>
      <c r="C638" s="28" t="s">
        <v>272</v>
      </c>
      <c r="D638" s="28" t="s">
        <v>196</v>
      </c>
      <c r="E638" s="28" t="s">
        <v>15</v>
      </c>
      <c r="F638" s="28" t="s">
        <v>15</v>
      </c>
      <c r="G638" s="28" t="s">
        <v>136</v>
      </c>
      <c r="H638" s="28" t="s">
        <v>307</v>
      </c>
      <c r="I638" s="42" t="s">
        <v>372</v>
      </c>
      <c r="J638" s="42" t="s">
        <v>373</v>
      </c>
      <c r="K638" s="42" t="s">
        <v>374</v>
      </c>
      <c r="L638" s="42" t="s">
        <v>375</v>
      </c>
      <c r="M638" s="42"/>
      <c r="O638" s="41"/>
      <c r="P638" s="41"/>
      <c r="Q638" s="41"/>
      <c r="R638" s="41"/>
      <c r="S638" s="41"/>
      <c r="T638" s="41"/>
      <c r="U638" s="41"/>
      <c r="V638" s="41"/>
    </row>
    <row r="639" spans="1:22" ht="12.75" customHeight="1">
      <c r="A639" s="40" t="s">
        <v>566</v>
      </c>
      <c r="B639" s="28" t="s">
        <v>1265</v>
      </c>
      <c r="C639" s="28" t="s">
        <v>272</v>
      </c>
      <c r="D639" s="28" t="s">
        <v>196</v>
      </c>
      <c r="E639" s="28" t="s">
        <v>15</v>
      </c>
      <c r="F639" s="28" t="s">
        <v>15</v>
      </c>
      <c r="G639" s="28" t="s">
        <v>137</v>
      </c>
      <c r="H639" s="28" t="s">
        <v>307</v>
      </c>
      <c r="I639" s="42" t="s">
        <v>376</v>
      </c>
      <c r="J639" s="42" t="s">
        <v>3077</v>
      </c>
      <c r="K639" s="42" t="s">
        <v>377</v>
      </c>
      <c r="L639" s="42" t="s">
        <v>378</v>
      </c>
      <c r="M639" s="42"/>
    </row>
    <row r="640" spans="1:22" ht="12.75" customHeight="1">
      <c r="A640" s="40" t="s">
        <v>567</v>
      </c>
      <c r="B640" s="28" t="s">
        <v>1266</v>
      </c>
      <c r="C640" s="28" t="s">
        <v>272</v>
      </c>
      <c r="D640" s="28" t="s">
        <v>196</v>
      </c>
      <c r="E640" s="28" t="s">
        <v>15</v>
      </c>
      <c r="F640" s="28" t="s">
        <v>15</v>
      </c>
      <c r="G640" s="28" t="s">
        <v>138</v>
      </c>
      <c r="H640" s="28" t="s">
        <v>307</v>
      </c>
      <c r="I640" s="42" t="s">
        <v>379</v>
      </c>
      <c r="J640" s="42" t="s">
        <v>380</v>
      </c>
      <c r="K640" s="42" t="s">
        <v>323</v>
      </c>
      <c r="L640" s="42" t="s">
        <v>381</v>
      </c>
      <c r="M640" s="42"/>
    </row>
    <row r="641" spans="1:13" ht="12.75" customHeight="1">
      <c r="A641" s="40" t="s">
        <v>1501</v>
      </c>
      <c r="B641" s="28" t="s">
        <v>2511</v>
      </c>
      <c r="C641" s="28" t="s">
        <v>272</v>
      </c>
      <c r="D641" s="28" t="s">
        <v>196</v>
      </c>
      <c r="E641" s="28" t="s">
        <v>15</v>
      </c>
      <c r="F641" s="28" t="s">
        <v>15</v>
      </c>
      <c r="G641" s="28" t="s">
        <v>1408</v>
      </c>
      <c r="H641" s="28" t="s">
        <v>323</v>
      </c>
      <c r="I641" s="42" t="s">
        <v>323</v>
      </c>
      <c r="J641" s="42" t="s">
        <v>323</v>
      </c>
      <c r="K641" s="42" t="s">
        <v>323</v>
      </c>
      <c r="L641" s="42" t="s">
        <v>323</v>
      </c>
      <c r="M641" s="42"/>
    </row>
    <row r="642" spans="1:13" ht="12.75" customHeight="1">
      <c r="A642" s="40" t="s">
        <v>1502</v>
      </c>
      <c r="B642" s="28" t="s">
        <v>2512</v>
      </c>
      <c r="C642" s="28" t="s">
        <v>272</v>
      </c>
      <c r="D642" s="28" t="s">
        <v>196</v>
      </c>
      <c r="E642" s="28" t="s">
        <v>15</v>
      </c>
      <c r="F642" s="28" t="s">
        <v>15</v>
      </c>
      <c r="G642" s="28" t="s">
        <v>1409</v>
      </c>
      <c r="H642" s="28" t="s">
        <v>323</v>
      </c>
      <c r="I642" s="42" t="s">
        <v>323</v>
      </c>
      <c r="J642" s="42" t="s">
        <v>323</v>
      </c>
      <c r="K642" s="42" t="s">
        <v>323</v>
      </c>
      <c r="L642" s="42" t="s">
        <v>323</v>
      </c>
      <c r="M642" s="42"/>
    </row>
    <row r="643" spans="1:13" ht="12.75" customHeight="1">
      <c r="A643" s="40" t="s">
        <v>1484</v>
      </c>
      <c r="B643" s="28" t="s">
        <v>3587</v>
      </c>
      <c r="C643" s="28" t="s">
        <v>272</v>
      </c>
      <c r="D643" s="28" t="s">
        <v>196</v>
      </c>
      <c r="E643" s="28" t="s">
        <v>434</v>
      </c>
      <c r="F643" s="28" t="s">
        <v>434</v>
      </c>
      <c r="G643" s="28" t="s">
        <v>51</v>
      </c>
      <c r="H643" s="28" t="s">
        <v>323</v>
      </c>
      <c r="I643" s="42" t="s">
        <v>323</v>
      </c>
      <c r="J643" s="42" t="s">
        <v>323</v>
      </c>
      <c r="K643" s="42" t="s">
        <v>323</v>
      </c>
      <c r="L643" s="42" t="s">
        <v>323</v>
      </c>
      <c r="M643" s="42"/>
    </row>
    <row r="644" spans="1:13" ht="12.75" customHeight="1">
      <c r="A644" s="40" t="s">
        <v>1485</v>
      </c>
      <c r="B644" s="28" t="s">
        <v>3588</v>
      </c>
      <c r="C644" s="28" t="s">
        <v>272</v>
      </c>
      <c r="D644" s="28" t="s">
        <v>196</v>
      </c>
      <c r="E644" s="28" t="s">
        <v>434</v>
      </c>
      <c r="F644" s="28" t="s">
        <v>434</v>
      </c>
      <c r="G644" s="28" t="s">
        <v>142</v>
      </c>
      <c r="H644" s="28" t="s">
        <v>323</v>
      </c>
      <c r="I644" s="42" t="s">
        <v>323</v>
      </c>
      <c r="J644" s="42" t="s">
        <v>323</v>
      </c>
      <c r="K644" s="42" t="s">
        <v>323</v>
      </c>
      <c r="L644" s="42" t="s">
        <v>323</v>
      </c>
      <c r="M644" s="42"/>
    </row>
    <row r="645" spans="1:13" ht="12.75" customHeight="1">
      <c r="A645" s="40" t="s">
        <v>1486</v>
      </c>
      <c r="B645" s="28" t="s">
        <v>3589</v>
      </c>
      <c r="C645" s="28" t="s">
        <v>272</v>
      </c>
      <c r="D645" s="28" t="s">
        <v>196</v>
      </c>
      <c r="E645" s="28" t="s">
        <v>434</v>
      </c>
      <c r="F645" s="28" t="s">
        <v>434</v>
      </c>
      <c r="G645" s="28" t="s">
        <v>135</v>
      </c>
      <c r="H645" s="28" t="s">
        <v>323</v>
      </c>
      <c r="I645" s="42" t="s">
        <v>323</v>
      </c>
      <c r="J645" s="42" t="s">
        <v>323</v>
      </c>
      <c r="K645" s="42" t="s">
        <v>323</v>
      </c>
      <c r="L645" s="42" t="s">
        <v>323</v>
      </c>
      <c r="M645" s="42"/>
    </row>
    <row r="646" spans="1:13" ht="12.75" customHeight="1">
      <c r="A646" s="40" t="s">
        <v>1487</v>
      </c>
      <c r="B646" s="28" t="s">
        <v>3590</v>
      </c>
      <c r="C646" s="28" t="s">
        <v>272</v>
      </c>
      <c r="D646" s="28" t="s">
        <v>196</v>
      </c>
      <c r="E646" s="28" t="s">
        <v>434</v>
      </c>
      <c r="F646" s="28" t="s">
        <v>434</v>
      </c>
      <c r="G646" s="28" t="s">
        <v>136</v>
      </c>
      <c r="H646" s="28" t="s">
        <v>323</v>
      </c>
      <c r="I646" s="42" t="s">
        <v>323</v>
      </c>
      <c r="J646" s="42" t="s">
        <v>323</v>
      </c>
      <c r="K646" s="42" t="s">
        <v>323</v>
      </c>
      <c r="L646" s="42" t="s">
        <v>323</v>
      </c>
      <c r="M646" s="42"/>
    </row>
    <row r="647" spans="1:13" ht="12.75" customHeight="1">
      <c r="A647" s="40" t="s">
        <v>1488</v>
      </c>
      <c r="B647" s="28" t="s">
        <v>3591</v>
      </c>
      <c r="C647" s="28" t="s">
        <v>272</v>
      </c>
      <c r="D647" s="28" t="s">
        <v>196</v>
      </c>
      <c r="E647" s="28" t="s">
        <v>434</v>
      </c>
      <c r="F647" s="28" t="s">
        <v>434</v>
      </c>
      <c r="G647" s="28" t="s">
        <v>137</v>
      </c>
      <c r="H647" s="28" t="s">
        <v>323</v>
      </c>
      <c r="I647" s="42" t="s">
        <v>323</v>
      </c>
      <c r="J647" s="42" t="s">
        <v>323</v>
      </c>
      <c r="K647" s="42" t="s">
        <v>323</v>
      </c>
      <c r="L647" s="42" t="s">
        <v>323</v>
      </c>
      <c r="M647" s="42"/>
    </row>
    <row r="648" spans="1:13" ht="12.75" customHeight="1">
      <c r="A648" s="40" t="s">
        <v>1489</v>
      </c>
      <c r="B648" s="28" t="s">
        <v>3592</v>
      </c>
      <c r="C648" s="28" t="s">
        <v>272</v>
      </c>
      <c r="D648" s="28" t="s">
        <v>196</v>
      </c>
      <c r="E648" s="28" t="s">
        <v>434</v>
      </c>
      <c r="F648" s="28" t="s">
        <v>434</v>
      </c>
      <c r="G648" s="28" t="s">
        <v>138</v>
      </c>
      <c r="H648" s="28" t="s">
        <v>323</v>
      </c>
      <c r="I648" s="42" t="s">
        <v>323</v>
      </c>
      <c r="J648" s="42" t="s">
        <v>323</v>
      </c>
      <c r="K648" s="42" t="s">
        <v>323</v>
      </c>
      <c r="L648" s="42" t="s">
        <v>323</v>
      </c>
      <c r="M648" s="42"/>
    </row>
    <row r="649" spans="1:13" ht="12.75" customHeight="1">
      <c r="A649" s="40" t="s">
        <v>1490</v>
      </c>
      <c r="B649" s="28" t="s">
        <v>3593</v>
      </c>
      <c r="C649" s="28" t="s">
        <v>272</v>
      </c>
      <c r="D649" s="28" t="s">
        <v>196</v>
      </c>
      <c r="E649" s="28" t="s">
        <v>434</v>
      </c>
      <c r="F649" s="28" t="s">
        <v>434</v>
      </c>
      <c r="G649" s="28" t="s">
        <v>143</v>
      </c>
      <c r="H649" s="28" t="s">
        <v>323</v>
      </c>
      <c r="I649" s="42" t="s">
        <v>323</v>
      </c>
      <c r="J649" s="42" t="s">
        <v>323</v>
      </c>
      <c r="K649" s="42" t="s">
        <v>323</v>
      </c>
      <c r="L649" s="42" t="s">
        <v>323</v>
      </c>
      <c r="M649" s="42"/>
    </row>
    <row r="650" spans="1:13" ht="12.75" customHeight="1">
      <c r="A650" s="40" t="s">
        <v>1491</v>
      </c>
      <c r="B650" s="28" t="s">
        <v>3594</v>
      </c>
      <c r="C650" s="28" t="s">
        <v>272</v>
      </c>
      <c r="D650" s="28" t="s">
        <v>196</v>
      </c>
      <c r="E650" s="28" t="s">
        <v>434</v>
      </c>
      <c r="F650" s="28" t="s">
        <v>434</v>
      </c>
      <c r="G650" s="28" t="s">
        <v>144</v>
      </c>
      <c r="H650" s="28" t="s">
        <v>323</v>
      </c>
      <c r="I650" s="42" t="s">
        <v>323</v>
      </c>
      <c r="J650" s="42" t="s">
        <v>323</v>
      </c>
      <c r="K650" s="42" t="s">
        <v>323</v>
      </c>
      <c r="L650" s="42" t="s">
        <v>323</v>
      </c>
      <c r="M650" s="42"/>
    </row>
    <row r="651" spans="1:13" ht="12.75" customHeight="1">
      <c r="A651" s="40" t="s">
        <v>3208</v>
      </c>
      <c r="B651" s="28" t="s">
        <v>3595</v>
      </c>
      <c r="C651" s="28" t="s">
        <v>272</v>
      </c>
      <c r="D651" s="28" t="s">
        <v>2877</v>
      </c>
      <c r="E651" s="28" t="s">
        <v>100</v>
      </c>
      <c r="F651" s="28" t="s">
        <v>100</v>
      </c>
      <c r="G651" s="28" t="s">
        <v>51</v>
      </c>
      <c r="H651" s="28" t="s">
        <v>3030</v>
      </c>
      <c r="I651" s="42" t="s">
        <v>3075</v>
      </c>
      <c r="J651" s="42" t="s">
        <v>362</v>
      </c>
      <c r="K651" s="42" t="s">
        <v>363</v>
      </c>
      <c r="L651" s="42" t="s">
        <v>364</v>
      </c>
      <c r="M651" s="42"/>
    </row>
    <row r="652" spans="1:13" ht="12.75" customHeight="1">
      <c r="A652" s="40" t="s">
        <v>3209</v>
      </c>
      <c r="B652" s="28" t="s">
        <v>3596</v>
      </c>
      <c r="C652" s="28" t="s">
        <v>272</v>
      </c>
      <c r="D652" s="28" t="s">
        <v>2877</v>
      </c>
      <c r="E652" s="28" t="s">
        <v>100</v>
      </c>
      <c r="F652" s="28" t="s">
        <v>100</v>
      </c>
      <c r="G652" s="28" t="s">
        <v>142</v>
      </c>
      <c r="H652" s="28" t="s">
        <v>3030</v>
      </c>
      <c r="I652" s="42" t="s">
        <v>365</v>
      </c>
      <c r="J652" s="42" t="s">
        <v>366</v>
      </c>
      <c r="K652" s="42" t="s">
        <v>3076</v>
      </c>
      <c r="L652" s="42" t="s">
        <v>367</v>
      </c>
      <c r="M652" s="42"/>
    </row>
    <row r="653" spans="1:13" ht="12.75" customHeight="1">
      <c r="A653" s="40" t="s">
        <v>3210</v>
      </c>
      <c r="B653" s="28" t="s">
        <v>3597</v>
      </c>
      <c r="C653" s="28" t="s">
        <v>272</v>
      </c>
      <c r="D653" s="28" t="s">
        <v>2877</v>
      </c>
      <c r="E653" s="28" t="s">
        <v>100</v>
      </c>
      <c r="F653" s="28" t="s">
        <v>100</v>
      </c>
      <c r="G653" s="28" t="s">
        <v>135</v>
      </c>
      <c r="H653" s="28" t="s">
        <v>3030</v>
      </c>
      <c r="I653" s="42" t="s">
        <v>368</v>
      </c>
      <c r="J653" s="42" t="s">
        <v>369</v>
      </c>
      <c r="K653" s="42" t="s">
        <v>370</v>
      </c>
      <c r="L653" s="42" t="s">
        <v>371</v>
      </c>
      <c r="M653" s="42"/>
    </row>
    <row r="654" spans="1:13" ht="12.75" customHeight="1">
      <c r="A654" s="40" t="s">
        <v>3211</v>
      </c>
      <c r="B654" s="28" t="s">
        <v>3598</v>
      </c>
      <c r="C654" s="28" t="s">
        <v>272</v>
      </c>
      <c r="D654" s="28" t="s">
        <v>2877</v>
      </c>
      <c r="E654" s="28" t="s">
        <v>100</v>
      </c>
      <c r="F654" s="28" t="s">
        <v>100</v>
      </c>
      <c r="G654" s="28" t="s">
        <v>136</v>
      </c>
      <c r="H654" s="28" t="s">
        <v>3030</v>
      </c>
      <c r="I654" s="42" t="s">
        <v>372</v>
      </c>
      <c r="J654" s="42" t="s">
        <v>373</v>
      </c>
      <c r="K654" s="42" t="s">
        <v>374</v>
      </c>
      <c r="L654" s="42" t="s">
        <v>375</v>
      </c>
      <c r="M654" s="42"/>
    </row>
    <row r="655" spans="1:13" ht="12.75" customHeight="1">
      <c r="A655" s="40" t="s">
        <v>3212</v>
      </c>
      <c r="B655" s="28" t="s">
        <v>3599</v>
      </c>
      <c r="C655" s="28" t="s">
        <v>272</v>
      </c>
      <c r="D655" s="28" t="s">
        <v>2877</v>
      </c>
      <c r="E655" s="28" t="s">
        <v>100</v>
      </c>
      <c r="F655" s="28" t="s">
        <v>100</v>
      </c>
      <c r="G655" s="28" t="s">
        <v>137</v>
      </c>
      <c r="H655" s="28" t="s">
        <v>3030</v>
      </c>
      <c r="I655" s="42" t="s">
        <v>376</v>
      </c>
      <c r="J655" s="42" t="s">
        <v>3077</v>
      </c>
      <c r="K655" s="42" t="s">
        <v>377</v>
      </c>
      <c r="L655" s="42" t="s">
        <v>378</v>
      </c>
      <c r="M655" s="42"/>
    </row>
    <row r="656" spans="1:13" ht="12.75" customHeight="1">
      <c r="A656" s="40" t="s">
        <v>3213</v>
      </c>
      <c r="B656" s="28" t="s">
        <v>3600</v>
      </c>
      <c r="C656" s="28" t="s">
        <v>272</v>
      </c>
      <c r="D656" s="28" t="s">
        <v>2877</v>
      </c>
      <c r="E656" s="28" t="s">
        <v>100</v>
      </c>
      <c r="F656" s="28" t="s">
        <v>100</v>
      </c>
      <c r="G656" s="28" t="s">
        <v>138</v>
      </c>
      <c r="H656" s="28" t="s">
        <v>3030</v>
      </c>
      <c r="I656" s="42" t="s">
        <v>379</v>
      </c>
      <c r="J656" s="42" t="s">
        <v>380</v>
      </c>
      <c r="K656" s="42" t="s">
        <v>323</v>
      </c>
      <c r="L656" s="42" t="s">
        <v>381</v>
      </c>
      <c r="M656" s="42"/>
    </row>
    <row r="657" spans="1:13" ht="12.75" customHeight="1">
      <c r="A657" s="40" t="s">
        <v>858</v>
      </c>
      <c r="B657" s="28" t="s">
        <v>1285</v>
      </c>
      <c r="C657" s="28" t="s">
        <v>272</v>
      </c>
      <c r="D657" s="28" t="s">
        <v>37</v>
      </c>
      <c r="E657" s="28" t="s">
        <v>109</v>
      </c>
      <c r="F657" s="28" t="s">
        <v>109</v>
      </c>
      <c r="G657" s="28" t="s">
        <v>51</v>
      </c>
      <c r="H657" s="28" t="s">
        <v>1286</v>
      </c>
      <c r="I657" s="42" t="s">
        <v>3075</v>
      </c>
      <c r="J657" s="42" t="s">
        <v>362</v>
      </c>
      <c r="K657" s="42" t="s">
        <v>363</v>
      </c>
      <c r="L657" s="42" t="s">
        <v>364</v>
      </c>
      <c r="M657" s="42"/>
    </row>
    <row r="658" spans="1:13" ht="12.75" customHeight="1">
      <c r="A658" s="40" t="s">
        <v>585</v>
      </c>
      <c r="B658" s="28" t="s">
        <v>1287</v>
      </c>
      <c r="C658" s="28" t="s">
        <v>272</v>
      </c>
      <c r="D658" s="28" t="s">
        <v>37</v>
      </c>
      <c r="E658" s="28" t="s">
        <v>109</v>
      </c>
      <c r="F658" s="28" t="s">
        <v>109</v>
      </c>
      <c r="G658" s="28" t="s">
        <v>142</v>
      </c>
      <c r="H658" s="28" t="s">
        <v>1286</v>
      </c>
      <c r="I658" s="42" t="s">
        <v>365</v>
      </c>
      <c r="J658" s="42" t="s">
        <v>366</v>
      </c>
      <c r="K658" s="42" t="s">
        <v>3076</v>
      </c>
      <c r="L658" s="42" t="s">
        <v>367</v>
      </c>
      <c r="M658" s="42"/>
    </row>
    <row r="659" spans="1:13" ht="12.75" customHeight="1">
      <c r="A659" s="40" t="s">
        <v>586</v>
      </c>
      <c r="B659" s="28" t="s">
        <v>1288</v>
      </c>
      <c r="C659" s="28" t="s">
        <v>272</v>
      </c>
      <c r="D659" s="28" t="s">
        <v>37</v>
      </c>
      <c r="E659" s="28" t="s">
        <v>109</v>
      </c>
      <c r="F659" s="28" t="s">
        <v>109</v>
      </c>
      <c r="G659" s="28" t="s">
        <v>135</v>
      </c>
      <c r="H659" s="28" t="s">
        <v>1286</v>
      </c>
      <c r="I659" s="42" t="s">
        <v>368</v>
      </c>
      <c r="J659" s="42" t="s">
        <v>369</v>
      </c>
      <c r="K659" s="42" t="s">
        <v>370</v>
      </c>
      <c r="L659" s="42" t="s">
        <v>371</v>
      </c>
      <c r="M659" s="42"/>
    </row>
    <row r="660" spans="1:13" ht="12.75" customHeight="1">
      <c r="A660" s="40" t="s">
        <v>587</v>
      </c>
      <c r="B660" s="28" t="s">
        <v>1289</v>
      </c>
      <c r="C660" s="28" t="s">
        <v>272</v>
      </c>
      <c r="D660" s="28" t="s">
        <v>37</v>
      </c>
      <c r="E660" s="28" t="s">
        <v>109</v>
      </c>
      <c r="F660" s="28" t="s">
        <v>109</v>
      </c>
      <c r="G660" s="28" t="s">
        <v>136</v>
      </c>
      <c r="H660" s="28" t="s">
        <v>1286</v>
      </c>
      <c r="I660" s="42" t="s">
        <v>372</v>
      </c>
      <c r="J660" s="42" t="s">
        <v>373</v>
      </c>
      <c r="K660" s="42" t="s">
        <v>374</v>
      </c>
      <c r="L660" s="42" t="s">
        <v>375</v>
      </c>
      <c r="M660" s="42"/>
    </row>
    <row r="661" spans="1:13" ht="12.75" customHeight="1">
      <c r="A661" s="40" t="s">
        <v>588</v>
      </c>
      <c r="B661" s="28" t="s">
        <v>1290</v>
      </c>
      <c r="C661" s="28" t="s">
        <v>272</v>
      </c>
      <c r="D661" s="28" t="s">
        <v>37</v>
      </c>
      <c r="E661" s="28" t="s">
        <v>109</v>
      </c>
      <c r="F661" s="28" t="s">
        <v>109</v>
      </c>
      <c r="G661" s="28" t="s">
        <v>137</v>
      </c>
      <c r="H661" s="28" t="s">
        <v>1286</v>
      </c>
      <c r="I661" s="42" t="s">
        <v>376</v>
      </c>
      <c r="J661" s="42" t="s">
        <v>3077</v>
      </c>
      <c r="K661" s="42" t="s">
        <v>377</v>
      </c>
      <c r="L661" s="42" t="s">
        <v>378</v>
      </c>
      <c r="M661" s="42"/>
    </row>
    <row r="662" spans="1:13" ht="12.75" customHeight="1">
      <c r="A662" s="40" t="s">
        <v>589</v>
      </c>
      <c r="B662" s="28" t="s">
        <v>1291</v>
      </c>
      <c r="C662" s="28" t="s">
        <v>272</v>
      </c>
      <c r="D662" s="28" t="s">
        <v>37</v>
      </c>
      <c r="E662" s="28" t="s">
        <v>109</v>
      </c>
      <c r="F662" s="28" t="s">
        <v>109</v>
      </c>
      <c r="G662" s="28" t="s">
        <v>138</v>
      </c>
      <c r="H662" s="28" t="s">
        <v>1286</v>
      </c>
      <c r="I662" s="42" t="s">
        <v>379</v>
      </c>
      <c r="J662" s="42" t="s">
        <v>380</v>
      </c>
      <c r="K662" s="42" t="s">
        <v>323</v>
      </c>
      <c r="L662" s="42" t="s">
        <v>381</v>
      </c>
      <c r="M662" s="42"/>
    </row>
    <row r="663" spans="1:13" ht="12.75" customHeight="1">
      <c r="A663" s="40" t="s">
        <v>1525</v>
      </c>
      <c r="B663" s="28" t="s">
        <v>2519</v>
      </c>
      <c r="C663" s="28" t="s">
        <v>272</v>
      </c>
      <c r="D663" s="28" t="s">
        <v>37</v>
      </c>
      <c r="E663" s="28" t="s">
        <v>109</v>
      </c>
      <c r="F663" s="28" t="s">
        <v>109</v>
      </c>
      <c r="G663" s="28" t="s">
        <v>1408</v>
      </c>
      <c r="H663" s="28" t="s">
        <v>323</v>
      </c>
      <c r="I663" s="42" t="s">
        <v>323</v>
      </c>
      <c r="J663" s="42" t="s">
        <v>323</v>
      </c>
      <c r="K663" s="42" t="s">
        <v>323</v>
      </c>
      <c r="L663" s="42" t="s">
        <v>323</v>
      </c>
      <c r="M663" s="42"/>
    </row>
    <row r="664" spans="1:13" ht="12.75" customHeight="1">
      <c r="A664" s="40" t="s">
        <v>1526</v>
      </c>
      <c r="B664" s="28" t="s">
        <v>2520</v>
      </c>
      <c r="C664" s="28" t="s">
        <v>272</v>
      </c>
      <c r="D664" s="28" t="s">
        <v>37</v>
      </c>
      <c r="E664" s="28" t="s">
        <v>109</v>
      </c>
      <c r="F664" s="28" t="s">
        <v>109</v>
      </c>
      <c r="G664" s="28" t="s">
        <v>1409</v>
      </c>
      <c r="H664" s="28" t="s">
        <v>323</v>
      </c>
      <c r="I664" s="42" t="s">
        <v>323</v>
      </c>
      <c r="J664" s="42" t="s">
        <v>323</v>
      </c>
      <c r="K664" s="42" t="s">
        <v>323</v>
      </c>
      <c r="L664" s="42" t="s">
        <v>323</v>
      </c>
      <c r="M664" s="42"/>
    </row>
    <row r="665" spans="1:13" ht="12.75" customHeight="1">
      <c r="A665" s="40" t="s">
        <v>590</v>
      </c>
      <c r="B665" s="28" t="s">
        <v>1292</v>
      </c>
      <c r="C665" s="28" t="s">
        <v>272</v>
      </c>
      <c r="D665" s="28" t="s">
        <v>37</v>
      </c>
      <c r="E665" s="28" t="s">
        <v>210</v>
      </c>
      <c r="F665" s="28" t="s">
        <v>210</v>
      </c>
      <c r="G665" s="28" t="s">
        <v>51</v>
      </c>
      <c r="H665" s="28" t="s">
        <v>308</v>
      </c>
      <c r="I665" s="42" t="s">
        <v>3075</v>
      </c>
      <c r="J665" s="42" t="s">
        <v>362</v>
      </c>
      <c r="K665" s="42" t="s">
        <v>363</v>
      </c>
      <c r="L665" s="42" t="s">
        <v>364</v>
      </c>
      <c r="M665" s="42"/>
    </row>
    <row r="666" spans="1:13" ht="12.75" customHeight="1">
      <c r="A666" s="40" t="s">
        <v>591</v>
      </c>
      <c r="B666" s="28" t="s">
        <v>1293</v>
      </c>
      <c r="C666" s="28" t="s">
        <v>272</v>
      </c>
      <c r="D666" s="28" t="s">
        <v>37</v>
      </c>
      <c r="E666" s="28" t="s">
        <v>210</v>
      </c>
      <c r="F666" s="28" t="s">
        <v>210</v>
      </c>
      <c r="G666" s="28" t="s">
        <v>142</v>
      </c>
      <c r="H666" s="28" t="s">
        <v>308</v>
      </c>
      <c r="I666" s="42" t="s">
        <v>365</v>
      </c>
      <c r="J666" s="42" t="s">
        <v>366</v>
      </c>
      <c r="K666" s="42" t="s">
        <v>3076</v>
      </c>
      <c r="L666" s="42" t="s">
        <v>367</v>
      </c>
      <c r="M666" s="42"/>
    </row>
    <row r="667" spans="1:13" ht="12.75" customHeight="1">
      <c r="A667" s="40" t="s">
        <v>592</v>
      </c>
      <c r="B667" s="28" t="s">
        <v>1294</v>
      </c>
      <c r="C667" s="28" t="s">
        <v>272</v>
      </c>
      <c r="D667" s="28" t="s">
        <v>37</v>
      </c>
      <c r="E667" s="28" t="s">
        <v>210</v>
      </c>
      <c r="F667" s="28" t="s">
        <v>210</v>
      </c>
      <c r="G667" s="28" t="s">
        <v>135</v>
      </c>
      <c r="H667" s="28" t="s">
        <v>308</v>
      </c>
      <c r="I667" s="42" t="s">
        <v>368</v>
      </c>
      <c r="J667" s="42" t="s">
        <v>369</v>
      </c>
      <c r="K667" s="42" t="s">
        <v>370</v>
      </c>
      <c r="L667" s="42" t="s">
        <v>371</v>
      </c>
      <c r="M667" s="42"/>
    </row>
    <row r="668" spans="1:13" ht="12.75" customHeight="1">
      <c r="A668" s="40" t="s">
        <v>593</v>
      </c>
      <c r="B668" s="28" t="s">
        <v>1295</v>
      </c>
      <c r="C668" s="28" t="s">
        <v>272</v>
      </c>
      <c r="D668" s="28" t="s">
        <v>37</v>
      </c>
      <c r="E668" s="28" t="s">
        <v>210</v>
      </c>
      <c r="F668" s="28" t="s">
        <v>210</v>
      </c>
      <c r="G668" s="28" t="s">
        <v>136</v>
      </c>
      <c r="H668" s="28" t="s">
        <v>308</v>
      </c>
      <c r="I668" s="42" t="s">
        <v>372</v>
      </c>
      <c r="J668" s="42" t="s">
        <v>373</v>
      </c>
      <c r="K668" s="42" t="s">
        <v>374</v>
      </c>
      <c r="L668" s="42" t="s">
        <v>375</v>
      </c>
      <c r="M668" s="42"/>
    </row>
    <row r="669" spans="1:13" ht="12.75" customHeight="1">
      <c r="A669" s="40" t="s">
        <v>594</v>
      </c>
      <c r="B669" s="28" t="s">
        <v>1296</v>
      </c>
      <c r="C669" s="28" t="s">
        <v>272</v>
      </c>
      <c r="D669" s="28" t="s">
        <v>37</v>
      </c>
      <c r="E669" s="28" t="s">
        <v>210</v>
      </c>
      <c r="F669" s="28" t="s">
        <v>210</v>
      </c>
      <c r="G669" s="28" t="s">
        <v>137</v>
      </c>
      <c r="H669" s="28" t="s">
        <v>308</v>
      </c>
      <c r="I669" s="42" t="s">
        <v>376</v>
      </c>
      <c r="J669" s="42" t="s">
        <v>3077</v>
      </c>
      <c r="K669" s="42" t="s">
        <v>377</v>
      </c>
      <c r="L669" s="42" t="s">
        <v>378</v>
      </c>
      <c r="M669" s="42"/>
    </row>
    <row r="670" spans="1:13" ht="12.75" customHeight="1">
      <c r="A670" s="40" t="s">
        <v>595</v>
      </c>
      <c r="B670" s="28" t="s">
        <v>1297</v>
      </c>
      <c r="C670" s="28" t="s">
        <v>272</v>
      </c>
      <c r="D670" s="28" t="s">
        <v>37</v>
      </c>
      <c r="E670" s="28" t="s">
        <v>210</v>
      </c>
      <c r="F670" s="28" t="s">
        <v>210</v>
      </c>
      <c r="G670" s="28" t="s">
        <v>138</v>
      </c>
      <c r="H670" s="28" t="s">
        <v>308</v>
      </c>
      <c r="I670" s="42" t="s">
        <v>379</v>
      </c>
      <c r="J670" s="42" t="s">
        <v>380</v>
      </c>
      <c r="K670" s="42" t="s">
        <v>323</v>
      </c>
      <c r="L670" s="42" t="s">
        <v>381</v>
      </c>
      <c r="M670" s="42"/>
    </row>
    <row r="671" spans="1:13" ht="12.75" customHeight="1">
      <c r="A671" s="40" t="s">
        <v>1527</v>
      </c>
      <c r="B671" s="28" t="s">
        <v>2521</v>
      </c>
      <c r="C671" s="28" t="s">
        <v>272</v>
      </c>
      <c r="D671" s="28" t="s">
        <v>37</v>
      </c>
      <c r="E671" s="28" t="s">
        <v>210</v>
      </c>
      <c r="F671" s="28" t="s">
        <v>210</v>
      </c>
      <c r="G671" s="28" t="s">
        <v>1408</v>
      </c>
      <c r="H671" s="28" t="s">
        <v>323</v>
      </c>
      <c r="I671" s="42" t="s">
        <v>323</v>
      </c>
      <c r="J671" s="42" t="s">
        <v>323</v>
      </c>
      <c r="K671" s="42" t="s">
        <v>323</v>
      </c>
      <c r="L671" s="42" t="s">
        <v>323</v>
      </c>
      <c r="M671" s="42"/>
    </row>
    <row r="672" spans="1:13" ht="12.75" customHeight="1">
      <c r="A672" s="40" t="s">
        <v>1528</v>
      </c>
      <c r="B672" s="28" t="s">
        <v>2522</v>
      </c>
      <c r="C672" s="28" t="s">
        <v>272</v>
      </c>
      <c r="D672" s="28" t="s">
        <v>37</v>
      </c>
      <c r="E672" s="28" t="s">
        <v>210</v>
      </c>
      <c r="F672" s="28" t="s">
        <v>210</v>
      </c>
      <c r="G672" s="28" t="s">
        <v>1409</v>
      </c>
      <c r="H672" s="28" t="s">
        <v>323</v>
      </c>
      <c r="I672" s="42" t="s">
        <v>323</v>
      </c>
      <c r="J672" s="42" t="s">
        <v>323</v>
      </c>
      <c r="K672" s="42" t="s">
        <v>323</v>
      </c>
      <c r="L672" s="42" t="s">
        <v>323</v>
      </c>
      <c r="M672" s="42"/>
    </row>
    <row r="673" spans="1:13" ht="12.75" customHeight="1">
      <c r="A673" s="40" t="s">
        <v>863</v>
      </c>
      <c r="B673" s="28" t="s">
        <v>3601</v>
      </c>
      <c r="C673" s="28" t="s">
        <v>272</v>
      </c>
      <c r="D673" s="28" t="s">
        <v>37</v>
      </c>
      <c r="E673" s="28" t="s">
        <v>2884</v>
      </c>
      <c r="F673" s="28" t="s">
        <v>2884</v>
      </c>
      <c r="G673" s="28" t="s">
        <v>51</v>
      </c>
      <c r="H673" s="28" t="s">
        <v>280</v>
      </c>
      <c r="I673" s="42" t="s">
        <v>3075</v>
      </c>
      <c r="J673" s="42" t="s">
        <v>362</v>
      </c>
      <c r="K673" s="42" t="s">
        <v>363</v>
      </c>
      <c r="L673" s="42" t="s">
        <v>364</v>
      </c>
      <c r="M673" s="42"/>
    </row>
    <row r="674" spans="1:13" ht="12.75" customHeight="1">
      <c r="A674" s="40" t="s">
        <v>864</v>
      </c>
      <c r="B674" s="28" t="s">
        <v>3602</v>
      </c>
      <c r="C674" s="28" t="s">
        <v>272</v>
      </c>
      <c r="D674" s="28" t="s">
        <v>37</v>
      </c>
      <c r="E674" s="28" t="s">
        <v>2884</v>
      </c>
      <c r="F674" s="28" t="s">
        <v>2884</v>
      </c>
      <c r="G674" s="28" t="s">
        <v>142</v>
      </c>
      <c r="H674" s="28" t="s">
        <v>280</v>
      </c>
      <c r="I674" s="42" t="s">
        <v>365</v>
      </c>
      <c r="J674" s="42" t="s">
        <v>366</v>
      </c>
      <c r="K674" s="42" t="s">
        <v>3076</v>
      </c>
      <c r="L674" s="42" t="s">
        <v>367</v>
      </c>
      <c r="M674" s="42"/>
    </row>
    <row r="675" spans="1:13" ht="12.75" customHeight="1">
      <c r="A675" s="40" t="s">
        <v>604</v>
      </c>
      <c r="B675" s="28" t="s">
        <v>3603</v>
      </c>
      <c r="C675" s="28" t="s">
        <v>272</v>
      </c>
      <c r="D675" s="28" t="s">
        <v>37</v>
      </c>
      <c r="E675" s="28" t="s">
        <v>2884</v>
      </c>
      <c r="F675" s="28" t="s">
        <v>2884</v>
      </c>
      <c r="G675" s="28" t="s">
        <v>135</v>
      </c>
      <c r="H675" s="28" t="s">
        <v>280</v>
      </c>
      <c r="I675" s="42" t="s">
        <v>368</v>
      </c>
      <c r="J675" s="42" t="s">
        <v>369</v>
      </c>
      <c r="K675" s="42" t="s">
        <v>370</v>
      </c>
      <c r="L675" s="42" t="s">
        <v>371</v>
      </c>
      <c r="M675" s="42"/>
    </row>
    <row r="676" spans="1:13" ht="12.75" customHeight="1">
      <c r="A676" s="40" t="s">
        <v>605</v>
      </c>
      <c r="B676" s="28" t="s">
        <v>3604</v>
      </c>
      <c r="C676" s="28" t="s">
        <v>272</v>
      </c>
      <c r="D676" s="28" t="s">
        <v>37</v>
      </c>
      <c r="E676" s="28" t="s">
        <v>2884</v>
      </c>
      <c r="F676" s="28" t="s">
        <v>2884</v>
      </c>
      <c r="G676" s="28" t="s">
        <v>136</v>
      </c>
      <c r="H676" s="28" t="s">
        <v>280</v>
      </c>
      <c r="I676" s="42" t="s">
        <v>372</v>
      </c>
      <c r="J676" s="42" t="s">
        <v>373</v>
      </c>
      <c r="K676" s="42" t="s">
        <v>374</v>
      </c>
      <c r="L676" s="42" t="s">
        <v>375</v>
      </c>
      <c r="M676" s="42"/>
    </row>
    <row r="677" spans="1:13" ht="12.75" customHeight="1">
      <c r="A677" s="40" t="s">
        <v>606</v>
      </c>
      <c r="B677" s="28" t="s">
        <v>3605</v>
      </c>
      <c r="C677" s="28" t="s">
        <v>272</v>
      </c>
      <c r="D677" s="28" t="s">
        <v>37</v>
      </c>
      <c r="E677" s="28" t="s">
        <v>2884</v>
      </c>
      <c r="F677" s="28" t="s">
        <v>2884</v>
      </c>
      <c r="G677" s="28" t="s">
        <v>137</v>
      </c>
      <c r="H677" s="28" t="s">
        <v>280</v>
      </c>
      <c r="I677" s="42" t="s">
        <v>376</v>
      </c>
      <c r="J677" s="42" t="s">
        <v>3077</v>
      </c>
      <c r="K677" s="42" t="s">
        <v>377</v>
      </c>
      <c r="L677" s="42" t="s">
        <v>378</v>
      </c>
      <c r="M677" s="42"/>
    </row>
    <row r="678" spans="1:13" ht="12.75" customHeight="1">
      <c r="A678" s="40" t="s">
        <v>607</v>
      </c>
      <c r="B678" s="28" t="s">
        <v>3606</v>
      </c>
      <c r="C678" s="28" t="s">
        <v>272</v>
      </c>
      <c r="D678" s="28" t="s">
        <v>37</v>
      </c>
      <c r="E678" s="28" t="s">
        <v>2884</v>
      </c>
      <c r="F678" s="28" t="s">
        <v>2884</v>
      </c>
      <c r="G678" s="28" t="s">
        <v>138</v>
      </c>
      <c r="H678" s="28" t="s">
        <v>280</v>
      </c>
      <c r="I678" s="42" t="s">
        <v>379</v>
      </c>
      <c r="J678" s="42" t="s">
        <v>380</v>
      </c>
      <c r="K678" s="42" t="s">
        <v>323</v>
      </c>
      <c r="L678" s="42" t="s">
        <v>381</v>
      </c>
      <c r="M678" s="42"/>
    </row>
    <row r="679" spans="1:13" ht="12.75" customHeight="1">
      <c r="A679" s="40" t="s">
        <v>1534</v>
      </c>
      <c r="B679" s="28" t="s">
        <v>3214</v>
      </c>
      <c r="C679" s="28" t="s">
        <v>272</v>
      </c>
      <c r="D679" s="28" t="s">
        <v>37</v>
      </c>
      <c r="E679" s="28" t="s">
        <v>2884</v>
      </c>
      <c r="F679" s="28" t="s">
        <v>2884</v>
      </c>
      <c r="G679" s="28" t="s">
        <v>1408</v>
      </c>
      <c r="H679" s="28" t="s">
        <v>323</v>
      </c>
      <c r="I679" s="42" t="s">
        <v>323</v>
      </c>
      <c r="J679" s="42" t="s">
        <v>323</v>
      </c>
      <c r="K679" s="42" t="s">
        <v>323</v>
      </c>
      <c r="L679" s="42" t="s">
        <v>323</v>
      </c>
      <c r="M679" s="42"/>
    </row>
    <row r="680" spans="1:13" ht="12.75" customHeight="1">
      <c r="A680" s="40" t="s">
        <v>1535</v>
      </c>
      <c r="B680" s="28" t="s">
        <v>3215</v>
      </c>
      <c r="C680" s="28" t="s">
        <v>272</v>
      </c>
      <c r="D680" s="28" t="s">
        <v>37</v>
      </c>
      <c r="E680" s="28" t="s">
        <v>2884</v>
      </c>
      <c r="F680" s="28" t="s">
        <v>2884</v>
      </c>
      <c r="G680" s="28" t="s">
        <v>1409</v>
      </c>
      <c r="H680" s="28" t="s">
        <v>323</v>
      </c>
      <c r="I680" s="42" t="s">
        <v>323</v>
      </c>
      <c r="J680" s="42" t="s">
        <v>323</v>
      </c>
      <c r="K680" s="42" t="s">
        <v>323</v>
      </c>
      <c r="L680" s="42" t="s">
        <v>323</v>
      </c>
      <c r="M680" s="42"/>
    </row>
    <row r="681" spans="1:13" ht="12.75" customHeight="1">
      <c r="A681" s="40" t="s">
        <v>3216</v>
      </c>
      <c r="B681" s="28" t="s">
        <v>3607</v>
      </c>
      <c r="C681" s="28" t="s">
        <v>272</v>
      </c>
      <c r="D681" s="28" t="s">
        <v>37</v>
      </c>
      <c r="E681" s="28" t="s">
        <v>2885</v>
      </c>
      <c r="F681" s="28" t="s">
        <v>2885</v>
      </c>
      <c r="G681" s="28" t="s">
        <v>51</v>
      </c>
      <c r="H681" s="28" t="s">
        <v>3031</v>
      </c>
      <c r="I681" s="42" t="s">
        <v>3075</v>
      </c>
      <c r="J681" s="42" t="s">
        <v>362</v>
      </c>
      <c r="K681" s="42" t="s">
        <v>363</v>
      </c>
      <c r="L681" s="42" t="s">
        <v>364</v>
      </c>
      <c r="M681" s="42"/>
    </row>
    <row r="682" spans="1:13" ht="12.75" customHeight="1">
      <c r="A682" s="40" t="s">
        <v>3217</v>
      </c>
      <c r="B682" s="28" t="s">
        <v>3608</v>
      </c>
      <c r="C682" s="28" t="s">
        <v>272</v>
      </c>
      <c r="D682" s="28" t="s">
        <v>37</v>
      </c>
      <c r="E682" s="28" t="s">
        <v>2885</v>
      </c>
      <c r="F682" s="28" t="s">
        <v>2885</v>
      </c>
      <c r="G682" s="28" t="s">
        <v>142</v>
      </c>
      <c r="H682" s="28" t="s">
        <v>3031</v>
      </c>
      <c r="I682" s="42" t="s">
        <v>365</v>
      </c>
      <c r="J682" s="42" t="s">
        <v>366</v>
      </c>
      <c r="K682" s="42" t="s">
        <v>3076</v>
      </c>
      <c r="L682" s="42" t="s">
        <v>367</v>
      </c>
      <c r="M682" s="42"/>
    </row>
    <row r="683" spans="1:13" ht="12.75" customHeight="1">
      <c r="A683" s="40" t="s">
        <v>3218</v>
      </c>
      <c r="B683" s="28" t="s">
        <v>3609</v>
      </c>
      <c r="C683" s="28" t="s">
        <v>272</v>
      </c>
      <c r="D683" s="28" t="s">
        <v>37</v>
      </c>
      <c r="E683" s="28" t="s">
        <v>2885</v>
      </c>
      <c r="F683" s="28" t="s">
        <v>2885</v>
      </c>
      <c r="G683" s="28" t="s">
        <v>135</v>
      </c>
      <c r="H683" s="28" t="s">
        <v>3031</v>
      </c>
      <c r="I683" s="42" t="s">
        <v>368</v>
      </c>
      <c r="J683" s="42" t="s">
        <v>369</v>
      </c>
      <c r="K683" s="42" t="s">
        <v>370</v>
      </c>
      <c r="L683" s="42" t="s">
        <v>371</v>
      </c>
      <c r="M683" s="42"/>
    </row>
    <row r="684" spans="1:13" ht="12.75" customHeight="1">
      <c r="A684" s="40" t="s">
        <v>3219</v>
      </c>
      <c r="B684" s="28" t="s">
        <v>3610</v>
      </c>
      <c r="C684" s="28" t="s">
        <v>272</v>
      </c>
      <c r="D684" s="28" t="s">
        <v>37</v>
      </c>
      <c r="E684" s="28" t="s">
        <v>2885</v>
      </c>
      <c r="F684" s="28" t="s">
        <v>2885</v>
      </c>
      <c r="G684" s="28" t="s">
        <v>136</v>
      </c>
      <c r="H684" s="28" t="s">
        <v>3031</v>
      </c>
      <c r="I684" s="42" t="s">
        <v>372</v>
      </c>
      <c r="J684" s="42" t="s">
        <v>373</v>
      </c>
      <c r="K684" s="42" t="s">
        <v>374</v>
      </c>
      <c r="L684" s="42" t="s">
        <v>375</v>
      </c>
      <c r="M684" s="42"/>
    </row>
    <row r="685" spans="1:13" ht="12.75" customHeight="1">
      <c r="A685" s="40" t="s">
        <v>3220</v>
      </c>
      <c r="B685" s="28" t="s">
        <v>3611</v>
      </c>
      <c r="C685" s="28" t="s">
        <v>272</v>
      </c>
      <c r="D685" s="28" t="s">
        <v>37</v>
      </c>
      <c r="E685" s="28" t="s">
        <v>2885</v>
      </c>
      <c r="F685" s="28" t="s">
        <v>2885</v>
      </c>
      <c r="G685" s="28" t="s">
        <v>137</v>
      </c>
      <c r="H685" s="28" t="s">
        <v>3031</v>
      </c>
      <c r="I685" s="42" t="s">
        <v>376</v>
      </c>
      <c r="J685" s="42" t="s">
        <v>3077</v>
      </c>
      <c r="K685" s="42" t="s">
        <v>377</v>
      </c>
      <c r="L685" s="42" t="s">
        <v>378</v>
      </c>
      <c r="M685" s="42"/>
    </row>
    <row r="686" spans="1:13" ht="12.75" customHeight="1">
      <c r="A686" s="40" t="s">
        <v>3221</v>
      </c>
      <c r="B686" s="28" t="s">
        <v>3612</v>
      </c>
      <c r="C686" s="28" t="s">
        <v>272</v>
      </c>
      <c r="D686" s="28" t="s">
        <v>37</v>
      </c>
      <c r="E686" s="28" t="s">
        <v>2885</v>
      </c>
      <c r="F686" s="28" t="s">
        <v>2885</v>
      </c>
      <c r="G686" s="28" t="s">
        <v>138</v>
      </c>
      <c r="H686" s="28" t="s">
        <v>3031</v>
      </c>
      <c r="I686" s="42" t="s">
        <v>379</v>
      </c>
      <c r="J686" s="42" t="s">
        <v>380</v>
      </c>
      <c r="K686" s="42" t="s">
        <v>323</v>
      </c>
      <c r="L686" s="42" t="s">
        <v>381</v>
      </c>
      <c r="M686" s="42"/>
    </row>
    <row r="687" spans="1:13" ht="12.75" customHeight="1">
      <c r="A687" s="40" t="s">
        <v>3222</v>
      </c>
      <c r="B687" s="28" t="s">
        <v>3223</v>
      </c>
      <c r="C687" s="28" t="s">
        <v>272</v>
      </c>
      <c r="D687" s="28" t="s">
        <v>37</v>
      </c>
      <c r="E687" s="28" t="s">
        <v>2885</v>
      </c>
      <c r="F687" s="28" t="s">
        <v>2885</v>
      </c>
      <c r="G687" s="28" t="s">
        <v>1408</v>
      </c>
      <c r="H687" s="28" t="s">
        <v>323</v>
      </c>
      <c r="I687" s="42" t="s">
        <v>323</v>
      </c>
      <c r="J687" s="42" t="s">
        <v>323</v>
      </c>
      <c r="K687" s="42" t="s">
        <v>323</v>
      </c>
      <c r="L687" s="42" t="s">
        <v>323</v>
      </c>
      <c r="M687" s="42"/>
    </row>
    <row r="688" spans="1:13" ht="12.75" customHeight="1">
      <c r="A688" s="40" t="s">
        <v>3224</v>
      </c>
      <c r="B688" s="28" t="s">
        <v>3225</v>
      </c>
      <c r="C688" s="28" t="s">
        <v>272</v>
      </c>
      <c r="D688" s="28" t="s">
        <v>37</v>
      </c>
      <c r="E688" s="28" t="s">
        <v>2885</v>
      </c>
      <c r="F688" s="28" t="s">
        <v>2885</v>
      </c>
      <c r="G688" s="28" t="s">
        <v>1409</v>
      </c>
      <c r="H688" s="28" t="s">
        <v>323</v>
      </c>
      <c r="I688" s="42" t="s">
        <v>323</v>
      </c>
      <c r="J688" s="42" t="s">
        <v>323</v>
      </c>
      <c r="K688" s="42" t="s">
        <v>323</v>
      </c>
      <c r="L688" s="42" t="s">
        <v>323</v>
      </c>
      <c r="M688" s="42"/>
    </row>
    <row r="689" spans="1:13" ht="12.75" customHeight="1">
      <c r="A689" s="40" t="s">
        <v>596</v>
      </c>
      <c r="B689" s="28" t="s">
        <v>3613</v>
      </c>
      <c r="C689" s="28" t="s">
        <v>272</v>
      </c>
      <c r="D689" s="28" t="s">
        <v>37</v>
      </c>
      <c r="E689" s="28" t="s">
        <v>2894</v>
      </c>
      <c r="F689" s="28" t="s">
        <v>2894</v>
      </c>
      <c r="G689" s="28" t="s">
        <v>51</v>
      </c>
      <c r="H689" s="28" t="s">
        <v>3032</v>
      </c>
      <c r="I689" s="42" t="s">
        <v>3075</v>
      </c>
      <c r="J689" s="42" t="s">
        <v>362</v>
      </c>
      <c r="K689" s="42" t="s">
        <v>363</v>
      </c>
      <c r="L689" s="42" t="s">
        <v>364</v>
      </c>
      <c r="M689" s="42"/>
    </row>
    <row r="690" spans="1:13" ht="12.75" customHeight="1">
      <c r="A690" s="40" t="s">
        <v>859</v>
      </c>
      <c r="B690" s="28" t="s">
        <v>3614</v>
      </c>
      <c r="C690" s="28" t="s">
        <v>272</v>
      </c>
      <c r="D690" s="28" t="s">
        <v>37</v>
      </c>
      <c r="E690" s="28" t="s">
        <v>2894</v>
      </c>
      <c r="F690" s="28" t="s">
        <v>2894</v>
      </c>
      <c r="G690" s="28" t="s">
        <v>142</v>
      </c>
      <c r="H690" s="28" t="s">
        <v>3032</v>
      </c>
      <c r="I690" s="42" t="s">
        <v>365</v>
      </c>
      <c r="J690" s="42" t="s">
        <v>366</v>
      </c>
      <c r="K690" s="42" t="s">
        <v>3076</v>
      </c>
      <c r="L690" s="42" t="s">
        <v>367</v>
      </c>
      <c r="M690" s="42"/>
    </row>
    <row r="691" spans="1:13" ht="12.75" customHeight="1">
      <c r="A691" s="40" t="s">
        <v>597</v>
      </c>
      <c r="B691" s="28" t="s">
        <v>3615</v>
      </c>
      <c r="C691" s="28" t="s">
        <v>272</v>
      </c>
      <c r="D691" s="28" t="s">
        <v>37</v>
      </c>
      <c r="E691" s="28" t="s">
        <v>2894</v>
      </c>
      <c r="F691" s="28" t="s">
        <v>2894</v>
      </c>
      <c r="G691" s="28" t="s">
        <v>135</v>
      </c>
      <c r="H691" s="28" t="s">
        <v>3032</v>
      </c>
      <c r="I691" s="42" t="s">
        <v>368</v>
      </c>
      <c r="J691" s="42" t="s">
        <v>369</v>
      </c>
      <c r="K691" s="42" t="s">
        <v>370</v>
      </c>
      <c r="L691" s="42" t="s">
        <v>371</v>
      </c>
      <c r="M691" s="42"/>
    </row>
    <row r="692" spans="1:13" ht="12.75" customHeight="1">
      <c r="A692" s="40" t="s">
        <v>598</v>
      </c>
      <c r="B692" s="28" t="s">
        <v>3616</v>
      </c>
      <c r="C692" s="28" t="s">
        <v>272</v>
      </c>
      <c r="D692" s="28" t="s">
        <v>37</v>
      </c>
      <c r="E692" s="28" t="s">
        <v>2894</v>
      </c>
      <c r="F692" s="28" t="s">
        <v>2894</v>
      </c>
      <c r="G692" s="28" t="s">
        <v>136</v>
      </c>
      <c r="H692" s="28" t="s">
        <v>3032</v>
      </c>
      <c r="I692" s="42" t="s">
        <v>372</v>
      </c>
      <c r="J692" s="42" t="s">
        <v>373</v>
      </c>
      <c r="K692" s="42" t="s">
        <v>374</v>
      </c>
      <c r="L692" s="42" t="s">
        <v>375</v>
      </c>
      <c r="M692" s="42"/>
    </row>
    <row r="693" spans="1:13" ht="12.75" customHeight="1">
      <c r="A693" s="40" t="s">
        <v>599</v>
      </c>
      <c r="B693" s="28" t="s">
        <v>3617</v>
      </c>
      <c r="C693" s="28" t="s">
        <v>272</v>
      </c>
      <c r="D693" s="28" t="s">
        <v>37</v>
      </c>
      <c r="E693" s="28" t="s">
        <v>2894</v>
      </c>
      <c r="F693" s="28" t="s">
        <v>2894</v>
      </c>
      <c r="G693" s="28" t="s">
        <v>137</v>
      </c>
      <c r="H693" s="28" t="s">
        <v>3032</v>
      </c>
      <c r="I693" s="42" t="s">
        <v>376</v>
      </c>
      <c r="J693" s="42" t="s">
        <v>3077</v>
      </c>
      <c r="K693" s="42" t="s">
        <v>377</v>
      </c>
      <c r="L693" s="42" t="s">
        <v>378</v>
      </c>
      <c r="M693" s="42"/>
    </row>
    <row r="694" spans="1:13" ht="12.75" customHeight="1">
      <c r="A694" s="40" t="s">
        <v>860</v>
      </c>
      <c r="B694" s="28" t="s">
        <v>3618</v>
      </c>
      <c r="C694" s="28" t="s">
        <v>272</v>
      </c>
      <c r="D694" s="28" t="s">
        <v>37</v>
      </c>
      <c r="E694" s="28" t="s">
        <v>2894</v>
      </c>
      <c r="F694" s="28" t="s">
        <v>2894</v>
      </c>
      <c r="G694" s="28" t="s">
        <v>138</v>
      </c>
      <c r="H694" s="28" t="s">
        <v>3032</v>
      </c>
      <c r="I694" s="42" t="s">
        <v>379</v>
      </c>
      <c r="J694" s="42" t="s">
        <v>380</v>
      </c>
      <c r="K694" s="42" t="s">
        <v>323</v>
      </c>
      <c r="L694" s="42" t="s">
        <v>381</v>
      </c>
      <c r="M694" s="42"/>
    </row>
    <row r="695" spans="1:13" ht="12.75" customHeight="1">
      <c r="A695" s="40" t="s">
        <v>1529</v>
      </c>
      <c r="B695" s="28" t="s">
        <v>3226</v>
      </c>
      <c r="C695" s="28" t="s">
        <v>272</v>
      </c>
      <c r="D695" s="28" t="s">
        <v>37</v>
      </c>
      <c r="E695" s="28" t="s">
        <v>2894</v>
      </c>
      <c r="F695" s="28" t="s">
        <v>2894</v>
      </c>
      <c r="G695" s="28" t="s">
        <v>1408</v>
      </c>
      <c r="H695" s="28" t="s">
        <v>323</v>
      </c>
      <c r="I695" s="42" t="s">
        <v>323</v>
      </c>
      <c r="J695" s="42" t="s">
        <v>323</v>
      </c>
      <c r="K695" s="42" t="s">
        <v>323</v>
      </c>
      <c r="L695" s="42" t="s">
        <v>323</v>
      </c>
      <c r="M695" s="42"/>
    </row>
    <row r="696" spans="1:13" ht="12.75" customHeight="1">
      <c r="A696" s="40" t="s">
        <v>1530</v>
      </c>
      <c r="B696" s="28" t="s">
        <v>3227</v>
      </c>
      <c r="C696" s="28" t="s">
        <v>272</v>
      </c>
      <c r="D696" s="28" t="s">
        <v>37</v>
      </c>
      <c r="E696" s="28" t="s">
        <v>2894</v>
      </c>
      <c r="F696" s="28" t="s">
        <v>2894</v>
      </c>
      <c r="G696" s="28" t="s">
        <v>1409</v>
      </c>
      <c r="H696" s="28" t="s">
        <v>323</v>
      </c>
      <c r="I696" s="42" t="s">
        <v>323</v>
      </c>
      <c r="J696" s="42" t="s">
        <v>323</v>
      </c>
      <c r="K696" s="42" t="s">
        <v>323</v>
      </c>
      <c r="L696" s="42" t="s">
        <v>323</v>
      </c>
      <c r="M696" s="42"/>
    </row>
    <row r="697" spans="1:13" ht="12.75" customHeight="1">
      <c r="A697" s="40" t="s">
        <v>3228</v>
      </c>
      <c r="B697" s="28" t="s">
        <v>3619</v>
      </c>
      <c r="C697" s="28" t="s">
        <v>272</v>
      </c>
      <c r="D697" s="28" t="s">
        <v>37</v>
      </c>
      <c r="E697" s="28" t="s">
        <v>2895</v>
      </c>
      <c r="F697" s="28" t="s">
        <v>2895</v>
      </c>
      <c r="G697" s="28" t="s">
        <v>51</v>
      </c>
      <c r="H697" s="28" t="s">
        <v>3033</v>
      </c>
      <c r="I697" s="42" t="s">
        <v>3075</v>
      </c>
      <c r="J697" s="42" t="s">
        <v>362</v>
      </c>
      <c r="K697" s="42" t="s">
        <v>363</v>
      </c>
      <c r="L697" s="42" t="s">
        <v>364</v>
      </c>
      <c r="M697" s="42"/>
    </row>
    <row r="698" spans="1:13" ht="12.75" customHeight="1">
      <c r="A698" s="40" t="s">
        <v>3229</v>
      </c>
      <c r="B698" s="28" t="s">
        <v>3620</v>
      </c>
      <c r="C698" s="28" t="s">
        <v>272</v>
      </c>
      <c r="D698" s="28" t="s">
        <v>37</v>
      </c>
      <c r="E698" s="28" t="s">
        <v>2895</v>
      </c>
      <c r="F698" s="28" t="s">
        <v>2895</v>
      </c>
      <c r="G698" s="28" t="s">
        <v>142</v>
      </c>
      <c r="H698" s="28" t="s">
        <v>3033</v>
      </c>
      <c r="I698" s="42" t="s">
        <v>365</v>
      </c>
      <c r="J698" s="42" t="s">
        <v>366</v>
      </c>
      <c r="K698" s="42" t="s">
        <v>3076</v>
      </c>
      <c r="L698" s="42" t="s">
        <v>367</v>
      </c>
      <c r="M698" s="42"/>
    </row>
    <row r="699" spans="1:13" ht="12.75" customHeight="1">
      <c r="A699" s="40" t="s">
        <v>3230</v>
      </c>
      <c r="B699" s="28" t="s">
        <v>3621</v>
      </c>
      <c r="C699" s="28" t="s">
        <v>272</v>
      </c>
      <c r="D699" s="28" t="s">
        <v>37</v>
      </c>
      <c r="E699" s="28" t="s">
        <v>2895</v>
      </c>
      <c r="F699" s="28" t="s">
        <v>2895</v>
      </c>
      <c r="G699" s="28" t="s">
        <v>135</v>
      </c>
      <c r="H699" s="28" t="s">
        <v>3033</v>
      </c>
      <c r="I699" s="42" t="s">
        <v>368</v>
      </c>
      <c r="J699" s="42" t="s">
        <v>369</v>
      </c>
      <c r="K699" s="42" t="s">
        <v>370</v>
      </c>
      <c r="L699" s="42" t="s">
        <v>371</v>
      </c>
      <c r="M699" s="42"/>
    </row>
    <row r="700" spans="1:13" ht="12.75" customHeight="1">
      <c r="A700" s="40" t="s">
        <v>3231</v>
      </c>
      <c r="B700" s="28" t="s">
        <v>3622</v>
      </c>
      <c r="C700" s="28" t="s">
        <v>272</v>
      </c>
      <c r="D700" s="28" t="s">
        <v>37</v>
      </c>
      <c r="E700" s="28" t="s">
        <v>2895</v>
      </c>
      <c r="F700" s="28" t="s">
        <v>2895</v>
      </c>
      <c r="G700" s="28" t="s">
        <v>136</v>
      </c>
      <c r="H700" s="28" t="s">
        <v>3033</v>
      </c>
      <c r="I700" s="42" t="s">
        <v>372</v>
      </c>
      <c r="J700" s="42" t="s">
        <v>373</v>
      </c>
      <c r="K700" s="42" t="s">
        <v>374</v>
      </c>
      <c r="L700" s="42" t="s">
        <v>375</v>
      </c>
      <c r="M700" s="42"/>
    </row>
    <row r="701" spans="1:13" ht="12.75" customHeight="1">
      <c r="A701" s="40" t="s">
        <v>3232</v>
      </c>
      <c r="B701" s="28" t="s">
        <v>3623</v>
      </c>
      <c r="C701" s="28" t="s">
        <v>272</v>
      </c>
      <c r="D701" s="28" t="s">
        <v>37</v>
      </c>
      <c r="E701" s="28" t="s">
        <v>2895</v>
      </c>
      <c r="F701" s="28" t="s">
        <v>2895</v>
      </c>
      <c r="G701" s="28" t="s">
        <v>137</v>
      </c>
      <c r="H701" s="28" t="s">
        <v>3033</v>
      </c>
      <c r="I701" s="42" t="s">
        <v>376</v>
      </c>
      <c r="J701" s="42" t="s">
        <v>3077</v>
      </c>
      <c r="K701" s="42" t="s">
        <v>377</v>
      </c>
      <c r="L701" s="42" t="s">
        <v>378</v>
      </c>
      <c r="M701" s="42"/>
    </row>
    <row r="702" spans="1:13" ht="12.75" customHeight="1">
      <c r="A702" s="40" t="s">
        <v>3233</v>
      </c>
      <c r="B702" s="28" t="s">
        <v>3624</v>
      </c>
      <c r="C702" s="28" t="s">
        <v>272</v>
      </c>
      <c r="D702" s="28" t="s">
        <v>37</v>
      </c>
      <c r="E702" s="28" t="s">
        <v>2895</v>
      </c>
      <c r="F702" s="28" t="s">
        <v>2895</v>
      </c>
      <c r="G702" s="28" t="s">
        <v>138</v>
      </c>
      <c r="H702" s="28" t="s">
        <v>3033</v>
      </c>
      <c r="I702" s="42" t="s">
        <v>379</v>
      </c>
      <c r="J702" s="42" t="s">
        <v>380</v>
      </c>
      <c r="K702" s="42" t="s">
        <v>323</v>
      </c>
      <c r="L702" s="42" t="s">
        <v>381</v>
      </c>
      <c r="M702" s="42"/>
    </row>
    <row r="703" spans="1:13" ht="12.75" customHeight="1">
      <c r="A703" s="40" t="s">
        <v>3234</v>
      </c>
      <c r="B703" s="28" t="s">
        <v>3235</v>
      </c>
      <c r="C703" s="28" t="s">
        <v>272</v>
      </c>
      <c r="D703" s="28" t="s">
        <v>37</v>
      </c>
      <c r="E703" s="28" t="s">
        <v>2895</v>
      </c>
      <c r="F703" s="28" t="s">
        <v>2895</v>
      </c>
      <c r="G703" s="28" t="s">
        <v>1408</v>
      </c>
      <c r="H703" s="28" t="s">
        <v>323</v>
      </c>
      <c r="I703" s="42" t="s">
        <v>323</v>
      </c>
      <c r="J703" s="42" t="s">
        <v>323</v>
      </c>
      <c r="K703" s="42" t="s">
        <v>323</v>
      </c>
      <c r="L703" s="42" t="s">
        <v>323</v>
      </c>
      <c r="M703" s="42"/>
    </row>
    <row r="704" spans="1:13" ht="12.75" customHeight="1">
      <c r="A704" s="40" t="s">
        <v>3236</v>
      </c>
      <c r="B704" s="28" t="s">
        <v>3237</v>
      </c>
      <c r="C704" s="28" t="s">
        <v>272</v>
      </c>
      <c r="D704" s="28" t="s">
        <v>37</v>
      </c>
      <c r="E704" s="28" t="s">
        <v>2895</v>
      </c>
      <c r="F704" s="28" t="s">
        <v>2895</v>
      </c>
      <c r="G704" s="28" t="s">
        <v>1409</v>
      </c>
      <c r="H704" s="28" t="s">
        <v>323</v>
      </c>
      <c r="I704" s="42" t="s">
        <v>323</v>
      </c>
      <c r="J704" s="42" t="s">
        <v>323</v>
      </c>
      <c r="K704" s="42" t="s">
        <v>323</v>
      </c>
      <c r="L704" s="42" t="s">
        <v>323</v>
      </c>
      <c r="M704" s="42"/>
    </row>
    <row r="705" spans="1:13" ht="12.75" customHeight="1">
      <c r="A705" s="40" t="s">
        <v>868</v>
      </c>
      <c r="B705" s="28" t="s">
        <v>3625</v>
      </c>
      <c r="C705" s="28" t="s">
        <v>272</v>
      </c>
      <c r="D705" s="28" t="s">
        <v>37</v>
      </c>
      <c r="E705" s="28" t="s">
        <v>2904</v>
      </c>
      <c r="F705" s="28" t="s">
        <v>2904</v>
      </c>
      <c r="G705" s="28" t="s">
        <v>142</v>
      </c>
      <c r="H705" s="28" t="s">
        <v>3034</v>
      </c>
      <c r="I705" s="42" t="s">
        <v>365</v>
      </c>
      <c r="J705" s="42" t="s">
        <v>366</v>
      </c>
      <c r="K705" s="42" t="s">
        <v>3076</v>
      </c>
      <c r="L705" s="42" t="s">
        <v>367</v>
      </c>
      <c r="M705" s="42"/>
    </row>
    <row r="706" spans="1:13" ht="12.75" customHeight="1">
      <c r="A706" s="40" t="s">
        <v>611</v>
      </c>
      <c r="B706" s="28" t="s">
        <v>3626</v>
      </c>
      <c r="C706" s="28" t="s">
        <v>272</v>
      </c>
      <c r="D706" s="28" t="s">
        <v>37</v>
      </c>
      <c r="E706" s="28" t="s">
        <v>2904</v>
      </c>
      <c r="F706" s="28" t="s">
        <v>2904</v>
      </c>
      <c r="G706" s="28" t="s">
        <v>136</v>
      </c>
      <c r="H706" s="28" t="s">
        <v>3034</v>
      </c>
      <c r="I706" s="42" t="s">
        <v>372</v>
      </c>
      <c r="J706" s="42" t="s">
        <v>373</v>
      </c>
      <c r="K706" s="42" t="s">
        <v>374</v>
      </c>
      <c r="L706" s="42" t="s">
        <v>375</v>
      </c>
      <c r="M706" s="42"/>
    </row>
    <row r="707" spans="1:13" ht="12.75" customHeight="1">
      <c r="A707" s="40" t="s">
        <v>869</v>
      </c>
      <c r="B707" s="28" t="s">
        <v>3627</v>
      </c>
      <c r="C707" s="28" t="s">
        <v>272</v>
      </c>
      <c r="D707" s="28" t="s">
        <v>37</v>
      </c>
      <c r="E707" s="28" t="s">
        <v>2904</v>
      </c>
      <c r="F707" s="28" t="s">
        <v>2904</v>
      </c>
      <c r="G707" s="28" t="s">
        <v>138</v>
      </c>
      <c r="H707" s="28" t="s">
        <v>3034</v>
      </c>
      <c r="I707" s="42" t="s">
        <v>379</v>
      </c>
      <c r="J707" s="42" t="s">
        <v>380</v>
      </c>
      <c r="K707" s="42" t="s">
        <v>323</v>
      </c>
      <c r="L707" s="42" t="s">
        <v>381</v>
      </c>
      <c r="M707" s="42"/>
    </row>
    <row r="708" spans="1:13" ht="12.75" customHeight="1">
      <c r="A708" s="40" t="s">
        <v>861</v>
      </c>
      <c r="B708" s="28" t="s">
        <v>1298</v>
      </c>
      <c r="C708" s="28" t="s">
        <v>272</v>
      </c>
      <c r="D708" s="28" t="s">
        <v>37</v>
      </c>
      <c r="E708" s="28" t="s">
        <v>110</v>
      </c>
      <c r="F708" s="28" t="s">
        <v>110</v>
      </c>
      <c r="G708" s="28" t="s">
        <v>51</v>
      </c>
      <c r="H708" s="28" t="s">
        <v>3035</v>
      </c>
      <c r="I708" s="42" t="s">
        <v>3075</v>
      </c>
      <c r="J708" s="42" t="s">
        <v>362</v>
      </c>
      <c r="K708" s="42" t="s">
        <v>363</v>
      </c>
      <c r="L708" s="42" t="s">
        <v>364</v>
      </c>
      <c r="M708" s="42"/>
    </row>
    <row r="709" spans="1:13" ht="12.75" customHeight="1">
      <c r="A709" s="40" t="s">
        <v>600</v>
      </c>
      <c r="B709" s="28" t="s">
        <v>1299</v>
      </c>
      <c r="C709" s="28" t="s">
        <v>272</v>
      </c>
      <c r="D709" s="28" t="s">
        <v>37</v>
      </c>
      <c r="E709" s="28" t="s">
        <v>110</v>
      </c>
      <c r="F709" s="28" t="s">
        <v>110</v>
      </c>
      <c r="G709" s="28" t="s">
        <v>142</v>
      </c>
      <c r="H709" s="28" t="s">
        <v>3035</v>
      </c>
      <c r="I709" s="42" t="s">
        <v>365</v>
      </c>
      <c r="J709" s="42" t="s">
        <v>366</v>
      </c>
      <c r="K709" s="42" t="s">
        <v>3076</v>
      </c>
      <c r="L709" s="42" t="s">
        <v>367</v>
      </c>
      <c r="M709" s="42"/>
    </row>
    <row r="710" spans="1:13" ht="12.75" customHeight="1">
      <c r="A710" s="40" t="s">
        <v>862</v>
      </c>
      <c r="B710" s="28" t="s">
        <v>1300</v>
      </c>
      <c r="C710" s="28" t="s">
        <v>272</v>
      </c>
      <c r="D710" s="28" t="s">
        <v>37</v>
      </c>
      <c r="E710" s="28" t="s">
        <v>110</v>
      </c>
      <c r="F710" s="28" t="s">
        <v>110</v>
      </c>
      <c r="G710" s="28" t="s">
        <v>135</v>
      </c>
      <c r="H710" s="28" t="s">
        <v>3035</v>
      </c>
      <c r="I710" s="42" t="s">
        <v>368</v>
      </c>
      <c r="J710" s="42" t="s">
        <v>369</v>
      </c>
      <c r="K710" s="42" t="s">
        <v>370</v>
      </c>
      <c r="L710" s="42" t="s">
        <v>371</v>
      </c>
      <c r="M710" s="42"/>
    </row>
    <row r="711" spans="1:13" ht="12.75" customHeight="1">
      <c r="A711" s="40" t="s">
        <v>601</v>
      </c>
      <c r="B711" s="28" t="s">
        <v>1301</v>
      </c>
      <c r="C711" s="28" t="s">
        <v>272</v>
      </c>
      <c r="D711" s="28" t="s">
        <v>37</v>
      </c>
      <c r="E711" s="28" t="s">
        <v>110</v>
      </c>
      <c r="F711" s="28" t="s">
        <v>110</v>
      </c>
      <c r="G711" s="28" t="s">
        <v>136</v>
      </c>
      <c r="H711" s="28" t="s">
        <v>3035</v>
      </c>
      <c r="I711" s="42" t="s">
        <v>372</v>
      </c>
      <c r="J711" s="42" t="s">
        <v>373</v>
      </c>
      <c r="K711" s="42" t="s">
        <v>374</v>
      </c>
      <c r="L711" s="42" t="s">
        <v>375</v>
      </c>
      <c r="M711" s="42"/>
    </row>
    <row r="712" spans="1:13" ht="12.75" customHeight="1">
      <c r="A712" s="40" t="s">
        <v>602</v>
      </c>
      <c r="B712" s="28" t="s">
        <v>1302</v>
      </c>
      <c r="C712" s="28" t="s">
        <v>272</v>
      </c>
      <c r="D712" s="28" t="s">
        <v>37</v>
      </c>
      <c r="E712" s="28" t="s">
        <v>110</v>
      </c>
      <c r="F712" s="28" t="s">
        <v>110</v>
      </c>
      <c r="G712" s="28" t="s">
        <v>137</v>
      </c>
      <c r="H712" s="28" t="s">
        <v>3035</v>
      </c>
      <c r="I712" s="42" t="s">
        <v>376</v>
      </c>
      <c r="J712" s="42" t="s">
        <v>3077</v>
      </c>
      <c r="K712" s="42" t="s">
        <v>377</v>
      </c>
      <c r="L712" s="42" t="s">
        <v>378</v>
      </c>
      <c r="M712" s="42"/>
    </row>
    <row r="713" spans="1:13" ht="12.75" customHeight="1">
      <c r="A713" s="40" t="s">
        <v>603</v>
      </c>
      <c r="B713" s="28" t="s">
        <v>1303</v>
      </c>
      <c r="C713" s="28" t="s">
        <v>272</v>
      </c>
      <c r="D713" s="28" t="s">
        <v>37</v>
      </c>
      <c r="E713" s="28" t="s">
        <v>110</v>
      </c>
      <c r="F713" s="28" t="s">
        <v>110</v>
      </c>
      <c r="G713" s="28" t="s">
        <v>138</v>
      </c>
      <c r="H713" s="28" t="s">
        <v>3035</v>
      </c>
      <c r="I713" s="42" t="s">
        <v>379</v>
      </c>
      <c r="J713" s="42" t="s">
        <v>380</v>
      </c>
      <c r="K713" s="42" t="s">
        <v>323</v>
      </c>
      <c r="L713" s="42" t="s">
        <v>381</v>
      </c>
      <c r="M713" s="42"/>
    </row>
    <row r="714" spans="1:13" ht="12.75" customHeight="1">
      <c r="A714" s="40" t="s">
        <v>3238</v>
      </c>
      <c r="B714" s="28" t="s">
        <v>3628</v>
      </c>
      <c r="C714" s="28" t="s">
        <v>272</v>
      </c>
      <c r="D714" s="28" t="s">
        <v>37</v>
      </c>
      <c r="E714" s="28" t="s">
        <v>110</v>
      </c>
      <c r="F714" s="28" t="s">
        <v>110</v>
      </c>
      <c r="G714" s="28" t="s">
        <v>143</v>
      </c>
      <c r="H714" s="28" t="s">
        <v>3035</v>
      </c>
      <c r="I714" s="42" t="s">
        <v>382</v>
      </c>
      <c r="J714" s="42" t="s">
        <v>383</v>
      </c>
      <c r="K714" s="42" t="s">
        <v>323</v>
      </c>
      <c r="L714" s="42" t="s">
        <v>3078</v>
      </c>
      <c r="M714" s="42"/>
    </row>
    <row r="715" spans="1:13" ht="12.75" customHeight="1">
      <c r="A715" s="40" t="s">
        <v>1532</v>
      </c>
      <c r="B715" s="28" t="s">
        <v>2523</v>
      </c>
      <c r="C715" s="28" t="s">
        <v>272</v>
      </c>
      <c r="D715" s="28" t="s">
        <v>37</v>
      </c>
      <c r="E715" s="28" t="s">
        <v>110</v>
      </c>
      <c r="F715" s="28" t="s">
        <v>110</v>
      </c>
      <c r="G715" s="28" t="s">
        <v>1408</v>
      </c>
      <c r="H715" s="28" t="s">
        <v>323</v>
      </c>
      <c r="I715" s="42" t="s">
        <v>323</v>
      </c>
      <c r="J715" s="42" t="s">
        <v>323</v>
      </c>
      <c r="K715" s="42" t="s">
        <v>323</v>
      </c>
      <c r="L715" s="42" t="s">
        <v>323</v>
      </c>
      <c r="M715" s="42"/>
    </row>
    <row r="716" spans="1:13" ht="12.75" customHeight="1">
      <c r="A716" s="40" t="s">
        <v>1533</v>
      </c>
      <c r="B716" s="28" t="s">
        <v>2524</v>
      </c>
      <c r="C716" s="28" t="s">
        <v>272</v>
      </c>
      <c r="D716" s="28" t="s">
        <v>37</v>
      </c>
      <c r="E716" s="28" t="s">
        <v>110</v>
      </c>
      <c r="F716" s="28" t="s">
        <v>110</v>
      </c>
      <c r="G716" s="28" t="s">
        <v>1409</v>
      </c>
      <c r="H716" s="28" t="s">
        <v>323</v>
      </c>
      <c r="I716" s="42" t="s">
        <v>323</v>
      </c>
      <c r="J716" s="42" t="s">
        <v>323</v>
      </c>
      <c r="K716" s="42" t="s">
        <v>323</v>
      </c>
      <c r="L716" s="42" t="s">
        <v>323</v>
      </c>
      <c r="M716" s="42"/>
    </row>
    <row r="717" spans="1:13" ht="12.75" customHeight="1">
      <c r="A717" s="40" t="s">
        <v>608</v>
      </c>
      <c r="B717" s="28" t="s">
        <v>1304</v>
      </c>
      <c r="C717" s="28" t="s">
        <v>272</v>
      </c>
      <c r="D717" s="28" t="s">
        <v>37</v>
      </c>
      <c r="E717" s="28" t="s">
        <v>211</v>
      </c>
      <c r="F717" s="28" t="s">
        <v>211</v>
      </c>
      <c r="G717" s="28" t="s">
        <v>51</v>
      </c>
      <c r="H717" s="28" t="s">
        <v>3036</v>
      </c>
      <c r="I717" s="42" t="s">
        <v>3075</v>
      </c>
      <c r="J717" s="42" t="s">
        <v>362</v>
      </c>
      <c r="K717" s="42" t="s">
        <v>363</v>
      </c>
      <c r="L717" s="42" t="s">
        <v>364</v>
      </c>
      <c r="M717" s="42"/>
    </row>
    <row r="718" spans="1:13" ht="12.75" customHeight="1">
      <c r="A718" s="40" t="s">
        <v>865</v>
      </c>
      <c r="B718" s="28" t="s">
        <v>1305</v>
      </c>
      <c r="C718" s="28" t="s">
        <v>272</v>
      </c>
      <c r="D718" s="28" t="s">
        <v>37</v>
      </c>
      <c r="E718" s="28" t="s">
        <v>211</v>
      </c>
      <c r="F718" s="28" t="s">
        <v>211</v>
      </c>
      <c r="G718" s="28" t="s">
        <v>142</v>
      </c>
      <c r="H718" s="28" t="s">
        <v>3036</v>
      </c>
      <c r="I718" s="42" t="s">
        <v>365</v>
      </c>
      <c r="J718" s="42" t="s">
        <v>366</v>
      </c>
      <c r="K718" s="42" t="s">
        <v>3076</v>
      </c>
      <c r="L718" s="42" t="s">
        <v>367</v>
      </c>
      <c r="M718" s="42"/>
    </row>
    <row r="719" spans="1:13" ht="12.75" customHeight="1">
      <c r="A719" s="40" t="s">
        <v>609</v>
      </c>
      <c r="B719" s="28" t="s">
        <v>1306</v>
      </c>
      <c r="C719" s="28" t="s">
        <v>272</v>
      </c>
      <c r="D719" s="28" t="s">
        <v>37</v>
      </c>
      <c r="E719" s="28" t="s">
        <v>211</v>
      </c>
      <c r="F719" s="28" t="s">
        <v>211</v>
      </c>
      <c r="G719" s="28" t="s">
        <v>135</v>
      </c>
      <c r="H719" s="28" t="s">
        <v>3036</v>
      </c>
      <c r="I719" s="42" t="s">
        <v>368</v>
      </c>
      <c r="J719" s="42" t="s">
        <v>369</v>
      </c>
      <c r="K719" s="42" t="s">
        <v>370</v>
      </c>
      <c r="L719" s="42" t="s">
        <v>371</v>
      </c>
      <c r="M719" s="42"/>
    </row>
    <row r="720" spans="1:13" ht="12.75" customHeight="1">
      <c r="A720" s="40" t="s">
        <v>610</v>
      </c>
      <c r="B720" s="28" t="s">
        <v>1307</v>
      </c>
      <c r="C720" s="28" t="s">
        <v>272</v>
      </c>
      <c r="D720" s="28" t="s">
        <v>37</v>
      </c>
      <c r="E720" s="28" t="s">
        <v>211</v>
      </c>
      <c r="F720" s="28" t="s">
        <v>211</v>
      </c>
      <c r="G720" s="28" t="s">
        <v>136</v>
      </c>
      <c r="H720" s="28" t="s">
        <v>3036</v>
      </c>
      <c r="I720" s="42" t="s">
        <v>372</v>
      </c>
      <c r="J720" s="42" t="s">
        <v>373</v>
      </c>
      <c r="K720" s="42" t="s">
        <v>374</v>
      </c>
      <c r="L720" s="42" t="s">
        <v>375</v>
      </c>
      <c r="M720" s="42"/>
    </row>
    <row r="721" spans="1:13" ht="12.75" customHeight="1">
      <c r="A721" s="40" t="s">
        <v>866</v>
      </c>
      <c r="B721" s="28" t="s">
        <v>1308</v>
      </c>
      <c r="C721" s="28" t="s">
        <v>272</v>
      </c>
      <c r="D721" s="28" t="s">
        <v>37</v>
      </c>
      <c r="E721" s="28" t="s">
        <v>211</v>
      </c>
      <c r="F721" s="28" t="s">
        <v>211</v>
      </c>
      <c r="G721" s="28" t="s">
        <v>137</v>
      </c>
      <c r="H721" s="28" t="s">
        <v>3036</v>
      </c>
      <c r="I721" s="42" t="s">
        <v>376</v>
      </c>
      <c r="J721" s="42" t="s">
        <v>3077</v>
      </c>
      <c r="K721" s="42" t="s">
        <v>377</v>
      </c>
      <c r="L721" s="42" t="s">
        <v>378</v>
      </c>
      <c r="M721" s="42"/>
    </row>
    <row r="722" spans="1:13" ht="12.75" customHeight="1">
      <c r="A722" s="40" t="s">
        <v>867</v>
      </c>
      <c r="B722" s="28" t="s">
        <v>1309</v>
      </c>
      <c r="C722" s="28" t="s">
        <v>272</v>
      </c>
      <c r="D722" s="28" t="s">
        <v>37</v>
      </c>
      <c r="E722" s="28" t="s">
        <v>211</v>
      </c>
      <c r="F722" s="28" t="s">
        <v>211</v>
      </c>
      <c r="G722" s="28" t="s">
        <v>138</v>
      </c>
      <c r="H722" s="28" t="s">
        <v>3036</v>
      </c>
      <c r="I722" s="42" t="s">
        <v>379</v>
      </c>
      <c r="J722" s="42" t="s">
        <v>380</v>
      </c>
      <c r="K722" s="42" t="s">
        <v>323</v>
      </c>
      <c r="L722" s="42" t="s">
        <v>381</v>
      </c>
      <c r="M722" s="42"/>
    </row>
    <row r="723" spans="1:13" ht="12.75" customHeight="1">
      <c r="A723" s="40" t="s">
        <v>1536</v>
      </c>
      <c r="B723" s="28" t="s">
        <v>2525</v>
      </c>
      <c r="C723" s="28" t="s">
        <v>272</v>
      </c>
      <c r="D723" s="28" t="s">
        <v>37</v>
      </c>
      <c r="E723" s="28" t="s">
        <v>211</v>
      </c>
      <c r="F723" s="28" t="s">
        <v>211</v>
      </c>
      <c r="G723" s="28" t="s">
        <v>1408</v>
      </c>
      <c r="H723" s="28" t="s">
        <v>323</v>
      </c>
      <c r="I723" s="42" t="s">
        <v>323</v>
      </c>
      <c r="J723" s="42" t="s">
        <v>323</v>
      </c>
      <c r="K723" s="42" t="s">
        <v>323</v>
      </c>
      <c r="L723" s="42" t="s">
        <v>323</v>
      </c>
      <c r="M723" s="42"/>
    </row>
    <row r="724" spans="1:13" ht="12.75" customHeight="1">
      <c r="A724" s="40" t="s">
        <v>1537</v>
      </c>
      <c r="B724" s="28" t="s">
        <v>2526</v>
      </c>
      <c r="C724" s="28" t="s">
        <v>272</v>
      </c>
      <c r="D724" s="28" t="s">
        <v>37</v>
      </c>
      <c r="E724" s="28" t="s">
        <v>211</v>
      </c>
      <c r="F724" s="28" t="s">
        <v>211</v>
      </c>
      <c r="G724" s="28" t="s">
        <v>1409</v>
      </c>
      <c r="H724" s="28" t="s">
        <v>323</v>
      </c>
      <c r="I724" s="42" t="s">
        <v>323</v>
      </c>
      <c r="J724" s="42" t="s">
        <v>323</v>
      </c>
      <c r="K724" s="42" t="s">
        <v>323</v>
      </c>
      <c r="L724" s="42" t="s">
        <v>323</v>
      </c>
      <c r="M724" s="42"/>
    </row>
    <row r="725" spans="1:13" ht="12.75" customHeight="1">
      <c r="A725" s="40" t="s">
        <v>1310</v>
      </c>
      <c r="B725" s="28" t="s">
        <v>1311</v>
      </c>
      <c r="C725" s="28" t="s">
        <v>272</v>
      </c>
      <c r="D725" s="28" t="s">
        <v>37</v>
      </c>
      <c r="E725" s="28" t="s">
        <v>975</v>
      </c>
      <c r="F725" s="28" t="s">
        <v>975</v>
      </c>
      <c r="G725" s="28" t="s">
        <v>135</v>
      </c>
      <c r="H725" s="28" t="s">
        <v>1312</v>
      </c>
      <c r="I725" s="42" t="s">
        <v>368</v>
      </c>
      <c r="J725" s="42" t="s">
        <v>369</v>
      </c>
      <c r="K725" s="42" t="s">
        <v>370</v>
      </c>
      <c r="L725" s="42" t="s">
        <v>371</v>
      </c>
      <c r="M725" s="42"/>
    </row>
    <row r="726" spans="1:13" ht="12.75" customHeight="1">
      <c r="A726" s="40" t="s">
        <v>1313</v>
      </c>
      <c r="B726" s="28" t="s">
        <v>1314</v>
      </c>
      <c r="C726" s="28" t="s">
        <v>272</v>
      </c>
      <c r="D726" s="28" t="s">
        <v>37</v>
      </c>
      <c r="E726" s="28" t="s">
        <v>975</v>
      </c>
      <c r="F726" s="28" t="s">
        <v>975</v>
      </c>
      <c r="G726" s="28" t="s">
        <v>136</v>
      </c>
      <c r="H726" s="28" t="s">
        <v>1312</v>
      </c>
      <c r="I726" s="42" t="s">
        <v>372</v>
      </c>
      <c r="J726" s="42" t="s">
        <v>373</v>
      </c>
      <c r="K726" s="42" t="s">
        <v>374</v>
      </c>
      <c r="L726" s="42" t="s">
        <v>375</v>
      </c>
      <c r="M726" s="42"/>
    </row>
    <row r="727" spans="1:13" ht="12.75" customHeight="1">
      <c r="A727" s="40" t="s">
        <v>1315</v>
      </c>
      <c r="B727" s="28" t="s">
        <v>1316</v>
      </c>
      <c r="C727" s="28" t="s">
        <v>272</v>
      </c>
      <c r="D727" s="28" t="s">
        <v>37</v>
      </c>
      <c r="E727" s="28" t="s">
        <v>975</v>
      </c>
      <c r="F727" s="28" t="s">
        <v>975</v>
      </c>
      <c r="G727" s="28" t="s">
        <v>137</v>
      </c>
      <c r="H727" s="28" t="s">
        <v>1312</v>
      </c>
      <c r="I727" s="42" t="s">
        <v>376</v>
      </c>
      <c r="J727" s="42" t="s">
        <v>3077</v>
      </c>
      <c r="K727" s="42" t="s">
        <v>377</v>
      </c>
      <c r="L727" s="42" t="s">
        <v>378</v>
      </c>
      <c r="M727" s="42"/>
    </row>
    <row r="728" spans="1:13" ht="12.75" customHeight="1">
      <c r="A728" s="40" t="s">
        <v>1317</v>
      </c>
      <c r="B728" s="28" t="s">
        <v>1318</v>
      </c>
      <c r="C728" s="28" t="s">
        <v>272</v>
      </c>
      <c r="D728" s="28" t="s">
        <v>37</v>
      </c>
      <c r="E728" s="28" t="s">
        <v>975</v>
      </c>
      <c r="F728" s="28" t="s">
        <v>975</v>
      </c>
      <c r="G728" s="28" t="s">
        <v>138</v>
      </c>
      <c r="H728" s="28" t="s">
        <v>1312</v>
      </c>
      <c r="I728" s="42" t="s">
        <v>379</v>
      </c>
      <c r="J728" s="42" t="s">
        <v>380</v>
      </c>
      <c r="K728" s="42" t="s">
        <v>323</v>
      </c>
      <c r="L728" s="42" t="s">
        <v>381</v>
      </c>
      <c r="M728" s="42"/>
    </row>
    <row r="729" spans="1:13" ht="12.75" customHeight="1">
      <c r="A729" s="40" t="s">
        <v>1319</v>
      </c>
      <c r="B729" s="28" t="s">
        <v>1320</v>
      </c>
      <c r="C729" s="28" t="s">
        <v>272</v>
      </c>
      <c r="D729" s="28" t="s">
        <v>37</v>
      </c>
      <c r="E729" s="28" t="s">
        <v>975</v>
      </c>
      <c r="F729" s="28" t="s">
        <v>975</v>
      </c>
      <c r="G729" s="28" t="s">
        <v>143</v>
      </c>
      <c r="H729" s="28" t="s">
        <v>1312</v>
      </c>
      <c r="I729" s="42" t="s">
        <v>382</v>
      </c>
      <c r="J729" s="42" t="s">
        <v>383</v>
      </c>
      <c r="K729" s="42" t="s">
        <v>323</v>
      </c>
      <c r="L729" s="42" t="s">
        <v>3078</v>
      </c>
      <c r="M729" s="42"/>
    </row>
    <row r="730" spans="1:13" ht="12.75" customHeight="1">
      <c r="A730" s="40" t="s">
        <v>1531</v>
      </c>
      <c r="B730" s="28" t="s">
        <v>2527</v>
      </c>
      <c r="C730" s="28" t="s">
        <v>272</v>
      </c>
      <c r="D730" s="28" t="s">
        <v>37</v>
      </c>
      <c r="E730" s="28" t="s">
        <v>975</v>
      </c>
      <c r="F730" s="28" t="s">
        <v>975</v>
      </c>
      <c r="G730" s="28" t="s">
        <v>1409</v>
      </c>
      <c r="H730" s="28" t="s">
        <v>323</v>
      </c>
      <c r="I730" s="42" t="s">
        <v>323</v>
      </c>
      <c r="J730" s="42" t="s">
        <v>323</v>
      </c>
      <c r="K730" s="42" t="s">
        <v>323</v>
      </c>
      <c r="L730" s="42" t="s">
        <v>323</v>
      </c>
      <c r="M730" s="42"/>
    </row>
    <row r="731" spans="1:13" ht="12.75" customHeight="1">
      <c r="A731" s="40" t="s">
        <v>1519</v>
      </c>
      <c r="B731" s="28" t="s">
        <v>3629</v>
      </c>
      <c r="C731" s="28" t="s">
        <v>272</v>
      </c>
      <c r="D731" s="28" t="s">
        <v>37</v>
      </c>
      <c r="E731" s="28" t="s">
        <v>434</v>
      </c>
      <c r="F731" s="28" t="s">
        <v>434</v>
      </c>
      <c r="G731" s="28" t="s">
        <v>51</v>
      </c>
      <c r="H731" s="28" t="s">
        <v>323</v>
      </c>
      <c r="I731" s="42" t="s">
        <v>323</v>
      </c>
      <c r="J731" s="42" t="s">
        <v>323</v>
      </c>
      <c r="K731" s="42" t="s">
        <v>323</v>
      </c>
      <c r="L731" s="42" t="s">
        <v>323</v>
      </c>
      <c r="M731" s="42"/>
    </row>
    <row r="732" spans="1:13" ht="12.75" customHeight="1">
      <c r="A732" s="40" t="s">
        <v>1520</v>
      </c>
      <c r="B732" s="28" t="s">
        <v>3630</v>
      </c>
      <c r="C732" s="28" t="s">
        <v>272</v>
      </c>
      <c r="D732" s="28" t="s">
        <v>37</v>
      </c>
      <c r="E732" s="28" t="s">
        <v>434</v>
      </c>
      <c r="F732" s="28" t="s">
        <v>434</v>
      </c>
      <c r="G732" s="28" t="s">
        <v>142</v>
      </c>
      <c r="H732" s="28" t="s">
        <v>323</v>
      </c>
      <c r="I732" s="42" t="s">
        <v>323</v>
      </c>
      <c r="J732" s="42" t="s">
        <v>323</v>
      </c>
      <c r="K732" s="42" t="s">
        <v>323</v>
      </c>
      <c r="L732" s="42" t="s">
        <v>323</v>
      </c>
      <c r="M732" s="42"/>
    </row>
    <row r="733" spans="1:13" ht="12.75" customHeight="1">
      <c r="A733" s="40" t="s">
        <v>1521</v>
      </c>
      <c r="B733" s="28" t="s">
        <v>3631</v>
      </c>
      <c r="C733" s="28" t="s">
        <v>272</v>
      </c>
      <c r="D733" s="28" t="s">
        <v>37</v>
      </c>
      <c r="E733" s="28" t="s">
        <v>434</v>
      </c>
      <c r="F733" s="28" t="s">
        <v>434</v>
      </c>
      <c r="G733" s="28" t="s">
        <v>135</v>
      </c>
      <c r="H733" s="28" t="s">
        <v>323</v>
      </c>
      <c r="I733" s="42" t="s">
        <v>323</v>
      </c>
      <c r="J733" s="42" t="s">
        <v>323</v>
      </c>
      <c r="K733" s="42" t="s">
        <v>323</v>
      </c>
      <c r="L733" s="42" t="s">
        <v>323</v>
      </c>
      <c r="M733" s="42"/>
    </row>
    <row r="734" spans="1:13" ht="12.75" customHeight="1">
      <c r="A734" s="40" t="s">
        <v>1522</v>
      </c>
      <c r="B734" s="28" t="s">
        <v>3632</v>
      </c>
      <c r="C734" s="28" t="s">
        <v>272</v>
      </c>
      <c r="D734" s="28" t="s">
        <v>37</v>
      </c>
      <c r="E734" s="28" t="s">
        <v>434</v>
      </c>
      <c r="F734" s="28" t="s">
        <v>434</v>
      </c>
      <c r="G734" s="28" t="s">
        <v>136</v>
      </c>
      <c r="H734" s="28" t="s">
        <v>323</v>
      </c>
      <c r="I734" s="42" t="s">
        <v>323</v>
      </c>
      <c r="J734" s="42" t="s">
        <v>323</v>
      </c>
      <c r="K734" s="42" t="s">
        <v>323</v>
      </c>
      <c r="L734" s="42" t="s">
        <v>323</v>
      </c>
      <c r="M734" s="42"/>
    </row>
    <row r="735" spans="1:13" ht="12.75" customHeight="1">
      <c r="A735" s="40" t="s">
        <v>1523</v>
      </c>
      <c r="B735" s="28" t="s">
        <v>3633</v>
      </c>
      <c r="C735" s="28" t="s">
        <v>272</v>
      </c>
      <c r="D735" s="28" t="s">
        <v>37</v>
      </c>
      <c r="E735" s="28" t="s">
        <v>434</v>
      </c>
      <c r="F735" s="28" t="s">
        <v>434</v>
      </c>
      <c r="G735" s="28" t="s">
        <v>137</v>
      </c>
      <c r="H735" s="28" t="s">
        <v>323</v>
      </c>
      <c r="I735" s="42" t="s">
        <v>323</v>
      </c>
      <c r="J735" s="42" t="s">
        <v>323</v>
      </c>
      <c r="K735" s="42" t="s">
        <v>323</v>
      </c>
      <c r="L735" s="42" t="s">
        <v>323</v>
      </c>
      <c r="M735" s="42"/>
    </row>
    <row r="736" spans="1:13" ht="12.75" customHeight="1">
      <c r="A736" s="40" t="s">
        <v>1524</v>
      </c>
      <c r="B736" s="28" t="s">
        <v>3634</v>
      </c>
      <c r="C736" s="28" t="s">
        <v>272</v>
      </c>
      <c r="D736" s="28" t="s">
        <v>37</v>
      </c>
      <c r="E736" s="28" t="s">
        <v>434</v>
      </c>
      <c r="F736" s="28" t="s">
        <v>434</v>
      </c>
      <c r="G736" s="28" t="s">
        <v>138</v>
      </c>
      <c r="H736" s="28" t="s">
        <v>323</v>
      </c>
      <c r="I736" s="42" t="s">
        <v>323</v>
      </c>
      <c r="J736" s="42" t="s">
        <v>323</v>
      </c>
      <c r="K736" s="42" t="s">
        <v>323</v>
      </c>
      <c r="L736" s="42" t="s">
        <v>323</v>
      </c>
      <c r="M736" s="42"/>
    </row>
    <row r="737" spans="1:13" ht="12.75" customHeight="1">
      <c r="A737" s="40" t="s">
        <v>3239</v>
      </c>
      <c r="B737" s="28" t="s">
        <v>3635</v>
      </c>
      <c r="C737" s="28" t="s">
        <v>272</v>
      </c>
      <c r="D737" s="28" t="s">
        <v>976</v>
      </c>
      <c r="E737" s="28" t="s">
        <v>37</v>
      </c>
      <c r="F737" s="28" t="s">
        <v>2906</v>
      </c>
      <c r="G737" s="28" t="s">
        <v>51</v>
      </c>
      <c r="H737" s="28" t="s">
        <v>3037</v>
      </c>
      <c r="I737" s="42" t="s">
        <v>3075</v>
      </c>
      <c r="J737" s="42" t="s">
        <v>362</v>
      </c>
      <c r="K737" s="42" t="s">
        <v>363</v>
      </c>
      <c r="L737" s="42" t="s">
        <v>364</v>
      </c>
      <c r="M737" s="42"/>
    </row>
    <row r="738" spans="1:13" ht="12.75" customHeight="1">
      <c r="A738" s="40" t="s">
        <v>3240</v>
      </c>
      <c r="B738" s="28" t="s">
        <v>3636</v>
      </c>
      <c r="C738" s="28" t="s">
        <v>272</v>
      </c>
      <c r="D738" s="28" t="s">
        <v>976</v>
      </c>
      <c r="E738" s="28" t="s">
        <v>37</v>
      </c>
      <c r="F738" s="28" t="s">
        <v>2906</v>
      </c>
      <c r="G738" s="28" t="s">
        <v>142</v>
      </c>
      <c r="H738" s="28" t="s">
        <v>3037</v>
      </c>
      <c r="I738" s="42" t="s">
        <v>365</v>
      </c>
      <c r="J738" s="42" t="s">
        <v>366</v>
      </c>
      <c r="K738" s="42" t="s">
        <v>3076</v>
      </c>
      <c r="L738" s="42" t="s">
        <v>367</v>
      </c>
      <c r="M738" s="42"/>
    </row>
    <row r="739" spans="1:13" ht="12.75" customHeight="1">
      <c r="A739" s="40" t="s">
        <v>3241</v>
      </c>
      <c r="B739" s="28" t="s">
        <v>3637</v>
      </c>
      <c r="C739" s="28" t="s">
        <v>272</v>
      </c>
      <c r="D739" s="28" t="s">
        <v>976</v>
      </c>
      <c r="E739" s="28" t="s">
        <v>37</v>
      </c>
      <c r="F739" s="28" t="s">
        <v>2906</v>
      </c>
      <c r="G739" s="28" t="s">
        <v>135</v>
      </c>
      <c r="H739" s="28" t="s">
        <v>3037</v>
      </c>
      <c r="I739" s="42" t="s">
        <v>368</v>
      </c>
      <c r="J739" s="42" t="s">
        <v>369</v>
      </c>
      <c r="K739" s="42" t="s">
        <v>370</v>
      </c>
      <c r="L739" s="42" t="s">
        <v>371</v>
      </c>
      <c r="M739" s="42"/>
    </row>
    <row r="740" spans="1:13" ht="12.75" customHeight="1">
      <c r="A740" s="40" t="s">
        <v>3242</v>
      </c>
      <c r="B740" s="28" t="s">
        <v>3638</v>
      </c>
      <c r="C740" s="28" t="s">
        <v>272</v>
      </c>
      <c r="D740" s="28" t="s">
        <v>976</v>
      </c>
      <c r="E740" s="28" t="s">
        <v>37</v>
      </c>
      <c r="F740" s="28" t="s">
        <v>2907</v>
      </c>
      <c r="G740" s="28" t="s">
        <v>136</v>
      </c>
      <c r="H740" s="28" t="s">
        <v>3038</v>
      </c>
      <c r="I740" s="42" t="s">
        <v>372</v>
      </c>
      <c r="J740" s="42" t="s">
        <v>373</v>
      </c>
      <c r="K740" s="42" t="s">
        <v>374</v>
      </c>
      <c r="L740" s="42" t="s">
        <v>375</v>
      </c>
      <c r="M740" s="42"/>
    </row>
    <row r="741" spans="1:13" ht="12.75" customHeight="1">
      <c r="A741" s="40" t="s">
        <v>3243</v>
      </c>
      <c r="B741" s="28" t="s">
        <v>3639</v>
      </c>
      <c r="C741" s="28" t="s">
        <v>272</v>
      </c>
      <c r="D741" s="28" t="s">
        <v>976</v>
      </c>
      <c r="E741" s="28" t="s">
        <v>37</v>
      </c>
      <c r="F741" s="28" t="s">
        <v>2907</v>
      </c>
      <c r="G741" s="28" t="s">
        <v>137</v>
      </c>
      <c r="H741" s="28" t="s">
        <v>3038</v>
      </c>
      <c r="I741" s="42" t="s">
        <v>376</v>
      </c>
      <c r="J741" s="42" t="s">
        <v>3077</v>
      </c>
      <c r="K741" s="42" t="s">
        <v>377</v>
      </c>
      <c r="L741" s="42" t="s">
        <v>378</v>
      </c>
      <c r="M741" s="42"/>
    </row>
    <row r="742" spans="1:13" ht="12.75" customHeight="1">
      <c r="A742" s="40" t="s">
        <v>3244</v>
      </c>
      <c r="B742" s="28" t="s">
        <v>3640</v>
      </c>
      <c r="C742" s="28" t="s">
        <v>272</v>
      </c>
      <c r="D742" s="28" t="s">
        <v>976</v>
      </c>
      <c r="E742" s="28" t="s">
        <v>37</v>
      </c>
      <c r="F742" s="28" t="s">
        <v>2907</v>
      </c>
      <c r="G742" s="28" t="s">
        <v>138</v>
      </c>
      <c r="H742" s="28" t="s">
        <v>3038</v>
      </c>
      <c r="I742" s="42" t="s">
        <v>379</v>
      </c>
      <c r="J742" s="42" t="s">
        <v>380</v>
      </c>
      <c r="K742" s="42" t="s">
        <v>323</v>
      </c>
      <c r="L742" s="42" t="s">
        <v>381</v>
      </c>
      <c r="M742" s="42"/>
    </row>
    <row r="743" spans="1:13" ht="12.75" customHeight="1">
      <c r="A743" s="40" t="s">
        <v>3245</v>
      </c>
      <c r="B743" s="28" t="s">
        <v>3641</v>
      </c>
      <c r="C743" s="28" t="s">
        <v>272</v>
      </c>
      <c r="D743" s="28" t="s">
        <v>976</v>
      </c>
      <c r="E743" s="28" t="s">
        <v>2914</v>
      </c>
      <c r="F743" s="28" t="s">
        <v>2915</v>
      </c>
      <c r="G743" s="28" t="s">
        <v>51</v>
      </c>
      <c r="H743" s="28" t="s">
        <v>3039</v>
      </c>
      <c r="I743" s="42" t="s">
        <v>3075</v>
      </c>
      <c r="J743" s="42" t="s">
        <v>362</v>
      </c>
      <c r="K743" s="42" t="s">
        <v>363</v>
      </c>
      <c r="L743" s="42" t="s">
        <v>364</v>
      </c>
      <c r="M743" s="42"/>
    </row>
    <row r="744" spans="1:13" ht="12.75" customHeight="1">
      <c r="A744" s="40" t="s">
        <v>3246</v>
      </c>
      <c r="B744" s="28" t="s">
        <v>3642</v>
      </c>
      <c r="C744" s="28" t="s">
        <v>272</v>
      </c>
      <c r="D744" s="28" t="s">
        <v>976</v>
      </c>
      <c r="E744" s="28" t="s">
        <v>2914</v>
      </c>
      <c r="F744" s="28" t="s">
        <v>2915</v>
      </c>
      <c r="G744" s="28" t="s">
        <v>142</v>
      </c>
      <c r="H744" s="28" t="s">
        <v>3039</v>
      </c>
      <c r="I744" s="42" t="s">
        <v>365</v>
      </c>
      <c r="J744" s="42" t="s">
        <v>366</v>
      </c>
      <c r="K744" s="42" t="s">
        <v>3076</v>
      </c>
      <c r="L744" s="42" t="s">
        <v>367</v>
      </c>
      <c r="M744" s="42"/>
    </row>
    <row r="745" spans="1:13" ht="12.75" customHeight="1">
      <c r="A745" s="40" t="s">
        <v>3247</v>
      </c>
      <c r="B745" s="28" t="s">
        <v>3643</v>
      </c>
      <c r="C745" s="28" t="s">
        <v>272</v>
      </c>
      <c r="D745" s="28" t="s">
        <v>976</v>
      </c>
      <c r="E745" s="28" t="s">
        <v>2914</v>
      </c>
      <c r="F745" s="28" t="s">
        <v>2915</v>
      </c>
      <c r="G745" s="28" t="s">
        <v>135</v>
      </c>
      <c r="H745" s="28" t="s">
        <v>3039</v>
      </c>
      <c r="I745" s="42" t="s">
        <v>368</v>
      </c>
      <c r="J745" s="42" t="s">
        <v>369</v>
      </c>
      <c r="K745" s="42" t="s">
        <v>370</v>
      </c>
      <c r="L745" s="42" t="s">
        <v>371</v>
      </c>
      <c r="M745" s="42"/>
    </row>
    <row r="746" spans="1:13" ht="12.75" customHeight="1">
      <c r="A746" s="40" t="s">
        <v>3248</v>
      </c>
      <c r="B746" s="28" t="s">
        <v>3644</v>
      </c>
      <c r="C746" s="28" t="s">
        <v>272</v>
      </c>
      <c r="D746" s="28" t="s">
        <v>976</v>
      </c>
      <c r="E746" s="28" t="s">
        <v>2914</v>
      </c>
      <c r="F746" s="28" t="s">
        <v>2916</v>
      </c>
      <c r="G746" s="28" t="s">
        <v>136</v>
      </c>
      <c r="H746" s="28" t="s">
        <v>3040</v>
      </c>
      <c r="I746" s="42" t="s">
        <v>372</v>
      </c>
      <c r="J746" s="42" t="s">
        <v>373</v>
      </c>
      <c r="K746" s="42" t="s">
        <v>374</v>
      </c>
      <c r="L746" s="42" t="s">
        <v>375</v>
      </c>
      <c r="M746" s="42"/>
    </row>
    <row r="747" spans="1:13" ht="12.75" customHeight="1">
      <c r="A747" s="40" t="s">
        <v>3249</v>
      </c>
      <c r="B747" s="28" t="s">
        <v>3645</v>
      </c>
      <c r="C747" s="28" t="s">
        <v>272</v>
      </c>
      <c r="D747" s="28" t="s">
        <v>976</v>
      </c>
      <c r="E747" s="28" t="s">
        <v>2914</v>
      </c>
      <c r="F747" s="28" t="s">
        <v>2916</v>
      </c>
      <c r="G747" s="28" t="s">
        <v>137</v>
      </c>
      <c r="H747" s="28" t="s">
        <v>3040</v>
      </c>
      <c r="I747" s="42" t="s">
        <v>376</v>
      </c>
      <c r="J747" s="42" t="s">
        <v>3077</v>
      </c>
      <c r="K747" s="42" t="s">
        <v>377</v>
      </c>
      <c r="L747" s="42" t="s">
        <v>378</v>
      </c>
      <c r="M747" s="42"/>
    </row>
    <row r="748" spans="1:13" ht="12.75" customHeight="1">
      <c r="A748" s="40" t="s">
        <v>3250</v>
      </c>
      <c r="B748" s="28" t="s">
        <v>3646</v>
      </c>
      <c r="C748" s="28" t="s">
        <v>272</v>
      </c>
      <c r="D748" s="28" t="s">
        <v>976</v>
      </c>
      <c r="E748" s="28" t="s">
        <v>2914</v>
      </c>
      <c r="F748" s="28" t="s">
        <v>2916</v>
      </c>
      <c r="G748" s="28" t="s">
        <v>138</v>
      </c>
      <c r="H748" s="28" t="s">
        <v>3040</v>
      </c>
      <c r="I748" s="42" t="s">
        <v>379</v>
      </c>
      <c r="J748" s="42" t="s">
        <v>380</v>
      </c>
      <c r="K748" s="42" t="s">
        <v>323</v>
      </c>
      <c r="L748" s="42" t="s">
        <v>381</v>
      </c>
      <c r="M748" s="42"/>
    </row>
    <row r="749" spans="1:13" ht="12.75" customHeight="1">
      <c r="A749" s="40" t="s">
        <v>945</v>
      </c>
      <c r="B749" s="28" t="s">
        <v>3647</v>
      </c>
      <c r="C749" s="28" t="s">
        <v>272</v>
      </c>
      <c r="D749" s="28" t="s">
        <v>29</v>
      </c>
      <c r="E749" s="28" t="s">
        <v>100</v>
      </c>
      <c r="F749" s="28" t="s">
        <v>100</v>
      </c>
      <c r="G749" s="28" t="s">
        <v>51</v>
      </c>
      <c r="H749" s="28" t="s">
        <v>3041</v>
      </c>
      <c r="I749" s="42" t="s">
        <v>3075</v>
      </c>
      <c r="J749" s="42" t="s">
        <v>362</v>
      </c>
      <c r="K749" s="42" t="s">
        <v>363</v>
      </c>
      <c r="L749" s="42" t="s">
        <v>364</v>
      </c>
      <c r="M749" s="42"/>
    </row>
    <row r="750" spans="1:13" ht="12.75" customHeight="1">
      <c r="A750" s="40" t="s">
        <v>946</v>
      </c>
      <c r="B750" s="28" t="s">
        <v>3648</v>
      </c>
      <c r="C750" s="28" t="s">
        <v>272</v>
      </c>
      <c r="D750" s="28" t="s">
        <v>29</v>
      </c>
      <c r="E750" s="28" t="s">
        <v>100</v>
      </c>
      <c r="F750" s="28" t="s">
        <v>100</v>
      </c>
      <c r="G750" s="28" t="s">
        <v>142</v>
      </c>
      <c r="H750" s="28" t="s">
        <v>3041</v>
      </c>
      <c r="I750" s="42" t="s">
        <v>365</v>
      </c>
      <c r="J750" s="42" t="s">
        <v>366</v>
      </c>
      <c r="K750" s="42" t="s">
        <v>3076</v>
      </c>
      <c r="L750" s="42" t="s">
        <v>367</v>
      </c>
      <c r="M750" s="42"/>
    </row>
    <row r="751" spans="1:13" ht="12.75" customHeight="1">
      <c r="A751" s="40" t="s">
        <v>712</v>
      </c>
      <c r="B751" s="28" t="s">
        <v>3649</v>
      </c>
      <c r="C751" s="28" t="s">
        <v>272</v>
      </c>
      <c r="D751" s="28" t="s">
        <v>29</v>
      </c>
      <c r="E751" s="28" t="s">
        <v>100</v>
      </c>
      <c r="F751" s="28" t="s">
        <v>100</v>
      </c>
      <c r="G751" s="28" t="s">
        <v>135</v>
      </c>
      <c r="H751" s="28" t="s">
        <v>3041</v>
      </c>
      <c r="I751" s="42" t="s">
        <v>368</v>
      </c>
      <c r="J751" s="42" t="s">
        <v>369</v>
      </c>
      <c r="K751" s="42" t="s">
        <v>370</v>
      </c>
      <c r="L751" s="42" t="s">
        <v>371</v>
      </c>
      <c r="M751" s="42"/>
    </row>
    <row r="752" spans="1:13" ht="12.75" customHeight="1">
      <c r="A752" s="40" t="s">
        <v>713</v>
      </c>
      <c r="B752" s="28" t="s">
        <v>3650</v>
      </c>
      <c r="C752" s="28" t="s">
        <v>272</v>
      </c>
      <c r="D752" s="28" t="s">
        <v>29</v>
      </c>
      <c r="E752" s="28" t="s">
        <v>100</v>
      </c>
      <c r="F752" s="28" t="s">
        <v>100</v>
      </c>
      <c r="G752" s="28" t="s">
        <v>136</v>
      </c>
      <c r="H752" s="28" t="s">
        <v>3041</v>
      </c>
      <c r="I752" s="42" t="s">
        <v>372</v>
      </c>
      <c r="J752" s="42" t="s">
        <v>373</v>
      </c>
      <c r="K752" s="42" t="s">
        <v>374</v>
      </c>
      <c r="L752" s="42" t="s">
        <v>375</v>
      </c>
      <c r="M752" s="42"/>
    </row>
    <row r="753" spans="1:13" ht="12.75" customHeight="1">
      <c r="A753" s="40" t="s">
        <v>947</v>
      </c>
      <c r="B753" s="28" t="s">
        <v>3651</v>
      </c>
      <c r="C753" s="28" t="s">
        <v>272</v>
      </c>
      <c r="D753" s="28" t="s">
        <v>29</v>
      </c>
      <c r="E753" s="28" t="s">
        <v>100</v>
      </c>
      <c r="F753" s="28" t="s">
        <v>100</v>
      </c>
      <c r="G753" s="28" t="s">
        <v>137</v>
      </c>
      <c r="H753" s="28" t="s">
        <v>3041</v>
      </c>
      <c r="I753" s="42" t="s">
        <v>376</v>
      </c>
      <c r="J753" s="42" t="s">
        <v>3077</v>
      </c>
      <c r="K753" s="42" t="s">
        <v>377</v>
      </c>
      <c r="L753" s="42" t="s">
        <v>378</v>
      </c>
      <c r="M753" s="42"/>
    </row>
    <row r="754" spans="1:13" ht="12.75" customHeight="1">
      <c r="A754" s="40" t="s">
        <v>948</v>
      </c>
      <c r="B754" s="28" t="s">
        <v>3652</v>
      </c>
      <c r="C754" s="28" t="s">
        <v>272</v>
      </c>
      <c r="D754" s="28" t="s">
        <v>29</v>
      </c>
      <c r="E754" s="28" t="s">
        <v>100</v>
      </c>
      <c r="F754" s="28" t="s">
        <v>100</v>
      </c>
      <c r="G754" s="28" t="s">
        <v>138</v>
      </c>
      <c r="H754" s="28" t="s">
        <v>3041</v>
      </c>
      <c r="I754" s="42" t="s">
        <v>379</v>
      </c>
      <c r="J754" s="42" t="s">
        <v>380</v>
      </c>
      <c r="K754" s="42" t="s">
        <v>323</v>
      </c>
      <c r="L754" s="42" t="s">
        <v>381</v>
      </c>
      <c r="M754" s="42"/>
    </row>
    <row r="755" spans="1:13" ht="12.75" customHeight="1">
      <c r="A755" s="40" t="s">
        <v>1630</v>
      </c>
      <c r="B755" s="28" t="s">
        <v>3251</v>
      </c>
      <c r="C755" s="28" t="s">
        <v>272</v>
      </c>
      <c r="D755" s="28" t="s">
        <v>29</v>
      </c>
      <c r="E755" s="28" t="s">
        <v>100</v>
      </c>
      <c r="F755" s="28" t="s">
        <v>100</v>
      </c>
      <c r="G755" s="28" t="s">
        <v>1408</v>
      </c>
      <c r="H755" s="28" t="s">
        <v>323</v>
      </c>
      <c r="I755" s="42" t="s">
        <v>323</v>
      </c>
      <c r="J755" s="42" t="s">
        <v>323</v>
      </c>
      <c r="K755" s="42" t="s">
        <v>323</v>
      </c>
      <c r="L755" s="42" t="s">
        <v>323</v>
      </c>
      <c r="M755" s="42"/>
    </row>
    <row r="756" spans="1:13" ht="12.75" customHeight="1">
      <c r="A756" s="40" t="s">
        <v>1631</v>
      </c>
      <c r="B756" s="28" t="s">
        <v>3252</v>
      </c>
      <c r="C756" s="28" t="s">
        <v>272</v>
      </c>
      <c r="D756" s="28" t="s">
        <v>29</v>
      </c>
      <c r="E756" s="28" t="s">
        <v>100</v>
      </c>
      <c r="F756" s="28" t="s">
        <v>100</v>
      </c>
      <c r="G756" s="28" t="s">
        <v>1409</v>
      </c>
      <c r="H756" s="28" t="s">
        <v>323</v>
      </c>
      <c r="I756" s="42" t="s">
        <v>323</v>
      </c>
      <c r="J756" s="42" t="s">
        <v>323</v>
      </c>
      <c r="K756" s="42" t="s">
        <v>323</v>
      </c>
      <c r="L756" s="42" t="s">
        <v>323</v>
      </c>
      <c r="M756" s="42"/>
    </row>
    <row r="757" spans="1:13" ht="12.75" customHeight="1">
      <c r="A757" s="40" t="s">
        <v>949</v>
      </c>
      <c r="B757" s="28" t="s">
        <v>1321</v>
      </c>
      <c r="C757" s="28" t="s">
        <v>272</v>
      </c>
      <c r="D757" s="28" t="s">
        <v>29</v>
      </c>
      <c r="E757" s="28" t="s">
        <v>977</v>
      </c>
      <c r="F757" s="28" t="s">
        <v>977</v>
      </c>
      <c r="G757" s="28" t="s">
        <v>51</v>
      </c>
      <c r="H757" s="28" t="s">
        <v>3042</v>
      </c>
      <c r="I757" s="42" t="s">
        <v>3075</v>
      </c>
      <c r="J757" s="42" t="s">
        <v>362</v>
      </c>
      <c r="K757" s="42" t="s">
        <v>363</v>
      </c>
      <c r="L757" s="42" t="s">
        <v>364</v>
      </c>
      <c r="M757" s="42"/>
    </row>
    <row r="758" spans="1:13" ht="12.75" customHeight="1">
      <c r="A758" s="40" t="s">
        <v>950</v>
      </c>
      <c r="B758" s="28" t="s">
        <v>1322</v>
      </c>
      <c r="C758" s="28" t="s">
        <v>272</v>
      </c>
      <c r="D758" s="28" t="s">
        <v>29</v>
      </c>
      <c r="E758" s="28" t="s">
        <v>977</v>
      </c>
      <c r="F758" s="28" t="s">
        <v>977</v>
      </c>
      <c r="G758" s="28" t="s">
        <v>142</v>
      </c>
      <c r="H758" s="28" t="s">
        <v>3042</v>
      </c>
      <c r="I758" s="42" t="s">
        <v>365</v>
      </c>
      <c r="J758" s="42" t="s">
        <v>366</v>
      </c>
      <c r="K758" s="42" t="s">
        <v>3076</v>
      </c>
      <c r="L758" s="42" t="s">
        <v>367</v>
      </c>
      <c r="M758" s="42"/>
    </row>
    <row r="759" spans="1:13" ht="12.75" customHeight="1">
      <c r="A759" s="40" t="s">
        <v>714</v>
      </c>
      <c r="B759" s="28" t="s">
        <v>1323</v>
      </c>
      <c r="C759" s="28" t="s">
        <v>272</v>
      </c>
      <c r="D759" s="28" t="s">
        <v>29</v>
      </c>
      <c r="E759" s="28" t="s">
        <v>977</v>
      </c>
      <c r="F759" s="28" t="s">
        <v>977</v>
      </c>
      <c r="G759" s="28" t="s">
        <v>135</v>
      </c>
      <c r="H759" s="28" t="s">
        <v>3042</v>
      </c>
      <c r="I759" s="42" t="s">
        <v>368</v>
      </c>
      <c r="J759" s="42" t="s">
        <v>369</v>
      </c>
      <c r="K759" s="42" t="s">
        <v>370</v>
      </c>
      <c r="L759" s="42" t="s">
        <v>371</v>
      </c>
      <c r="M759" s="42"/>
    </row>
    <row r="760" spans="1:13" ht="12.75" customHeight="1">
      <c r="A760" s="40" t="s">
        <v>715</v>
      </c>
      <c r="B760" s="28" t="s">
        <v>1324</v>
      </c>
      <c r="C760" s="28" t="s">
        <v>272</v>
      </c>
      <c r="D760" s="28" t="s">
        <v>29</v>
      </c>
      <c r="E760" s="28" t="s">
        <v>977</v>
      </c>
      <c r="F760" s="28" t="s">
        <v>977</v>
      </c>
      <c r="G760" s="28" t="s">
        <v>136</v>
      </c>
      <c r="H760" s="28" t="s">
        <v>3042</v>
      </c>
      <c r="I760" s="42" t="s">
        <v>372</v>
      </c>
      <c r="J760" s="42" t="s">
        <v>373</v>
      </c>
      <c r="K760" s="42" t="s">
        <v>374</v>
      </c>
      <c r="L760" s="42" t="s">
        <v>375</v>
      </c>
      <c r="M760" s="42"/>
    </row>
    <row r="761" spans="1:13" ht="12.75" customHeight="1">
      <c r="A761" s="40" t="s">
        <v>716</v>
      </c>
      <c r="B761" s="28" t="s">
        <v>1325</v>
      </c>
      <c r="C761" s="28" t="s">
        <v>272</v>
      </c>
      <c r="D761" s="28" t="s">
        <v>29</v>
      </c>
      <c r="E761" s="28" t="s">
        <v>977</v>
      </c>
      <c r="F761" s="28" t="s">
        <v>977</v>
      </c>
      <c r="G761" s="28" t="s">
        <v>137</v>
      </c>
      <c r="H761" s="28" t="s">
        <v>3042</v>
      </c>
      <c r="I761" s="42" t="s">
        <v>376</v>
      </c>
      <c r="J761" s="42" t="s">
        <v>3077</v>
      </c>
      <c r="K761" s="42" t="s">
        <v>377</v>
      </c>
      <c r="L761" s="42" t="s">
        <v>378</v>
      </c>
      <c r="M761" s="42"/>
    </row>
    <row r="762" spans="1:13" ht="12.75" customHeight="1">
      <c r="A762" s="40" t="s">
        <v>717</v>
      </c>
      <c r="B762" s="28" t="s">
        <v>1326</v>
      </c>
      <c r="C762" s="28" t="s">
        <v>272</v>
      </c>
      <c r="D762" s="28" t="s">
        <v>29</v>
      </c>
      <c r="E762" s="28" t="s">
        <v>977</v>
      </c>
      <c r="F762" s="28" t="s">
        <v>977</v>
      </c>
      <c r="G762" s="28" t="s">
        <v>138</v>
      </c>
      <c r="H762" s="28" t="s">
        <v>3042</v>
      </c>
      <c r="I762" s="42" t="s">
        <v>379</v>
      </c>
      <c r="J762" s="42" t="s">
        <v>380</v>
      </c>
      <c r="K762" s="42" t="s">
        <v>323</v>
      </c>
      <c r="L762" s="42" t="s">
        <v>381</v>
      </c>
      <c r="M762" s="42"/>
    </row>
    <row r="763" spans="1:13" ht="12.75" customHeight="1">
      <c r="A763" s="40" t="s">
        <v>1632</v>
      </c>
      <c r="B763" s="28" t="s">
        <v>2528</v>
      </c>
      <c r="C763" s="28" t="s">
        <v>272</v>
      </c>
      <c r="D763" s="28" t="s">
        <v>29</v>
      </c>
      <c r="E763" s="28" t="s">
        <v>977</v>
      </c>
      <c r="F763" s="28" t="s">
        <v>977</v>
      </c>
      <c r="G763" s="28" t="s">
        <v>1408</v>
      </c>
      <c r="H763" s="28" t="s">
        <v>323</v>
      </c>
      <c r="I763" s="42" t="s">
        <v>323</v>
      </c>
      <c r="J763" s="42" t="s">
        <v>323</v>
      </c>
      <c r="K763" s="42" t="s">
        <v>323</v>
      </c>
      <c r="L763" s="42" t="s">
        <v>323</v>
      </c>
      <c r="M763" s="42"/>
    </row>
    <row r="764" spans="1:13" ht="12.75" customHeight="1">
      <c r="A764" s="40" t="s">
        <v>1633</v>
      </c>
      <c r="B764" s="28" t="s">
        <v>2529</v>
      </c>
      <c r="C764" s="28" t="s">
        <v>272</v>
      </c>
      <c r="D764" s="28" t="s">
        <v>29</v>
      </c>
      <c r="E764" s="28" t="s">
        <v>977</v>
      </c>
      <c r="F764" s="28" t="s">
        <v>977</v>
      </c>
      <c r="G764" s="28" t="s">
        <v>1409</v>
      </c>
      <c r="H764" s="28" t="s">
        <v>323</v>
      </c>
      <c r="I764" s="42" t="s">
        <v>323</v>
      </c>
      <c r="J764" s="42" t="s">
        <v>323</v>
      </c>
      <c r="K764" s="42" t="s">
        <v>323</v>
      </c>
      <c r="L764" s="42" t="s">
        <v>323</v>
      </c>
      <c r="M764" s="42"/>
    </row>
    <row r="765" spans="1:13" ht="12.75" customHeight="1">
      <c r="A765" s="40" t="s">
        <v>718</v>
      </c>
      <c r="B765" s="28" t="s">
        <v>1327</v>
      </c>
      <c r="C765" s="28" t="s">
        <v>272</v>
      </c>
      <c r="D765" s="28" t="s">
        <v>29</v>
      </c>
      <c r="E765" s="28" t="s">
        <v>30</v>
      </c>
      <c r="F765" s="28" t="s">
        <v>30</v>
      </c>
      <c r="G765" s="28" t="s">
        <v>51</v>
      </c>
      <c r="H765" s="28" t="s">
        <v>1328</v>
      </c>
      <c r="I765" s="42" t="s">
        <v>3075</v>
      </c>
      <c r="J765" s="42" t="s">
        <v>362</v>
      </c>
      <c r="K765" s="42" t="s">
        <v>363</v>
      </c>
      <c r="L765" s="42" t="s">
        <v>364</v>
      </c>
      <c r="M765" s="42"/>
    </row>
    <row r="766" spans="1:13" ht="12.75" customHeight="1">
      <c r="A766" s="40" t="s">
        <v>719</v>
      </c>
      <c r="B766" s="28" t="s">
        <v>1329</v>
      </c>
      <c r="C766" s="28" t="s">
        <v>272</v>
      </c>
      <c r="D766" s="28" t="s">
        <v>29</v>
      </c>
      <c r="E766" s="28" t="s">
        <v>30</v>
      </c>
      <c r="F766" s="28" t="s">
        <v>30</v>
      </c>
      <c r="G766" s="28" t="s">
        <v>142</v>
      </c>
      <c r="H766" s="28" t="s">
        <v>1328</v>
      </c>
      <c r="I766" s="42" t="s">
        <v>365</v>
      </c>
      <c r="J766" s="42" t="s">
        <v>366</v>
      </c>
      <c r="K766" s="42" t="s">
        <v>3076</v>
      </c>
      <c r="L766" s="42" t="s">
        <v>367</v>
      </c>
      <c r="M766" s="42"/>
    </row>
    <row r="767" spans="1:13" ht="12.75" customHeight="1">
      <c r="A767" s="40" t="s">
        <v>720</v>
      </c>
      <c r="B767" s="28" t="s">
        <v>1330</v>
      </c>
      <c r="C767" s="28" t="s">
        <v>272</v>
      </c>
      <c r="D767" s="28" t="s">
        <v>29</v>
      </c>
      <c r="E767" s="28" t="s">
        <v>30</v>
      </c>
      <c r="F767" s="28" t="s">
        <v>30</v>
      </c>
      <c r="G767" s="28" t="s">
        <v>135</v>
      </c>
      <c r="H767" s="28" t="s">
        <v>1328</v>
      </c>
      <c r="I767" s="42" t="s">
        <v>368</v>
      </c>
      <c r="J767" s="42" t="s">
        <v>369</v>
      </c>
      <c r="K767" s="42" t="s">
        <v>370</v>
      </c>
      <c r="L767" s="42" t="s">
        <v>371</v>
      </c>
      <c r="M767" s="42"/>
    </row>
    <row r="768" spans="1:13" ht="12.75" customHeight="1">
      <c r="A768" s="40" t="s">
        <v>721</v>
      </c>
      <c r="B768" s="28" t="s">
        <v>1331</v>
      </c>
      <c r="C768" s="28" t="s">
        <v>272</v>
      </c>
      <c r="D768" s="28" t="s">
        <v>29</v>
      </c>
      <c r="E768" s="28" t="s">
        <v>30</v>
      </c>
      <c r="F768" s="28" t="s">
        <v>30</v>
      </c>
      <c r="G768" s="28" t="s">
        <v>136</v>
      </c>
      <c r="H768" s="28" t="s">
        <v>1328</v>
      </c>
      <c r="I768" s="42" t="s">
        <v>372</v>
      </c>
      <c r="J768" s="42" t="s">
        <v>373</v>
      </c>
      <c r="K768" s="42" t="s">
        <v>374</v>
      </c>
      <c r="L768" s="42" t="s">
        <v>375</v>
      </c>
      <c r="M768" s="42"/>
    </row>
    <row r="769" spans="1:13" ht="12.75" customHeight="1">
      <c r="A769" s="40" t="s">
        <v>722</v>
      </c>
      <c r="B769" s="28" t="s">
        <v>1332</v>
      </c>
      <c r="C769" s="28" t="s">
        <v>272</v>
      </c>
      <c r="D769" s="28" t="s">
        <v>29</v>
      </c>
      <c r="E769" s="28" t="s">
        <v>30</v>
      </c>
      <c r="F769" s="28" t="s">
        <v>30</v>
      </c>
      <c r="G769" s="28" t="s">
        <v>137</v>
      </c>
      <c r="H769" s="28" t="s">
        <v>1328</v>
      </c>
      <c r="I769" s="42" t="s">
        <v>376</v>
      </c>
      <c r="J769" s="42" t="s">
        <v>3077</v>
      </c>
      <c r="K769" s="42" t="s">
        <v>377</v>
      </c>
      <c r="L769" s="42" t="s">
        <v>378</v>
      </c>
      <c r="M769" s="42"/>
    </row>
    <row r="770" spans="1:13" ht="12.75" customHeight="1">
      <c r="A770" s="40" t="s">
        <v>723</v>
      </c>
      <c r="B770" s="28" t="s">
        <v>1333</v>
      </c>
      <c r="C770" s="28" t="s">
        <v>272</v>
      </c>
      <c r="D770" s="28" t="s">
        <v>29</v>
      </c>
      <c r="E770" s="28" t="s">
        <v>30</v>
      </c>
      <c r="F770" s="28" t="s">
        <v>30</v>
      </c>
      <c r="G770" s="28" t="s">
        <v>138</v>
      </c>
      <c r="H770" s="28" t="s">
        <v>1328</v>
      </c>
      <c r="I770" s="42" t="s">
        <v>379</v>
      </c>
      <c r="J770" s="42" t="s">
        <v>380</v>
      </c>
      <c r="K770" s="42" t="s">
        <v>323</v>
      </c>
      <c r="L770" s="42" t="s">
        <v>381</v>
      </c>
      <c r="M770" s="42"/>
    </row>
    <row r="771" spans="1:13" ht="12.75" customHeight="1">
      <c r="A771" s="40" t="s">
        <v>1634</v>
      </c>
      <c r="B771" s="28" t="s">
        <v>2530</v>
      </c>
      <c r="C771" s="28" t="s">
        <v>272</v>
      </c>
      <c r="D771" s="28" t="s">
        <v>29</v>
      </c>
      <c r="E771" s="28" t="s">
        <v>30</v>
      </c>
      <c r="F771" s="28" t="s">
        <v>30</v>
      </c>
      <c r="G771" s="28" t="s">
        <v>1408</v>
      </c>
      <c r="H771" s="28" t="s">
        <v>323</v>
      </c>
      <c r="I771" s="42" t="s">
        <v>323</v>
      </c>
      <c r="J771" s="42" t="s">
        <v>323</v>
      </c>
      <c r="K771" s="42" t="s">
        <v>323</v>
      </c>
      <c r="L771" s="42" t="s">
        <v>323</v>
      </c>
      <c r="M771" s="42"/>
    </row>
    <row r="772" spans="1:13" ht="12.75" customHeight="1">
      <c r="A772" s="40" t="s">
        <v>1635</v>
      </c>
      <c r="B772" s="28" t="s">
        <v>2531</v>
      </c>
      <c r="C772" s="28" t="s">
        <v>272</v>
      </c>
      <c r="D772" s="28" t="s">
        <v>29</v>
      </c>
      <c r="E772" s="28" t="s">
        <v>30</v>
      </c>
      <c r="F772" s="28" t="s">
        <v>30</v>
      </c>
      <c r="G772" s="28" t="s">
        <v>1409</v>
      </c>
      <c r="H772" s="28" t="s">
        <v>323</v>
      </c>
      <c r="I772" s="42" t="s">
        <v>323</v>
      </c>
      <c r="J772" s="42" t="s">
        <v>323</v>
      </c>
      <c r="K772" s="42" t="s">
        <v>323</v>
      </c>
      <c r="L772" s="42" t="s">
        <v>323</v>
      </c>
      <c r="M772" s="42"/>
    </row>
    <row r="773" spans="1:13" ht="12.75" customHeight="1">
      <c r="A773" s="40" t="s">
        <v>1624</v>
      </c>
      <c r="B773" s="28" t="s">
        <v>3653</v>
      </c>
      <c r="C773" s="28" t="s">
        <v>272</v>
      </c>
      <c r="D773" s="28" t="s">
        <v>29</v>
      </c>
      <c r="E773" s="28" t="s">
        <v>434</v>
      </c>
      <c r="F773" s="28" t="s">
        <v>434</v>
      </c>
      <c r="G773" s="28" t="s">
        <v>51</v>
      </c>
      <c r="H773" s="28" t="s">
        <v>323</v>
      </c>
      <c r="I773" s="42" t="s">
        <v>323</v>
      </c>
      <c r="J773" s="42" t="s">
        <v>323</v>
      </c>
      <c r="K773" s="42" t="s">
        <v>323</v>
      </c>
      <c r="L773" s="42" t="s">
        <v>323</v>
      </c>
      <c r="M773" s="42"/>
    </row>
    <row r="774" spans="1:13" ht="12.75" customHeight="1">
      <c r="A774" s="40" t="s">
        <v>1625</v>
      </c>
      <c r="B774" s="28" t="s">
        <v>3654</v>
      </c>
      <c r="C774" s="28" t="s">
        <v>272</v>
      </c>
      <c r="D774" s="28" t="s">
        <v>29</v>
      </c>
      <c r="E774" s="28" t="s">
        <v>434</v>
      </c>
      <c r="F774" s="28" t="s">
        <v>434</v>
      </c>
      <c r="G774" s="28" t="s">
        <v>142</v>
      </c>
      <c r="H774" s="28" t="s">
        <v>323</v>
      </c>
      <c r="I774" s="42" t="s">
        <v>323</v>
      </c>
      <c r="J774" s="42" t="s">
        <v>323</v>
      </c>
      <c r="K774" s="42" t="s">
        <v>323</v>
      </c>
      <c r="L774" s="42" t="s">
        <v>323</v>
      </c>
      <c r="M774" s="42"/>
    </row>
    <row r="775" spans="1:13" ht="12.75" customHeight="1">
      <c r="A775" s="40" t="s">
        <v>1626</v>
      </c>
      <c r="B775" s="28" t="s">
        <v>3655</v>
      </c>
      <c r="C775" s="28" t="s">
        <v>272</v>
      </c>
      <c r="D775" s="28" t="s">
        <v>29</v>
      </c>
      <c r="E775" s="28" t="s">
        <v>434</v>
      </c>
      <c r="F775" s="28" t="s">
        <v>434</v>
      </c>
      <c r="G775" s="28" t="s">
        <v>135</v>
      </c>
      <c r="H775" s="28" t="s">
        <v>323</v>
      </c>
      <c r="I775" s="42" t="s">
        <v>323</v>
      </c>
      <c r="J775" s="42" t="s">
        <v>323</v>
      </c>
      <c r="K775" s="42" t="s">
        <v>323</v>
      </c>
      <c r="L775" s="42" t="s">
        <v>323</v>
      </c>
      <c r="M775" s="42"/>
    </row>
    <row r="776" spans="1:13" ht="12.75" customHeight="1">
      <c r="A776" s="40" t="s">
        <v>1627</v>
      </c>
      <c r="B776" s="28" t="s">
        <v>3656</v>
      </c>
      <c r="C776" s="28" t="s">
        <v>272</v>
      </c>
      <c r="D776" s="28" t="s">
        <v>29</v>
      </c>
      <c r="E776" s="28" t="s">
        <v>434</v>
      </c>
      <c r="F776" s="28" t="s">
        <v>434</v>
      </c>
      <c r="G776" s="28" t="s">
        <v>136</v>
      </c>
      <c r="H776" s="28" t="s">
        <v>323</v>
      </c>
      <c r="I776" s="42" t="s">
        <v>323</v>
      </c>
      <c r="J776" s="42" t="s">
        <v>323</v>
      </c>
      <c r="K776" s="42" t="s">
        <v>323</v>
      </c>
      <c r="L776" s="42" t="s">
        <v>323</v>
      </c>
      <c r="M776" s="42"/>
    </row>
    <row r="777" spans="1:13" ht="12.75" customHeight="1">
      <c r="A777" s="40" t="s">
        <v>1628</v>
      </c>
      <c r="B777" s="28" t="s">
        <v>3657</v>
      </c>
      <c r="C777" s="28" t="s">
        <v>272</v>
      </c>
      <c r="D777" s="28" t="s">
        <v>29</v>
      </c>
      <c r="E777" s="28" t="s">
        <v>434</v>
      </c>
      <c r="F777" s="28" t="s">
        <v>434</v>
      </c>
      <c r="G777" s="28" t="s">
        <v>137</v>
      </c>
      <c r="H777" s="28" t="s">
        <v>323</v>
      </c>
      <c r="I777" s="42" t="s">
        <v>323</v>
      </c>
      <c r="J777" s="42" t="s">
        <v>323</v>
      </c>
      <c r="K777" s="42" t="s">
        <v>323</v>
      </c>
      <c r="L777" s="42" t="s">
        <v>323</v>
      </c>
      <c r="M777" s="42"/>
    </row>
    <row r="778" spans="1:13" ht="12.75" customHeight="1">
      <c r="A778" s="40" t="s">
        <v>1629</v>
      </c>
      <c r="B778" s="28" t="s">
        <v>3658</v>
      </c>
      <c r="C778" s="28" t="s">
        <v>272</v>
      </c>
      <c r="D778" s="28" t="s">
        <v>29</v>
      </c>
      <c r="E778" s="28" t="s">
        <v>434</v>
      </c>
      <c r="F778" s="28" t="s">
        <v>434</v>
      </c>
      <c r="G778" s="28" t="s">
        <v>138</v>
      </c>
      <c r="H778" s="28" t="s">
        <v>323</v>
      </c>
      <c r="I778" s="42" t="s">
        <v>323</v>
      </c>
      <c r="J778" s="42" t="s">
        <v>323</v>
      </c>
      <c r="K778" s="42" t="s">
        <v>323</v>
      </c>
      <c r="L778" s="42" t="s">
        <v>323</v>
      </c>
      <c r="M778" s="42"/>
    </row>
    <row r="779" spans="1:13" ht="12.75" customHeight="1">
      <c r="A779" s="40" t="s">
        <v>916</v>
      </c>
      <c r="B779" s="28" t="s">
        <v>3659</v>
      </c>
      <c r="C779" s="28" t="s">
        <v>272</v>
      </c>
      <c r="D779" s="28" t="s">
        <v>111</v>
      </c>
      <c r="E779" s="28" t="s">
        <v>2923</v>
      </c>
      <c r="F779" s="28" t="s">
        <v>2923</v>
      </c>
      <c r="G779" s="28" t="s">
        <v>51</v>
      </c>
      <c r="H779" s="28" t="s">
        <v>309</v>
      </c>
      <c r="I779" s="42" t="s">
        <v>3075</v>
      </c>
      <c r="J779" s="42" t="s">
        <v>362</v>
      </c>
      <c r="K779" s="42" t="s">
        <v>363</v>
      </c>
      <c r="L779" s="42" t="s">
        <v>364</v>
      </c>
      <c r="M779" s="42"/>
    </row>
    <row r="780" spans="1:13" ht="12.75" customHeight="1">
      <c r="A780" s="40" t="s">
        <v>657</v>
      </c>
      <c r="B780" s="28" t="s">
        <v>3660</v>
      </c>
      <c r="C780" s="28" t="s">
        <v>272</v>
      </c>
      <c r="D780" s="28" t="s">
        <v>111</v>
      </c>
      <c r="E780" s="28" t="s">
        <v>2923</v>
      </c>
      <c r="F780" s="28" t="s">
        <v>2923</v>
      </c>
      <c r="G780" s="28" t="s">
        <v>142</v>
      </c>
      <c r="H780" s="28" t="s">
        <v>309</v>
      </c>
      <c r="I780" s="42" t="s">
        <v>365</v>
      </c>
      <c r="J780" s="42" t="s">
        <v>366</v>
      </c>
      <c r="K780" s="42" t="s">
        <v>3076</v>
      </c>
      <c r="L780" s="42" t="s">
        <v>367</v>
      </c>
      <c r="M780" s="42"/>
    </row>
    <row r="781" spans="1:13" ht="12.75" customHeight="1">
      <c r="A781" s="40" t="s">
        <v>658</v>
      </c>
      <c r="B781" s="28" t="s">
        <v>3661</v>
      </c>
      <c r="C781" s="28" t="s">
        <v>272</v>
      </c>
      <c r="D781" s="28" t="s">
        <v>111</v>
      </c>
      <c r="E781" s="28" t="s">
        <v>2923</v>
      </c>
      <c r="F781" s="28" t="s">
        <v>2923</v>
      </c>
      <c r="G781" s="28" t="s">
        <v>135</v>
      </c>
      <c r="H781" s="28" t="s">
        <v>309</v>
      </c>
      <c r="I781" s="42" t="s">
        <v>368</v>
      </c>
      <c r="J781" s="42" t="s">
        <v>369</v>
      </c>
      <c r="K781" s="42" t="s">
        <v>370</v>
      </c>
      <c r="L781" s="42" t="s">
        <v>371</v>
      </c>
      <c r="M781" s="42"/>
    </row>
    <row r="782" spans="1:13" ht="12.75" customHeight="1">
      <c r="A782" s="40" t="s">
        <v>917</v>
      </c>
      <c r="B782" s="28" t="s">
        <v>3662</v>
      </c>
      <c r="C782" s="28" t="s">
        <v>272</v>
      </c>
      <c r="D782" s="28" t="s">
        <v>111</v>
      </c>
      <c r="E782" s="28" t="s">
        <v>2923</v>
      </c>
      <c r="F782" s="28" t="s">
        <v>2923</v>
      </c>
      <c r="G782" s="28" t="s">
        <v>136</v>
      </c>
      <c r="H782" s="28" t="s">
        <v>309</v>
      </c>
      <c r="I782" s="42" t="s">
        <v>372</v>
      </c>
      <c r="J782" s="42" t="s">
        <v>373</v>
      </c>
      <c r="K782" s="42" t="s">
        <v>374</v>
      </c>
      <c r="L782" s="42" t="s">
        <v>375</v>
      </c>
      <c r="M782" s="42"/>
    </row>
    <row r="783" spans="1:13" ht="12.75" customHeight="1">
      <c r="A783" s="40" t="s">
        <v>1576</v>
      </c>
      <c r="B783" s="28" t="s">
        <v>3253</v>
      </c>
      <c r="C783" s="28" t="s">
        <v>272</v>
      </c>
      <c r="D783" s="28" t="s">
        <v>111</v>
      </c>
      <c r="E783" s="28" t="s">
        <v>2923</v>
      </c>
      <c r="F783" s="28" t="s">
        <v>2923</v>
      </c>
      <c r="G783" s="28" t="s">
        <v>1408</v>
      </c>
      <c r="H783" s="28" t="s">
        <v>323</v>
      </c>
      <c r="I783" s="42" t="s">
        <v>323</v>
      </c>
      <c r="J783" s="42" t="s">
        <v>323</v>
      </c>
      <c r="K783" s="42" t="s">
        <v>323</v>
      </c>
      <c r="L783" s="42" t="s">
        <v>323</v>
      </c>
      <c r="M783" s="42"/>
    </row>
    <row r="784" spans="1:13" ht="12.75" customHeight="1">
      <c r="A784" s="40" t="s">
        <v>3254</v>
      </c>
      <c r="B784" s="28" t="s">
        <v>3663</v>
      </c>
      <c r="C784" s="28" t="s">
        <v>272</v>
      </c>
      <c r="D784" s="28" t="s">
        <v>111</v>
      </c>
      <c r="E784" s="28" t="s">
        <v>2924</v>
      </c>
      <c r="F784" s="28" t="s">
        <v>2924</v>
      </c>
      <c r="G784" s="28" t="s">
        <v>136</v>
      </c>
      <c r="H784" s="28" t="s">
        <v>3043</v>
      </c>
      <c r="I784" s="42" t="s">
        <v>372</v>
      </c>
      <c r="J784" s="42" t="s">
        <v>373</v>
      </c>
      <c r="K784" s="42" t="s">
        <v>374</v>
      </c>
      <c r="L784" s="42" t="s">
        <v>375</v>
      </c>
      <c r="M784" s="42"/>
    </row>
    <row r="785" spans="1:13" ht="12.75" customHeight="1">
      <c r="A785" s="40" t="s">
        <v>3255</v>
      </c>
      <c r="B785" s="28" t="s">
        <v>3664</v>
      </c>
      <c r="C785" s="28" t="s">
        <v>272</v>
      </c>
      <c r="D785" s="28" t="s">
        <v>111</v>
      </c>
      <c r="E785" s="28" t="s">
        <v>2924</v>
      </c>
      <c r="F785" s="28" t="s">
        <v>2924</v>
      </c>
      <c r="G785" s="28" t="s">
        <v>137</v>
      </c>
      <c r="H785" s="28" t="s">
        <v>3043</v>
      </c>
      <c r="I785" s="42" t="s">
        <v>376</v>
      </c>
      <c r="J785" s="42" t="s">
        <v>3077</v>
      </c>
      <c r="K785" s="42" t="s">
        <v>377</v>
      </c>
      <c r="L785" s="42" t="s">
        <v>378</v>
      </c>
      <c r="M785" s="42"/>
    </row>
    <row r="786" spans="1:13" ht="12.75" customHeight="1">
      <c r="A786" s="40" t="s">
        <v>3256</v>
      </c>
      <c r="B786" s="28" t="s">
        <v>3665</v>
      </c>
      <c r="C786" s="28" t="s">
        <v>272</v>
      </c>
      <c r="D786" s="28" t="s">
        <v>111</v>
      </c>
      <c r="E786" s="28" t="s">
        <v>2924</v>
      </c>
      <c r="F786" s="28" t="s">
        <v>2924</v>
      </c>
      <c r="G786" s="28" t="s">
        <v>138</v>
      </c>
      <c r="H786" s="28" t="s">
        <v>3043</v>
      </c>
      <c r="I786" s="42" t="s">
        <v>379</v>
      </c>
      <c r="J786" s="42" t="s">
        <v>380</v>
      </c>
      <c r="K786" s="42" t="s">
        <v>323</v>
      </c>
      <c r="L786" s="42" t="s">
        <v>381</v>
      </c>
      <c r="M786" s="42"/>
    </row>
    <row r="787" spans="1:13" ht="12.75" customHeight="1">
      <c r="A787" s="40" t="s">
        <v>648</v>
      </c>
      <c r="B787" s="28" t="s">
        <v>1334</v>
      </c>
      <c r="C787" s="28" t="s">
        <v>272</v>
      </c>
      <c r="D787" s="28" t="s">
        <v>111</v>
      </c>
      <c r="E787" s="28" t="s">
        <v>112</v>
      </c>
      <c r="F787" s="28" t="s">
        <v>112</v>
      </c>
      <c r="G787" s="28" t="s">
        <v>51</v>
      </c>
      <c r="H787" s="28" t="s">
        <v>310</v>
      </c>
      <c r="I787" s="42" t="s">
        <v>3075</v>
      </c>
      <c r="J787" s="42" t="s">
        <v>362</v>
      </c>
      <c r="K787" s="42" t="s">
        <v>363</v>
      </c>
      <c r="L787" s="42" t="s">
        <v>364</v>
      </c>
      <c r="M787" s="42"/>
    </row>
    <row r="788" spans="1:13" ht="12.75" customHeight="1">
      <c r="A788" s="40" t="s">
        <v>649</v>
      </c>
      <c r="B788" s="28" t="s">
        <v>1335</v>
      </c>
      <c r="C788" s="28" t="s">
        <v>272</v>
      </c>
      <c r="D788" s="28" t="s">
        <v>111</v>
      </c>
      <c r="E788" s="28" t="s">
        <v>112</v>
      </c>
      <c r="F788" s="28" t="s">
        <v>112</v>
      </c>
      <c r="G788" s="28" t="s">
        <v>142</v>
      </c>
      <c r="H788" s="28" t="s">
        <v>310</v>
      </c>
      <c r="I788" s="42" t="s">
        <v>365</v>
      </c>
      <c r="J788" s="42" t="s">
        <v>366</v>
      </c>
      <c r="K788" s="42" t="s">
        <v>3076</v>
      </c>
      <c r="L788" s="42" t="s">
        <v>367</v>
      </c>
      <c r="M788" s="42"/>
    </row>
    <row r="789" spans="1:13" ht="12.75" customHeight="1">
      <c r="A789" s="40" t="s">
        <v>650</v>
      </c>
      <c r="B789" s="28" t="s">
        <v>1336</v>
      </c>
      <c r="C789" s="28" t="s">
        <v>272</v>
      </c>
      <c r="D789" s="28" t="s">
        <v>111</v>
      </c>
      <c r="E789" s="28" t="s">
        <v>112</v>
      </c>
      <c r="F789" s="28" t="s">
        <v>112</v>
      </c>
      <c r="G789" s="28" t="s">
        <v>135</v>
      </c>
      <c r="H789" s="28" t="s">
        <v>310</v>
      </c>
      <c r="I789" s="42" t="s">
        <v>368</v>
      </c>
      <c r="J789" s="42" t="s">
        <v>369</v>
      </c>
      <c r="K789" s="42" t="s">
        <v>370</v>
      </c>
      <c r="L789" s="42" t="s">
        <v>371</v>
      </c>
      <c r="M789" s="42"/>
    </row>
    <row r="790" spans="1:13" ht="12.75" customHeight="1">
      <c r="A790" s="40" t="s">
        <v>651</v>
      </c>
      <c r="B790" s="28" t="s">
        <v>1337</v>
      </c>
      <c r="C790" s="28" t="s">
        <v>272</v>
      </c>
      <c r="D790" s="28" t="s">
        <v>111</v>
      </c>
      <c r="E790" s="28" t="s">
        <v>112</v>
      </c>
      <c r="F790" s="28" t="s">
        <v>112</v>
      </c>
      <c r="G790" s="28" t="s">
        <v>136</v>
      </c>
      <c r="H790" s="28" t="s">
        <v>310</v>
      </c>
      <c r="I790" s="42" t="s">
        <v>372</v>
      </c>
      <c r="J790" s="42" t="s">
        <v>373</v>
      </c>
      <c r="K790" s="42" t="s">
        <v>374</v>
      </c>
      <c r="L790" s="42" t="s">
        <v>375</v>
      </c>
      <c r="M790" s="42"/>
    </row>
    <row r="791" spans="1:13" ht="12.75" customHeight="1">
      <c r="A791" s="40" t="s">
        <v>652</v>
      </c>
      <c r="B791" s="28" t="s">
        <v>1338</v>
      </c>
      <c r="C791" s="28" t="s">
        <v>272</v>
      </c>
      <c r="D791" s="28" t="s">
        <v>111</v>
      </c>
      <c r="E791" s="28" t="s">
        <v>112</v>
      </c>
      <c r="F791" s="28" t="s">
        <v>112</v>
      </c>
      <c r="G791" s="28" t="s">
        <v>137</v>
      </c>
      <c r="H791" s="28" t="s">
        <v>310</v>
      </c>
      <c r="I791" s="42" t="s">
        <v>376</v>
      </c>
      <c r="J791" s="42" t="s">
        <v>3077</v>
      </c>
      <c r="K791" s="42" t="s">
        <v>377</v>
      </c>
      <c r="L791" s="42" t="s">
        <v>378</v>
      </c>
      <c r="M791" s="42"/>
    </row>
    <row r="792" spans="1:13" ht="12.75" customHeight="1">
      <c r="A792" s="40" t="s">
        <v>653</v>
      </c>
      <c r="B792" s="28" t="s">
        <v>1339</v>
      </c>
      <c r="C792" s="28" t="s">
        <v>272</v>
      </c>
      <c r="D792" s="28" t="s">
        <v>111</v>
      </c>
      <c r="E792" s="28" t="s">
        <v>112</v>
      </c>
      <c r="F792" s="28" t="s">
        <v>112</v>
      </c>
      <c r="G792" s="28" t="s">
        <v>138</v>
      </c>
      <c r="H792" s="28" t="s">
        <v>310</v>
      </c>
      <c r="I792" s="42" t="s">
        <v>379</v>
      </c>
      <c r="J792" s="42" t="s">
        <v>380</v>
      </c>
      <c r="K792" s="42" t="s">
        <v>323</v>
      </c>
      <c r="L792" s="42" t="s">
        <v>381</v>
      </c>
      <c r="M792" s="42"/>
    </row>
    <row r="793" spans="1:13" ht="12.75" customHeight="1">
      <c r="A793" s="40" t="s">
        <v>1574</v>
      </c>
      <c r="B793" s="28" t="s">
        <v>2532</v>
      </c>
      <c r="C793" s="28" t="s">
        <v>272</v>
      </c>
      <c r="D793" s="28" t="s">
        <v>111</v>
      </c>
      <c r="E793" s="28" t="s">
        <v>112</v>
      </c>
      <c r="F793" s="28" t="s">
        <v>112</v>
      </c>
      <c r="G793" s="28" t="s">
        <v>1408</v>
      </c>
      <c r="H793" s="28" t="s">
        <v>323</v>
      </c>
      <c r="I793" s="42" t="s">
        <v>323</v>
      </c>
      <c r="J793" s="42" t="s">
        <v>323</v>
      </c>
      <c r="K793" s="42" t="s">
        <v>323</v>
      </c>
      <c r="L793" s="42" t="s">
        <v>323</v>
      </c>
      <c r="M793" s="42"/>
    </row>
    <row r="794" spans="1:13" ht="12.75" customHeight="1">
      <c r="A794" s="40" t="s">
        <v>1575</v>
      </c>
      <c r="B794" s="28" t="s">
        <v>2533</v>
      </c>
      <c r="C794" s="28" t="s">
        <v>272</v>
      </c>
      <c r="D794" s="28" t="s">
        <v>111</v>
      </c>
      <c r="E794" s="28" t="s">
        <v>112</v>
      </c>
      <c r="F794" s="28" t="s">
        <v>112</v>
      </c>
      <c r="G794" s="28" t="s">
        <v>1409</v>
      </c>
      <c r="H794" s="28" t="s">
        <v>323</v>
      </c>
      <c r="I794" s="42" t="s">
        <v>323</v>
      </c>
      <c r="J794" s="42" t="s">
        <v>323</v>
      </c>
      <c r="K794" s="42" t="s">
        <v>323</v>
      </c>
      <c r="L794" s="42" t="s">
        <v>323</v>
      </c>
      <c r="M794" s="42"/>
    </row>
    <row r="795" spans="1:13" ht="12.75" customHeight="1">
      <c r="A795" s="40" t="s">
        <v>1571</v>
      </c>
      <c r="B795" s="28" t="s">
        <v>3666</v>
      </c>
      <c r="C795" s="28" t="s">
        <v>272</v>
      </c>
      <c r="D795" s="28" t="s">
        <v>111</v>
      </c>
      <c r="E795" s="28" t="s">
        <v>112</v>
      </c>
      <c r="F795" s="28" t="s">
        <v>1406</v>
      </c>
      <c r="G795" s="28" t="s">
        <v>142</v>
      </c>
      <c r="H795" s="28" t="s">
        <v>323</v>
      </c>
      <c r="I795" s="42" t="s">
        <v>323</v>
      </c>
      <c r="J795" s="42" t="s">
        <v>323</v>
      </c>
      <c r="K795" s="42" t="s">
        <v>323</v>
      </c>
      <c r="L795" s="42" t="s">
        <v>323</v>
      </c>
      <c r="M795" s="42"/>
    </row>
    <row r="796" spans="1:13" ht="12.75" customHeight="1">
      <c r="A796" s="40" t="s">
        <v>1572</v>
      </c>
      <c r="B796" s="28" t="s">
        <v>3667</v>
      </c>
      <c r="C796" s="28" t="s">
        <v>272</v>
      </c>
      <c r="D796" s="28" t="s">
        <v>111</v>
      </c>
      <c r="E796" s="28" t="s">
        <v>112</v>
      </c>
      <c r="F796" s="28" t="s">
        <v>1406</v>
      </c>
      <c r="G796" s="28" t="s">
        <v>136</v>
      </c>
      <c r="H796" s="28" t="s">
        <v>323</v>
      </c>
      <c r="I796" s="42" t="s">
        <v>323</v>
      </c>
      <c r="J796" s="42" t="s">
        <v>323</v>
      </c>
      <c r="K796" s="42" t="s">
        <v>323</v>
      </c>
      <c r="L796" s="42" t="s">
        <v>323</v>
      </c>
      <c r="M796" s="42"/>
    </row>
    <row r="797" spans="1:13" ht="12.75" customHeight="1">
      <c r="A797" s="40" t="s">
        <v>1573</v>
      </c>
      <c r="B797" s="28" t="s">
        <v>3668</v>
      </c>
      <c r="C797" s="28" t="s">
        <v>272</v>
      </c>
      <c r="D797" s="28" t="s">
        <v>111</v>
      </c>
      <c r="E797" s="28" t="s">
        <v>112</v>
      </c>
      <c r="F797" s="28" t="s">
        <v>1406</v>
      </c>
      <c r="G797" s="28" t="s">
        <v>138</v>
      </c>
      <c r="H797" s="28" t="s">
        <v>323</v>
      </c>
      <c r="I797" s="42" t="s">
        <v>323</v>
      </c>
      <c r="J797" s="42" t="s">
        <v>323</v>
      </c>
      <c r="K797" s="42" t="s">
        <v>323</v>
      </c>
      <c r="L797" s="42" t="s">
        <v>323</v>
      </c>
      <c r="M797" s="42"/>
    </row>
    <row r="798" spans="1:13" ht="12.75" customHeight="1">
      <c r="A798" s="40" t="s">
        <v>1340</v>
      </c>
      <c r="B798" s="28" t="s">
        <v>1341</v>
      </c>
      <c r="C798" s="28" t="s">
        <v>272</v>
      </c>
      <c r="D798" s="28" t="s">
        <v>111</v>
      </c>
      <c r="E798" s="28" t="s">
        <v>10</v>
      </c>
      <c r="F798" s="28" t="s">
        <v>10</v>
      </c>
      <c r="G798" s="28" t="s">
        <v>51</v>
      </c>
      <c r="H798" s="28" t="s">
        <v>3044</v>
      </c>
      <c r="I798" s="42" t="s">
        <v>3075</v>
      </c>
      <c r="J798" s="42" t="s">
        <v>362</v>
      </c>
      <c r="K798" s="42" t="s">
        <v>363</v>
      </c>
      <c r="L798" s="42" t="s">
        <v>364</v>
      </c>
      <c r="M798" s="42"/>
    </row>
    <row r="799" spans="1:13" ht="12.75" customHeight="1">
      <c r="A799" s="40" t="s">
        <v>645</v>
      </c>
      <c r="B799" s="28" t="s">
        <v>1342</v>
      </c>
      <c r="C799" s="28" t="s">
        <v>272</v>
      </c>
      <c r="D799" s="28" t="s">
        <v>111</v>
      </c>
      <c r="E799" s="28" t="s">
        <v>10</v>
      </c>
      <c r="F799" s="28" t="s">
        <v>10</v>
      </c>
      <c r="G799" s="28" t="s">
        <v>142</v>
      </c>
      <c r="H799" s="28" t="s">
        <v>3044</v>
      </c>
      <c r="I799" s="42" t="s">
        <v>365</v>
      </c>
      <c r="J799" s="42" t="s">
        <v>366</v>
      </c>
      <c r="K799" s="42" t="s">
        <v>3076</v>
      </c>
      <c r="L799" s="42" t="s">
        <v>367</v>
      </c>
      <c r="M799" s="42"/>
    </row>
    <row r="800" spans="1:13" ht="12.75" customHeight="1">
      <c r="A800" s="40" t="s">
        <v>1343</v>
      </c>
      <c r="B800" s="28" t="s">
        <v>1344</v>
      </c>
      <c r="C800" s="28" t="s">
        <v>272</v>
      </c>
      <c r="D800" s="28" t="s">
        <v>111</v>
      </c>
      <c r="E800" s="28" t="s">
        <v>10</v>
      </c>
      <c r="F800" s="28" t="s">
        <v>10</v>
      </c>
      <c r="G800" s="28" t="s">
        <v>135</v>
      </c>
      <c r="H800" s="28" t="s">
        <v>3044</v>
      </c>
      <c r="I800" s="42" t="s">
        <v>368</v>
      </c>
      <c r="J800" s="42" t="s">
        <v>369</v>
      </c>
      <c r="K800" s="42" t="s">
        <v>370</v>
      </c>
      <c r="L800" s="42" t="s">
        <v>371</v>
      </c>
      <c r="M800" s="42"/>
    </row>
    <row r="801" spans="1:13" ht="12.75" customHeight="1">
      <c r="A801" s="40" t="s">
        <v>646</v>
      </c>
      <c r="B801" s="28" t="s">
        <v>1345</v>
      </c>
      <c r="C801" s="28" t="s">
        <v>272</v>
      </c>
      <c r="D801" s="28" t="s">
        <v>111</v>
      </c>
      <c r="E801" s="28" t="s">
        <v>10</v>
      </c>
      <c r="F801" s="28" t="s">
        <v>10</v>
      </c>
      <c r="G801" s="28" t="s">
        <v>136</v>
      </c>
      <c r="H801" s="28" t="s">
        <v>3044</v>
      </c>
      <c r="I801" s="42" t="s">
        <v>372</v>
      </c>
      <c r="J801" s="42" t="s">
        <v>373</v>
      </c>
      <c r="K801" s="42" t="s">
        <v>374</v>
      </c>
      <c r="L801" s="42" t="s">
        <v>375</v>
      </c>
      <c r="M801" s="42"/>
    </row>
    <row r="802" spans="1:13" ht="12.75" customHeight="1">
      <c r="A802" s="40" t="s">
        <v>1346</v>
      </c>
      <c r="B802" s="28" t="s">
        <v>1347</v>
      </c>
      <c r="C802" s="28" t="s">
        <v>272</v>
      </c>
      <c r="D802" s="28" t="s">
        <v>111</v>
      </c>
      <c r="E802" s="28" t="s">
        <v>10</v>
      </c>
      <c r="F802" s="28" t="s">
        <v>10</v>
      </c>
      <c r="G802" s="28" t="s">
        <v>137</v>
      </c>
      <c r="H802" s="28" t="s">
        <v>3044</v>
      </c>
      <c r="I802" s="42" t="s">
        <v>376</v>
      </c>
      <c r="J802" s="42" t="s">
        <v>3077</v>
      </c>
      <c r="K802" s="42" t="s">
        <v>377</v>
      </c>
      <c r="L802" s="42" t="s">
        <v>378</v>
      </c>
      <c r="M802" s="42"/>
    </row>
    <row r="803" spans="1:13" ht="12.75" customHeight="1">
      <c r="A803" s="40" t="s">
        <v>647</v>
      </c>
      <c r="B803" s="28" t="s">
        <v>1348</v>
      </c>
      <c r="C803" s="28" t="s">
        <v>272</v>
      </c>
      <c r="D803" s="28" t="s">
        <v>111</v>
      </c>
      <c r="E803" s="28" t="s">
        <v>10</v>
      </c>
      <c r="F803" s="28" t="s">
        <v>10</v>
      </c>
      <c r="G803" s="28" t="s">
        <v>138</v>
      </c>
      <c r="H803" s="28" t="s">
        <v>3044</v>
      </c>
      <c r="I803" s="42" t="s">
        <v>379</v>
      </c>
      <c r="J803" s="42" t="s">
        <v>380</v>
      </c>
      <c r="K803" s="42" t="s">
        <v>323</v>
      </c>
      <c r="L803" s="42" t="s">
        <v>381</v>
      </c>
      <c r="M803" s="42"/>
    </row>
    <row r="804" spans="1:13" ht="12.75" customHeight="1">
      <c r="A804" s="40" t="s">
        <v>1569</v>
      </c>
      <c r="B804" s="28" t="s">
        <v>2534</v>
      </c>
      <c r="C804" s="28" t="s">
        <v>272</v>
      </c>
      <c r="D804" s="28" t="s">
        <v>111</v>
      </c>
      <c r="E804" s="28" t="s">
        <v>10</v>
      </c>
      <c r="F804" s="28" t="s">
        <v>10</v>
      </c>
      <c r="G804" s="28" t="s">
        <v>1408</v>
      </c>
      <c r="H804" s="28" t="s">
        <v>323</v>
      </c>
      <c r="I804" s="42" t="s">
        <v>323</v>
      </c>
      <c r="J804" s="42" t="s">
        <v>323</v>
      </c>
      <c r="K804" s="42" t="s">
        <v>323</v>
      </c>
      <c r="L804" s="42" t="s">
        <v>323</v>
      </c>
      <c r="M804" s="42"/>
    </row>
    <row r="805" spans="1:13" ht="12.75" customHeight="1">
      <c r="A805" s="40" t="s">
        <v>1570</v>
      </c>
      <c r="B805" s="28" t="s">
        <v>2535</v>
      </c>
      <c r="C805" s="28" t="s">
        <v>272</v>
      </c>
      <c r="D805" s="28" t="s">
        <v>111</v>
      </c>
      <c r="E805" s="28" t="s">
        <v>10</v>
      </c>
      <c r="F805" s="28" t="s">
        <v>10</v>
      </c>
      <c r="G805" s="28" t="s">
        <v>1409</v>
      </c>
      <c r="H805" s="28" t="s">
        <v>323</v>
      </c>
      <c r="I805" s="42" t="s">
        <v>323</v>
      </c>
      <c r="J805" s="42" t="s">
        <v>323</v>
      </c>
      <c r="K805" s="42" t="s">
        <v>323</v>
      </c>
      <c r="L805" s="42" t="s">
        <v>323</v>
      </c>
      <c r="M805" s="42"/>
    </row>
    <row r="806" spans="1:13" ht="12.75" customHeight="1">
      <c r="A806" s="40" t="s">
        <v>654</v>
      </c>
      <c r="B806" s="28" t="s">
        <v>1349</v>
      </c>
      <c r="C806" s="28" t="s">
        <v>272</v>
      </c>
      <c r="D806" s="28" t="s">
        <v>111</v>
      </c>
      <c r="E806" s="28" t="s">
        <v>36</v>
      </c>
      <c r="F806" s="28" t="s">
        <v>36</v>
      </c>
      <c r="G806" s="28" t="s">
        <v>142</v>
      </c>
      <c r="H806" s="28" t="s">
        <v>281</v>
      </c>
      <c r="I806" s="42" t="s">
        <v>365</v>
      </c>
      <c r="J806" s="42" t="s">
        <v>366</v>
      </c>
      <c r="K806" s="42" t="s">
        <v>3076</v>
      </c>
      <c r="L806" s="42" t="s">
        <v>367</v>
      </c>
      <c r="M806" s="42"/>
    </row>
    <row r="807" spans="1:13" ht="12.75" customHeight="1">
      <c r="A807" s="40" t="s">
        <v>655</v>
      </c>
      <c r="B807" s="28" t="s">
        <v>1350</v>
      </c>
      <c r="C807" s="28" t="s">
        <v>272</v>
      </c>
      <c r="D807" s="28" t="s">
        <v>111</v>
      </c>
      <c r="E807" s="28" t="s">
        <v>36</v>
      </c>
      <c r="F807" s="28" t="s">
        <v>36</v>
      </c>
      <c r="G807" s="28" t="s">
        <v>136</v>
      </c>
      <c r="H807" s="28" t="s">
        <v>281</v>
      </c>
      <c r="I807" s="42" t="s">
        <v>372</v>
      </c>
      <c r="J807" s="42" t="s">
        <v>373</v>
      </c>
      <c r="K807" s="42" t="s">
        <v>374</v>
      </c>
      <c r="L807" s="42" t="s">
        <v>375</v>
      </c>
      <c r="M807" s="42"/>
    </row>
    <row r="808" spans="1:13" ht="12.75" customHeight="1">
      <c r="A808" s="40" t="s">
        <v>914</v>
      </c>
      <c r="B808" s="28" t="s">
        <v>1351</v>
      </c>
      <c r="C808" s="28" t="s">
        <v>272</v>
      </c>
      <c r="D808" s="28" t="s">
        <v>111</v>
      </c>
      <c r="E808" s="28" t="s">
        <v>36</v>
      </c>
      <c r="F808" s="28" t="s">
        <v>36</v>
      </c>
      <c r="G808" s="28" t="s">
        <v>138</v>
      </c>
      <c r="H808" s="28" t="s">
        <v>281</v>
      </c>
      <c r="I808" s="42" t="s">
        <v>379</v>
      </c>
      <c r="J808" s="42" t="s">
        <v>380</v>
      </c>
      <c r="K808" s="42" t="s">
        <v>323</v>
      </c>
      <c r="L808" s="42" t="s">
        <v>381</v>
      </c>
      <c r="M808" s="42"/>
    </row>
    <row r="809" spans="1:13" ht="12.75" customHeight="1">
      <c r="A809" s="40" t="s">
        <v>915</v>
      </c>
      <c r="B809" s="28" t="s">
        <v>1352</v>
      </c>
      <c r="C809" s="28" t="s">
        <v>272</v>
      </c>
      <c r="D809" s="28" t="s">
        <v>111</v>
      </c>
      <c r="E809" s="28" t="s">
        <v>113</v>
      </c>
      <c r="F809" s="28" t="s">
        <v>113</v>
      </c>
      <c r="G809" s="28" t="s">
        <v>51</v>
      </c>
      <c r="H809" s="28" t="s">
        <v>3045</v>
      </c>
      <c r="I809" s="42" t="s">
        <v>3075</v>
      </c>
      <c r="J809" s="42" t="s">
        <v>362</v>
      </c>
      <c r="K809" s="42" t="s">
        <v>363</v>
      </c>
      <c r="L809" s="42" t="s">
        <v>364</v>
      </c>
      <c r="M809" s="42"/>
    </row>
    <row r="810" spans="1:13" ht="12.75" customHeight="1">
      <c r="A810" s="40" t="s">
        <v>656</v>
      </c>
      <c r="B810" s="28" t="s">
        <v>1353</v>
      </c>
      <c r="C810" s="28" t="s">
        <v>272</v>
      </c>
      <c r="D810" s="28" t="s">
        <v>111</v>
      </c>
      <c r="E810" s="28" t="s">
        <v>113</v>
      </c>
      <c r="F810" s="28" t="s">
        <v>113</v>
      </c>
      <c r="G810" s="28" t="s">
        <v>136</v>
      </c>
      <c r="H810" s="28" t="s">
        <v>3045</v>
      </c>
      <c r="I810" s="42" t="s">
        <v>372</v>
      </c>
      <c r="J810" s="42" t="s">
        <v>373</v>
      </c>
      <c r="K810" s="42" t="s">
        <v>374</v>
      </c>
      <c r="L810" s="42" t="s">
        <v>375</v>
      </c>
      <c r="M810" s="42"/>
    </row>
    <row r="811" spans="1:13" ht="12.75" customHeight="1">
      <c r="A811" s="40" t="s">
        <v>1563</v>
      </c>
      <c r="B811" s="28" t="s">
        <v>3669</v>
      </c>
      <c r="C811" s="28" t="s">
        <v>272</v>
      </c>
      <c r="D811" s="28" t="s">
        <v>111</v>
      </c>
      <c r="E811" s="28" t="s">
        <v>434</v>
      </c>
      <c r="F811" s="28" t="s">
        <v>434</v>
      </c>
      <c r="G811" s="28" t="s">
        <v>51</v>
      </c>
      <c r="H811" s="28" t="s">
        <v>323</v>
      </c>
      <c r="I811" s="42" t="s">
        <v>323</v>
      </c>
      <c r="J811" s="42" t="s">
        <v>323</v>
      </c>
      <c r="K811" s="42" t="s">
        <v>323</v>
      </c>
      <c r="L811" s="42" t="s">
        <v>323</v>
      </c>
      <c r="M811" s="42"/>
    </row>
    <row r="812" spans="1:13" ht="12.75" customHeight="1">
      <c r="A812" s="40" t="s">
        <v>1564</v>
      </c>
      <c r="B812" s="28" t="s">
        <v>3670</v>
      </c>
      <c r="C812" s="28" t="s">
        <v>272</v>
      </c>
      <c r="D812" s="28" t="s">
        <v>111</v>
      </c>
      <c r="E812" s="28" t="s">
        <v>434</v>
      </c>
      <c r="F812" s="28" t="s">
        <v>434</v>
      </c>
      <c r="G812" s="28" t="s">
        <v>142</v>
      </c>
      <c r="H812" s="28" t="s">
        <v>323</v>
      </c>
      <c r="I812" s="42" t="s">
        <v>323</v>
      </c>
      <c r="J812" s="42" t="s">
        <v>323</v>
      </c>
      <c r="K812" s="42" t="s">
        <v>323</v>
      </c>
      <c r="L812" s="42" t="s">
        <v>323</v>
      </c>
      <c r="M812" s="42"/>
    </row>
    <row r="813" spans="1:13" ht="12.75" customHeight="1">
      <c r="A813" s="40" t="s">
        <v>1565</v>
      </c>
      <c r="B813" s="28" t="s">
        <v>3671</v>
      </c>
      <c r="C813" s="28" t="s">
        <v>272</v>
      </c>
      <c r="D813" s="28" t="s">
        <v>111</v>
      </c>
      <c r="E813" s="28" t="s">
        <v>434</v>
      </c>
      <c r="F813" s="28" t="s">
        <v>434</v>
      </c>
      <c r="G813" s="28" t="s">
        <v>135</v>
      </c>
      <c r="H813" s="28" t="s">
        <v>323</v>
      </c>
      <c r="I813" s="42" t="s">
        <v>323</v>
      </c>
      <c r="J813" s="42" t="s">
        <v>323</v>
      </c>
      <c r="K813" s="42" t="s">
        <v>323</v>
      </c>
      <c r="L813" s="42" t="s">
        <v>323</v>
      </c>
      <c r="M813" s="42"/>
    </row>
    <row r="814" spans="1:13" ht="12.75" customHeight="1">
      <c r="A814" s="40" t="s">
        <v>1566</v>
      </c>
      <c r="B814" s="28" t="s">
        <v>3672</v>
      </c>
      <c r="C814" s="28" t="s">
        <v>272</v>
      </c>
      <c r="D814" s="28" t="s">
        <v>111</v>
      </c>
      <c r="E814" s="28" t="s">
        <v>434</v>
      </c>
      <c r="F814" s="28" t="s">
        <v>434</v>
      </c>
      <c r="G814" s="28" t="s">
        <v>136</v>
      </c>
      <c r="H814" s="28" t="s">
        <v>323</v>
      </c>
      <c r="I814" s="42" t="s">
        <v>323</v>
      </c>
      <c r="J814" s="42" t="s">
        <v>323</v>
      </c>
      <c r="K814" s="42" t="s">
        <v>323</v>
      </c>
      <c r="L814" s="42" t="s">
        <v>323</v>
      </c>
      <c r="M814" s="42"/>
    </row>
    <row r="815" spans="1:13" ht="12.75" customHeight="1">
      <c r="A815" s="40" t="s">
        <v>1567</v>
      </c>
      <c r="B815" s="28" t="s">
        <v>3673</v>
      </c>
      <c r="C815" s="28" t="s">
        <v>272</v>
      </c>
      <c r="D815" s="28" t="s">
        <v>111</v>
      </c>
      <c r="E815" s="28" t="s">
        <v>434</v>
      </c>
      <c r="F815" s="28" t="s">
        <v>434</v>
      </c>
      <c r="G815" s="28" t="s">
        <v>137</v>
      </c>
      <c r="H815" s="28" t="s">
        <v>323</v>
      </c>
      <c r="I815" s="42" t="s">
        <v>323</v>
      </c>
      <c r="J815" s="42" t="s">
        <v>323</v>
      </c>
      <c r="K815" s="42" t="s">
        <v>323</v>
      </c>
      <c r="L815" s="42" t="s">
        <v>323</v>
      </c>
      <c r="M815" s="42"/>
    </row>
    <row r="816" spans="1:13" ht="12.75" customHeight="1">
      <c r="A816" s="40" t="s">
        <v>1568</v>
      </c>
      <c r="B816" s="28" t="s">
        <v>3674</v>
      </c>
      <c r="C816" s="28" t="s">
        <v>272</v>
      </c>
      <c r="D816" s="28" t="s">
        <v>111</v>
      </c>
      <c r="E816" s="28" t="s">
        <v>434</v>
      </c>
      <c r="F816" s="28" t="s">
        <v>434</v>
      </c>
      <c r="G816" s="28" t="s">
        <v>138</v>
      </c>
      <c r="H816" s="28" t="s">
        <v>323</v>
      </c>
      <c r="I816" s="42" t="s">
        <v>323</v>
      </c>
      <c r="J816" s="42" t="s">
        <v>323</v>
      </c>
      <c r="K816" s="42" t="s">
        <v>323</v>
      </c>
      <c r="L816" s="42" t="s">
        <v>323</v>
      </c>
      <c r="M816" s="42"/>
    </row>
    <row r="817" spans="1:13" ht="12.75" customHeight="1">
      <c r="A817" s="40" t="s">
        <v>752</v>
      </c>
      <c r="B817" s="28" t="s">
        <v>3675</v>
      </c>
      <c r="C817" s="28" t="s">
        <v>272</v>
      </c>
      <c r="D817" s="28" t="s">
        <v>0</v>
      </c>
      <c r="E817" s="28" t="s">
        <v>100</v>
      </c>
      <c r="F817" s="28" t="s">
        <v>100</v>
      </c>
      <c r="G817" s="28" t="s">
        <v>51</v>
      </c>
      <c r="H817" s="28" t="s">
        <v>278</v>
      </c>
      <c r="I817" s="42" t="s">
        <v>3075</v>
      </c>
      <c r="J817" s="42" t="s">
        <v>362</v>
      </c>
      <c r="K817" s="42" t="s">
        <v>363</v>
      </c>
      <c r="L817" s="42" t="s">
        <v>364</v>
      </c>
      <c r="M817" s="42"/>
    </row>
    <row r="818" spans="1:13" ht="12.75" customHeight="1">
      <c r="A818" s="40" t="s">
        <v>966</v>
      </c>
      <c r="B818" s="28" t="s">
        <v>3676</v>
      </c>
      <c r="C818" s="28" t="s">
        <v>272</v>
      </c>
      <c r="D818" s="28" t="s">
        <v>0</v>
      </c>
      <c r="E818" s="28" t="s">
        <v>100</v>
      </c>
      <c r="F818" s="28" t="s">
        <v>100</v>
      </c>
      <c r="G818" s="28" t="s">
        <v>142</v>
      </c>
      <c r="H818" s="28" t="s">
        <v>278</v>
      </c>
      <c r="I818" s="42" t="s">
        <v>365</v>
      </c>
      <c r="J818" s="42" t="s">
        <v>366</v>
      </c>
      <c r="K818" s="42" t="s">
        <v>3076</v>
      </c>
      <c r="L818" s="42" t="s">
        <v>367</v>
      </c>
      <c r="M818" s="42"/>
    </row>
    <row r="819" spans="1:13" ht="12.75" customHeight="1">
      <c r="A819" s="40" t="s">
        <v>753</v>
      </c>
      <c r="B819" s="28" t="s">
        <v>3677</v>
      </c>
      <c r="C819" s="28" t="s">
        <v>272</v>
      </c>
      <c r="D819" s="28" t="s">
        <v>0</v>
      </c>
      <c r="E819" s="28" t="s">
        <v>100</v>
      </c>
      <c r="F819" s="28" t="s">
        <v>100</v>
      </c>
      <c r="G819" s="28" t="s">
        <v>135</v>
      </c>
      <c r="H819" s="28" t="s">
        <v>278</v>
      </c>
      <c r="I819" s="42" t="s">
        <v>368</v>
      </c>
      <c r="J819" s="42" t="s">
        <v>369</v>
      </c>
      <c r="K819" s="42" t="s">
        <v>370</v>
      </c>
      <c r="L819" s="42" t="s">
        <v>371</v>
      </c>
      <c r="M819" s="42"/>
    </row>
    <row r="820" spans="1:13" ht="12.75" customHeight="1">
      <c r="A820" s="40" t="s">
        <v>754</v>
      </c>
      <c r="B820" s="28" t="s">
        <v>3678</v>
      </c>
      <c r="C820" s="28" t="s">
        <v>272</v>
      </c>
      <c r="D820" s="28" t="s">
        <v>0</v>
      </c>
      <c r="E820" s="28" t="s">
        <v>100</v>
      </c>
      <c r="F820" s="28" t="s">
        <v>100</v>
      </c>
      <c r="G820" s="28" t="s">
        <v>136</v>
      </c>
      <c r="H820" s="28" t="s">
        <v>278</v>
      </c>
      <c r="I820" s="42" t="s">
        <v>372</v>
      </c>
      <c r="J820" s="42" t="s">
        <v>373</v>
      </c>
      <c r="K820" s="42" t="s">
        <v>374</v>
      </c>
      <c r="L820" s="42" t="s">
        <v>375</v>
      </c>
      <c r="M820" s="42"/>
    </row>
    <row r="821" spans="1:13" ht="12.75" customHeight="1">
      <c r="A821" s="40" t="s">
        <v>755</v>
      </c>
      <c r="B821" s="28" t="s">
        <v>3679</v>
      </c>
      <c r="C821" s="28" t="s">
        <v>272</v>
      </c>
      <c r="D821" s="28" t="s">
        <v>0</v>
      </c>
      <c r="E821" s="28" t="s">
        <v>100</v>
      </c>
      <c r="F821" s="28" t="s">
        <v>100</v>
      </c>
      <c r="G821" s="28" t="s">
        <v>137</v>
      </c>
      <c r="H821" s="28" t="s">
        <v>278</v>
      </c>
      <c r="I821" s="42" t="s">
        <v>376</v>
      </c>
      <c r="J821" s="42" t="s">
        <v>3077</v>
      </c>
      <c r="K821" s="42" t="s">
        <v>377</v>
      </c>
      <c r="L821" s="42" t="s">
        <v>378</v>
      </c>
      <c r="M821" s="42"/>
    </row>
    <row r="822" spans="1:13" ht="12.75" customHeight="1">
      <c r="A822" s="40" t="s">
        <v>756</v>
      </c>
      <c r="B822" s="28" t="s">
        <v>3680</v>
      </c>
      <c r="C822" s="28" t="s">
        <v>272</v>
      </c>
      <c r="D822" s="28" t="s">
        <v>0</v>
      </c>
      <c r="E822" s="28" t="s">
        <v>100</v>
      </c>
      <c r="F822" s="28" t="s">
        <v>100</v>
      </c>
      <c r="G822" s="28" t="s">
        <v>138</v>
      </c>
      <c r="H822" s="28" t="s">
        <v>278</v>
      </c>
      <c r="I822" s="42" t="s">
        <v>379</v>
      </c>
      <c r="J822" s="42" t="s">
        <v>380</v>
      </c>
      <c r="K822" s="42" t="s">
        <v>323</v>
      </c>
      <c r="L822" s="42" t="s">
        <v>381</v>
      </c>
      <c r="M822" s="42"/>
    </row>
    <row r="823" spans="1:13" ht="12.75" customHeight="1">
      <c r="A823" s="40" t="s">
        <v>1647</v>
      </c>
      <c r="B823" s="28" t="s">
        <v>3257</v>
      </c>
      <c r="C823" s="28" t="s">
        <v>272</v>
      </c>
      <c r="D823" s="28" t="s">
        <v>0</v>
      </c>
      <c r="E823" s="28" t="s">
        <v>100</v>
      </c>
      <c r="F823" s="28" t="s">
        <v>100</v>
      </c>
      <c r="G823" s="28" t="s">
        <v>1408</v>
      </c>
      <c r="H823" s="28" t="s">
        <v>323</v>
      </c>
      <c r="I823" s="42" t="s">
        <v>323</v>
      </c>
      <c r="J823" s="42" t="s">
        <v>323</v>
      </c>
      <c r="K823" s="42" t="s">
        <v>323</v>
      </c>
      <c r="L823" s="42" t="s">
        <v>323</v>
      </c>
      <c r="M823" s="42"/>
    </row>
    <row r="824" spans="1:13" ht="12.75" customHeight="1">
      <c r="A824" s="40" t="s">
        <v>1648</v>
      </c>
      <c r="B824" s="28" t="s">
        <v>3258</v>
      </c>
      <c r="C824" s="28" t="s">
        <v>272</v>
      </c>
      <c r="D824" s="28" t="s">
        <v>0</v>
      </c>
      <c r="E824" s="28" t="s">
        <v>100</v>
      </c>
      <c r="F824" s="28" t="s">
        <v>100</v>
      </c>
      <c r="G824" s="28" t="s">
        <v>1409</v>
      </c>
      <c r="H824" s="28" t="s">
        <v>323</v>
      </c>
      <c r="I824" s="42" t="s">
        <v>323</v>
      </c>
      <c r="J824" s="42" t="s">
        <v>323</v>
      </c>
      <c r="K824" s="42" t="s">
        <v>323</v>
      </c>
      <c r="L824" s="42" t="s">
        <v>323</v>
      </c>
      <c r="M824" s="42"/>
    </row>
    <row r="825" spans="1:13" ht="12.75" customHeight="1">
      <c r="A825" s="40" t="s">
        <v>573</v>
      </c>
      <c r="B825" s="28" t="s">
        <v>3681</v>
      </c>
      <c r="C825" s="28" t="s">
        <v>272</v>
      </c>
      <c r="D825" s="28" t="s">
        <v>33</v>
      </c>
      <c r="E825" s="28" t="s">
        <v>2928</v>
      </c>
      <c r="F825" s="28" t="s">
        <v>2928</v>
      </c>
      <c r="G825" s="28" t="s">
        <v>51</v>
      </c>
      <c r="H825" s="28" t="s">
        <v>3046</v>
      </c>
      <c r="I825" s="42" t="s">
        <v>3075</v>
      </c>
      <c r="J825" s="42" t="s">
        <v>362</v>
      </c>
      <c r="K825" s="42" t="s">
        <v>363</v>
      </c>
      <c r="L825" s="42" t="s">
        <v>364</v>
      </c>
      <c r="M825" s="42"/>
    </row>
    <row r="826" spans="1:13" ht="12.75" customHeight="1">
      <c r="A826" s="40" t="s">
        <v>574</v>
      </c>
      <c r="B826" s="28" t="s">
        <v>3682</v>
      </c>
      <c r="C826" s="28" t="s">
        <v>272</v>
      </c>
      <c r="D826" s="28" t="s">
        <v>33</v>
      </c>
      <c r="E826" s="28" t="s">
        <v>2928</v>
      </c>
      <c r="F826" s="28" t="s">
        <v>2928</v>
      </c>
      <c r="G826" s="28" t="s">
        <v>142</v>
      </c>
      <c r="H826" s="28" t="s">
        <v>3046</v>
      </c>
      <c r="I826" s="42" t="s">
        <v>365</v>
      </c>
      <c r="J826" s="42" t="s">
        <v>366</v>
      </c>
      <c r="K826" s="42" t="s">
        <v>3076</v>
      </c>
      <c r="L826" s="42" t="s">
        <v>367</v>
      </c>
      <c r="M826" s="42"/>
    </row>
    <row r="827" spans="1:13" ht="12.75" customHeight="1">
      <c r="A827" s="40" t="s">
        <v>575</v>
      </c>
      <c r="B827" s="28" t="s">
        <v>3683</v>
      </c>
      <c r="C827" s="28" t="s">
        <v>272</v>
      </c>
      <c r="D827" s="28" t="s">
        <v>33</v>
      </c>
      <c r="E827" s="28" t="s">
        <v>2928</v>
      </c>
      <c r="F827" s="28" t="s">
        <v>2928</v>
      </c>
      <c r="G827" s="28" t="s">
        <v>135</v>
      </c>
      <c r="H827" s="28" t="s">
        <v>3046</v>
      </c>
      <c r="I827" s="42" t="s">
        <v>368</v>
      </c>
      <c r="J827" s="42" t="s">
        <v>369</v>
      </c>
      <c r="K827" s="42" t="s">
        <v>370</v>
      </c>
      <c r="L827" s="42" t="s">
        <v>371</v>
      </c>
      <c r="M827" s="42"/>
    </row>
    <row r="828" spans="1:13" ht="12.75" customHeight="1">
      <c r="A828" s="40" t="s">
        <v>848</v>
      </c>
      <c r="B828" s="28" t="s">
        <v>3684</v>
      </c>
      <c r="C828" s="28" t="s">
        <v>272</v>
      </c>
      <c r="D828" s="28" t="s">
        <v>33</v>
      </c>
      <c r="E828" s="28" t="s">
        <v>2928</v>
      </c>
      <c r="F828" s="28" t="s">
        <v>2928</v>
      </c>
      <c r="G828" s="28" t="s">
        <v>136</v>
      </c>
      <c r="H828" s="28" t="s">
        <v>3046</v>
      </c>
      <c r="I828" s="42" t="s">
        <v>372</v>
      </c>
      <c r="J828" s="42" t="s">
        <v>373</v>
      </c>
      <c r="K828" s="42" t="s">
        <v>374</v>
      </c>
      <c r="L828" s="42" t="s">
        <v>375</v>
      </c>
      <c r="M828" s="42"/>
    </row>
    <row r="829" spans="1:13" ht="12.75" customHeight="1">
      <c r="A829" s="40" t="s">
        <v>576</v>
      </c>
      <c r="B829" s="28" t="s">
        <v>3685</v>
      </c>
      <c r="C829" s="28" t="s">
        <v>272</v>
      </c>
      <c r="D829" s="28" t="s">
        <v>33</v>
      </c>
      <c r="E829" s="28" t="s">
        <v>2928</v>
      </c>
      <c r="F829" s="28" t="s">
        <v>2928</v>
      </c>
      <c r="G829" s="28" t="s">
        <v>137</v>
      </c>
      <c r="H829" s="28" t="s">
        <v>3046</v>
      </c>
      <c r="I829" s="42" t="s">
        <v>376</v>
      </c>
      <c r="J829" s="42" t="s">
        <v>3077</v>
      </c>
      <c r="K829" s="42" t="s">
        <v>377</v>
      </c>
      <c r="L829" s="42" t="s">
        <v>378</v>
      </c>
      <c r="M829" s="42"/>
    </row>
    <row r="830" spans="1:13" ht="12.75" customHeight="1">
      <c r="A830" s="40" t="s">
        <v>577</v>
      </c>
      <c r="B830" s="28" t="s">
        <v>3686</v>
      </c>
      <c r="C830" s="28" t="s">
        <v>272</v>
      </c>
      <c r="D830" s="28" t="s">
        <v>33</v>
      </c>
      <c r="E830" s="28" t="s">
        <v>2928</v>
      </c>
      <c r="F830" s="28" t="s">
        <v>2928</v>
      </c>
      <c r="G830" s="28" t="s">
        <v>138</v>
      </c>
      <c r="H830" s="28" t="s">
        <v>3046</v>
      </c>
      <c r="I830" s="42" t="s">
        <v>379</v>
      </c>
      <c r="J830" s="42" t="s">
        <v>380</v>
      </c>
      <c r="K830" s="42" t="s">
        <v>323</v>
      </c>
      <c r="L830" s="42" t="s">
        <v>381</v>
      </c>
      <c r="M830" s="42"/>
    </row>
    <row r="831" spans="1:13" ht="12.75" customHeight="1">
      <c r="A831" s="40" t="s">
        <v>1512</v>
      </c>
      <c r="B831" s="28" t="s">
        <v>3259</v>
      </c>
      <c r="C831" s="28" t="s">
        <v>272</v>
      </c>
      <c r="D831" s="28" t="s">
        <v>33</v>
      </c>
      <c r="E831" s="28" t="s">
        <v>2928</v>
      </c>
      <c r="F831" s="28" t="s">
        <v>2928</v>
      </c>
      <c r="G831" s="28" t="s">
        <v>1408</v>
      </c>
      <c r="H831" s="28" t="s">
        <v>323</v>
      </c>
      <c r="I831" s="42" t="s">
        <v>323</v>
      </c>
      <c r="J831" s="42" t="s">
        <v>323</v>
      </c>
      <c r="K831" s="42" t="s">
        <v>323</v>
      </c>
      <c r="L831" s="42" t="s">
        <v>323</v>
      </c>
      <c r="M831" s="42"/>
    </row>
    <row r="832" spans="1:13" ht="12.75" customHeight="1">
      <c r="A832" s="40" t="s">
        <v>1513</v>
      </c>
      <c r="B832" s="28" t="s">
        <v>3260</v>
      </c>
      <c r="C832" s="28" t="s">
        <v>272</v>
      </c>
      <c r="D832" s="28" t="s">
        <v>33</v>
      </c>
      <c r="E832" s="28" t="s">
        <v>2928</v>
      </c>
      <c r="F832" s="28" t="s">
        <v>2928</v>
      </c>
      <c r="G832" s="28" t="s">
        <v>1409</v>
      </c>
      <c r="H832" s="28" t="s">
        <v>323</v>
      </c>
      <c r="I832" s="42" t="s">
        <v>323</v>
      </c>
      <c r="J832" s="42" t="s">
        <v>323</v>
      </c>
      <c r="K832" s="42" t="s">
        <v>323</v>
      </c>
      <c r="L832" s="42" t="s">
        <v>323</v>
      </c>
      <c r="M832" s="42"/>
    </row>
    <row r="833" spans="1:13" ht="12.75" customHeight="1">
      <c r="A833" s="40" t="s">
        <v>568</v>
      </c>
      <c r="B833" s="28" t="s">
        <v>3687</v>
      </c>
      <c r="C833" s="28" t="s">
        <v>272</v>
      </c>
      <c r="D833" s="28" t="s">
        <v>33</v>
      </c>
      <c r="E833" s="28" t="s">
        <v>2929</v>
      </c>
      <c r="F833" s="28" t="s">
        <v>2929</v>
      </c>
      <c r="G833" s="28" t="s">
        <v>51</v>
      </c>
      <c r="H833" s="28" t="s">
        <v>3047</v>
      </c>
      <c r="I833" s="42" t="s">
        <v>3075</v>
      </c>
      <c r="J833" s="42" t="s">
        <v>362</v>
      </c>
      <c r="K833" s="42" t="s">
        <v>363</v>
      </c>
      <c r="L833" s="42" t="s">
        <v>364</v>
      </c>
      <c r="M833" s="42"/>
    </row>
    <row r="834" spans="1:13" ht="12.75" customHeight="1">
      <c r="A834" s="40" t="s">
        <v>841</v>
      </c>
      <c r="B834" s="28" t="s">
        <v>3688</v>
      </c>
      <c r="C834" s="28" t="s">
        <v>272</v>
      </c>
      <c r="D834" s="28" t="s">
        <v>33</v>
      </c>
      <c r="E834" s="28" t="s">
        <v>2929</v>
      </c>
      <c r="F834" s="28" t="s">
        <v>2929</v>
      </c>
      <c r="G834" s="28" t="s">
        <v>142</v>
      </c>
      <c r="H834" s="28" t="s">
        <v>3047</v>
      </c>
      <c r="I834" s="42" t="s">
        <v>365</v>
      </c>
      <c r="J834" s="42" t="s">
        <v>366</v>
      </c>
      <c r="K834" s="42" t="s">
        <v>3076</v>
      </c>
      <c r="L834" s="42" t="s">
        <v>367</v>
      </c>
      <c r="M834" s="42"/>
    </row>
    <row r="835" spans="1:13" ht="12.75" customHeight="1">
      <c r="A835" s="40" t="s">
        <v>569</v>
      </c>
      <c r="B835" s="28" t="s">
        <v>3689</v>
      </c>
      <c r="C835" s="28" t="s">
        <v>272</v>
      </c>
      <c r="D835" s="28" t="s">
        <v>33</v>
      </c>
      <c r="E835" s="28" t="s">
        <v>2929</v>
      </c>
      <c r="F835" s="28" t="s">
        <v>2929</v>
      </c>
      <c r="G835" s="28" t="s">
        <v>135</v>
      </c>
      <c r="H835" s="28" t="s">
        <v>3047</v>
      </c>
      <c r="I835" s="42" t="s">
        <v>368</v>
      </c>
      <c r="J835" s="42" t="s">
        <v>369</v>
      </c>
      <c r="K835" s="42" t="s">
        <v>370</v>
      </c>
      <c r="L835" s="42" t="s">
        <v>371</v>
      </c>
      <c r="M835" s="42"/>
    </row>
    <row r="836" spans="1:13" ht="12.75" customHeight="1">
      <c r="A836" s="40" t="s">
        <v>570</v>
      </c>
      <c r="B836" s="28" t="s">
        <v>3690</v>
      </c>
      <c r="C836" s="28" t="s">
        <v>272</v>
      </c>
      <c r="D836" s="28" t="s">
        <v>33</v>
      </c>
      <c r="E836" s="28" t="s">
        <v>2929</v>
      </c>
      <c r="F836" s="28" t="s">
        <v>2929</v>
      </c>
      <c r="G836" s="28" t="s">
        <v>136</v>
      </c>
      <c r="H836" s="28" t="s">
        <v>3047</v>
      </c>
      <c r="I836" s="42" t="s">
        <v>372</v>
      </c>
      <c r="J836" s="42" t="s">
        <v>373</v>
      </c>
      <c r="K836" s="42" t="s">
        <v>374</v>
      </c>
      <c r="L836" s="42" t="s">
        <v>375</v>
      </c>
      <c r="M836" s="42"/>
    </row>
    <row r="837" spans="1:13" ht="12.75" customHeight="1">
      <c r="A837" s="40" t="s">
        <v>571</v>
      </c>
      <c r="B837" s="28" t="s">
        <v>3691</v>
      </c>
      <c r="C837" s="28" t="s">
        <v>272</v>
      </c>
      <c r="D837" s="28" t="s">
        <v>33</v>
      </c>
      <c r="E837" s="28" t="s">
        <v>2929</v>
      </c>
      <c r="F837" s="28" t="s">
        <v>2929</v>
      </c>
      <c r="G837" s="28" t="s">
        <v>137</v>
      </c>
      <c r="H837" s="28" t="s">
        <v>3047</v>
      </c>
      <c r="I837" s="42" t="s">
        <v>376</v>
      </c>
      <c r="J837" s="42" t="s">
        <v>3077</v>
      </c>
      <c r="K837" s="42" t="s">
        <v>377</v>
      </c>
      <c r="L837" s="42" t="s">
        <v>378</v>
      </c>
      <c r="M837" s="42"/>
    </row>
    <row r="838" spans="1:13" ht="12.75" customHeight="1">
      <c r="A838" s="40" t="s">
        <v>842</v>
      </c>
      <c r="B838" s="28" t="s">
        <v>3692</v>
      </c>
      <c r="C838" s="28" t="s">
        <v>272</v>
      </c>
      <c r="D838" s="28" t="s">
        <v>33</v>
      </c>
      <c r="E838" s="28" t="s">
        <v>2929</v>
      </c>
      <c r="F838" s="28" t="s">
        <v>2929</v>
      </c>
      <c r="G838" s="28" t="s">
        <v>138</v>
      </c>
      <c r="H838" s="28" t="s">
        <v>3047</v>
      </c>
      <c r="I838" s="42" t="s">
        <v>379</v>
      </c>
      <c r="J838" s="42" t="s">
        <v>380</v>
      </c>
      <c r="K838" s="42" t="s">
        <v>323</v>
      </c>
      <c r="L838" s="42" t="s">
        <v>381</v>
      </c>
      <c r="M838" s="42"/>
    </row>
    <row r="839" spans="1:13" ht="12.75" customHeight="1">
      <c r="A839" s="40" t="s">
        <v>1508</v>
      </c>
      <c r="B839" s="28" t="s">
        <v>3261</v>
      </c>
      <c r="C839" s="28" t="s">
        <v>272</v>
      </c>
      <c r="D839" s="28" t="s">
        <v>33</v>
      </c>
      <c r="E839" s="28" t="s">
        <v>2929</v>
      </c>
      <c r="F839" s="28" t="s">
        <v>2929</v>
      </c>
      <c r="G839" s="28" t="s">
        <v>1408</v>
      </c>
      <c r="H839" s="28" t="s">
        <v>323</v>
      </c>
      <c r="I839" s="42" t="s">
        <v>323</v>
      </c>
      <c r="J839" s="42" t="s">
        <v>323</v>
      </c>
      <c r="K839" s="42" t="s">
        <v>323</v>
      </c>
      <c r="L839" s="42" t="s">
        <v>323</v>
      </c>
      <c r="M839" s="42"/>
    </row>
    <row r="840" spans="1:13" ht="12.75" customHeight="1">
      <c r="A840" s="40" t="s">
        <v>1509</v>
      </c>
      <c r="B840" s="28" t="s">
        <v>3262</v>
      </c>
      <c r="C840" s="28" t="s">
        <v>272</v>
      </c>
      <c r="D840" s="28" t="s">
        <v>33</v>
      </c>
      <c r="E840" s="28" t="s">
        <v>2929</v>
      </c>
      <c r="F840" s="28" t="s">
        <v>2929</v>
      </c>
      <c r="G840" s="28" t="s">
        <v>1409</v>
      </c>
      <c r="H840" s="28" t="s">
        <v>323</v>
      </c>
      <c r="I840" s="42" t="s">
        <v>323</v>
      </c>
      <c r="J840" s="42" t="s">
        <v>323</v>
      </c>
      <c r="K840" s="42" t="s">
        <v>323</v>
      </c>
      <c r="L840" s="42" t="s">
        <v>323</v>
      </c>
      <c r="M840" s="42"/>
    </row>
    <row r="841" spans="1:13" ht="12.75" customHeight="1">
      <c r="A841" s="40" t="s">
        <v>843</v>
      </c>
      <c r="B841" s="28" t="s">
        <v>1358</v>
      </c>
      <c r="C841" s="28" t="s">
        <v>272</v>
      </c>
      <c r="D841" s="28" t="s">
        <v>33</v>
      </c>
      <c r="E841" s="28" t="s">
        <v>39</v>
      </c>
      <c r="F841" s="28" t="s">
        <v>39</v>
      </c>
      <c r="G841" s="28" t="s">
        <v>51</v>
      </c>
      <c r="H841" s="28" t="s">
        <v>1359</v>
      </c>
      <c r="I841" s="42" t="s">
        <v>3075</v>
      </c>
      <c r="J841" s="42" t="s">
        <v>362</v>
      </c>
      <c r="K841" s="42" t="s">
        <v>363</v>
      </c>
      <c r="L841" s="42" t="s">
        <v>364</v>
      </c>
      <c r="M841" s="42"/>
    </row>
    <row r="842" spans="1:13" ht="12.75" customHeight="1">
      <c r="A842" s="40" t="s">
        <v>844</v>
      </c>
      <c r="B842" s="28" t="s">
        <v>1360</v>
      </c>
      <c r="C842" s="28" t="s">
        <v>272</v>
      </c>
      <c r="D842" s="28" t="s">
        <v>33</v>
      </c>
      <c r="E842" s="28" t="s">
        <v>39</v>
      </c>
      <c r="F842" s="28" t="s">
        <v>39</v>
      </c>
      <c r="G842" s="28" t="s">
        <v>142</v>
      </c>
      <c r="H842" s="28" t="s">
        <v>1359</v>
      </c>
      <c r="I842" s="42" t="s">
        <v>365</v>
      </c>
      <c r="J842" s="42" t="s">
        <v>366</v>
      </c>
      <c r="K842" s="42" t="s">
        <v>3076</v>
      </c>
      <c r="L842" s="42" t="s">
        <v>367</v>
      </c>
      <c r="M842" s="42"/>
    </row>
    <row r="843" spans="1:13" ht="12.75" customHeight="1">
      <c r="A843" s="40" t="s">
        <v>572</v>
      </c>
      <c r="B843" s="28" t="s">
        <v>1361</v>
      </c>
      <c r="C843" s="28" t="s">
        <v>272</v>
      </c>
      <c r="D843" s="28" t="s">
        <v>33</v>
      </c>
      <c r="E843" s="28" t="s">
        <v>39</v>
      </c>
      <c r="F843" s="28" t="s">
        <v>39</v>
      </c>
      <c r="G843" s="28" t="s">
        <v>135</v>
      </c>
      <c r="H843" s="28" t="s">
        <v>1359</v>
      </c>
      <c r="I843" s="42" t="s">
        <v>368</v>
      </c>
      <c r="J843" s="42" t="s">
        <v>369</v>
      </c>
      <c r="K843" s="42" t="s">
        <v>370</v>
      </c>
      <c r="L843" s="42" t="s">
        <v>371</v>
      </c>
      <c r="M843" s="42"/>
    </row>
    <row r="844" spans="1:13" ht="12.75" customHeight="1">
      <c r="A844" s="40" t="s">
        <v>845</v>
      </c>
      <c r="B844" s="28" t="s">
        <v>1362</v>
      </c>
      <c r="C844" s="28" t="s">
        <v>272</v>
      </c>
      <c r="D844" s="28" t="s">
        <v>33</v>
      </c>
      <c r="E844" s="28" t="s">
        <v>39</v>
      </c>
      <c r="F844" s="28" t="s">
        <v>39</v>
      </c>
      <c r="G844" s="28" t="s">
        <v>136</v>
      </c>
      <c r="H844" s="28" t="s">
        <v>1359</v>
      </c>
      <c r="I844" s="42" t="s">
        <v>372</v>
      </c>
      <c r="J844" s="42" t="s">
        <v>373</v>
      </c>
      <c r="K844" s="42" t="s">
        <v>374</v>
      </c>
      <c r="L844" s="42" t="s">
        <v>375</v>
      </c>
      <c r="M844" s="42"/>
    </row>
    <row r="845" spans="1:13" ht="12.75" customHeight="1">
      <c r="A845" s="40" t="s">
        <v>846</v>
      </c>
      <c r="B845" s="28" t="s">
        <v>1363</v>
      </c>
      <c r="C845" s="28" t="s">
        <v>272</v>
      </c>
      <c r="D845" s="28" t="s">
        <v>33</v>
      </c>
      <c r="E845" s="28" t="s">
        <v>39</v>
      </c>
      <c r="F845" s="28" t="s">
        <v>39</v>
      </c>
      <c r="G845" s="28" t="s">
        <v>137</v>
      </c>
      <c r="H845" s="28" t="s">
        <v>1359</v>
      </c>
      <c r="I845" s="42" t="s">
        <v>376</v>
      </c>
      <c r="J845" s="42" t="s">
        <v>3077</v>
      </c>
      <c r="K845" s="42" t="s">
        <v>377</v>
      </c>
      <c r="L845" s="42" t="s">
        <v>378</v>
      </c>
      <c r="M845" s="42"/>
    </row>
    <row r="846" spans="1:13" ht="12.75" customHeight="1">
      <c r="A846" s="40" t="s">
        <v>847</v>
      </c>
      <c r="B846" s="28" t="s">
        <v>1364</v>
      </c>
      <c r="C846" s="28" t="s">
        <v>272</v>
      </c>
      <c r="D846" s="28" t="s">
        <v>33</v>
      </c>
      <c r="E846" s="28" t="s">
        <v>39</v>
      </c>
      <c r="F846" s="28" t="s">
        <v>39</v>
      </c>
      <c r="G846" s="28" t="s">
        <v>138</v>
      </c>
      <c r="H846" s="28" t="s">
        <v>1359</v>
      </c>
      <c r="I846" s="42" t="s">
        <v>379</v>
      </c>
      <c r="J846" s="42" t="s">
        <v>380</v>
      </c>
      <c r="K846" s="42" t="s">
        <v>323</v>
      </c>
      <c r="L846" s="42" t="s">
        <v>381</v>
      </c>
      <c r="M846" s="42"/>
    </row>
    <row r="847" spans="1:13" ht="12.75" customHeight="1">
      <c r="A847" s="40" t="s">
        <v>1510</v>
      </c>
      <c r="B847" s="28" t="s">
        <v>2537</v>
      </c>
      <c r="C847" s="28" t="s">
        <v>272</v>
      </c>
      <c r="D847" s="28" t="s">
        <v>33</v>
      </c>
      <c r="E847" s="28" t="s">
        <v>39</v>
      </c>
      <c r="F847" s="28" t="s">
        <v>39</v>
      </c>
      <c r="G847" s="28" t="s">
        <v>1408</v>
      </c>
      <c r="H847" s="28" t="s">
        <v>323</v>
      </c>
      <c r="I847" s="42" t="s">
        <v>323</v>
      </c>
      <c r="J847" s="42" t="s">
        <v>323</v>
      </c>
      <c r="K847" s="42" t="s">
        <v>323</v>
      </c>
      <c r="L847" s="42" t="s">
        <v>323</v>
      </c>
      <c r="M847" s="42"/>
    </row>
    <row r="848" spans="1:13" ht="12.75" customHeight="1">
      <c r="A848" s="40" t="s">
        <v>1511</v>
      </c>
      <c r="B848" s="28" t="s">
        <v>2538</v>
      </c>
      <c r="C848" s="28" t="s">
        <v>272</v>
      </c>
      <c r="D848" s="28" t="s">
        <v>33</v>
      </c>
      <c r="E848" s="28" t="s">
        <v>39</v>
      </c>
      <c r="F848" s="28" t="s">
        <v>39</v>
      </c>
      <c r="G848" s="28" t="s">
        <v>1409</v>
      </c>
      <c r="H848" s="28" t="s">
        <v>323</v>
      </c>
      <c r="I848" s="42" t="s">
        <v>323</v>
      </c>
      <c r="J848" s="42" t="s">
        <v>323</v>
      </c>
      <c r="K848" s="42" t="s">
        <v>323</v>
      </c>
      <c r="L848" s="42" t="s">
        <v>323</v>
      </c>
      <c r="M848" s="42"/>
    </row>
    <row r="849" spans="1:13" ht="12.75" customHeight="1">
      <c r="A849" s="40" t="s">
        <v>849</v>
      </c>
      <c r="B849" s="28" t="s">
        <v>1365</v>
      </c>
      <c r="C849" s="28" t="s">
        <v>272</v>
      </c>
      <c r="D849" s="28" t="s">
        <v>33</v>
      </c>
      <c r="E849" s="28" t="s">
        <v>114</v>
      </c>
      <c r="F849" s="28" t="s">
        <v>114</v>
      </c>
      <c r="G849" s="28" t="s">
        <v>51</v>
      </c>
      <c r="H849" s="28" t="s">
        <v>311</v>
      </c>
      <c r="I849" s="42" t="s">
        <v>3075</v>
      </c>
      <c r="J849" s="42" t="s">
        <v>362</v>
      </c>
      <c r="K849" s="42" t="s">
        <v>363</v>
      </c>
      <c r="L849" s="42" t="s">
        <v>364</v>
      </c>
      <c r="M849" s="42"/>
    </row>
    <row r="850" spans="1:13" ht="12.75" customHeight="1">
      <c r="A850" s="40" t="s">
        <v>850</v>
      </c>
      <c r="B850" s="28" t="s">
        <v>1366</v>
      </c>
      <c r="C850" s="28" t="s">
        <v>272</v>
      </c>
      <c r="D850" s="28" t="s">
        <v>33</v>
      </c>
      <c r="E850" s="28" t="s">
        <v>114</v>
      </c>
      <c r="F850" s="28" t="s">
        <v>114</v>
      </c>
      <c r="G850" s="28" t="s">
        <v>142</v>
      </c>
      <c r="H850" s="28" t="s">
        <v>311</v>
      </c>
      <c r="I850" s="42" t="s">
        <v>365</v>
      </c>
      <c r="J850" s="42" t="s">
        <v>366</v>
      </c>
      <c r="K850" s="42" t="s">
        <v>3076</v>
      </c>
      <c r="L850" s="42" t="s">
        <v>367</v>
      </c>
      <c r="M850" s="42"/>
    </row>
    <row r="851" spans="1:13" ht="12.75" customHeight="1">
      <c r="A851" s="40" t="s">
        <v>851</v>
      </c>
      <c r="B851" s="28" t="s">
        <v>1367</v>
      </c>
      <c r="C851" s="28" t="s">
        <v>272</v>
      </c>
      <c r="D851" s="28" t="s">
        <v>33</v>
      </c>
      <c r="E851" s="28" t="s">
        <v>114</v>
      </c>
      <c r="F851" s="28" t="s">
        <v>114</v>
      </c>
      <c r="G851" s="28" t="s">
        <v>135</v>
      </c>
      <c r="H851" s="28" t="s">
        <v>311</v>
      </c>
      <c r="I851" s="42" t="s">
        <v>368</v>
      </c>
      <c r="J851" s="42" t="s">
        <v>369</v>
      </c>
      <c r="K851" s="42" t="s">
        <v>370</v>
      </c>
      <c r="L851" s="42" t="s">
        <v>371</v>
      </c>
      <c r="M851" s="42"/>
    </row>
    <row r="852" spans="1:13" ht="12.75" customHeight="1">
      <c r="A852" s="40" t="s">
        <v>578</v>
      </c>
      <c r="B852" s="28" t="s">
        <v>1368</v>
      </c>
      <c r="C852" s="28" t="s">
        <v>272</v>
      </c>
      <c r="D852" s="28" t="s">
        <v>33</v>
      </c>
      <c r="E852" s="28" t="s">
        <v>114</v>
      </c>
      <c r="F852" s="28" t="s">
        <v>114</v>
      </c>
      <c r="G852" s="28" t="s">
        <v>136</v>
      </c>
      <c r="H852" s="28" t="s">
        <v>311</v>
      </c>
      <c r="I852" s="42" t="s">
        <v>372</v>
      </c>
      <c r="J852" s="42" t="s">
        <v>373</v>
      </c>
      <c r="K852" s="42" t="s">
        <v>374</v>
      </c>
      <c r="L852" s="42" t="s">
        <v>375</v>
      </c>
      <c r="M852" s="42"/>
    </row>
    <row r="853" spans="1:13" ht="12.75" customHeight="1">
      <c r="A853" s="40" t="s">
        <v>579</v>
      </c>
      <c r="B853" s="28" t="s">
        <v>1369</v>
      </c>
      <c r="C853" s="28" t="s">
        <v>272</v>
      </c>
      <c r="D853" s="28" t="s">
        <v>33</v>
      </c>
      <c r="E853" s="28" t="s">
        <v>114</v>
      </c>
      <c r="F853" s="28" t="s">
        <v>114</v>
      </c>
      <c r="G853" s="28" t="s">
        <v>137</v>
      </c>
      <c r="H853" s="28" t="s">
        <v>311</v>
      </c>
      <c r="I853" s="42" t="s">
        <v>376</v>
      </c>
      <c r="J853" s="42" t="s">
        <v>3077</v>
      </c>
      <c r="K853" s="42" t="s">
        <v>377</v>
      </c>
      <c r="L853" s="42" t="s">
        <v>378</v>
      </c>
      <c r="M853" s="42"/>
    </row>
    <row r="854" spans="1:13" ht="12.75" customHeight="1">
      <c r="A854" s="40" t="s">
        <v>852</v>
      </c>
      <c r="B854" s="28" t="s">
        <v>1370</v>
      </c>
      <c r="C854" s="28" t="s">
        <v>272</v>
      </c>
      <c r="D854" s="28" t="s">
        <v>33</v>
      </c>
      <c r="E854" s="28" t="s">
        <v>114</v>
      </c>
      <c r="F854" s="28" t="s">
        <v>114</v>
      </c>
      <c r="G854" s="28" t="s">
        <v>138</v>
      </c>
      <c r="H854" s="28" t="s">
        <v>311</v>
      </c>
      <c r="I854" s="42" t="s">
        <v>379</v>
      </c>
      <c r="J854" s="42" t="s">
        <v>380</v>
      </c>
      <c r="K854" s="42" t="s">
        <v>323</v>
      </c>
      <c r="L854" s="42" t="s">
        <v>381</v>
      </c>
      <c r="M854" s="42"/>
    </row>
    <row r="855" spans="1:13" ht="12.75" customHeight="1">
      <c r="A855" s="40" t="s">
        <v>1514</v>
      </c>
      <c r="B855" s="28" t="s">
        <v>2539</v>
      </c>
      <c r="C855" s="28" t="s">
        <v>272</v>
      </c>
      <c r="D855" s="28" t="s">
        <v>33</v>
      </c>
      <c r="E855" s="28" t="s">
        <v>114</v>
      </c>
      <c r="F855" s="28" t="s">
        <v>114</v>
      </c>
      <c r="G855" s="28" t="s">
        <v>1408</v>
      </c>
      <c r="H855" s="28" t="s">
        <v>323</v>
      </c>
      <c r="I855" s="42" t="s">
        <v>323</v>
      </c>
      <c r="J855" s="42" t="s">
        <v>323</v>
      </c>
      <c r="K855" s="42" t="s">
        <v>323</v>
      </c>
      <c r="L855" s="42" t="s">
        <v>323</v>
      </c>
      <c r="M855" s="42"/>
    </row>
    <row r="856" spans="1:13" ht="12.75" customHeight="1">
      <c r="A856" s="40" t="s">
        <v>1515</v>
      </c>
      <c r="B856" s="28" t="s">
        <v>2540</v>
      </c>
      <c r="C856" s="28" t="s">
        <v>272</v>
      </c>
      <c r="D856" s="28" t="s">
        <v>33</v>
      </c>
      <c r="E856" s="28" t="s">
        <v>114</v>
      </c>
      <c r="F856" s="28" t="s">
        <v>114</v>
      </c>
      <c r="G856" s="28" t="s">
        <v>1409</v>
      </c>
      <c r="H856" s="28" t="s">
        <v>323</v>
      </c>
      <c r="I856" s="42" t="s">
        <v>323</v>
      </c>
      <c r="J856" s="42" t="s">
        <v>323</v>
      </c>
      <c r="K856" s="42" t="s">
        <v>323</v>
      </c>
      <c r="L856" s="42" t="s">
        <v>323</v>
      </c>
      <c r="M856" s="42"/>
    </row>
    <row r="857" spans="1:13" ht="12.75" customHeight="1">
      <c r="A857" s="40" t="s">
        <v>580</v>
      </c>
      <c r="B857" s="28" t="s">
        <v>1354</v>
      </c>
      <c r="C857" s="28" t="s">
        <v>272</v>
      </c>
      <c r="D857" s="28" t="s">
        <v>33</v>
      </c>
      <c r="E857" s="28" t="s">
        <v>212</v>
      </c>
      <c r="F857" s="28" t="s">
        <v>212</v>
      </c>
      <c r="G857" s="28" t="s">
        <v>136</v>
      </c>
      <c r="H857" s="28" t="s">
        <v>3048</v>
      </c>
      <c r="I857" s="42" t="s">
        <v>372</v>
      </c>
      <c r="J857" s="42" t="s">
        <v>373</v>
      </c>
      <c r="K857" s="42" t="s">
        <v>374</v>
      </c>
      <c r="L857" s="42" t="s">
        <v>375</v>
      </c>
      <c r="M857" s="42"/>
    </row>
    <row r="858" spans="1:13" ht="12.75" customHeight="1">
      <c r="A858" s="40" t="s">
        <v>581</v>
      </c>
      <c r="B858" s="28" t="s">
        <v>1355</v>
      </c>
      <c r="C858" s="28" t="s">
        <v>272</v>
      </c>
      <c r="D858" s="28" t="s">
        <v>33</v>
      </c>
      <c r="E858" s="28" t="s">
        <v>212</v>
      </c>
      <c r="F858" s="28" t="s">
        <v>212</v>
      </c>
      <c r="G858" s="28" t="s">
        <v>137</v>
      </c>
      <c r="H858" s="28" t="s">
        <v>3048</v>
      </c>
      <c r="I858" s="42" t="s">
        <v>376</v>
      </c>
      <c r="J858" s="42" t="s">
        <v>3077</v>
      </c>
      <c r="K858" s="42" t="s">
        <v>377</v>
      </c>
      <c r="L858" s="42" t="s">
        <v>378</v>
      </c>
      <c r="M858" s="42"/>
    </row>
    <row r="859" spans="1:13" ht="12.75" customHeight="1">
      <c r="A859" s="40" t="s">
        <v>853</v>
      </c>
      <c r="B859" s="28" t="s">
        <v>1356</v>
      </c>
      <c r="C859" s="28" t="s">
        <v>272</v>
      </c>
      <c r="D859" s="28" t="s">
        <v>33</v>
      </c>
      <c r="E859" s="28" t="s">
        <v>212</v>
      </c>
      <c r="F859" s="28" t="s">
        <v>212</v>
      </c>
      <c r="G859" s="28" t="s">
        <v>138</v>
      </c>
      <c r="H859" s="28" t="s">
        <v>3048</v>
      </c>
      <c r="I859" s="42" t="s">
        <v>379</v>
      </c>
      <c r="J859" s="42" t="s">
        <v>380</v>
      </c>
      <c r="K859" s="42" t="s">
        <v>323</v>
      </c>
      <c r="L859" s="42" t="s">
        <v>381</v>
      </c>
      <c r="M859" s="42"/>
    </row>
    <row r="860" spans="1:13" ht="12.75" customHeight="1">
      <c r="A860" s="40" t="s">
        <v>582</v>
      </c>
      <c r="B860" s="28" t="s">
        <v>1357</v>
      </c>
      <c r="C860" s="28" t="s">
        <v>272</v>
      </c>
      <c r="D860" s="28" t="s">
        <v>33</v>
      </c>
      <c r="E860" s="28" t="s">
        <v>212</v>
      </c>
      <c r="F860" s="28" t="s">
        <v>212</v>
      </c>
      <c r="G860" s="28" t="s">
        <v>143</v>
      </c>
      <c r="H860" s="28" t="s">
        <v>3048</v>
      </c>
      <c r="I860" s="42" t="s">
        <v>382</v>
      </c>
      <c r="J860" s="42" t="s">
        <v>383</v>
      </c>
      <c r="K860" s="42" t="s">
        <v>323</v>
      </c>
      <c r="L860" s="42" t="s">
        <v>3078</v>
      </c>
      <c r="M860" s="42"/>
    </row>
    <row r="861" spans="1:13" ht="12.75" customHeight="1">
      <c r="A861" s="40" t="s">
        <v>1516</v>
      </c>
      <c r="B861" s="28" t="s">
        <v>2536</v>
      </c>
      <c r="C861" s="28" t="s">
        <v>272</v>
      </c>
      <c r="D861" s="28" t="s">
        <v>33</v>
      </c>
      <c r="E861" s="28" t="s">
        <v>212</v>
      </c>
      <c r="F861" s="28" t="s">
        <v>212</v>
      </c>
      <c r="G861" s="28" t="s">
        <v>1409</v>
      </c>
      <c r="H861" s="28" t="s">
        <v>323</v>
      </c>
      <c r="I861" s="42" t="s">
        <v>323</v>
      </c>
      <c r="J861" s="42" t="s">
        <v>323</v>
      </c>
      <c r="K861" s="42" t="s">
        <v>323</v>
      </c>
      <c r="L861" s="42" t="s">
        <v>323</v>
      </c>
      <c r="M861" s="42"/>
    </row>
    <row r="862" spans="1:13" ht="12.75" customHeight="1">
      <c r="A862" s="40" t="s">
        <v>854</v>
      </c>
      <c r="B862" s="28" t="s">
        <v>1371</v>
      </c>
      <c r="C862" s="28" t="s">
        <v>272</v>
      </c>
      <c r="D862" s="28" t="s">
        <v>33</v>
      </c>
      <c r="E862" s="28" t="s">
        <v>42</v>
      </c>
      <c r="F862" s="28" t="s">
        <v>42</v>
      </c>
      <c r="G862" s="28" t="s">
        <v>51</v>
      </c>
      <c r="H862" s="28" t="s">
        <v>279</v>
      </c>
      <c r="I862" s="42" t="s">
        <v>3075</v>
      </c>
      <c r="J862" s="42" t="s">
        <v>362</v>
      </c>
      <c r="K862" s="42" t="s">
        <v>363</v>
      </c>
      <c r="L862" s="42" t="s">
        <v>364</v>
      </c>
      <c r="M862" s="42"/>
    </row>
    <row r="863" spans="1:13" ht="12.75" customHeight="1">
      <c r="A863" s="40" t="s">
        <v>855</v>
      </c>
      <c r="B863" s="28" t="s">
        <v>1372</v>
      </c>
      <c r="C863" s="28" t="s">
        <v>272</v>
      </c>
      <c r="D863" s="28" t="s">
        <v>33</v>
      </c>
      <c r="E863" s="28" t="s">
        <v>42</v>
      </c>
      <c r="F863" s="28" t="s">
        <v>42</v>
      </c>
      <c r="G863" s="28" t="s">
        <v>142</v>
      </c>
      <c r="H863" s="28" t="s">
        <v>279</v>
      </c>
      <c r="I863" s="42" t="s">
        <v>365</v>
      </c>
      <c r="J863" s="42" t="s">
        <v>366</v>
      </c>
      <c r="K863" s="42" t="s">
        <v>3076</v>
      </c>
      <c r="L863" s="42" t="s">
        <v>367</v>
      </c>
      <c r="M863" s="42"/>
    </row>
    <row r="864" spans="1:13" ht="12.75" customHeight="1">
      <c r="A864" s="40" t="s">
        <v>856</v>
      </c>
      <c r="B864" s="28" t="s">
        <v>1373</v>
      </c>
      <c r="C864" s="28" t="s">
        <v>272</v>
      </c>
      <c r="D864" s="28" t="s">
        <v>33</v>
      </c>
      <c r="E864" s="28" t="s">
        <v>42</v>
      </c>
      <c r="F864" s="28" t="s">
        <v>42</v>
      </c>
      <c r="G864" s="28" t="s">
        <v>135</v>
      </c>
      <c r="H864" s="28" t="s">
        <v>279</v>
      </c>
      <c r="I864" s="42" t="s">
        <v>368</v>
      </c>
      <c r="J864" s="42" t="s">
        <v>369</v>
      </c>
      <c r="K864" s="42" t="s">
        <v>370</v>
      </c>
      <c r="L864" s="42" t="s">
        <v>371</v>
      </c>
      <c r="M864" s="42"/>
    </row>
    <row r="865" spans="1:13" ht="12.75" customHeight="1">
      <c r="A865" s="40" t="s">
        <v>583</v>
      </c>
      <c r="B865" s="28" t="s">
        <v>1374</v>
      </c>
      <c r="C865" s="28" t="s">
        <v>272</v>
      </c>
      <c r="D865" s="28" t="s">
        <v>33</v>
      </c>
      <c r="E865" s="28" t="s">
        <v>42</v>
      </c>
      <c r="F865" s="28" t="s">
        <v>42</v>
      </c>
      <c r="G865" s="28" t="s">
        <v>136</v>
      </c>
      <c r="H865" s="28" t="s">
        <v>279</v>
      </c>
      <c r="I865" s="42" t="s">
        <v>372</v>
      </c>
      <c r="J865" s="42" t="s">
        <v>373</v>
      </c>
      <c r="K865" s="42" t="s">
        <v>374</v>
      </c>
      <c r="L865" s="42" t="s">
        <v>375</v>
      </c>
      <c r="M865" s="42"/>
    </row>
    <row r="866" spans="1:13" ht="12.75" customHeight="1">
      <c r="A866" s="40" t="s">
        <v>857</v>
      </c>
      <c r="B866" s="28" t="s">
        <v>1375</v>
      </c>
      <c r="C866" s="28" t="s">
        <v>272</v>
      </c>
      <c r="D866" s="28" t="s">
        <v>33</v>
      </c>
      <c r="E866" s="28" t="s">
        <v>42</v>
      </c>
      <c r="F866" s="28" t="s">
        <v>42</v>
      </c>
      <c r="G866" s="28" t="s">
        <v>137</v>
      </c>
      <c r="H866" s="28" t="s">
        <v>279</v>
      </c>
      <c r="I866" s="42" t="s">
        <v>376</v>
      </c>
      <c r="J866" s="42" t="s">
        <v>3077</v>
      </c>
      <c r="K866" s="42" t="s">
        <v>377</v>
      </c>
      <c r="L866" s="42" t="s">
        <v>378</v>
      </c>
      <c r="M866" s="42"/>
    </row>
    <row r="867" spans="1:13" ht="12.75" customHeight="1">
      <c r="A867" s="40" t="s">
        <v>584</v>
      </c>
      <c r="B867" s="28" t="s">
        <v>1376</v>
      </c>
      <c r="C867" s="28" t="s">
        <v>272</v>
      </c>
      <c r="D867" s="28" t="s">
        <v>33</v>
      </c>
      <c r="E867" s="28" t="s">
        <v>42</v>
      </c>
      <c r="F867" s="28" t="s">
        <v>42</v>
      </c>
      <c r="G867" s="28" t="s">
        <v>138</v>
      </c>
      <c r="H867" s="28" t="s">
        <v>279</v>
      </c>
      <c r="I867" s="42" t="s">
        <v>379</v>
      </c>
      <c r="J867" s="42" t="s">
        <v>380</v>
      </c>
      <c r="K867" s="42" t="s">
        <v>323</v>
      </c>
      <c r="L867" s="42" t="s">
        <v>381</v>
      </c>
      <c r="M867" s="42"/>
    </row>
    <row r="868" spans="1:13" ht="12.75" customHeight="1">
      <c r="A868" s="40" t="s">
        <v>1517</v>
      </c>
      <c r="B868" s="28" t="s">
        <v>2541</v>
      </c>
      <c r="C868" s="28" t="s">
        <v>272</v>
      </c>
      <c r="D868" s="28" t="s">
        <v>33</v>
      </c>
      <c r="E868" s="28" t="s">
        <v>42</v>
      </c>
      <c r="F868" s="28" t="s">
        <v>42</v>
      </c>
      <c r="G868" s="28" t="s">
        <v>1408</v>
      </c>
      <c r="H868" s="28" t="s">
        <v>323</v>
      </c>
      <c r="I868" s="42" t="s">
        <v>323</v>
      </c>
      <c r="J868" s="42" t="s">
        <v>323</v>
      </c>
      <c r="K868" s="42" t="s">
        <v>323</v>
      </c>
      <c r="L868" s="42" t="s">
        <v>323</v>
      </c>
      <c r="M868" s="42"/>
    </row>
    <row r="869" spans="1:13" ht="12.75" customHeight="1">
      <c r="A869" s="40" t="s">
        <v>1518</v>
      </c>
      <c r="B869" s="28" t="s">
        <v>2542</v>
      </c>
      <c r="C869" s="28" t="s">
        <v>272</v>
      </c>
      <c r="D869" s="28" t="s">
        <v>33</v>
      </c>
      <c r="E869" s="28" t="s">
        <v>42</v>
      </c>
      <c r="F869" s="28" t="s">
        <v>42</v>
      </c>
      <c r="G869" s="28" t="s">
        <v>1409</v>
      </c>
      <c r="H869" s="28" t="s">
        <v>323</v>
      </c>
      <c r="I869" s="42" t="s">
        <v>323</v>
      </c>
      <c r="J869" s="42" t="s">
        <v>323</v>
      </c>
      <c r="K869" s="42" t="s">
        <v>323</v>
      </c>
      <c r="L869" s="42" t="s">
        <v>323</v>
      </c>
      <c r="M869" s="42"/>
    </row>
    <row r="870" spans="1:13" ht="12.75" customHeight="1">
      <c r="A870" s="40" t="s">
        <v>1503</v>
      </c>
      <c r="B870" s="28" t="s">
        <v>3693</v>
      </c>
      <c r="C870" s="28" t="s">
        <v>272</v>
      </c>
      <c r="D870" s="28" t="s">
        <v>33</v>
      </c>
      <c r="E870" s="28" t="s">
        <v>434</v>
      </c>
      <c r="F870" s="28" t="s">
        <v>434</v>
      </c>
      <c r="G870" s="28" t="s">
        <v>51</v>
      </c>
      <c r="H870" s="28" t="s">
        <v>323</v>
      </c>
      <c r="I870" s="42" t="s">
        <v>323</v>
      </c>
      <c r="J870" s="42" t="s">
        <v>323</v>
      </c>
      <c r="K870" s="42" t="s">
        <v>323</v>
      </c>
      <c r="L870" s="42" t="s">
        <v>323</v>
      </c>
      <c r="M870" s="42"/>
    </row>
    <row r="871" spans="1:13" ht="12.75" customHeight="1">
      <c r="A871" s="40" t="s">
        <v>1504</v>
      </c>
      <c r="B871" s="28" t="s">
        <v>3694</v>
      </c>
      <c r="C871" s="28" t="s">
        <v>272</v>
      </c>
      <c r="D871" s="28" t="s">
        <v>33</v>
      </c>
      <c r="E871" s="28" t="s">
        <v>434</v>
      </c>
      <c r="F871" s="28" t="s">
        <v>434</v>
      </c>
      <c r="G871" s="28" t="s">
        <v>142</v>
      </c>
      <c r="H871" s="28" t="s">
        <v>323</v>
      </c>
      <c r="I871" s="42" t="s">
        <v>323</v>
      </c>
      <c r="J871" s="42" t="s">
        <v>323</v>
      </c>
      <c r="K871" s="42" t="s">
        <v>323</v>
      </c>
      <c r="L871" s="42" t="s">
        <v>323</v>
      </c>
      <c r="M871" s="42"/>
    </row>
    <row r="872" spans="1:13" ht="12.75" customHeight="1">
      <c r="A872" s="40" t="s">
        <v>1505</v>
      </c>
      <c r="B872" s="28" t="s">
        <v>3695</v>
      </c>
      <c r="C872" s="28" t="s">
        <v>272</v>
      </c>
      <c r="D872" s="28" t="s">
        <v>33</v>
      </c>
      <c r="E872" s="28" t="s">
        <v>434</v>
      </c>
      <c r="F872" s="28" t="s">
        <v>434</v>
      </c>
      <c r="G872" s="28" t="s">
        <v>136</v>
      </c>
      <c r="H872" s="28" t="s">
        <v>323</v>
      </c>
      <c r="I872" s="42" t="s">
        <v>323</v>
      </c>
      <c r="J872" s="42" t="s">
        <v>323</v>
      </c>
      <c r="K872" s="42" t="s">
        <v>323</v>
      </c>
      <c r="L872" s="42" t="s">
        <v>323</v>
      </c>
      <c r="M872" s="42"/>
    </row>
    <row r="873" spans="1:13" ht="12.75" customHeight="1">
      <c r="A873" s="40" t="s">
        <v>1505</v>
      </c>
      <c r="B873" s="28" t="s">
        <v>3695</v>
      </c>
      <c r="C873" s="28" t="s">
        <v>272</v>
      </c>
      <c r="D873" s="28" t="s">
        <v>33</v>
      </c>
      <c r="E873" s="28" t="s">
        <v>434</v>
      </c>
      <c r="F873" s="28" t="s">
        <v>434</v>
      </c>
      <c r="G873" s="28" t="s">
        <v>136</v>
      </c>
      <c r="H873" s="28" t="s">
        <v>323</v>
      </c>
      <c r="I873" s="42" t="s">
        <v>323</v>
      </c>
      <c r="J873" s="42" t="s">
        <v>323</v>
      </c>
      <c r="K873" s="42" t="s">
        <v>323</v>
      </c>
      <c r="L873" s="42" t="s">
        <v>323</v>
      </c>
      <c r="M873" s="42"/>
    </row>
    <row r="874" spans="1:13" ht="12.75" customHeight="1">
      <c r="A874" s="40" t="s">
        <v>1506</v>
      </c>
      <c r="B874" s="28" t="s">
        <v>3696</v>
      </c>
      <c r="C874" s="28" t="s">
        <v>272</v>
      </c>
      <c r="D874" s="28" t="s">
        <v>33</v>
      </c>
      <c r="E874" s="28" t="s">
        <v>434</v>
      </c>
      <c r="F874" s="28" t="s">
        <v>434</v>
      </c>
      <c r="G874" s="28" t="s">
        <v>137</v>
      </c>
      <c r="H874" s="28" t="s">
        <v>323</v>
      </c>
      <c r="I874" s="42" t="s">
        <v>323</v>
      </c>
      <c r="J874" s="42" t="s">
        <v>323</v>
      </c>
      <c r="K874" s="42" t="s">
        <v>323</v>
      </c>
      <c r="L874" s="42" t="s">
        <v>323</v>
      </c>
      <c r="M874" s="42"/>
    </row>
    <row r="875" spans="1:13" ht="12.75" customHeight="1">
      <c r="A875" s="40" t="s">
        <v>1507</v>
      </c>
      <c r="B875" s="28" t="s">
        <v>3697</v>
      </c>
      <c r="C875" s="28" t="s">
        <v>272</v>
      </c>
      <c r="D875" s="28" t="s">
        <v>33</v>
      </c>
      <c r="E875" s="28" t="s">
        <v>434</v>
      </c>
      <c r="F875" s="28" t="s">
        <v>434</v>
      </c>
      <c r="G875" s="28" t="s">
        <v>138</v>
      </c>
      <c r="H875" s="28" t="s">
        <v>323</v>
      </c>
      <c r="I875" s="42" t="s">
        <v>323</v>
      </c>
      <c r="J875" s="42" t="s">
        <v>323</v>
      </c>
      <c r="K875" s="42" t="s">
        <v>323</v>
      </c>
      <c r="L875" s="42" t="s">
        <v>323</v>
      </c>
      <c r="M875" s="42"/>
    </row>
    <row r="876" spans="1:13" ht="12.75" customHeight="1">
      <c r="A876" s="40" t="s">
        <v>491</v>
      </c>
      <c r="B876" s="28" t="s">
        <v>3698</v>
      </c>
      <c r="C876" s="28" t="s">
        <v>272</v>
      </c>
      <c r="D876" s="28" t="s">
        <v>9</v>
      </c>
      <c r="E876" s="28" t="s">
        <v>2930</v>
      </c>
      <c r="F876" s="28" t="s">
        <v>2930</v>
      </c>
      <c r="G876" s="28" t="s">
        <v>51</v>
      </c>
      <c r="H876" s="28" t="s">
        <v>3049</v>
      </c>
      <c r="I876" s="42" t="s">
        <v>3075</v>
      </c>
      <c r="J876" s="42" t="s">
        <v>362</v>
      </c>
      <c r="K876" s="42" t="s">
        <v>363</v>
      </c>
      <c r="L876" s="42" t="s">
        <v>364</v>
      </c>
      <c r="M876" s="42"/>
    </row>
    <row r="877" spans="1:13" ht="12.75" customHeight="1">
      <c r="A877" s="40" t="s">
        <v>492</v>
      </c>
      <c r="B877" s="28" t="s">
        <v>3699</v>
      </c>
      <c r="C877" s="28" t="s">
        <v>272</v>
      </c>
      <c r="D877" s="28" t="s">
        <v>9</v>
      </c>
      <c r="E877" s="28" t="s">
        <v>2930</v>
      </c>
      <c r="F877" s="28" t="s">
        <v>2930</v>
      </c>
      <c r="G877" s="28" t="s">
        <v>142</v>
      </c>
      <c r="H877" s="28" t="s">
        <v>3049</v>
      </c>
      <c r="I877" s="42" t="s">
        <v>365</v>
      </c>
      <c r="J877" s="42" t="s">
        <v>366</v>
      </c>
      <c r="K877" s="42" t="s">
        <v>3076</v>
      </c>
      <c r="L877" s="42" t="s">
        <v>367</v>
      </c>
      <c r="M877" s="42"/>
    </row>
    <row r="878" spans="1:13" ht="12.75" customHeight="1">
      <c r="A878" s="40" t="s">
        <v>493</v>
      </c>
      <c r="B878" s="28" t="s">
        <v>3700</v>
      </c>
      <c r="C878" s="28" t="s">
        <v>272</v>
      </c>
      <c r="D878" s="28" t="s">
        <v>9</v>
      </c>
      <c r="E878" s="28" t="s">
        <v>2930</v>
      </c>
      <c r="F878" s="28" t="s">
        <v>2930</v>
      </c>
      <c r="G878" s="28" t="s">
        <v>135</v>
      </c>
      <c r="H878" s="28" t="s">
        <v>3049</v>
      </c>
      <c r="I878" s="42" t="s">
        <v>368</v>
      </c>
      <c r="J878" s="42" t="s">
        <v>369</v>
      </c>
      <c r="K878" s="42" t="s">
        <v>370</v>
      </c>
      <c r="L878" s="42" t="s">
        <v>371</v>
      </c>
      <c r="M878" s="42"/>
    </row>
    <row r="879" spans="1:13" ht="12.75" customHeight="1">
      <c r="A879" s="40" t="s">
        <v>494</v>
      </c>
      <c r="B879" s="28" t="s">
        <v>3701</v>
      </c>
      <c r="C879" s="28" t="s">
        <v>272</v>
      </c>
      <c r="D879" s="28" t="s">
        <v>9</v>
      </c>
      <c r="E879" s="28" t="s">
        <v>2930</v>
      </c>
      <c r="F879" s="28" t="s">
        <v>2930</v>
      </c>
      <c r="G879" s="28" t="s">
        <v>136</v>
      </c>
      <c r="H879" s="28" t="s">
        <v>3049</v>
      </c>
      <c r="I879" s="42" t="s">
        <v>372</v>
      </c>
      <c r="J879" s="42" t="s">
        <v>373</v>
      </c>
      <c r="K879" s="42" t="s">
        <v>374</v>
      </c>
      <c r="L879" s="42" t="s">
        <v>375</v>
      </c>
      <c r="M879" s="42"/>
    </row>
    <row r="880" spans="1:13" ht="12.75" customHeight="1">
      <c r="A880" s="40" t="s">
        <v>495</v>
      </c>
      <c r="B880" s="28" t="s">
        <v>3702</v>
      </c>
      <c r="C880" s="28" t="s">
        <v>272</v>
      </c>
      <c r="D880" s="28" t="s">
        <v>9</v>
      </c>
      <c r="E880" s="28" t="s">
        <v>2930</v>
      </c>
      <c r="F880" s="28" t="s">
        <v>2930</v>
      </c>
      <c r="G880" s="28" t="s">
        <v>137</v>
      </c>
      <c r="H880" s="28" t="s">
        <v>3049</v>
      </c>
      <c r="I880" s="42" t="s">
        <v>376</v>
      </c>
      <c r="J880" s="42" t="s">
        <v>3077</v>
      </c>
      <c r="K880" s="42" t="s">
        <v>377</v>
      </c>
      <c r="L880" s="42" t="s">
        <v>378</v>
      </c>
      <c r="M880" s="42"/>
    </row>
    <row r="881" spans="1:13" ht="12.75" customHeight="1">
      <c r="A881" s="40" t="s">
        <v>496</v>
      </c>
      <c r="B881" s="28" t="s">
        <v>3703</v>
      </c>
      <c r="C881" s="28" t="s">
        <v>272</v>
      </c>
      <c r="D881" s="28" t="s">
        <v>9</v>
      </c>
      <c r="E881" s="28" t="s">
        <v>2930</v>
      </c>
      <c r="F881" s="28" t="s">
        <v>2930</v>
      </c>
      <c r="G881" s="28" t="s">
        <v>138</v>
      </c>
      <c r="H881" s="28" t="s">
        <v>3049</v>
      </c>
      <c r="I881" s="42" t="s">
        <v>379</v>
      </c>
      <c r="J881" s="42" t="s">
        <v>380</v>
      </c>
      <c r="K881" s="42" t="s">
        <v>323</v>
      </c>
      <c r="L881" s="42" t="s">
        <v>381</v>
      </c>
      <c r="M881" s="42"/>
    </row>
    <row r="882" spans="1:13" ht="12.75" customHeight="1">
      <c r="A882" s="40" t="s">
        <v>1427</v>
      </c>
      <c r="B882" s="28" t="s">
        <v>3263</v>
      </c>
      <c r="C882" s="28" t="s">
        <v>272</v>
      </c>
      <c r="D882" s="28" t="s">
        <v>9</v>
      </c>
      <c r="E882" s="28" t="s">
        <v>2930</v>
      </c>
      <c r="F882" s="28" t="s">
        <v>2930</v>
      </c>
      <c r="G882" s="28" t="s">
        <v>1408</v>
      </c>
      <c r="H882" s="28" t="s">
        <v>323</v>
      </c>
      <c r="I882" s="42" t="s">
        <v>323</v>
      </c>
      <c r="J882" s="42" t="s">
        <v>323</v>
      </c>
      <c r="K882" s="42" t="s">
        <v>323</v>
      </c>
      <c r="L882" s="42" t="s">
        <v>323</v>
      </c>
      <c r="M882" s="42"/>
    </row>
    <row r="883" spans="1:13" ht="12.75" customHeight="1">
      <c r="A883" s="40" t="s">
        <v>1428</v>
      </c>
      <c r="B883" s="28" t="s">
        <v>3264</v>
      </c>
      <c r="C883" s="28" t="s">
        <v>272</v>
      </c>
      <c r="D883" s="28" t="s">
        <v>9</v>
      </c>
      <c r="E883" s="28" t="s">
        <v>2930</v>
      </c>
      <c r="F883" s="28" t="s">
        <v>2930</v>
      </c>
      <c r="G883" s="28" t="s">
        <v>1409</v>
      </c>
      <c r="H883" s="28" t="s">
        <v>323</v>
      </c>
      <c r="I883" s="42" t="s">
        <v>323</v>
      </c>
      <c r="J883" s="42" t="s">
        <v>323</v>
      </c>
      <c r="K883" s="42" t="s">
        <v>323</v>
      </c>
      <c r="L883" s="42" t="s">
        <v>323</v>
      </c>
      <c r="M883" s="42"/>
    </row>
    <row r="884" spans="1:13" ht="12.75" customHeight="1">
      <c r="A884" s="40" t="s">
        <v>3265</v>
      </c>
      <c r="B884" s="28" t="s">
        <v>3704</v>
      </c>
      <c r="C884" s="28" t="s">
        <v>272</v>
      </c>
      <c r="D884" s="28" t="s">
        <v>9</v>
      </c>
      <c r="E884" s="28" t="s">
        <v>2931</v>
      </c>
      <c r="F884" s="28" t="s">
        <v>2931</v>
      </c>
      <c r="G884" s="28" t="s">
        <v>51</v>
      </c>
      <c r="H884" s="28" t="s">
        <v>3050</v>
      </c>
      <c r="I884" s="42" t="s">
        <v>3075</v>
      </c>
      <c r="J884" s="42" t="s">
        <v>362</v>
      </c>
      <c r="K884" s="42" t="s">
        <v>363</v>
      </c>
      <c r="L884" s="42" t="s">
        <v>364</v>
      </c>
      <c r="M884" s="42"/>
    </row>
    <row r="885" spans="1:13" ht="12.75" customHeight="1">
      <c r="A885" s="40" t="s">
        <v>3266</v>
      </c>
      <c r="B885" s="28" t="s">
        <v>3705</v>
      </c>
      <c r="C885" s="28" t="s">
        <v>272</v>
      </c>
      <c r="D885" s="28" t="s">
        <v>9</v>
      </c>
      <c r="E885" s="28" t="s">
        <v>2931</v>
      </c>
      <c r="F885" s="28" t="s">
        <v>2931</v>
      </c>
      <c r="G885" s="28" t="s">
        <v>142</v>
      </c>
      <c r="H885" s="28" t="s">
        <v>3050</v>
      </c>
      <c r="I885" s="42" t="s">
        <v>365</v>
      </c>
      <c r="J885" s="42" t="s">
        <v>366</v>
      </c>
      <c r="K885" s="42" t="s">
        <v>3076</v>
      </c>
      <c r="L885" s="42" t="s">
        <v>367</v>
      </c>
      <c r="M885" s="42"/>
    </row>
    <row r="886" spans="1:13" ht="12.75" customHeight="1">
      <c r="A886" s="40" t="s">
        <v>3267</v>
      </c>
      <c r="B886" s="28" t="s">
        <v>3706</v>
      </c>
      <c r="C886" s="28" t="s">
        <v>272</v>
      </c>
      <c r="D886" s="28" t="s">
        <v>9</v>
      </c>
      <c r="E886" s="28" t="s">
        <v>2931</v>
      </c>
      <c r="F886" s="28" t="s">
        <v>2931</v>
      </c>
      <c r="G886" s="28" t="s">
        <v>135</v>
      </c>
      <c r="H886" s="28" t="s">
        <v>3050</v>
      </c>
      <c r="I886" s="42" t="s">
        <v>368</v>
      </c>
      <c r="J886" s="42" t="s">
        <v>369</v>
      </c>
      <c r="K886" s="42" t="s">
        <v>370</v>
      </c>
      <c r="L886" s="42" t="s">
        <v>371</v>
      </c>
      <c r="M886" s="42"/>
    </row>
    <row r="887" spans="1:13" ht="12.75" customHeight="1">
      <c r="A887" s="40" t="s">
        <v>3268</v>
      </c>
      <c r="B887" s="28" t="s">
        <v>3707</v>
      </c>
      <c r="C887" s="28" t="s">
        <v>272</v>
      </c>
      <c r="D887" s="28" t="s">
        <v>9</v>
      </c>
      <c r="E887" s="28" t="s">
        <v>2931</v>
      </c>
      <c r="F887" s="28" t="s">
        <v>2931</v>
      </c>
      <c r="G887" s="28" t="s">
        <v>136</v>
      </c>
      <c r="H887" s="28" t="s">
        <v>3050</v>
      </c>
      <c r="I887" s="42" t="s">
        <v>372</v>
      </c>
      <c r="J887" s="42" t="s">
        <v>373</v>
      </c>
      <c r="K887" s="42" t="s">
        <v>374</v>
      </c>
      <c r="L887" s="42" t="s">
        <v>375</v>
      </c>
      <c r="M887" s="42"/>
    </row>
    <row r="888" spans="1:13" ht="12.75" customHeight="1">
      <c r="A888" s="40" t="s">
        <v>3269</v>
      </c>
      <c r="B888" s="28" t="s">
        <v>3708</v>
      </c>
      <c r="C888" s="28" t="s">
        <v>272</v>
      </c>
      <c r="D888" s="28" t="s">
        <v>9</v>
      </c>
      <c r="E888" s="28" t="s">
        <v>2931</v>
      </c>
      <c r="F888" s="28" t="s">
        <v>2931</v>
      </c>
      <c r="G888" s="28" t="s">
        <v>137</v>
      </c>
      <c r="H888" s="28" t="s">
        <v>3050</v>
      </c>
      <c r="I888" s="42" t="s">
        <v>376</v>
      </c>
      <c r="J888" s="42" t="s">
        <v>3077</v>
      </c>
      <c r="K888" s="42" t="s">
        <v>377</v>
      </c>
      <c r="L888" s="42" t="s">
        <v>378</v>
      </c>
      <c r="M888" s="42"/>
    </row>
    <row r="889" spans="1:13" ht="12.75" customHeight="1">
      <c r="A889" s="40" t="s">
        <v>3270</v>
      </c>
      <c r="B889" s="28" t="s">
        <v>3709</v>
      </c>
      <c r="C889" s="28" t="s">
        <v>272</v>
      </c>
      <c r="D889" s="28" t="s">
        <v>9</v>
      </c>
      <c r="E889" s="28" t="s">
        <v>2931</v>
      </c>
      <c r="F889" s="28" t="s">
        <v>2931</v>
      </c>
      <c r="G889" s="28" t="s">
        <v>138</v>
      </c>
      <c r="H889" s="28" t="s">
        <v>3050</v>
      </c>
      <c r="I889" s="42" t="s">
        <v>379</v>
      </c>
      <c r="J889" s="42" t="s">
        <v>380</v>
      </c>
      <c r="K889" s="42" t="s">
        <v>323</v>
      </c>
      <c r="L889" s="42" t="s">
        <v>381</v>
      </c>
      <c r="M889" s="42"/>
    </row>
    <row r="890" spans="1:13" ht="12.75" customHeight="1">
      <c r="A890" s="40" t="s">
        <v>3271</v>
      </c>
      <c r="B890" s="28" t="s">
        <v>3272</v>
      </c>
      <c r="C890" s="28" t="s">
        <v>272</v>
      </c>
      <c r="D890" s="28" t="s">
        <v>9</v>
      </c>
      <c r="E890" s="28" t="s">
        <v>2931</v>
      </c>
      <c r="F890" s="28" t="s">
        <v>2931</v>
      </c>
      <c r="G890" s="28" t="s">
        <v>1408</v>
      </c>
      <c r="H890" s="28" t="s">
        <v>323</v>
      </c>
      <c r="I890" s="42" t="s">
        <v>323</v>
      </c>
      <c r="J890" s="42" t="s">
        <v>323</v>
      </c>
      <c r="K890" s="42" t="s">
        <v>323</v>
      </c>
      <c r="L890" s="42" t="s">
        <v>323</v>
      </c>
      <c r="M890" s="42"/>
    </row>
    <row r="891" spans="1:13" ht="12.75" customHeight="1">
      <c r="A891" s="40" t="s">
        <v>3273</v>
      </c>
      <c r="B891" s="28" t="s">
        <v>3274</v>
      </c>
      <c r="C891" s="28" t="s">
        <v>272</v>
      </c>
      <c r="D891" s="28" t="s">
        <v>9</v>
      </c>
      <c r="E891" s="28" t="s">
        <v>2931</v>
      </c>
      <c r="F891" s="28" t="s">
        <v>2931</v>
      </c>
      <c r="G891" s="28" t="s">
        <v>1409</v>
      </c>
      <c r="H891" s="28" t="s">
        <v>323</v>
      </c>
      <c r="I891" s="42" t="s">
        <v>323</v>
      </c>
      <c r="J891" s="42" t="s">
        <v>323</v>
      </c>
      <c r="K891" s="42" t="s">
        <v>323</v>
      </c>
      <c r="L891" s="42" t="s">
        <v>323</v>
      </c>
      <c r="M891" s="42"/>
    </row>
    <row r="892" spans="1:13" ht="12.75" customHeight="1">
      <c r="A892" s="40" t="s">
        <v>3275</v>
      </c>
      <c r="B892" s="28" t="s">
        <v>3710</v>
      </c>
      <c r="C892" s="28" t="s">
        <v>272</v>
      </c>
      <c r="D892" s="28" t="s">
        <v>9</v>
      </c>
      <c r="E892" s="28" t="s">
        <v>2940</v>
      </c>
      <c r="F892" s="28" t="s">
        <v>2940</v>
      </c>
      <c r="G892" s="28" t="s">
        <v>51</v>
      </c>
      <c r="H892" s="28" t="s">
        <v>3051</v>
      </c>
      <c r="I892" s="42" t="s">
        <v>3075</v>
      </c>
      <c r="J892" s="42" t="s">
        <v>362</v>
      </c>
      <c r="K892" s="42" t="s">
        <v>363</v>
      </c>
      <c r="L892" s="42" t="s">
        <v>364</v>
      </c>
      <c r="M892" s="42"/>
    </row>
    <row r="893" spans="1:13" ht="12.75" customHeight="1">
      <c r="A893" s="40" t="s">
        <v>3276</v>
      </c>
      <c r="B893" s="28" t="s">
        <v>3711</v>
      </c>
      <c r="C893" s="28" t="s">
        <v>272</v>
      </c>
      <c r="D893" s="28" t="s">
        <v>9</v>
      </c>
      <c r="E893" s="28" t="s">
        <v>2940</v>
      </c>
      <c r="F893" s="28" t="s">
        <v>2940</v>
      </c>
      <c r="G893" s="28" t="s">
        <v>142</v>
      </c>
      <c r="H893" s="28" t="s">
        <v>3051</v>
      </c>
      <c r="I893" s="42" t="s">
        <v>365</v>
      </c>
      <c r="J893" s="42" t="s">
        <v>366</v>
      </c>
      <c r="K893" s="42" t="s">
        <v>3076</v>
      </c>
      <c r="L893" s="42" t="s">
        <v>367</v>
      </c>
      <c r="M893" s="42"/>
    </row>
    <row r="894" spans="1:13" ht="12.75" customHeight="1">
      <c r="A894" s="40" t="s">
        <v>3277</v>
      </c>
      <c r="B894" s="28" t="s">
        <v>3712</v>
      </c>
      <c r="C894" s="28" t="s">
        <v>272</v>
      </c>
      <c r="D894" s="28" t="s">
        <v>9</v>
      </c>
      <c r="E894" s="28" t="s">
        <v>2940</v>
      </c>
      <c r="F894" s="28" t="s">
        <v>2940</v>
      </c>
      <c r="G894" s="28" t="s">
        <v>135</v>
      </c>
      <c r="H894" s="28" t="s">
        <v>3051</v>
      </c>
      <c r="I894" s="42" t="s">
        <v>368</v>
      </c>
      <c r="J894" s="42" t="s">
        <v>369</v>
      </c>
      <c r="K894" s="42" t="s">
        <v>370</v>
      </c>
      <c r="L894" s="42" t="s">
        <v>371</v>
      </c>
      <c r="M894" s="42"/>
    </row>
    <row r="895" spans="1:13" ht="12.75" customHeight="1">
      <c r="A895" s="40" t="s">
        <v>3278</v>
      </c>
      <c r="B895" s="28" t="s">
        <v>3713</v>
      </c>
      <c r="C895" s="28" t="s">
        <v>272</v>
      </c>
      <c r="D895" s="28" t="s">
        <v>9</v>
      </c>
      <c r="E895" s="28" t="s">
        <v>2940</v>
      </c>
      <c r="F895" s="28" t="s">
        <v>2940</v>
      </c>
      <c r="G895" s="28" t="s">
        <v>136</v>
      </c>
      <c r="H895" s="28" t="s">
        <v>3051</v>
      </c>
      <c r="I895" s="42" t="s">
        <v>372</v>
      </c>
      <c r="J895" s="42" t="s">
        <v>373</v>
      </c>
      <c r="K895" s="42" t="s">
        <v>374</v>
      </c>
      <c r="L895" s="42" t="s">
        <v>375</v>
      </c>
      <c r="M895" s="42"/>
    </row>
    <row r="896" spans="1:13" ht="12.75" customHeight="1">
      <c r="A896" s="40" t="s">
        <v>3279</v>
      </c>
      <c r="B896" s="28" t="s">
        <v>3714</v>
      </c>
      <c r="C896" s="28" t="s">
        <v>272</v>
      </c>
      <c r="D896" s="28" t="s">
        <v>9</v>
      </c>
      <c r="E896" s="28" t="s">
        <v>2940</v>
      </c>
      <c r="F896" s="28" t="s">
        <v>2940</v>
      </c>
      <c r="G896" s="28" t="s">
        <v>137</v>
      </c>
      <c r="H896" s="28" t="s">
        <v>3051</v>
      </c>
      <c r="I896" s="42" t="s">
        <v>376</v>
      </c>
      <c r="J896" s="42" t="s">
        <v>3077</v>
      </c>
      <c r="K896" s="42" t="s">
        <v>377</v>
      </c>
      <c r="L896" s="42" t="s">
        <v>378</v>
      </c>
      <c r="M896" s="42"/>
    </row>
    <row r="897" spans="1:13" ht="12.75" customHeight="1">
      <c r="A897" s="40" t="s">
        <v>3280</v>
      </c>
      <c r="B897" s="28" t="s">
        <v>3715</v>
      </c>
      <c r="C897" s="28" t="s">
        <v>272</v>
      </c>
      <c r="D897" s="28" t="s">
        <v>9</v>
      </c>
      <c r="E897" s="28" t="s">
        <v>2940</v>
      </c>
      <c r="F897" s="28" t="s">
        <v>2940</v>
      </c>
      <c r="G897" s="28" t="s">
        <v>138</v>
      </c>
      <c r="H897" s="28" t="s">
        <v>3051</v>
      </c>
      <c r="I897" s="42" t="s">
        <v>379</v>
      </c>
      <c r="J897" s="42" t="s">
        <v>380</v>
      </c>
      <c r="K897" s="42" t="s">
        <v>323</v>
      </c>
      <c r="L897" s="42" t="s">
        <v>381</v>
      </c>
      <c r="M897" s="42"/>
    </row>
    <row r="898" spans="1:13" ht="12.75" customHeight="1">
      <c r="A898" s="40" t="s">
        <v>3281</v>
      </c>
      <c r="B898" s="28" t="s">
        <v>3282</v>
      </c>
      <c r="C898" s="28" t="s">
        <v>272</v>
      </c>
      <c r="D898" s="28" t="s">
        <v>9</v>
      </c>
      <c r="E898" s="28" t="s">
        <v>2940</v>
      </c>
      <c r="F898" s="28" t="s">
        <v>2940</v>
      </c>
      <c r="G898" s="28" t="s">
        <v>1408</v>
      </c>
      <c r="H898" s="28" t="s">
        <v>323</v>
      </c>
      <c r="I898" s="42" t="s">
        <v>323</v>
      </c>
      <c r="J898" s="42" t="s">
        <v>323</v>
      </c>
      <c r="K898" s="42" t="s">
        <v>323</v>
      </c>
      <c r="L898" s="42" t="s">
        <v>323</v>
      </c>
      <c r="M898" s="42"/>
    </row>
    <row r="899" spans="1:13" ht="12.75" customHeight="1">
      <c r="A899" s="40" t="s">
        <v>3283</v>
      </c>
      <c r="B899" s="28" t="s">
        <v>3284</v>
      </c>
      <c r="C899" s="28" t="s">
        <v>272</v>
      </c>
      <c r="D899" s="28" t="s">
        <v>9</v>
      </c>
      <c r="E899" s="28" t="s">
        <v>2940</v>
      </c>
      <c r="F899" s="28" t="s">
        <v>2940</v>
      </c>
      <c r="G899" s="28" t="s">
        <v>1409</v>
      </c>
      <c r="H899" s="28" t="s">
        <v>323</v>
      </c>
      <c r="I899" s="42" t="s">
        <v>323</v>
      </c>
      <c r="J899" s="42" t="s">
        <v>323</v>
      </c>
      <c r="K899" s="42" t="s">
        <v>323</v>
      </c>
      <c r="L899" s="42" t="s">
        <v>323</v>
      </c>
      <c r="M899" s="42"/>
    </row>
    <row r="900" spans="1:13" ht="12.75" customHeight="1">
      <c r="A900" s="40" t="s">
        <v>3285</v>
      </c>
      <c r="B900" s="28" t="s">
        <v>3716</v>
      </c>
      <c r="C900" s="28" t="s">
        <v>272</v>
      </c>
      <c r="D900" s="28" t="s">
        <v>9</v>
      </c>
      <c r="E900" s="28" t="s">
        <v>2949</v>
      </c>
      <c r="F900" s="28" t="s">
        <v>2949</v>
      </c>
      <c r="G900" s="28" t="s">
        <v>142</v>
      </c>
      <c r="H900" s="28" t="s">
        <v>3052</v>
      </c>
      <c r="I900" s="42" t="s">
        <v>365</v>
      </c>
      <c r="J900" s="42" t="s">
        <v>366</v>
      </c>
      <c r="K900" s="42" t="s">
        <v>3076</v>
      </c>
      <c r="L900" s="42" t="s">
        <v>367</v>
      </c>
      <c r="M900" s="42"/>
    </row>
    <row r="901" spans="1:13" ht="12.75" customHeight="1">
      <c r="A901" s="40" t="s">
        <v>3286</v>
      </c>
      <c r="B901" s="28" t="s">
        <v>3717</v>
      </c>
      <c r="C901" s="28" t="s">
        <v>272</v>
      </c>
      <c r="D901" s="28" t="s">
        <v>9</v>
      </c>
      <c r="E901" s="28" t="s">
        <v>2949</v>
      </c>
      <c r="F901" s="28" t="s">
        <v>2949</v>
      </c>
      <c r="G901" s="28" t="s">
        <v>136</v>
      </c>
      <c r="H901" s="28" t="s">
        <v>3052</v>
      </c>
      <c r="I901" s="42" t="s">
        <v>372</v>
      </c>
      <c r="J901" s="42" t="s">
        <v>373</v>
      </c>
      <c r="K901" s="42" t="s">
        <v>374</v>
      </c>
      <c r="L901" s="42" t="s">
        <v>375</v>
      </c>
      <c r="M901" s="42"/>
    </row>
    <row r="902" spans="1:13" ht="12.75" customHeight="1">
      <c r="A902" s="40" t="s">
        <v>3287</v>
      </c>
      <c r="B902" s="28" t="s">
        <v>3718</v>
      </c>
      <c r="C902" s="28" t="s">
        <v>272</v>
      </c>
      <c r="D902" s="28" t="s">
        <v>9</v>
      </c>
      <c r="E902" s="28" t="s">
        <v>2949</v>
      </c>
      <c r="F902" s="28" t="s">
        <v>2949</v>
      </c>
      <c r="G902" s="28" t="s">
        <v>138</v>
      </c>
      <c r="H902" s="28" t="s">
        <v>3052</v>
      </c>
      <c r="I902" s="42" t="s">
        <v>379</v>
      </c>
      <c r="J902" s="42" t="s">
        <v>380</v>
      </c>
      <c r="K902" s="42" t="s">
        <v>323</v>
      </c>
      <c r="L902" s="42" t="s">
        <v>381</v>
      </c>
      <c r="M902" s="42"/>
    </row>
    <row r="903" spans="1:13" ht="12.75" customHeight="1">
      <c r="A903" s="40" t="s">
        <v>788</v>
      </c>
      <c r="B903" s="28" t="s">
        <v>3788</v>
      </c>
      <c r="C903" s="28" t="s">
        <v>272</v>
      </c>
      <c r="D903" s="28" t="s">
        <v>9</v>
      </c>
      <c r="E903" s="28" t="s">
        <v>3781</v>
      </c>
      <c r="F903" s="28" t="s">
        <v>3781</v>
      </c>
      <c r="G903" s="28" t="s">
        <v>51</v>
      </c>
      <c r="H903" s="28" t="s">
        <v>276</v>
      </c>
      <c r="I903" s="42" t="s">
        <v>3075</v>
      </c>
      <c r="J903" s="42" t="s">
        <v>362</v>
      </c>
      <c r="K903" s="42" t="s">
        <v>363</v>
      </c>
      <c r="L903" s="42" t="s">
        <v>364</v>
      </c>
      <c r="M903" s="42"/>
    </row>
    <row r="904" spans="1:13" ht="12.75" customHeight="1">
      <c r="A904" s="40" t="s">
        <v>789</v>
      </c>
      <c r="B904" s="28" t="s">
        <v>3789</v>
      </c>
      <c r="C904" s="28" t="s">
        <v>272</v>
      </c>
      <c r="D904" s="28" t="s">
        <v>9</v>
      </c>
      <c r="E904" s="28" t="s">
        <v>3781</v>
      </c>
      <c r="F904" s="28" t="s">
        <v>3781</v>
      </c>
      <c r="G904" s="28" t="s">
        <v>142</v>
      </c>
      <c r="H904" s="28" t="s">
        <v>276</v>
      </c>
      <c r="I904" s="42" t="s">
        <v>365</v>
      </c>
      <c r="J904" s="42" t="s">
        <v>366</v>
      </c>
      <c r="K904" s="42" t="s">
        <v>3076</v>
      </c>
      <c r="L904" s="42" t="s">
        <v>367</v>
      </c>
      <c r="M904" s="42"/>
    </row>
    <row r="905" spans="1:13" ht="12.75" customHeight="1">
      <c r="A905" s="40" t="s">
        <v>790</v>
      </c>
      <c r="B905" s="28" t="s">
        <v>3790</v>
      </c>
      <c r="C905" s="28" t="s">
        <v>272</v>
      </c>
      <c r="D905" s="28" t="s">
        <v>9</v>
      </c>
      <c r="E905" s="28" t="s">
        <v>3781</v>
      </c>
      <c r="F905" s="28" t="s">
        <v>3781</v>
      </c>
      <c r="G905" s="28" t="s">
        <v>135</v>
      </c>
      <c r="H905" s="28" t="s">
        <v>276</v>
      </c>
      <c r="I905" s="42" t="s">
        <v>368</v>
      </c>
      <c r="J905" s="42" t="s">
        <v>369</v>
      </c>
      <c r="K905" s="42" t="s">
        <v>370</v>
      </c>
      <c r="L905" s="42" t="s">
        <v>371</v>
      </c>
      <c r="M905" s="42"/>
    </row>
    <row r="906" spans="1:13" ht="12.75" customHeight="1">
      <c r="A906" s="40" t="s">
        <v>497</v>
      </c>
      <c r="B906" s="28" t="s">
        <v>3791</v>
      </c>
      <c r="C906" s="28" t="s">
        <v>272</v>
      </c>
      <c r="D906" s="28" t="s">
        <v>9</v>
      </c>
      <c r="E906" s="28" t="s">
        <v>3781</v>
      </c>
      <c r="F906" s="28" t="s">
        <v>3781</v>
      </c>
      <c r="G906" s="28" t="s">
        <v>136</v>
      </c>
      <c r="H906" s="28" t="s">
        <v>276</v>
      </c>
      <c r="I906" s="42" t="s">
        <v>372</v>
      </c>
      <c r="J906" s="42" t="s">
        <v>373</v>
      </c>
      <c r="K906" s="42" t="s">
        <v>374</v>
      </c>
      <c r="L906" s="42" t="s">
        <v>375</v>
      </c>
      <c r="M906" s="42"/>
    </row>
    <row r="907" spans="1:13" ht="12.75" customHeight="1">
      <c r="A907" s="40" t="s">
        <v>498</v>
      </c>
      <c r="B907" s="28" t="s">
        <v>3792</v>
      </c>
      <c r="C907" s="28" t="s">
        <v>272</v>
      </c>
      <c r="D907" s="28" t="s">
        <v>9</v>
      </c>
      <c r="E907" s="28" t="s">
        <v>3781</v>
      </c>
      <c r="F907" s="28" t="s">
        <v>3781</v>
      </c>
      <c r="G907" s="28" t="s">
        <v>137</v>
      </c>
      <c r="H907" s="28" t="s">
        <v>276</v>
      </c>
      <c r="I907" s="42" t="s">
        <v>376</v>
      </c>
      <c r="J907" s="42" t="s">
        <v>3077</v>
      </c>
      <c r="K907" s="42" t="s">
        <v>377</v>
      </c>
      <c r="L907" s="42" t="s">
        <v>378</v>
      </c>
      <c r="M907" s="42"/>
    </row>
    <row r="908" spans="1:13" ht="12.75" customHeight="1">
      <c r="A908" s="40" t="s">
        <v>791</v>
      </c>
      <c r="B908" s="28" t="s">
        <v>3793</v>
      </c>
      <c r="C908" s="28" t="s">
        <v>272</v>
      </c>
      <c r="D908" s="28" t="s">
        <v>9</v>
      </c>
      <c r="E908" s="28" t="s">
        <v>3781</v>
      </c>
      <c r="F908" s="28" t="s">
        <v>3781</v>
      </c>
      <c r="G908" s="28" t="s">
        <v>138</v>
      </c>
      <c r="H908" s="28" t="s">
        <v>276</v>
      </c>
      <c r="I908" s="42" t="s">
        <v>379</v>
      </c>
      <c r="J908" s="42" t="s">
        <v>380</v>
      </c>
      <c r="K908" s="42" t="s">
        <v>323</v>
      </c>
      <c r="L908" s="42" t="s">
        <v>381</v>
      </c>
      <c r="M908" s="42"/>
    </row>
    <row r="909" spans="1:13" ht="12.75" customHeight="1">
      <c r="A909" s="40" t="s">
        <v>1429</v>
      </c>
      <c r="B909" s="28" t="s">
        <v>3794</v>
      </c>
      <c r="C909" s="28" t="s">
        <v>272</v>
      </c>
      <c r="D909" s="28" t="s">
        <v>9</v>
      </c>
      <c r="E909" s="28" t="s">
        <v>3781</v>
      </c>
      <c r="F909" s="28" t="s">
        <v>3781</v>
      </c>
      <c r="G909" s="28" t="s">
        <v>1408</v>
      </c>
      <c r="H909" s="28" t="s">
        <v>323</v>
      </c>
      <c r="I909" s="42" t="s">
        <v>323</v>
      </c>
      <c r="J909" s="42" t="s">
        <v>323</v>
      </c>
      <c r="K909" s="42" t="s">
        <v>323</v>
      </c>
      <c r="L909" s="42" t="s">
        <v>323</v>
      </c>
      <c r="M909" s="42"/>
    </row>
    <row r="910" spans="1:13" ht="12.75" customHeight="1">
      <c r="A910" s="40" t="s">
        <v>1430</v>
      </c>
      <c r="B910" s="28" t="s">
        <v>3795</v>
      </c>
      <c r="C910" s="28" t="s">
        <v>272</v>
      </c>
      <c r="D910" s="28" t="s">
        <v>9</v>
      </c>
      <c r="E910" s="28" t="s">
        <v>3781</v>
      </c>
      <c r="F910" s="28" t="s">
        <v>3781</v>
      </c>
      <c r="G910" s="28" t="s">
        <v>1409</v>
      </c>
      <c r="H910" s="28" t="s">
        <v>323</v>
      </c>
      <c r="I910" s="42" t="s">
        <v>323</v>
      </c>
      <c r="J910" s="42" t="s">
        <v>323</v>
      </c>
      <c r="K910" s="42" t="s">
        <v>323</v>
      </c>
      <c r="L910" s="42" t="s">
        <v>323</v>
      </c>
      <c r="M910" s="42"/>
    </row>
    <row r="911" spans="1:13" ht="12.75" customHeight="1">
      <c r="A911" s="40" t="s">
        <v>499</v>
      </c>
      <c r="B911" s="28" t="s">
        <v>1377</v>
      </c>
      <c r="C911" s="28" t="s">
        <v>272</v>
      </c>
      <c r="D911" s="28" t="s">
        <v>9</v>
      </c>
      <c r="E911" s="28" t="s">
        <v>115</v>
      </c>
      <c r="F911" s="28" t="s">
        <v>115</v>
      </c>
      <c r="G911" s="28" t="s">
        <v>135</v>
      </c>
      <c r="H911" s="28" t="s">
        <v>3053</v>
      </c>
      <c r="I911" s="42" t="s">
        <v>368</v>
      </c>
      <c r="J911" s="42" t="s">
        <v>369</v>
      </c>
      <c r="K911" s="42" t="s">
        <v>370</v>
      </c>
      <c r="L911" s="42" t="s">
        <v>371</v>
      </c>
      <c r="M911" s="42"/>
    </row>
    <row r="912" spans="1:13" ht="12.75" customHeight="1">
      <c r="A912" s="40" t="s">
        <v>792</v>
      </c>
      <c r="B912" s="28" t="s">
        <v>1378</v>
      </c>
      <c r="C912" s="28" t="s">
        <v>272</v>
      </c>
      <c r="D912" s="28" t="s">
        <v>9</v>
      </c>
      <c r="E912" s="28" t="s">
        <v>115</v>
      </c>
      <c r="F912" s="28" t="s">
        <v>115</v>
      </c>
      <c r="G912" s="28" t="s">
        <v>136</v>
      </c>
      <c r="H912" s="28" t="s">
        <v>3053</v>
      </c>
      <c r="I912" s="42" t="s">
        <v>372</v>
      </c>
      <c r="J912" s="42" t="s">
        <v>373</v>
      </c>
      <c r="K912" s="42" t="s">
        <v>374</v>
      </c>
      <c r="L912" s="42" t="s">
        <v>375</v>
      </c>
      <c r="M912" s="42"/>
    </row>
    <row r="913" spans="1:13" ht="12.75" customHeight="1">
      <c r="A913" s="40" t="s">
        <v>500</v>
      </c>
      <c r="B913" s="28" t="s">
        <v>1379</v>
      </c>
      <c r="C913" s="28" t="s">
        <v>272</v>
      </c>
      <c r="D913" s="28" t="s">
        <v>9</v>
      </c>
      <c r="E913" s="28" t="s">
        <v>115</v>
      </c>
      <c r="F913" s="28" t="s">
        <v>115</v>
      </c>
      <c r="G913" s="28" t="s">
        <v>137</v>
      </c>
      <c r="H913" s="28" t="s">
        <v>3053</v>
      </c>
      <c r="I913" s="42" t="s">
        <v>376</v>
      </c>
      <c r="J913" s="42" t="s">
        <v>3077</v>
      </c>
      <c r="K913" s="42" t="s">
        <v>377</v>
      </c>
      <c r="L913" s="42" t="s">
        <v>378</v>
      </c>
      <c r="M913" s="42"/>
    </row>
    <row r="914" spans="1:13" ht="12.75" customHeight="1">
      <c r="A914" s="40" t="s">
        <v>793</v>
      </c>
      <c r="B914" s="28" t="s">
        <v>1380</v>
      </c>
      <c r="C914" s="28" t="s">
        <v>272</v>
      </c>
      <c r="D914" s="28" t="s">
        <v>9</v>
      </c>
      <c r="E914" s="28" t="s">
        <v>115</v>
      </c>
      <c r="F914" s="28" t="s">
        <v>115</v>
      </c>
      <c r="G914" s="28" t="s">
        <v>138</v>
      </c>
      <c r="H914" s="28" t="s">
        <v>3053</v>
      </c>
      <c r="I914" s="42" t="s">
        <v>379</v>
      </c>
      <c r="J914" s="42" t="s">
        <v>380</v>
      </c>
      <c r="K914" s="42" t="s">
        <v>323</v>
      </c>
      <c r="L914" s="42" t="s">
        <v>381</v>
      </c>
      <c r="M914" s="42"/>
    </row>
    <row r="915" spans="1:13" ht="12.75" customHeight="1">
      <c r="A915" s="40" t="s">
        <v>1431</v>
      </c>
      <c r="B915" s="28" t="s">
        <v>2543</v>
      </c>
      <c r="C915" s="28" t="s">
        <v>272</v>
      </c>
      <c r="D915" s="28" t="s">
        <v>9</v>
      </c>
      <c r="E915" s="28" t="s">
        <v>115</v>
      </c>
      <c r="F915" s="28" t="s">
        <v>115</v>
      </c>
      <c r="G915" s="28" t="s">
        <v>1409</v>
      </c>
      <c r="H915" s="28" t="s">
        <v>323</v>
      </c>
      <c r="I915" s="42" t="s">
        <v>323</v>
      </c>
      <c r="J915" s="42" t="s">
        <v>323</v>
      </c>
      <c r="K915" s="42" t="s">
        <v>323</v>
      </c>
      <c r="L915" s="42" t="s">
        <v>323</v>
      </c>
      <c r="M915" s="42"/>
    </row>
    <row r="916" spans="1:13" ht="12.75" customHeight="1">
      <c r="A916" s="40" t="s">
        <v>1421</v>
      </c>
      <c r="B916" s="28" t="s">
        <v>3719</v>
      </c>
      <c r="C916" s="28" t="s">
        <v>272</v>
      </c>
      <c r="D916" s="28" t="s">
        <v>9</v>
      </c>
      <c r="E916" s="28" t="s">
        <v>434</v>
      </c>
      <c r="F916" s="28" t="s">
        <v>434</v>
      </c>
      <c r="G916" s="28" t="s">
        <v>51</v>
      </c>
      <c r="H916" s="28" t="s">
        <v>323</v>
      </c>
      <c r="I916" s="42" t="s">
        <v>323</v>
      </c>
      <c r="J916" s="42" t="s">
        <v>323</v>
      </c>
      <c r="K916" s="42" t="s">
        <v>323</v>
      </c>
      <c r="L916" s="42" t="s">
        <v>323</v>
      </c>
      <c r="M916" s="42"/>
    </row>
    <row r="917" spans="1:13" ht="12.75" customHeight="1">
      <c r="A917" s="40" t="s">
        <v>1422</v>
      </c>
      <c r="B917" s="28" t="s">
        <v>3720</v>
      </c>
      <c r="C917" s="28" t="s">
        <v>272</v>
      </c>
      <c r="D917" s="28" t="s">
        <v>9</v>
      </c>
      <c r="E917" s="28" t="s">
        <v>434</v>
      </c>
      <c r="F917" s="28" t="s">
        <v>434</v>
      </c>
      <c r="G917" s="28" t="s">
        <v>142</v>
      </c>
      <c r="H917" s="28" t="s">
        <v>323</v>
      </c>
      <c r="I917" s="42" t="s">
        <v>323</v>
      </c>
      <c r="J917" s="42" t="s">
        <v>323</v>
      </c>
      <c r="K917" s="42" t="s">
        <v>323</v>
      </c>
      <c r="L917" s="42" t="s">
        <v>323</v>
      </c>
      <c r="M917" s="42"/>
    </row>
    <row r="918" spans="1:13" ht="12.75" customHeight="1">
      <c r="A918" s="40" t="s">
        <v>1423</v>
      </c>
      <c r="B918" s="28" t="s">
        <v>3721</v>
      </c>
      <c r="C918" s="28" t="s">
        <v>272</v>
      </c>
      <c r="D918" s="28" t="s">
        <v>9</v>
      </c>
      <c r="E918" s="28" t="s">
        <v>434</v>
      </c>
      <c r="F918" s="28" t="s">
        <v>434</v>
      </c>
      <c r="G918" s="28" t="s">
        <v>135</v>
      </c>
      <c r="H918" s="28" t="s">
        <v>323</v>
      </c>
      <c r="I918" s="42" t="s">
        <v>323</v>
      </c>
      <c r="J918" s="42" t="s">
        <v>323</v>
      </c>
      <c r="K918" s="42" t="s">
        <v>323</v>
      </c>
      <c r="L918" s="42" t="s">
        <v>323</v>
      </c>
      <c r="M918" s="42"/>
    </row>
    <row r="919" spans="1:13" ht="12.75" customHeight="1">
      <c r="A919" s="40" t="s">
        <v>1424</v>
      </c>
      <c r="B919" s="28" t="s">
        <v>3722</v>
      </c>
      <c r="C919" s="28" t="s">
        <v>272</v>
      </c>
      <c r="D919" s="28" t="s">
        <v>9</v>
      </c>
      <c r="E919" s="28" t="s">
        <v>434</v>
      </c>
      <c r="F919" s="28" t="s">
        <v>434</v>
      </c>
      <c r="G919" s="28" t="s">
        <v>136</v>
      </c>
      <c r="H919" s="28" t="s">
        <v>323</v>
      </c>
      <c r="I919" s="42" t="s">
        <v>323</v>
      </c>
      <c r="J919" s="42" t="s">
        <v>323</v>
      </c>
      <c r="K919" s="42" t="s">
        <v>323</v>
      </c>
      <c r="L919" s="42" t="s">
        <v>323</v>
      </c>
      <c r="M919" s="42"/>
    </row>
    <row r="920" spans="1:13" ht="12.75" customHeight="1">
      <c r="A920" s="40" t="s">
        <v>1425</v>
      </c>
      <c r="B920" s="28" t="s">
        <v>3723</v>
      </c>
      <c r="C920" s="28" t="s">
        <v>272</v>
      </c>
      <c r="D920" s="28" t="s">
        <v>9</v>
      </c>
      <c r="E920" s="28" t="s">
        <v>434</v>
      </c>
      <c r="F920" s="28" t="s">
        <v>434</v>
      </c>
      <c r="G920" s="28" t="s">
        <v>137</v>
      </c>
      <c r="H920" s="28" t="s">
        <v>323</v>
      </c>
      <c r="I920" s="42" t="s">
        <v>323</v>
      </c>
      <c r="J920" s="42" t="s">
        <v>323</v>
      </c>
      <c r="K920" s="42" t="s">
        <v>323</v>
      </c>
      <c r="L920" s="42" t="s">
        <v>323</v>
      </c>
      <c r="M920" s="42"/>
    </row>
    <row r="921" spans="1:13" ht="12.75" customHeight="1">
      <c r="A921" s="40" t="s">
        <v>1426</v>
      </c>
      <c r="B921" s="28" t="s">
        <v>3724</v>
      </c>
      <c r="C921" s="28" t="s">
        <v>272</v>
      </c>
      <c r="D921" s="28" t="s">
        <v>9</v>
      </c>
      <c r="E921" s="28" t="s">
        <v>434</v>
      </c>
      <c r="F921" s="28" t="s">
        <v>434</v>
      </c>
      <c r="G921" s="28" t="s">
        <v>138</v>
      </c>
      <c r="H921" s="28" t="s">
        <v>323</v>
      </c>
      <c r="I921" s="42" t="s">
        <v>323</v>
      </c>
      <c r="J921" s="42" t="s">
        <v>323</v>
      </c>
      <c r="K921" s="42" t="s">
        <v>323</v>
      </c>
      <c r="L921" s="42" t="s">
        <v>323</v>
      </c>
      <c r="M921" s="42"/>
    </row>
    <row r="922" spans="1:13" ht="12.75" customHeight="1">
      <c r="A922" s="40" t="s">
        <v>501</v>
      </c>
      <c r="B922" s="28" t="s">
        <v>3725</v>
      </c>
      <c r="C922" s="28" t="s">
        <v>272</v>
      </c>
      <c r="D922" s="28" t="s">
        <v>116</v>
      </c>
      <c r="E922" s="28" t="s">
        <v>100</v>
      </c>
      <c r="F922" s="28" t="s">
        <v>100</v>
      </c>
      <c r="G922" s="28" t="s">
        <v>51</v>
      </c>
      <c r="H922" s="28" t="s">
        <v>3054</v>
      </c>
      <c r="I922" s="42" t="s">
        <v>3075</v>
      </c>
      <c r="J922" s="42" t="s">
        <v>362</v>
      </c>
      <c r="K922" s="42" t="s">
        <v>363</v>
      </c>
      <c r="L922" s="42" t="s">
        <v>364</v>
      </c>
      <c r="M922" s="42"/>
    </row>
    <row r="923" spans="1:13" ht="12.75" customHeight="1">
      <c r="A923" s="40" t="s">
        <v>502</v>
      </c>
      <c r="B923" s="28" t="s">
        <v>3726</v>
      </c>
      <c r="C923" s="28" t="s">
        <v>272</v>
      </c>
      <c r="D923" s="28" t="s">
        <v>116</v>
      </c>
      <c r="E923" s="28" t="s">
        <v>100</v>
      </c>
      <c r="F923" s="28" t="s">
        <v>100</v>
      </c>
      <c r="G923" s="28" t="s">
        <v>142</v>
      </c>
      <c r="H923" s="28" t="s">
        <v>3054</v>
      </c>
      <c r="I923" s="42" t="s">
        <v>365</v>
      </c>
      <c r="J923" s="42" t="s">
        <v>366</v>
      </c>
      <c r="K923" s="42" t="s">
        <v>3076</v>
      </c>
      <c r="L923" s="42" t="s">
        <v>367</v>
      </c>
      <c r="M923" s="42"/>
    </row>
    <row r="924" spans="1:13" ht="12.75" customHeight="1">
      <c r="A924" s="40" t="s">
        <v>503</v>
      </c>
      <c r="B924" s="28" t="s">
        <v>3727</v>
      </c>
      <c r="C924" s="28" t="s">
        <v>272</v>
      </c>
      <c r="D924" s="28" t="s">
        <v>116</v>
      </c>
      <c r="E924" s="28" t="s">
        <v>100</v>
      </c>
      <c r="F924" s="28" t="s">
        <v>100</v>
      </c>
      <c r="G924" s="28" t="s">
        <v>135</v>
      </c>
      <c r="H924" s="28" t="s">
        <v>3054</v>
      </c>
      <c r="I924" s="42" t="s">
        <v>368</v>
      </c>
      <c r="J924" s="42" t="s">
        <v>369</v>
      </c>
      <c r="K924" s="42" t="s">
        <v>370</v>
      </c>
      <c r="L924" s="42" t="s">
        <v>371</v>
      </c>
      <c r="M924" s="42"/>
    </row>
    <row r="925" spans="1:13" ht="12.75" customHeight="1">
      <c r="A925" s="40" t="s">
        <v>504</v>
      </c>
      <c r="B925" s="28" t="s">
        <v>3728</v>
      </c>
      <c r="C925" s="28" t="s">
        <v>272</v>
      </c>
      <c r="D925" s="28" t="s">
        <v>116</v>
      </c>
      <c r="E925" s="28" t="s">
        <v>100</v>
      </c>
      <c r="F925" s="28" t="s">
        <v>100</v>
      </c>
      <c r="G925" s="28" t="s">
        <v>136</v>
      </c>
      <c r="H925" s="28" t="s">
        <v>3054</v>
      </c>
      <c r="I925" s="42" t="s">
        <v>372</v>
      </c>
      <c r="J925" s="42" t="s">
        <v>373</v>
      </c>
      <c r="K925" s="42" t="s">
        <v>374</v>
      </c>
      <c r="L925" s="42" t="s">
        <v>375</v>
      </c>
      <c r="M925" s="42"/>
    </row>
    <row r="926" spans="1:13" ht="12.75" customHeight="1">
      <c r="A926" s="40" t="s">
        <v>505</v>
      </c>
      <c r="B926" s="28" t="s">
        <v>3729</v>
      </c>
      <c r="C926" s="28" t="s">
        <v>272</v>
      </c>
      <c r="D926" s="28" t="s">
        <v>116</v>
      </c>
      <c r="E926" s="28" t="s">
        <v>100</v>
      </c>
      <c r="F926" s="28" t="s">
        <v>100</v>
      </c>
      <c r="G926" s="28" t="s">
        <v>137</v>
      </c>
      <c r="H926" s="28" t="s">
        <v>3054</v>
      </c>
      <c r="I926" s="42" t="s">
        <v>376</v>
      </c>
      <c r="J926" s="42" t="s">
        <v>3077</v>
      </c>
      <c r="K926" s="42" t="s">
        <v>377</v>
      </c>
      <c r="L926" s="42" t="s">
        <v>378</v>
      </c>
      <c r="M926" s="42"/>
    </row>
    <row r="927" spans="1:13" ht="12.75" customHeight="1">
      <c r="A927" s="40" t="s">
        <v>506</v>
      </c>
      <c r="B927" s="28" t="s">
        <v>3730</v>
      </c>
      <c r="C927" s="28" t="s">
        <v>272</v>
      </c>
      <c r="D927" s="28" t="s">
        <v>116</v>
      </c>
      <c r="E927" s="28" t="s">
        <v>100</v>
      </c>
      <c r="F927" s="28" t="s">
        <v>100</v>
      </c>
      <c r="G927" s="28" t="s">
        <v>138</v>
      </c>
      <c r="H927" s="28" t="s">
        <v>3054</v>
      </c>
      <c r="I927" s="42" t="s">
        <v>379</v>
      </c>
      <c r="J927" s="42" t="s">
        <v>380</v>
      </c>
      <c r="K927" s="42" t="s">
        <v>323</v>
      </c>
      <c r="L927" s="42" t="s">
        <v>381</v>
      </c>
      <c r="M927" s="42"/>
    </row>
    <row r="928" spans="1:13" ht="12.75" customHeight="1">
      <c r="A928" s="40" t="s">
        <v>794</v>
      </c>
      <c r="B928" s="28" t="s">
        <v>3731</v>
      </c>
      <c r="C928" s="28" t="s">
        <v>272</v>
      </c>
      <c r="D928" s="28" t="s">
        <v>116</v>
      </c>
      <c r="E928" s="28" t="s">
        <v>100</v>
      </c>
      <c r="F928" s="28" t="s">
        <v>100</v>
      </c>
      <c r="G928" s="28" t="s">
        <v>143</v>
      </c>
      <c r="H928" s="28" t="s">
        <v>3054</v>
      </c>
      <c r="I928" s="42" t="s">
        <v>382</v>
      </c>
      <c r="J928" s="42" t="s">
        <v>383</v>
      </c>
      <c r="K928" s="42" t="s">
        <v>323</v>
      </c>
      <c r="L928" s="42" t="s">
        <v>3078</v>
      </c>
      <c r="M928" s="42"/>
    </row>
    <row r="929" spans="1:13" ht="12.75" customHeight="1">
      <c r="A929" s="40" t="s">
        <v>507</v>
      </c>
      <c r="B929" s="28" t="s">
        <v>3732</v>
      </c>
      <c r="C929" s="28" t="s">
        <v>272</v>
      </c>
      <c r="D929" s="28" t="s">
        <v>116</v>
      </c>
      <c r="E929" s="28" t="s">
        <v>100</v>
      </c>
      <c r="F929" s="28" t="s">
        <v>100</v>
      </c>
      <c r="G929" s="28" t="s">
        <v>144</v>
      </c>
      <c r="H929" s="28" t="s">
        <v>3054</v>
      </c>
      <c r="I929" s="42" t="s">
        <v>384</v>
      </c>
      <c r="J929" s="42" t="s">
        <v>385</v>
      </c>
      <c r="K929" s="42" t="s">
        <v>323</v>
      </c>
      <c r="L929" s="42" t="s">
        <v>386</v>
      </c>
      <c r="M929" s="42"/>
    </row>
    <row r="930" spans="1:13" ht="12.75" customHeight="1">
      <c r="A930" s="40" t="s">
        <v>1440</v>
      </c>
      <c r="B930" s="28" t="s">
        <v>3288</v>
      </c>
      <c r="C930" s="28" t="s">
        <v>272</v>
      </c>
      <c r="D930" s="28" t="s">
        <v>116</v>
      </c>
      <c r="E930" s="28" t="s">
        <v>100</v>
      </c>
      <c r="F930" s="28" t="s">
        <v>100</v>
      </c>
      <c r="G930" s="28" t="s">
        <v>1408</v>
      </c>
      <c r="H930" s="28" t="s">
        <v>323</v>
      </c>
      <c r="I930" s="42" t="s">
        <v>323</v>
      </c>
      <c r="J930" s="42" t="s">
        <v>323</v>
      </c>
      <c r="K930" s="42" t="s">
        <v>323</v>
      </c>
      <c r="L930" s="42" t="s">
        <v>323</v>
      </c>
      <c r="M930" s="42"/>
    </row>
    <row r="931" spans="1:13" ht="12.75" customHeight="1">
      <c r="A931" s="40" t="s">
        <v>1441</v>
      </c>
      <c r="B931" s="28" t="s">
        <v>3289</v>
      </c>
      <c r="C931" s="28" t="s">
        <v>272</v>
      </c>
      <c r="D931" s="28" t="s">
        <v>116</v>
      </c>
      <c r="E931" s="28" t="s">
        <v>100</v>
      </c>
      <c r="F931" s="28" t="s">
        <v>100</v>
      </c>
      <c r="G931" s="28" t="s">
        <v>1409</v>
      </c>
      <c r="H931" s="28" t="s">
        <v>323</v>
      </c>
      <c r="I931" s="42" t="s">
        <v>323</v>
      </c>
      <c r="J931" s="42" t="s">
        <v>323</v>
      </c>
      <c r="K931" s="42" t="s">
        <v>323</v>
      </c>
      <c r="L931" s="42" t="s">
        <v>323</v>
      </c>
      <c r="M931" s="42"/>
    </row>
    <row r="932" spans="1:13" ht="12.75" customHeight="1">
      <c r="A932" s="40" t="s">
        <v>1442</v>
      </c>
      <c r="B932" s="28" t="s">
        <v>3290</v>
      </c>
      <c r="C932" s="28" t="s">
        <v>272</v>
      </c>
      <c r="D932" s="28" t="s">
        <v>116</v>
      </c>
      <c r="E932" s="28" t="s">
        <v>100</v>
      </c>
      <c r="F932" s="28" t="s">
        <v>100</v>
      </c>
      <c r="G932" s="28" t="s">
        <v>1410</v>
      </c>
      <c r="H932" s="28" t="s">
        <v>323</v>
      </c>
      <c r="I932" s="42" t="s">
        <v>323</v>
      </c>
      <c r="J932" s="42" t="s">
        <v>323</v>
      </c>
      <c r="K932" s="42" t="s">
        <v>323</v>
      </c>
      <c r="L932" s="42" t="s">
        <v>323</v>
      </c>
      <c r="M932" s="42"/>
    </row>
    <row r="933" spans="1:13" ht="12.75" customHeight="1">
      <c r="A933" s="40" t="s">
        <v>3291</v>
      </c>
      <c r="B933" s="28" t="s">
        <v>3733</v>
      </c>
      <c r="C933" s="28" t="s">
        <v>272</v>
      </c>
      <c r="D933" s="28" t="s">
        <v>116</v>
      </c>
      <c r="E933" s="28" t="s">
        <v>2953</v>
      </c>
      <c r="F933" s="28" t="s">
        <v>2953</v>
      </c>
      <c r="G933" s="28" t="s">
        <v>51</v>
      </c>
      <c r="H933" s="28" t="s">
        <v>3055</v>
      </c>
      <c r="I933" s="42" t="s">
        <v>3075</v>
      </c>
      <c r="J933" s="42" t="s">
        <v>362</v>
      </c>
      <c r="K933" s="42" t="s">
        <v>363</v>
      </c>
      <c r="L933" s="42" t="s">
        <v>364</v>
      </c>
      <c r="M933" s="42"/>
    </row>
    <row r="934" spans="1:13" ht="12.75" customHeight="1">
      <c r="A934" s="40" t="s">
        <v>3292</v>
      </c>
      <c r="B934" s="28" t="s">
        <v>3734</v>
      </c>
      <c r="C934" s="28" t="s">
        <v>272</v>
      </c>
      <c r="D934" s="28" t="s">
        <v>116</v>
      </c>
      <c r="E934" s="28" t="s">
        <v>2953</v>
      </c>
      <c r="F934" s="28" t="s">
        <v>2953</v>
      </c>
      <c r="G934" s="28" t="s">
        <v>142</v>
      </c>
      <c r="H934" s="28" t="s">
        <v>3055</v>
      </c>
      <c r="I934" s="42" t="s">
        <v>365</v>
      </c>
      <c r="J934" s="42" t="s">
        <v>366</v>
      </c>
      <c r="K934" s="42" t="s">
        <v>3076</v>
      </c>
      <c r="L934" s="42" t="s">
        <v>367</v>
      </c>
      <c r="M934" s="42"/>
    </row>
    <row r="935" spans="1:13" ht="12.75" customHeight="1">
      <c r="A935" s="40" t="s">
        <v>3293</v>
      </c>
      <c r="B935" s="28" t="s">
        <v>3735</v>
      </c>
      <c r="C935" s="28" t="s">
        <v>272</v>
      </c>
      <c r="D935" s="28" t="s">
        <v>116</v>
      </c>
      <c r="E935" s="28" t="s">
        <v>2953</v>
      </c>
      <c r="F935" s="28" t="s">
        <v>2953</v>
      </c>
      <c r="G935" s="28" t="s">
        <v>135</v>
      </c>
      <c r="H935" s="28" t="s">
        <v>3055</v>
      </c>
      <c r="I935" s="42" t="s">
        <v>368</v>
      </c>
      <c r="J935" s="42" t="s">
        <v>369</v>
      </c>
      <c r="K935" s="42" t="s">
        <v>370</v>
      </c>
      <c r="L935" s="42" t="s">
        <v>371</v>
      </c>
      <c r="M935" s="42"/>
    </row>
    <row r="936" spans="1:13" ht="12.75" customHeight="1">
      <c r="A936" s="40" t="s">
        <v>3294</v>
      </c>
      <c r="B936" s="28" t="s">
        <v>3736</v>
      </c>
      <c r="C936" s="28" t="s">
        <v>272</v>
      </c>
      <c r="D936" s="28" t="s">
        <v>116</v>
      </c>
      <c r="E936" s="28" t="s">
        <v>2953</v>
      </c>
      <c r="F936" s="28" t="s">
        <v>2953</v>
      </c>
      <c r="G936" s="28" t="s">
        <v>136</v>
      </c>
      <c r="H936" s="28" t="s">
        <v>3055</v>
      </c>
      <c r="I936" s="42" t="s">
        <v>372</v>
      </c>
      <c r="J936" s="42" t="s">
        <v>373</v>
      </c>
      <c r="K936" s="42" t="s">
        <v>374</v>
      </c>
      <c r="L936" s="42" t="s">
        <v>375</v>
      </c>
      <c r="M936" s="42"/>
    </row>
    <row r="937" spans="1:13" ht="12.75" customHeight="1">
      <c r="A937" s="40" t="s">
        <v>3295</v>
      </c>
      <c r="B937" s="28" t="s">
        <v>3737</v>
      </c>
      <c r="C937" s="28" t="s">
        <v>272</v>
      </c>
      <c r="D937" s="28" t="s">
        <v>116</v>
      </c>
      <c r="E937" s="28" t="s">
        <v>2953</v>
      </c>
      <c r="F937" s="28" t="s">
        <v>2953</v>
      </c>
      <c r="G937" s="28" t="s">
        <v>137</v>
      </c>
      <c r="H937" s="28" t="s">
        <v>3055</v>
      </c>
      <c r="I937" s="42" t="s">
        <v>376</v>
      </c>
      <c r="J937" s="42" t="s">
        <v>3077</v>
      </c>
      <c r="K937" s="42" t="s">
        <v>377</v>
      </c>
      <c r="L937" s="42" t="s">
        <v>378</v>
      </c>
      <c r="M937" s="42"/>
    </row>
    <row r="938" spans="1:13" ht="12.75" customHeight="1">
      <c r="A938" s="40" t="s">
        <v>3296</v>
      </c>
      <c r="B938" s="28" t="s">
        <v>3738</v>
      </c>
      <c r="C938" s="28" t="s">
        <v>272</v>
      </c>
      <c r="D938" s="28" t="s">
        <v>116</v>
      </c>
      <c r="E938" s="28" t="s">
        <v>2953</v>
      </c>
      <c r="F938" s="28" t="s">
        <v>2953</v>
      </c>
      <c r="G938" s="28" t="s">
        <v>138</v>
      </c>
      <c r="H938" s="28" t="s">
        <v>3055</v>
      </c>
      <c r="I938" s="42" t="s">
        <v>379</v>
      </c>
      <c r="J938" s="42" t="s">
        <v>380</v>
      </c>
      <c r="K938" s="42" t="s">
        <v>323</v>
      </c>
      <c r="L938" s="42" t="s">
        <v>381</v>
      </c>
      <c r="M938" s="42"/>
    </row>
    <row r="939" spans="1:13" ht="12.75" customHeight="1">
      <c r="A939" s="40" t="s">
        <v>3297</v>
      </c>
      <c r="B939" s="28" t="s">
        <v>3739</v>
      </c>
      <c r="C939" s="28" t="s">
        <v>272</v>
      </c>
      <c r="D939" s="28" t="s">
        <v>116</v>
      </c>
      <c r="E939" s="28" t="s">
        <v>2953</v>
      </c>
      <c r="F939" s="28" t="s">
        <v>2953</v>
      </c>
      <c r="G939" s="28" t="s">
        <v>143</v>
      </c>
      <c r="H939" s="28" t="s">
        <v>3055</v>
      </c>
      <c r="I939" s="42" t="s">
        <v>382</v>
      </c>
      <c r="J939" s="42" t="s">
        <v>383</v>
      </c>
      <c r="K939" s="42" t="s">
        <v>323</v>
      </c>
      <c r="L939" s="42" t="s">
        <v>3078</v>
      </c>
      <c r="M939" s="42"/>
    </row>
    <row r="940" spans="1:13" ht="12.75" customHeight="1">
      <c r="A940" s="40" t="s">
        <v>3298</v>
      </c>
      <c r="B940" s="28" t="s">
        <v>3740</v>
      </c>
      <c r="C940" s="28" t="s">
        <v>272</v>
      </c>
      <c r="D940" s="28" t="s">
        <v>116</v>
      </c>
      <c r="E940" s="28" t="s">
        <v>2953</v>
      </c>
      <c r="F940" s="28" t="s">
        <v>2953</v>
      </c>
      <c r="G940" s="28" t="s">
        <v>144</v>
      </c>
      <c r="H940" s="28" t="s">
        <v>3055</v>
      </c>
      <c r="I940" s="42" t="s">
        <v>384</v>
      </c>
      <c r="J940" s="42" t="s">
        <v>385</v>
      </c>
      <c r="K940" s="42" t="s">
        <v>323</v>
      </c>
      <c r="L940" s="42" t="s">
        <v>386</v>
      </c>
      <c r="M940" s="42"/>
    </row>
    <row r="941" spans="1:13" ht="12.75" customHeight="1">
      <c r="A941" s="40" t="s">
        <v>3299</v>
      </c>
      <c r="B941" s="28" t="s">
        <v>3300</v>
      </c>
      <c r="C941" s="28" t="s">
        <v>272</v>
      </c>
      <c r="D941" s="28" t="s">
        <v>116</v>
      </c>
      <c r="E941" s="28" t="s">
        <v>2953</v>
      </c>
      <c r="F941" s="28" t="s">
        <v>2953</v>
      </c>
      <c r="G941" s="28" t="s">
        <v>1408</v>
      </c>
      <c r="H941" s="28" t="s">
        <v>323</v>
      </c>
      <c r="I941" s="42" t="s">
        <v>323</v>
      </c>
      <c r="J941" s="42" t="s">
        <v>323</v>
      </c>
      <c r="K941" s="42" t="s">
        <v>323</v>
      </c>
      <c r="L941" s="42" t="s">
        <v>323</v>
      </c>
      <c r="M941" s="42"/>
    </row>
    <row r="942" spans="1:13" ht="12.75" customHeight="1">
      <c r="A942" s="40" t="s">
        <v>3301</v>
      </c>
      <c r="B942" s="28" t="s">
        <v>3302</v>
      </c>
      <c r="C942" s="28" t="s">
        <v>272</v>
      </c>
      <c r="D942" s="28" t="s">
        <v>116</v>
      </c>
      <c r="E942" s="28" t="s">
        <v>2953</v>
      </c>
      <c r="F942" s="28" t="s">
        <v>2953</v>
      </c>
      <c r="G942" s="28" t="s">
        <v>1409</v>
      </c>
      <c r="H942" s="28" t="s">
        <v>323</v>
      </c>
      <c r="I942" s="42" t="s">
        <v>323</v>
      </c>
      <c r="J942" s="42" t="s">
        <v>323</v>
      </c>
      <c r="K942" s="42" t="s">
        <v>323</v>
      </c>
      <c r="L942" s="42" t="s">
        <v>323</v>
      </c>
      <c r="M942" s="42"/>
    </row>
    <row r="943" spans="1:13" ht="12.75" customHeight="1">
      <c r="A943" s="40" t="s">
        <v>3303</v>
      </c>
      <c r="B943" s="28" t="s">
        <v>3304</v>
      </c>
      <c r="C943" s="28" t="s">
        <v>272</v>
      </c>
      <c r="D943" s="28" t="s">
        <v>116</v>
      </c>
      <c r="E943" s="28" t="s">
        <v>2953</v>
      </c>
      <c r="F943" s="28" t="s">
        <v>2953</v>
      </c>
      <c r="G943" s="28" t="s">
        <v>1410</v>
      </c>
      <c r="H943" s="28" t="s">
        <v>323</v>
      </c>
      <c r="I943" s="42" t="s">
        <v>323</v>
      </c>
      <c r="J943" s="42" t="s">
        <v>323</v>
      </c>
      <c r="K943" s="42" t="s">
        <v>323</v>
      </c>
      <c r="L943" s="42" t="s">
        <v>323</v>
      </c>
      <c r="M943" s="42"/>
    </row>
    <row r="944" spans="1:13" ht="12.75" customHeight="1">
      <c r="A944" s="40" t="s">
        <v>3305</v>
      </c>
      <c r="B944" s="28" t="s">
        <v>3741</v>
      </c>
      <c r="C944" s="28" t="s">
        <v>272</v>
      </c>
      <c r="D944" s="28" t="s">
        <v>116</v>
      </c>
      <c r="E944" s="28" t="s">
        <v>2965</v>
      </c>
      <c r="F944" s="28" t="s">
        <v>2965</v>
      </c>
      <c r="G944" s="28" t="s">
        <v>138</v>
      </c>
      <c r="H944" s="28" t="s">
        <v>3056</v>
      </c>
      <c r="I944" s="42" t="s">
        <v>379</v>
      </c>
      <c r="J944" s="42" t="s">
        <v>380</v>
      </c>
      <c r="K944" s="42" t="s">
        <v>323</v>
      </c>
      <c r="L944" s="42" t="s">
        <v>381</v>
      </c>
      <c r="M944" s="42"/>
    </row>
    <row r="945" spans="1:13" ht="12.75" customHeight="1">
      <c r="A945" s="40" t="s">
        <v>3306</v>
      </c>
      <c r="B945" s="28" t="s">
        <v>3742</v>
      </c>
      <c r="C945" s="28" t="s">
        <v>272</v>
      </c>
      <c r="D945" s="28" t="s">
        <v>116</v>
      </c>
      <c r="E945" s="28" t="s">
        <v>2965</v>
      </c>
      <c r="F945" s="28" t="s">
        <v>2965</v>
      </c>
      <c r="G945" s="28" t="s">
        <v>143</v>
      </c>
      <c r="H945" s="28" t="s">
        <v>3056</v>
      </c>
      <c r="I945" s="42" t="s">
        <v>382</v>
      </c>
      <c r="J945" s="42" t="s">
        <v>383</v>
      </c>
      <c r="K945" s="42" t="s">
        <v>323</v>
      </c>
      <c r="L945" s="42" t="s">
        <v>3078</v>
      </c>
      <c r="M945" s="42"/>
    </row>
    <row r="946" spans="1:13" ht="12.75" customHeight="1">
      <c r="A946" s="40" t="s">
        <v>3307</v>
      </c>
      <c r="B946" s="28" t="s">
        <v>3743</v>
      </c>
      <c r="C946" s="28" t="s">
        <v>272</v>
      </c>
      <c r="D946" s="28" t="s">
        <v>116</v>
      </c>
      <c r="E946" s="28" t="s">
        <v>2965</v>
      </c>
      <c r="F946" s="28" t="s">
        <v>2965</v>
      </c>
      <c r="G946" s="28" t="s">
        <v>144</v>
      </c>
      <c r="H946" s="28" t="s">
        <v>3056</v>
      </c>
      <c r="I946" s="42" t="s">
        <v>384</v>
      </c>
      <c r="J946" s="42" t="s">
        <v>385</v>
      </c>
      <c r="K946" s="42" t="s">
        <v>323</v>
      </c>
      <c r="L946" s="42" t="s">
        <v>386</v>
      </c>
      <c r="M946" s="42"/>
    </row>
    <row r="947" spans="1:13" ht="12.75" customHeight="1">
      <c r="A947" s="40" t="s">
        <v>800</v>
      </c>
      <c r="B947" s="28" t="s">
        <v>1381</v>
      </c>
      <c r="C947" s="28" t="s">
        <v>272</v>
      </c>
      <c r="D947" s="28" t="s">
        <v>116</v>
      </c>
      <c r="E947" s="28" t="s">
        <v>512</v>
      </c>
      <c r="F947" s="28" t="s">
        <v>512</v>
      </c>
      <c r="G947" s="28" t="s">
        <v>51</v>
      </c>
      <c r="H947" s="28" t="s">
        <v>1382</v>
      </c>
      <c r="I947" s="42" t="s">
        <v>3075</v>
      </c>
      <c r="J947" s="42" t="s">
        <v>362</v>
      </c>
      <c r="K947" s="42" t="s">
        <v>363</v>
      </c>
      <c r="L947" s="42" t="s">
        <v>364</v>
      </c>
      <c r="M947" s="42"/>
    </row>
    <row r="948" spans="1:13" ht="12.75" customHeight="1">
      <c r="A948" s="40" t="s">
        <v>801</v>
      </c>
      <c r="B948" s="28" t="s">
        <v>1383</v>
      </c>
      <c r="C948" s="28" t="s">
        <v>272</v>
      </c>
      <c r="D948" s="28" t="s">
        <v>116</v>
      </c>
      <c r="E948" s="28" t="s">
        <v>512</v>
      </c>
      <c r="F948" s="28" t="s">
        <v>512</v>
      </c>
      <c r="G948" s="28" t="s">
        <v>142</v>
      </c>
      <c r="H948" s="28" t="s">
        <v>1382</v>
      </c>
      <c r="I948" s="42" t="s">
        <v>365</v>
      </c>
      <c r="J948" s="42" t="s">
        <v>366</v>
      </c>
      <c r="K948" s="42" t="s">
        <v>3076</v>
      </c>
      <c r="L948" s="42" t="s">
        <v>367</v>
      </c>
      <c r="M948" s="42"/>
    </row>
    <row r="949" spans="1:13" ht="12.75" customHeight="1">
      <c r="A949" s="40" t="s">
        <v>511</v>
      </c>
      <c r="B949" s="28" t="s">
        <v>1384</v>
      </c>
      <c r="C949" s="28" t="s">
        <v>272</v>
      </c>
      <c r="D949" s="28" t="s">
        <v>116</v>
      </c>
      <c r="E949" s="28" t="s">
        <v>512</v>
      </c>
      <c r="F949" s="28" t="s">
        <v>512</v>
      </c>
      <c r="G949" s="28" t="s">
        <v>135</v>
      </c>
      <c r="H949" s="28" t="s">
        <v>1382</v>
      </c>
      <c r="I949" s="42" t="s">
        <v>368</v>
      </c>
      <c r="J949" s="42" t="s">
        <v>369</v>
      </c>
      <c r="K949" s="42" t="s">
        <v>370</v>
      </c>
      <c r="L949" s="42" t="s">
        <v>371</v>
      </c>
      <c r="M949" s="42"/>
    </row>
    <row r="950" spans="1:13" ht="12.75" customHeight="1">
      <c r="A950" s="40" t="s">
        <v>513</v>
      </c>
      <c r="B950" s="28" t="s">
        <v>1385</v>
      </c>
      <c r="C950" s="28" t="s">
        <v>272</v>
      </c>
      <c r="D950" s="28" t="s">
        <v>116</v>
      </c>
      <c r="E950" s="28" t="s">
        <v>512</v>
      </c>
      <c r="F950" s="28" t="s">
        <v>512</v>
      </c>
      <c r="G950" s="28" t="s">
        <v>136</v>
      </c>
      <c r="H950" s="28" t="s">
        <v>1382</v>
      </c>
      <c r="I950" s="42" t="s">
        <v>372</v>
      </c>
      <c r="J950" s="42" t="s">
        <v>373</v>
      </c>
      <c r="K950" s="42" t="s">
        <v>374</v>
      </c>
      <c r="L950" s="42" t="s">
        <v>375</v>
      </c>
      <c r="M950" s="42"/>
    </row>
    <row r="951" spans="1:13" ht="12.75" customHeight="1">
      <c r="A951" s="40" t="s">
        <v>514</v>
      </c>
      <c r="B951" s="28" t="s">
        <v>1386</v>
      </c>
      <c r="C951" s="28" t="s">
        <v>272</v>
      </c>
      <c r="D951" s="28" t="s">
        <v>116</v>
      </c>
      <c r="E951" s="28" t="s">
        <v>512</v>
      </c>
      <c r="F951" s="28" t="s">
        <v>512</v>
      </c>
      <c r="G951" s="28" t="s">
        <v>137</v>
      </c>
      <c r="H951" s="28" t="s">
        <v>1382</v>
      </c>
      <c r="I951" s="42" t="s">
        <v>376</v>
      </c>
      <c r="J951" s="42" t="s">
        <v>3077</v>
      </c>
      <c r="K951" s="42" t="s">
        <v>377</v>
      </c>
      <c r="L951" s="42" t="s">
        <v>378</v>
      </c>
      <c r="M951" s="42"/>
    </row>
    <row r="952" spans="1:13" ht="12.75" customHeight="1">
      <c r="A952" s="40" t="s">
        <v>802</v>
      </c>
      <c r="B952" s="28" t="s">
        <v>1387</v>
      </c>
      <c r="C952" s="28" t="s">
        <v>272</v>
      </c>
      <c r="D952" s="28" t="s">
        <v>116</v>
      </c>
      <c r="E952" s="28" t="s">
        <v>512</v>
      </c>
      <c r="F952" s="28" t="s">
        <v>512</v>
      </c>
      <c r="G952" s="28" t="s">
        <v>138</v>
      </c>
      <c r="H952" s="28" t="s">
        <v>1382</v>
      </c>
      <c r="I952" s="42" t="s">
        <v>379</v>
      </c>
      <c r="J952" s="42" t="s">
        <v>380</v>
      </c>
      <c r="K952" s="42" t="s">
        <v>323</v>
      </c>
      <c r="L952" s="42" t="s">
        <v>381</v>
      </c>
      <c r="M952" s="42"/>
    </row>
    <row r="953" spans="1:13" ht="12.75" customHeight="1">
      <c r="A953" s="40" t="s">
        <v>1446</v>
      </c>
      <c r="B953" s="28" t="s">
        <v>2544</v>
      </c>
      <c r="C953" s="28" t="s">
        <v>272</v>
      </c>
      <c r="D953" s="28" t="s">
        <v>116</v>
      </c>
      <c r="E953" s="28" t="s">
        <v>512</v>
      </c>
      <c r="F953" s="28" t="s">
        <v>512</v>
      </c>
      <c r="G953" s="28" t="s">
        <v>1408</v>
      </c>
      <c r="H953" s="28" t="s">
        <v>323</v>
      </c>
      <c r="I953" s="42" t="s">
        <v>323</v>
      </c>
      <c r="J953" s="42" t="s">
        <v>323</v>
      </c>
      <c r="K953" s="42" t="s">
        <v>323</v>
      </c>
      <c r="L953" s="42" t="s">
        <v>323</v>
      </c>
      <c r="M953" s="42"/>
    </row>
    <row r="954" spans="1:13" ht="12.75" customHeight="1">
      <c r="A954" s="40" t="s">
        <v>1447</v>
      </c>
      <c r="B954" s="28" t="s">
        <v>2545</v>
      </c>
      <c r="C954" s="28" t="s">
        <v>272</v>
      </c>
      <c r="D954" s="28" t="s">
        <v>116</v>
      </c>
      <c r="E954" s="28" t="s">
        <v>512</v>
      </c>
      <c r="F954" s="28" t="s">
        <v>512</v>
      </c>
      <c r="G954" s="28" t="s">
        <v>1409</v>
      </c>
      <c r="H954" s="28" t="s">
        <v>323</v>
      </c>
      <c r="I954" s="42" t="s">
        <v>323</v>
      </c>
      <c r="J954" s="42" t="s">
        <v>323</v>
      </c>
      <c r="K954" s="42" t="s">
        <v>323</v>
      </c>
      <c r="L954" s="42" t="s">
        <v>323</v>
      </c>
      <c r="M954" s="42"/>
    </row>
    <row r="955" spans="1:13" ht="12.75" customHeight="1">
      <c r="A955" s="40" t="s">
        <v>795</v>
      </c>
      <c r="B955" s="28" t="s">
        <v>1388</v>
      </c>
      <c r="C955" s="28" t="s">
        <v>272</v>
      </c>
      <c r="D955" s="28" t="s">
        <v>116</v>
      </c>
      <c r="E955" s="28" t="s">
        <v>41</v>
      </c>
      <c r="F955" s="28" t="s">
        <v>41</v>
      </c>
      <c r="G955" s="28" t="s">
        <v>51</v>
      </c>
      <c r="H955" s="28" t="s">
        <v>3057</v>
      </c>
      <c r="I955" s="42" t="s">
        <v>3075</v>
      </c>
      <c r="J955" s="42" t="s">
        <v>362</v>
      </c>
      <c r="K955" s="42" t="s">
        <v>363</v>
      </c>
      <c r="L955" s="42" t="s">
        <v>364</v>
      </c>
      <c r="M955" s="42"/>
    </row>
    <row r="956" spans="1:13" ht="12.75" customHeight="1">
      <c r="A956" s="40" t="s">
        <v>796</v>
      </c>
      <c r="B956" s="28" t="s">
        <v>1389</v>
      </c>
      <c r="C956" s="28" t="s">
        <v>272</v>
      </c>
      <c r="D956" s="28" t="s">
        <v>116</v>
      </c>
      <c r="E956" s="28" t="s">
        <v>41</v>
      </c>
      <c r="F956" s="28" t="s">
        <v>41</v>
      </c>
      <c r="G956" s="28" t="s">
        <v>142</v>
      </c>
      <c r="H956" s="28" t="s">
        <v>3057</v>
      </c>
      <c r="I956" s="42" t="s">
        <v>365</v>
      </c>
      <c r="J956" s="42" t="s">
        <v>366</v>
      </c>
      <c r="K956" s="42" t="s">
        <v>3076</v>
      </c>
      <c r="L956" s="42" t="s">
        <v>367</v>
      </c>
      <c r="M956" s="42"/>
    </row>
    <row r="957" spans="1:13" ht="12.75" customHeight="1">
      <c r="A957" s="40" t="s">
        <v>508</v>
      </c>
      <c r="B957" s="28" t="s">
        <v>1390</v>
      </c>
      <c r="C957" s="28" t="s">
        <v>272</v>
      </c>
      <c r="D957" s="28" t="s">
        <v>116</v>
      </c>
      <c r="E957" s="28" t="s">
        <v>41</v>
      </c>
      <c r="F957" s="28" t="s">
        <v>41</v>
      </c>
      <c r="G957" s="28" t="s">
        <v>135</v>
      </c>
      <c r="H957" s="28" t="s">
        <v>3057</v>
      </c>
      <c r="I957" s="42" t="s">
        <v>368</v>
      </c>
      <c r="J957" s="42" t="s">
        <v>369</v>
      </c>
      <c r="K957" s="42" t="s">
        <v>370</v>
      </c>
      <c r="L957" s="42" t="s">
        <v>371</v>
      </c>
      <c r="M957" s="42"/>
    </row>
    <row r="958" spans="1:13" ht="12.75" customHeight="1">
      <c r="A958" s="40" t="s">
        <v>509</v>
      </c>
      <c r="B958" s="28" t="s">
        <v>1391</v>
      </c>
      <c r="C958" s="28" t="s">
        <v>272</v>
      </c>
      <c r="D958" s="28" t="s">
        <v>116</v>
      </c>
      <c r="E958" s="28" t="s">
        <v>41</v>
      </c>
      <c r="F958" s="28" t="s">
        <v>41</v>
      </c>
      <c r="G958" s="28" t="s">
        <v>136</v>
      </c>
      <c r="H958" s="28" t="s">
        <v>3057</v>
      </c>
      <c r="I958" s="42" t="s">
        <v>372</v>
      </c>
      <c r="J958" s="42" t="s">
        <v>373</v>
      </c>
      <c r="K958" s="42" t="s">
        <v>374</v>
      </c>
      <c r="L958" s="42" t="s">
        <v>375</v>
      </c>
      <c r="M958" s="42"/>
    </row>
    <row r="959" spans="1:13" ht="12.75" customHeight="1">
      <c r="A959" s="40" t="s">
        <v>510</v>
      </c>
      <c r="B959" s="28" t="s">
        <v>1392</v>
      </c>
      <c r="C959" s="28" t="s">
        <v>272</v>
      </c>
      <c r="D959" s="28" t="s">
        <v>116</v>
      </c>
      <c r="E959" s="28" t="s">
        <v>41</v>
      </c>
      <c r="F959" s="28" t="s">
        <v>41</v>
      </c>
      <c r="G959" s="28" t="s">
        <v>137</v>
      </c>
      <c r="H959" s="28" t="s">
        <v>3057</v>
      </c>
      <c r="I959" s="42" t="s">
        <v>376</v>
      </c>
      <c r="J959" s="42" t="s">
        <v>3077</v>
      </c>
      <c r="K959" s="42" t="s">
        <v>377</v>
      </c>
      <c r="L959" s="42" t="s">
        <v>378</v>
      </c>
      <c r="M959" s="42"/>
    </row>
    <row r="960" spans="1:13" ht="12.75" customHeight="1">
      <c r="A960" s="40" t="s">
        <v>797</v>
      </c>
      <c r="B960" s="28" t="s">
        <v>1393</v>
      </c>
      <c r="C960" s="28" t="s">
        <v>272</v>
      </c>
      <c r="D960" s="28" t="s">
        <v>116</v>
      </c>
      <c r="E960" s="28" t="s">
        <v>41</v>
      </c>
      <c r="F960" s="28" t="s">
        <v>41</v>
      </c>
      <c r="G960" s="28" t="s">
        <v>138</v>
      </c>
      <c r="H960" s="28" t="s">
        <v>3057</v>
      </c>
      <c r="I960" s="42" t="s">
        <v>379</v>
      </c>
      <c r="J960" s="42" t="s">
        <v>380</v>
      </c>
      <c r="K960" s="42" t="s">
        <v>323</v>
      </c>
      <c r="L960" s="42" t="s">
        <v>381</v>
      </c>
      <c r="M960" s="42"/>
    </row>
    <row r="961" spans="1:13" ht="12.75" customHeight="1">
      <c r="A961" s="40" t="s">
        <v>798</v>
      </c>
      <c r="B961" s="28" t="s">
        <v>1394</v>
      </c>
      <c r="C961" s="28" t="s">
        <v>272</v>
      </c>
      <c r="D961" s="28" t="s">
        <v>116</v>
      </c>
      <c r="E961" s="28" t="s">
        <v>41</v>
      </c>
      <c r="F961" s="28" t="s">
        <v>41</v>
      </c>
      <c r="G961" s="28" t="s">
        <v>143</v>
      </c>
      <c r="H961" s="28" t="s">
        <v>3057</v>
      </c>
      <c r="I961" s="42" t="s">
        <v>382</v>
      </c>
      <c r="J961" s="42" t="s">
        <v>383</v>
      </c>
      <c r="K961" s="42" t="s">
        <v>323</v>
      </c>
      <c r="L961" s="42" t="s">
        <v>3078</v>
      </c>
      <c r="M961" s="42"/>
    </row>
    <row r="962" spans="1:13" ht="12.75" customHeight="1">
      <c r="A962" s="40" t="s">
        <v>799</v>
      </c>
      <c r="B962" s="28" t="s">
        <v>1395</v>
      </c>
      <c r="C962" s="28" t="s">
        <v>272</v>
      </c>
      <c r="D962" s="28" t="s">
        <v>116</v>
      </c>
      <c r="E962" s="28" t="s">
        <v>41</v>
      </c>
      <c r="F962" s="28" t="s">
        <v>41</v>
      </c>
      <c r="G962" s="28" t="s">
        <v>144</v>
      </c>
      <c r="H962" s="28" t="s">
        <v>3057</v>
      </c>
      <c r="I962" s="42" t="s">
        <v>384</v>
      </c>
      <c r="J962" s="42" t="s">
        <v>385</v>
      </c>
      <c r="K962" s="42" t="s">
        <v>323</v>
      </c>
      <c r="L962" s="42" t="s">
        <v>386</v>
      </c>
      <c r="M962" s="42"/>
    </row>
    <row r="963" spans="1:13" ht="12.75" customHeight="1">
      <c r="A963" s="40" t="s">
        <v>1443</v>
      </c>
      <c r="B963" s="28" t="s">
        <v>2546</v>
      </c>
      <c r="C963" s="28" t="s">
        <v>272</v>
      </c>
      <c r="D963" s="28" t="s">
        <v>116</v>
      </c>
      <c r="E963" s="28" t="s">
        <v>41</v>
      </c>
      <c r="F963" s="28" t="s">
        <v>41</v>
      </c>
      <c r="G963" s="28" t="s">
        <v>1408</v>
      </c>
      <c r="H963" s="28" t="s">
        <v>323</v>
      </c>
      <c r="I963" s="42" t="s">
        <v>323</v>
      </c>
      <c r="J963" s="42" t="s">
        <v>323</v>
      </c>
      <c r="K963" s="42" t="s">
        <v>323</v>
      </c>
      <c r="L963" s="42" t="s">
        <v>323</v>
      </c>
      <c r="M963" s="42"/>
    </row>
    <row r="964" spans="1:13" ht="12.75" customHeight="1">
      <c r="A964" s="40" t="s">
        <v>1444</v>
      </c>
      <c r="B964" s="28" t="s">
        <v>2547</v>
      </c>
      <c r="C964" s="28" t="s">
        <v>272</v>
      </c>
      <c r="D964" s="28" t="s">
        <v>116</v>
      </c>
      <c r="E964" s="28" t="s">
        <v>41</v>
      </c>
      <c r="F964" s="28" t="s">
        <v>41</v>
      </c>
      <c r="G964" s="28" t="s">
        <v>1409</v>
      </c>
      <c r="H964" s="28" t="s">
        <v>323</v>
      </c>
      <c r="I964" s="42" t="s">
        <v>323</v>
      </c>
      <c r="J964" s="42" t="s">
        <v>323</v>
      </c>
      <c r="K964" s="42" t="s">
        <v>323</v>
      </c>
      <c r="L964" s="42" t="s">
        <v>323</v>
      </c>
      <c r="M964" s="42"/>
    </row>
    <row r="965" spans="1:13" ht="12.75" customHeight="1">
      <c r="A965" s="40" t="s">
        <v>1445</v>
      </c>
      <c r="B965" s="28" t="s">
        <v>2548</v>
      </c>
      <c r="C965" s="28" t="s">
        <v>272</v>
      </c>
      <c r="D965" s="28" t="s">
        <v>116</v>
      </c>
      <c r="E965" s="28" t="s">
        <v>41</v>
      </c>
      <c r="F965" s="28" t="s">
        <v>41</v>
      </c>
      <c r="G965" s="28" t="s">
        <v>1410</v>
      </c>
      <c r="H965" s="28" t="s">
        <v>323</v>
      </c>
      <c r="I965" s="42" t="s">
        <v>323</v>
      </c>
      <c r="J965" s="42" t="s">
        <v>323</v>
      </c>
      <c r="K965" s="42" t="s">
        <v>323</v>
      </c>
      <c r="L965" s="42" t="s">
        <v>323</v>
      </c>
      <c r="M965" s="42"/>
    </row>
    <row r="966" spans="1:13" ht="12.75" customHeight="1">
      <c r="A966" s="40" t="s">
        <v>1432</v>
      </c>
      <c r="B966" s="28" t="s">
        <v>3744</v>
      </c>
      <c r="C966" s="28" t="s">
        <v>272</v>
      </c>
      <c r="D966" s="28" t="s">
        <v>116</v>
      </c>
      <c r="E966" s="28" t="s">
        <v>434</v>
      </c>
      <c r="F966" s="28" t="s">
        <v>434</v>
      </c>
      <c r="G966" s="28" t="s">
        <v>51</v>
      </c>
      <c r="H966" s="28" t="s">
        <v>323</v>
      </c>
      <c r="I966" s="42" t="s">
        <v>323</v>
      </c>
      <c r="J966" s="42" t="s">
        <v>323</v>
      </c>
      <c r="K966" s="42" t="s">
        <v>323</v>
      </c>
      <c r="L966" s="42" t="s">
        <v>323</v>
      </c>
      <c r="M966" s="42"/>
    </row>
    <row r="967" spans="1:13" ht="12.75" customHeight="1">
      <c r="A967" s="40" t="s">
        <v>1433</v>
      </c>
      <c r="B967" s="28" t="s">
        <v>3745</v>
      </c>
      <c r="C967" s="28" t="s">
        <v>272</v>
      </c>
      <c r="D967" s="28" t="s">
        <v>116</v>
      </c>
      <c r="E967" s="28" t="s">
        <v>434</v>
      </c>
      <c r="F967" s="28" t="s">
        <v>434</v>
      </c>
      <c r="G967" s="28" t="s">
        <v>142</v>
      </c>
      <c r="H967" s="28" t="s">
        <v>323</v>
      </c>
      <c r="I967" s="42" t="s">
        <v>323</v>
      </c>
      <c r="J967" s="42" t="s">
        <v>323</v>
      </c>
      <c r="K967" s="42" t="s">
        <v>323</v>
      </c>
      <c r="L967" s="42" t="s">
        <v>323</v>
      </c>
      <c r="M967" s="42"/>
    </row>
    <row r="968" spans="1:13" ht="12.75" customHeight="1">
      <c r="A968" s="40" t="s">
        <v>1434</v>
      </c>
      <c r="B968" s="28" t="s">
        <v>3746</v>
      </c>
      <c r="C968" s="28" t="s">
        <v>272</v>
      </c>
      <c r="D968" s="28" t="s">
        <v>116</v>
      </c>
      <c r="E968" s="28" t="s">
        <v>434</v>
      </c>
      <c r="F968" s="28" t="s">
        <v>434</v>
      </c>
      <c r="G968" s="28" t="s">
        <v>135</v>
      </c>
      <c r="H968" s="28" t="s">
        <v>323</v>
      </c>
      <c r="I968" s="42" t="s">
        <v>323</v>
      </c>
      <c r="J968" s="42" t="s">
        <v>323</v>
      </c>
      <c r="K968" s="42" t="s">
        <v>323</v>
      </c>
      <c r="L968" s="42" t="s">
        <v>323</v>
      </c>
      <c r="M968" s="42"/>
    </row>
    <row r="969" spans="1:13" ht="12.75" customHeight="1">
      <c r="A969" s="40" t="s">
        <v>1435</v>
      </c>
      <c r="B969" s="28" t="s">
        <v>3747</v>
      </c>
      <c r="C969" s="28" t="s">
        <v>272</v>
      </c>
      <c r="D969" s="28" t="s">
        <v>116</v>
      </c>
      <c r="E969" s="28" t="s">
        <v>434</v>
      </c>
      <c r="F969" s="28" t="s">
        <v>434</v>
      </c>
      <c r="G969" s="28" t="s">
        <v>136</v>
      </c>
      <c r="H969" s="28" t="s">
        <v>323</v>
      </c>
      <c r="I969" s="42" t="s">
        <v>323</v>
      </c>
      <c r="J969" s="42" t="s">
        <v>323</v>
      </c>
      <c r="K969" s="42" t="s">
        <v>323</v>
      </c>
      <c r="L969" s="42" t="s">
        <v>323</v>
      </c>
      <c r="M969" s="42"/>
    </row>
    <row r="970" spans="1:13" ht="12.75" customHeight="1">
      <c r="A970" s="40" t="s">
        <v>1436</v>
      </c>
      <c r="B970" s="28" t="s">
        <v>3748</v>
      </c>
      <c r="C970" s="28" t="s">
        <v>272</v>
      </c>
      <c r="D970" s="28" t="s">
        <v>116</v>
      </c>
      <c r="E970" s="28" t="s">
        <v>434</v>
      </c>
      <c r="F970" s="28" t="s">
        <v>434</v>
      </c>
      <c r="G970" s="28" t="s">
        <v>137</v>
      </c>
      <c r="H970" s="28" t="s">
        <v>323</v>
      </c>
      <c r="I970" s="42" t="s">
        <v>323</v>
      </c>
      <c r="J970" s="42" t="s">
        <v>323</v>
      </c>
      <c r="K970" s="42" t="s">
        <v>323</v>
      </c>
      <c r="L970" s="42" t="s">
        <v>323</v>
      </c>
      <c r="M970" s="42"/>
    </row>
    <row r="971" spans="1:13" ht="12.75" customHeight="1">
      <c r="A971" s="40" t="s">
        <v>1437</v>
      </c>
      <c r="B971" s="28" t="s">
        <v>3749</v>
      </c>
      <c r="C971" s="28" t="s">
        <v>272</v>
      </c>
      <c r="D971" s="28" t="s">
        <v>116</v>
      </c>
      <c r="E971" s="28" t="s">
        <v>434</v>
      </c>
      <c r="F971" s="28" t="s">
        <v>434</v>
      </c>
      <c r="G971" s="28" t="s">
        <v>138</v>
      </c>
      <c r="H971" s="28" t="s">
        <v>323</v>
      </c>
      <c r="I971" s="42" t="s">
        <v>323</v>
      </c>
      <c r="J971" s="42" t="s">
        <v>323</v>
      </c>
      <c r="K971" s="42" t="s">
        <v>323</v>
      </c>
      <c r="L971" s="42" t="s">
        <v>323</v>
      </c>
      <c r="M971" s="42"/>
    </row>
    <row r="972" spans="1:13" ht="12.75" customHeight="1">
      <c r="A972" s="40" t="s">
        <v>1438</v>
      </c>
      <c r="B972" s="28" t="s">
        <v>3750</v>
      </c>
      <c r="C972" s="28" t="s">
        <v>272</v>
      </c>
      <c r="D972" s="28" t="s">
        <v>116</v>
      </c>
      <c r="E972" s="28" t="s">
        <v>434</v>
      </c>
      <c r="F972" s="28" t="s">
        <v>434</v>
      </c>
      <c r="G972" s="28" t="s">
        <v>143</v>
      </c>
      <c r="H972" s="28" t="s">
        <v>323</v>
      </c>
      <c r="I972" s="42" t="s">
        <v>323</v>
      </c>
      <c r="J972" s="42" t="s">
        <v>323</v>
      </c>
      <c r="K972" s="42" t="s">
        <v>323</v>
      </c>
      <c r="L972" s="42" t="s">
        <v>323</v>
      </c>
      <c r="M972" s="42"/>
    </row>
    <row r="973" spans="1:13" ht="12.75" customHeight="1">
      <c r="A973" s="40" t="s">
        <v>1439</v>
      </c>
      <c r="B973" s="28" t="s">
        <v>3751</v>
      </c>
      <c r="C973" s="28" t="s">
        <v>272</v>
      </c>
      <c r="D973" s="28" t="s">
        <v>116</v>
      </c>
      <c r="E973" s="28" t="s">
        <v>434</v>
      </c>
      <c r="F973" s="28" t="s">
        <v>434</v>
      </c>
      <c r="G973" s="28" t="s">
        <v>144</v>
      </c>
      <c r="H973" s="28" t="s">
        <v>323</v>
      </c>
      <c r="I973" s="42" t="s">
        <v>323</v>
      </c>
      <c r="J973" s="42" t="s">
        <v>323</v>
      </c>
      <c r="K973" s="42" t="s">
        <v>323</v>
      </c>
      <c r="L973" s="42" t="s">
        <v>323</v>
      </c>
      <c r="M973" s="42"/>
    </row>
    <row r="974" spans="1:13" ht="12.75" customHeight="1">
      <c r="A974" s="40" t="s">
        <v>466</v>
      </c>
      <c r="B974" s="28" t="s">
        <v>1396</v>
      </c>
      <c r="C974" s="28" t="s">
        <v>272</v>
      </c>
      <c r="D974" s="28" t="s">
        <v>117</v>
      </c>
      <c r="E974" s="28" t="s">
        <v>118</v>
      </c>
      <c r="F974" s="28" t="s">
        <v>118</v>
      </c>
      <c r="G974" s="28" t="s">
        <v>145</v>
      </c>
      <c r="H974" s="28" t="s">
        <v>1397</v>
      </c>
      <c r="I974" s="42" t="s">
        <v>387</v>
      </c>
      <c r="J974" s="42" t="s">
        <v>388</v>
      </c>
      <c r="K974" s="42" t="s">
        <v>389</v>
      </c>
      <c r="L974" s="42" t="s">
        <v>390</v>
      </c>
      <c r="M974" s="42"/>
    </row>
    <row r="975" spans="1:13" ht="12.75" customHeight="1">
      <c r="A975" s="40" t="s">
        <v>467</v>
      </c>
      <c r="B975" s="28" t="s">
        <v>1398</v>
      </c>
      <c r="C975" s="28" t="s">
        <v>272</v>
      </c>
      <c r="D975" s="28" t="s">
        <v>117</v>
      </c>
      <c r="E975" s="28" t="s">
        <v>118</v>
      </c>
      <c r="F975" s="28" t="s">
        <v>118</v>
      </c>
      <c r="G975" s="28" t="s">
        <v>146</v>
      </c>
      <c r="H975" s="28" t="s">
        <v>1397</v>
      </c>
      <c r="I975" s="42" t="s">
        <v>391</v>
      </c>
      <c r="J975" s="42" t="s">
        <v>323</v>
      </c>
      <c r="K975" s="42" t="s">
        <v>392</v>
      </c>
      <c r="L975" s="42" t="s">
        <v>393</v>
      </c>
      <c r="M975" s="42"/>
    </row>
    <row r="976" spans="1:13" ht="12.75" customHeight="1">
      <c r="A976" s="40" t="s">
        <v>463</v>
      </c>
      <c r="B976" s="28" t="s">
        <v>1399</v>
      </c>
      <c r="C976" s="28" t="s">
        <v>272</v>
      </c>
      <c r="D976" s="28" t="s">
        <v>117</v>
      </c>
      <c r="E976" s="28" t="s">
        <v>119</v>
      </c>
      <c r="F976" s="28" t="s">
        <v>119</v>
      </c>
      <c r="G976" s="28" t="s">
        <v>146</v>
      </c>
      <c r="H976" s="28" t="s">
        <v>273</v>
      </c>
      <c r="I976" s="42" t="s">
        <v>391</v>
      </c>
      <c r="J976" s="42" t="s">
        <v>323</v>
      </c>
      <c r="K976" s="42" t="s">
        <v>392</v>
      </c>
      <c r="L976" s="42" t="s">
        <v>393</v>
      </c>
      <c r="M976" s="42"/>
    </row>
    <row r="977" spans="1:13" ht="12.75" customHeight="1">
      <c r="A977" s="40" t="s">
        <v>464</v>
      </c>
      <c r="B977" s="28" t="s">
        <v>1400</v>
      </c>
      <c r="C977" s="28" t="s">
        <v>272</v>
      </c>
      <c r="D977" s="28" t="s">
        <v>117</v>
      </c>
      <c r="E977" s="28" t="s">
        <v>119</v>
      </c>
      <c r="F977" s="28" t="s">
        <v>119</v>
      </c>
      <c r="G977" s="28" t="s">
        <v>147</v>
      </c>
      <c r="H977" s="28" t="s">
        <v>273</v>
      </c>
      <c r="I977" s="42" t="s">
        <v>394</v>
      </c>
      <c r="J977" s="42" t="s">
        <v>323</v>
      </c>
      <c r="K977" s="42" t="s">
        <v>323</v>
      </c>
      <c r="L977" s="42" t="s">
        <v>395</v>
      </c>
      <c r="M977" s="42"/>
    </row>
    <row r="978" spans="1:13" ht="12.75" customHeight="1">
      <c r="A978" s="40" t="s">
        <v>465</v>
      </c>
      <c r="B978" s="28" t="s">
        <v>1401</v>
      </c>
      <c r="C978" s="28" t="s">
        <v>272</v>
      </c>
      <c r="D978" s="28" t="s">
        <v>117</v>
      </c>
      <c r="E978" s="28" t="s">
        <v>119</v>
      </c>
      <c r="F978" s="28" t="s">
        <v>119</v>
      </c>
      <c r="G978" s="28" t="s">
        <v>148</v>
      </c>
      <c r="H978" s="28" t="s">
        <v>273</v>
      </c>
      <c r="I978" s="42" t="s">
        <v>396</v>
      </c>
      <c r="J978" s="42" t="s">
        <v>323</v>
      </c>
      <c r="K978" s="42" t="s">
        <v>323</v>
      </c>
      <c r="L978" s="42" t="s">
        <v>397</v>
      </c>
      <c r="M978" s="42"/>
    </row>
    <row r="979" spans="1:13" ht="12.75" customHeight="1">
      <c r="A979"/>
    </row>
    <row r="980" spans="1:13" ht="12.75" customHeight="1">
      <c r="A980"/>
    </row>
    <row r="981" spans="1:13" ht="12.75" customHeight="1">
      <c r="A981"/>
    </row>
    <row r="982" spans="1:13" ht="12.75" customHeight="1">
      <c r="A982"/>
    </row>
    <row r="983" spans="1:13" ht="12.75" customHeight="1">
      <c r="A983"/>
    </row>
    <row r="984" spans="1:13" ht="12.75" customHeight="1">
      <c r="A984"/>
    </row>
    <row r="985" spans="1:13" ht="12.75" customHeight="1">
      <c r="A985"/>
    </row>
    <row r="986" spans="1:13" ht="12.75" customHeight="1">
      <c r="A986"/>
    </row>
    <row r="987" spans="1:13" ht="12.75" customHeight="1">
      <c r="A987"/>
    </row>
    <row r="988" spans="1:13" ht="12.75" customHeight="1">
      <c r="A988"/>
    </row>
    <row r="989" spans="1:13" ht="12.75" customHeight="1">
      <c r="A989"/>
    </row>
    <row r="990" spans="1:13" ht="12.75" customHeight="1">
      <c r="A990"/>
    </row>
    <row r="991" spans="1:13" ht="12.75" customHeight="1">
      <c r="A991"/>
    </row>
    <row r="992" spans="1:13" ht="12.75" customHeight="1">
      <c r="A992"/>
    </row>
    <row r="993" spans="1:1" ht="12.75" customHeight="1">
      <c r="A993"/>
    </row>
    <row r="994" spans="1:1" ht="12.75" customHeight="1">
      <c r="A994"/>
    </row>
    <row r="995" spans="1:1" ht="12.75" customHeight="1">
      <c r="A995"/>
    </row>
    <row r="996" spans="1:1" ht="12.75" customHeight="1">
      <c r="A996"/>
    </row>
    <row r="997" spans="1:1" ht="12.75" customHeight="1">
      <c r="A997"/>
    </row>
    <row r="998" spans="1:1" ht="12.75" customHeight="1">
      <c r="A998"/>
    </row>
    <row r="999" spans="1:1" ht="12.75" customHeight="1">
      <c r="A999"/>
    </row>
    <row r="1000" spans="1:1" ht="12.75" customHeight="1">
      <c r="A1000"/>
    </row>
    <row r="1001" spans="1:1" ht="12.75" customHeight="1">
      <c r="A1001"/>
    </row>
    <row r="1002" spans="1:1" ht="12.75" customHeight="1">
      <c r="A1002"/>
    </row>
    <row r="1003" spans="1:1" ht="12.75" customHeight="1">
      <c r="A1003"/>
    </row>
    <row r="1004" spans="1:1" ht="12.75" customHeight="1">
      <c r="A1004"/>
    </row>
    <row r="1005" spans="1:1" ht="12.75" customHeight="1">
      <c r="A1005"/>
    </row>
    <row r="1006" spans="1:1" ht="12.75" customHeight="1">
      <c r="A1006"/>
    </row>
    <row r="1007" spans="1:1" ht="12.75" customHeight="1">
      <c r="A1007"/>
    </row>
    <row r="1008" spans="1:1" ht="12.75" customHeight="1">
      <c r="A1008"/>
    </row>
    <row r="1009" spans="1:1" ht="12.75" customHeight="1">
      <c r="A1009"/>
    </row>
    <row r="1010" spans="1:1" ht="12.75" customHeight="1">
      <c r="A1010"/>
    </row>
    <row r="1011" spans="1:1" ht="12.75" customHeight="1">
      <c r="A1011"/>
    </row>
    <row r="1012" spans="1:1" ht="12.75" customHeight="1">
      <c r="A1012"/>
    </row>
    <row r="1013" spans="1:1" ht="12.75" customHeight="1">
      <c r="A1013"/>
    </row>
    <row r="1014" spans="1:1" ht="12.75" customHeight="1">
      <c r="A1014"/>
    </row>
    <row r="1015" spans="1:1" ht="12.75" customHeight="1">
      <c r="A1015"/>
    </row>
    <row r="1016" spans="1:1" ht="12.75" customHeight="1">
      <c r="A1016"/>
    </row>
    <row r="1017" spans="1:1" ht="12.75" customHeight="1">
      <c r="A1017"/>
    </row>
    <row r="1018" spans="1:1" ht="12.75" customHeight="1">
      <c r="A1018"/>
    </row>
    <row r="1019" spans="1:1" ht="12.75" customHeight="1">
      <c r="A1019"/>
    </row>
    <row r="1020" spans="1:1" ht="12.75" customHeight="1">
      <c r="A1020"/>
    </row>
    <row r="1021" spans="1:1" ht="12.75" customHeight="1">
      <c r="A1021"/>
    </row>
    <row r="1022" spans="1:1" ht="12.75" customHeight="1">
      <c r="A1022"/>
    </row>
    <row r="1023" spans="1:1" ht="12.75" customHeight="1">
      <c r="A1023"/>
    </row>
    <row r="1024" spans="1:1" ht="12.75" customHeight="1">
      <c r="A1024"/>
    </row>
    <row r="1025" spans="1:1" ht="12.75" customHeight="1">
      <c r="A1025"/>
    </row>
    <row r="1026" spans="1:1" ht="12.75" customHeight="1">
      <c r="A1026"/>
    </row>
    <row r="1027" spans="1:1" ht="12.75" customHeight="1">
      <c r="A1027"/>
    </row>
    <row r="1028" spans="1:1" ht="12.75" customHeight="1">
      <c r="A1028"/>
    </row>
    <row r="1029" spans="1:1" ht="12.75" customHeight="1">
      <c r="A1029"/>
    </row>
    <row r="1030" spans="1:1" ht="12.75" customHeight="1">
      <c r="A1030"/>
    </row>
    <row r="1031" spans="1:1" ht="12.75" customHeight="1">
      <c r="A1031"/>
    </row>
    <row r="1032" spans="1:1" ht="12.75" customHeight="1">
      <c r="A1032"/>
    </row>
    <row r="1033" spans="1:1" ht="12.75" customHeight="1">
      <c r="A1033"/>
    </row>
    <row r="1034" spans="1:1" ht="12.75" customHeight="1">
      <c r="A1034"/>
    </row>
    <row r="1035" spans="1:1" ht="12.75" customHeight="1">
      <c r="A1035"/>
    </row>
    <row r="1036" spans="1:1" ht="12.75" customHeight="1">
      <c r="A1036"/>
    </row>
    <row r="1037" spans="1:1" ht="12.75" customHeight="1">
      <c r="A1037"/>
    </row>
    <row r="1038" spans="1:1" ht="12.75" customHeight="1">
      <c r="A1038"/>
    </row>
    <row r="1039" spans="1:1" ht="12.75" customHeight="1">
      <c r="A1039"/>
    </row>
    <row r="1040" spans="1:1" ht="12.75" customHeight="1">
      <c r="A1040"/>
    </row>
    <row r="1041" spans="1:1" ht="12.75" customHeight="1">
      <c r="A1041"/>
    </row>
    <row r="1042" spans="1:1" ht="12.75" customHeight="1">
      <c r="A1042"/>
    </row>
    <row r="1043" spans="1:1" ht="12.75" customHeight="1">
      <c r="A1043"/>
    </row>
    <row r="1044" spans="1:1" ht="12.75" customHeight="1">
      <c r="A1044"/>
    </row>
    <row r="1045" spans="1:1" ht="12.75" customHeight="1">
      <c r="A1045"/>
    </row>
    <row r="1046" spans="1:1" ht="12.75" customHeight="1">
      <c r="A1046"/>
    </row>
    <row r="1047" spans="1:1" ht="12.75" customHeight="1">
      <c r="A1047"/>
    </row>
    <row r="1048" spans="1:1" ht="12.75" customHeight="1">
      <c r="A1048"/>
    </row>
    <row r="1049" spans="1:1" ht="12.75" customHeight="1">
      <c r="A1049"/>
    </row>
    <row r="1050" spans="1:1" ht="12.75" customHeight="1">
      <c r="A1050"/>
    </row>
    <row r="1051" spans="1:1" ht="12.75" customHeight="1">
      <c r="A1051"/>
    </row>
    <row r="1052" spans="1:1" ht="12.75" customHeight="1">
      <c r="A1052"/>
    </row>
    <row r="1053" spans="1:1" ht="12.75" customHeight="1">
      <c r="A1053"/>
    </row>
    <row r="1054" spans="1:1" ht="12.75" customHeight="1">
      <c r="A1054"/>
    </row>
    <row r="1055" spans="1:1" ht="12.75" customHeight="1">
      <c r="A1055"/>
    </row>
    <row r="1056" spans="1:1" ht="12.75" customHeight="1">
      <c r="A1056"/>
    </row>
    <row r="1057" spans="1:1" ht="12.75" customHeight="1">
      <c r="A1057"/>
    </row>
    <row r="1058" spans="1:1" ht="12.75" customHeight="1">
      <c r="A1058"/>
    </row>
    <row r="1059" spans="1:1" ht="12.75" customHeight="1">
      <c r="A1059"/>
    </row>
    <row r="1060" spans="1:1" ht="12.75" customHeight="1">
      <c r="A1060"/>
    </row>
    <row r="1061" spans="1:1" ht="12.75" customHeight="1">
      <c r="A1061"/>
    </row>
    <row r="1062" spans="1:1" ht="12.75" customHeight="1">
      <c r="A1062"/>
    </row>
    <row r="1063" spans="1:1" ht="12.75" customHeight="1">
      <c r="A1063"/>
    </row>
    <row r="1064" spans="1:1" ht="12.75" customHeight="1">
      <c r="A1064"/>
    </row>
    <row r="1065" spans="1:1" ht="12.75" customHeight="1">
      <c r="A1065"/>
    </row>
    <row r="1066" spans="1:1" ht="12.75" customHeight="1">
      <c r="A1066"/>
    </row>
    <row r="1067" spans="1:1" ht="12.75" customHeight="1">
      <c r="A1067"/>
    </row>
    <row r="1068" spans="1:1" ht="12.75" customHeight="1">
      <c r="A1068"/>
    </row>
    <row r="1069" spans="1:1" ht="12.75" customHeight="1">
      <c r="A1069"/>
    </row>
    <row r="1070" spans="1:1" ht="12.75" customHeight="1">
      <c r="A1070"/>
    </row>
    <row r="1071" spans="1:1" ht="12.75" customHeight="1">
      <c r="A1071"/>
    </row>
    <row r="1072" spans="1:1" ht="12.75" customHeight="1">
      <c r="A1072"/>
    </row>
    <row r="1073" spans="1:1" ht="12.75" customHeight="1">
      <c r="A1073"/>
    </row>
    <row r="1074" spans="1:1" ht="12.75" customHeight="1">
      <c r="A1074"/>
    </row>
    <row r="1075" spans="1:1" ht="12.75" customHeight="1">
      <c r="A1075"/>
    </row>
    <row r="1076" spans="1:1" ht="12.75" customHeight="1">
      <c r="A1076"/>
    </row>
    <row r="1077" spans="1:1" ht="12.75" customHeight="1">
      <c r="A1077"/>
    </row>
    <row r="1078" spans="1:1" ht="12.75" customHeight="1">
      <c r="A1078"/>
    </row>
    <row r="1079" spans="1:1" ht="12.75" customHeight="1">
      <c r="A1079"/>
    </row>
    <row r="1080" spans="1:1" ht="12.75" customHeight="1">
      <c r="A1080"/>
    </row>
    <row r="1081" spans="1:1" ht="12.75" customHeight="1">
      <c r="A1081"/>
    </row>
    <row r="1082" spans="1:1" ht="12.75" customHeight="1">
      <c r="A1082"/>
    </row>
    <row r="1083" spans="1:1" ht="12.75" customHeight="1">
      <c r="A1083"/>
    </row>
    <row r="1084" spans="1:1" ht="12.75" customHeight="1">
      <c r="A1084"/>
    </row>
    <row r="1085" spans="1:1" ht="12.75" customHeight="1">
      <c r="A1085"/>
    </row>
    <row r="1086" spans="1:1" ht="12.75" customHeight="1">
      <c r="A1086"/>
    </row>
    <row r="1087" spans="1:1" ht="12.75" customHeight="1">
      <c r="A1087"/>
    </row>
    <row r="1088" spans="1:1" ht="12.75" customHeight="1">
      <c r="A1088"/>
    </row>
    <row r="1089" spans="1:1" ht="12.75" customHeight="1">
      <c r="A1089"/>
    </row>
    <row r="1090" spans="1:1" ht="12.75" customHeight="1">
      <c r="A1090"/>
    </row>
    <row r="1091" spans="1:1" ht="12.75" customHeight="1">
      <c r="A1091"/>
    </row>
    <row r="1092" spans="1:1" ht="12.75" customHeight="1">
      <c r="A1092"/>
    </row>
    <row r="1093" spans="1:1" ht="12.75" customHeight="1">
      <c r="A1093"/>
    </row>
    <row r="1094" spans="1:1" ht="12.75" customHeight="1">
      <c r="A1094"/>
    </row>
    <row r="1095" spans="1:1" ht="12.75" customHeight="1">
      <c r="A1095"/>
    </row>
    <row r="1096" spans="1:1" ht="12.75" customHeight="1">
      <c r="A1096"/>
    </row>
    <row r="1097" spans="1:1" ht="12.75" customHeight="1">
      <c r="A1097"/>
    </row>
    <row r="1098" spans="1:1" ht="12.75" customHeight="1">
      <c r="A1098"/>
    </row>
    <row r="1099" spans="1:1" ht="12.75" customHeight="1">
      <c r="A1099"/>
    </row>
    <row r="1100" spans="1:1" ht="12.75" customHeight="1">
      <c r="A1100"/>
    </row>
    <row r="1101" spans="1:1" ht="12.75" customHeight="1">
      <c r="A1101"/>
    </row>
    <row r="1102" spans="1:1" ht="12.75" customHeight="1">
      <c r="A1102"/>
    </row>
    <row r="1103" spans="1:1" ht="12.75" customHeight="1">
      <c r="A1103"/>
    </row>
    <row r="1104" spans="1:1" ht="12.75" customHeight="1">
      <c r="A1104"/>
    </row>
    <row r="1105" spans="1:1" ht="12.75" customHeight="1">
      <c r="A1105"/>
    </row>
    <row r="1106" spans="1:1" ht="12.75" customHeight="1">
      <c r="A1106"/>
    </row>
    <row r="1107" spans="1:1" ht="12.75" customHeight="1">
      <c r="A1107"/>
    </row>
    <row r="1108" spans="1:1" ht="12.75" customHeight="1">
      <c r="A1108"/>
    </row>
    <row r="1109" spans="1:1" ht="12.75" customHeight="1">
      <c r="A1109"/>
    </row>
    <row r="1110" spans="1:1" ht="12.75" customHeight="1">
      <c r="A1110"/>
    </row>
    <row r="1111" spans="1:1" ht="12.75" customHeight="1">
      <c r="A1111"/>
    </row>
    <row r="1112" spans="1:1" ht="12.75" customHeight="1">
      <c r="A1112"/>
    </row>
    <row r="1113" spans="1:1" ht="12.75" customHeight="1">
      <c r="A1113"/>
    </row>
    <row r="1114" spans="1:1" ht="12.75" customHeight="1">
      <c r="A1114"/>
    </row>
    <row r="1115" spans="1:1" ht="12.75" customHeight="1">
      <c r="A1115"/>
    </row>
    <row r="1116" spans="1:1" ht="12.75" customHeight="1">
      <c r="A1116"/>
    </row>
    <row r="1117" spans="1:1" ht="12.75" customHeight="1">
      <c r="A1117"/>
    </row>
    <row r="1118" spans="1:1" ht="12.75" customHeight="1">
      <c r="A1118"/>
    </row>
    <row r="1119" spans="1:1" ht="12.75" customHeight="1">
      <c r="A1119"/>
    </row>
    <row r="1120" spans="1:1" ht="12.75" customHeight="1">
      <c r="A1120"/>
    </row>
    <row r="1121" spans="1:1" ht="12.75" customHeight="1">
      <c r="A1121"/>
    </row>
    <row r="1122" spans="1:1" ht="12.75" customHeight="1">
      <c r="A1122"/>
    </row>
    <row r="1123" spans="1:1" ht="12.75" customHeight="1">
      <c r="A1123"/>
    </row>
    <row r="1124" spans="1:1" ht="12.75" customHeight="1">
      <c r="A1124"/>
    </row>
    <row r="1125" spans="1:1" ht="12.75" customHeight="1">
      <c r="A1125"/>
    </row>
    <row r="1126" spans="1:1" ht="12.75" customHeight="1">
      <c r="A1126"/>
    </row>
    <row r="1127" spans="1:1" ht="12.75" customHeight="1">
      <c r="A1127"/>
    </row>
    <row r="1128" spans="1:1" ht="12.75" customHeight="1">
      <c r="A1128"/>
    </row>
    <row r="1129" spans="1:1" ht="12.75" customHeight="1">
      <c r="A1129"/>
    </row>
    <row r="1130" spans="1:1" ht="12.75" customHeight="1">
      <c r="A1130"/>
    </row>
    <row r="1131" spans="1:1" ht="12.75" customHeight="1">
      <c r="A1131"/>
    </row>
    <row r="1132" spans="1:1" ht="12.75" customHeight="1">
      <c r="A1132"/>
    </row>
    <row r="1133" spans="1:1" ht="12.75" customHeight="1">
      <c r="A1133"/>
    </row>
    <row r="1134" spans="1:1" ht="12.75" customHeight="1">
      <c r="A1134"/>
    </row>
    <row r="1135" spans="1:1" ht="12.75" customHeight="1">
      <c r="A1135"/>
    </row>
    <row r="1136" spans="1:1" ht="12.75" customHeight="1">
      <c r="A1136"/>
    </row>
    <row r="1137" spans="1:1" ht="12.75" customHeight="1">
      <c r="A1137"/>
    </row>
    <row r="1138" spans="1:1" ht="12.75" customHeight="1">
      <c r="A1138"/>
    </row>
    <row r="1139" spans="1:1" ht="12.75" customHeight="1">
      <c r="A1139"/>
    </row>
    <row r="1140" spans="1:1" ht="12.75" customHeight="1">
      <c r="A1140"/>
    </row>
    <row r="1141" spans="1:1" ht="12.75" customHeight="1">
      <c r="A1141"/>
    </row>
    <row r="1142" spans="1:1" ht="12.75" customHeight="1">
      <c r="A1142"/>
    </row>
    <row r="1143" spans="1:1" ht="12.75" customHeight="1">
      <c r="A1143"/>
    </row>
    <row r="1144" spans="1:1" ht="12.75" customHeight="1">
      <c r="A1144"/>
    </row>
    <row r="1145" spans="1:1" ht="12.75" customHeight="1">
      <c r="A1145"/>
    </row>
    <row r="1146" spans="1:1" ht="12.75" customHeight="1">
      <c r="A1146"/>
    </row>
    <row r="1147" spans="1:1" ht="12.75" customHeight="1">
      <c r="A1147"/>
    </row>
    <row r="1148" spans="1:1" ht="12.75" customHeight="1">
      <c r="A1148"/>
    </row>
    <row r="1149" spans="1:1" ht="12.75" customHeight="1">
      <c r="A1149"/>
    </row>
    <row r="1150" spans="1:1" ht="12.75" customHeight="1">
      <c r="A1150"/>
    </row>
    <row r="1151" spans="1:1" ht="12.75" customHeight="1">
      <c r="A1151"/>
    </row>
    <row r="1152" spans="1:1" ht="12.75" customHeight="1">
      <c r="A1152"/>
    </row>
    <row r="1153" spans="1:1" ht="12.75" customHeight="1">
      <c r="A1153"/>
    </row>
    <row r="1154" spans="1:1" ht="12.75" customHeight="1">
      <c r="A1154"/>
    </row>
    <row r="1155" spans="1:1" ht="12.75" customHeight="1">
      <c r="A1155"/>
    </row>
    <row r="1156" spans="1:1" ht="12.75" customHeight="1">
      <c r="A1156"/>
    </row>
    <row r="1157" spans="1:1" ht="12.75" customHeight="1">
      <c r="A1157"/>
    </row>
    <row r="1158" spans="1:1" ht="12.75" customHeight="1">
      <c r="A1158"/>
    </row>
    <row r="1159" spans="1:1" ht="12.75" customHeight="1">
      <c r="A1159"/>
    </row>
    <row r="1160" spans="1:1" ht="12.75" customHeight="1">
      <c r="A1160"/>
    </row>
    <row r="1161" spans="1:1" ht="12.75" customHeight="1">
      <c r="A1161"/>
    </row>
    <row r="1162" spans="1:1" ht="12.75" customHeight="1">
      <c r="A1162"/>
    </row>
    <row r="1163" spans="1:1" ht="12.75" customHeight="1">
      <c r="A1163"/>
    </row>
    <row r="1164" spans="1:1" ht="12.75" customHeight="1">
      <c r="A1164"/>
    </row>
    <row r="1165" spans="1:1" ht="12.75" customHeight="1">
      <c r="A1165"/>
    </row>
    <row r="1166" spans="1:1" ht="12.75" customHeight="1">
      <c r="A1166"/>
    </row>
    <row r="1167" spans="1:1" ht="12.75" customHeight="1">
      <c r="A1167"/>
    </row>
    <row r="1168" spans="1:1" ht="12.75" customHeight="1">
      <c r="A1168"/>
    </row>
    <row r="1169" spans="1:1" ht="12.75" customHeight="1">
      <c r="A1169"/>
    </row>
    <row r="1170" spans="1:1" ht="12.75" customHeight="1">
      <c r="A1170"/>
    </row>
    <row r="1171" spans="1:1" ht="12.75" customHeight="1">
      <c r="A1171"/>
    </row>
    <row r="1172" spans="1:1" ht="12.75" customHeight="1">
      <c r="A1172"/>
    </row>
    <row r="1173" spans="1:1" ht="12.75" customHeight="1">
      <c r="A1173"/>
    </row>
    <row r="1174" spans="1:1" ht="12.75" customHeight="1">
      <c r="A1174"/>
    </row>
    <row r="1175" spans="1:1" ht="12.75" customHeight="1">
      <c r="A1175"/>
    </row>
    <row r="1176" spans="1:1" ht="12.75" customHeight="1">
      <c r="A1176"/>
    </row>
    <row r="1177" spans="1:1" ht="12.75" customHeight="1">
      <c r="A1177"/>
    </row>
    <row r="1178" spans="1:1" ht="12.75" customHeight="1">
      <c r="A1178"/>
    </row>
    <row r="1179" spans="1:1" ht="12.75" customHeight="1">
      <c r="A1179"/>
    </row>
    <row r="1180" spans="1:1" ht="12.75" customHeight="1">
      <c r="A1180"/>
    </row>
    <row r="1181" spans="1:1" ht="12.75" customHeight="1">
      <c r="A1181"/>
    </row>
    <row r="1182" spans="1:1" ht="12.75" customHeight="1">
      <c r="A1182"/>
    </row>
    <row r="1183" spans="1:1" ht="12.75" customHeight="1">
      <c r="A1183"/>
    </row>
    <row r="1184" spans="1:1" ht="12.75" customHeight="1">
      <c r="A1184"/>
    </row>
    <row r="1185" spans="1:1" ht="12.75" customHeight="1">
      <c r="A1185"/>
    </row>
    <row r="1186" spans="1:1" ht="12.75" customHeight="1">
      <c r="A1186"/>
    </row>
    <row r="1187" spans="1:1" ht="12.75" customHeight="1">
      <c r="A1187"/>
    </row>
    <row r="1188" spans="1:1" ht="12.75" customHeight="1">
      <c r="A1188"/>
    </row>
    <row r="1189" spans="1:1" ht="12.75" customHeight="1">
      <c r="A1189"/>
    </row>
    <row r="1190" spans="1:1" ht="12.75" customHeight="1">
      <c r="A1190"/>
    </row>
    <row r="1191" spans="1:1" ht="12.75" customHeight="1">
      <c r="A1191"/>
    </row>
    <row r="1192" spans="1:1" ht="12.75" customHeight="1">
      <c r="A1192"/>
    </row>
    <row r="1193" spans="1:1" ht="12.75" customHeight="1">
      <c r="A1193"/>
    </row>
    <row r="1194" spans="1:1" ht="12.75" customHeight="1">
      <c r="A1194"/>
    </row>
    <row r="1195" spans="1:1" ht="12.75" customHeight="1">
      <c r="A1195"/>
    </row>
    <row r="1196" spans="1:1" ht="12.75" customHeight="1">
      <c r="A1196"/>
    </row>
    <row r="1197" spans="1:1" ht="12.75" customHeight="1">
      <c r="A1197"/>
    </row>
    <row r="1198" spans="1:1" ht="12.75" customHeight="1">
      <c r="A1198"/>
    </row>
    <row r="1199" spans="1:1" ht="12.75" customHeight="1">
      <c r="A1199"/>
    </row>
    <row r="1200" spans="1:1" ht="12.75" customHeight="1">
      <c r="A1200"/>
    </row>
    <row r="1201" spans="1:1" ht="12.75" customHeight="1">
      <c r="A1201"/>
    </row>
    <row r="1202" spans="1:1" ht="12.75" customHeight="1">
      <c r="A1202"/>
    </row>
    <row r="1203" spans="1:1" ht="12.75" customHeight="1">
      <c r="A1203"/>
    </row>
    <row r="1204" spans="1:1" ht="12.75" customHeight="1">
      <c r="A1204"/>
    </row>
    <row r="1205" spans="1:1" ht="12.75" customHeight="1">
      <c r="A1205"/>
    </row>
    <row r="1206" spans="1:1" ht="12.75" customHeight="1">
      <c r="A1206"/>
    </row>
    <row r="1207" spans="1:1" ht="12.75" customHeight="1">
      <c r="A1207"/>
    </row>
    <row r="1208" spans="1:1" ht="12.75" customHeight="1">
      <c r="A1208"/>
    </row>
    <row r="1209" spans="1:1" ht="12.75" customHeight="1">
      <c r="A1209"/>
    </row>
    <row r="1210" spans="1:1" ht="12.75" customHeight="1">
      <c r="A1210"/>
    </row>
    <row r="1211" spans="1:1" ht="12.75" customHeight="1">
      <c r="A1211"/>
    </row>
    <row r="1212" spans="1:1" ht="12.75" customHeight="1">
      <c r="A1212"/>
    </row>
    <row r="1213" spans="1:1" ht="12.75" customHeight="1">
      <c r="A1213"/>
    </row>
    <row r="1214" spans="1:1" ht="12.75" customHeight="1">
      <c r="A1214"/>
    </row>
    <row r="1215" spans="1:1" ht="12.75" customHeight="1">
      <c r="A1215"/>
    </row>
    <row r="1216" spans="1:1" ht="12.75" customHeight="1">
      <c r="A1216"/>
    </row>
    <row r="1217" spans="1:1" ht="12.75" customHeight="1">
      <c r="A1217"/>
    </row>
    <row r="1218" spans="1:1" ht="12.75" customHeight="1">
      <c r="A1218"/>
    </row>
    <row r="1219" spans="1:1" ht="12.75" customHeight="1">
      <c r="A1219"/>
    </row>
    <row r="1220" spans="1:1" ht="12.75" customHeight="1">
      <c r="A1220"/>
    </row>
    <row r="1221" spans="1:1" ht="12.75" customHeight="1">
      <c r="A1221"/>
    </row>
    <row r="1222" spans="1:1" ht="12.75" customHeight="1">
      <c r="A1222"/>
    </row>
    <row r="1223" spans="1:1" ht="12.75" customHeight="1">
      <c r="A1223"/>
    </row>
    <row r="1224" spans="1:1" ht="12.75" customHeight="1">
      <c r="A1224"/>
    </row>
    <row r="1225" spans="1:1" ht="12.75" customHeight="1">
      <c r="A1225"/>
    </row>
    <row r="1226" spans="1:1" ht="12.75" customHeight="1">
      <c r="A1226"/>
    </row>
    <row r="1227" spans="1:1" ht="12.75" customHeight="1">
      <c r="A1227"/>
    </row>
    <row r="1228" spans="1:1" ht="12.75" customHeight="1">
      <c r="A1228"/>
    </row>
    <row r="1229" spans="1:1" ht="12.75" customHeight="1">
      <c r="A1229"/>
    </row>
    <row r="1230" spans="1:1" ht="12.75" customHeight="1">
      <c r="A1230"/>
    </row>
    <row r="1231" spans="1:1" ht="12.75" customHeight="1">
      <c r="A1231"/>
    </row>
    <row r="1232" spans="1:1" ht="12.75" customHeight="1">
      <c r="A1232"/>
    </row>
    <row r="1233" spans="1:1" ht="12.75" customHeight="1">
      <c r="A1233"/>
    </row>
    <row r="1234" spans="1:1" ht="12.75" customHeight="1">
      <c r="A1234"/>
    </row>
    <row r="1235" spans="1:1" ht="12.75" customHeight="1">
      <c r="A1235"/>
    </row>
    <row r="1236" spans="1:1" ht="12.75" customHeight="1">
      <c r="A1236"/>
    </row>
    <row r="1237" spans="1:1" ht="12.75" customHeight="1">
      <c r="A1237"/>
    </row>
    <row r="1238" spans="1:1" ht="12.75" customHeight="1">
      <c r="A1238"/>
    </row>
    <row r="1239" spans="1:1" ht="12.75" customHeight="1">
      <c r="A1239"/>
    </row>
    <row r="1240" spans="1:1" ht="12.75" customHeight="1">
      <c r="A1240"/>
    </row>
    <row r="1241" spans="1:1" ht="12.75" customHeight="1">
      <c r="A1241"/>
    </row>
    <row r="1242" spans="1:1" ht="12.75" customHeight="1">
      <c r="A1242"/>
    </row>
    <row r="1243" spans="1:1" ht="12.75" customHeight="1">
      <c r="A1243"/>
    </row>
    <row r="1244" spans="1:1" ht="12.75" customHeight="1">
      <c r="A1244"/>
    </row>
    <row r="1245" spans="1:1" ht="12.75" customHeight="1">
      <c r="A1245"/>
    </row>
    <row r="1246" spans="1:1" ht="12.75" customHeight="1">
      <c r="A1246"/>
    </row>
    <row r="1247" spans="1:1" ht="12.75" customHeight="1">
      <c r="A1247"/>
    </row>
    <row r="1248" spans="1:1" ht="12.75" customHeight="1">
      <c r="A1248"/>
    </row>
    <row r="1249" spans="1:1" ht="12.75" customHeight="1">
      <c r="A1249"/>
    </row>
    <row r="1250" spans="1:1" ht="12.75" customHeight="1">
      <c r="A1250"/>
    </row>
    <row r="1251" spans="1:1" ht="12.75" customHeight="1">
      <c r="A1251"/>
    </row>
    <row r="1252" spans="1:1" ht="12.75" customHeight="1">
      <c r="A1252"/>
    </row>
    <row r="1253" spans="1:1" ht="12.75" customHeight="1">
      <c r="A1253"/>
    </row>
    <row r="1254" spans="1:1" ht="12.75" customHeight="1">
      <c r="A1254"/>
    </row>
    <row r="1255" spans="1:1" ht="12.75" customHeight="1">
      <c r="A1255"/>
    </row>
    <row r="1256" spans="1:1" ht="12.75" customHeight="1">
      <c r="A1256"/>
    </row>
    <row r="1257" spans="1:1" ht="12.75" customHeight="1">
      <c r="A1257"/>
    </row>
    <row r="1258" spans="1:1" ht="12.75" customHeight="1">
      <c r="A1258"/>
    </row>
    <row r="1259" spans="1:1" ht="12.75" customHeight="1">
      <c r="A1259"/>
    </row>
    <row r="1260" spans="1:1" ht="12.75" customHeight="1">
      <c r="A1260"/>
    </row>
    <row r="1261" spans="1:1" ht="12.75" customHeight="1">
      <c r="A1261"/>
    </row>
    <row r="1262" spans="1:1" ht="12.75" customHeight="1">
      <c r="A1262"/>
    </row>
    <row r="1263" spans="1:1" ht="12.75" customHeight="1">
      <c r="A1263"/>
    </row>
    <row r="1264" spans="1:1" ht="12.75" customHeight="1">
      <c r="A1264"/>
    </row>
    <row r="1265" spans="1:1" ht="12.75" customHeight="1">
      <c r="A1265"/>
    </row>
    <row r="1266" spans="1:1" ht="12.75" customHeight="1">
      <c r="A1266"/>
    </row>
    <row r="1267" spans="1:1" ht="12.75" customHeight="1">
      <c r="A1267"/>
    </row>
    <row r="1268" spans="1:1" ht="12.75" customHeight="1">
      <c r="A1268"/>
    </row>
    <row r="1269" spans="1:1" ht="12.75" customHeight="1">
      <c r="A1269"/>
    </row>
    <row r="1270" spans="1:1" ht="12.75" customHeight="1">
      <c r="A1270"/>
    </row>
    <row r="1271" spans="1:1" ht="12.75" customHeight="1">
      <c r="A1271"/>
    </row>
    <row r="1272" spans="1:1" ht="12.75" customHeight="1">
      <c r="A1272"/>
    </row>
    <row r="1273" spans="1:1" ht="12.75" customHeight="1">
      <c r="A1273"/>
    </row>
    <row r="1274" spans="1:1" ht="12.75" customHeight="1">
      <c r="A1274"/>
    </row>
    <row r="1275" spans="1:1" ht="12.75" customHeight="1">
      <c r="A1275"/>
    </row>
    <row r="1276" spans="1:1" ht="12.75" customHeight="1">
      <c r="A1276"/>
    </row>
    <row r="1277" spans="1:1" ht="12.75" customHeight="1">
      <c r="A1277"/>
    </row>
    <row r="1278" spans="1:1" ht="12.75" customHeight="1">
      <c r="A1278"/>
    </row>
    <row r="1279" spans="1:1" ht="12.75" customHeight="1">
      <c r="A1279"/>
    </row>
    <row r="1280" spans="1:1" ht="12.75" customHeight="1">
      <c r="A1280"/>
    </row>
    <row r="1281" spans="1:1" ht="12.75" customHeight="1">
      <c r="A1281"/>
    </row>
    <row r="1282" spans="1:1" ht="12.75" customHeight="1">
      <c r="A1282"/>
    </row>
    <row r="1283" spans="1:1" ht="12.75" customHeight="1">
      <c r="A1283"/>
    </row>
    <row r="1284" spans="1:1" ht="12.75" customHeight="1">
      <c r="A1284"/>
    </row>
    <row r="1285" spans="1:1" ht="12.75" customHeight="1">
      <c r="A1285"/>
    </row>
    <row r="1286" spans="1:1" ht="12.75" customHeight="1">
      <c r="A1286"/>
    </row>
    <row r="1287" spans="1:1" ht="12.75" customHeight="1">
      <c r="A1287"/>
    </row>
    <row r="1288" spans="1:1" ht="12.75" customHeight="1">
      <c r="A1288"/>
    </row>
    <row r="1289" spans="1:1" ht="12.75" customHeight="1">
      <c r="A1289"/>
    </row>
    <row r="1290" spans="1:1" ht="12.75" customHeight="1">
      <c r="A1290"/>
    </row>
    <row r="1291" spans="1:1" ht="12.75" customHeight="1">
      <c r="A1291"/>
    </row>
    <row r="1292" spans="1:1" ht="12.75" customHeight="1">
      <c r="A1292"/>
    </row>
    <row r="1293" spans="1:1" ht="12.75" customHeight="1">
      <c r="A1293"/>
    </row>
    <row r="1294" spans="1:1" ht="12.75" customHeight="1">
      <c r="A1294"/>
    </row>
    <row r="1295" spans="1:1" ht="12.75" customHeight="1">
      <c r="A1295"/>
    </row>
    <row r="1296" spans="1:1" ht="12.75" customHeight="1">
      <c r="A1296"/>
    </row>
    <row r="1297" spans="1:1" ht="12.75" customHeight="1">
      <c r="A1297"/>
    </row>
    <row r="1298" spans="1:1" ht="12.75" customHeight="1">
      <c r="A1298"/>
    </row>
    <row r="1299" spans="1:1" ht="12.75" customHeight="1">
      <c r="A1299"/>
    </row>
    <row r="1300" spans="1:1" ht="12.75" customHeight="1">
      <c r="A1300"/>
    </row>
    <row r="1301" spans="1:1" ht="12.75" customHeight="1">
      <c r="A1301"/>
    </row>
    <row r="1302" spans="1:1" ht="12.75" customHeight="1">
      <c r="A1302"/>
    </row>
    <row r="1303" spans="1:1" ht="12.75" customHeight="1">
      <c r="A1303"/>
    </row>
    <row r="1304" spans="1:1" ht="12.75" customHeight="1">
      <c r="A1304"/>
    </row>
    <row r="1305" spans="1:1" ht="12.75" customHeight="1">
      <c r="A1305"/>
    </row>
    <row r="1306" spans="1:1" ht="12.75" customHeight="1">
      <c r="A1306"/>
    </row>
    <row r="1307" spans="1:1" ht="12.75" customHeight="1">
      <c r="A1307"/>
    </row>
    <row r="1308" spans="1:1" ht="12.75" customHeight="1">
      <c r="A1308"/>
    </row>
    <row r="1309" spans="1:1" ht="12.75" customHeight="1">
      <c r="A1309"/>
    </row>
    <row r="1310" spans="1:1" ht="12.75" customHeight="1">
      <c r="A1310"/>
    </row>
    <row r="1311" spans="1:1" ht="12.75" customHeight="1">
      <c r="A1311"/>
    </row>
    <row r="1312" spans="1:1" ht="12.75" customHeight="1">
      <c r="A1312"/>
    </row>
    <row r="1313" spans="1:1" ht="12.75" customHeight="1">
      <c r="A1313"/>
    </row>
    <row r="1314" spans="1:1" ht="12.75" customHeight="1">
      <c r="A1314"/>
    </row>
    <row r="1315" spans="1:1" ht="12.75" customHeight="1">
      <c r="A1315"/>
    </row>
    <row r="1316" spans="1:1" ht="12.75" customHeight="1">
      <c r="A1316"/>
    </row>
    <row r="1317" spans="1:1" ht="12.75" customHeight="1">
      <c r="A1317"/>
    </row>
    <row r="1318" spans="1:1" ht="12.75" customHeight="1">
      <c r="A1318"/>
    </row>
    <row r="1319" spans="1:1" ht="12.75" customHeight="1">
      <c r="A1319"/>
    </row>
    <row r="1320" spans="1:1" ht="12.75" customHeight="1">
      <c r="A1320"/>
    </row>
    <row r="1321" spans="1:1" ht="12.75" customHeight="1">
      <c r="A1321"/>
    </row>
    <row r="1322" spans="1:1" ht="12.75" customHeight="1">
      <c r="A1322"/>
    </row>
    <row r="1323" spans="1:1" ht="12.75" customHeight="1">
      <c r="A1323"/>
    </row>
    <row r="1324" spans="1:1" ht="12.75" customHeight="1">
      <c r="A1324"/>
    </row>
    <row r="1325" spans="1:1" ht="12.75" customHeight="1">
      <c r="A1325"/>
    </row>
    <row r="1326" spans="1:1" ht="12.75" customHeight="1">
      <c r="A1326"/>
    </row>
    <row r="1327" spans="1:1" ht="12.75" customHeight="1">
      <c r="A1327"/>
    </row>
    <row r="1328" spans="1:1" ht="12.75" customHeight="1">
      <c r="A1328"/>
    </row>
    <row r="1329" spans="1:1" ht="12.75" customHeight="1">
      <c r="A1329"/>
    </row>
    <row r="1330" spans="1:1" ht="12.75" customHeight="1">
      <c r="A1330"/>
    </row>
    <row r="1331" spans="1:1" ht="12.75" customHeight="1">
      <c r="A1331"/>
    </row>
    <row r="1332" spans="1:1" ht="12.75" customHeight="1">
      <c r="A1332"/>
    </row>
    <row r="1333" spans="1:1" ht="12.75" customHeight="1">
      <c r="A1333"/>
    </row>
    <row r="1334" spans="1:1" ht="12.75" customHeight="1">
      <c r="A1334"/>
    </row>
    <row r="1335" spans="1:1" ht="12.75" customHeight="1">
      <c r="A1335"/>
    </row>
    <row r="1336" spans="1:1" ht="12.75" customHeight="1">
      <c r="A1336"/>
    </row>
    <row r="1337" spans="1:1" ht="12.75" customHeight="1">
      <c r="A1337"/>
    </row>
    <row r="1338" spans="1:1" ht="12.75" customHeight="1">
      <c r="A1338"/>
    </row>
    <row r="1339" spans="1:1" ht="12.75" customHeight="1">
      <c r="A1339"/>
    </row>
    <row r="1340" spans="1:1" ht="12.75" customHeight="1">
      <c r="A1340"/>
    </row>
    <row r="1341" spans="1:1" ht="12.75" customHeight="1">
      <c r="A1341"/>
    </row>
    <row r="1342" spans="1:1" ht="12.75" customHeight="1">
      <c r="A1342"/>
    </row>
    <row r="1343" spans="1:1" ht="12.75" customHeight="1">
      <c r="A1343"/>
    </row>
    <row r="1344" spans="1:1" ht="12.75" customHeight="1">
      <c r="A1344"/>
    </row>
    <row r="1345" spans="1:1" ht="12.75" customHeight="1">
      <c r="A1345"/>
    </row>
    <row r="1346" spans="1:1" ht="12.75" customHeight="1">
      <c r="A1346"/>
    </row>
    <row r="1347" spans="1:1" ht="12.75" customHeight="1">
      <c r="A1347"/>
    </row>
    <row r="1348" spans="1:1" ht="12.75" customHeight="1">
      <c r="A1348"/>
    </row>
    <row r="1349" spans="1:1" ht="12.75" customHeight="1">
      <c r="A1349"/>
    </row>
    <row r="1350" spans="1:1" ht="12.75" customHeight="1">
      <c r="A1350"/>
    </row>
    <row r="1351" spans="1:1" ht="12.75" customHeight="1">
      <c r="A1351"/>
    </row>
    <row r="1352" spans="1:1" ht="12.75" customHeight="1">
      <c r="A1352"/>
    </row>
    <row r="1353" spans="1:1" ht="12.75" customHeight="1">
      <c r="A1353"/>
    </row>
    <row r="1354" spans="1:1" ht="12.75" customHeight="1">
      <c r="A1354"/>
    </row>
    <row r="1355" spans="1:1" ht="12.75" customHeight="1">
      <c r="A1355"/>
    </row>
    <row r="1356" spans="1:1" ht="12.75" customHeight="1">
      <c r="A1356"/>
    </row>
    <row r="1357" spans="1:1" ht="12.75" customHeight="1">
      <c r="A1357"/>
    </row>
    <row r="1358" spans="1:1" ht="12.75" customHeight="1">
      <c r="A1358"/>
    </row>
    <row r="1359" spans="1:1" ht="12.75" customHeight="1">
      <c r="A1359"/>
    </row>
    <row r="1360" spans="1:1" ht="12.75" customHeight="1">
      <c r="A1360"/>
    </row>
    <row r="1361" spans="1:1" ht="12.75" customHeight="1">
      <c r="A1361"/>
    </row>
    <row r="1362" spans="1:1" ht="12.75" customHeight="1">
      <c r="A1362"/>
    </row>
    <row r="1363" spans="1:1" ht="12.75" customHeight="1">
      <c r="A1363"/>
    </row>
    <row r="1364" spans="1:1" ht="12.75" customHeight="1">
      <c r="A1364"/>
    </row>
    <row r="1365" spans="1:1" ht="12.75" customHeight="1">
      <c r="A1365"/>
    </row>
    <row r="1366" spans="1:1" ht="12.75" customHeight="1">
      <c r="A1366"/>
    </row>
    <row r="1367" spans="1:1" ht="12.75" customHeight="1">
      <c r="A1367"/>
    </row>
    <row r="1368" spans="1:1" ht="12.75" customHeight="1">
      <c r="A1368"/>
    </row>
    <row r="1369" spans="1:1" ht="12.75" customHeight="1">
      <c r="A1369"/>
    </row>
    <row r="1370" spans="1:1" ht="12.75" customHeight="1">
      <c r="A1370"/>
    </row>
    <row r="1371" spans="1:1" ht="12.75" customHeight="1">
      <c r="A1371"/>
    </row>
    <row r="1372" spans="1:1" ht="12.75" customHeight="1">
      <c r="A1372"/>
    </row>
    <row r="1373" spans="1:1" ht="12.75" customHeight="1">
      <c r="A1373"/>
    </row>
    <row r="1374" spans="1:1" ht="12.75" customHeight="1">
      <c r="A1374"/>
    </row>
    <row r="1375" spans="1:1" ht="12.75" customHeight="1">
      <c r="A1375"/>
    </row>
    <row r="1376" spans="1:1" ht="12.75" customHeight="1">
      <c r="A1376"/>
    </row>
    <row r="1377" spans="1:1" ht="12.75" customHeight="1">
      <c r="A1377"/>
    </row>
    <row r="1378" spans="1:1" ht="12.75" customHeight="1">
      <c r="A1378"/>
    </row>
    <row r="1379" spans="1:1" ht="12.75" customHeight="1">
      <c r="A1379"/>
    </row>
    <row r="1380" spans="1:1" ht="12.75" customHeight="1">
      <c r="A1380"/>
    </row>
    <row r="1381" spans="1:1" ht="12.75" customHeight="1">
      <c r="A1381"/>
    </row>
    <row r="1382" spans="1:1" ht="12.75" customHeight="1">
      <c r="A1382"/>
    </row>
    <row r="1383" spans="1:1" ht="12.75" customHeight="1">
      <c r="A1383"/>
    </row>
    <row r="1384" spans="1:1" ht="12.75" customHeight="1">
      <c r="A1384"/>
    </row>
    <row r="1385" spans="1:1" ht="12.75" customHeight="1">
      <c r="A1385"/>
    </row>
    <row r="1386" spans="1:1" ht="12.75" customHeight="1">
      <c r="A1386"/>
    </row>
    <row r="1387" spans="1:1" ht="12.75" customHeight="1">
      <c r="A1387"/>
    </row>
    <row r="1388" spans="1:1" ht="12.75" customHeight="1">
      <c r="A1388"/>
    </row>
    <row r="1389" spans="1:1" ht="12.75" customHeight="1">
      <c r="A1389"/>
    </row>
    <row r="1390" spans="1:1" ht="12.75" customHeight="1">
      <c r="A1390"/>
    </row>
    <row r="1391" spans="1:1" ht="12.75" customHeight="1">
      <c r="A1391"/>
    </row>
    <row r="1392" spans="1:1" ht="12.75" customHeight="1">
      <c r="A1392"/>
    </row>
    <row r="1393" spans="1:1" ht="12.75" customHeight="1">
      <c r="A1393"/>
    </row>
    <row r="1394" spans="1:1" ht="12.75" customHeight="1">
      <c r="A1394"/>
    </row>
    <row r="1395" spans="1:1" ht="12.75" customHeight="1">
      <c r="A1395"/>
    </row>
    <row r="1396" spans="1:1" ht="12.75" customHeight="1">
      <c r="A1396"/>
    </row>
    <row r="1397" spans="1:1" ht="12.75" customHeight="1">
      <c r="A1397"/>
    </row>
    <row r="1398" spans="1:1" ht="12.75" customHeight="1">
      <c r="A1398"/>
    </row>
    <row r="1399" spans="1:1" ht="12.75" customHeight="1">
      <c r="A1399"/>
    </row>
    <row r="1400" spans="1:1" ht="12.75" customHeight="1">
      <c r="A1400"/>
    </row>
    <row r="1401" spans="1:1" ht="12.75" customHeight="1">
      <c r="A1401"/>
    </row>
    <row r="1402" spans="1:1" ht="12.75" customHeight="1">
      <c r="A1402"/>
    </row>
    <row r="1403" spans="1:1" ht="12.75" customHeight="1">
      <c r="A1403"/>
    </row>
    <row r="1404" spans="1:1" ht="12.75" customHeight="1">
      <c r="A1404"/>
    </row>
    <row r="1405" spans="1:1" ht="12.75" customHeight="1">
      <c r="A1405"/>
    </row>
    <row r="1406" spans="1:1" ht="12.75" customHeight="1">
      <c r="A1406"/>
    </row>
    <row r="1407" spans="1:1" ht="12.75" customHeight="1">
      <c r="A1407"/>
    </row>
    <row r="1408" spans="1:1" ht="12.75" customHeight="1">
      <c r="A1408"/>
    </row>
    <row r="1409" spans="1:1" ht="12.75" customHeight="1">
      <c r="A1409"/>
    </row>
    <row r="1410" spans="1:1" ht="12.75" customHeight="1">
      <c r="A1410"/>
    </row>
    <row r="1411" spans="1:1" ht="12.75" customHeight="1">
      <c r="A1411"/>
    </row>
    <row r="1412" spans="1:1" ht="12.75" customHeight="1">
      <c r="A1412"/>
    </row>
    <row r="1413" spans="1:1" ht="12.75" customHeight="1">
      <c r="A1413"/>
    </row>
    <row r="1414" spans="1:1" ht="12.75" customHeight="1">
      <c r="A1414"/>
    </row>
    <row r="1415" spans="1:1" ht="12.75" customHeight="1">
      <c r="A1415"/>
    </row>
    <row r="1416" spans="1:1" ht="12.75" customHeight="1">
      <c r="A1416"/>
    </row>
    <row r="1417" spans="1:1" ht="12.75" customHeight="1">
      <c r="A1417"/>
    </row>
    <row r="1418" spans="1:1" ht="12.75" customHeight="1">
      <c r="A1418"/>
    </row>
    <row r="1419" spans="1:1" ht="12.75" customHeight="1">
      <c r="A1419"/>
    </row>
    <row r="1420" spans="1:1" ht="12.75" customHeight="1">
      <c r="A1420"/>
    </row>
    <row r="1421" spans="1:1" ht="12.75" customHeight="1">
      <c r="A1421"/>
    </row>
    <row r="1422" spans="1:1" ht="12.75" customHeight="1">
      <c r="A1422"/>
    </row>
    <row r="1423" spans="1:1" ht="12.75" customHeight="1">
      <c r="A1423"/>
    </row>
    <row r="1424" spans="1:1" ht="12.75" customHeight="1">
      <c r="A1424"/>
    </row>
    <row r="1425" spans="1:1" ht="12.75" customHeight="1">
      <c r="A1425"/>
    </row>
    <row r="1426" spans="1:1" ht="12.75" customHeight="1">
      <c r="A1426"/>
    </row>
    <row r="1427" spans="1:1" ht="12.75" customHeight="1">
      <c r="A1427"/>
    </row>
    <row r="1428" spans="1:1" ht="12.75" customHeight="1">
      <c r="A1428"/>
    </row>
    <row r="1429" spans="1:1" ht="12.75" customHeight="1">
      <c r="A1429"/>
    </row>
    <row r="1430" spans="1:1" ht="12.75" customHeight="1">
      <c r="A1430"/>
    </row>
    <row r="1431" spans="1:1" ht="12.75" customHeight="1">
      <c r="A1431"/>
    </row>
    <row r="1432" spans="1:1" ht="12.75" customHeight="1">
      <c r="A1432"/>
    </row>
    <row r="1433" spans="1:1" ht="12.75" customHeight="1">
      <c r="A1433"/>
    </row>
    <row r="1434" spans="1:1" ht="12.75" customHeight="1">
      <c r="A1434"/>
    </row>
    <row r="1435" spans="1:1" ht="12.75" customHeight="1">
      <c r="A1435"/>
    </row>
    <row r="1436" spans="1:1" ht="12.75" customHeight="1">
      <c r="A1436"/>
    </row>
    <row r="1437" spans="1:1" ht="12.75" customHeight="1">
      <c r="A1437"/>
    </row>
    <row r="1438" spans="1:1" ht="12.75" customHeight="1">
      <c r="A1438"/>
    </row>
    <row r="1439" spans="1:1" ht="12.75" customHeight="1">
      <c r="A1439"/>
    </row>
    <row r="1440" spans="1:1" ht="12.75" customHeight="1">
      <c r="A1440"/>
    </row>
    <row r="1441" spans="1:1" ht="12.75" customHeight="1">
      <c r="A1441"/>
    </row>
    <row r="1442" spans="1:1" ht="12.75" customHeight="1">
      <c r="A1442"/>
    </row>
    <row r="1443" spans="1:1" ht="12.75" customHeight="1">
      <c r="A1443"/>
    </row>
    <row r="1444" spans="1:1" ht="12.75" customHeight="1">
      <c r="A1444"/>
    </row>
    <row r="1445" spans="1:1" ht="12.75" customHeight="1">
      <c r="A1445"/>
    </row>
    <row r="1446" spans="1:1" ht="12.75" customHeight="1">
      <c r="A1446"/>
    </row>
    <row r="1447" spans="1:1" ht="12.75" customHeight="1">
      <c r="A1447"/>
    </row>
    <row r="1448" spans="1:1" ht="12.75" customHeight="1">
      <c r="A1448"/>
    </row>
    <row r="1449" spans="1:1" ht="12.75" customHeight="1">
      <c r="A1449"/>
    </row>
    <row r="1450" spans="1:1" ht="12.75" customHeight="1">
      <c r="A1450"/>
    </row>
    <row r="1451" spans="1:1" ht="12.75" customHeight="1">
      <c r="A1451"/>
    </row>
    <row r="1452" spans="1:1" ht="12.75" customHeight="1">
      <c r="A1452"/>
    </row>
    <row r="1453" spans="1:1" ht="12.75" customHeight="1">
      <c r="A1453"/>
    </row>
    <row r="1454" spans="1:1" ht="12.75" customHeight="1">
      <c r="A1454"/>
    </row>
    <row r="1455" spans="1:1" ht="12.75" customHeight="1">
      <c r="A1455"/>
    </row>
    <row r="1456" spans="1:1" ht="12.75" customHeight="1">
      <c r="A1456"/>
    </row>
    <row r="1457" spans="1:1" ht="12.75" customHeight="1">
      <c r="A1457"/>
    </row>
    <row r="1458" spans="1:1" ht="12.75" customHeight="1">
      <c r="A1458"/>
    </row>
    <row r="1459" spans="1:1" ht="12.75" customHeight="1">
      <c r="A1459"/>
    </row>
    <row r="1460" spans="1:1" ht="12.75" customHeight="1">
      <c r="A1460"/>
    </row>
    <row r="1461" spans="1:1" ht="12.75" customHeight="1">
      <c r="A1461"/>
    </row>
    <row r="1462" spans="1:1" ht="12.75" customHeight="1">
      <c r="A1462"/>
    </row>
    <row r="1463" spans="1:1" ht="12.75" customHeight="1">
      <c r="A1463"/>
    </row>
    <row r="1464" spans="1:1" ht="12.75" customHeight="1">
      <c r="A1464"/>
    </row>
    <row r="1465" spans="1:1" ht="12.75" customHeight="1">
      <c r="A1465"/>
    </row>
    <row r="1466" spans="1:1" ht="12.75" customHeight="1">
      <c r="A1466"/>
    </row>
    <row r="1467" spans="1:1" ht="12.75" customHeight="1">
      <c r="A1467"/>
    </row>
    <row r="1468" spans="1:1" ht="12.75" customHeight="1">
      <c r="A1468"/>
    </row>
    <row r="1469" spans="1:1" ht="12.75" customHeight="1">
      <c r="A1469"/>
    </row>
    <row r="1470" spans="1:1" ht="12.75" customHeight="1">
      <c r="A1470"/>
    </row>
    <row r="1471" spans="1:1" ht="12.75" customHeight="1">
      <c r="A1471"/>
    </row>
    <row r="1472" spans="1:1" ht="12.75" customHeight="1">
      <c r="A1472"/>
    </row>
    <row r="1473" spans="1:1" ht="12.75" customHeight="1">
      <c r="A1473"/>
    </row>
    <row r="1474" spans="1:1" ht="12.75" customHeight="1">
      <c r="A1474"/>
    </row>
    <row r="1475" spans="1:1" ht="12.75" customHeight="1">
      <c r="A1475"/>
    </row>
    <row r="1476" spans="1:1" ht="12.75" customHeight="1">
      <c r="A1476"/>
    </row>
    <row r="1477" spans="1:1" ht="12.75" customHeight="1">
      <c r="A1477"/>
    </row>
    <row r="1478" spans="1:1" ht="12.75" customHeight="1">
      <c r="A1478"/>
    </row>
    <row r="1479" spans="1:1" ht="12.75" customHeight="1">
      <c r="A1479"/>
    </row>
    <row r="1480" spans="1:1" ht="12.75" customHeight="1">
      <c r="A1480"/>
    </row>
    <row r="1481" spans="1:1" ht="12.75" customHeight="1">
      <c r="A1481"/>
    </row>
    <row r="1482" spans="1:1" ht="12.75" customHeight="1">
      <c r="A1482"/>
    </row>
    <row r="1483" spans="1:1" ht="12.75" customHeight="1">
      <c r="A1483"/>
    </row>
    <row r="1484" spans="1:1" ht="12.75" customHeight="1">
      <c r="A1484"/>
    </row>
    <row r="1485" spans="1:1" ht="12.75" customHeight="1">
      <c r="A1485"/>
    </row>
    <row r="1486" spans="1:1" ht="12.75" customHeight="1">
      <c r="A1486"/>
    </row>
    <row r="1487" spans="1:1" ht="12.75" customHeight="1">
      <c r="A1487"/>
    </row>
    <row r="1488" spans="1:1" ht="12.75" customHeight="1">
      <c r="A1488"/>
    </row>
    <row r="1489" spans="1:1" ht="12.75" customHeight="1">
      <c r="A1489"/>
    </row>
    <row r="1490" spans="1:1" ht="12.75" customHeight="1">
      <c r="A1490"/>
    </row>
    <row r="1491" spans="1:1" ht="12.75" customHeight="1">
      <c r="A1491"/>
    </row>
    <row r="1492" spans="1:1" ht="12.75" customHeight="1">
      <c r="A1492"/>
    </row>
    <row r="1493" spans="1:1" ht="12.75" customHeight="1">
      <c r="A1493"/>
    </row>
    <row r="1494" spans="1:1" ht="12.75" customHeight="1">
      <c r="A1494"/>
    </row>
    <row r="1495" spans="1:1" ht="12.75" customHeight="1">
      <c r="A1495"/>
    </row>
    <row r="1496" spans="1:1" ht="12.75" customHeight="1">
      <c r="A1496"/>
    </row>
    <row r="1497" spans="1:1" ht="12.75" customHeight="1">
      <c r="A1497"/>
    </row>
    <row r="1498" spans="1:1" ht="12.75" customHeight="1">
      <c r="A1498"/>
    </row>
    <row r="1499" spans="1:1" ht="12.75" customHeight="1">
      <c r="A1499"/>
    </row>
    <row r="1500" spans="1:1" ht="12.75" customHeight="1">
      <c r="A1500"/>
    </row>
    <row r="1501" spans="1:1" ht="12.75" customHeight="1">
      <c r="A1501"/>
    </row>
    <row r="1502" spans="1:1" ht="12.75" customHeight="1">
      <c r="A1502"/>
    </row>
    <row r="1503" spans="1:1" ht="12.75" customHeight="1">
      <c r="A1503"/>
    </row>
    <row r="1504" spans="1:1" ht="12.75" customHeight="1">
      <c r="A1504"/>
    </row>
    <row r="1505" spans="1:1" ht="12.75" customHeight="1">
      <c r="A1505"/>
    </row>
    <row r="1506" spans="1:1" ht="12.75" customHeight="1">
      <c r="A1506"/>
    </row>
    <row r="1507" spans="1:1" ht="12.75" customHeight="1">
      <c r="A1507"/>
    </row>
    <row r="1508" spans="1:1" ht="12.75" customHeight="1">
      <c r="A1508"/>
    </row>
    <row r="1509" spans="1:1" ht="12.75" customHeight="1">
      <c r="A1509"/>
    </row>
    <row r="1510" spans="1:1" ht="12.75" customHeight="1">
      <c r="A1510"/>
    </row>
    <row r="1511" spans="1:1" ht="12.75" customHeight="1">
      <c r="A1511"/>
    </row>
    <row r="1512" spans="1:1" ht="12.75" customHeight="1">
      <c r="A1512"/>
    </row>
    <row r="1513" spans="1:1" ht="12.75" customHeight="1">
      <c r="A1513"/>
    </row>
    <row r="1514" spans="1:1" ht="12.75" customHeight="1">
      <c r="A1514"/>
    </row>
    <row r="1515" spans="1:1" ht="12.75" customHeight="1">
      <c r="A1515"/>
    </row>
    <row r="1516" spans="1:1" ht="12.75" customHeight="1">
      <c r="A1516"/>
    </row>
    <row r="1517" spans="1:1" ht="12.75" customHeight="1">
      <c r="A1517"/>
    </row>
    <row r="1518" spans="1:1" ht="12.75" customHeight="1">
      <c r="A1518"/>
    </row>
    <row r="1519" spans="1:1" ht="12.75" customHeight="1">
      <c r="A1519"/>
    </row>
    <row r="1520" spans="1:1" ht="12.75" customHeight="1">
      <c r="A1520"/>
    </row>
    <row r="1521" spans="1:1" ht="12.75" customHeight="1">
      <c r="A1521"/>
    </row>
    <row r="1522" spans="1:1" ht="12.75" customHeight="1">
      <c r="A1522"/>
    </row>
    <row r="1523" spans="1:1" ht="12.75" customHeight="1">
      <c r="A1523"/>
    </row>
    <row r="1524" spans="1:1" ht="12.75" customHeight="1">
      <c r="A1524"/>
    </row>
    <row r="1525" spans="1:1" ht="12.75" customHeight="1">
      <c r="A1525"/>
    </row>
    <row r="1526" spans="1:1" ht="12.75" customHeight="1">
      <c r="A1526"/>
    </row>
    <row r="1527" spans="1:1" ht="12.75" customHeight="1">
      <c r="A1527"/>
    </row>
    <row r="1528" spans="1:1" ht="12.75" customHeight="1">
      <c r="A1528"/>
    </row>
    <row r="1529" spans="1:1" ht="12.75" customHeight="1">
      <c r="A1529"/>
    </row>
    <row r="1530" spans="1:1" ht="12.75" customHeight="1">
      <c r="A1530"/>
    </row>
    <row r="1531" spans="1:1" ht="12.75" customHeight="1">
      <c r="A1531"/>
    </row>
    <row r="1532" spans="1:1" ht="12.75" customHeight="1">
      <c r="A1532"/>
    </row>
    <row r="1533" spans="1:1" ht="12.75" customHeight="1">
      <c r="A1533"/>
    </row>
    <row r="1534" spans="1:1" ht="12.75" customHeight="1">
      <c r="A1534"/>
    </row>
    <row r="1535" spans="1:1" ht="12.75" customHeight="1">
      <c r="A1535"/>
    </row>
    <row r="1536" spans="1:1" ht="12.75" customHeight="1">
      <c r="A1536"/>
    </row>
    <row r="1537" spans="1:1" ht="12.75" customHeight="1">
      <c r="A1537"/>
    </row>
    <row r="1538" spans="1:1" ht="12.75" customHeight="1">
      <c r="A1538"/>
    </row>
    <row r="1539" spans="1:1" ht="12.75" customHeight="1">
      <c r="A1539"/>
    </row>
    <row r="1540" spans="1:1" ht="12.75" customHeight="1">
      <c r="A1540"/>
    </row>
    <row r="1541" spans="1:1" ht="12.75" customHeight="1">
      <c r="A1541"/>
    </row>
    <row r="1542" spans="1:1" ht="12.75" customHeight="1">
      <c r="A1542"/>
    </row>
    <row r="1543" spans="1:1" ht="12.75" customHeight="1">
      <c r="A1543"/>
    </row>
    <row r="1544" spans="1:1" ht="12.75" customHeight="1">
      <c r="A1544"/>
    </row>
    <row r="1545" spans="1:1" ht="12.75" customHeight="1">
      <c r="A1545"/>
    </row>
    <row r="1546" spans="1:1" ht="12.75" customHeight="1">
      <c r="A1546"/>
    </row>
    <row r="1547" spans="1:1" ht="12.75" customHeight="1">
      <c r="A1547"/>
    </row>
    <row r="1548" spans="1:1" ht="12.75" customHeight="1">
      <c r="A1548"/>
    </row>
    <row r="1549" spans="1:1" ht="12.75" customHeight="1">
      <c r="A1549"/>
    </row>
    <row r="1550" spans="1:1" ht="12.75" customHeight="1">
      <c r="A1550"/>
    </row>
    <row r="1551" spans="1:1" ht="12.75" customHeight="1">
      <c r="A1551"/>
    </row>
    <row r="1552" spans="1:1" ht="12.75" customHeight="1">
      <c r="A1552"/>
    </row>
    <row r="1553" spans="1:1" ht="12.75" customHeight="1">
      <c r="A1553"/>
    </row>
    <row r="1554" spans="1:1" ht="12.75" customHeight="1">
      <c r="A1554"/>
    </row>
    <row r="1555" spans="1:1" ht="12.75" customHeight="1">
      <c r="A1555"/>
    </row>
    <row r="1556" spans="1:1" ht="12.75" customHeight="1">
      <c r="A1556"/>
    </row>
    <row r="1557" spans="1:1" ht="12.75" customHeight="1">
      <c r="A1557"/>
    </row>
    <row r="1558" spans="1:1" ht="12.75" customHeight="1">
      <c r="A1558"/>
    </row>
    <row r="1559" spans="1:1" ht="12.75" customHeight="1">
      <c r="A1559"/>
    </row>
    <row r="1560" spans="1:1" ht="12.75" customHeight="1">
      <c r="A1560"/>
    </row>
    <row r="1561" spans="1:1" ht="12.75" customHeight="1">
      <c r="A1561"/>
    </row>
    <row r="1562" spans="1:1" ht="12.75" customHeight="1">
      <c r="A1562"/>
    </row>
    <row r="1563" spans="1:1" ht="12.75" customHeight="1">
      <c r="A1563"/>
    </row>
    <row r="1564" spans="1:1" ht="12.75" customHeight="1">
      <c r="A1564"/>
    </row>
    <row r="1565" spans="1:1" ht="12.75" customHeight="1">
      <c r="A1565"/>
    </row>
    <row r="1566" spans="1:1" ht="12.75" customHeight="1">
      <c r="A1566"/>
    </row>
    <row r="1567" spans="1:1" ht="12.75" customHeight="1">
      <c r="A1567"/>
    </row>
  </sheetData>
  <autoFilter ref="A3:M978"/>
  <sortState ref="A53:W641">
    <sortCondition descending="1" ref="N53:N641"/>
  </sortState>
  <dataConsolid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135"/>
  <sheetViews>
    <sheetView workbookViewId="0">
      <selection activeCell="K16" sqref="K16"/>
    </sheetView>
  </sheetViews>
  <sheetFormatPr defaultRowHeight="15"/>
  <cols>
    <col min="1" max="1" width="25.5703125" customWidth="1"/>
    <col min="2" max="2" width="26.140625" bestFit="1" customWidth="1"/>
    <col min="3" max="3" width="5" bestFit="1" customWidth="1"/>
    <col min="4" max="4" width="4.85546875" customWidth="1"/>
    <col min="5" max="5" width="4" customWidth="1"/>
    <col min="6" max="6" width="11.85546875" customWidth="1"/>
    <col min="8" max="8" width="27.42578125" style="12" customWidth="1"/>
    <col min="9" max="9" width="20.7109375" style="12" bestFit="1" customWidth="1"/>
    <col min="10" max="10" width="4" style="12" bestFit="1" customWidth="1"/>
    <col min="11" max="13" width="7.5703125" style="12" customWidth="1"/>
    <col min="15" max="15" width="9.140625" style="12"/>
    <col min="16" max="16" width="15.140625" style="12" customWidth="1"/>
    <col min="17" max="17" width="26.140625" style="12" customWidth="1"/>
    <col min="18" max="18" width="5" style="12" bestFit="1" customWidth="1"/>
    <col min="19" max="19" width="7.140625" style="12" customWidth="1"/>
    <col min="20" max="20" width="5.7109375" style="12" customWidth="1"/>
    <col min="21" max="21" width="7.140625" style="12" customWidth="1"/>
    <col min="23" max="23" width="27.42578125" customWidth="1"/>
    <col min="24" max="24" width="26.140625" customWidth="1"/>
    <col min="25" max="25" width="5" bestFit="1" customWidth="1"/>
    <col min="26" max="26" width="8.42578125" style="12" customWidth="1"/>
    <col min="27" max="27" width="8.42578125" customWidth="1"/>
    <col min="28" max="28" width="5.140625" customWidth="1"/>
    <col min="29" max="29" width="8.42578125" customWidth="1"/>
    <col min="31" max="31" width="23.7109375" customWidth="1"/>
  </cols>
  <sheetData>
    <row r="1" spans="1:31">
      <c r="H1"/>
      <c r="I1"/>
      <c r="P1" s="16" t="s">
        <v>150</v>
      </c>
      <c r="Q1" s="12" t="s">
        <v>2627</v>
      </c>
    </row>
    <row r="2" spans="1:31">
      <c r="A2" s="321" t="s">
        <v>319</v>
      </c>
      <c r="B2" s="321"/>
      <c r="C2" s="321"/>
      <c r="D2" s="321"/>
      <c r="E2" s="321"/>
      <c r="F2" s="321"/>
      <c r="H2" s="321" t="s">
        <v>316</v>
      </c>
      <c r="I2" s="321"/>
      <c r="J2" s="321"/>
      <c r="K2" s="321"/>
      <c r="L2" s="321"/>
      <c r="M2" s="321"/>
      <c r="O2" s="56"/>
      <c r="P2" s="321" t="s">
        <v>318</v>
      </c>
      <c r="Q2" s="321"/>
      <c r="R2" s="321"/>
      <c r="S2" s="321"/>
      <c r="T2" s="321"/>
      <c r="U2" s="321"/>
      <c r="W2" s="321" t="s">
        <v>317</v>
      </c>
      <c r="X2" s="321"/>
      <c r="Y2" s="321"/>
      <c r="Z2" s="321"/>
      <c r="AA2" s="321"/>
      <c r="AB2" s="321"/>
      <c r="AC2" s="321"/>
      <c r="AE2" s="60" t="s">
        <v>407</v>
      </c>
    </row>
    <row r="3" spans="1:31">
      <c r="A3" s="16" t="s">
        <v>223</v>
      </c>
      <c r="B3" t="s">
        <v>2552</v>
      </c>
      <c r="C3" s="54">
        <f>MAX(C4:C1135)</f>
        <v>3</v>
      </c>
      <c r="H3" s="16" t="s">
        <v>223</v>
      </c>
      <c r="I3" t="s">
        <v>315</v>
      </c>
      <c r="J3" s="54">
        <f>MAX(J4:J1135)</f>
        <v>2</v>
      </c>
      <c r="P3" s="16" t="s">
        <v>223</v>
      </c>
      <c r="Q3" t="s">
        <v>2552</v>
      </c>
      <c r="R3" s="54">
        <f>MAX(R4:R1135)</f>
        <v>5</v>
      </c>
      <c r="W3" s="16" t="s">
        <v>223</v>
      </c>
      <c r="X3" t="s">
        <v>2552</v>
      </c>
      <c r="Y3" s="54">
        <f>MAX(Y4:Y1135)</f>
        <v>3</v>
      </c>
      <c r="Z3" s="54"/>
      <c r="AE3" s="16" t="s">
        <v>223</v>
      </c>
    </row>
    <row r="4" spans="1:31">
      <c r="A4" s="17" t="s">
        <v>2628</v>
      </c>
      <c r="B4" s="18"/>
      <c r="C4" s="12"/>
      <c r="D4" t="str">
        <f>IF(C4=0,A4,D3)</f>
        <v>Loan Processor</v>
      </c>
      <c r="E4" t="str">
        <f>IF(C4=0,"",D4&amp;C4)</f>
        <v/>
      </c>
      <c r="H4" s="17" t="s">
        <v>692</v>
      </c>
      <c r="I4" s="18"/>
      <c r="K4" s="12" t="str">
        <f>IF(H4="Grand Total","",IF(OR(H4="",H4="(blank)"),K3,IF(J4=0,H4,K3)))</f>
        <v>RRU-OP-LOBF</v>
      </c>
      <c r="L4" s="12" t="str">
        <f>IF(OR(H4="",J4=0),"",K4&amp;J4)</f>
        <v/>
      </c>
      <c r="P4" s="17" t="s">
        <v>692</v>
      </c>
      <c r="Q4" s="18"/>
      <c r="R4" s="12">
        <f t="shared" ref="R4" si="0">IF(OR(Q4="",P4="",P4="Grand Total"),0,R3+1)</f>
        <v>0</v>
      </c>
      <c r="S4" s="12" t="str">
        <f t="shared" ref="S4" si="1">IF(P4="Grand Total","",IF(OR(P4="",P4="(blank)"),S3,IF(R4=0,P4,S3)))</f>
        <v>RRU-OP-LOBF</v>
      </c>
      <c r="T4" s="12" t="str">
        <f t="shared" ref="T4" si="2">IF(OR(P4="",R4=0),"",S4&amp;R4)</f>
        <v/>
      </c>
      <c r="U4" s="12" t="str">
        <f>IF(T4="","",P4)</f>
        <v/>
      </c>
      <c r="W4" s="17" t="s">
        <v>692</v>
      </c>
      <c r="X4" s="18"/>
      <c r="Y4" s="12">
        <f>IF(X4="",0,Y3+1)</f>
        <v>0</v>
      </c>
      <c r="Z4" s="12" t="str">
        <f>IF(Z3="(blank)",W4,IF(AND(Y4=0,Y3=0),Z3,IF(AND(Y4=0,X5=""),W4,Z3)))</f>
        <v>RRU-OP-LOBF</v>
      </c>
      <c r="AA4" s="12" t="str">
        <f>IF(Z4=W4,"",IF(X4&lt;&gt;"",AA3,Z4&amp;W4))</f>
        <v/>
      </c>
      <c r="AB4" s="12" t="str">
        <f>IF(Y4=0,"",AA4&amp;Y4)</f>
        <v/>
      </c>
      <c r="AC4" s="12" t="str">
        <f>IF(AB4="","",IF(W4="","",W4))</f>
        <v/>
      </c>
      <c r="AD4">
        <f>IF(OR(AE4="",AE4="(blank)"),"",MAX($AD$3:AD3)+1)</f>
        <v>1</v>
      </c>
      <c r="AE4" s="17" t="s">
        <v>2628</v>
      </c>
    </row>
    <row r="5" spans="1:31">
      <c r="A5" s="19" t="s">
        <v>2629</v>
      </c>
      <c r="B5" s="18">
        <v>1</v>
      </c>
      <c r="C5" s="12">
        <f>IF(OR(B5="",A5=""),0,C4+1)</f>
        <v>1</v>
      </c>
      <c r="D5" s="12" t="str">
        <f>IF(C5=0,A5,D4)</f>
        <v>Loan Processor</v>
      </c>
      <c r="E5" s="12" t="str">
        <f>IF(C5=0,"",D5&amp;C5)</f>
        <v>Loan Processor1</v>
      </c>
      <c r="F5" t="str">
        <f>IF(E5="","",A5)</f>
        <v>1000</v>
      </c>
      <c r="H5" s="19" t="s">
        <v>2628</v>
      </c>
      <c r="I5" s="18">
        <v>3</v>
      </c>
      <c r="J5" s="12">
        <f t="shared" ref="J5:J68" si="3">IF(OR(I5="",H5="",H5="Grand Total"),0,J4+1)</f>
        <v>1</v>
      </c>
      <c r="K5" s="12" t="str">
        <f t="shared" ref="K5:K68" si="4">IF(H5="Grand Total","",IF(OR(H5="",H5="(blank)"),K4,IF(J5=0,H5,K4)))</f>
        <v>RRU-OP-LOBF</v>
      </c>
      <c r="L5" s="12" t="str">
        <f t="shared" ref="L5:L18" si="5">IF(OR(H5="",J5=0),"",K5&amp;J5)</f>
        <v>RRU-OP-LOBF1</v>
      </c>
      <c r="M5" s="12" t="str">
        <f>IF(L5="","",H5)</f>
        <v>Loan Processor</v>
      </c>
      <c r="P5" s="19" t="s">
        <v>2629</v>
      </c>
      <c r="Q5" s="18">
        <v>1</v>
      </c>
      <c r="R5" s="12">
        <f t="shared" ref="R5:R15" si="6">IF(OR(Q5="",P5="",P5="Grand Total"),0,R4+1)</f>
        <v>1</v>
      </c>
      <c r="S5" s="12" t="str">
        <f t="shared" ref="S5:S15" si="7">IF(P5="Grand Total","",IF(OR(P5="",P5="(blank)"),S4,IF(R5=0,P5,S4)))</f>
        <v>RRU-OP-LOBF</v>
      </c>
      <c r="T5" s="12" t="str">
        <f t="shared" ref="T5:T15" si="8">IF(OR(P5="",R5=0),"",S5&amp;R5)</f>
        <v>RRU-OP-LOBF1</v>
      </c>
      <c r="U5" s="12" t="str">
        <f t="shared" ref="U5:U15" si="9">IF(T5="","",P5)</f>
        <v>1000</v>
      </c>
      <c r="V5" s="12"/>
      <c r="W5" s="19" t="s">
        <v>2628</v>
      </c>
      <c r="X5" s="18"/>
      <c r="Y5" s="12">
        <f t="shared" ref="Y5:Y68" si="10">IF(X5="",0,Y4+1)</f>
        <v>0</v>
      </c>
      <c r="Z5" s="12" t="str">
        <f t="shared" ref="Z5:Z68" si="11">IF(Z4="(blank)",W5,IF(AND(Y5=0,Y4=0),Z4,IF(AND(Y5=0,X6=""),W5,Z4)))</f>
        <v>RRU-OP-LOBF</v>
      </c>
      <c r="AA5" s="12" t="str">
        <f t="shared" ref="AA5:AA68" si="12">IF(Z5=W5,"",IF(X5&lt;&gt;"",AA4,Z5&amp;W5))</f>
        <v>RRU-OP-LOBFLoan Processor</v>
      </c>
      <c r="AB5" s="12" t="str">
        <f t="shared" ref="AB5:AB68" si="13">IF(Y5=0,"",AA5&amp;Y5)</f>
        <v/>
      </c>
      <c r="AC5" s="12" t="str">
        <f t="shared" ref="AC5:AC68" si="14">IF(AB5="","",IF(W5="","",W5))</f>
        <v/>
      </c>
      <c r="AD5" s="12">
        <f>IF(OR(AE5="",AE5="(blank)",AE5="Grand Total"),"",MAX($AD$3:AD4)+1)</f>
        <v>2</v>
      </c>
      <c r="AE5" s="17" t="s">
        <v>2634</v>
      </c>
    </row>
    <row r="6" spans="1:31">
      <c r="A6" s="19" t="s">
        <v>2630</v>
      </c>
      <c r="B6" s="18">
        <v>1</v>
      </c>
      <c r="C6" s="12">
        <f t="shared" ref="C6:C69" si="15">IF(OR(B6="",A6=""),0,C5+1)</f>
        <v>2</v>
      </c>
      <c r="D6" s="12" t="str">
        <f>IF(C6=0,A6,D5)</f>
        <v>Loan Processor</v>
      </c>
      <c r="E6" s="12" t="str">
        <f t="shared" ref="E6:E25" si="16">IF(C6=0,"",D6&amp;C6)</f>
        <v>Loan Processor2</v>
      </c>
      <c r="F6" s="12" t="str">
        <f t="shared" ref="F6:F25" si="17">IF(E6="","",A6)</f>
        <v>2000</v>
      </c>
      <c r="H6" s="19" t="s">
        <v>2634</v>
      </c>
      <c r="I6" s="18">
        <v>2</v>
      </c>
      <c r="J6" s="12">
        <f t="shared" si="3"/>
        <v>2</v>
      </c>
      <c r="K6" s="12" t="str">
        <f t="shared" si="4"/>
        <v>RRU-OP-LOBF</v>
      </c>
      <c r="L6" s="12" t="str">
        <f t="shared" si="5"/>
        <v>RRU-OP-LOBF2</v>
      </c>
      <c r="M6" s="12" t="str">
        <f t="shared" ref="M6:M69" si="18">IF(L6="","",H6)</f>
        <v>Part-Time Loan Processor</v>
      </c>
      <c r="P6" s="19" t="s">
        <v>2630</v>
      </c>
      <c r="Q6" s="18">
        <v>1</v>
      </c>
      <c r="R6" s="12">
        <f t="shared" si="6"/>
        <v>2</v>
      </c>
      <c r="S6" s="12" t="str">
        <f t="shared" si="7"/>
        <v>RRU-OP-LOBF</v>
      </c>
      <c r="T6" s="12" t="str">
        <f t="shared" si="8"/>
        <v>RRU-OP-LOBF2</v>
      </c>
      <c r="U6" s="12" t="str">
        <f t="shared" si="9"/>
        <v>2000</v>
      </c>
      <c r="W6" s="55" t="s">
        <v>2629</v>
      </c>
      <c r="X6" s="18">
        <v>1</v>
      </c>
      <c r="Y6" s="12">
        <f t="shared" si="10"/>
        <v>1</v>
      </c>
      <c r="Z6" s="12" t="str">
        <f t="shared" si="11"/>
        <v>RRU-OP-LOBF</v>
      </c>
      <c r="AA6" s="12" t="str">
        <f t="shared" si="12"/>
        <v>RRU-OP-LOBFLoan Processor</v>
      </c>
      <c r="AB6" s="12" t="str">
        <f t="shared" si="13"/>
        <v>RRU-OP-LOBFLoan Processor1</v>
      </c>
      <c r="AC6" s="12" t="str">
        <f t="shared" si="14"/>
        <v>1000</v>
      </c>
      <c r="AD6" s="12" t="str">
        <f>IF(OR(AE6="",AE6="(blank)",AE6="Grand Total"),"",MAX($AD$3:AD5)+1)</f>
        <v/>
      </c>
      <c r="AE6" s="17" t="s">
        <v>224</v>
      </c>
    </row>
    <row r="7" spans="1:31">
      <c r="A7" s="19" t="s">
        <v>2631</v>
      </c>
      <c r="B7" s="18">
        <v>1</v>
      </c>
      <c r="C7" s="12">
        <f>IF(OR(B7="",A7=""),0,C6+1)</f>
        <v>3</v>
      </c>
      <c r="D7" s="12" t="str">
        <f t="shared" ref="D7:D25" si="19">IF(C7=0,A7,D6)</f>
        <v>Loan Processor</v>
      </c>
      <c r="E7" s="12" t="str">
        <f t="shared" si="16"/>
        <v>Loan Processor3</v>
      </c>
      <c r="F7" s="12" t="str">
        <f t="shared" si="17"/>
        <v>3000</v>
      </c>
      <c r="H7" s="17" t="s">
        <v>224</v>
      </c>
      <c r="I7" s="18"/>
      <c r="J7" s="12">
        <f t="shared" si="3"/>
        <v>0</v>
      </c>
      <c r="K7" s="12" t="str">
        <f t="shared" si="4"/>
        <v>RRU-OP-LOBF</v>
      </c>
      <c r="L7" s="12" t="str">
        <f t="shared" si="5"/>
        <v/>
      </c>
      <c r="M7" s="12" t="str">
        <f t="shared" si="18"/>
        <v/>
      </c>
      <c r="P7" s="19" t="s">
        <v>2631</v>
      </c>
      <c r="Q7" s="18">
        <v>1</v>
      </c>
      <c r="R7" s="12">
        <f t="shared" si="6"/>
        <v>3</v>
      </c>
      <c r="S7" s="12" t="str">
        <f t="shared" si="7"/>
        <v>RRU-OP-LOBF</v>
      </c>
      <c r="T7" s="12" t="str">
        <f t="shared" si="8"/>
        <v>RRU-OP-LOBF3</v>
      </c>
      <c r="U7" s="12" t="str">
        <f t="shared" si="9"/>
        <v>3000</v>
      </c>
      <c r="W7" s="55" t="s">
        <v>2630</v>
      </c>
      <c r="X7" s="18">
        <v>1</v>
      </c>
      <c r="Y7" s="12">
        <f t="shared" si="10"/>
        <v>2</v>
      </c>
      <c r="Z7" s="12" t="str">
        <f t="shared" si="11"/>
        <v>RRU-OP-LOBF</v>
      </c>
      <c r="AA7" s="12" t="str">
        <f t="shared" si="12"/>
        <v>RRU-OP-LOBFLoan Processor</v>
      </c>
      <c r="AB7" s="12" t="str">
        <f t="shared" si="13"/>
        <v>RRU-OP-LOBFLoan Processor2</v>
      </c>
      <c r="AC7" s="12" t="str">
        <f t="shared" si="14"/>
        <v>2000</v>
      </c>
      <c r="AD7" s="12" t="str">
        <f>IF(OR(AE7="",AE7="(blank)",AE7="Grand Total"),"",MAX($AD$3:AD6)+1)</f>
        <v/>
      </c>
      <c r="AE7" s="17" t="s">
        <v>225</v>
      </c>
    </row>
    <row r="8" spans="1:31">
      <c r="A8" s="17" t="s">
        <v>2634</v>
      </c>
      <c r="B8" s="18"/>
      <c r="C8" s="12">
        <f t="shared" si="15"/>
        <v>0</v>
      </c>
      <c r="D8" s="12" t="str">
        <f t="shared" si="19"/>
        <v>Part-Time Loan Processor</v>
      </c>
      <c r="E8" s="12" t="str">
        <f t="shared" si="16"/>
        <v/>
      </c>
      <c r="F8" s="12" t="str">
        <f t="shared" si="17"/>
        <v/>
      </c>
      <c r="H8" s="19" t="s">
        <v>224</v>
      </c>
      <c r="I8" s="18"/>
      <c r="J8" s="12">
        <f t="shared" si="3"/>
        <v>0</v>
      </c>
      <c r="K8" s="12" t="str">
        <f t="shared" si="4"/>
        <v>RRU-OP-LOBF</v>
      </c>
      <c r="L8" s="12" t="str">
        <f t="shared" si="5"/>
        <v/>
      </c>
      <c r="M8" s="12" t="str">
        <f t="shared" si="18"/>
        <v/>
      </c>
      <c r="P8" s="19" t="s">
        <v>2632</v>
      </c>
      <c r="Q8" s="18">
        <v>1</v>
      </c>
      <c r="R8" s="12">
        <f t="shared" si="6"/>
        <v>4</v>
      </c>
      <c r="S8" s="12" t="str">
        <f t="shared" si="7"/>
        <v>RRU-OP-LOBF</v>
      </c>
      <c r="T8" s="12" t="str">
        <f t="shared" si="8"/>
        <v>RRU-OP-LOBF4</v>
      </c>
      <c r="U8" s="12" t="str">
        <f t="shared" si="9"/>
        <v>4000</v>
      </c>
      <c r="W8" s="55" t="s">
        <v>2631</v>
      </c>
      <c r="X8" s="18">
        <v>1</v>
      </c>
      <c r="Y8" s="12">
        <f t="shared" si="10"/>
        <v>3</v>
      </c>
      <c r="Z8" s="12" t="str">
        <f t="shared" si="11"/>
        <v>RRU-OP-LOBF</v>
      </c>
      <c r="AA8" s="12" t="str">
        <f t="shared" si="12"/>
        <v>RRU-OP-LOBFLoan Processor</v>
      </c>
      <c r="AB8" s="12" t="str">
        <f t="shared" si="13"/>
        <v>RRU-OP-LOBFLoan Processor3</v>
      </c>
      <c r="AC8" s="12" t="str">
        <f t="shared" si="14"/>
        <v>3000</v>
      </c>
      <c r="AD8" s="12" t="str">
        <f>IF(OR(AE8="",AE8="(blank)",AE8="Grand Total"),"",MAX($AD$3:AD7)+1)</f>
        <v/>
      </c>
    </row>
    <row r="9" spans="1:31">
      <c r="A9" s="19" t="s">
        <v>2632</v>
      </c>
      <c r="B9" s="18">
        <v>1</v>
      </c>
      <c r="C9" s="12">
        <f t="shared" si="15"/>
        <v>1</v>
      </c>
      <c r="D9" s="12" t="str">
        <f t="shared" si="19"/>
        <v>Part-Time Loan Processor</v>
      </c>
      <c r="E9" s="12" t="str">
        <f t="shared" si="16"/>
        <v>Part-Time Loan Processor1</v>
      </c>
      <c r="F9" s="12" t="str">
        <f t="shared" si="17"/>
        <v>4000</v>
      </c>
      <c r="H9" s="17" t="s">
        <v>225</v>
      </c>
      <c r="I9" s="18">
        <v>5</v>
      </c>
      <c r="J9" s="12">
        <f t="shared" si="3"/>
        <v>0</v>
      </c>
      <c r="K9" s="12" t="str">
        <f t="shared" si="4"/>
        <v/>
      </c>
      <c r="L9" s="12" t="str">
        <f t="shared" si="5"/>
        <v/>
      </c>
      <c r="M9" s="12" t="str">
        <f t="shared" si="18"/>
        <v/>
      </c>
      <c r="P9" s="19" t="s">
        <v>2633</v>
      </c>
      <c r="Q9" s="18">
        <v>1</v>
      </c>
      <c r="R9" s="12">
        <f t="shared" si="6"/>
        <v>5</v>
      </c>
      <c r="S9" s="12" t="str">
        <f t="shared" si="7"/>
        <v>RRU-OP-LOBF</v>
      </c>
      <c r="T9" s="12" t="str">
        <f t="shared" si="8"/>
        <v>RRU-OP-LOBF5</v>
      </c>
      <c r="U9" s="12" t="str">
        <f t="shared" si="9"/>
        <v>5000</v>
      </c>
      <c r="W9" s="19" t="s">
        <v>2634</v>
      </c>
      <c r="X9" s="18"/>
      <c r="Y9" s="12">
        <f t="shared" si="10"/>
        <v>0</v>
      </c>
      <c r="Z9" s="12" t="str">
        <f t="shared" si="11"/>
        <v>RRU-OP-LOBF</v>
      </c>
      <c r="AA9" s="12" t="str">
        <f t="shared" si="12"/>
        <v>RRU-OP-LOBFPart-Time Loan Processor</v>
      </c>
      <c r="AB9" s="12" t="str">
        <f t="shared" si="13"/>
        <v/>
      </c>
      <c r="AC9" s="12" t="str">
        <f t="shared" si="14"/>
        <v/>
      </c>
      <c r="AD9" s="12" t="str">
        <f>IF(OR(AE9="",AE9="(blank)",AE9="Grand Total"),"",MAX($AD$3:AD8)+1)</f>
        <v/>
      </c>
    </row>
    <row r="10" spans="1:31">
      <c r="A10" s="19" t="s">
        <v>2633</v>
      </c>
      <c r="B10" s="18">
        <v>1</v>
      </c>
      <c r="C10" s="12">
        <f>IF(OR(B10="",A10=""),0,C9+1)</f>
        <v>2</v>
      </c>
      <c r="D10" s="12" t="str">
        <f t="shared" si="19"/>
        <v>Part-Time Loan Processor</v>
      </c>
      <c r="E10" s="12" t="str">
        <f t="shared" si="16"/>
        <v>Part-Time Loan Processor2</v>
      </c>
      <c r="F10" s="12" t="str">
        <f t="shared" si="17"/>
        <v>5000</v>
      </c>
      <c r="H10"/>
      <c r="I10"/>
      <c r="J10" s="12">
        <f t="shared" si="3"/>
        <v>0</v>
      </c>
      <c r="K10" s="12" t="str">
        <f t="shared" si="4"/>
        <v/>
      </c>
      <c r="L10" s="12" t="str">
        <f t="shared" si="5"/>
        <v/>
      </c>
      <c r="M10" s="12" t="str">
        <f t="shared" si="18"/>
        <v/>
      </c>
      <c r="P10" s="17" t="s">
        <v>224</v>
      </c>
      <c r="Q10" s="18"/>
      <c r="R10" s="12">
        <f t="shared" si="6"/>
        <v>0</v>
      </c>
      <c r="S10" s="12" t="str">
        <f t="shared" si="7"/>
        <v>RRU-OP-LOBF</v>
      </c>
      <c r="T10" s="12" t="str">
        <f t="shared" si="8"/>
        <v/>
      </c>
      <c r="U10" s="12" t="str">
        <f t="shared" si="9"/>
        <v/>
      </c>
      <c r="W10" s="55" t="s">
        <v>2632</v>
      </c>
      <c r="X10" s="18">
        <v>1</v>
      </c>
      <c r="Y10" s="12">
        <f t="shared" si="10"/>
        <v>1</v>
      </c>
      <c r="Z10" s="12" t="str">
        <f t="shared" si="11"/>
        <v>RRU-OP-LOBF</v>
      </c>
      <c r="AA10" s="12" t="str">
        <f>IF(Z10=W10,"",IF(X10&lt;&gt;"",AA9,Z10&amp;W10))</f>
        <v>RRU-OP-LOBFPart-Time Loan Processor</v>
      </c>
      <c r="AB10" s="12" t="str">
        <f t="shared" si="13"/>
        <v>RRU-OP-LOBFPart-Time Loan Processor1</v>
      </c>
      <c r="AC10" s="12" t="str">
        <f t="shared" si="14"/>
        <v>4000</v>
      </c>
      <c r="AD10" s="12" t="str">
        <f>IF(OR(AE10="",AE10="(blank)",AE10="Grand Total"),"",MAX($AD$3:AD9)+1)</f>
        <v/>
      </c>
    </row>
    <row r="11" spans="1:31">
      <c r="A11" s="17" t="s">
        <v>224</v>
      </c>
      <c r="B11" s="18"/>
      <c r="C11" s="12">
        <f t="shared" si="15"/>
        <v>0</v>
      </c>
      <c r="D11" s="12" t="str">
        <f t="shared" si="19"/>
        <v>(blank)</v>
      </c>
      <c r="E11" s="12" t="str">
        <f t="shared" si="16"/>
        <v/>
      </c>
      <c r="F11" s="12" t="str">
        <f t="shared" si="17"/>
        <v/>
      </c>
      <c r="H11"/>
      <c r="I11"/>
      <c r="J11" s="12">
        <f t="shared" si="3"/>
        <v>0</v>
      </c>
      <c r="K11" s="12" t="str">
        <f t="shared" si="4"/>
        <v/>
      </c>
      <c r="L11" s="12" t="str">
        <f t="shared" si="5"/>
        <v/>
      </c>
      <c r="M11" s="12" t="str">
        <f t="shared" si="18"/>
        <v/>
      </c>
      <c r="P11" s="19" t="s">
        <v>224</v>
      </c>
      <c r="Q11" s="18"/>
      <c r="R11" s="12">
        <f t="shared" si="6"/>
        <v>0</v>
      </c>
      <c r="S11" s="12" t="str">
        <f t="shared" si="7"/>
        <v>RRU-OP-LOBF</v>
      </c>
      <c r="T11" s="12" t="str">
        <f t="shared" si="8"/>
        <v/>
      </c>
      <c r="U11" s="12" t="str">
        <f t="shared" si="9"/>
        <v/>
      </c>
      <c r="W11" s="55" t="s">
        <v>2633</v>
      </c>
      <c r="X11" s="18">
        <v>1</v>
      </c>
      <c r="Y11" s="12">
        <f t="shared" si="10"/>
        <v>2</v>
      </c>
      <c r="Z11" s="12" t="str">
        <f t="shared" si="11"/>
        <v>RRU-OP-LOBF</v>
      </c>
      <c r="AA11" s="12" t="str">
        <f t="shared" si="12"/>
        <v>RRU-OP-LOBFPart-Time Loan Processor</v>
      </c>
      <c r="AB11" s="12" t="str">
        <f t="shared" si="13"/>
        <v>RRU-OP-LOBFPart-Time Loan Processor2</v>
      </c>
      <c r="AC11" s="12" t="str">
        <f t="shared" si="14"/>
        <v>5000</v>
      </c>
      <c r="AD11" s="12" t="str">
        <f>IF(OR(AE11="",AE11="(blank)",AE11="Grand Total"),"",MAX($AD$3:AD10)+1)</f>
        <v/>
      </c>
    </row>
    <row r="12" spans="1:31">
      <c r="A12" s="19" t="s">
        <v>224</v>
      </c>
      <c r="B12" s="18"/>
      <c r="C12" s="12">
        <f t="shared" si="15"/>
        <v>0</v>
      </c>
      <c r="D12" s="12" t="str">
        <f t="shared" si="19"/>
        <v>(blank)</v>
      </c>
      <c r="E12" s="12" t="str">
        <f t="shared" si="16"/>
        <v/>
      </c>
      <c r="F12" s="12" t="str">
        <f t="shared" si="17"/>
        <v/>
      </c>
      <c r="H12"/>
      <c r="I12"/>
      <c r="J12" s="12">
        <f t="shared" si="3"/>
        <v>0</v>
      </c>
      <c r="K12" s="12" t="str">
        <f t="shared" si="4"/>
        <v/>
      </c>
      <c r="L12" s="12" t="str">
        <f t="shared" si="5"/>
        <v/>
      </c>
      <c r="M12" s="12" t="str">
        <f t="shared" si="18"/>
        <v/>
      </c>
      <c r="P12" s="17" t="s">
        <v>225</v>
      </c>
      <c r="Q12" s="18">
        <v>5</v>
      </c>
      <c r="R12" s="12">
        <f t="shared" si="6"/>
        <v>0</v>
      </c>
      <c r="S12" s="12" t="str">
        <f t="shared" si="7"/>
        <v/>
      </c>
      <c r="T12" s="12" t="str">
        <f t="shared" si="8"/>
        <v/>
      </c>
      <c r="U12" s="12" t="str">
        <f t="shared" si="9"/>
        <v/>
      </c>
      <c r="W12" s="17" t="s">
        <v>224</v>
      </c>
      <c r="X12" s="18"/>
      <c r="Y12" s="12">
        <f t="shared" si="10"/>
        <v>0</v>
      </c>
      <c r="Z12" s="12" t="str">
        <f t="shared" si="11"/>
        <v>(blank)</v>
      </c>
      <c r="AA12" s="12" t="str">
        <f t="shared" si="12"/>
        <v/>
      </c>
      <c r="AB12" s="12" t="str">
        <f t="shared" si="13"/>
        <v/>
      </c>
      <c r="AC12" s="12" t="str">
        <f t="shared" si="14"/>
        <v/>
      </c>
      <c r="AD12" s="12" t="str">
        <f>IF(OR(AE12="",AE12="(blank)",AE12="Grand Total"),"",MAX($AD$3:AD11)+1)</f>
        <v/>
      </c>
    </row>
    <row r="13" spans="1:31">
      <c r="A13" s="17" t="s">
        <v>225</v>
      </c>
      <c r="B13" s="18">
        <v>5</v>
      </c>
      <c r="C13" s="12">
        <f t="shared" si="15"/>
        <v>1</v>
      </c>
      <c r="D13" s="12" t="str">
        <f t="shared" si="19"/>
        <v>(blank)</v>
      </c>
      <c r="E13" s="12" t="str">
        <f t="shared" si="16"/>
        <v>(blank)1</v>
      </c>
      <c r="F13" s="12" t="str">
        <f t="shared" si="17"/>
        <v>Grand Total</v>
      </c>
      <c r="H13"/>
      <c r="I13"/>
      <c r="J13" s="12">
        <f t="shared" si="3"/>
        <v>0</v>
      </c>
      <c r="K13" s="12" t="str">
        <f t="shared" si="4"/>
        <v/>
      </c>
      <c r="L13" s="12" t="str">
        <f t="shared" si="5"/>
        <v/>
      </c>
      <c r="M13" s="12" t="str">
        <f t="shared" si="18"/>
        <v/>
      </c>
      <c r="P13"/>
      <c r="Q13"/>
      <c r="R13" s="12">
        <f t="shared" si="6"/>
        <v>0</v>
      </c>
      <c r="S13" s="12" t="str">
        <f t="shared" si="7"/>
        <v/>
      </c>
      <c r="T13" s="12" t="str">
        <f t="shared" si="8"/>
        <v/>
      </c>
      <c r="U13" s="12" t="str">
        <f t="shared" si="9"/>
        <v/>
      </c>
      <c r="W13" s="19" t="s">
        <v>224</v>
      </c>
      <c r="X13" s="18"/>
      <c r="Y13" s="12">
        <f t="shared" si="10"/>
        <v>0</v>
      </c>
      <c r="Z13" s="12" t="str">
        <f t="shared" si="11"/>
        <v>(blank)</v>
      </c>
      <c r="AA13" s="12" t="str">
        <f t="shared" si="12"/>
        <v/>
      </c>
      <c r="AB13" s="12" t="str">
        <f t="shared" si="13"/>
        <v/>
      </c>
      <c r="AC13" s="12" t="str">
        <f t="shared" si="14"/>
        <v/>
      </c>
      <c r="AD13" s="12" t="str">
        <f>IF(OR(AE13="",AE13="(blank)",AE13="Grand Total"),"",MAX($AD$3:AD12)+1)</f>
        <v/>
      </c>
    </row>
    <row r="14" spans="1:31">
      <c r="C14" s="12">
        <f t="shared" si="15"/>
        <v>0</v>
      </c>
      <c r="D14" s="12">
        <f t="shared" si="19"/>
        <v>0</v>
      </c>
      <c r="E14" s="12" t="str">
        <f t="shared" si="16"/>
        <v/>
      </c>
      <c r="F14" s="12" t="str">
        <f t="shared" si="17"/>
        <v/>
      </c>
      <c r="H14"/>
      <c r="I14"/>
      <c r="J14" s="12">
        <f t="shared" si="3"/>
        <v>0</v>
      </c>
      <c r="K14" s="12" t="str">
        <f t="shared" si="4"/>
        <v/>
      </c>
      <c r="L14" s="12" t="str">
        <f t="shared" si="5"/>
        <v/>
      </c>
      <c r="M14" s="12" t="str">
        <f t="shared" si="18"/>
        <v/>
      </c>
      <c r="P14"/>
      <c r="Q14"/>
      <c r="R14" s="12">
        <f t="shared" si="6"/>
        <v>0</v>
      </c>
      <c r="S14" s="12" t="str">
        <f t="shared" si="7"/>
        <v/>
      </c>
      <c r="T14" s="12" t="str">
        <f t="shared" si="8"/>
        <v/>
      </c>
      <c r="U14" s="12" t="str">
        <f t="shared" si="9"/>
        <v/>
      </c>
      <c r="W14" s="55" t="s">
        <v>224</v>
      </c>
      <c r="X14" s="18"/>
      <c r="Y14" s="12">
        <f t="shared" si="10"/>
        <v>0</v>
      </c>
      <c r="Z14" s="12" t="str">
        <f t="shared" si="11"/>
        <v>(blank)</v>
      </c>
      <c r="AA14" s="12" t="str">
        <f t="shared" si="12"/>
        <v/>
      </c>
      <c r="AB14" s="12" t="str">
        <f t="shared" si="13"/>
        <v/>
      </c>
      <c r="AC14" s="12" t="str">
        <f t="shared" si="14"/>
        <v/>
      </c>
      <c r="AD14" s="12" t="str">
        <f>IF(OR(AE14="",AE14="(blank)",AE14="Grand Total"),"",MAX($AD$3:AD13)+1)</f>
        <v/>
      </c>
    </row>
    <row r="15" spans="1:31">
      <c r="C15" s="12">
        <f t="shared" si="15"/>
        <v>0</v>
      </c>
      <c r="D15" s="12">
        <f t="shared" si="19"/>
        <v>0</v>
      </c>
      <c r="E15" s="12" t="str">
        <f t="shared" si="16"/>
        <v/>
      </c>
      <c r="F15" s="12" t="str">
        <f t="shared" si="17"/>
        <v/>
      </c>
      <c r="H15"/>
      <c r="I15"/>
      <c r="J15" s="12">
        <f t="shared" si="3"/>
        <v>0</v>
      </c>
      <c r="K15" s="12" t="str">
        <f t="shared" si="4"/>
        <v/>
      </c>
      <c r="L15" s="12" t="str">
        <f t="shared" si="5"/>
        <v/>
      </c>
      <c r="M15" s="12" t="str">
        <f t="shared" si="18"/>
        <v/>
      </c>
      <c r="P15"/>
      <c r="Q15"/>
      <c r="R15" s="12">
        <f t="shared" si="6"/>
        <v>0</v>
      </c>
      <c r="S15" s="12" t="str">
        <f t="shared" si="7"/>
        <v/>
      </c>
      <c r="T15" s="12" t="str">
        <f t="shared" si="8"/>
        <v/>
      </c>
      <c r="U15" s="12" t="str">
        <f t="shared" si="9"/>
        <v/>
      </c>
      <c r="W15" s="17" t="s">
        <v>225</v>
      </c>
      <c r="X15" s="18">
        <v>5</v>
      </c>
      <c r="Y15" s="12">
        <f t="shared" si="10"/>
        <v>1</v>
      </c>
      <c r="Z15" s="12" t="str">
        <f t="shared" si="11"/>
        <v>Grand Total</v>
      </c>
      <c r="AA15" s="12" t="str">
        <f t="shared" si="12"/>
        <v/>
      </c>
      <c r="AB15" s="12" t="str">
        <f t="shared" si="13"/>
        <v>1</v>
      </c>
      <c r="AC15" s="12" t="str">
        <f t="shared" si="14"/>
        <v>Grand Total</v>
      </c>
      <c r="AD15" s="12" t="str">
        <f>IF(OR(AE15="",AE15="(blank)",AE15="Grand Total"),"",MAX($AD$3:AD14)+1)</f>
        <v/>
      </c>
    </row>
    <row r="16" spans="1:31">
      <c r="C16" s="12">
        <f t="shared" si="15"/>
        <v>0</v>
      </c>
      <c r="D16" s="12">
        <f t="shared" si="19"/>
        <v>0</v>
      </c>
      <c r="E16" s="12" t="str">
        <f t="shared" si="16"/>
        <v/>
      </c>
      <c r="F16" s="12" t="str">
        <f t="shared" si="17"/>
        <v/>
      </c>
      <c r="H16"/>
      <c r="I16"/>
      <c r="J16" s="12">
        <f t="shared" si="3"/>
        <v>0</v>
      </c>
      <c r="K16" s="12" t="str">
        <f t="shared" si="4"/>
        <v/>
      </c>
      <c r="L16" s="12" t="str">
        <f t="shared" si="5"/>
        <v/>
      </c>
      <c r="M16" s="12" t="str">
        <f t="shared" si="18"/>
        <v/>
      </c>
      <c r="P16"/>
      <c r="Q16"/>
      <c r="R16" s="12">
        <f t="shared" ref="R16:R40" si="20">IF(OR(Q16="",P16="",P16="Grand Total"),0,R15+1)</f>
        <v>0</v>
      </c>
      <c r="S16" s="12" t="str">
        <f t="shared" ref="S16:S40" si="21">IF(P16="Grand Total","",IF(OR(P16="",P16="(blank)"),S15,IF(R16=0,P16,S15)))</f>
        <v/>
      </c>
      <c r="T16" s="12" t="str">
        <f t="shared" ref="T16:T40" si="22">IF(OR(P16="",R16=0),"",S16&amp;R16)</f>
        <v/>
      </c>
      <c r="U16" s="12" t="str">
        <f t="shared" ref="U16:U40" si="23">IF(T16="","",P16)</f>
        <v/>
      </c>
      <c r="Y16" s="12">
        <f t="shared" si="10"/>
        <v>0</v>
      </c>
      <c r="Z16" s="12">
        <f t="shared" si="11"/>
        <v>0</v>
      </c>
      <c r="AA16" s="12" t="str">
        <f t="shared" si="12"/>
        <v/>
      </c>
      <c r="AB16" s="12" t="str">
        <f t="shared" si="13"/>
        <v/>
      </c>
      <c r="AC16" s="12" t="str">
        <f t="shared" si="14"/>
        <v/>
      </c>
      <c r="AD16" s="12" t="str">
        <f>IF(OR(AE16="",AE16="(blank)",AE16="Grand Total"),"",MAX($AD$3:AD15)+1)</f>
        <v/>
      </c>
    </row>
    <row r="17" spans="3:30">
      <c r="C17" s="12">
        <f t="shared" si="15"/>
        <v>0</v>
      </c>
      <c r="D17" s="12">
        <f t="shared" si="19"/>
        <v>0</v>
      </c>
      <c r="E17" s="12" t="str">
        <f t="shared" si="16"/>
        <v/>
      </c>
      <c r="F17" s="12" t="str">
        <f t="shared" si="17"/>
        <v/>
      </c>
      <c r="H17"/>
      <c r="I17"/>
      <c r="J17" s="12">
        <f t="shared" si="3"/>
        <v>0</v>
      </c>
      <c r="K17" s="12" t="str">
        <f t="shared" si="4"/>
        <v/>
      </c>
      <c r="L17" s="12" t="str">
        <f t="shared" si="5"/>
        <v/>
      </c>
      <c r="M17" s="12" t="str">
        <f t="shared" si="18"/>
        <v/>
      </c>
      <c r="P17"/>
      <c r="Q17"/>
      <c r="R17" s="12">
        <f t="shared" si="20"/>
        <v>0</v>
      </c>
      <c r="S17" s="12" t="str">
        <f t="shared" si="21"/>
        <v/>
      </c>
      <c r="T17" s="12" t="str">
        <f t="shared" si="22"/>
        <v/>
      </c>
      <c r="U17" s="12" t="str">
        <f t="shared" si="23"/>
        <v/>
      </c>
      <c r="Y17" s="12">
        <f t="shared" si="10"/>
        <v>0</v>
      </c>
      <c r="Z17" s="12">
        <f t="shared" si="11"/>
        <v>0</v>
      </c>
      <c r="AA17" s="12" t="str">
        <f t="shared" si="12"/>
        <v/>
      </c>
      <c r="AB17" s="12" t="str">
        <f t="shared" si="13"/>
        <v/>
      </c>
      <c r="AC17" s="12" t="str">
        <f t="shared" si="14"/>
        <v/>
      </c>
      <c r="AD17" s="12" t="str">
        <f>IF(OR(AE17="",AE17="(blank)",AE17="Grand Total"),"",MAX($AD$3:AD16)+1)</f>
        <v/>
      </c>
    </row>
    <row r="18" spans="3:30">
      <c r="C18" s="12">
        <f t="shared" si="15"/>
        <v>0</v>
      </c>
      <c r="D18" s="12">
        <f t="shared" si="19"/>
        <v>0</v>
      </c>
      <c r="E18" s="12" t="str">
        <f t="shared" si="16"/>
        <v/>
      </c>
      <c r="F18" s="12" t="str">
        <f t="shared" si="17"/>
        <v/>
      </c>
      <c r="H18"/>
      <c r="I18"/>
      <c r="J18" s="12">
        <f t="shared" si="3"/>
        <v>0</v>
      </c>
      <c r="K18" s="12" t="str">
        <f t="shared" si="4"/>
        <v/>
      </c>
      <c r="L18" s="12" t="str">
        <f t="shared" si="5"/>
        <v/>
      </c>
      <c r="M18" s="12" t="str">
        <f t="shared" si="18"/>
        <v/>
      </c>
      <c r="P18"/>
      <c r="Q18"/>
      <c r="R18" s="12">
        <f t="shared" si="20"/>
        <v>0</v>
      </c>
      <c r="S18" s="12" t="str">
        <f t="shared" si="21"/>
        <v/>
      </c>
      <c r="T18" s="12" t="str">
        <f t="shared" si="22"/>
        <v/>
      </c>
      <c r="U18" s="12" t="str">
        <f t="shared" si="23"/>
        <v/>
      </c>
      <c r="Y18" s="12">
        <f t="shared" si="10"/>
        <v>0</v>
      </c>
      <c r="Z18" s="12">
        <f t="shared" si="11"/>
        <v>0</v>
      </c>
      <c r="AA18" s="12" t="str">
        <f t="shared" si="12"/>
        <v/>
      </c>
      <c r="AB18" s="12" t="str">
        <f t="shared" si="13"/>
        <v/>
      </c>
      <c r="AC18" s="12" t="str">
        <f t="shared" si="14"/>
        <v/>
      </c>
      <c r="AD18" s="12" t="str">
        <f>IF(OR(AE18="",AE18="(blank)",AE18="Grand Total"),"",MAX($AD$3:AD17)+1)</f>
        <v/>
      </c>
    </row>
    <row r="19" spans="3:30">
      <c r="C19" s="12">
        <f t="shared" si="15"/>
        <v>0</v>
      </c>
      <c r="D19" s="12">
        <f t="shared" si="19"/>
        <v>0</v>
      </c>
      <c r="E19" s="12" t="str">
        <f t="shared" si="16"/>
        <v/>
      </c>
      <c r="F19" s="12" t="str">
        <f t="shared" si="17"/>
        <v/>
      </c>
      <c r="H19"/>
      <c r="I19"/>
      <c r="J19" s="12">
        <f t="shared" si="3"/>
        <v>0</v>
      </c>
      <c r="K19" s="12" t="str">
        <f t="shared" si="4"/>
        <v/>
      </c>
      <c r="L19" s="12" t="str">
        <f>IF(OR(H19="",J19=0),"",K19&amp;J19)</f>
        <v/>
      </c>
      <c r="M19" s="12" t="str">
        <f t="shared" si="18"/>
        <v/>
      </c>
      <c r="P19"/>
      <c r="Q19"/>
      <c r="R19" s="12">
        <f t="shared" si="20"/>
        <v>0</v>
      </c>
      <c r="S19" s="12" t="str">
        <f t="shared" si="21"/>
        <v/>
      </c>
      <c r="T19" s="12" t="str">
        <f t="shared" si="22"/>
        <v/>
      </c>
      <c r="U19" s="12" t="str">
        <f t="shared" si="23"/>
        <v/>
      </c>
      <c r="Y19" s="12">
        <f t="shared" si="10"/>
        <v>0</v>
      </c>
      <c r="Z19" s="12">
        <f t="shared" si="11"/>
        <v>0</v>
      </c>
      <c r="AA19" s="12" t="str">
        <f t="shared" si="12"/>
        <v/>
      </c>
      <c r="AB19" s="12" t="str">
        <f t="shared" si="13"/>
        <v/>
      </c>
      <c r="AC19" s="12" t="str">
        <f t="shared" si="14"/>
        <v/>
      </c>
      <c r="AD19" s="12" t="str">
        <f>IF(OR(AE19="",AE19="(blank)",AE19="Grand Total"),"",MAX($AD$3:AD18)+1)</f>
        <v/>
      </c>
    </row>
    <row r="20" spans="3:30">
      <c r="C20" s="12">
        <f t="shared" si="15"/>
        <v>0</v>
      </c>
      <c r="D20" s="12">
        <f t="shared" si="19"/>
        <v>0</v>
      </c>
      <c r="E20" s="12" t="str">
        <f t="shared" si="16"/>
        <v/>
      </c>
      <c r="F20" s="12" t="str">
        <f t="shared" si="17"/>
        <v/>
      </c>
      <c r="H20"/>
      <c r="I20"/>
      <c r="J20" s="12">
        <f t="shared" si="3"/>
        <v>0</v>
      </c>
      <c r="K20" s="12" t="str">
        <f t="shared" si="4"/>
        <v/>
      </c>
      <c r="L20" s="12" t="str">
        <f t="shared" ref="L20:L33" si="24">IF(OR(H20="",J20=0),"",K20&amp;J20)</f>
        <v/>
      </c>
      <c r="M20" s="12" t="str">
        <f t="shared" si="18"/>
        <v/>
      </c>
      <c r="P20"/>
      <c r="Q20"/>
      <c r="R20" s="12">
        <f t="shared" si="20"/>
        <v>0</v>
      </c>
      <c r="S20" s="12" t="str">
        <f t="shared" si="21"/>
        <v/>
      </c>
      <c r="T20" s="12" t="str">
        <f t="shared" si="22"/>
        <v/>
      </c>
      <c r="U20" s="12" t="str">
        <f t="shared" si="23"/>
        <v/>
      </c>
      <c r="Y20" s="12">
        <f t="shared" si="10"/>
        <v>0</v>
      </c>
      <c r="Z20" s="12">
        <f t="shared" si="11"/>
        <v>0</v>
      </c>
      <c r="AA20" s="12" t="str">
        <f t="shared" si="12"/>
        <v/>
      </c>
      <c r="AB20" s="12" t="str">
        <f t="shared" si="13"/>
        <v/>
      </c>
      <c r="AC20" s="12" t="str">
        <f t="shared" si="14"/>
        <v/>
      </c>
      <c r="AD20" s="12" t="str">
        <f>IF(OR(AE20="",AE20="(blank)",AE20="Grand Total"),"",MAX($AD$3:AD19)+1)</f>
        <v/>
      </c>
    </row>
    <row r="21" spans="3:30">
      <c r="C21" s="12">
        <f t="shared" si="15"/>
        <v>0</v>
      </c>
      <c r="D21" s="12">
        <f t="shared" si="19"/>
        <v>0</v>
      </c>
      <c r="E21" s="12" t="str">
        <f t="shared" si="16"/>
        <v/>
      </c>
      <c r="F21" s="12" t="str">
        <f t="shared" si="17"/>
        <v/>
      </c>
      <c r="H21"/>
      <c r="I21"/>
      <c r="J21" s="12">
        <f t="shared" si="3"/>
        <v>0</v>
      </c>
      <c r="K21" s="12" t="str">
        <f t="shared" si="4"/>
        <v/>
      </c>
      <c r="L21" s="12" t="str">
        <f t="shared" si="24"/>
        <v/>
      </c>
      <c r="M21" s="12" t="str">
        <f t="shared" si="18"/>
        <v/>
      </c>
      <c r="P21"/>
      <c r="Q21"/>
      <c r="R21" s="12">
        <f t="shared" si="20"/>
        <v>0</v>
      </c>
      <c r="S21" s="12" t="str">
        <f t="shared" si="21"/>
        <v/>
      </c>
      <c r="T21" s="12" t="str">
        <f t="shared" si="22"/>
        <v/>
      </c>
      <c r="U21" s="12" t="str">
        <f t="shared" si="23"/>
        <v/>
      </c>
      <c r="Y21" s="12">
        <f t="shared" si="10"/>
        <v>0</v>
      </c>
      <c r="Z21" s="12">
        <f t="shared" si="11"/>
        <v>0</v>
      </c>
      <c r="AA21" s="12" t="str">
        <f t="shared" si="12"/>
        <v/>
      </c>
      <c r="AB21" s="12" t="str">
        <f t="shared" si="13"/>
        <v/>
      </c>
      <c r="AC21" s="12" t="str">
        <f t="shared" si="14"/>
        <v/>
      </c>
      <c r="AD21" s="12" t="str">
        <f>IF(OR(AE21="",AE21="(blank)",AE21="Grand Total"),"",MAX($AD$3:AD20)+1)</f>
        <v/>
      </c>
    </row>
    <row r="22" spans="3:30">
      <c r="C22" s="12">
        <f t="shared" si="15"/>
        <v>0</v>
      </c>
      <c r="D22" s="12">
        <f t="shared" si="19"/>
        <v>0</v>
      </c>
      <c r="E22" s="12" t="str">
        <f t="shared" si="16"/>
        <v/>
      </c>
      <c r="F22" s="12" t="str">
        <f t="shared" si="17"/>
        <v/>
      </c>
      <c r="H22"/>
      <c r="I22"/>
      <c r="J22" s="12">
        <f t="shared" si="3"/>
        <v>0</v>
      </c>
      <c r="K22" s="12" t="str">
        <f t="shared" si="4"/>
        <v/>
      </c>
      <c r="L22" s="12" t="str">
        <f t="shared" si="24"/>
        <v/>
      </c>
      <c r="M22" s="12" t="str">
        <f t="shared" si="18"/>
        <v/>
      </c>
      <c r="P22"/>
      <c r="Q22"/>
      <c r="R22" s="12">
        <f t="shared" si="20"/>
        <v>0</v>
      </c>
      <c r="S22" s="12" t="str">
        <f t="shared" si="21"/>
        <v/>
      </c>
      <c r="T22" s="12" t="str">
        <f t="shared" si="22"/>
        <v/>
      </c>
      <c r="U22" s="12" t="str">
        <f t="shared" si="23"/>
        <v/>
      </c>
      <c r="Y22" s="12">
        <f t="shared" si="10"/>
        <v>0</v>
      </c>
      <c r="Z22" s="12">
        <f t="shared" si="11"/>
        <v>0</v>
      </c>
      <c r="AA22" s="12" t="str">
        <f t="shared" si="12"/>
        <v/>
      </c>
      <c r="AB22" s="12" t="str">
        <f t="shared" si="13"/>
        <v/>
      </c>
      <c r="AC22" s="12" t="str">
        <f t="shared" si="14"/>
        <v/>
      </c>
      <c r="AD22" s="12" t="str">
        <f>IF(OR(AE22="",AE22="(blank)",AE22="Grand Total"),"",MAX($AD$3:AD21)+1)</f>
        <v/>
      </c>
    </row>
    <row r="23" spans="3:30">
      <c r="C23" s="12">
        <f t="shared" si="15"/>
        <v>0</v>
      </c>
      <c r="D23" s="12">
        <f t="shared" si="19"/>
        <v>0</v>
      </c>
      <c r="E23" s="12" t="str">
        <f t="shared" si="16"/>
        <v/>
      </c>
      <c r="F23" s="12" t="str">
        <f t="shared" si="17"/>
        <v/>
      </c>
      <c r="H23"/>
      <c r="I23"/>
      <c r="J23" s="12">
        <f t="shared" si="3"/>
        <v>0</v>
      </c>
      <c r="K23" s="12" t="str">
        <f t="shared" si="4"/>
        <v/>
      </c>
      <c r="L23" s="12" t="str">
        <f t="shared" si="24"/>
        <v/>
      </c>
      <c r="M23" s="12" t="str">
        <f t="shared" si="18"/>
        <v/>
      </c>
      <c r="P23"/>
      <c r="Q23"/>
      <c r="R23" s="12">
        <f t="shared" si="20"/>
        <v>0</v>
      </c>
      <c r="S23" s="12" t="str">
        <f t="shared" si="21"/>
        <v/>
      </c>
      <c r="T23" s="12" t="str">
        <f t="shared" si="22"/>
        <v/>
      </c>
      <c r="U23" s="12" t="str">
        <f t="shared" si="23"/>
        <v/>
      </c>
      <c r="Y23" s="12">
        <f t="shared" si="10"/>
        <v>0</v>
      </c>
      <c r="Z23" s="12">
        <f t="shared" si="11"/>
        <v>0</v>
      </c>
      <c r="AA23" s="12" t="str">
        <f t="shared" si="12"/>
        <v/>
      </c>
      <c r="AB23" s="12" t="str">
        <f t="shared" si="13"/>
        <v/>
      </c>
      <c r="AC23" s="12" t="str">
        <f t="shared" si="14"/>
        <v/>
      </c>
      <c r="AD23" s="12" t="str">
        <f>IF(OR(AE23="",AE23="(blank)",AE23="Grand Total"),"",MAX($AD$3:AD22)+1)</f>
        <v/>
      </c>
    </row>
    <row r="24" spans="3:30">
      <c r="C24" s="12">
        <f t="shared" si="15"/>
        <v>0</v>
      </c>
      <c r="D24" s="12">
        <f t="shared" si="19"/>
        <v>0</v>
      </c>
      <c r="E24" s="12" t="str">
        <f t="shared" si="16"/>
        <v/>
      </c>
      <c r="F24" s="12" t="str">
        <f t="shared" si="17"/>
        <v/>
      </c>
      <c r="H24"/>
      <c r="I24"/>
      <c r="J24" s="12">
        <f t="shared" si="3"/>
        <v>0</v>
      </c>
      <c r="K24" s="12" t="str">
        <f t="shared" si="4"/>
        <v/>
      </c>
      <c r="L24" s="12" t="str">
        <f t="shared" si="24"/>
        <v/>
      </c>
      <c r="M24" s="12" t="str">
        <f t="shared" si="18"/>
        <v/>
      </c>
      <c r="P24"/>
      <c r="Q24"/>
      <c r="R24" s="12">
        <f t="shared" si="20"/>
        <v>0</v>
      </c>
      <c r="S24" s="12" t="str">
        <f t="shared" si="21"/>
        <v/>
      </c>
      <c r="T24" s="12" t="str">
        <f t="shared" si="22"/>
        <v/>
      </c>
      <c r="U24" s="12" t="str">
        <f t="shared" si="23"/>
        <v/>
      </c>
      <c r="Y24" s="12">
        <f t="shared" si="10"/>
        <v>0</v>
      </c>
      <c r="Z24" s="12">
        <f t="shared" si="11"/>
        <v>0</v>
      </c>
      <c r="AA24" s="12" t="str">
        <f t="shared" si="12"/>
        <v/>
      </c>
      <c r="AB24" s="12" t="str">
        <f t="shared" si="13"/>
        <v/>
      </c>
      <c r="AC24" s="12" t="str">
        <f t="shared" si="14"/>
        <v/>
      </c>
      <c r="AD24" s="12" t="str">
        <f>IF(OR(AE24="",AE24="(blank)",AE24="Grand Total"),"",MAX($AD$3:AD23)+1)</f>
        <v/>
      </c>
    </row>
    <row r="25" spans="3:30">
      <c r="C25" s="12">
        <f t="shared" si="15"/>
        <v>0</v>
      </c>
      <c r="D25" s="12">
        <f t="shared" si="19"/>
        <v>0</v>
      </c>
      <c r="E25" s="12" t="str">
        <f t="shared" si="16"/>
        <v/>
      </c>
      <c r="F25" s="12" t="str">
        <f t="shared" si="17"/>
        <v/>
      </c>
      <c r="H25"/>
      <c r="I25"/>
      <c r="J25" s="12">
        <f t="shared" si="3"/>
        <v>0</v>
      </c>
      <c r="K25" s="12" t="str">
        <f t="shared" si="4"/>
        <v/>
      </c>
      <c r="L25" s="12" t="str">
        <f t="shared" si="24"/>
        <v/>
      </c>
      <c r="M25" s="12" t="str">
        <f t="shared" si="18"/>
        <v/>
      </c>
      <c r="P25"/>
      <c r="Q25"/>
      <c r="R25" s="12">
        <f t="shared" si="20"/>
        <v>0</v>
      </c>
      <c r="S25" s="12" t="str">
        <f t="shared" si="21"/>
        <v/>
      </c>
      <c r="T25" s="12" t="str">
        <f t="shared" si="22"/>
        <v/>
      </c>
      <c r="U25" s="12" t="str">
        <f t="shared" si="23"/>
        <v/>
      </c>
      <c r="Y25" s="12">
        <f t="shared" si="10"/>
        <v>0</v>
      </c>
      <c r="Z25" s="12">
        <f t="shared" si="11"/>
        <v>0</v>
      </c>
      <c r="AA25" s="12" t="str">
        <f t="shared" si="12"/>
        <v/>
      </c>
      <c r="AB25" s="12" t="str">
        <f t="shared" si="13"/>
        <v/>
      </c>
      <c r="AC25" s="12" t="str">
        <f t="shared" si="14"/>
        <v/>
      </c>
      <c r="AD25" s="12" t="str">
        <f>IF(OR(AE25="",AE25="(blank)",AE25="Grand Total"),"",MAX($AD$3:AD24)+1)</f>
        <v/>
      </c>
    </row>
    <row r="26" spans="3:30">
      <c r="C26" s="12">
        <f t="shared" si="15"/>
        <v>0</v>
      </c>
      <c r="D26" s="12">
        <f t="shared" ref="D26:D85" si="25">IF(C26=0,A26,D25)</f>
        <v>0</v>
      </c>
      <c r="E26" s="12" t="str">
        <f t="shared" ref="E26:E85" si="26">IF(C26=0,"",D26&amp;C26)</f>
        <v/>
      </c>
      <c r="F26" s="12" t="str">
        <f t="shared" ref="F26:F85" si="27">IF(E26="","",A26)</f>
        <v/>
      </c>
      <c r="H26"/>
      <c r="I26"/>
      <c r="J26" s="12">
        <f t="shared" si="3"/>
        <v>0</v>
      </c>
      <c r="K26" s="12" t="str">
        <f t="shared" si="4"/>
        <v/>
      </c>
      <c r="L26" s="12" t="str">
        <f t="shared" si="24"/>
        <v/>
      </c>
      <c r="M26" s="12" t="str">
        <f t="shared" si="18"/>
        <v/>
      </c>
      <c r="P26"/>
      <c r="Q26"/>
      <c r="R26" s="12">
        <f t="shared" si="20"/>
        <v>0</v>
      </c>
      <c r="S26" s="12" t="str">
        <f t="shared" si="21"/>
        <v/>
      </c>
      <c r="T26" s="12" t="str">
        <f t="shared" si="22"/>
        <v/>
      </c>
      <c r="U26" s="12" t="str">
        <f t="shared" si="23"/>
        <v/>
      </c>
      <c r="Y26" s="12">
        <f t="shared" si="10"/>
        <v>0</v>
      </c>
      <c r="Z26" s="12">
        <f t="shared" si="11"/>
        <v>0</v>
      </c>
      <c r="AA26" s="12" t="str">
        <f t="shared" si="12"/>
        <v/>
      </c>
      <c r="AB26" s="12" t="str">
        <f t="shared" si="13"/>
        <v/>
      </c>
      <c r="AC26" s="12" t="str">
        <f>IF(AB26="","",IF(W26="","",W26))</f>
        <v/>
      </c>
      <c r="AD26" s="12" t="str">
        <f>IF(OR(AE26="",AE26="(blank)",AE26="Grand Total"),"",MAX($AD$3:AD25)+1)</f>
        <v/>
      </c>
    </row>
    <row r="27" spans="3:30">
      <c r="C27" s="12">
        <f t="shared" si="15"/>
        <v>0</v>
      </c>
      <c r="D27" s="12">
        <f t="shared" si="25"/>
        <v>0</v>
      </c>
      <c r="E27" s="12" t="str">
        <f t="shared" si="26"/>
        <v/>
      </c>
      <c r="F27" s="12" t="str">
        <f t="shared" si="27"/>
        <v/>
      </c>
      <c r="H27"/>
      <c r="I27"/>
      <c r="J27" s="12">
        <f t="shared" si="3"/>
        <v>0</v>
      </c>
      <c r="K27" s="12" t="str">
        <f t="shared" si="4"/>
        <v/>
      </c>
      <c r="L27" s="12" t="str">
        <f t="shared" si="24"/>
        <v/>
      </c>
      <c r="M27" s="12" t="str">
        <f t="shared" si="18"/>
        <v/>
      </c>
      <c r="P27"/>
      <c r="Q27"/>
      <c r="R27" s="12">
        <f t="shared" si="20"/>
        <v>0</v>
      </c>
      <c r="S27" s="12" t="str">
        <f t="shared" si="21"/>
        <v/>
      </c>
      <c r="T27" s="12" t="str">
        <f t="shared" si="22"/>
        <v/>
      </c>
      <c r="U27" s="12" t="str">
        <f t="shared" si="23"/>
        <v/>
      </c>
      <c r="Y27" s="12">
        <f t="shared" si="10"/>
        <v>0</v>
      </c>
      <c r="Z27" s="12">
        <f t="shared" si="11"/>
        <v>0</v>
      </c>
      <c r="AA27" s="12" t="str">
        <f t="shared" si="12"/>
        <v/>
      </c>
      <c r="AB27" s="12" t="str">
        <f t="shared" si="13"/>
        <v/>
      </c>
      <c r="AC27" s="12" t="str">
        <f t="shared" si="14"/>
        <v/>
      </c>
      <c r="AD27" s="12" t="str">
        <f>IF(OR(AE27="",AE27="(blank)",AE27="Grand Total"),"",MAX($AD$3:AD26)+1)</f>
        <v/>
      </c>
    </row>
    <row r="28" spans="3:30">
      <c r="C28" s="12">
        <f t="shared" si="15"/>
        <v>0</v>
      </c>
      <c r="D28" s="12">
        <f t="shared" si="25"/>
        <v>0</v>
      </c>
      <c r="E28" s="12" t="str">
        <f t="shared" si="26"/>
        <v/>
      </c>
      <c r="F28" s="12" t="str">
        <f t="shared" si="27"/>
        <v/>
      </c>
      <c r="H28"/>
      <c r="I28"/>
      <c r="J28" s="12">
        <f t="shared" si="3"/>
        <v>0</v>
      </c>
      <c r="K28" s="12" t="str">
        <f t="shared" si="4"/>
        <v/>
      </c>
      <c r="L28" s="12" t="str">
        <f t="shared" si="24"/>
        <v/>
      </c>
      <c r="M28" s="12" t="str">
        <f t="shared" si="18"/>
        <v/>
      </c>
      <c r="P28"/>
      <c r="Q28"/>
      <c r="R28" s="12">
        <f t="shared" si="20"/>
        <v>0</v>
      </c>
      <c r="S28" s="12" t="str">
        <f t="shared" si="21"/>
        <v/>
      </c>
      <c r="T28" s="12" t="str">
        <f t="shared" si="22"/>
        <v/>
      </c>
      <c r="U28" s="12" t="str">
        <f t="shared" si="23"/>
        <v/>
      </c>
      <c r="Y28" s="12">
        <f t="shared" si="10"/>
        <v>0</v>
      </c>
      <c r="Z28" s="12">
        <f t="shared" si="11"/>
        <v>0</v>
      </c>
      <c r="AA28" s="12" t="str">
        <f t="shared" si="12"/>
        <v/>
      </c>
      <c r="AB28" s="12" t="str">
        <f t="shared" si="13"/>
        <v/>
      </c>
      <c r="AC28" s="12" t="str">
        <f t="shared" si="14"/>
        <v/>
      </c>
      <c r="AD28" s="12" t="str">
        <f>IF(OR(AE28="",AE28="(blank)",AE28="Grand Total"),"",MAX($AD$3:AD27)+1)</f>
        <v/>
      </c>
    </row>
    <row r="29" spans="3:30">
      <c r="C29" s="12">
        <f t="shared" si="15"/>
        <v>0</v>
      </c>
      <c r="D29" s="12">
        <f t="shared" si="25"/>
        <v>0</v>
      </c>
      <c r="E29" s="12" t="str">
        <f t="shared" si="26"/>
        <v/>
      </c>
      <c r="F29" s="12" t="str">
        <f t="shared" si="27"/>
        <v/>
      </c>
      <c r="H29"/>
      <c r="I29"/>
      <c r="J29" s="12">
        <f t="shared" si="3"/>
        <v>0</v>
      </c>
      <c r="K29" s="12" t="str">
        <f t="shared" si="4"/>
        <v/>
      </c>
      <c r="L29" s="12" t="str">
        <f t="shared" si="24"/>
        <v/>
      </c>
      <c r="M29" s="12" t="str">
        <f t="shared" si="18"/>
        <v/>
      </c>
      <c r="P29"/>
      <c r="Q29"/>
      <c r="R29" s="12">
        <f t="shared" si="20"/>
        <v>0</v>
      </c>
      <c r="S29" s="12" t="str">
        <f t="shared" si="21"/>
        <v/>
      </c>
      <c r="T29" s="12" t="str">
        <f t="shared" si="22"/>
        <v/>
      </c>
      <c r="U29" s="12" t="str">
        <f t="shared" si="23"/>
        <v/>
      </c>
      <c r="Y29" s="12">
        <f t="shared" si="10"/>
        <v>0</v>
      </c>
      <c r="Z29" s="12">
        <f t="shared" si="11"/>
        <v>0</v>
      </c>
      <c r="AA29" s="12" t="str">
        <f t="shared" si="12"/>
        <v/>
      </c>
      <c r="AB29" s="12" t="str">
        <f t="shared" si="13"/>
        <v/>
      </c>
      <c r="AC29" s="12" t="str">
        <f t="shared" si="14"/>
        <v/>
      </c>
      <c r="AD29" s="12" t="str">
        <f>IF(OR(AE29="",AE29="(blank)",AE29="Grand Total"),"",MAX($AD$3:AD28)+1)</f>
        <v/>
      </c>
    </row>
    <row r="30" spans="3:30">
      <c r="C30" s="12">
        <f t="shared" si="15"/>
        <v>0</v>
      </c>
      <c r="D30" s="12">
        <f t="shared" si="25"/>
        <v>0</v>
      </c>
      <c r="E30" s="12" t="str">
        <f t="shared" si="26"/>
        <v/>
      </c>
      <c r="F30" s="12" t="str">
        <f t="shared" si="27"/>
        <v/>
      </c>
      <c r="H30"/>
      <c r="I30"/>
      <c r="J30" s="12">
        <f t="shared" si="3"/>
        <v>0</v>
      </c>
      <c r="K30" s="12" t="str">
        <f t="shared" si="4"/>
        <v/>
      </c>
      <c r="L30" s="12" t="str">
        <f t="shared" si="24"/>
        <v/>
      </c>
      <c r="M30" s="12" t="str">
        <f t="shared" si="18"/>
        <v/>
      </c>
      <c r="P30"/>
      <c r="Q30"/>
      <c r="R30" s="12">
        <f t="shared" si="20"/>
        <v>0</v>
      </c>
      <c r="S30" s="12" t="str">
        <f t="shared" si="21"/>
        <v/>
      </c>
      <c r="T30" s="12" t="str">
        <f t="shared" si="22"/>
        <v/>
      </c>
      <c r="U30" s="12" t="str">
        <f t="shared" si="23"/>
        <v/>
      </c>
      <c r="Y30" s="12">
        <f t="shared" si="10"/>
        <v>0</v>
      </c>
      <c r="Z30" s="12">
        <f t="shared" si="11"/>
        <v>0</v>
      </c>
      <c r="AA30" s="12" t="str">
        <f t="shared" si="12"/>
        <v/>
      </c>
      <c r="AB30" s="12" t="str">
        <f t="shared" si="13"/>
        <v/>
      </c>
      <c r="AC30" s="12" t="str">
        <f t="shared" si="14"/>
        <v/>
      </c>
      <c r="AD30" s="12" t="str">
        <f>IF(OR(AE30="",AE30="(blank)",AE30="Grand Total"),"",MAX($AD$3:AD29)+1)</f>
        <v/>
      </c>
    </row>
    <row r="31" spans="3:30">
      <c r="C31" s="12">
        <f t="shared" si="15"/>
        <v>0</v>
      </c>
      <c r="D31" s="12">
        <f t="shared" si="25"/>
        <v>0</v>
      </c>
      <c r="E31" s="12" t="str">
        <f t="shared" si="26"/>
        <v/>
      </c>
      <c r="F31" s="12" t="str">
        <f t="shared" si="27"/>
        <v/>
      </c>
      <c r="H31"/>
      <c r="I31"/>
      <c r="J31" s="12">
        <f t="shared" si="3"/>
        <v>0</v>
      </c>
      <c r="K31" s="12" t="str">
        <f t="shared" si="4"/>
        <v/>
      </c>
      <c r="L31" s="12" t="str">
        <f t="shared" si="24"/>
        <v/>
      </c>
      <c r="M31" s="12" t="str">
        <f t="shared" si="18"/>
        <v/>
      </c>
      <c r="P31"/>
      <c r="Q31"/>
      <c r="R31" s="12">
        <f t="shared" si="20"/>
        <v>0</v>
      </c>
      <c r="S31" s="12" t="str">
        <f t="shared" si="21"/>
        <v/>
      </c>
      <c r="T31" s="12" t="str">
        <f t="shared" si="22"/>
        <v/>
      </c>
      <c r="U31" s="12" t="str">
        <f t="shared" si="23"/>
        <v/>
      </c>
      <c r="Y31" s="12">
        <f t="shared" si="10"/>
        <v>0</v>
      </c>
      <c r="Z31" s="12">
        <f t="shared" si="11"/>
        <v>0</v>
      </c>
      <c r="AA31" s="12" t="str">
        <f t="shared" si="12"/>
        <v/>
      </c>
      <c r="AB31" s="12" t="str">
        <f t="shared" si="13"/>
        <v/>
      </c>
      <c r="AC31" s="12" t="str">
        <f t="shared" si="14"/>
        <v/>
      </c>
      <c r="AD31" s="12" t="str">
        <f>IF(OR(AE31="",AE31="(blank)",AE31="Grand Total"),"",MAX($AD$3:AD30)+1)</f>
        <v/>
      </c>
    </row>
    <row r="32" spans="3:30">
      <c r="C32" s="12">
        <f t="shared" si="15"/>
        <v>0</v>
      </c>
      <c r="D32" s="12">
        <f t="shared" si="25"/>
        <v>0</v>
      </c>
      <c r="E32" s="12" t="str">
        <f t="shared" si="26"/>
        <v/>
      </c>
      <c r="F32" s="12" t="str">
        <f t="shared" si="27"/>
        <v/>
      </c>
      <c r="H32"/>
      <c r="I32"/>
      <c r="J32" s="12">
        <f t="shared" si="3"/>
        <v>0</v>
      </c>
      <c r="K32" s="12" t="str">
        <f t="shared" si="4"/>
        <v/>
      </c>
      <c r="L32" s="12" t="str">
        <f t="shared" si="24"/>
        <v/>
      </c>
      <c r="M32" s="12" t="str">
        <f t="shared" si="18"/>
        <v/>
      </c>
      <c r="P32"/>
      <c r="Q32"/>
      <c r="R32" s="12">
        <f t="shared" si="20"/>
        <v>0</v>
      </c>
      <c r="S32" s="12" t="str">
        <f t="shared" si="21"/>
        <v/>
      </c>
      <c r="T32" s="12" t="str">
        <f t="shared" si="22"/>
        <v/>
      </c>
      <c r="U32" s="12" t="str">
        <f t="shared" si="23"/>
        <v/>
      </c>
      <c r="Y32" s="12">
        <f t="shared" si="10"/>
        <v>0</v>
      </c>
      <c r="Z32" s="12">
        <f t="shared" si="11"/>
        <v>0</v>
      </c>
      <c r="AA32" s="12" t="str">
        <f t="shared" si="12"/>
        <v/>
      </c>
      <c r="AB32" s="12" t="str">
        <f t="shared" si="13"/>
        <v/>
      </c>
      <c r="AC32" s="12" t="str">
        <f t="shared" si="14"/>
        <v/>
      </c>
      <c r="AD32" s="12" t="str">
        <f>IF(OR(AE32="",AE32="(blank)",AE32="Grand Total"),"",MAX($AD$3:AD31)+1)</f>
        <v/>
      </c>
    </row>
    <row r="33" spans="3:30">
      <c r="C33" s="12">
        <f t="shared" si="15"/>
        <v>0</v>
      </c>
      <c r="D33" s="12">
        <f t="shared" si="25"/>
        <v>0</v>
      </c>
      <c r="E33" s="12" t="str">
        <f t="shared" si="26"/>
        <v/>
      </c>
      <c r="F33" s="12" t="str">
        <f t="shared" si="27"/>
        <v/>
      </c>
      <c r="H33"/>
      <c r="I33"/>
      <c r="J33" s="12">
        <f t="shared" si="3"/>
        <v>0</v>
      </c>
      <c r="K33" s="12" t="str">
        <f t="shared" si="4"/>
        <v/>
      </c>
      <c r="L33" s="12" t="str">
        <f t="shared" si="24"/>
        <v/>
      </c>
      <c r="M33" s="12" t="str">
        <f t="shared" si="18"/>
        <v/>
      </c>
      <c r="P33"/>
      <c r="Q33"/>
      <c r="R33" s="12">
        <f t="shared" si="20"/>
        <v>0</v>
      </c>
      <c r="S33" s="12" t="str">
        <f t="shared" si="21"/>
        <v/>
      </c>
      <c r="T33" s="12" t="str">
        <f t="shared" si="22"/>
        <v/>
      </c>
      <c r="U33" s="12" t="str">
        <f t="shared" si="23"/>
        <v/>
      </c>
      <c r="Y33" s="12">
        <f t="shared" si="10"/>
        <v>0</v>
      </c>
      <c r="Z33" s="12">
        <f t="shared" si="11"/>
        <v>0</v>
      </c>
      <c r="AA33" s="12" t="str">
        <f t="shared" si="12"/>
        <v/>
      </c>
      <c r="AB33" s="12" t="str">
        <f t="shared" si="13"/>
        <v/>
      </c>
      <c r="AC33" s="12" t="str">
        <f t="shared" si="14"/>
        <v/>
      </c>
      <c r="AD33" s="12" t="str">
        <f>IF(OR(AE33="",AE33="(blank)",AE33="Grand Total"),"",MAX($AD$3:AD32)+1)</f>
        <v/>
      </c>
    </row>
    <row r="34" spans="3:30">
      <c r="C34" s="12">
        <f t="shared" si="15"/>
        <v>0</v>
      </c>
      <c r="D34" s="12">
        <f t="shared" si="25"/>
        <v>0</v>
      </c>
      <c r="E34" s="12" t="str">
        <f t="shared" si="26"/>
        <v/>
      </c>
      <c r="F34" s="12" t="str">
        <f t="shared" si="27"/>
        <v/>
      </c>
      <c r="H34"/>
      <c r="I34"/>
      <c r="J34" s="12">
        <f t="shared" si="3"/>
        <v>0</v>
      </c>
      <c r="K34" s="12" t="str">
        <f t="shared" si="4"/>
        <v/>
      </c>
      <c r="L34" s="12" t="str">
        <f t="shared" ref="L34:L43" si="28">IF(OR(H34="",J34=0),"",K34&amp;J34)</f>
        <v/>
      </c>
      <c r="M34" s="12" t="str">
        <f t="shared" si="18"/>
        <v/>
      </c>
      <c r="P34"/>
      <c r="Q34"/>
      <c r="R34" s="12">
        <f t="shared" si="20"/>
        <v>0</v>
      </c>
      <c r="S34" s="12" t="str">
        <f t="shared" si="21"/>
        <v/>
      </c>
      <c r="T34" s="12" t="str">
        <f t="shared" si="22"/>
        <v/>
      </c>
      <c r="U34" s="12" t="str">
        <f t="shared" si="23"/>
        <v/>
      </c>
      <c r="Y34" s="12">
        <f t="shared" si="10"/>
        <v>0</v>
      </c>
      <c r="Z34" s="12">
        <f t="shared" si="11"/>
        <v>0</v>
      </c>
      <c r="AA34" s="12" t="str">
        <f t="shared" si="12"/>
        <v/>
      </c>
      <c r="AB34" s="12" t="str">
        <f t="shared" si="13"/>
        <v/>
      </c>
      <c r="AC34" s="12" t="str">
        <f t="shared" si="14"/>
        <v/>
      </c>
      <c r="AD34" s="12" t="str">
        <f>IF(OR(AE34="",AE34="(blank)",AE34="Grand Total"),"",MAX($AD$3:AD33)+1)</f>
        <v/>
      </c>
    </row>
    <row r="35" spans="3:30">
      <c r="C35" s="12">
        <f t="shared" si="15"/>
        <v>0</v>
      </c>
      <c r="D35" s="12">
        <f t="shared" si="25"/>
        <v>0</v>
      </c>
      <c r="E35" s="12" t="str">
        <f t="shared" si="26"/>
        <v/>
      </c>
      <c r="F35" s="12" t="str">
        <f t="shared" si="27"/>
        <v/>
      </c>
      <c r="H35"/>
      <c r="I35"/>
      <c r="J35" s="12">
        <f t="shared" si="3"/>
        <v>0</v>
      </c>
      <c r="K35" s="12" t="str">
        <f t="shared" si="4"/>
        <v/>
      </c>
      <c r="L35" s="12" t="str">
        <f t="shared" si="28"/>
        <v/>
      </c>
      <c r="M35" s="12" t="str">
        <f t="shared" si="18"/>
        <v/>
      </c>
      <c r="P35"/>
      <c r="Q35"/>
      <c r="R35" s="12">
        <f t="shared" si="20"/>
        <v>0</v>
      </c>
      <c r="S35" s="12" t="str">
        <f t="shared" si="21"/>
        <v/>
      </c>
      <c r="T35" s="12" t="str">
        <f t="shared" si="22"/>
        <v/>
      </c>
      <c r="U35" s="12" t="str">
        <f t="shared" si="23"/>
        <v/>
      </c>
      <c r="Y35" s="12">
        <f t="shared" si="10"/>
        <v>0</v>
      </c>
      <c r="Z35" s="12">
        <f t="shared" si="11"/>
        <v>0</v>
      </c>
      <c r="AA35" s="12" t="str">
        <f t="shared" si="12"/>
        <v/>
      </c>
      <c r="AB35" s="12" t="str">
        <f t="shared" si="13"/>
        <v/>
      </c>
      <c r="AC35" s="12" t="str">
        <f t="shared" si="14"/>
        <v/>
      </c>
      <c r="AD35" s="12" t="str">
        <f>IF(OR(AE35="",AE35="(blank)",AE35="Grand Total"),"",MAX($AD$3:AD34)+1)</f>
        <v/>
      </c>
    </row>
    <row r="36" spans="3:30">
      <c r="C36" s="12">
        <f t="shared" si="15"/>
        <v>0</v>
      </c>
      <c r="D36" s="12">
        <f t="shared" si="25"/>
        <v>0</v>
      </c>
      <c r="E36" s="12" t="str">
        <f t="shared" si="26"/>
        <v/>
      </c>
      <c r="F36" s="12" t="str">
        <f t="shared" si="27"/>
        <v/>
      </c>
      <c r="H36"/>
      <c r="I36"/>
      <c r="J36" s="12">
        <f t="shared" si="3"/>
        <v>0</v>
      </c>
      <c r="K36" s="12" t="str">
        <f t="shared" si="4"/>
        <v/>
      </c>
      <c r="L36" s="12" t="str">
        <f t="shared" si="28"/>
        <v/>
      </c>
      <c r="M36" s="12" t="str">
        <f t="shared" si="18"/>
        <v/>
      </c>
      <c r="P36"/>
      <c r="Q36"/>
      <c r="R36" s="12">
        <f t="shared" si="20"/>
        <v>0</v>
      </c>
      <c r="S36" s="12" t="str">
        <f t="shared" si="21"/>
        <v/>
      </c>
      <c r="T36" s="12" t="str">
        <f t="shared" si="22"/>
        <v/>
      </c>
      <c r="U36" s="12" t="str">
        <f t="shared" si="23"/>
        <v/>
      </c>
      <c r="Y36" s="12">
        <f t="shared" si="10"/>
        <v>0</v>
      </c>
      <c r="Z36" s="12">
        <f t="shared" si="11"/>
        <v>0</v>
      </c>
      <c r="AA36" s="12" t="str">
        <f t="shared" si="12"/>
        <v/>
      </c>
      <c r="AB36" s="12" t="str">
        <f t="shared" si="13"/>
        <v/>
      </c>
      <c r="AC36" s="12" t="str">
        <f t="shared" si="14"/>
        <v/>
      </c>
      <c r="AD36" s="12" t="str">
        <f>IF(OR(AE36="",AE36="(blank)",AE36="Grand Total"),"",MAX($AD$3:AD35)+1)</f>
        <v/>
      </c>
    </row>
    <row r="37" spans="3:30">
      <c r="C37" s="12">
        <f t="shared" si="15"/>
        <v>0</v>
      </c>
      <c r="D37" s="12">
        <f t="shared" si="25"/>
        <v>0</v>
      </c>
      <c r="E37" s="12" t="str">
        <f t="shared" si="26"/>
        <v/>
      </c>
      <c r="F37" s="12" t="str">
        <f t="shared" si="27"/>
        <v/>
      </c>
      <c r="H37"/>
      <c r="I37"/>
      <c r="J37" s="12">
        <f t="shared" si="3"/>
        <v>0</v>
      </c>
      <c r="K37" s="12" t="str">
        <f t="shared" si="4"/>
        <v/>
      </c>
      <c r="L37" s="12" t="str">
        <f t="shared" si="28"/>
        <v/>
      </c>
      <c r="M37" s="12" t="str">
        <f t="shared" si="18"/>
        <v/>
      </c>
      <c r="P37"/>
      <c r="Q37"/>
      <c r="R37" s="12">
        <f t="shared" si="20"/>
        <v>0</v>
      </c>
      <c r="S37" s="12" t="str">
        <f t="shared" si="21"/>
        <v/>
      </c>
      <c r="T37" s="12" t="str">
        <f t="shared" si="22"/>
        <v/>
      </c>
      <c r="U37" s="12" t="str">
        <f t="shared" si="23"/>
        <v/>
      </c>
      <c r="Y37" s="12">
        <f t="shared" si="10"/>
        <v>0</v>
      </c>
      <c r="Z37" s="12">
        <f t="shared" si="11"/>
        <v>0</v>
      </c>
      <c r="AA37" s="12" t="str">
        <f t="shared" si="12"/>
        <v/>
      </c>
      <c r="AB37" s="12" t="str">
        <f t="shared" si="13"/>
        <v/>
      </c>
      <c r="AC37" s="12" t="str">
        <f t="shared" si="14"/>
        <v/>
      </c>
      <c r="AD37" s="12" t="str">
        <f>IF(OR(AE37="",AE37="(blank)",AE37="Grand Total"),"",MAX($AD$3:AD36)+1)</f>
        <v/>
      </c>
    </row>
    <row r="38" spans="3:30">
      <c r="C38" s="12">
        <f t="shared" si="15"/>
        <v>0</v>
      </c>
      <c r="D38" s="12">
        <f t="shared" si="25"/>
        <v>0</v>
      </c>
      <c r="E38" s="12" t="str">
        <f t="shared" si="26"/>
        <v/>
      </c>
      <c r="F38" s="12" t="str">
        <f t="shared" si="27"/>
        <v/>
      </c>
      <c r="H38"/>
      <c r="I38"/>
      <c r="J38" s="12">
        <f t="shared" si="3"/>
        <v>0</v>
      </c>
      <c r="K38" s="12" t="str">
        <f t="shared" si="4"/>
        <v/>
      </c>
      <c r="L38" s="12" t="str">
        <f t="shared" si="28"/>
        <v/>
      </c>
      <c r="M38" s="12" t="str">
        <f t="shared" si="18"/>
        <v/>
      </c>
      <c r="P38"/>
      <c r="Q38"/>
      <c r="R38" s="12">
        <f t="shared" si="20"/>
        <v>0</v>
      </c>
      <c r="S38" s="12" t="str">
        <f t="shared" si="21"/>
        <v/>
      </c>
      <c r="T38" s="12" t="str">
        <f t="shared" si="22"/>
        <v/>
      </c>
      <c r="U38" s="12" t="str">
        <f t="shared" si="23"/>
        <v/>
      </c>
      <c r="Y38" s="12">
        <f t="shared" si="10"/>
        <v>0</v>
      </c>
      <c r="Z38" s="12">
        <f t="shared" si="11"/>
        <v>0</v>
      </c>
      <c r="AA38" s="12" t="str">
        <f t="shared" si="12"/>
        <v/>
      </c>
      <c r="AB38" s="12" t="str">
        <f t="shared" si="13"/>
        <v/>
      </c>
      <c r="AC38" s="12" t="str">
        <f t="shared" si="14"/>
        <v/>
      </c>
      <c r="AD38" s="12" t="str">
        <f>IF(OR(AE38="",AE38="(blank)",AE38="Grand Total"),"",MAX($AD$3:AD37)+1)</f>
        <v/>
      </c>
    </row>
    <row r="39" spans="3:30">
      <c r="C39" s="12">
        <f t="shared" si="15"/>
        <v>0</v>
      </c>
      <c r="D39" s="12">
        <f t="shared" si="25"/>
        <v>0</v>
      </c>
      <c r="E39" s="12" t="str">
        <f t="shared" si="26"/>
        <v/>
      </c>
      <c r="F39" s="12" t="str">
        <f t="shared" si="27"/>
        <v/>
      </c>
      <c r="H39"/>
      <c r="I39"/>
      <c r="J39" s="12">
        <f t="shared" si="3"/>
        <v>0</v>
      </c>
      <c r="K39" s="12" t="str">
        <f t="shared" si="4"/>
        <v/>
      </c>
      <c r="L39" s="12" t="str">
        <f t="shared" si="28"/>
        <v/>
      </c>
      <c r="M39" s="12" t="str">
        <f t="shared" si="18"/>
        <v/>
      </c>
      <c r="P39"/>
      <c r="Q39"/>
      <c r="R39" s="12">
        <f t="shared" si="20"/>
        <v>0</v>
      </c>
      <c r="S39" s="12" t="str">
        <f t="shared" si="21"/>
        <v/>
      </c>
      <c r="T39" s="12" t="str">
        <f t="shared" si="22"/>
        <v/>
      </c>
      <c r="U39" s="12" t="str">
        <f t="shared" si="23"/>
        <v/>
      </c>
      <c r="Y39" s="12">
        <f t="shared" si="10"/>
        <v>0</v>
      </c>
      <c r="Z39" s="12">
        <f t="shared" si="11"/>
        <v>0</v>
      </c>
      <c r="AA39" s="12" t="str">
        <f t="shared" si="12"/>
        <v/>
      </c>
      <c r="AB39" s="12" t="str">
        <f t="shared" si="13"/>
        <v/>
      </c>
      <c r="AC39" s="12" t="str">
        <f t="shared" si="14"/>
        <v/>
      </c>
      <c r="AD39" s="12" t="str">
        <f>IF(OR(AE39="",AE39="(blank)",AE39="Grand Total"),"",MAX($AD$3:AD38)+1)</f>
        <v/>
      </c>
    </row>
    <row r="40" spans="3:30">
      <c r="C40" s="12">
        <f t="shared" si="15"/>
        <v>0</v>
      </c>
      <c r="D40" s="12">
        <f t="shared" si="25"/>
        <v>0</v>
      </c>
      <c r="E40" s="12" t="str">
        <f t="shared" si="26"/>
        <v/>
      </c>
      <c r="F40" s="12" t="str">
        <f t="shared" si="27"/>
        <v/>
      </c>
      <c r="H40"/>
      <c r="I40"/>
      <c r="J40" s="12">
        <f t="shared" si="3"/>
        <v>0</v>
      </c>
      <c r="K40" s="12" t="str">
        <f t="shared" si="4"/>
        <v/>
      </c>
      <c r="L40" s="12" t="str">
        <f t="shared" si="28"/>
        <v/>
      </c>
      <c r="M40" s="12" t="str">
        <f t="shared" si="18"/>
        <v/>
      </c>
      <c r="P40"/>
      <c r="Q40"/>
      <c r="R40" s="12">
        <f t="shared" si="20"/>
        <v>0</v>
      </c>
      <c r="S40" s="12" t="str">
        <f t="shared" si="21"/>
        <v/>
      </c>
      <c r="T40" s="12" t="str">
        <f t="shared" si="22"/>
        <v/>
      </c>
      <c r="U40" s="12" t="str">
        <f t="shared" si="23"/>
        <v/>
      </c>
      <c r="Y40" s="12">
        <f t="shared" si="10"/>
        <v>0</v>
      </c>
      <c r="Z40" s="12">
        <f t="shared" si="11"/>
        <v>0</v>
      </c>
      <c r="AA40" s="12" t="str">
        <f t="shared" si="12"/>
        <v/>
      </c>
      <c r="AB40" s="12" t="str">
        <f t="shared" si="13"/>
        <v/>
      </c>
      <c r="AC40" s="12" t="str">
        <f t="shared" si="14"/>
        <v/>
      </c>
      <c r="AD40" s="12" t="str">
        <f>IF(OR(AE40="",AE40="(blank)",AE40="Grand Total"),"",MAX($AD$3:AD39)+1)</f>
        <v/>
      </c>
    </row>
    <row r="41" spans="3:30">
      <c r="C41" s="12">
        <f t="shared" si="15"/>
        <v>0</v>
      </c>
      <c r="D41" s="12">
        <f t="shared" si="25"/>
        <v>0</v>
      </c>
      <c r="E41" s="12" t="str">
        <f t="shared" si="26"/>
        <v/>
      </c>
      <c r="F41" s="12" t="str">
        <f t="shared" si="27"/>
        <v/>
      </c>
      <c r="H41"/>
      <c r="I41"/>
      <c r="J41" s="12">
        <f t="shared" si="3"/>
        <v>0</v>
      </c>
      <c r="K41" s="12" t="str">
        <f t="shared" si="4"/>
        <v/>
      </c>
      <c r="L41" s="12" t="str">
        <f t="shared" si="28"/>
        <v/>
      </c>
      <c r="M41" s="12" t="str">
        <f t="shared" si="18"/>
        <v/>
      </c>
      <c r="P41"/>
      <c r="Q41"/>
      <c r="R41" s="12">
        <f t="shared" ref="R41:R85" si="29">IF(OR(Q41="",P41="",P41="Grand Total"),0,R40+1)</f>
        <v>0</v>
      </c>
      <c r="S41" s="12" t="str">
        <f t="shared" ref="S41:S85" si="30">IF(P41="Grand Total","",IF(OR(P41="",P41="(blank)"),S40,IF(R41=0,P41,S40)))</f>
        <v/>
      </c>
      <c r="T41" s="12" t="str">
        <f t="shared" ref="T41:T85" si="31">IF(OR(P41="",R41=0),"",S41&amp;R41)</f>
        <v/>
      </c>
      <c r="U41" s="12" t="str">
        <f t="shared" ref="U41:U85" si="32">IF(T41="","",P41)</f>
        <v/>
      </c>
      <c r="Y41" s="12">
        <f t="shared" si="10"/>
        <v>0</v>
      </c>
      <c r="Z41" s="12">
        <f t="shared" si="11"/>
        <v>0</v>
      </c>
      <c r="AA41" s="12" t="str">
        <f t="shared" si="12"/>
        <v/>
      </c>
      <c r="AB41" s="12" t="str">
        <f t="shared" si="13"/>
        <v/>
      </c>
      <c r="AC41" s="12" t="str">
        <f t="shared" si="14"/>
        <v/>
      </c>
      <c r="AD41" s="12" t="str">
        <f>IF(OR(AE41="",AE41="(blank)",AE41="Grand Total"),"",MAX($AD$3:AD40)+1)</f>
        <v/>
      </c>
    </row>
    <row r="42" spans="3:30">
      <c r="C42" s="12">
        <f t="shared" si="15"/>
        <v>0</v>
      </c>
      <c r="D42" s="12">
        <f t="shared" si="25"/>
        <v>0</v>
      </c>
      <c r="E42" s="12" t="str">
        <f t="shared" si="26"/>
        <v/>
      </c>
      <c r="F42" s="12" t="str">
        <f t="shared" si="27"/>
        <v/>
      </c>
      <c r="H42"/>
      <c r="I42"/>
      <c r="J42" s="12">
        <f t="shared" si="3"/>
        <v>0</v>
      </c>
      <c r="K42" s="12" t="str">
        <f t="shared" si="4"/>
        <v/>
      </c>
      <c r="L42" s="12" t="str">
        <f t="shared" si="28"/>
        <v/>
      </c>
      <c r="M42" s="12" t="str">
        <f t="shared" si="18"/>
        <v/>
      </c>
      <c r="P42"/>
      <c r="Q42"/>
      <c r="R42" s="12">
        <f t="shared" si="29"/>
        <v>0</v>
      </c>
      <c r="S42" s="12" t="str">
        <f t="shared" si="30"/>
        <v/>
      </c>
      <c r="T42" s="12" t="str">
        <f t="shared" si="31"/>
        <v/>
      </c>
      <c r="U42" s="12" t="str">
        <f t="shared" si="32"/>
        <v/>
      </c>
      <c r="Y42" s="12">
        <f t="shared" si="10"/>
        <v>0</v>
      </c>
      <c r="Z42" s="12">
        <f t="shared" si="11"/>
        <v>0</v>
      </c>
      <c r="AA42" s="12" t="str">
        <f t="shared" si="12"/>
        <v/>
      </c>
      <c r="AB42" s="12" t="str">
        <f t="shared" si="13"/>
        <v/>
      </c>
      <c r="AC42" s="12" t="str">
        <f t="shared" si="14"/>
        <v/>
      </c>
      <c r="AD42" s="12" t="str">
        <f>IF(OR(AE42="",AE42="(blank)",AE42="Grand Total"),"",MAX($AD$3:AD41)+1)</f>
        <v/>
      </c>
    </row>
    <row r="43" spans="3:30">
      <c r="C43" s="12">
        <f t="shared" si="15"/>
        <v>0</v>
      </c>
      <c r="D43" s="12">
        <f t="shared" si="25"/>
        <v>0</v>
      </c>
      <c r="E43" s="12" t="str">
        <f t="shared" si="26"/>
        <v/>
      </c>
      <c r="F43" s="12" t="str">
        <f t="shared" si="27"/>
        <v/>
      </c>
      <c r="H43"/>
      <c r="I43"/>
      <c r="J43" s="12">
        <f t="shared" si="3"/>
        <v>0</v>
      </c>
      <c r="K43" s="12" t="str">
        <f t="shared" si="4"/>
        <v/>
      </c>
      <c r="L43" s="12" t="str">
        <f t="shared" si="28"/>
        <v/>
      </c>
      <c r="M43" s="12" t="str">
        <f t="shared" si="18"/>
        <v/>
      </c>
      <c r="P43"/>
      <c r="Q43"/>
      <c r="R43" s="12">
        <f t="shared" si="29"/>
        <v>0</v>
      </c>
      <c r="S43" s="12" t="str">
        <f t="shared" si="30"/>
        <v/>
      </c>
      <c r="T43" s="12" t="str">
        <f t="shared" si="31"/>
        <v/>
      </c>
      <c r="U43" s="12" t="str">
        <f t="shared" si="32"/>
        <v/>
      </c>
      <c r="Y43" s="12">
        <f t="shared" si="10"/>
        <v>0</v>
      </c>
      <c r="Z43" s="12">
        <f t="shared" si="11"/>
        <v>0</v>
      </c>
      <c r="AA43" s="12" t="str">
        <f t="shared" si="12"/>
        <v/>
      </c>
      <c r="AB43" s="12" t="str">
        <f t="shared" si="13"/>
        <v/>
      </c>
      <c r="AC43" s="12" t="str">
        <f t="shared" si="14"/>
        <v/>
      </c>
      <c r="AD43" s="12" t="str">
        <f>IF(OR(AE43="",AE43="(blank)",AE43="Grand Total"),"",MAX($AD$3:AD42)+1)</f>
        <v/>
      </c>
    </row>
    <row r="44" spans="3:30">
      <c r="C44" s="12">
        <f t="shared" si="15"/>
        <v>0</v>
      </c>
      <c r="D44" s="12">
        <f t="shared" si="25"/>
        <v>0</v>
      </c>
      <c r="E44" s="12" t="str">
        <f t="shared" si="26"/>
        <v/>
      </c>
      <c r="F44" s="12" t="str">
        <f t="shared" si="27"/>
        <v/>
      </c>
      <c r="H44"/>
      <c r="I44"/>
      <c r="J44" s="12">
        <f t="shared" si="3"/>
        <v>0</v>
      </c>
      <c r="K44" s="12" t="str">
        <f t="shared" si="4"/>
        <v/>
      </c>
      <c r="L44" s="12" t="str">
        <f t="shared" ref="L44:L85" si="33">IF(OR(H44="",J44=0),"",K44&amp;J44)</f>
        <v/>
      </c>
      <c r="M44" s="12" t="str">
        <f t="shared" si="18"/>
        <v/>
      </c>
      <c r="P44"/>
      <c r="Q44"/>
      <c r="R44" s="12">
        <f t="shared" si="29"/>
        <v>0</v>
      </c>
      <c r="S44" s="12" t="str">
        <f t="shared" si="30"/>
        <v/>
      </c>
      <c r="T44" s="12" t="str">
        <f t="shared" si="31"/>
        <v/>
      </c>
      <c r="U44" s="12" t="str">
        <f t="shared" si="32"/>
        <v/>
      </c>
      <c r="Y44" s="12">
        <f t="shared" si="10"/>
        <v>0</v>
      </c>
      <c r="Z44" s="12">
        <f t="shared" si="11"/>
        <v>0</v>
      </c>
      <c r="AA44" s="12" t="str">
        <f t="shared" si="12"/>
        <v/>
      </c>
      <c r="AB44" s="12" t="str">
        <f t="shared" si="13"/>
        <v/>
      </c>
      <c r="AC44" s="12" t="str">
        <f t="shared" si="14"/>
        <v/>
      </c>
      <c r="AD44" s="12" t="str">
        <f>IF(OR(AE44="",AE44="(blank)",AE44="Grand Total"),"",MAX($AD$3:AD43)+1)</f>
        <v/>
      </c>
    </row>
    <row r="45" spans="3:30">
      <c r="C45" s="12">
        <f t="shared" si="15"/>
        <v>0</v>
      </c>
      <c r="D45" s="12">
        <f t="shared" si="25"/>
        <v>0</v>
      </c>
      <c r="E45" s="12" t="str">
        <f t="shared" si="26"/>
        <v/>
      </c>
      <c r="F45" s="12" t="str">
        <f t="shared" si="27"/>
        <v/>
      </c>
      <c r="H45"/>
      <c r="I45"/>
      <c r="J45" s="12">
        <f t="shared" si="3"/>
        <v>0</v>
      </c>
      <c r="K45" s="12" t="str">
        <f t="shared" si="4"/>
        <v/>
      </c>
      <c r="L45" s="12" t="str">
        <f t="shared" si="33"/>
        <v/>
      </c>
      <c r="M45" s="12" t="str">
        <f t="shared" si="18"/>
        <v/>
      </c>
      <c r="P45"/>
      <c r="Q45"/>
      <c r="R45" s="12">
        <f t="shared" si="29"/>
        <v>0</v>
      </c>
      <c r="S45" s="12" t="str">
        <f t="shared" si="30"/>
        <v/>
      </c>
      <c r="T45" s="12" t="str">
        <f t="shared" si="31"/>
        <v/>
      </c>
      <c r="U45" s="12" t="str">
        <f t="shared" si="32"/>
        <v/>
      </c>
      <c r="Y45" s="12">
        <f t="shared" si="10"/>
        <v>0</v>
      </c>
      <c r="Z45" s="12">
        <f t="shared" si="11"/>
        <v>0</v>
      </c>
      <c r="AA45" s="12" t="str">
        <f t="shared" si="12"/>
        <v/>
      </c>
      <c r="AB45" s="12" t="str">
        <f t="shared" si="13"/>
        <v/>
      </c>
      <c r="AC45" s="12" t="str">
        <f t="shared" si="14"/>
        <v/>
      </c>
      <c r="AD45" s="12" t="str">
        <f>IF(OR(AE45="",AE45="(blank)",AE45="Grand Total"),"",MAX($AD$3:AD44)+1)</f>
        <v/>
      </c>
    </row>
    <row r="46" spans="3:30">
      <c r="C46" s="12">
        <f t="shared" si="15"/>
        <v>0</v>
      </c>
      <c r="D46" s="12">
        <f t="shared" si="25"/>
        <v>0</v>
      </c>
      <c r="E46" s="12" t="str">
        <f t="shared" si="26"/>
        <v/>
      </c>
      <c r="F46" s="12" t="str">
        <f t="shared" si="27"/>
        <v/>
      </c>
      <c r="H46"/>
      <c r="I46"/>
      <c r="J46" s="12">
        <f t="shared" si="3"/>
        <v>0</v>
      </c>
      <c r="K46" s="12" t="str">
        <f t="shared" si="4"/>
        <v/>
      </c>
      <c r="L46" s="12" t="str">
        <f t="shared" si="33"/>
        <v/>
      </c>
      <c r="M46" s="12" t="str">
        <f t="shared" si="18"/>
        <v/>
      </c>
      <c r="P46"/>
      <c r="Q46"/>
      <c r="R46" s="12">
        <f t="shared" si="29"/>
        <v>0</v>
      </c>
      <c r="S46" s="12" t="str">
        <f t="shared" si="30"/>
        <v/>
      </c>
      <c r="T46" s="12" t="str">
        <f t="shared" si="31"/>
        <v/>
      </c>
      <c r="U46" s="12" t="str">
        <f t="shared" si="32"/>
        <v/>
      </c>
      <c r="Y46" s="12">
        <f t="shared" si="10"/>
        <v>0</v>
      </c>
      <c r="Z46" s="12">
        <f t="shared" si="11"/>
        <v>0</v>
      </c>
      <c r="AA46" s="12" t="str">
        <f t="shared" si="12"/>
        <v/>
      </c>
      <c r="AB46" s="12" t="str">
        <f t="shared" si="13"/>
        <v/>
      </c>
      <c r="AC46" s="12" t="str">
        <f t="shared" si="14"/>
        <v/>
      </c>
      <c r="AD46" s="12" t="str">
        <f>IF(OR(AE46="",AE46="(blank)",AE46="Grand Total"),"",MAX($AD$3:AD45)+1)</f>
        <v/>
      </c>
    </row>
    <row r="47" spans="3:30">
      <c r="C47" s="12">
        <f t="shared" si="15"/>
        <v>0</v>
      </c>
      <c r="D47" s="12">
        <f t="shared" si="25"/>
        <v>0</v>
      </c>
      <c r="E47" s="12" t="str">
        <f t="shared" si="26"/>
        <v/>
      </c>
      <c r="F47" s="12" t="str">
        <f t="shared" si="27"/>
        <v/>
      </c>
      <c r="H47"/>
      <c r="I47"/>
      <c r="J47" s="12">
        <f t="shared" si="3"/>
        <v>0</v>
      </c>
      <c r="K47" s="12" t="str">
        <f t="shared" si="4"/>
        <v/>
      </c>
      <c r="L47" s="12" t="str">
        <f t="shared" si="33"/>
        <v/>
      </c>
      <c r="M47" s="12" t="str">
        <f t="shared" si="18"/>
        <v/>
      </c>
      <c r="P47"/>
      <c r="Q47"/>
      <c r="R47" s="12">
        <f t="shared" si="29"/>
        <v>0</v>
      </c>
      <c r="S47" s="12" t="str">
        <f t="shared" si="30"/>
        <v/>
      </c>
      <c r="T47" s="12" t="str">
        <f t="shared" si="31"/>
        <v/>
      </c>
      <c r="U47" s="12" t="str">
        <f t="shared" si="32"/>
        <v/>
      </c>
      <c r="Y47" s="12">
        <f t="shared" si="10"/>
        <v>0</v>
      </c>
      <c r="Z47" s="12">
        <f t="shared" si="11"/>
        <v>0</v>
      </c>
      <c r="AA47" s="12" t="str">
        <f t="shared" si="12"/>
        <v/>
      </c>
      <c r="AB47" s="12" t="str">
        <f t="shared" si="13"/>
        <v/>
      </c>
      <c r="AC47" s="12" t="str">
        <f t="shared" si="14"/>
        <v/>
      </c>
      <c r="AD47" s="12" t="str">
        <f>IF(OR(AE47="",AE47="(blank)",AE47="Grand Total"),"",MAX($AD$3:AD46)+1)</f>
        <v/>
      </c>
    </row>
    <row r="48" spans="3:30">
      <c r="C48" s="12">
        <f t="shared" si="15"/>
        <v>0</v>
      </c>
      <c r="D48" s="12">
        <f t="shared" si="25"/>
        <v>0</v>
      </c>
      <c r="E48" s="12" t="str">
        <f t="shared" si="26"/>
        <v/>
      </c>
      <c r="F48" s="12" t="str">
        <f t="shared" si="27"/>
        <v/>
      </c>
      <c r="H48"/>
      <c r="I48"/>
      <c r="J48" s="12">
        <f t="shared" si="3"/>
        <v>0</v>
      </c>
      <c r="K48" s="12" t="str">
        <f t="shared" si="4"/>
        <v/>
      </c>
      <c r="L48" s="12" t="str">
        <f t="shared" si="33"/>
        <v/>
      </c>
      <c r="M48" s="12" t="str">
        <f t="shared" si="18"/>
        <v/>
      </c>
      <c r="P48"/>
      <c r="Q48"/>
      <c r="R48" s="12">
        <f t="shared" si="29"/>
        <v>0</v>
      </c>
      <c r="S48" s="12" t="str">
        <f t="shared" si="30"/>
        <v/>
      </c>
      <c r="T48" s="12" t="str">
        <f t="shared" si="31"/>
        <v/>
      </c>
      <c r="U48" s="12" t="str">
        <f t="shared" si="32"/>
        <v/>
      </c>
      <c r="Y48" s="12">
        <f t="shared" si="10"/>
        <v>0</v>
      </c>
      <c r="Z48" s="12">
        <f t="shared" si="11"/>
        <v>0</v>
      </c>
      <c r="AA48" s="12" t="str">
        <f t="shared" si="12"/>
        <v/>
      </c>
      <c r="AB48" s="12" t="str">
        <f t="shared" si="13"/>
        <v/>
      </c>
      <c r="AC48" s="12" t="str">
        <f t="shared" si="14"/>
        <v/>
      </c>
      <c r="AD48" s="12" t="str">
        <f>IF(OR(AE48="",AE48="(blank)",AE48="Grand Total"),"",MAX($AD$3:AD47)+1)</f>
        <v/>
      </c>
    </row>
    <row r="49" spans="3:30">
      <c r="C49" s="12">
        <f t="shared" si="15"/>
        <v>0</v>
      </c>
      <c r="D49" s="12">
        <f t="shared" si="25"/>
        <v>0</v>
      </c>
      <c r="E49" s="12" t="str">
        <f t="shared" si="26"/>
        <v/>
      </c>
      <c r="F49" s="12" t="str">
        <f t="shared" si="27"/>
        <v/>
      </c>
      <c r="H49"/>
      <c r="I49"/>
      <c r="J49" s="12">
        <f t="shared" si="3"/>
        <v>0</v>
      </c>
      <c r="K49" s="12" t="str">
        <f t="shared" si="4"/>
        <v/>
      </c>
      <c r="L49" s="12" t="str">
        <f t="shared" si="33"/>
        <v/>
      </c>
      <c r="M49" s="12" t="str">
        <f t="shared" si="18"/>
        <v/>
      </c>
      <c r="P49"/>
      <c r="Q49"/>
      <c r="R49" s="12">
        <f t="shared" si="29"/>
        <v>0</v>
      </c>
      <c r="S49" s="12" t="str">
        <f t="shared" si="30"/>
        <v/>
      </c>
      <c r="T49" s="12" t="str">
        <f t="shared" si="31"/>
        <v/>
      </c>
      <c r="U49" s="12" t="str">
        <f t="shared" si="32"/>
        <v/>
      </c>
      <c r="Y49" s="12">
        <f t="shared" si="10"/>
        <v>0</v>
      </c>
      <c r="Z49" s="12">
        <f t="shared" si="11"/>
        <v>0</v>
      </c>
      <c r="AA49" s="12" t="str">
        <f t="shared" si="12"/>
        <v/>
      </c>
      <c r="AB49" s="12" t="str">
        <f t="shared" si="13"/>
        <v/>
      </c>
      <c r="AC49" s="12" t="str">
        <f t="shared" si="14"/>
        <v/>
      </c>
      <c r="AD49" s="12" t="str">
        <f>IF(OR(AE49="",AE49="(blank)",AE49="Grand Total"),"",MAX($AD$3:AD48)+1)</f>
        <v/>
      </c>
    </row>
    <row r="50" spans="3:30">
      <c r="C50" s="12">
        <f t="shared" si="15"/>
        <v>0</v>
      </c>
      <c r="D50" s="12">
        <f t="shared" si="25"/>
        <v>0</v>
      </c>
      <c r="E50" s="12" t="str">
        <f t="shared" si="26"/>
        <v/>
      </c>
      <c r="F50" s="12" t="str">
        <f t="shared" si="27"/>
        <v/>
      </c>
      <c r="H50"/>
      <c r="I50"/>
      <c r="J50" s="12">
        <f t="shared" si="3"/>
        <v>0</v>
      </c>
      <c r="K50" s="12" t="str">
        <f t="shared" si="4"/>
        <v/>
      </c>
      <c r="L50" s="12" t="str">
        <f t="shared" si="33"/>
        <v/>
      </c>
      <c r="M50" s="12" t="str">
        <f t="shared" si="18"/>
        <v/>
      </c>
      <c r="P50"/>
      <c r="Q50"/>
      <c r="R50" s="12">
        <f t="shared" si="29"/>
        <v>0</v>
      </c>
      <c r="S50" s="12" t="str">
        <f t="shared" si="30"/>
        <v/>
      </c>
      <c r="T50" s="12" t="str">
        <f t="shared" si="31"/>
        <v/>
      </c>
      <c r="U50" s="12" t="str">
        <f t="shared" si="32"/>
        <v/>
      </c>
      <c r="Y50" s="12">
        <f t="shared" si="10"/>
        <v>0</v>
      </c>
      <c r="Z50" s="12">
        <f t="shared" si="11"/>
        <v>0</v>
      </c>
      <c r="AA50" s="12" t="str">
        <f t="shared" si="12"/>
        <v/>
      </c>
      <c r="AB50" s="12" t="str">
        <f t="shared" si="13"/>
        <v/>
      </c>
      <c r="AC50" s="12" t="str">
        <f t="shared" si="14"/>
        <v/>
      </c>
      <c r="AD50" s="12" t="str">
        <f>IF(OR(AE50="",AE50="(blank)",AE50="Grand Total"),"",MAX($AD$3:AD49)+1)</f>
        <v/>
      </c>
    </row>
    <row r="51" spans="3:30">
      <c r="C51" s="12">
        <f t="shared" si="15"/>
        <v>0</v>
      </c>
      <c r="D51" s="12">
        <f t="shared" si="25"/>
        <v>0</v>
      </c>
      <c r="E51" s="12" t="str">
        <f t="shared" si="26"/>
        <v/>
      </c>
      <c r="F51" s="12" t="str">
        <f t="shared" si="27"/>
        <v/>
      </c>
      <c r="H51"/>
      <c r="I51"/>
      <c r="J51" s="12">
        <f t="shared" si="3"/>
        <v>0</v>
      </c>
      <c r="K51" s="12" t="str">
        <f t="shared" si="4"/>
        <v/>
      </c>
      <c r="L51" s="12" t="str">
        <f t="shared" si="33"/>
        <v/>
      </c>
      <c r="M51" s="12" t="str">
        <f t="shared" si="18"/>
        <v/>
      </c>
      <c r="P51"/>
      <c r="Q51"/>
      <c r="R51" s="12">
        <f t="shared" si="29"/>
        <v>0</v>
      </c>
      <c r="S51" s="12" t="str">
        <f t="shared" si="30"/>
        <v/>
      </c>
      <c r="T51" s="12" t="str">
        <f t="shared" si="31"/>
        <v/>
      </c>
      <c r="U51" s="12" t="str">
        <f t="shared" si="32"/>
        <v/>
      </c>
      <c r="Y51" s="12">
        <f t="shared" si="10"/>
        <v>0</v>
      </c>
      <c r="Z51" s="12">
        <f t="shared" si="11"/>
        <v>0</v>
      </c>
      <c r="AA51" s="12" t="str">
        <f t="shared" si="12"/>
        <v/>
      </c>
      <c r="AB51" s="12" t="str">
        <f t="shared" si="13"/>
        <v/>
      </c>
      <c r="AC51" s="12" t="str">
        <f t="shared" si="14"/>
        <v/>
      </c>
      <c r="AD51" s="12" t="str">
        <f>IF(OR(AE51="",AE51="(blank)",AE51="Grand Total"),"",MAX($AD$3:AD50)+1)</f>
        <v/>
      </c>
    </row>
    <row r="52" spans="3:30">
      <c r="C52" s="12">
        <f t="shared" si="15"/>
        <v>0</v>
      </c>
      <c r="D52" s="12">
        <f t="shared" si="25"/>
        <v>0</v>
      </c>
      <c r="E52" s="12" t="str">
        <f t="shared" si="26"/>
        <v/>
      </c>
      <c r="F52" s="12" t="str">
        <f t="shared" si="27"/>
        <v/>
      </c>
      <c r="H52"/>
      <c r="I52"/>
      <c r="J52" s="12">
        <f t="shared" si="3"/>
        <v>0</v>
      </c>
      <c r="K52" s="12" t="str">
        <f t="shared" si="4"/>
        <v/>
      </c>
      <c r="L52" s="12" t="str">
        <f t="shared" si="33"/>
        <v/>
      </c>
      <c r="M52" s="12" t="str">
        <f t="shared" si="18"/>
        <v/>
      </c>
      <c r="P52"/>
      <c r="Q52"/>
      <c r="R52" s="12">
        <f t="shared" si="29"/>
        <v>0</v>
      </c>
      <c r="S52" s="12" t="str">
        <f t="shared" si="30"/>
        <v/>
      </c>
      <c r="T52" s="12" t="str">
        <f t="shared" si="31"/>
        <v/>
      </c>
      <c r="U52" s="12" t="str">
        <f t="shared" si="32"/>
        <v/>
      </c>
      <c r="Y52" s="12">
        <f t="shared" si="10"/>
        <v>0</v>
      </c>
      <c r="Z52" s="12">
        <f t="shared" si="11"/>
        <v>0</v>
      </c>
      <c r="AA52" s="12" t="str">
        <f t="shared" si="12"/>
        <v/>
      </c>
      <c r="AB52" s="12" t="str">
        <f t="shared" si="13"/>
        <v/>
      </c>
      <c r="AC52" s="12" t="str">
        <f t="shared" si="14"/>
        <v/>
      </c>
      <c r="AD52" s="12" t="str">
        <f>IF(OR(AE52="",AE52="(blank)",AE52="Grand Total"),"",MAX($AD$3:AD51)+1)</f>
        <v/>
      </c>
    </row>
    <row r="53" spans="3:30">
      <c r="C53" s="12">
        <f t="shared" si="15"/>
        <v>0</v>
      </c>
      <c r="D53" s="12">
        <f t="shared" si="25"/>
        <v>0</v>
      </c>
      <c r="E53" s="12" t="str">
        <f t="shared" si="26"/>
        <v/>
      </c>
      <c r="F53" s="12" t="str">
        <f t="shared" si="27"/>
        <v/>
      </c>
      <c r="H53"/>
      <c r="I53"/>
      <c r="J53" s="12">
        <f t="shared" si="3"/>
        <v>0</v>
      </c>
      <c r="K53" s="12" t="str">
        <f t="shared" si="4"/>
        <v/>
      </c>
      <c r="L53" s="12" t="str">
        <f t="shared" si="33"/>
        <v/>
      </c>
      <c r="M53" s="12" t="str">
        <f t="shared" si="18"/>
        <v/>
      </c>
      <c r="P53"/>
      <c r="Q53"/>
      <c r="R53" s="12">
        <f t="shared" si="29"/>
        <v>0</v>
      </c>
      <c r="S53" s="12" t="str">
        <f t="shared" si="30"/>
        <v/>
      </c>
      <c r="T53" s="12" t="str">
        <f t="shared" si="31"/>
        <v/>
      </c>
      <c r="U53" s="12" t="str">
        <f t="shared" si="32"/>
        <v/>
      </c>
      <c r="Y53" s="12">
        <f t="shared" si="10"/>
        <v>0</v>
      </c>
      <c r="Z53" s="12">
        <f t="shared" si="11"/>
        <v>0</v>
      </c>
      <c r="AA53" s="12" t="str">
        <f t="shared" si="12"/>
        <v/>
      </c>
      <c r="AB53" s="12" t="str">
        <f t="shared" si="13"/>
        <v/>
      </c>
      <c r="AC53" s="12" t="str">
        <f t="shared" si="14"/>
        <v/>
      </c>
      <c r="AD53" s="12" t="str">
        <f>IF(OR(AE53="",AE53="(blank)",AE53="Grand Total"),"",MAX($AD$3:AD52)+1)</f>
        <v/>
      </c>
    </row>
    <row r="54" spans="3:30">
      <c r="C54" s="12">
        <f t="shared" si="15"/>
        <v>0</v>
      </c>
      <c r="D54" s="12">
        <f t="shared" si="25"/>
        <v>0</v>
      </c>
      <c r="E54" s="12" t="str">
        <f t="shared" si="26"/>
        <v/>
      </c>
      <c r="F54" s="12" t="str">
        <f t="shared" si="27"/>
        <v/>
      </c>
      <c r="H54"/>
      <c r="I54"/>
      <c r="J54" s="12">
        <f t="shared" si="3"/>
        <v>0</v>
      </c>
      <c r="K54" s="12" t="str">
        <f t="shared" si="4"/>
        <v/>
      </c>
      <c r="L54" s="12" t="str">
        <f t="shared" si="33"/>
        <v/>
      </c>
      <c r="M54" s="12" t="str">
        <f t="shared" si="18"/>
        <v/>
      </c>
      <c r="P54"/>
      <c r="Q54"/>
      <c r="R54" s="12">
        <f t="shared" si="29"/>
        <v>0</v>
      </c>
      <c r="S54" s="12" t="str">
        <f t="shared" si="30"/>
        <v/>
      </c>
      <c r="T54" s="12" t="str">
        <f t="shared" si="31"/>
        <v/>
      </c>
      <c r="U54" s="12" t="str">
        <f t="shared" si="32"/>
        <v/>
      </c>
      <c r="Y54" s="12">
        <f t="shared" si="10"/>
        <v>0</v>
      </c>
      <c r="Z54" s="12">
        <f t="shared" si="11"/>
        <v>0</v>
      </c>
      <c r="AA54" s="12" t="str">
        <f t="shared" si="12"/>
        <v/>
      </c>
      <c r="AB54" s="12" t="str">
        <f t="shared" si="13"/>
        <v/>
      </c>
      <c r="AC54" s="12" t="str">
        <f t="shared" si="14"/>
        <v/>
      </c>
      <c r="AD54" s="12" t="str">
        <f>IF(OR(AE54="",AE54="(blank)",AE54="Grand Total"),"",MAX($AD$3:AD53)+1)</f>
        <v/>
      </c>
    </row>
    <row r="55" spans="3:30">
      <c r="C55" s="12">
        <f t="shared" si="15"/>
        <v>0</v>
      </c>
      <c r="D55" s="12">
        <f t="shared" si="25"/>
        <v>0</v>
      </c>
      <c r="E55" s="12" t="str">
        <f t="shared" si="26"/>
        <v/>
      </c>
      <c r="F55" s="12" t="str">
        <f t="shared" si="27"/>
        <v/>
      </c>
      <c r="H55"/>
      <c r="I55"/>
      <c r="J55" s="12">
        <f t="shared" si="3"/>
        <v>0</v>
      </c>
      <c r="K55" s="12" t="str">
        <f t="shared" si="4"/>
        <v/>
      </c>
      <c r="L55" s="12" t="str">
        <f t="shared" si="33"/>
        <v/>
      </c>
      <c r="M55" s="12" t="str">
        <f t="shared" si="18"/>
        <v/>
      </c>
      <c r="P55"/>
      <c r="Q55"/>
      <c r="R55" s="12">
        <f t="shared" si="29"/>
        <v>0</v>
      </c>
      <c r="S55" s="12" t="str">
        <f t="shared" si="30"/>
        <v/>
      </c>
      <c r="T55" s="12" t="str">
        <f t="shared" si="31"/>
        <v/>
      </c>
      <c r="U55" s="12" t="str">
        <f t="shared" si="32"/>
        <v/>
      </c>
      <c r="Y55" s="12">
        <f t="shared" si="10"/>
        <v>0</v>
      </c>
      <c r="Z55" s="12">
        <f t="shared" si="11"/>
        <v>0</v>
      </c>
      <c r="AA55" s="12" t="str">
        <f t="shared" si="12"/>
        <v/>
      </c>
      <c r="AB55" s="12" t="str">
        <f t="shared" si="13"/>
        <v/>
      </c>
      <c r="AC55" s="12" t="str">
        <f t="shared" si="14"/>
        <v/>
      </c>
      <c r="AD55" s="12" t="str">
        <f>IF(OR(AE55="",AE55="(blank)",AE55="Grand Total"),"",MAX($AD$3:AD54)+1)</f>
        <v/>
      </c>
    </row>
    <row r="56" spans="3:30">
      <c r="C56" s="12">
        <f t="shared" si="15"/>
        <v>0</v>
      </c>
      <c r="D56" s="12">
        <f t="shared" si="25"/>
        <v>0</v>
      </c>
      <c r="E56" s="12" t="str">
        <f t="shared" si="26"/>
        <v/>
      </c>
      <c r="F56" s="12" t="str">
        <f t="shared" si="27"/>
        <v/>
      </c>
      <c r="H56"/>
      <c r="I56"/>
      <c r="J56" s="12">
        <f t="shared" si="3"/>
        <v>0</v>
      </c>
      <c r="K56" s="12" t="str">
        <f t="shared" si="4"/>
        <v/>
      </c>
      <c r="L56" s="12" t="str">
        <f t="shared" si="33"/>
        <v/>
      </c>
      <c r="M56" s="12" t="str">
        <f t="shared" si="18"/>
        <v/>
      </c>
      <c r="P56"/>
      <c r="Q56"/>
      <c r="R56" s="12">
        <f t="shared" si="29"/>
        <v>0</v>
      </c>
      <c r="S56" s="12" t="str">
        <f t="shared" si="30"/>
        <v/>
      </c>
      <c r="T56" s="12" t="str">
        <f t="shared" si="31"/>
        <v/>
      </c>
      <c r="U56" s="12" t="str">
        <f t="shared" si="32"/>
        <v/>
      </c>
      <c r="Y56" s="12">
        <f t="shared" si="10"/>
        <v>0</v>
      </c>
      <c r="Z56" s="12">
        <f t="shared" si="11"/>
        <v>0</v>
      </c>
      <c r="AA56" s="12" t="str">
        <f t="shared" si="12"/>
        <v/>
      </c>
      <c r="AB56" s="12" t="str">
        <f t="shared" si="13"/>
        <v/>
      </c>
      <c r="AC56" s="12" t="str">
        <f t="shared" si="14"/>
        <v/>
      </c>
      <c r="AD56" s="12" t="str">
        <f>IF(OR(AE56="",AE56="(blank)",AE56="Grand Total"),"",MAX($AD$3:AD55)+1)</f>
        <v/>
      </c>
    </row>
    <row r="57" spans="3:30">
      <c r="C57" s="12">
        <f t="shared" si="15"/>
        <v>0</v>
      </c>
      <c r="D57" s="12">
        <f t="shared" si="25"/>
        <v>0</v>
      </c>
      <c r="E57" s="12" t="str">
        <f t="shared" si="26"/>
        <v/>
      </c>
      <c r="F57" s="12" t="str">
        <f t="shared" si="27"/>
        <v/>
      </c>
      <c r="H57"/>
      <c r="I57"/>
      <c r="J57" s="12">
        <f t="shared" si="3"/>
        <v>0</v>
      </c>
      <c r="K57" s="12" t="str">
        <f t="shared" si="4"/>
        <v/>
      </c>
      <c r="L57" s="12" t="str">
        <f t="shared" si="33"/>
        <v/>
      </c>
      <c r="M57" s="12" t="str">
        <f t="shared" si="18"/>
        <v/>
      </c>
      <c r="P57"/>
      <c r="Q57"/>
      <c r="R57" s="12">
        <f t="shared" si="29"/>
        <v>0</v>
      </c>
      <c r="S57" s="12" t="str">
        <f t="shared" si="30"/>
        <v/>
      </c>
      <c r="T57" s="12" t="str">
        <f t="shared" si="31"/>
        <v/>
      </c>
      <c r="U57" s="12" t="str">
        <f t="shared" si="32"/>
        <v/>
      </c>
      <c r="Y57" s="12">
        <f t="shared" si="10"/>
        <v>0</v>
      </c>
      <c r="Z57" s="12">
        <f t="shared" si="11"/>
        <v>0</v>
      </c>
      <c r="AA57" s="12" t="str">
        <f t="shared" si="12"/>
        <v/>
      </c>
      <c r="AB57" s="12" t="str">
        <f t="shared" si="13"/>
        <v/>
      </c>
      <c r="AC57" s="12" t="str">
        <f t="shared" si="14"/>
        <v/>
      </c>
      <c r="AD57" s="12" t="str">
        <f>IF(OR(AE57="",AE57="(blank)",AE57="Grand Total"),"",MAX($AD$3:AD56)+1)</f>
        <v/>
      </c>
    </row>
    <row r="58" spans="3:30">
      <c r="C58" s="12">
        <f t="shared" si="15"/>
        <v>0</v>
      </c>
      <c r="D58" s="12">
        <f t="shared" si="25"/>
        <v>0</v>
      </c>
      <c r="E58" s="12" t="str">
        <f t="shared" si="26"/>
        <v/>
      </c>
      <c r="F58" s="12" t="str">
        <f t="shared" si="27"/>
        <v/>
      </c>
      <c r="H58"/>
      <c r="I58"/>
      <c r="J58" s="12">
        <f t="shared" si="3"/>
        <v>0</v>
      </c>
      <c r="K58" s="12" t="str">
        <f t="shared" si="4"/>
        <v/>
      </c>
      <c r="L58" s="12" t="str">
        <f t="shared" si="33"/>
        <v/>
      </c>
      <c r="M58" s="12" t="str">
        <f t="shared" si="18"/>
        <v/>
      </c>
      <c r="P58"/>
      <c r="Q58"/>
      <c r="R58" s="12">
        <f t="shared" si="29"/>
        <v>0</v>
      </c>
      <c r="S58" s="12" t="str">
        <f t="shared" si="30"/>
        <v/>
      </c>
      <c r="T58" s="12" t="str">
        <f t="shared" si="31"/>
        <v/>
      </c>
      <c r="U58" s="12" t="str">
        <f t="shared" si="32"/>
        <v/>
      </c>
      <c r="Y58" s="12">
        <f t="shared" si="10"/>
        <v>0</v>
      </c>
      <c r="Z58" s="12">
        <f t="shared" si="11"/>
        <v>0</v>
      </c>
      <c r="AA58" s="12" t="str">
        <f t="shared" si="12"/>
        <v/>
      </c>
      <c r="AB58" s="12" t="str">
        <f t="shared" si="13"/>
        <v/>
      </c>
      <c r="AC58" s="12" t="str">
        <f t="shared" si="14"/>
        <v/>
      </c>
      <c r="AD58" s="12" t="str">
        <f>IF(OR(AE58="",AE58="(blank)",AE58="Grand Total"),"",MAX($AD$3:AD57)+1)</f>
        <v/>
      </c>
    </row>
    <row r="59" spans="3:30">
      <c r="C59" s="12">
        <f t="shared" si="15"/>
        <v>0</v>
      </c>
      <c r="D59" s="12">
        <f t="shared" si="25"/>
        <v>0</v>
      </c>
      <c r="E59" s="12" t="str">
        <f t="shared" si="26"/>
        <v/>
      </c>
      <c r="F59" s="12" t="str">
        <f t="shared" si="27"/>
        <v/>
      </c>
      <c r="H59"/>
      <c r="I59"/>
      <c r="J59" s="12">
        <f t="shared" si="3"/>
        <v>0</v>
      </c>
      <c r="K59" s="12" t="str">
        <f t="shared" si="4"/>
        <v/>
      </c>
      <c r="L59" s="12" t="str">
        <f t="shared" si="33"/>
        <v/>
      </c>
      <c r="M59" s="12" t="str">
        <f t="shared" si="18"/>
        <v/>
      </c>
      <c r="P59"/>
      <c r="Q59"/>
      <c r="R59" s="12">
        <f t="shared" si="29"/>
        <v>0</v>
      </c>
      <c r="S59" s="12" t="str">
        <f t="shared" si="30"/>
        <v/>
      </c>
      <c r="T59" s="12" t="str">
        <f t="shared" si="31"/>
        <v/>
      </c>
      <c r="U59" s="12" t="str">
        <f t="shared" si="32"/>
        <v/>
      </c>
      <c r="Y59" s="12">
        <f t="shared" si="10"/>
        <v>0</v>
      </c>
      <c r="Z59" s="12">
        <f t="shared" si="11"/>
        <v>0</v>
      </c>
      <c r="AA59" s="12" t="str">
        <f t="shared" si="12"/>
        <v/>
      </c>
      <c r="AB59" s="12" t="str">
        <f t="shared" si="13"/>
        <v/>
      </c>
      <c r="AC59" s="12" t="str">
        <f t="shared" si="14"/>
        <v/>
      </c>
      <c r="AD59" s="12" t="str">
        <f>IF(OR(AE59="",AE59="(blank)",AE59="Grand Total"),"",MAX($AD$3:AD58)+1)</f>
        <v/>
      </c>
    </row>
    <row r="60" spans="3:30">
      <c r="C60" s="12">
        <f t="shared" si="15"/>
        <v>0</v>
      </c>
      <c r="D60" s="12">
        <f t="shared" si="25"/>
        <v>0</v>
      </c>
      <c r="E60" s="12" t="str">
        <f t="shared" si="26"/>
        <v/>
      </c>
      <c r="F60" s="12" t="str">
        <f t="shared" si="27"/>
        <v/>
      </c>
      <c r="H60"/>
      <c r="I60"/>
      <c r="J60" s="12">
        <f t="shared" si="3"/>
        <v>0</v>
      </c>
      <c r="K60" s="12" t="str">
        <f t="shared" si="4"/>
        <v/>
      </c>
      <c r="L60" s="12" t="str">
        <f t="shared" si="33"/>
        <v/>
      </c>
      <c r="M60" s="12" t="str">
        <f t="shared" si="18"/>
        <v/>
      </c>
      <c r="P60"/>
      <c r="Q60"/>
      <c r="R60" s="12">
        <f t="shared" si="29"/>
        <v>0</v>
      </c>
      <c r="S60" s="12" t="str">
        <f t="shared" si="30"/>
        <v/>
      </c>
      <c r="T60" s="12" t="str">
        <f t="shared" si="31"/>
        <v/>
      </c>
      <c r="U60" s="12" t="str">
        <f t="shared" si="32"/>
        <v/>
      </c>
      <c r="Y60" s="12">
        <f t="shared" si="10"/>
        <v>0</v>
      </c>
      <c r="Z60" s="12">
        <f t="shared" si="11"/>
        <v>0</v>
      </c>
      <c r="AA60" s="12" t="str">
        <f t="shared" si="12"/>
        <v/>
      </c>
      <c r="AB60" s="12" t="str">
        <f t="shared" si="13"/>
        <v/>
      </c>
      <c r="AC60" s="12" t="str">
        <f t="shared" si="14"/>
        <v/>
      </c>
      <c r="AD60" s="12" t="str">
        <f>IF(OR(AE60="",AE60="(blank)",AE60="Grand Total"),"",MAX($AD$3:AD59)+1)</f>
        <v/>
      </c>
    </row>
    <row r="61" spans="3:30">
      <c r="C61" s="12">
        <f t="shared" si="15"/>
        <v>0</v>
      </c>
      <c r="D61" s="12">
        <f t="shared" si="25"/>
        <v>0</v>
      </c>
      <c r="E61" s="12" t="str">
        <f t="shared" si="26"/>
        <v/>
      </c>
      <c r="F61" s="12" t="str">
        <f t="shared" si="27"/>
        <v/>
      </c>
      <c r="H61"/>
      <c r="I61"/>
      <c r="J61" s="12">
        <f t="shared" si="3"/>
        <v>0</v>
      </c>
      <c r="K61" s="12" t="str">
        <f t="shared" si="4"/>
        <v/>
      </c>
      <c r="L61" s="12" t="str">
        <f t="shared" si="33"/>
        <v/>
      </c>
      <c r="M61" s="12" t="str">
        <f t="shared" si="18"/>
        <v/>
      </c>
      <c r="P61"/>
      <c r="Q61"/>
      <c r="R61" s="12">
        <f t="shared" si="29"/>
        <v>0</v>
      </c>
      <c r="S61" s="12" t="str">
        <f t="shared" si="30"/>
        <v/>
      </c>
      <c r="T61" s="12" t="str">
        <f t="shared" si="31"/>
        <v/>
      </c>
      <c r="U61" s="12" t="str">
        <f t="shared" si="32"/>
        <v/>
      </c>
      <c r="Y61" s="12">
        <f t="shared" si="10"/>
        <v>0</v>
      </c>
      <c r="Z61" s="12">
        <f t="shared" si="11"/>
        <v>0</v>
      </c>
      <c r="AA61" s="12" t="str">
        <f t="shared" si="12"/>
        <v/>
      </c>
      <c r="AB61" s="12" t="str">
        <f t="shared" si="13"/>
        <v/>
      </c>
      <c r="AC61" s="12" t="str">
        <f t="shared" si="14"/>
        <v/>
      </c>
      <c r="AD61" s="12" t="str">
        <f>IF(OR(AE61="",AE61="(blank)",AE61="Grand Total"),"",MAX($AD$3:AD60)+1)</f>
        <v/>
      </c>
    </row>
    <row r="62" spans="3:30">
      <c r="C62" s="12">
        <f t="shared" si="15"/>
        <v>0</v>
      </c>
      <c r="D62" s="12">
        <f t="shared" si="25"/>
        <v>0</v>
      </c>
      <c r="E62" s="12" t="str">
        <f t="shared" si="26"/>
        <v/>
      </c>
      <c r="F62" s="12" t="str">
        <f t="shared" si="27"/>
        <v/>
      </c>
      <c r="H62"/>
      <c r="I62"/>
      <c r="J62" s="12">
        <f t="shared" si="3"/>
        <v>0</v>
      </c>
      <c r="K62" s="12" t="str">
        <f t="shared" si="4"/>
        <v/>
      </c>
      <c r="L62" s="12" t="str">
        <f t="shared" si="33"/>
        <v/>
      </c>
      <c r="M62" s="12" t="str">
        <f t="shared" si="18"/>
        <v/>
      </c>
      <c r="P62"/>
      <c r="Q62"/>
      <c r="R62" s="12">
        <f t="shared" si="29"/>
        <v>0</v>
      </c>
      <c r="S62" s="12" t="str">
        <f t="shared" si="30"/>
        <v/>
      </c>
      <c r="T62" s="12" t="str">
        <f t="shared" si="31"/>
        <v/>
      </c>
      <c r="U62" s="12" t="str">
        <f t="shared" si="32"/>
        <v/>
      </c>
      <c r="Y62" s="12">
        <f t="shared" si="10"/>
        <v>0</v>
      </c>
      <c r="Z62" s="12">
        <f t="shared" si="11"/>
        <v>0</v>
      </c>
      <c r="AA62" s="12" t="str">
        <f t="shared" si="12"/>
        <v/>
      </c>
      <c r="AB62" s="12" t="str">
        <f t="shared" si="13"/>
        <v/>
      </c>
      <c r="AC62" s="12" t="str">
        <f t="shared" si="14"/>
        <v/>
      </c>
      <c r="AD62" s="12" t="str">
        <f>IF(OR(AE62="",AE62="(blank)",AE62="Grand Total"),"",MAX($AD$3:AD61)+1)</f>
        <v/>
      </c>
    </row>
    <row r="63" spans="3:30">
      <c r="C63" s="12">
        <f t="shared" si="15"/>
        <v>0</v>
      </c>
      <c r="D63" s="12">
        <f t="shared" si="25"/>
        <v>0</v>
      </c>
      <c r="E63" s="12" t="str">
        <f t="shared" si="26"/>
        <v/>
      </c>
      <c r="F63" s="12" t="str">
        <f t="shared" si="27"/>
        <v/>
      </c>
      <c r="H63"/>
      <c r="I63"/>
      <c r="J63" s="12">
        <f t="shared" si="3"/>
        <v>0</v>
      </c>
      <c r="K63" s="12" t="str">
        <f t="shared" si="4"/>
        <v/>
      </c>
      <c r="L63" s="12" t="str">
        <f t="shared" si="33"/>
        <v/>
      </c>
      <c r="M63" s="12" t="str">
        <f t="shared" si="18"/>
        <v/>
      </c>
      <c r="P63"/>
      <c r="Q63"/>
      <c r="R63" s="12">
        <f t="shared" si="29"/>
        <v>0</v>
      </c>
      <c r="S63" s="12" t="str">
        <f t="shared" si="30"/>
        <v/>
      </c>
      <c r="T63" s="12" t="str">
        <f t="shared" si="31"/>
        <v/>
      </c>
      <c r="U63" s="12" t="str">
        <f t="shared" si="32"/>
        <v/>
      </c>
      <c r="Y63" s="12">
        <f t="shared" si="10"/>
        <v>0</v>
      </c>
      <c r="Z63" s="12">
        <f t="shared" si="11"/>
        <v>0</v>
      </c>
      <c r="AA63" s="12" t="str">
        <f t="shared" si="12"/>
        <v/>
      </c>
      <c r="AB63" s="12" t="str">
        <f t="shared" si="13"/>
        <v/>
      </c>
      <c r="AC63" s="12" t="str">
        <f t="shared" si="14"/>
        <v/>
      </c>
      <c r="AD63" s="12" t="str">
        <f>IF(OR(AE63="",AE63="(blank)",AE63="Grand Total"),"",MAX($AD$3:AD62)+1)</f>
        <v/>
      </c>
    </row>
    <row r="64" spans="3:30">
      <c r="C64" s="12">
        <f t="shared" si="15"/>
        <v>0</v>
      </c>
      <c r="D64" s="12">
        <f t="shared" si="25"/>
        <v>0</v>
      </c>
      <c r="E64" s="12" t="str">
        <f t="shared" si="26"/>
        <v/>
      </c>
      <c r="F64" s="12" t="str">
        <f t="shared" si="27"/>
        <v/>
      </c>
      <c r="H64"/>
      <c r="I64"/>
      <c r="J64" s="12">
        <f t="shared" si="3"/>
        <v>0</v>
      </c>
      <c r="K64" s="12" t="str">
        <f t="shared" si="4"/>
        <v/>
      </c>
      <c r="L64" s="12" t="str">
        <f t="shared" si="33"/>
        <v/>
      </c>
      <c r="M64" s="12" t="str">
        <f t="shared" si="18"/>
        <v/>
      </c>
      <c r="P64"/>
      <c r="Q64"/>
      <c r="R64" s="12">
        <f t="shared" si="29"/>
        <v>0</v>
      </c>
      <c r="S64" s="12" t="str">
        <f t="shared" si="30"/>
        <v/>
      </c>
      <c r="T64" s="12" t="str">
        <f t="shared" si="31"/>
        <v/>
      </c>
      <c r="U64" s="12" t="str">
        <f t="shared" si="32"/>
        <v/>
      </c>
      <c r="Y64" s="12">
        <f t="shared" si="10"/>
        <v>0</v>
      </c>
      <c r="Z64" s="12">
        <f t="shared" si="11"/>
        <v>0</v>
      </c>
      <c r="AA64" s="12" t="str">
        <f t="shared" si="12"/>
        <v/>
      </c>
      <c r="AB64" s="12" t="str">
        <f t="shared" si="13"/>
        <v/>
      </c>
      <c r="AC64" s="12" t="str">
        <f t="shared" si="14"/>
        <v/>
      </c>
      <c r="AD64" s="12" t="str">
        <f>IF(OR(AE64="",AE64="(blank)",AE64="Grand Total"),"",MAX($AD$3:AD63)+1)</f>
        <v/>
      </c>
    </row>
    <row r="65" spans="3:30">
      <c r="C65" s="12">
        <f t="shared" si="15"/>
        <v>0</v>
      </c>
      <c r="D65" s="12">
        <f t="shared" si="25"/>
        <v>0</v>
      </c>
      <c r="E65" s="12" t="str">
        <f t="shared" si="26"/>
        <v/>
      </c>
      <c r="F65" s="12" t="str">
        <f t="shared" si="27"/>
        <v/>
      </c>
      <c r="H65"/>
      <c r="I65"/>
      <c r="J65" s="12">
        <f t="shared" si="3"/>
        <v>0</v>
      </c>
      <c r="K65" s="12" t="str">
        <f t="shared" si="4"/>
        <v/>
      </c>
      <c r="L65" s="12" t="str">
        <f t="shared" si="33"/>
        <v/>
      </c>
      <c r="M65" s="12" t="str">
        <f t="shared" si="18"/>
        <v/>
      </c>
      <c r="P65"/>
      <c r="Q65"/>
      <c r="R65" s="12">
        <f t="shared" si="29"/>
        <v>0</v>
      </c>
      <c r="S65" s="12" t="str">
        <f t="shared" si="30"/>
        <v/>
      </c>
      <c r="T65" s="12" t="str">
        <f t="shared" si="31"/>
        <v/>
      </c>
      <c r="U65" s="12" t="str">
        <f t="shared" si="32"/>
        <v/>
      </c>
      <c r="Y65" s="12">
        <f t="shared" si="10"/>
        <v>0</v>
      </c>
      <c r="Z65" s="12">
        <f t="shared" si="11"/>
        <v>0</v>
      </c>
      <c r="AA65" s="12" t="str">
        <f t="shared" si="12"/>
        <v/>
      </c>
      <c r="AB65" s="12" t="str">
        <f t="shared" si="13"/>
        <v/>
      </c>
      <c r="AC65" s="12" t="str">
        <f t="shared" si="14"/>
        <v/>
      </c>
      <c r="AD65" s="12" t="str">
        <f>IF(OR(AE65="",AE65="(blank)",AE65="Grand Total"),"",MAX($AD$3:AD64)+1)</f>
        <v/>
      </c>
    </row>
    <row r="66" spans="3:30">
      <c r="C66" s="12">
        <f t="shared" si="15"/>
        <v>0</v>
      </c>
      <c r="D66" s="12">
        <f t="shared" si="25"/>
        <v>0</v>
      </c>
      <c r="E66" s="12" t="str">
        <f t="shared" si="26"/>
        <v/>
      </c>
      <c r="F66" s="12" t="str">
        <f t="shared" si="27"/>
        <v/>
      </c>
      <c r="H66"/>
      <c r="I66"/>
      <c r="J66" s="12">
        <f t="shared" si="3"/>
        <v>0</v>
      </c>
      <c r="K66" s="12" t="str">
        <f t="shared" si="4"/>
        <v/>
      </c>
      <c r="L66" s="12" t="str">
        <f t="shared" si="33"/>
        <v/>
      </c>
      <c r="M66" s="12" t="str">
        <f t="shared" si="18"/>
        <v/>
      </c>
      <c r="P66"/>
      <c r="Q66"/>
      <c r="R66" s="12">
        <f t="shared" si="29"/>
        <v>0</v>
      </c>
      <c r="S66" s="12" t="str">
        <f t="shared" si="30"/>
        <v/>
      </c>
      <c r="T66" s="12" t="str">
        <f t="shared" si="31"/>
        <v/>
      </c>
      <c r="U66" s="12" t="str">
        <f t="shared" si="32"/>
        <v/>
      </c>
      <c r="Y66" s="12">
        <f t="shared" si="10"/>
        <v>0</v>
      </c>
      <c r="Z66" s="12">
        <f t="shared" si="11"/>
        <v>0</v>
      </c>
      <c r="AA66" s="12" t="str">
        <f t="shared" si="12"/>
        <v/>
      </c>
      <c r="AB66" s="12" t="str">
        <f t="shared" si="13"/>
        <v/>
      </c>
      <c r="AC66" s="12" t="str">
        <f t="shared" si="14"/>
        <v/>
      </c>
      <c r="AD66" s="12" t="str">
        <f>IF(OR(AE66="",AE66="(blank)",AE66="Grand Total"),"",MAX($AD$3:AD65)+1)</f>
        <v/>
      </c>
    </row>
    <row r="67" spans="3:30">
      <c r="C67" s="12">
        <f t="shared" si="15"/>
        <v>0</v>
      </c>
      <c r="D67" s="12">
        <f t="shared" si="25"/>
        <v>0</v>
      </c>
      <c r="E67" s="12" t="str">
        <f t="shared" si="26"/>
        <v/>
      </c>
      <c r="F67" s="12" t="str">
        <f t="shared" si="27"/>
        <v/>
      </c>
      <c r="H67"/>
      <c r="I67"/>
      <c r="J67" s="12">
        <f t="shared" si="3"/>
        <v>0</v>
      </c>
      <c r="K67" s="12" t="str">
        <f t="shared" si="4"/>
        <v/>
      </c>
      <c r="L67" s="12" t="str">
        <f t="shared" si="33"/>
        <v/>
      </c>
      <c r="M67" s="12" t="str">
        <f t="shared" si="18"/>
        <v/>
      </c>
      <c r="P67"/>
      <c r="Q67"/>
      <c r="R67" s="12">
        <f t="shared" si="29"/>
        <v>0</v>
      </c>
      <c r="S67" s="12" t="str">
        <f t="shared" si="30"/>
        <v/>
      </c>
      <c r="T67" s="12" t="str">
        <f t="shared" si="31"/>
        <v/>
      </c>
      <c r="U67" s="12" t="str">
        <f t="shared" si="32"/>
        <v/>
      </c>
      <c r="Y67" s="12">
        <f t="shared" si="10"/>
        <v>0</v>
      </c>
      <c r="Z67" s="12">
        <f t="shared" si="11"/>
        <v>0</v>
      </c>
      <c r="AA67" s="12" t="str">
        <f t="shared" si="12"/>
        <v/>
      </c>
      <c r="AB67" s="12" t="str">
        <f t="shared" si="13"/>
        <v/>
      </c>
      <c r="AC67" s="12" t="str">
        <f t="shared" si="14"/>
        <v/>
      </c>
      <c r="AD67" s="12" t="str">
        <f>IF(OR(AE67="",AE67="(blank)",AE67="Grand Total"),"",MAX($AD$3:AD66)+1)</f>
        <v/>
      </c>
    </row>
    <row r="68" spans="3:30">
      <c r="C68" s="12">
        <f t="shared" si="15"/>
        <v>0</v>
      </c>
      <c r="D68" s="12">
        <f t="shared" si="25"/>
        <v>0</v>
      </c>
      <c r="E68" s="12" t="str">
        <f t="shared" si="26"/>
        <v/>
      </c>
      <c r="F68" s="12" t="str">
        <f t="shared" si="27"/>
        <v/>
      </c>
      <c r="H68"/>
      <c r="I68"/>
      <c r="J68" s="12">
        <f t="shared" si="3"/>
        <v>0</v>
      </c>
      <c r="K68" s="12" t="str">
        <f t="shared" si="4"/>
        <v/>
      </c>
      <c r="L68" s="12" t="str">
        <f t="shared" si="33"/>
        <v/>
      </c>
      <c r="M68" s="12" t="str">
        <f t="shared" si="18"/>
        <v/>
      </c>
      <c r="P68"/>
      <c r="Q68"/>
      <c r="R68" s="12">
        <f t="shared" si="29"/>
        <v>0</v>
      </c>
      <c r="S68" s="12" t="str">
        <f t="shared" si="30"/>
        <v/>
      </c>
      <c r="T68" s="12" t="str">
        <f t="shared" si="31"/>
        <v/>
      </c>
      <c r="U68" s="12" t="str">
        <f t="shared" si="32"/>
        <v/>
      </c>
      <c r="Y68" s="12">
        <f t="shared" si="10"/>
        <v>0</v>
      </c>
      <c r="Z68" s="12">
        <f t="shared" si="11"/>
        <v>0</v>
      </c>
      <c r="AA68" s="12" t="str">
        <f t="shared" si="12"/>
        <v/>
      </c>
      <c r="AB68" s="12" t="str">
        <f t="shared" si="13"/>
        <v/>
      </c>
      <c r="AC68" s="12" t="str">
        <f t="shared" si="14"/>
        <v/>
      </c>
      <c r="AD68" s="12" t="str">
        <f>IF(OR(AE68="",AE68="(blank)",AE68="Grand Total"),"",MAX($AD$3:AD67)+1)</f>
        <v/>
      </c>
    </row>
    <row r="69" spans="3:30">
      <c r="C69" s="12">
        <f t="shared" si="15"/>
        <v>0</v>
      </c>
      <c r="D69" s="12">
        <f t="shared" si="25"/>
        <v>0</v>
      </c>
      <c r="E69" s="12" t="str">
        <f t="shared" si="26"/>
        <v/>
      </c>
      <c r="F69" s="12" t="str">
        <f t="shared" si="27"/>
        <v/>
      </c>
      <c r="H69"/>
      <c r="I69"/>
      <c r="J69" s="12">
        <f t="shared" ref="J69:J85" si="34">IF(OR(I69="",H69="",H69="Grand Total"),0,J68+1)</f>
        <v>0</v>
      </c>
      <c r="K69" s="12" t="str">
        <f t="shared" ref="K69:K85" si="35">IF(H69="Grand Total","",IF(OR(H69="",H69="(blank)"),K68,IF(J69=0,H69,K68)))</f>
        <v/>
      </c>
      <c r="L69" s="12" t="str">
        <f t="shared" si="33"/>
        <v/>
      </c>
      <c r="M69" s="12" t="str">
        <f t="shared" si="18"/>
        <v/>
      </c>
      <c r="P69"/>
      <c r="Q69"/>
      <c r="R69" s="12">
        <f t="shared" si="29"/>
        <v>0</v>
      </c>
      <c r="S69" s="12" t="str">
        <f t="shared" si="30"/>
        <v/>
      </c>
      <c r="T69" s="12" t="str">
        <f t="shared" si="31"/>
        <v/>
      </c>
      <c r="U69" s="12" t="str">
        <f t="shared" si="32"/>
        <v/>
      </c>
      <c r="Y69" s="12">
        <f t="shared" ref="Y69:Y85" si="36">IF(X69="",0,Y68+1)</f>
        <v>0</v>
      </c>
      <c r="Z69" s="12">
        <f t="shared" ref="Z69:Z85" si="37">IF(Z68="(blank)",W69,IF(AND(Y69=0,Y68=0),Z68,IF(AND(Y69=0,X70=""),W69,Z68)))</f>
        <v>0</v>
      </c>
      <c r="AA69" s="12" t="str">
        <f t="shared" ref="AA69:AA85" si="38">IF(Z69=W69,"",IF(X69&lt;&gt;"",AA68,Z69&amp;W69))</f>
        <v/>
      </c>
      <c r="AB69" s="12" t="str">
        <f t="shared" ref="AB69:AB85" si="39">IF(Y69=0,"",AA69&amp;Y69)</f>
        <v/>
      </c>
      <c r="AC69" s="12" t="str">
        <f t="shared" ref="AC69:AC85" si="40">IF(AB69="","",IF(W69="","",W69))</f>
        <v/>
      </c>
      <c r="AD69" s="12" t="str">
        <f>IF(OR(AE69="",AE69="(blank)",AE69="Grand Total"),"",MAX($AD$3:AD68)+1)</f>
        <v/>
      </c>
    </row>
    <row r="70" spans="3:30">
      <c r="C70" s="12">
        <f t="shared" ref="C70:C85" si="41">IF(OR(B70="",A70=""),0,C69+1)</f>
        <v>0</v>
      </c>
      <c r="D70" s="12">
        <f t="shared" si="25"/>
        <v>0</v>
      </c>
      <c r="E70" s="12" t="str">
        <f t="shared" si="26"/>
        <v/>
      </c>
      <c r="F70" s="12" t="str">
        <f t="shared" si="27"/>
        <v/>
      </c>
      <c r="H70"/>
      <c r="I70"/>
      <c r="J70" s="12">
        <f t="shared" si="34"/>
        <v>0</v>
      </c>
      <c r="K70" s="12" t="str">
        <f t="shared" si="35"/>
        <v/>
      </c>
      <c r="L70" s="12" t="str">
        <f t="shared" si="33"/>
        <v/>
      </c>
      <c r="M70" s="12" t="str">
        <f t="shared" ref="M70:M85" si="42">IF(L70="","",H70)</f>
        <v/>
      </c>
      <c r="P70"/>
      <c r="Q70"/>
      <c r="R70" s="12">
        <f t="shared" si="29"/>
        <v>0</v>
      </c>
      <c r="S70" s="12" t="str">
        <f t="shared" si="30"/>
        <v/>
      </c>
      <c r="T70" s="12" t="str">
        <f t="shared" si="31"/>
        <v/>
      </c>
      <c r="U70" s="12" t="str">
        <f t="shared" si="32"/>
        <v/>
      </c>
      <c r="Y70" s="12">
        <f t="shared" si="36"/>
        <v>0</v>
      </c>
      <c r="Z70" s="12">
        <f t="shared" si="37"/>
        <v>0</v>
      </c>
      <c r="AA70" s="12" t="str">
        <f t="shared" si="38"/>
        <v/>
      </c>
      <c r="AB70" s="12" t="str">
        <f t="shared" si="39"/>
        <v/>
      </c>
      <c r="AC70" s="12" t="str">
        <f t="shared" si="40"/>
        <v/>
      </c>
      <c r="AD70" s="12" t="str">
        <f>IF(OR(AE70="",AE70="(blank)",AE70="Grand Total"),"",MAX($AD$3:AD69)+1)</f>
        <v/>
      </c>
    </row>
    <row r="71" spans="3:30">
      <c r="C71" s="12">
        <f t="shared" si="41"/>
        <v>0</v>
      </c>
      <c r="D71" s="12">
        <f t="shared" si="25"/>
        <v>0</v>
      </c>
      <c r="E71" s="12" t="str">
        <f t="shared" si="26"/>
        <v/>
      </c>
      <c r="F71" s="12" t="str">
        <f t="shared" si="27"/>
        <v/>
      </c>
      <c r="H71"/>
      <c r="I71"/>
      <c r="J71" s="12">
        <f t="shared" si="34"/>
        <v>0</v>
      </c>
      <c r="K71" s="12" t="str">
        <f t="shared" si="35"/>
        <v/>
      </c>
      <c r="L71" s="12" t="str">
        <f t="shared" si="33"/>
        <v/>
      </c>
      <c r="M71" s="12" t="str">
        <f t="shared" si="42"/>
        <v/>
      </c>
      <c r="P71"/>
      <c r="Q71"/>
      <c r="R71" s="12">
        <f t="shared" si="29"/>
        <v>0</v>
      </c>
      <c r="S71" s="12" t="str">
        <f t="shared" si="30"/>
        <v/>
      </c>
      <c r="T71" s="12" t="str">
        <f t="shared" si="31"/>
        <v/>
      </c>
      <c r="U71" s="12" t="str">
        <f t="shared" si="32"/>
        <v/>
      </c>
      <c r="Y71" s="12">
        <f t="shared" si="36"/>
        <v>0</v>
      </c>
      <c r="Z71" s="12">
        <f t="shared" si="37"/>
        <v>0</v>
      </c>
      <c r="AA71" s="12" t="str">
        <f t="shared" si="38"/>
        <v/>
      </c>
      <c r="AB71" s="12" t="str">
        <f t="shared" si="39"/>
        <v/>
      </c>
      <c r="AC71" s="12" t="str">
        <f t="shared" si="40"/>
        <v/>
      </c>
      <c r="AD71" s="12" t="str">
        <f>IF(OR(AE71="",AE71="(blank)",AE71="Grand Total"),"",MAX($AD$3:AD70)+1)</f>
        <v/>
      </c>
    </row>
    <row r="72" spans="3:30">
      <c r="C72" s="12">
        <f t="shared" si="41"/>
        <v>0</v>
      </c>
      <c r="D72" s="12">
        <f t="shared" si="25"/>
        <v>0</v>
      </c>
      <c r="E72" s="12" t="str">
        <f t="shared" si="26"/>
        <v/>
      </c>
      <c r="F72" s="12" t="str">
        <f t="shared" si="27"/>
        <v/>
      </c>
      <c r="H72"/>
      <c r="I72"/>
      <c r="J72" s="12">
        <f t="shared" si="34"/>
        <v>0</v>
      </c>
      <c r="K72" s="12" t="str">
        <f t="shared" si="35"/>
        <v/>
      </c>
      <c r="L72" s="12" t="str">
        <f t="shared" si="33"/>
        <v/>
      </c>
      <c r="M72" s="12" t="str">
        <f t="shared" si="42"/>
        <v/>
      </c>
      <c r="P72"/>
      <c r="Q72"/>
      <c r="R72" s="12">
        <f t="shared" si="29"/>
        <v>0</v>
      </c>
      <c r="S72" s="12" t="str">
        <f t="shared" si="30"/>
        <v/>
      </c>
      <c r="T72" s="12" t="str">
        <f t="shared" si="31"/>
        <v/>
      </c>
      <c r="U72" s="12" t="str">
        <f t="shared" si="32"/>
        <v/>
      </c>
      <c r="Y72" s="12">
        <f t="shared" si="36"/>
        <v>0</v>
      </c>
      <c r="Z72" s="12">
        <f t="shared" si="37"/>
        <v>0</v>
      </c>
      <c r="AA72" s="12" t="str">
        <f t="shared" si="38"/>
        <v/>
      </c>
      <c r="AB72" s="12" t="str">
        <f t="shared" si="39"/>
        <v/>
      </c>
      <c r="AC72" s="12" t="str">
        <f t="shared" si="40"/>
        <v/>
      </c>
      <c r="AD72" s="12" t="str">
        <f>IF(OR(AE72="",AE72="(blank)",AE72="Grand Total"),"",MAX($AD$3:AD71)+1)</f>
        <v/>
      </c>
    </row>
    <row r="73" spans="3:30">
      <c r="C73" s="12">
        <f t="shared" si="41"/>
        <v>0</v>
      </c>
      <c r="D73" s="12">
        <f t="shared" si="25"/>
        <v>0</v>
      </c>
      <c r="E73" s="12" t="str">
        <f t="shared" si="26"/>
        <v/>
      </c>
      <c r="F73" s="12" t="str">
        <f t="shared" si="27"/>
        <v/>
      </c>
      <c r="H73"/>
      <c r="I73"/>
      <c r="J73" s="12">
        <f t="shared" si="34"/>
        <v>0</v>
      </c>
      <c r="K73" s="12" t="str">
        <f t="shared" si="35"/>
        <v/>
      </c>
      <c r="L73" s="12" t="str">
        <f t="shared" si="33"/>
        <v/>
      </c>
      <c r="M73" s="12" t="str">
        <f t="shared" si="42"/>
        <v/>
      </c>
      <c r="P73"/>
      <c r="Q73"/>
      <c r="R73" s="12">
        <f t="shared" si="29"/>
        <v>0</v>
      </c>
      <c r="S73" s="12" t="str">
        <f t="shared" si="30"/>
        <v/>
      </c>
      <c r="T73" s="12" t="str">
        <f t="shared" si="31"/>
        <v/>
      </c>
      <c r="U73" s="12" t="str">
        <f t="shared" si="32"/>
        <v/>
      </c>
      <c r="Y73" s="12">
        <f t="shared" si="36"/>
        <v>0</v>
      </c>
      <c r="Z73" s="12">
        <f t="shared" si="37"/>
        <v>0</v>
      </c>
      <c r="AA73" s="12" t="str">
        <f t="shared" si="38"/>
        <v/>
      </c>
      <c r="AB73" s="12" t="str">
        <f t="shared" si="39"/>
        <v/>
      </c>
      <c r="AC73" s="12" t="str">
        <f t="shared" si="40"/>
        <v/>
      </c>
      <c r="AD73" s="12" t="str">
        <f>IF(OR(AE73="",AE73="(blank)",AE73="Grand Total"),"",MAX($AD$3:AD72)+1)</f>
        <v/>
      </c>
    </row>
    <row r="74" spans="3:30">
      <c r="C74" s="12">
        <f t="shared" si="41"/>
        <v>0</v>
      </c>
      <c r="D74" s="12">
        <f t="shared" si="25"/>
        <v>0</v>
      </c>
      <c r="E74" s="12" t="str">
        <f t="shared" si="26"/>
        <v/>
      </c>
      <c r="F74" s="12" t="str">
        <f t="shared" si="27"/>
        <v/>
      </c>
      <c r="H74"/>
      <c r="I74"/>
      <c r="J74" s="12">
        <f t="shared" si="34"/>
        <v>0</v>
      </c>
      <c r="K74" s="12" t="str">
        <f t="shared" si="35"/>
        <v/>
      </c>
      <c r="L74" s="12" t="str">
        <f t="shared" si="33"/>
        <v/>
      </c>
      <c r="M74" s="12" t="str">
        <f t="shared" si="42"/>
        <v/>
      </c>
      <c r="P74"/>
      <c r="Q74"/>
      <c r="R74" s="12">
        <f t="shared" si="29"/>
        <v>0</v>
      </c>
      <c r="S74" s="12" t="str">
        <f t="shared" si="30"/>
        <v/>
      </c>
      <c r="T74" s="12" t="str">
        <f t="shared" si="31"/>
        <v/>
      </c>
      <c r="U74" s="12" t="str">
        <f t="shared" si="32"/>
        <v/>
      </c>
      <c r="Y74" s="12">
        <f t="shared" si="36"/>
        <v>0</v>
      </c>
      <c r="Z74" s="12">
        <f t="shared" si="37"/>
        <v>0</v>
      </c>
      <c r="AA74" s="12" t="str">
        <f t="shared" si="38"/>
        <v/>
      </c>
      <c r="AB74" s="12" t="str">
        <f t="shared" si="39"/>
        <v/>
      </c>
      <c r="AC74" s="12" t="str">
        <f t="shared" si="40"/>
        <v/>
      </c>
      <c r="AD74" s="12" t="str">
        <f>IF(OR(AE74="",AE74="(blank)",AE74="Grand Total"),"",MAX($AD$3:AD73)+1)</f>
        <v/>
      </c>
    </row>
    <row r="75" spans="3:30">
      <c r="C75" s="12">
        <f t="shared" si="41"/>
        <v>0</v>
      </c>
      <c r="D75" s="12">
        <f t="shared" si="25"/>
        <v>0</v>
      </c>
      <c r="E75" s="12" t="str">
        <f t="shared" si="26"/>
        <v/>
      </c>
      <c r="F75" s="12" t="str">
        <f t="shared" si="27"/>
        <v/>
      </c>
      <c r="H75"/>
      <c r="I75"/>
      <c r="J75" s="12">
        <f t="shared" si="34"/>
        <v>0</v>
      </c>
      <c r="K75" s="12" t="str">
        <f t="shared" si="35"/>
        <v/>
      </c>
      <c r="L75" s="12" t="str">
        <f t="shared" si="33"/>
        <v/>
      </c>
      <c r="M75" s="12" t="str">
        <f t="shared" si="42"/>
        <v/>
      </c>
      <c r="P75"/>
      <c r="Q75"/>
      <c r="R75" s="12">
        <f t="shared" si="29"/>
        <v>0</v>
      </c>
      <c r="S75" s="12" t="str">
        <f t="shared" si="30"/>
        <v/>
      </c>
      <c r="T75" s="12" t="str">
        <f t="shared" si="31"/>
        <v/>
      </c>
      <c r="U75" s="12" t="str">
        <f t="shared" si="32"/>
        <v/>
      </c>
      <c r="Y75" s="12">
        <f t="shared" si="36"/>
        <v>0</v>
      </c>
      <c r="Z75" s="12">
        <f t="shared" si="37"/>
        <v>0</v>
      </c>
      <c r="AA75" s="12" t="str">
        <f t="shared" si="38"/>
        <v/>
      </c>
      <c r="AB75" s="12" t="str">
        <f t="shared" si="39"/>
        <v/>
      </c>
      <c r="AC75" s="12" t="str">
        <f t="shared" si="40"/>
        <v/>
      </c>
      <c r="AD75" s="12" t="str">
        <f>IF(OR(AE75="",AE75="(blank)",AE75="Grand Total"),"",MAX($AD$3:AD74)+1)</f>
        <v/>
      </c>
    </row>
    <row r="76" spans="3:30">
      <c r="C76" s="12">
        <f t="shared" si="41"/>
        <v>0</v>
      </c>
      <c r="D76" s="12">
        <f t="shared" si="25"/>
        <v>0</v>
      </c>
      <c r="E76" s="12" t="str">
        <f t="shared" si="26"/>
        <v/>
      </c>
      <c r="F76" s="12" t="str">
        <f t="shared" si="27"/>
        <v/>
      </c>
      <c r="H76"/>
      <c r="I76"/>
      <c r="J76" s="12">
        <f t="shared" si="34"/>
        <v>0</v>
      </c>
      <c r="K76" s="12" t="str">
        <f t="shared" si="35"/>
        <v/>
      </c>
      <c r="L76" s="12" t="str">
        <f t="shared" si="33"/>
        <v/>
      </c>
      <c r="M76" s="12" t="str">
        <f t="shared" si="42"/>
        <v/>
      </c>
      <c r="P76"/>
      <c r="Q76"/>
      <c r="R76" s="12">
        <f t="shared" si="29"/>
        <v>0</v>
      </c>
      <c r="S76" s="12" t="str">
        <f t="shared" si="30"/>
        <v/>
      </c>
      <c r="T76" s="12" t="str">
        <f t="shared" si="31"/>
        <v/>
      </c>
      <c r="U76" s="12" t="str">
        <f t="shared" si="32"/>
        <v/>
      </c>
      <c r="Y76" s="12">
        <f t="shared" si="36"/>
        <v>0</v>
      </c>
      <c r="Z76" s="12">
        <f t="shared" si="37"/>
        <v>0</v>
      </c>
      <c r="AA76" s="12" t="str">
        <f t="shared" si="38"/>
        <v/>
      </c>
      <c r="AB76" s="12" t="str">
        <f t="shared" si="39"/>
        <v/>
      </c>
      <c r="AC76" s="12" t="str">
        <f t="shared" si="40"/>
        <v/>
      </c>
      <c r="AD76" s="12" t="str">
        <f>IF(OR(AE76="",AE76="(blank)",AE76="Grand Total"),"",MAX($AD$3:AD75)+1)</f>
        <v/>
      </c>
    </row>
    <row r="77" spans="3:30">
      <c r="C77" s="12">
        <f t="shared" si="41"/>
        <v>0</v>
      </c>
      <c r="D77" s="12">
        <f t="shared" si="25"/>
        <v>0</v>
      </c>
      <c r="E77" s="12" t="str">
        <f t="shared" si="26"/>
        <v/>
      </c>
      <c r="F77" s="12" t="str">
        <f t="shared" si="27"/>
        <v/>
      </c>
      <c r="H77"/>
      <c r="I77"/>
      <c r="J77" s="12">
        <f t="shared" si="34"/>
        <v>0</v>
      </c>
      <c r="K77" s="12" t="str">
        <f t="shared" si="35"/>
        <v/>
      </c>
      <c r="L77" s="12" t="str">
        <f t="shared" si="33"/>
        <v/>
      </c>
      <c r="M77" s="12" t="str">
        <f t="shared" si="42"/>
        <v/>
      </c>
      <c r="P77"/>
      <c r="Q77"/>
      <c r="R77" s="12">
        <f t="shared" si="29"/>
        <v>0</v>
      </c>
      <c r="S77" s="12" t="str">
        <f t="shared" si="30"/>
        <v/>
      </c>
      <c r="T77" s="12" t="str">
        <f t="shared" si="31"/>
        <v/>
      </c>
      <c r="U77" s="12" t="str">
        <f t="shared" si="32"/>
        <v/>
      </c>
      <c r="Y77" s="12">
        <f t="shared" si="36"/>
        <v>0</v>
      </c>
      <c r="Z77" s="12">
        <f t="shared" si="37"/>
        <v>0</v>
      </c>
      <c r="AA77" s="12" t="str">
        <f t="shared" si="38"/>
        <v/>
      </c>
      <c r="AB77" s="12" t="str">
        <f t="shared" si="39"/>
        <v/>
      </c>
      <c r="AC77" s="12" t="str">
        <f t="shared" si="40"/>
        <v/>
      </c>
      <c r="AD77" s="12" t="str">
        <f>IF(OR(AE77="",AE77="(blank)",AE77="Grand Total"),"",MAX($AD$3:AD76)+1)</f>
        <v/>
      </c>
    </row>
    <row r="78" spans="3:30">
      <c r="C78" s="12">
        <f t="shared" si="41"/>
        <v>0</v>
      </c>
      <c r="D78" s="12">
        <f t="shared" si="25"/>
        <v>0</v>
      </c>
      <c r="E78" s="12" t="str">
        <f t="shared" si="26"/>
        <v/>
      </c>
      <c r="F78" s="12" t="str">
        <f t="shared" si="27"/>
        <v/>
      </c>
      <c r="H78"/>
      <c r="I78"/>
      <c r="J78" s="12">
        <f t="shared" si="34"/>
        <v>0</v>
      </c>
      <c r="K78" s="12" t="str">
        <f t="shared" si="35"/>
        <v/>
      </c>
      <c r="L78" s="12" t="str">
        <f t="shared" si="33"/>
        <v/>
      </c>
      <c r="M78" s="12" t="str">
        <f t="shared" si="42"/>
        <v/>
      </c>
      <c r="P78"/>
      <c r="Q78"/>
      <c r="R78" s="12">
        <f t="shared" si="29"/>
        <v>0</v>
      </c>
      <c r="S78" s="12" t="str">
        <f t="shared" si="30"/>
        <v/>
      </c>
      <c r="T78" s="12" t="str">
        <f t="shared" si="31"/>
        <v/>
      </c>
      <c r="U78" s="12" t="str">
        <f t="shared" si="32"/>
        <v/>
      </c>
      <c r="Y78" s="12">
        <f t="shared" si="36"/>
        <v>0</v>
      </c>
      <c r="Z78" s="12">
        <f t="shared" si="37"/>
        <v>0</v>
      </c>
      <c r="AA78" s="12" t="str">
        <f t="shared" si="38"/>
        <v/>
      </c>
      <c r="AB78" s="12" t="str">
        <f t="shared" si="39"/>
        <v/>
      </c>
      <c r="AC78" s="12" t="str">
        <f t="shared" si="40"/>
        <v/>
      </c>
      <c r="AD78" s="12" t="str">
        <f>IF(OR(AE78="",AE78="(blank)",AE78="Grand Total"),"",MAX($AD$3:AD77)+1)</f>
        <v/>
      </c>
    </row>
    <row r="79" spans="3:30">
      <c r="C79" s="12">
        <f t="shared" si="41"/>
        <v>0</v>
      </c>
      <c r="D79" s="12">
        <f t="shared" si="25"/>
        <v>0</v>
      </c>
      <c r="E79" s="12" t="str">
        <f t="shared" si="26"/>
        <v/>
      </c>
      <c r="F79" s="12" t="str">
        <f t="shared" si="27"/>
        <v/>
      </c>
      <c r="H79"/>
      <c r="I79"/>
      <c r="J79" s="12">
        <f t="shared" si="34"/>
        <v>0</v>
      </c>
      <c r="K79" s="12" t="str">
        <f t="shared" si="35"/>
        <v/>
      </c>
      <c r="L79" s="12" t="str">
        <f t="shared" si="33"/>
        <v/>
      </c>
      <c r="M79" s="12" t="str">
        <f t="shared" si="42"/>
        <v/>
      </c>
      <c r="P79"/>
      <c r="Q79"/>
      <c r="R79" s="12">
        <f t="shared" si="29"/>
        <v>0</v>
      </c>
      <c r="S79" s="12" t="str">
        <f t="shared" si="30"/>
        <v/>
      </c>
      <c r="T79" s="12" t="str">
        <f t="shared" si="31"/>
        <v/>
      </c>
      <c r="U79" s="12" t="str">
        <f t="shared" si="32"/>
        <v/>
      </c>
      <c r="Y79" s="12">
        <f t="shared" si="36"/>
        <v>0</v>
      </c>
      <c r="Z79" s="12">
        <f t="shared" si="37"/>
        <v>0</v>
      </c>
      <c r="AA79" s="12" t="str">
        <f t="shared" si="38"/>
        <v/>
      </c>
      <c r="AB79" s="12" t="str">
        <f t="shared" si="39"/>
        <v/>
      </c>
      <c r="AC79" s="12" t="str">
        <f t="shared" si="40"/>
        <v/>
      </c>
      <c r="AD79" s="12" t="str">
        <f>IF(OR(AE79="",AE79="(blank)",AE79="Grand Total"),"",MAX($AD$3:AD78)+1)</f>
        <v/>
      </c>
    </row>
    <row r="80" spans="3:30">
      <c r="C80" s="12">
        <f t="shared" si="41"/>
        <v>0</v>
      </c>
      <c r="D80" s="12">
        <f t="shared" si="25"/>
        <v>0</v>
      </c>
      <c r="E80" s="12" t="str">
        <f t="shared" si="26"/>
        <v/>
      </c>
      <c r="F80" s="12" t="str">
        <f t="shared" si="27"/>
        <v/>
      </c>
      <c r="H80"/>
      <c r="I80"/>
      <c r="J80" s="12">
        <f t="shared" si="34"/>
        <v>0</v>
      </c>
      <c r="K80" s="12" t="str">
        <f t="shared" si="35"/>
        <v/>
      </c>
      <c r="L80" s="12" t="str">
        <f t="shared" si="33"/>
        <v/>
      </c>
      <c r="M80" s="12" t="str">
        <f t="shared" si="42"/>
        <v/>
      </c>
      <c r="P80"/>
      <c r="Q80"/>
      <c r="R80" s="12">
        <f t="shared" si="29"/>
        <v>0</v>
      </c>
      <c r="S80" s="12" t="str">
        <f t="shared" si="30"/>
        <v/>
      </c>
      <c r="T80" s="12" t="str">
        <f t="shared" si="31"/>
        <v/>
      </c>
      <c r="U80" s="12" t="str">
        <f t="shared" si="32"/>
        <v/>
      </c>
      <c r="Y80" s="12">
        <f t="shared" si="36"/>
        <v>0</v>
      </c>
      <c r="Z80" s="12">
        <f t="shared" si="37"/>
        <v>0</v>
      </c>
      <c r="AA80" s="12" t="str">
        <f t="shared" si="38"/>
        <v/>
      </c>
      <c r="AB80" s="12" t="str">
        <f t="shared" si="39"/>
        <v/>
      </c>
      <c r="AC80" s="12" t="str">
        <f t="shared" si="40"/>
        <v/>
      </c>
      <c r="AD80" s="12" t="str">
        <f>IF(OR(AE80="",AE80="(blank)",AE80="Grand Total"),"",MAX($AD$3:AD79)+1)</f>
        <v/>
      </c>
    </row>
    <row r="81" spans="3:30">
      <c r="C81" s="12">
        <f t="shared" si="41"/>
        <v>0</v>
      </c>
      <c r="D81" s="12">
        <f t="shared" si="25"/>
        <v>0</v>
      </c>
      <c r="E81" s="12" t="str">
        <f t="shared" si="26"/>
        <v/>
      </c>
      <c r="F81" s="12" t="str">
        <f t="shared" si="27"/>
        <v/>
      </c>
      <c r="H81"/>
      <c r="I81"/>
      <c r="J81" s="12">
        <f t="shared" si="34"/>
        <v>0</v>
      </c>
      <c r="K81" s="12" t="str">
        <f t="shared" si="35"/>
        <v/>
      </c>
      <c r="L81" s="12" t="str">
        <f t="shared" si="33"/>
        <v/>
      </c>
      <c r="M81" s="12" t="str">
        <f t="shared" si="42"/>
        <v/>
      </c>
      <c r="P81"/>
      <c r="Q81"/>
      <c r="R81" s="12">
        <f t="shared" si="29"/>
        <v>0</v>
      </c>
      <c r="S81" s="12" t="str">
        <f t="shared" si="30"/>
        <v/>
      </c>
      <c r="T81" s="12" t="str">
        <f t="shared" si="31"/>
        <v/>
      </c>
      <c r="U81" s="12" t="str">
        <f t="shared" si="32"/>
        <v/>
      </c>
      <c r="Y81" s="12">
        <f t="shared" si="36"/>
        <v>0</v>
      </c>
      <c r="Z81" s="12">
        <f t="shared" si="37"/>
        <v>0</v>
      </c>
      <c r="AA81" s="12" t="str">
        <f t="shared" si="38"/>
        <v/>
      </c>
      <c r="AB81" s="12" t="str">
        <f t="shared" si="39"/>
        <v/>
      </c>
      <c r="AC81" s="12" t="str">
        <f t="shared" si="40"/>
        <v/>
      </c>
      <c r="AD81" s="12" t="str">
        <f>IF(OR(AE81="",AE81="(blank)",AE81="Grand Total"),"",MAX($AD$3:AD80)+1)</f>
        <v/>
      </c>
    </row>
    <row r="82" spans="3:30">
      <c r="C82" s="12">
        <f t="shared" si="41"/>
        <v>0</v>
      </c>
      <c r="D82" s="12">
        <f t="shared" si="25"/>
        <v>0</v>
      </c>
      <c r="E82" s="12" t="str">
        <f t="shared" si="26"/>
        <v/>
      </c>
      <c r="F82" s="12" t="str">
        <f t="shared" si="27"/>
        <v/>
      </c>
      <c r="H82"/>
      <c r="I82"/>
      <c r="J82" s="12">
        <f t="shared" si="34"/>
        <v>0</v>
      </c>
      <c r="K82" s="12" t="str">
        <f t="shared" si="35"/>
        <v/>
      </c>
      <c r="L82" s="12" t="str">
        <f t="shared" si="33"/>
        <v/>
      </c>
      <c r="M82" s="12" t="str">
        <f t="shared" si="42"/>
        <v/>
      </c>
      <c r="P82"/>
      <c r="Q82"/>
      <c r="R82" s="12">
        <f t="shared" si="29"/>
        <v>0</v>
      </c>
      <c r="S82" s="12" t="str">
        <f t="shared" si="30"/>
        <v/>
      </c>
      <c r="T82" s="12" t="str">
        <f t="shared" si="31"/>
        <v/>
      </c>
      <c r="U82" s="12" t="str">
        <f t="shared" si="32"/>
        <v/>
      </c>
      <c r="Y82" s="12">
        <f t="shared" si="36"/>
        <v>0</v>
      </c>
      <c r="Z82" s="12">
        <f t="shared" si="37"/>
        <v>0</v>
      </c>
      <c r="AA82" s="12" t="str">
        <f t="shared" si="38"/>
        <v/>
      </c>
      <c r="AB82" s="12" t="str">
        <f t="shared" si="39"/>
        <v/>
      </c>
      <c r="AC82" s="12" t="str">
        <f t="shared" si="40"/>
        <v/>
      </c>
      <c r="AD82" s="12" t="str">
        <f>IF(OR(AE82="",AE82="(blank)",AE82="Grand Total"),"",MAX($AD$3:AD81)+1)</f>
        <v/>
      </c>
    </row>
    <row r="83" spans="3:30">
      <c r="C83" s="12">
        <f t="shared" si="41"/>
        <v>0</v>
      </c>
      <c r="D83" s="12">
        <f t="shared" si="25"/>
        <v>0</v>
      </c>
      <c r="E83" s="12" t="str">
        <f t="shared" si="26"/>
        <v/>
      </c>
      <c r="F83" s="12" t="str">
        <f t="shared" si="27"/>
        <v/>
      </c>
      <c r="H83"/>
      <c r="I83"/>
      <c r="J83" s="12">
        <f t="shared" si="34"/>
        <v>0</v>
      </c>
      <c r="K83" s="12" t="str">
        <f t="shared" si="35"/>
        <v/>
      </c>
      <c r="L83" s="12" t="str">
        <f t="shared" si="33"/>
        <v/>
      </c>
      <c r="M83" s="12" t="str">
        <f t="shared" si="42"/>
        <v/>
      </c>
      <c r="P83"/>
      <c r="Q83"/>
      <c r="R83" s="12">
        <f t="shared" si="29"/>
        <v>0</v>
      </c>
      <c r="S83" s="12" t="str">
        <f t="shared" si="30"/>
        <v/>
      </c>
      <c r="T83" s="12" t="str">
        <f t="shared" si="31"/>
        <v/>
      </c>
      <c r="U83" s="12" t="str">
        <f t="shared" si="32"/>
        <v/>
      </c>
      <c r="Y83" s="12">
        <f t="shared" si="36"/>
        <v>0</v>
      </c>
      <c r="Z83" s="12">
        <f t="shared" si="37"/>
        <v>0</v>
      </c>
      <c r="AA83" s="12" t="str">
        <f t="shared" si="38"/>
        <v/>
      </c>
      <c r="AB83" s="12" t="str">
        <f t="shared" si="39"/>
        <v/>
      </c>
      <c r="AC83" s="12" t="str">
        <f t="shared" si="40"/>
        <v/>
      </c>
      <c r="AD83" s="12" t="str">
        <f>IF(OR(AE83="",AE83="(blank)",AE83="Grand Total"),"",MAX($AD$3:AD82)+1)</f>
        <v/>
      </c>
    </row>
    <row r="84" spans="3:30">
      <c r="C84" s="12">
        <f t="shared" si="41"/>
        <v>0</v>
      </c>
      <c r="D84" s="12">
        <f t="shared" si="25"/>
        <v>0</v>
      </c>
      <c r="E84" s="12" t="str">
        <f t="shared" si="26"/>
        <v/>
      </c>
      <c r="F84" s="12" t="str">
        <f t="shared" si="27"/>
        <v/>
      </c>
      <c r="H84"/>
      <c r="I84"/>
      <c r="J84" s="12">
        <f t="shared" si="34"/>
        <v>0</v>
      </c>
      <c r="K84" s="12" t="str">
        <f t="shared" si="35"/>
        <v/>
      </c>
      <c r="L84" s="12" t="str">
        <f t="shared" si="33"/>
        <v/>
      </c>
      <c r="M84" s="12" t="str">
        <f t="shared" si="42"/>
        <v/>
      </c>
      <c r="P84"/>
      <c r="Q84"/>
      <c r="R84" s="12">
        <f t="shared" si="29"/>
        <v>0</v>
      </c>
      <c r="S84" s="12" t="str">
        <f t="shared" si="30"/>
        <v/>
      </c>
      <c r="T84" s="12" t="str">
        <f t="shared" si="31"/>
        <v/>
      </c>
      <c r="U84" s="12" t="str">
        <f t="shared" si="32"/>
        <v/>
      </c>
      <c r="Y84" s="12">
        <f t="shared" si="36"/>
        <v>0</v>
      </c>
      <c r="Z84" s="12">
        <f t="shared" si="37"/>
        <v>0</v>
      </c>
      <c r="AA84" s="12" t="str">
        <f t="shared" si="38"/>
        <v/>
      </c>
      <c r="AB84" s="12" t="str">
        <f t="shared" si="39"/>
        <v/>
      </c>
      <c r="AC84" s="12" t="str">
        <f t="shared" si="40"/>
        <v/>
      </c>
      <c r="AD84" s="12" t="str">
        <f>IF(OR(AE84="",AE84="(blank)",AE84="Grand Total"),"",MAX($AD$3:AD83)+1)</f>
        <v/>
      </c>
    </row>
    <row r="85" spans="3:30">
      <c r="C85" s="12">
        <f t="shared" si="41"/>
        <v>0</v>
      </c>
      <c r="D85" s="12">
        <f t="shared" si="25"/>
        <v>0</v>
      </c>
      <c r="E85" s="12" t="str">
        <f t="shared" si="26"/>
        <v/>
      </c>
      <c r="F85" s="12" t="str">
        <f t="shared" si="27"/>
        <v/>
      </c>
      <c r="H85"/>
      <c r="I85"/>
      <c r="J85" s="12">
        <f t="shared" si="34"/>
        <v>0</v>
      </c>
      <c r="K85" s="12" t="str">
        <f t="shared" si="35"/>
        <v/>
      </c>
      <c r="L85" s="12" t="str">
        <f t="shared" si="33"/>
        <v/>
      </c>
      <c r="M85" s="12" t="str">
        <f t="shared" si="42"/>
        <v/>
      </c>
      <c r="P85"/>
      <c r="Q85"/>
      <c r="R85" s="12">
        <f t="shared" si="29"/>
        <v>0</v>
      </c>
      <c r="S85" s="12" t="str">
        <f t="shared" si="30"/>
        <v/>
      </c>
      <c r="T85" s="12" t="str">
        <f t="shared" si="31"/>
        <v/>
      </c>
      <c r="U85" s="12" t="str">
        <f t="shared" si="32"/>
        <v/>
      </c>
      <c r="Y85" s="12">
        <f t="shared" si="36"/>
        <v>0</v>
      </c>
      <c r="Z85" s="12">
        <f t="shared" si="37"/>
        <v>0</v>
      </c>
      <c r="AA85" s="12" t="str">
        <f t="shared" si="38"/>
        <v/>
      </c>
      <c r="AB85" s="12" t="str">
        <f t="shared" si="39"/>
        <v/>
      </c>
      <c r="AC85" s="12" t="str">
        <f t="shared" si="40"/>
        <v/>
      </c>
      <c r="AD85" s="12" t="str">
        <f>IF(OR(AE85="",AE85="(blank)",AE85="Grand Total"),"",MAX($AD$3:AD84)+1)</f>
        <v/>
      </c>
    </row>
    <row r="86" spans="3:30">
      <c r="C86" s="12">
        <f t="shared" ref="C86:C149" si="43">IF(OR(B86="",A86=""),0,C85+1)</f>
        <v>0</v>
      </c>
      <c r="D86" s="12">
        <f t="shared" ref="D86:D149" si="44">IF(C86=0,A86,D85)</f>
        <v>0</v>
      </c>
      <c r="E86" s="12" t="str">
        <f t="shared" ref="E86:E149" si="45">IF(C86=0,"",D86&amp;C86)</f>
        <v/>
      </c>
      <c r="F86" s="12" t="str">
        <f t="shared" ref="F86:F149" si="46">IF(E86="","",A86)</f>
        <v/>
      </c>
      <c r="G86" s="12"/>
      <c r="H86"/>
      <c r="I86"/>
      <c r="J86" s="12">
        <f t="shared" ref="J86:J149" si="47">IF(OR(I86="",H86="",H86="Grand Total"),0,J85+1)</f>
        <v>0</v>
      </c>
      <c r="K86" s="12" t="str">
        <f t="shared" ref="K86:K149" si="48">IF(H86="Grand Total","",IF(OR(H86="",H86="(blank)"),K85,IF(J86=0,H86,K85)))</f>
        <v/>
      </c>
      <c r="L86" s="12" t="str">
        <f t="shared" ref="L86:L149" si="49">IF(OR(H86="",J86=0),"",K86&amp;J86)</f>
        <v/>
      </c>
      <c r="M86" s="12" t="str">
        <f t="shared" ref="M86:M149" si="50">IF(L86="","",H86)</f>
        <v/>
      </c>
      <c r="N86" s="12"/>
      <c r="P86"/>
      <c r="Q86"/>
      <c r="R86" s="12">
        <f t="shared" ref="R86:R149" si="51">IF(OR(Q86="",P86="",P86="Grand Total"),0,R85+1)</f>
        <v>0</v>
      </c>
      <c r="S86" s="12" t="str">
        <f t="shared" ref="S86:S149" si="52">IF(P86="Grand Total","",IF(OR(P86="",P86="(blank)"),S85,IF(R86=0,P86,S85)))</f>
        <v/>
      </c>
      <c r="T86" s="12" t="str">
        <f t="shared" ref="T86:T149" si="53">IF(OR(P86="",R86=0),"",S86&amp;R86)</f>
        <v/>
      </c>
      <c r="U86" s="12" t="str">
        <f t="shared" ref="U86:U149" si="54">IF(T86="","",P86)</f>
        <v/>
      </c>
      <c r="V86" s="12"/>
      <c r="Y86" s="12">
        <f t="shared" ref="Y86:Y149" si="55">IF(X86="",0,Y85+1)</f>
        <v>0</v>
      </c>
      <c r="Z86" s="12">
        <f t="shared" ref="Z86:Z149" si="56">IF(Z85="(blank)",W86,IF(AND(Y86=0,Y85=0),Z85,IF(AND(Y86=0,X87=""),W86,Z85)))</f>
        <v>0</v>
      </c>
      <c r="AA86" s="12" t="str">
        <f t="shared" ref="AA86:AA149" si="57">IF(Z86=W86,"",IF(X86&lt;&gt;"",AA85,Z86&amp;W86))</f>
        <v/>
      </c>
      <c r="AB86" s="12" t="str">
        <f t="shared" ref="AB86:AB149" si="58">IF(Y86=0,"",AA86&amp;Y86)</f>
        <v/>
      </c>
      <c r="AC86" s="12" t="str">
        <f t="shared" ref="AC86:AC149" si="59">IF(AB86="","",IF(W86="","",W86))</f>
        <v/>
      </c>
      <c r="AD86" s="12" t="str">
        <f>IF(OR(AE86="",AE86="(blank)",AE86="Grand Total"),"",MAX($AD$3:AD85)+1)</f>
        <v/>
      </c>
    </row>
    <row r="87" spans="3:30">
      <c r="C87" s="12">
        <f t="shared" si="43"/>
        <v>0</v>
      </c>
      <c r="D87" s="12">
        <f t="shared" si="44"/>
        <v>0</v>
      </c>
      <c r="E87" s="12" t="str">
        <f t="shared" si="45"/>
        <v/>
      </c>
      <c r="F87" s="12" t="str">
        <f t="shared" si="46"/>
        <v/>
      </c>
      <c r="G87" s="12"/>
      <c r="H87"/>
      <c r="I87"/>
      <c r="J87" s="12">
        <f t="shared" si="47"/>
        <v>0</v>
      </c>
      <c r="K87" s="12" t="str">
        <f t="shared" si="48"/>
        <v/>
      </c>
      <c r="L87" s="12" t="str">
        <f t="shared" si="49"/>
        <v/>
      </c>
      <c r="M87" s="12" t="str">
        <f t="shared" si="50"/>
        <v/>
      </c>
      <c r="N87" s="12"/>
      <c r="P87"/>
      <c r="Q87"/>
      <c r="R87" s="12">
        <f t="shared" si="51"/>
        <v>0</v>
      </c>
      <c r="S87" s="12" t="str">
        <f t="shared" si="52"/>
        <v/>
      </c>
      <c r="T87" s="12" t="str">
        <f t="shared" si="53"/>
        <v/>
      </c>
      <c r="U87" s="12" t="str">
        <f t="shared" si="54"/>
        <v/>
      </c>
      <c r="V87" s="12"/>
      <c r="Y87" s="12">
        <f t="shared" si="55"/>
        <v>0</v>
      </c>
      <c r="Z87" s="12">
        <f t="shared" si="56"/>
        <v>0</v>
      </c>
      <c r="AA87" s="12" t="str">
        <f t="shared" si="57"/>
        <v/>
      </c>
      <c r="AB87" s="12" t="str">
        <f t="shared" si="58"/>
        <v/>
      </c>
      <c r="AC87" s="12" t="str">
        <f t="shared" si="59"/>
        <v/>
      </c>
      <c r="AD87" s="12" t="str">
        <f>IF(OR(AE87="",AE87="(blank)",AE87="Grand Total"),"",MAX($AD$3:AD86)+1)</f>
        <v/>
      </c>
    </row>
    <row r="88" spans="3:30">
      <c r="C88" s="12">
        <f t="shared" si="43"/>
        <v>0</v>
      </c>
      <c r="D88" s="12">
        <f t="shared" si="44"/>
        <v>0</v>
      </c>
      <c r="E88" s="12" t="str">
        <f t="shared" si="45"/>
        <v/>
      </c>
      <c r="F88" s="12" t="str">
        <f t="shared" si="46"/>
        <v/>
      </c>
      <c r="G88" s="12"/>
      <c r="H88"/>
      <c r="I88"/>
      <c r="J88" s="12">
        <f t="shared" si="47"/>
        <v>0</v>
      </c>
      <c r="K88" s="12" t="str">
        <f t="shared" si="48"/>
        <v/>
      </c>
      <c r="L88" s="12" t="str">
        <f t="shared" si="49"/>
        <v/>
      </c>
      <c r="M88" s="12" t="str">
        <f t="shared" si="50"/>
        <v/>
      </c>
      <c r="N88" s="12"/>
      <c r="P88"/>
      <c r="Q88"/>
      <c r="R88" s="12">
        <f t="shared" si="51"/>
        <v>0</v>
      </c>
      <c r="S88" s="12" t="str">
        <f t="shared" si="52"/>
        <v/>
      </c>
      <c r="T88" s="12" t="str">
        <f t="shared" si="53"/>
        <v/>
      </c>
      <c r="U88" s="12" t="str">
        <f t="shared" si="54"/>
        <v/>
      </c>
      <c r="V88" s="12"/>
      <c r="Y88" s="12">
        <f t="shared" si="55"/>
        <v>0</v>
      </c>
      <c r="Z88" s="12">
        <f t="shared" si="56"/>
        <v>0</v>
      </c>
      <c r="AA88" s="12" t="str">
        <f t="shared" si="57"/>
        <v/>
      </c>
      <c r="AB88" s="12" t="str">
        <f t="shared" si="58"/>
        <v/>
      </c>
      <c r="AC88" s="12" t="str">
        <f t="shared" si="59"/>
        <v/>
      </c>
      <c r="AD88" s="12" t="str">
        <f>IF(OR(AE88="",AE88="(blank)",AE88="Grand Total"),"",MAX($AD$3:AD87)+1)</f>
        <v/>
      </c>
    </row>
    <row r="89" spans="3:30">
      <c r="C89" s="12">
        <f t="shared" si="43"/>
        <v>0</v>
      </c>
      <c r="D89" s="12">
        <f t="shared" si="44"/>
        <v>0</v>
      </c>
      <c r="E89" s="12" t="str">
        <f t="shared" si="45"/>
        <v/>
      </c>
      <c r="F89" s="12" t="str">
        <f t="shared" si="46"/>
        <v/>
      </c>
      <c r="G89" s="12"/>
      <c r="H89"/>
      <c r="I89"/>
      <c r="J89" s="12">
        <f t="shared" si="47"/>
        <v>0</v>
      </c>
      <c r="K89" s="12" t="str">
        <f t="shared" si="48"/>
        <v/>
      </c>
      <c r="L89" s="12" t="str">
        <f t="shared" si="49"/>
        <v/>
      </c>
      <c r="M89" s="12" t="str">
        <f t="shared" si="50"/>
        <v/>
      </c>
      <c r="N89" s="12"/>
      <c r="P89"/>
      <c r="Q89"/>
      <c r="R89" s="12">
        <f t="shared" si="51"/>
        <v>0</v>
      </c>
      <c r="S89" s="12" t="str">
        <f t="shared" si="52"/>
        <v/>
      </c>
      <c r="T89" s="12" t="str">
        <f t="shared" si="53"/>
        <v/>
      </c>
      <c r="U89" s="12" t="str">
        <f t="shared" si="54"/>
        <v/>
      </c>
      <c r="V89" s="12"/>
      <c r="Y89" s="12">
        <f t="shared" si="55"/>
        <v>0</v>
      </c>
      <c r="Z89" s="12">
        <f t="shared" si="56"/>
        <v>0</v>
      </c>
      <c r="AA89" s="12" t="str">
        <f t="shared" si="57"/>
        <v/>
      </c>
      <c r="AB89" s="12" t="str">
        <f t="shared" si="58"/>
        <v/>
      </c>
      <c r="AC89" s="12" t="str">
        <f t="shared" si="59"/>
        <v/>
      </c>
      <c r="AD89" s="12" t="str">
        <f>IF(OR(AE89="",AE89="(blank)",AE89="Grand Total"),"",MAX($AD$3:AD88)+1)</f>
        <v/>
      </c>
    </row>
    <row r="90" spans="3:30">
      <c r="C90" s="12">
        <f t="shared" si="43"/>
        <v>0</v>
      </c>
      <c r="D90" s="12">
        <f t="shared" si="44"/>
        <v>0</v>
      </c>
      <c r="E90" s="12" t="str">
        <f t="shared" si="45"/>
        <v/>
      </c>
      <c r="F90" s="12" t="str">
        <f t="shared" si="46"/>
        <v/>
      </c>
      <c r="G90" s="12"/>
      <c r="H90"/>
      <c r="I90"/>
      <c r="J90" s="12">
        <f t="shared" si="47"/>
        <v>0</v>
      </c>
      <c r="K90" s="12" t="str">
        <f t="shared" si="48"/>
        <v/>
      </c>
      <c r="L90" s="12" t="str">
        <f t="shared" si="49"/>
        <v/>
      </c>
      <c r="M90" s="12" t="str">
        <f t="shared" si="50"/>
        <v/>
      </c>
      <c r="N90" s="12"/>
      <c r="P90"/>
      <c r="Q90"/>
      <c r="R90" s="12">
        <f t="shared" si="51"/>
        <v>0</v>
      </c>
      <c r="S90" s="12" t="str">
        <f t="shared" si="52"/>
        <v/>
      </c>
      <c r="T90" s="12" t="str">
        <f t="shared" si="53"/>
        <v/>
      </c>
      <c r="U90" s="12" t="str">
        <f t="shared" si="54"/>
        <v/>
      </c>
      <c r="V90" s="12"/>
      <c r="Y90" s="12">
        <f t="shared" si="55"/>
        <v>0</v>
      </c>
      <c r="Z90" s="12">
        <f t="shared" si="56"/>
        <v>0</v>
      </c>
      <c r="AA90" s="12" t="str">
        <f t="shared" si="57"/>
        <v/>
      </c>
      <c r="AB90" s="12" t="str">
        <f t="shared" si="58"/>
        <v/>
      </c>
      <c r="AC90" s="12" t="str">
        <f t="shared" si="59"/>
        <v/>
      </c>
      <c r="AD90" s="12" t="str">
        <f>IF(OR(AE90="",AE90="(blank)",AE90="Grand Total"),"",MAX($AD$3:AD89)+1)</f>
        <v/>
      </c>
    </row>
    <row r="91" spans="3:30">
      <c r="C91" s="12">
        <f t="shared" si="43"/>
        <v>0</v>
      </c>
      <c r="D91" s="12">
        <f t="shared" si="44"/>
        <v>0</v>
      </c>
      <c r="E91" s="12" t="str">
        <f t="shared" si="45"/>
        <v/>
      </c>
      <c r="F91" s="12" t="str">
        <f t="shared" si="46"/>
        <v/>
      </c>
      <c r="G91" s="12"/>
      <c r="H91"/>
      <c r="I91"/>
      <c r="J91" s="12">
        <f t="shared" si="47"/>
        <v>0</v>
      </c>
      <c r="K91" s="12" t="str">
        <f t="shared" si="48"/>
        <v/>
      </c>
      <c r="L91" s="12" t="str">
        <f t="shared" si="49"/>
        <v/>
      </c>
      <c r="M91" s="12" t="str">
        <f t="shared" si="50"/>
        <v/>
      </c>
      <c r="N91" s="12"/>
      <c r="P91"/>
      <c r="Q91"/>
      <c r="R91" s="12">
        <f t="shared" si="51"/>
        <v>0</v>
      </c>
      <c r="S91" s="12" t="str">
        <f t="shared" si="52"/>
        <v/>
      </c>
      <c r="T91" s="12" t="str">
        <f t="shared" si="53"/>
        <v/>
      </c>
      <c r="U91" s="12" t="str">
        <f t="shared" si="54"/>
        <v/>
      </c>
      <c r="V91" s="12"/>
      <c r="Y91" s="12">
        <f t="shared" si="55"/>
        <v>0</v>
      </c>
      <c r="Z91" s="12">
        <f t="shared" si="56"/>
        <v>0</v>
      </c>
      <c r="AA91" s="12" t="str">
        <f t="shared" si="57"/>
        <v/>
      </c>
      <c r="AB91" s="12" t="str">
        <f t="shared" si="58"/>
        <v/>
      </c>
      <c r="AC91" s="12" t="str">
        <f t="shared" si="59"/>
        <v/>
      </c>
      <c r="AD91" s="12" t="str">
        <f>IF(OR(AE91="",AE91="(blank)",AE91="Grand Total"),"",MAX($AD$3:AD90)+1)</f>
        <v/>
      </c>
    </row>
    <row r="92" spans="3:30">
      <c r="C92" s="12">
        <f t="shared" si="43"/>
        <v>0</v>
      </c>
      <c r="D92" s="12">
        <f t="shared" si="44"/>
        <v>0</v>
      </c>
      <c r="E92" s="12" t="str">
        <f t="shared" si="45"/>
        <v/>
      </c>
      <c r="F92" s="12" t="str">
        <f t="shared" si="46"/>
        <v/>
      </c>
      <c r="G92" s="12"/>
      <c r="H92"/>
      <c r="I92"/>
      <c r="J92" s="12">
        <f t="shared" si="47"/>
        <v>0</v>
      </c>
      <c r="K92" s="12" t="str">
        <f t="shared" si="48"/>
        <v/>
      </c>
      <c r="L92" s="12" t="str">
        <f t="shared" si="49"/>
        <v/>
      </c>
      <c r="M92" s="12" t="str">
        <f t="shared" si="50"/>
        <v/>
      </c>
      <c r="N92" s="12"/>
      <c r="P92"/>
      <c r="Q92"/>
      <c r="R92" s="12">
        <f t="shared" si="51"/>
        <v>0</v>
      </c>
      <c r="S92" s="12" t="str">
        <f t="shared" si="52"/>
        <v/>
      </c>
      <c r="T92" s="12" t="str">
        <f t="shared" si="53"/>
        <v/>
      </c>
      <c r="U92" s="12" t="str">
        <f t="shared" si="54"/>
        <v/>
      </c>
      <c r="V92" s="12"/>
      <c r="Y92" s="12">
        <f t="shared" si="55"/>
        <v>0</v>
      </c>
      <c r="Z92" s="12">
        <f t="shared" si="56"/>
        <v>0</v>
      </c>
      <c r="AA92" s="12" t="str">
        <f t="shared" si="57"/>
        <v/>
      </c>
      <c r="AB92" s="12" t="str">
        <f t="shared" si="58"/>
        <v/>
      </c>
      <c r="AC92" s="12" t="str">
        <f t="shared" si="59"/>
        <v/>
      </c>
      <c r="AD92" s="12" t="str">
        <f>IF(OR(AE92="",AE92="(blank)",AE92="Grand Total"),"",MAX($AD$3:AD91)+1)</f>
        <v/>
      </c>
    </row>
    <row r="93" spans="3:30">
      <c r="C93" s="12">
        <f t="shared" si="43"/>
        <v>0</v>
      </c>
      <c r="D93" s="12">
        <f t="shared" si="44"/>
        <v>0</v>
      </c>
      <c r="E93" s="12" t="str">
        <f t="shared" si="45"/>
        <v/>
      </c>
      <c r="F93" s="12" t="str">
        <f t="shared" si="46"/>
        <v/>
      </c>
      <c r="G93" s="12"/>
      <c r="H93"/>
      <c r="I93"/>
      <c r="J93" s="12">
        <f t="shared" si="47"/>
        <v>0</v>
      </c>
      <c r="K93" s="12" t="str">
        <f t="shared" si="48"/>
        <v/>
      </c>
      <c r="L93" s="12" t="str">
        <f t="shared" si="49"/>
        <v/>
      </c>
      <c r="M93" s="12" t="str">
        <f t="shared" si="50"/>
        <v/>
      </c>
      <c r="N93" s="12"/>
      <c r="P93"/>
      <c r="Q93"/>
      <c r="R93" s="12">
        <f t="shared" si="51"/>
        <v>0</v>
      </c>
      <c r="S93" s="12" t="str">
        <f t="shared" si="52"/>
        <v/>
      </c>
      <c r="T93" s="12" t="str">
        <f t="shared" si="53"/>
        <v/>
      </c>
      <c r="U93" s="12" t="str">
        <f t="shared" si="54"/>
        <v/>
      </c>
      <c r="V93" s="12"/>
      <c r="Y93" s="12">
        <f t="shared" si="55"/>
        <v>0</v>
      </c>
      <c r="Z93" s="12">
        <f t="shared" si="56"/>
        <v>0</v>
      </c>
      <c r="AA93" s="12" t="str">
        <f t="shared" si="57"/>
        <v/>
      </c>
      <c r="AB93" s="12" t="str">
        <f t="shared" si="58"/>
        <v/>
      </c>
      <c r="AC93" s="12" t="str">
        <f t="shared" si="59"/>
        <v/>
      </c>
      <c r="AD93" s="12" t="str">
        <f>IF(OR(AE93="",AE93="(blank)",AE93="Grand Total"),"",MAX($AD$3:AD92)+1)</f>
        <v/>
      </c>
    </row>
    <row r="94" spans="3:30">
      <c r="C94" s="12">
        <f t="shared" si="43"/>
        <v>0</v>
      </c>
      <c r="D94" s="12">
        <f t="shared" si="44"/>
        <v>0</v>
      </c>
      <c r="E94" s="12" t="str">
        <f t="shared" si="45"/>
        <v/>
      </c>
      <c r="F94" s="12" t="str">
        <f t="shared" si="46"/>
        <v/>
      </c>
      <c r="G94" s="12"/>
      <c r="H94"/>
      <c r="I94"/>
      <c r="J94" s="12">
        <f t="shared" si="47"/>
        <v>0</v>
      </c>
      <c r="K94" s="12" t="str">
        <f t="shared" si="48"/>
        <v/>
      </c>
      <c r="L94" s="12" t="str">
        <f t="shared" si="49"/>
        <v/>
      </c>
      <c r="M94" s="12" t="str">
        <f t="shared" si="50"/>
        <v/>
      </c>
      <c r="N94" s="12"/>
      <c r="P94"/>
      <c r="Q94"/>
      <c r="R94" s="12">
        <f t="shared" si="51"/>
        <v>0</v>
      </c>
      <c r="S94" s="12" t="str">
        <f t="shared" si="52"/>
        <v/>
      </c>
      <c r="T94" s="12" t="str">
        <f t="shared" si="53"/>
        <v/>
      </c>
      <c r="U94" s="12" t="str">
        <f t="shared" si="54"/>
        <v/>
      </c>
      <c r="V94" s="12"/>
      <c r="Y94" s="12">
        <f t="shared" si="55"/>
        <v>0</v>
      </c>
      <c r="Z94" s="12">
        <f t="shared" si="56"/>
        <v>0</v>
      </c>
      <c r="AA94" s="12" t="str">
        <f t="shared" si="57"/>
        <v/>
      </c>
      <c r="AB94" s="12" t="str">
        <f t="shared" si="58"/>
        <v/>
      </c>
      <c r="AC94" s="12" t="str">
        <f t="shared" si="59"/>
        <v/>
      </c>
      <c r="AD94" s="12" t="str">
        <f>IF(OR(AE94="",AE94="(blank)",AE94="Grand Total"),"",MAX($AD$3:AD93)+1)</f>
        <v/>
      </c>
    </row>
    <row r="95" spans="3:30">
      <c r="C95" s="12">
        <f t="shared" si="43"/>
        <v>0</v>
      </c>
      <c r="D95" s="12">
        <f t="shared" si="44"/>
        <v>0</v>
      </c>
      <c r="E95" s="12" t="str">
        <f t="shared" si="45"/>
        <v/>
      </c>
      <c r="F95" s="12" t="str">
        <f t="shared" si="46"/>
        <v/>
      </c>
      <c r="G95" s="12"/>
      <c r="H95"/>
      <c r="I95"/>
      <c r="J95" s="12">
        <f t="shared" si="47"/>
        <v>0</v>
      </c>
      <c r="K95" s="12" t="str">
        <f t="shared" si="48"/>
        <v/>
      </c>
      <c r="L95" s="12" t="str">
        <f t="shared" si="49"/>
        <v/>
      </c>
      <c r="M95" s="12" t="str">
        <f t="shared" si="50"/>
        <v/>
      </c>
      <c r="N95" s="12"/>
      <c r="P95"/>
      <c r="Q95"/>
      <c r="R95" s="12">
        <f t="shared" si="51"/>
        <v>0</v>
      </c>
      <c r="S95" s="12" t="str">
        <f t="shared" si="52"/>
        <v/>
      </c>
      <c r="T95" s="12" t="str">
        <f t="shared" si="53"/>
        <v/>
      </c>
      <c r="U95" s="12" t="str">
        <f t="shared" si="54"/>
        <v/>
      </c>
      <c r="V95" s="12"/>
      <c r="Y95" s="12">
        <f t="shared" si="55"/>
        <v>0</v>
      </c>
      <c r="Z95" s="12">
        <f t="shared" si="56"/>
        <v>0</v>
      </c>
      <c r="AA95" s="12" t="str">
        <f t="shared" si="57"/>
        <v/>
      </c>
      <c r="AB95" s="12" t="str">
        <f t="shared" si="58"/>
        <v/>
      </c>
      <c r="AC95" s="12" t="str">
        <f t="shared" si="59"/>
        <v/>
      </c>
      <c r="AD95" s="12" t="str">
        <f>IF(OR(AE95="",AE95="(blank)",AE95="Grand Total"),"",MAX($AD$3:AD94)+1)</f>
        <v/>
      </c>
    </row>
    <row r="96" spans="3:30">
      <c r="C96" s="12">
        <f t="shared" si="43"/>
        <v>0</v>
      </c>
      <c r="D96" s="12">
        <f t="shared" si="44"/>
        <v>0</v>
      </c>
      <c r="E96" s="12" t="str">
        <f t="shared" si="45"/>
        <v/>
      </c>
      <c r="F96" s="12" t="str">
        <f t="shared" si="46"/>
        <v/>
      </c>
      <c r="G96" s="12"/>
      <c r="H96"/>
      <c r="I96"/>
      <c r="J96" s="12">
        <f t="shared" si="47"/>
        <v>0</v>
      </c>
      <c r="K96" s="12" t="str">
        <f t="shared" si="48"/>
        <v/>
      </c>
      <c r="L96" s="12" t="str">
        <f t="shared" si="49"/>
        <v/>
      </c>
      <c r="M96" s="12" t="str">
        <f t="shared" si="50"/>
        <v/>
      </c>
      <c r="N96" s="12"/>
      <c r="P96"/>
      <c r="Q96"/>
      <c r="R96" s="12">
        <f t="shared" si="51"/>
        <v>0</v>
      </c>
      <c r="S96" s="12" t="str">
        <f t="shared" si="52"/>
        <v/>
      </c>
      <c r="T96" s="12" t="str">
        <f t="shared" si="53"/>
        <v/>
      </c>
      <c r="U96" s="12" t="str">
        <f t="shared" si="54"/>
        <v/>
      </c>
      <c r="V96" s="12"/>
      <c r="Y96" s="12">
        <f t="shared" si="55"/>
        <v>0</v>
      </c>
      <c r="Z96" s="12">
        <f t="shared" si="56"/>
        <v>0</v>
      </c>
      <c r="AA96" s="12" t="str">
        <f t="shared" si="57"/>
        <v/>
      </c>
      <c r="AB96" s="12" t="str">
        <f t="shared" si="58"/>
        <v/>
      </c>
      <c r="AC96" s="12" t="str">
        <f t="shared" si="59"/>
        <v/>
      </c>
      <c r="AD96" s="12" t="str">
        <f>IF(OR(AE96="",AE96="(blank)",AE96="Grand Total"),"",MAX($AD$3:AD95)+1)</f>
        <v/>
      </c>
    </row>
    <row r="97" spans="3:30">
      <c r="C97" s="12">
        <f t="shared" si="43"/>
        <v>0</v>
      </c>
      <c r="D97" s="12">
        <f t="shared" si="44"/>
        <v>0</v>
      </c>
      <c r="E97" s="12" t="str">
        <f t="shared" si="45"/>
        <v/>
      </c>
      <c r="F97" s="12" t="str">
        <f t="shared" si="46"/>
        <v/>
      </c>
      <c r="G97" s="12"/>
      <c r="H97"/>
      <c r="I97"/>
      <c r="J97" s="12">
        <f t="shared" si="47"/>
        <v>0</v>
      </c>
      <c r="K97" s="12" t="str">
        <f t="shared" si="48"/>
        <v/>
      </c>
      <c r="L97" s="12" t="str">
        <f t="shared" si="49"/>
        <v/>
      </c>
      <c r="M97" s="12" t="str">
        <f t="shared" si="50"/>
        <v/>
      </c>
      <c r="N97" s="12"/>
      <c r="P97"/>
      <c r="Q97"/>
      <c r="R97" s="12">
        <f t="shared" si="51"/>
        <v>0</v>
      </c>
      <c r="S97" s="12" t="str">
        <f t="shared" si="52"/>
        <v/>
      </c>
      <c r="T97" s="12" t="str">
        <f t="shared" si="53"/>
        <v/>
      </c>
      <c r="U97" s="12" t="str">
        <f t="shared" si="54"/>
        <v/>
      </c>
      <c r="V97" s="12"/>
      <c r="Y97" s="12">
        <f t="shared" si="55"/>
        <v>0</v>
      </c>
      <c r="Z97" s="12">
        <f t="shared" si="56"/>
        <v>0</v>
      </c>
      <c r="AA97" s="12" t="str">
        <f t="shared" si="57"/>
        <v/>
      </c>
      <c r="AB97" s="12" t="str">
        <f t="shared" si="58"/>
        <v/>
      </c>
      <c r="AC97" s="12" t="str">
        <f t="shared" si="59"/>
        <v/>
      </c>
      <c r="AD97" s="12" t="str">
        <f>IF(OR(AE97="",AE97="(blank)",AE97="Grand Total"),"",MAX($AD$3:AD96)+1)</f>
        <v/>
      </c>
    </row>
    <row r="98" spans="3:30">
      <c r="C98" s="12">
        <f t="shared" si="43"/>
        <v>0</v>
      </c>
      <c r="D98" s="12">
        <f t="shared" si="44"/>
        <v>0</v>
      </c>
      <c r="E98" s="12" t="str">
        <f t="shared" si="45"/>
        <v/>
      </c>
      <c r="F98" s="12" t="str">
        <f t="shared" si="46"/>
        <v/>
      </c>
      <c r="G98" s="12"/>
      <c r="H98"/>
      <c r="I98"/>
      <c r="J98" s="12">
        <f t="shared" si="47"/>
        <v>0</v>
      </c>
      <c r="K98" s="12" t="str">
        <f t="shared" si="48"/>
        <v/>
      </c>
      <c r="L98" s="12" t="str">
        <f t="shared" si="49"/>
        <v/>
      </c>
      <c r="M98" s="12" t="str">
        <f t="shared" si="50"/>
        <v/>
      </c>
      <c r="N98" s="12"/>
      <c r="P98"/>
      <c r="Q98"/>
      <c r="R98" s="12">
        <f t="shared" si="51"/>
        <v>0</v>
      </c>
      <c r="S98" s="12" t="str">
        <f t="shared" si="52"/>
        <v/>
      </c>
      <c r="T98" s="12" t="str">
        <f t="shared" si="53"/>
        <v/>
      </c>
      <c r="U98" s="12" t="str">
        <f t="shared" si="54"/>
        <v/>
      </c>
      <c r="V98" s="12"/>
      <c r="Y98" s="12">
        <f t="shared" si="55"/>
        <v>0</v>
      </c>
      <c r="Z98" s="12">
        <f t="shared" si="56"/>
        <v>0</v>
      </c>
      <c r="AA98" s="12" t="str">
        <f t="shared" si="57"/>
        <v/>
      </c>
      <c r="AB98" s="12" t="str">
        <f t="shared" si="58"/>
        <v/>
      </c>
      <c r="AC98" s="12" t="str">
        <f t="shared" si="59"/>
        <v/>
      </c>
      <c r="AD98" s="12" t="str">
        <f>IF(OR(AE98="",AE98="(blank)",AE98="Grand Total"),"",MAX($AD$3:AD97)+1)</f>
        <v/>
      </c>
    </row>
    <row r="99" spans="3:30">
      <c r="C99" s="12">
        <f t="shared" si="43"/>
        <v>0</v>
      </c>
      <c r="D99" s="12">
        <f t="shared" si="44"/>
        <v>0</v>
      </c>
      <c r="E99" s="12" t="str">
        <f t="shared" si="45"/>
        <v/>
      </c>
      <c r="F99" s="12" t="str">
        <f t="shared" si="46"/>
        <v/>
      </c>
      <c r="G99" s="12"/>
      <c r="H99"/>
      <c r="I99"/>
      <c r="J99" s="12">
        <f t="shared" si="47"/>
        <v>0</v>
      </c>
      <c r="K99" s="12" t="str">
        <f t="shared" si="48"/>
        <v/>
      </c>
      <c r="L99" s="12" t="str">
        <f t="shared" si="49"/>
        <v/>
      </c>
      <c r="M99" s="12" t="str">
        <f t="shared" si="50"/>
        <v/>
      </c>
      <c r="N99" s="12"/>
      <c r="P99"/>
      <c r="Q99"/>
      <c r="R99" s="12">
        <f t="shared" si="51"/>
        <v>0</v>
      </c>
      <c r="S99" s="12" t="str">
        <f t="shared" si="52"/>
        <v/>
      </c>
      <c r="T99" s="12" t="str">
        <f t="shared" si="53"/>
        <v/>
      </c>
      <c r="U99" s="12" t="str">
        <f t="shared" si="54"/>
        <v/>
      </c>
      <c r="V99" s="12"/>
      <c r="Y99" s="12">
        <f t="shared" si="55"/>
        <v>0</v>
      </c>
      <c r="Z99" s="12">
        <f t="shared" si="56"/>
        <v>0</v>
      </c>
      <c r="AA99" s="12" t="str">
        <f t="shared" si="57"/>
        <v/>
      </c>
      <c r="AB99" s="12" t="str">
        <f t="shared" si="58"/>
        <v/>
      </c>
      <c r="AC99" s="12" t="str">
        <f t="shared" si="59"/>
        <v/>
      </c>
      <c r="AD99" s="12" t="str">
        <f>IF(OR(AE99="",AE99="(blank)",AE99="Grand Total"),"",MAX($AD$3:AD98)+1)</f>
        <v/>
      </c>
    </row>
    <row r="100" spans="3:30">
      <c r="C100" s="12">
        <f t="shared" si="43"/>
        <v>0</v>
      </c>
      <c r="D100" s="12">
        <f t="shared" si="44"/>
        <v>0</v>
      </c>
      <c r="E100" s="12" t="str">
        <f t="shared" si="45"/>
        <v/>
      </c>
      <c r="F100" s="12" t="str">
        <f t="shared" si="46"/>
        <v/>
      </c>
      <c r="G100" s="12"/>
      <c r="H100"/>
      <c r="I100"/>
      <c r="J100" s="12">
        <f t="shared" si="47"/>
        <v>0</v>
      </c>
      <c r="K100" s="12" t="str">
        <f t="shared" si="48"/>
        <v/>
      </c>
      <c r="L100" s="12" t="str">
        <f t="shared" si="49"/>
        <v/>
      </c>
      <c r="M100" s="12" t="str">
        <f t="shared" si="50"/>
        <v/>
      </c>
      <c r="N100" s="12"/>
      <c r="P100"/>
      <c r="Q100"/>
      <c r="R100" s="12">
        <f t="shared" si="51"/>
        <v>0</v>
      </c>
      <c r="S100" s="12" t="str">
        <f t="shared" si="52"/>
        <v/>
      </c>
      <c r="T100" s="12" t="str">
        <f t="shared" si="53"/>
        <v/>
      </c>
      <c r="U100" s="12" t="str">
        <f t="shared" si="54"/>
        <v/>
      </c>
      <c r="V100" s="12"/>
      <c r="Y100" s="12">
        <f t="shared" si="55"/>
        <v>0</v>
      </c>
      <c r="Z100" s="12">
        <f t="shared" si="56"/>
        <v>0</v>
      </c>
      <c r="AA100" s="12" t="str">
        <f t="shared" si="57"/>
        <v/>
      </c>
      <c r="AB100" s="12" t="str">
        <f t="shared" si="58"/>
        <v/>
      </c>
      <c r="AC100" s="12" t="str">
        <f t="shared" si="59"/>
        <v/>
      </c>
      <c r="AD100" s="12" t="str">
        <f>IF(OR(AE100="",AE100="(blank)",AE100="Grand Total"),"",MAX($AD$3:AD99)+1)</f>
        <v/>
      </c>
    </row>
    <row r="101" spans="3:30">
      <c r="C101" s="12">
        <f t="shared" si="43"/>
        <v>0</v>
      </c>
      <c r="D101" s="12">
        <f t="shared" si="44"/>
        <v>0</v>
      </c>
      <c r="E101" s="12" t="str">
        <f t="shared" si="45"/>
        <v/>
      </c>
      <c r="F101" s="12" t="str">
        <f t="shared" si="46"/>
        <v/>
      </c>
      <c r="G101" s="12"/>
      <c r="H101"/>
      <c r="I101"/>
      <c r="J101" s="12">
        <f t="shared" si="47"/>
        <v>0</v>
      </c>
      <c r="K101" s="12" t="str">
        <f t="shared" si="48"/>
        <v/>
      </c>
      <c r="L101" s="12" t="str">
        <f t="shared" si="49"/>
        <v/>
      </c>
      <c r="M101" s="12" t="str">
        <f t="shared" si="50"/>
        <v/>
      </c>
      <c r="N101" s="12"/>
      <c r="P101"/>
      <c r="Q101"/>
      <c r="R101" s="12">
        <f t="shared" si="51"/>
        <v>0</v>
      </c>
      <c r="S101" s="12" t="str">
        <f t="shared" si="52"/>
        <v/>
      </c>
      <c r="T101" s="12" t="str">
        <f t="shared" si="53"/>
        <v/>
      </c>
      <c r="U101" s="12" t="str">
        <f t="shared" si="54"/>
        <v/>
      </c>
      <c r="V101" s="12"/>
      <c r="Y101" s="12">
        <f t="shared" si="55"/>
        <v>0</v>
      </c>
      <c r="Z101" s="12">
        <f t="shared" si="56"/>
        <v>0</v>
      </c>
      <c r="AA101" s="12" t="str">
        <f t="shared" si="57"/>
        <v/>
      </c>
      <c r="AB101" s="12" t="str">
        <f t="shared" si="58"/>
        <v/>
      </c>
      <c r="AC101" s="12" t="str">
        <f t="shared" si="59"/>
        <v/>
      </c>
      <c r="AD101" s="12" t="str">
        <f>IF(OR(AE101="",AE101="(blank)",AE101="Grand Total"),"",MAX($AD$3:AD100)+1)</f>
        <v/>
      </c>
    </row>
    <row r="102" spans="3:30">
      <c r="C102" s="12">
        <f t="shared" si="43"/>
        <v>0</v>
      </c>
      <c r="D102" s="12">
        <f t="shared" si="44"/>
        <v>0</v>
      </c>
      <c r="E102" s="12" t="str">
        <f t="shared" si="45"/>
        <v/>
      </c>
      <c r="F102" s="12" t="str">
        <f t="shared" si="46"/>
        <v/>
      </c>
      <c r="G102" s="12"/>
      <c r="H102"/>
      <c r="I102"/>
      <c r="J102" s="12">
        <f t="shared" si="47"/>
        <v>0</v>
      </c>
      <c r="K102" s="12" t="str">
        <f t="shared" si="48"/>
        <v/>
      </c>
      <c r="L102" s="12" t="str">
        <f t="shared" si="49"/>
        <v/>
      </c>
      <c r="M102" s="12" t="str">
        <f t="shared" si="50"/>
        <v/>
      </c>
      <c r="N102" s="12"/>
      <c r="P102"/>
      <c r="Q102"/>
      <c r="R102" s="12">
        <f t="shared" si="51"/>
        <v>0</v>
      </c>
      <c r="S102" s="12" t="str">
        <f t="shared" si="52"/>
        <v/>
      </c>
      <c r="T102" s="12" t="str">
        <f t="shared" si="53"/>
        <v/>
      </c>
      <c r="U102" s="12" t="str">
        <f t="shared" si="54"/>
        <v/>
      </c>
      <c r="V102" s="12"/>
      <c r="Y102" s="12">
        <f t="shared" si="55"/>
        <v>0</v>
      </c>
      <c r="Z102" s="12">
        <f t="shared" si="56"/>
        <v>0</v>
      </c>
      <c r="AA102" s="12" t="str">
        <f t="shared" si="57"/>
        <v/>
      </c>
      <c r="AB102" s="12" t="str">
        <f t="shared" si="58"/>
        <v/>
      </c>
      <c r="AC102" s="12" t="str">
        <f t="shared" si="59"/>
        <v/>
      </c>
      <c r="AD102" s="12" t="str">
        <f>IF(OR(AE102="",AE102="(blank)",AE102="Grand Total"),"",MAX($AD$3:AD101)+1)</f>
        <v/>
      </c>
    </row>
    <row r="103" spans="3:30">
      <c r="C103" s="12">
        <f t="shared" si="43"/>
        <v>0</v>
      </c>
      <c r="D103" s="12">
        <f t="shared" si="44"/>
        <v>0</v>
      </c>
      <c r="E103" s="12" t="str">
        <f t="shared" si="45"/>
        <v/>
      </c>
      <c r="F103" s="12" t="str">
        <f t="shared" si="46"/>
        <v/>
      </c>
      <c r="G103" s="12"/>
      <c r="H103"/>
      <c r="I103"/>
      <c r="J103" s="12">
        <f t="shared" si="47"/>
        <v>0</v>
      </c>
      <c r="K103" s="12" t="str">
        <f t="shared" si="48"/>
        <v/>
      </c>
      <c r="L103" s="12" t="str">
        <f t="shared" si="49"/>
        <v/>
      </c>
      <c r="M103" s="12" t="str">
        <f t="shared" si="50"/>
        <v/>
      </c>
      <c r="N103" s="12"/>
      <c r="P103"/>
      <c r="Q103"/>
      <c r="R103" s="12">
        <f t="shared" si="51"/>
        <v>0</v>
      </c>
      <c r="S103" s="12" t="str">
        <f t="shared" si="52"/>
        <v/>
      </c>
      <c r="T103" s="12" t="str">
        <f t="shared" si="53"/>
        <v/>
      </c>
      <c r="U103" s="12" t="str">
        <f t="shared" si="54"/>
        <v/>
      </c>
      <c r="V103" s="12"/>
      <c r="Y103" s="12">
        <f t="shared" si="55"/>
        <v>0</v>
      </c>
      <c r="Z103" s="12">
        <f t="shared" si="56"/>
        <v>0</v>
      </c>
      <c r="AA103" s="12" t="str">
        <f t="shared" si="57"/>
        <v/>
      </c>
      <c r="AB103" s="12" t="str">
        <f t="shared" si="58"/>
        <v/>
      </c>
      <c r="AC103" s="12" t="str">
        <f t="shared" si="59"/>
        <v/>
      </c>
      <c r="AD103" s="12" t="str">
        <f>IF(OR(AE103="",AE103="(blank)",AE103="Grand Total"),"",MAX($AD$3:AD102)+1)</f>
        <v/>
      </c>
    </row>
    <row r="104" spans="3:30">
      <c r="C104" s="12">
        <f t="shared" si="43"/>
        <v>0</v>
      </c>
      <c r="D104" s="12">
        <f t="shared" si="44"/>
        <v>0</v>
      </c>
      <c r="E104" s="12" t="str">
        <f t="shared" si="45"/>
        <v/>
      </c>
      <c r="F104" s="12" t="str">
        <f t="shared" si="46"/>
        <v/>
      </c>
      <c r="G104" s="12"/>
      <c r="H104"/>
      <c r="I104"/>
      <c r="J104" s="12">
        <f t="shared" si="47"/>
        <v>0</v>
      </c>
      <c r="K104" s="12" t="str">
        <f t="shared" si="48"/>
        <v/>
      </c>
      <c r="L104" s="12" t="str">
        <f t="shared" si="49"/>
        <v/>
      </c>
      <c r="M104" s="12" t="str">
        <f t="shared" si="50"/>
        <v/>
      </c>
      <c r="N104" s="12"/>
      <c r="P104"/>
      <c r="Q104"/>
      <c r="R104" s="12">
        <f t="shared" si="51"/>
        <v>0</v>
      </c>
      <c r="S104" s="12" t="str">
        <f t="shared" si="52"/>
        <v/>
      </c>
      <c r="T104" s="12" t="str">
        <f t="shared" si="53"/>
        <v/>
      </c>
      <c r="U104" s="12" t="str">
        <f t="shared" si="54"/>
        <v/>
      </c>
      <c r="V104" s="12"/>
      <c r="Y104" s="12">
        <f t="shared" si="55"/>
        <v>0</v>
      </c>
      <c r="Z104" s="12">
        <f t="shared" si="56"/>
        <v>0</v>
      </c>
      <c r="AA104" s="12" t="str">
        <f t="shared" si="57"/>
        <v/>
      </c>
      <c r="AB104" s="12" t="str">
        <f t="shared" si="58"/>
        <v/>
      </c>
      <c r="AC104" s="12" t="str">
        <f t="shared" si="59"/>
        <v/>
      </c>
      <c r="AD104" s="12" t="str">
        <f>IF(OR(AE104="",AE104="(blank)",AE104="Grand Total"),"",MAX($AD$3:AD103)+1)</f>
        <v/>
      </c>
    </row>
    <row r="105" spans="3:30">
      <c r="C105" s="12">
        <f t="shared" si="43"/>
        <v>0</v>
      </c>
      <c r="D105" s="12">
        <f t="shared" si="44"/>
        <v>0</v>
      </c>
      <c r="E105" s="12" t="str">
        <f t="shared" si="45"/>
        <v/>
      </c>
      <c r="F105" s="12" t="str">
        <f t="shared" si="46"/>
        <v/>
      </c>
      <c r="G105" s="12"/>
      <c r="H105"/>
      <c r="I105"/>
      <c r="J105" s="12">
        <f t="shared" si="47"/>
        <v>0</v>
      </c>
      <c r="K105" s="12" t="str">
        <f t="shared" si="48"/>
        <v/>
      </c>
      <c r="L105" s="12" t="str">
        <f t="shared" si="49"/>
        <v/>
      </c>
      <c r="M105" s="12" t="str">
        <f t="shared" si="50"/>
        <v/>
      </c>
      <c r="N105" s="12"/>
      <c r="P105"/>
      <c r="Q105"/>
      <c r="R105" s="12">
        <f t="shared" si="51"/>
        <v>0</v>
      </c>
      <c r="S105" s="12" t="str">
        <f t="shared" si="52"/>
        <v/>
      </c>
      <c r="T105" s="12" t="str">
        <f t="shared" si="53"/>
        <v/>
      </c>
      <c r="U105" s="12" t="str">
        <f t="shared" si="54"/>
        <v/>
      </c>
      <c r="V105" s="12"/>
      <c r="Y105" s="12">
        <f t="shared" si="55"/>
        <v>0</v>
      </c>
      <c r="Z105" s="12">
        <f t="shared" si="56"/>
        <v>0</v>
      </c>
      <c r="AA105" s="12" t="str">
        <f t="shared" si="57"/>
        <v/>
      </c>
      <c r="AB105" s="12" t="str">
        <f t="shared" si="58"/>
        <v/>
      </c>
      <c r="AC105" s="12" t="str">
        <f t="shared" si="59"/>
        <v/>
      </c>
      <c r="AD105" s="12" t="str">
        <f>IF(OR(AE105="",AE105="(blank)",AE105="Grand Total"),"",MAX($AD$3:AD104)+1)</f>
        <v/>
      </c>
    </row>
    <row r="106" spans="3:30">
      <c r="C106" s="12">
        <f t="shared" si="43"/>
        <v>0</v>
      </c>
      <c r="D106" s="12">
        <f t="shared" si="44"/>
        <v>0</v>
      </c>
      <c r="E106" s="12" t="str">
        <f t="shared" si="45"/>
        <v/>
      </c>
      <c r="F106" s="12" t="str">
        <f t="shared" si="46"/>
        <v/>
      </c>
      <c r="G106" s="12"/>
      <c r="H106"/>
      <c r="I106"/>
      <c r="J106" s="12">
        <f t="shared" si="47"/>
        <v>0</v>
      </c>
      <c r="K106" s="12" t="str">
        <f t="shared" si="48"/>
        <v/>
      </c>
      <c r="L106" s="12" t="str">
        <f t="shared" si="49"/>
        <v/>
      </c>
      <c r="M106" s="12" t="str">
        <f t="shared" si="50"/>
        <v/>
      </c>
      <c r="N106" s="12"/>
      <c r="P106"/>
      <c r="Q106"/>
      <c r="R106" s="12">
        <f t="shared" si="51"/>
        <v>0</v>
      </c>
      <c r="S106" s="12" t="str">
        <f t="shared" si="52"/>
        <v/>
      </c>
      <c r="T106" s="12" t="str">
        <f t="shared" si="53"/>
        <v/>
      </c>
      <c r="U106" s="12" t="str">
        <f t="shared" si="54"/>
        <v/>
      </c>
      <c r="V106" s="12"/>
      <c r="Y106" s="12">
        <f t="shared" si="55"/>
        <v>0</v>
      </c>
      <c r="Z106" s="12">
        <f t="shared" si="56"/>
        <v>0</v>
      </c>
      <c r="AA106" s="12" t="str">
        <f t="shared" si="57"/>
        <v/>
      </c>
      <c r="AB106" s="12" t="str">
        <f t="shared" si="58"/>
        <v/>
      </c>
      <c r="AC106" s="12" t="str">
        <f t="shared" si="59"/>
        <v/>
      </c>
      <c r="AD106" s="12" t="str">
        <f>IF(OR(AE106="",AE106="(blank)",AE106="Grand Total"),"",MAX($AD$3:AD105)+1)</f>
        <v/>
      </c>
    </row>
    <row r="107" spans="3:30">
      <c r="C107" s="12">
        <f t="shared" si="43"/>
        <v>0</v>
      </c>
      <c r="D107" s="12">
        <f t="shared" si="44"/>
        <v>0</v>
      </c>
      <c r="E107" s="12" t="str">
        <f t="shared" si="45"/>
        <v/>
      </c>
      <c r="F107" s="12" t="str">
        <f t="shared" si="46"/>
        <v/>
      </c>
      <c r="G107" s="12"/>
      <c r="H107"/>
      <c r="I107"/>
      <c r="J107" s="12">
        <f t="shared" si="47"/>
        <v>0</v>
      </c>
      <c r="K107" s="12" t="str">
        <f t="shared" si="48"/>
        <v/>
      </c>
      <c r="L107" s="12" t="str">
        <f t="shared" si="49"/>
        <v/>
      </c>
      <c r="M107" s="12" t="str">
        <f t="shared" si="50"/>
        <v/>
      </c>
      <c r="N107" s="12"/>
      <c r="P107"/>
      <c r="Q107"/>
      <c r="R107" s="12">
        <f t="shared" si="51"/>
        <v>0</v>
      </c>
      <c r="S107" s="12" t="str">
        <f t="shared" si="52"/>
        <v/>
      </c>
      <c r="T107" s="12" t="str">
        <f t="shared" si="53"/>
        <v/>
      </c>
      <c r="U107" s="12" t="str">
        <f t="shared" si="54"/>
        <v/>
      </c>
      <c r="V107" s="12"/>
      <c r="Y107" s="12">
        <f t="shared" si="55"/>
        <v>0</v>
      </c>
      <c r="Z107" s="12">
        <f t="shared" si="56"/>
        <v>0</v>
      </c>
      <c r="AA107" s="12" t="str">
        <f t="shared" si="57"/>
        <v/>
      </c>
      <c r="AB107" s="12" t="str">
        <f t="shared" si="58"/>
        <v/>
      </c>
      <c r="AC107" s="12" t="str">
        <f t="shared" si="59"/>
        <v/>
      </c>
      <c r="AD107" s="12" t="str">
        <f>IF(OR(AE107="",AE107="(blank)",AE107="Grand Total"),"",MAX($AD$3:AD106)+1)</f>
        <v/>
      </c>
    </row>
    <row r="108" spans="3:30">
      <c r="C108" s="12">
        <f t="shared" si="43"/>
        <v>0</v>
      </c>
      <c r="D108" s="12">
        <f t="shared" si="44"/>
        <v>0</v>
      </c>
      <c r="E108" s="12" t="str">
        <f t="shared" si="45"/>
        <v/>
      </c>
      <c r="F108" s="12" t="str">
        <f t="shared" si="46"/>
        <v/>
      </c>
      <c r="G108" s="12"/>
      <c r="H108"/>
      <c r="I108"/>
      <c r="J108" s="12">
        <f t="shared" si="47"/>
        <v>0</v>
      </c>
      <c r="K108" s="12" t="str">
        <f t="shared" si="48"/>
        <v/>
      </c>
      <c r="L108" s="12" t="str">
        <f t="shared" si="49"/>
        <v/>
      </c>
      <c r="M108" s="12" t="str">
        <f t="shared" si="50"/>
        <v/>
      </c>
      <c r="N108" s="12"/>
      <c r="P108"/>
      <c r="Q108"/>
      <c r="R108" s="12">
        <f t="shared" si="51"/>
        <v>0</v>
      </c>
      <c r="S108" s="12" t="str">
        <f t="shared" si="52"/>
        <v/>
      </c>
      <c r="T108" s="12" t="str">
        <f t="shared" si="53"/>
        <v/>
      </c>
      <c r="U108" s="12" t="str">
        <f t="shared" si="54"/>
        <v/>
      </c>
      <c r="V108" s="12"/>
      <c r="Y108" s="12">
        <f t="shared" si="55"/>
        <v>0</v>
      </c>
      <c r="Z108" s="12">
        <f t="shared" si="56"/>
        <v>0</v>
      </c>
      <c r="AA108" s="12" t="str">
        <f t="shared" si="57"/>
        <v/>
      </c>
      <c r="AB108" s="12" t="str">
        <f t="shared" si="58"/>
        <v/>
      </c>
      <c r="AC108" s="12" t="str">
        <f t="shared" si="59"/>
        <v/>
      </c>
      <c r="AD108" s="12" t="str">
        <f>IF(OR(AE108="",AE108="(blank)",AE108="Grand Total"),"",MAX($AD$3:AD107)+1)</f>
        <v/>
      </c>
    </row>
    <row r="109" spans="3:30">
      <c r="C109" s="12">
        <f t="shared" si="43"/>
        <v>0</v>
      </c>
      <c r="D109" s="12">
        <f t="shared" si="44"/>
        <v>0</v>
      </c>
      <c r="E109" s="12" t="str">
        <f t="shared" si="45"/>
        <v/>
      </c>
      <c r="F109" s="12" t="str">
        <f t="shared" si="46"/>
        <v/>
      </c>
      <c r="G109" s="12"/>
      <c r="H109"/>
      <c r="I109"/>
      <c r="J109" s="12">
        <f t="shared" si="47"/>
        <v>0</v>
      </c>
      <c r="K109" s="12" t="str">
        <f t="shared" si="48"/>
        <v/>
      </c>
      <c r="L109" s="12" t="str">
        <f t="shared" si="49"/>
        <v/>
      </c>
      <c r="M109" s="12" t="str">
        <f t="shared" si="50"/>
        <v/>
      </c>
      <c r="N109" s="12"/>
      <c r="P109"/>
      <c r="Q109"/>
      <c r="R109" s="12">
        <f t="shared" si="51"/>
        <v>0</v>
      </c>
      <c r="S109" s="12" t="str">
        <f t="shared" si="52"/>
        <v/>
      </c>
      <c r="T109" s="12" t="str">
        <f t="shared" si="53"/>
        <v/>
      </c>
      <c r="U109" s="12" t="str">
        <f t="shared" si="54"/>
        <v/>
      </c>
      <c r="V109" s="12"/>
      <c r="Y109" s="12">
        <f t="shared" si="55"/>
        <v>0</v>
      </c>
      <c r="Z109" s="12">
        <f t="shared" si="56"/>
        <v>0</v>
      </c>
      <c r="AA109" s="12" t="str">
        <f t="shared" si="57"/>
        <v/>
      </c>
      <c r="AB109" s="12" t="str">
        <f t="shared" si="58"/>
        <v/>
      </c>
      <c r="AC109" s="12" t="str">
        <f t="shared" si="59"/>
        <v/>
      </c>
      <c r="AD109" s="12" t="str">
        <f>IF(OR(AE109="",AE109="(blank)",AE109="Grand Total"),"",MAX($AD$3:AD108)+1)</f>
        <v/>
      </c>
    </row>
    <row r="110" spans="3:30">
      <c r="C110" s="12">
        <f t="shared" si="43"/>
        <v>0</v>
      </c>
      <c r="D110" s="12">
        <f t="shared" si="44"/>
        <v>0</v>
      </c>
      <c r="E110" s="12" t="str">
        <f t="shared" si="45"/>
        <v/>
      </c>
      <c r="F110" s="12" t="str">
        <f t="shared" si="46"/>
        <v/>
      </c>
      <c r="G110" s="12"/>
      <c r="H110"/>
      <c r="I110"/>
      <c r="J110" s="12">
        <f t="shared" si="47"/>
        <v>0</v>
      </c>
      <c r="K110" s="12" t="str">
        <f t="shared" si="48"/>
        <v/>
      </c>
      <c r="L110" s="12" t="str">
        <f t="shared" si="49"/>
        <v/>
      </c>
      <c r="M110" s="12" t="str">
        <f t="shared" si="50"/>
        <v/>
      </c>
      <c r="N110" s="12"/>
      <c r="P110"/>
      <c r="Q110"/>
      <c r="R110" s="12">
        <f t="shared" si="51"/>
        <v>0</v>
      </c>
      <c r="S110" s="12" t="str">
        <f t="shared" si="52"/>
        <v/>
      </c>
      <c r="T110" s="12" t="str">
        <f t="shared" si="53"/>
        <v/>
      </c>
      <c r="U110" s="12" t="str">
        <f t="shared" si="54"/>
        <v/>
      </c>
      <c r="V110" s="12"/>
      <c r="Y110" s="12">
        <f t="shared" si="55"/>
        <v>0</v>
      </c>
      <c r="Z110" s="12">
        <f t="shared" si="56"/>
        <v>0</v>
      </c>
      <c r="AA110" s="12" t="str">
        <f t="shared" si="57"/>
        <v/>
      </c>
      <c r="AB110" s="12" t="str">
        <f t="shared" si="58"/>
        <v/>
      </c>
      <c r="AC110" s="12" t="str">
        <f t="shared" si="59"/>
        <v/>
      </c>
      <c r="AD110" s="12" t="str">
        <f>IF(OR(AE110="",AE110="(blank)",AE110="Grand Total"),"",MAX($AD$3:AD109)+1)</f>
        <v/>
      </c>
    </row>
    <row r="111" spans="3:30">
      <c r="C111" s="12">
        <f t="shared" si="43"/>
        <v>0</v>
      </c>
      <c r="D111" s="12">
        <f t="shared" si="44"/>
        <v>0</v>
      </c>
      <c r="E111" s="12" t="str">
        <f t="shared" si="45"/>
        <v/>
      </c>
      <c r="F111" s="12" t="str">
        <f t="shared" si="46"/>
        <v/>
      </c>
      <c r="G111" s="12"/>
      <c r="H111"/>
      <c r="I111"/>
      <c r="J111" s="12">
        <f t="shared" si="47"/>
        <v>0</v>
      </c>
      <c r="K111" s="12" t="str">
        <f t="shared" si="48"/>
        <v/>
      </c>
      <c r="L111" s="12" t="str">
        <f t="shared" si="49"/>
        <v/>
      </c>
      <c r="M111" s="12" t="str">
        <f t="shared" si="50"/>
        <v/>
      </c>
      <c r="N111" s="12"/>
      <c r="P111"/>
      <c r="Q111"/>
      <c r="R111" s="12">
        <f t="shared" si="51"/>
        <v>0</v>
      </c>
      <c r="S111" s="12" t="str">
        <f t="shared" si="52"/>
        <v/>
      </c>
      <c r="T111" s="12" t="str">
        <f t="shared" si="53"/>
        <v/>
      </c>
      <c r="U111" s="12" t="str">
        <f t="shared" si="54"/>
        <v/>
      </c>
      <c r="V111" s="12"/>
      <c r="Y111" s="12">
        <f t="shared" si="55"/>
        <v>0</v>
      </c>
      <c r="Z111" s="12">
        <f t="shared" si="56"/>
        <v>0</v>
      </c>
      <c r="AA111" s="12" t="str">
        <f t="shared" si="57"/>
        <v/>
      </c>
      <c r="AB111" s="12" t="str">
        <f t="shared" si="58"/>
        <v/>
      </c>
      <c r="AC111" s="12" t="str">
        <f t="shared" si="59"/>
        <v/>
      </c>
      <c r="AD111" s="12" t="str">
        <f>IF(OR(AE111="",AE111="(blank)",AE111="Grand Total"),"",MAX($AD$3:AD110)+1)</f>
        <v/>
      </c>
    </row>
    <row r="112" spans="3:30">
      <c r="C112" s="12">
        <f t="shared" si="43"/>
        <v>0</v>
      </c>
      <c r="D112" s="12">
        <f t="shared" si="44"/>
        <v>0</v>
      </c>
      <c r="E112" s="12" t="str">
        <f t="shared" si="45"/>
        <v/>
      </c>
      <c r="F112" s="12" t="str">
        <f t="shared" si="46"/>
        <v/>
      </c>
      <c r="G112" s="12"/>
      <c r="H112"/>
      <c r="I112"/>
      <c r="J112" s="12">
        <f t="shared" si="47"/>
        <v>0</v>
      </c>
      <c r="K112" s="12" t="str">
        <f t="shared" si="48"/>
        <v/>
      </c>
      <c r="L112" s="12" t="str">
        <f t="shared" si="49"/>
        <v/>
      </c>
      <c r="M112" s="12" t="str">
        <f t="shared" si="50"/>
        <v/>
      </c>
      <c r="N112" s="12"/>
      <c r="P112"/>
      <c r="Q112"/>
      <c r="R112" s="12">
        <f t="shared" si="51"/>
        <v>0</v>
      </c>
      <c r="S112" s="12" t="str">
        <f t="shared" si="52"/>
        <v/>
      </c>
      <c r="T112" s="12" t="str">
        <f t="shared" si="53"/>
        <v/>
      </c>
      <c r="U112" s="12" t="str">
        <f t="shared" si="54"/>
        <v/>
      </c>
      <c r="V112" s="12"/>
      <c r="Y112" s="12">
        <f t="shared" si="55"/>
        <v>0</v>
      </c>
      <c r="Z112" s="12">
        <f t="shared" si="56"/>
        <v>0</v>
      </c>
      <c r="AA112" s="12" t="str">
        <f t="shared" si="57"/>
        <v/>
      </c>
      <c r="AB112" s="12" t="str">
        <f t="shared" si="58"/>
        <v/>
      </c>
      <c r="AC112" s="12" t="str">
        <f t="shared" si="59"/>
        <v/>
      </c>
      <c r="AD112" s="12" t="str">
        <f>IF(OR(AE112="",AE112="(blank)",AE112="Grand Total"),"",MAX($AD$3:AD111)+1)</f>
        <v/>
      </c>
    </row>
    <row r="113" spans="3:30">
      <c r="C113" s="12">
        <f t="shared" si="43"/>
        <v>0</v>
      </c>
      <c r="D113" s="12">
        <f t="shared" si="44"/>
        <v>0</v>
      </c>
      <c r="E113" s="12" t="str">
        <f t="shared" si="45"/>
        <v/>
      </c>
      <c r="F113" s="12" t="str">
        <f t="shared" si="46"/>
        <v/>
      </c>
      <c r="G113" s="12"/>
      <c r="H113"/>
      <c r="I113"/>
      <c r="J113" s="12">
        <f t="shared" si="47"/>
        <v>0</v>
      </c>
      <c r="K113" s="12" t="str">
        <f t="shared" si="48"/>
        <v/>
      </c>
      <c r="L113" s="12" t="str">
        <f t="shared" si="49"/>
        <v/>
      </c>
      <c r="M113" s="12" t="str">
        <f t="shared" si="50"/>
        <v/>
      </c>
      <c r="N113" s="12"/>
      <c r="P113"/>
      <c r="Q113"/>
      <c r="R113" s="12">
        <f t="shared" si="51"/>
        <v>0</v>
      </c>
      <c r="S113" s="12" t="str">
        <f t="shared" si="52"/>
        <v/>
      </c>
      <c r="T113" s="12" t="str">
        <f t="shared" si="53"/>
        <v/>
      </c>
      <c r="U113" s="12" t="str">
        <f t="shared" si="54"/>
        <v/>
      </c>
      <c r="V113" s="12"/>
      <c r="Y113" s="12">
        <f t="shared" si="55"/>
        <v>0</v>
      </c>
      <c r="Z113" s="12">
        <f t="shared" si="56"/>
        <v>0</v>
      </c>
      <c r="AA113" s="12" t="str">
        <f t="shared" si="57"/>
        <v/>
      </c>
      <c r="AB113" s="12" t="str">
        <f t="shared" si="58"/>
        <v/>
      </c>
      <c r="AC113" s="12" t="str">
        <f t="shared" si="59"/>
        <v/>
      </c>
      <c r="AD113" s="12" t="str">
        <f>IF(OR(AE113="",AE113="(blank)",AE113="Grand Total"),"",MAX($AD$3:AD112)+1)</f>
        <v/>
      </c>
    </row>
    <row r="114" spans="3:30">
      <c r="C114" s="12">
        <f t="shared" si="43"/>
        <v>0</v>
      </c>
      <c r="D114" s="12">
        <f t="shared" si="44"/>
        <v>0</v>
      </c>
      <c r="E114" s="12" t="str">
        <f t="shared" si="45"/>
        <v/>
      </c>
      <c r="F114" s="12" t="str">
        <f t="shared" si="46"/>
        <v/>
      </c>
      <c r="G114" s="12"/>
      <c r="H114"/>
      <c r="I114"/>
      <c r="J114" s="12">
        <f t="shared" si="47"/>
        <v>0</v>
      </c>
      <c r="K114" s="12" t="str">
        <f t="shared" si="48"/>
        <v/>
      </c>
      <c r="L114" s="12" t="str">
        <f t="shared" si="49"/>
        <v/>
      </c>
      <c r="M114" s="12" t="str">
        <f t="shared" si="50"/>
        <v/>
      </c>
      <c r="N114" s="12"/>
      <c r="P114"/>
      <c r="Q114"/>
      <c r="R114" s="12">
        <f t="shared" si="51"/>
        <v>0</v>
      </c>
      <c r="S114" s="12" t="str">
        <f t="shared" si="52"/>
        <v/>
      </c>
      <c r="T114" s="12" t="str">
        <f t="shared" si="53"/>
        <v/>
      </c>
      <c r="U114" s="12" t="str">
        <f t="shared" si="54"/>
        <v/>
      </c>
      <c r="V114" s="12"/>
      <c r="Y114" s="12">
        <f t="shared" si="55"/>
        <v>0</v>
      </c>
      <c r="Z114" s="12">
        <f t="shared" si="56"/>
        <v>0</v>
      </c>
      <c r="AA114" s="12" t="str">
        <f t="shared" si="57"/>
        <v/>
      </c>
      <c r="AB114" s="12" t="str">
        <f t="shared" si="58"/>
        <v/>
      </c>
      <c r="AC114" s="12" t="str">
        <f t="shared" si="59"/>
        <v/>
      </c>
      <c r="AD114" s="12" t="str">
        <f>IF(OR(AE114="",AE114="(blank)",AE114="Grand Total"),"",MAX($AD$3:AD113)+1)</f>
        <v/>
      </c>
    </row>
    <row r="115" spans="3:30">
      <c r="C115" s="12">
        <f t="shared" si="43"/>
        <v>0</v>
      </c>
      <c r="D115" s="12">
        <f t="shared" si="44"/>
        <v>0</v>
      </c>
      <c r="E115" s="12" t="str">
        <f t="shared" si="45"/>
        <v/>
      </c>
      <c r="F115" s="12" t="str">
        <f t="shared" si="46"/>
        <v/>
      </c>
      <c r="G115" s="12"/>
      <c r="H115"/>
      <c r="I115"/>
      <c r="J115" s="12">
        <f t="shared" si="47"/>
        <v>0</v>
      </c>
      <c r="K115" s="12" t="str">
        <f t="shared" si="48"/>
        <v/>
      </c>
      <c r="L115" s="12" t="str">
        <f t="shared" si="49"/>
        <v/>
      </c>
      <c r="M115" s="12" t="str">
        <f t="shared" si="50"/>
        <v/>
      </c>
      <c r="N115" s="12"/>
      <c r="P115"/>
      <c r="Q115"/>
      <c r="R115" s="12">
        <f t="shared" si="51"/>
        <v>0</v>
      </c>
      <c r="S115" s="12" t="str">
        <f t="shared" si="52"/>
        <v/>
      </c>
      <c r="T115" s="12" t="str">
        <f t="shared" si="53"/>
        <v/>
      </c>
      <c r="U115" s="12" t="str">
        <f t="shared" si="54"/>
        <v/>
      </c>
      <c r="V115" s="12"/>
      <c r="Y115" s="12">
        <f t="shared" si="55"/>
        <v>0</v>
      </c>
      <c r="Z115" s="12">
        <f t="shared" si="56"/>
        <v>0</v>
      </c>
      <c r="AA115" s="12" t="str">
        <f t="shared" si="57"/>
        <v/>
      </c>
      <c r="AB115" s="12" t="str">
        <f t="shared" si="58"/>
        <v/>
      </c>
      <c r="AC115" s="12" t="str">
        <f t="shared" si="59"/>
        <v/>
      </c>
      <c r="AD115" s="12" t="str">
        <f>IF(OR(AE115="",AE115="(blank)",AE115="Grand Total"),"",MAX($AD$3:AD114)+1)</f>
        <v/>
      </c>
    </row>
    <row r="116" spans="3:30">
      <c r="C116" s="12">
        <f t="shared" si="43"/>
        <v>0</v>
      </c>
      <c r="D116" s="12">
        <f t="shared" si="44"/>
        <v>0</v>
      </c>
      <c r="E116" s="12" t="str">
        <f t="shared" si="45"/>
        <v/>
      </c>
      <c r="F116" s="12" t="str">
        <f t="shared" si="46"/>
        <v/>
      </c>
      <c r="G116" s="12"/>
      <c r="H116"/>
      <c r="I116"/>
      <c r="J116" s="12">
        <f t="shared" si="47"/>
        <v>0</v>
      </c>
      <c r="K116" s="12" t="str">
        <f t="shared" si="48"/>
        <v/>
      </c>
      <c r="L116" s="12" t="str">
        <f t="shared" si="49"/>
        <v/>
      </c>
      <c r="M116" s="12" t="str">
        <f t="shared" si="50"/>
        <v/>
      </c>
      <c r="N116" s="12"/>
      <c r="P116"/>
      <c r="Q116"/>
      <c r="R116" s="12">
        <f t="shared" si="51"/>
        <v>0</v>
      </c>
      <c r="S116" s="12" t="str">
        <f t="shared" si="52"/>
        <v/>
      </c>
      <c r="T116" s="12" t="str">
        <f t="shared" si="53"/>
        <v/>
      </c>
      <c r="U116" s="12" t="str">
        <f t="shared" si="54"/>
        <v/>
      </c>
      <c r="V116" s="12"/>
      <c r="Y116" s="12">
        <f t="shared" si="55"/>
        <v>0</v>
      </c>
      <c r="Z116" s="12">
        <f t="shared" si="56"/>
        <v>0</v>
      </c>
      <c r="AA116" s="12" t="str">
        <f t="shared" si="57"/>
        <v/>
      </c>
      <c r="AB116" s="12" t="str">
        <f t="shared" si="58"/>
        <v/>
      </c>
      <c r="AC116" s="12" t="str">
        <f t="shared" si="59"/>
        <v/>
      </c>
      <c r="AD116" s="12" t="str">
        <f>IF(OR(AE116="",AE116="(blank)",AE116="Grand Total"),"",MAX($AD$3:AD115)+1)</f>
        <v/>
      </c>
    </row>
    <row r="117" spans="3:30">
      <c r="C117" s="12">
        <f t="shared" si="43"/>
        <v>0</v>
      </c>
      <c r="D117" s="12">
        <f t="shared" si="44"/>
        <v>0</v>
      </c>
      <c r="E117" s="12" t="str">
        <f t="shared" si="45"/>
        <v/>
      </c>
      <c r="F117" s="12" t="str">
        <f t="shared" si="46"/>
        <v/>
      </c>
      <c r="G117" s="12"/>
      <c r="H117"/>
      <c r="I117"/>
      <c r="J117" s="12">
        <f t="shared" si="47"/>
        <v>0</v>
      </c>
      <c r="K117" s="12" t="str">
        <f t="shared" si="48"/>
        <v/>
      </c>
      <c r="L117" s="12" t="str">
        <f t="shared" si="49"/>
        <v/>
      </c>
      <c r="M117" s="12" t="str">
        <f t="shared" si="50"/>
        <v/>
      </c>
      <c r="N117" s="12"/>
      <c r="P117"/>
      <c r="Q117"/>
      <c r="R117" s="12">
        <f t="shared" si="51"/>
        <v>0</v>
      </c>
      <c r="S117" s="12" t="str">
        <f t="shared" si="52"/>
        <v/>
      </c>
      <c r="T117" s="12" t="str">
        <f t="shared" si="53"/>
        <v/>
      </c>
      <c r="U117" s="12" t="str">
        <f t="shared" si="54"/>
        <v/>
      </c>
      <c r="V117" s="12"/>
      <c r="Y117" s="12">
        <f t="shared" si="55"/>
        <v>0</v>
      </c>
      <c r="Z117" s="12">
        <f t="shared" si="56"/>
        <v>0</v>
      </c>
      <c r="AA117" s="12" t="str">
        <f t="shared" si="57"/>
        <v/>
      </c>
      <c r="AB117" s="12" t="str">
        <f t="shared" si="58"/>
        <v/>
      </c>
      <c r="AC117" s="12" t="str">
        <f t="shared" si="59"/>
        <v/>
      </c>
      <c r="AD117" s="12" t="str">
        <f>IF(OR(AE117="",AE117="(blank)",AE117="Grand Total"),"",MAX($AD$3:AD116)+1)</f>
        <v/>
      </c>
    </row>
    <row r="118" spans="3:30">
      <c r="C118" s="12">
        <f t="shared" si="43"/>
        <v>0</v>
      </c>
      <c r="D118" s="12">
        <f t="shared" si="44"/>
        <v>0</v>
      </c>
      <c r="E118" s="12" t="str">
        <f t="shared" si="45"/>
        <v/>
      </c>
      <c r="F118" s="12" t="str">
        <f t="shared" si="46"/>
        <v/>
      </c>
      <c r="G118" s="12"/>
      <c r="H118"/>
      <c r="I118"/>
      <c r="J118" s="12">
        <f t="shared" si="47"/>
        <v>0</v>
      </c>
      <c r="K118" s="12" t="str">
        <f t="shared" si="48"/>
        <v/>
      </c>
      <c r="L118" s="12" t="str">
        <f t="shared" si="49"/>
        <v/>
      </c>
      <c r="M118" s="12" t="str">
        <f t="shared" si="50"/>
        <v/>
      </c>
      <c r="N118" s="12"/>
      <c r="P118"/>
      <c r="Q118"/>
      <c r="R118" s="12">
        <f t="shared" si="51"/>
        <v>0</v>
      </c>
      <c r="S118" s="12" t="str">
        <f t="shared" si="52"/>
        <v/>
      </c>
      <c r="T118" s="12" t="str">
        <f t="shared" si="53"/>
        <v/>
      </c>
      <c r="U118" s="12" t="str">
        <f t="shared" si="54"/>
        <v/>
      </c>
      <c r="V118" s="12"/>
      <c r="Y118" s="12">
        <f t="shared" si="55"/>
        <v>0</v>
      </c>
      <c r="Z118" s="12">
        <f t="shared" si="56"/>
        <v>0</v>
      </c>
      <c r="AA118" s="12" t="str">
        <f t="shared" si="57"/>
        <v/>
      </c>
      <c r="AB118" s="12" t="str">
        <f t="shared" si="58"/>
        <v/>
      </c>
      <c r="AC118" s="12" t="str">
        <f t="shared" si="59"/>
        <v/>
      </c>
      <c r="AD118" s="12" t="str">
        <f>IF(OR(AE118="",AE118="(blank)",AE118="Grand Total"),"",MAX($AD$3:AD117)+1)</f>
        <v/>
      </c>
    </row>
    <row r="119" spans="3:30">
      <c r="C119" s="12">
        <f t="shared" si="43"/>
        <v>0</v>
      </c>
      <c r="D119" s="12">
        <f t="shared" si="44"/>
        <v>0</v>
      </c>
      <c r="E119" s="12" t="str">
        <f t="shared" si="45"/>
        <v/>
      </c>
      <c r="F119" s="12" t="str">
        <f t="shared" si="46"/>
        <v/>
      </c>
      <c r="G119" s="12"/>
      <c r="H119"/>
      <c r="I119"/>
      <c r="J119" s="12">
        <f t="shared" si="47"/>
        <v>0</v>
      </c>
      <c r="K119" s="12" t="str">
        <f t="shared" si="48"/>
        <v/>
      </c>
      <c r="L119" s="12" t="str">
        <f t="shared" si="49"/>
        <v/>
      </c>
      <c r="M119" s="12" t="str">
        <f t="shared" si="50"/>
        <v/>
      </c>
      <c r="N119" s="12"/>
      <c r="P119"/>
      <c r="Q119"/>
      <c r="R119" s="12">
        <f t="shared" si="51"/>
        <v>0</v>
      </c>
      <c r="S119" s="12" t="str">
        <f t="shared" si="52"/>
        <v/>
      </c>
      <c r="T119" s="12" t="str">
        <f t="shared" si="53"/>
        <v/>
      </c>
      <c r="U119" s="12" t="str">
        <f t="shared" si="54"/>
        <v/>
      </c>
      <c r="V119" s="12"/>
      <c r="Y119" s="12">
        <f t="shared" si="55"/>
        <v>0</v>
      </c>
      <c r="Z119" s="12">
        <f t="shared" si="56"/>
        <v>0</v>
      </c>
      <c r="AA119" s="12" t="str">
        <f t="shared" si="57"/>
        <v/>
      </c>
      <c r="AB119" s="12" t="str">
        <f t="shared" si="58"/>
        <v/>
      </c>
      <c r="AC119" s="12" t="str">
        <f t="shared" si="59"/>
        <v/>
      </c>
      <c r="AD119" s="12" t="str">
        <f>IF(OR(AE119="",AE119="(blank)",AE119="Grand Total"),"",MAX($AD$3:AD118)+1)</f>
        <v/>
      </c>
    </row>
    <row r="120" spans="3:30">
      <c r="C120" s="12">
        <f t="shared" si="43"/>
        <v>0</v>
      </c>
      <c r="D120" s="12">
        <f t="shared" si="44"/>
        <v>0</v>
      </c>
      <c r="E120" s="12" t="str">
        <f t="shared" si="45"/>
        <v/>
      </c>
      <c r="F120" s="12" t="str">
        <f t="shared" si="46"/>
        <v/>
      </c>
      <c r="G120" s="12"/>
      <c r="H120"/>
      <c r="I120"/>
      <c r="J120" s="12">
        <f t="shared" si="47"/>
        <v>0</v>
      </c>
      <c r="K120" s="12" t="str">
        <f t="shared" si="48"/>
        <v/>
      </c>
      <c r="L120" s="12" t="str">
        <f t="shared" si="49"/>
        <v/>
      </c>
      <c r="M120" s="12" t="str">
        <f t="shared" si="50"/>
        <v/>
      </c>
      <c r="N120" s="12"/>
      <c r="P120"/>
      <c r="Q120"/>
      <c r="R120" s="12">
        <f t="shared" si="51"/>
        <v>0</v>
      </c>
      <c r="S120" s="12" t="str">
        <f t="shared" si="52"/>
        <v/>
      </c>
      <c r="T120" s="12" t="str">
        <f t="shared" si="53"/>
        <v/>
      </c>
      <c r="U120" s="12" t="str">
        <f t="shared" si="54"/>
        <v/>
      </c>
      <c r="V120" s="12"/>
      <c r="Y120" s="12">
        <f t="shared" si="55"/>
        <v>0</v>
      </c>
      <c r="Z120" s="12">
        <f t="shared" si="56"/>
        <v>0</v>
      </c>
      <c r="AA120" s="12" t="str">
        <f t="shared" si="57"/>
        <v/>
      </c>
      <c r="AB120" s="12" t="str">
        <f t="shared" si="58"/>
        <v/>
      </c>
      <c r="AC120" s="12" t="str">
        <f t="shared" si="59"/>
        <v/>
      </c>
      <c r="AD120" s="12" t="str">
        <f>IF(OR(AE120="",AE120="(blank)",AE120="Grand Total"),"",MAX($AD$3:AD119)+1)</f>
        <v/>
      </c>
    </row>
    <row r="121" spans="3:30">
      <c r="C121" s="12">
        <f t="shared" si="43"/>
        <v>0</v>
      </c>
      <c r="D121" s="12">
        <f t="shared" si="44"/>
        <v>0</v>
      </c>
      <c r="E121" s="12" t="str">
        <f t="shared" si="45"/>
        <v/>
      </c>
      <c r="F121" s="12" t="str">
        <f t="shared" si="46"/>
        <v/>
      </c>
      <c r="G121" s="12"/>
      <c r="H121"/>
      <c r="I121"/>
      <c r="J121" s="12">
        <f t="shared" si="47"/>
        <v>0</v>
      </c>
      <c r="K121" s="12" t="str">
        <f t="shared" si="48"/>
        <v/>
      </c>
      <c r="L121" s="12" t="str">
        <f t="shared" si="49"/>
        <v/>
      </c>
      <c r="M121" s="12" t="str">
        <f t="shared" si="50"/>
        <v/>
      </c>
      <c r="N121" s="12"/>
      <c r="P121"/>
      <c r="Q121"/>
      <c r="R121" s="12">
        <f t="shared" si="51"/>
        <v>0</v>
      </c>
      <c r="S121" s="12" t="str">
        <f t="shared" si="52"/>
        <v/>
      </c>
      <c r="T121" s="12" t="str">
        <f t="shared" si="53"/>
        <v/>
      </c>
      <c r="U121" s="12" t="str">
        <f t="shared" si="54"/>
        <v/>
      </c>
      <c r="V121" s="12"/>
      <c r="Y121" s="12">
        <f t="shared" si="55"/>
        <v>0</v>
      </c>
      <c r="Z121" s="12">
        <f t="shared" si="56"/>
        <v>0</v>
      </c>
      <c r="AA121" s="12" t="str">
        <f t="shared" si="57"/>
        <v/>
      </c>
      <c r="AB121" s="12" t="str">
        <f t="shared" si="58"/>
        <v/>
      </c>
      <c r="AC121" s="12" t="str">
        <f t="shared" si="59"/>
        <v/>
      </c>
      <c r="AD121" s="12" t="str">
        <f>IF(OR(AE121="",AE121="(blank)",AE121="Grand Total"),"",MAX($AD$3:AD120)+1)</f>
        <v/>
      </c>
    </row>
    <row r="122" spans="3:30">
      <c r="C122" s="12">
        <f t="shared" si="43"/>
        <v>0</v>
      </c>
      <c r="D122" s="12">
        <f t="shared" si="44"/>
        <v>0</v>
      </c>
      <c r="E122" s="12" t="str">
        <f t="shared" si="45"/>
        <v/>
      </c>
      <c r="F122" s="12" t="str">
        <f t="shared" si="46"/>
        <v/>
      </c>
      <c r="G122" s="12"/>
      <c r="H122"/>
      <c r="I122"/>
      <c r="J122" s="12">
        <f t="shared" si="47"/>
        <v>0</v>
      </c>
      <c r="K122" s="12" t="str">
        <f t="shared" si="48"/>
        <v/>
      </c>
      <c r="L122" s="12" t="str">
        <f t="shared" si="49"/>
        <v/>
      </c>
      <c r="M122" s="12" t="str">
        <f t="shared" si="50"/>
        <v/>
      </c>
      <c r="N122" s="12"/>
      <c r="P122"/>
      <c r="Q122"/>
      <c r="R122" s="12">
        <f t="shared" si="51"/>
        <v>0</v>
      </c>
      <c r="S122" s="12" t="str">
        <f t="shared" si="52"/>
        <v/>
      </c>
      <c r="T122" s="12" t="str">
        <f t="shared" si="53"/>
        <v/>
      </c>
      <c r="U122" s="12" t="str">
        <f t="shared" si="54"/>
        <v/>
      </c>
      <c r="V122" s="12"/>
      <c r="Y122" s="12">
        <f t="shared" si="55"/>
        <v>0</v>
      </c>
      <c r="Z122" s="12">
        <f t="shared" si="56"/>
        <v>0</v>
      </c>
      <c r="AA122" s="12" t="str">
        <f t="shared" si="57"/>
        <v/>
      </c>
      <c r="AB122" s="12" t="str">
        <f t="shared" si="58"/>
        <v/>
      </c>
      <c r="AC122" s="12" t="str">
        <f t="shared" si="59"/>
        <v/>
      </c>
      <c r="AD122" s="12" t="str">
        <f>IF(OR(AE122="",AE122="(blank)",AE122="Grand Total"),"",MAX($AD$3:AD121)+1)</f>
        <v/>
      </c>
    </row>
    <row r="123" spans="3:30">
      <c r="C123" s="12">
        <f t="shared" si="43"/>
        <v>0</v>
      </c>
      <c r="D123" s="12">
        <f t="shared" si="44"/>
        <v>0</v>
      </c>
      <c r="E123" s="12" t="str">
        <f t="shared" si="45"/>
        <v/>
      </c>
      <c r="F123" s="12" t="str">
        <f t="shared" si="46"/>
        <v/>
      </c>
      <c r="G123" s="12"/>
      <c r="H123"/>
      <c r="I123"/>
      <c r="J123" s="12">
        <f t="shared" si="47"/>
        <v>0</v>
      </c>
      <c r="K123" s="12" t="str">
        <f t="shared" si="48"/>
        <v/>
      </c>
      <c r="L123" s="12" t="str">
        <f t="shared" si="49"/>
        <v/>
      </c>
      <c r="M123" s="12" t="str">
        <f t="shared" si="50"/>
        <v/>
      </c>
      <c r="N123" s="12"/>
      <c r="P123"/>
      <c r="Q123"/>
      <c r="R123" s="12">
        <f t="shared" si="51"/>
        <v>0</v>
      </c>
      <c r="S123" s="12" t="str">
        <f t="shared" si="52"/>
        <v/>
      </c>
      <c r="T123" s="12" t="str">
        <f t="shared" si="53"/>
        <v/>
      </c>
      <c r="U123" s="12" t="str">
        <f t="shared" si="54"/>
        <v/>
      </c>
      <c r="V123" s="12"/>
      <c r="Y123" s="12">
        <f t="shared" si="55"/>
        <v>0</v>
      </c>
      <c r="Z123" s="12">
        <f t="shared" si="56"/>
        <v>0</v>
      </c>
      <c r="AA123" s="12" t="str">
        <f t="shared" si="57"/>
        <v/>
      </c>
      <c r="AB123" s="12" t="str">
        <f t="shared" si="58"/>
        <v/>
      </c>
      <c r="AC123" s="12" t="str">
        <f t="shared" si="59"/>
        <v/>
      </c>
      <c r="AD123" s="12" t="str">
        <f>IF(OR(AE123="",AE123="(blank)",AE123="Grand Total"),"",MAX($AD$3:AD122)+1)</f>
        <v/>
      </c>
    </row>
    <row r="124" spans="3:30">
      <c r="C124" s="12">
        <f t="shared" si="43"/>
        <v>0</v>
      </c>
      <c r="D124" s="12">
        <f t="shared" si="44"/>
        <v>0</v>
      </c>
      <c r="E124" s="12" t="str">
        <f t="shared" si="45"/>
        <v/>
      </c>
      <c r="F124" s="12" t="str">
        <f t="shared" si="46"/>
        <v/>
      </c>
      <c r="G124" s="12"/>
      <c r="H124"/>
      <c r="I124"/>
      <c r="J124" s="12">
        <f t="shared" si="47"/>
        <v>0</v>
      </c>
      <c r="K124" s="12" t="str">
        <f t="shared" si="48"/>
        <v/>
      </c>
      <c r="L124" s="12" t="str">
        <f t="shared" si="49"/>
        <v/>
      </c>
      <c r="M124" s="12" t="str">
        <f t="shared" si="50"/>
        <v/>
      </c>
      <c r="N124" s="12"/>
      <c r="P124"/>
      <c r="Q124"/>
      <c r="R124" s="12">
        <f t="shared" si="51"/>
        <v>0</v>
      </c>
      <c r="S124" s="12" t="str">
        <f t="shared" si="52"/>
        <v/>
      </c>
      <c r="T124" s="12" t="str">
        <f t="shared" si="53"/>
        <v/>
      </c>
      <c r="U124" s="12" t="str">
        <f t="shared" si="54"/>
        <v/>
      </c>
      <c r="V124" s="12"/>
      <c r="Y124" s="12">
        <f t="shared" si="55"/>
        <v>0</v>
      </c>
      <c r="Z124" s="12">
        <f t="shared" si="56"/>
        <v>0</v>
      </c>
      <c r="AA124" s="12" t="str">
        <f t="shared" si="57"/>
        <v/>
      </c>
      <c r="AB124" s="12" t="str">
        <f t="shared" si="58"/>
        <v/>
      </c>
      <c r="AC124" s="12" t="str">
        <f t="shared" si="59"/>
        <v/>
      </c>
      <c r="AD124" s="12" t="str">
        <f>IF(OR(AE124="",AE124="(blank)",AE124="Grand Total"),"",MAX($AD$3:AD123)+1)</f>
        <v/>
      </c>
    </row>
    <row r="125" spans="3:30">
      <c r="C125" s="12">
        <f t="shared" si="43"/>
        <v>0</v>
      </c>
      <c r="D125" s="12">
        <f t="shared" si="44"/>
        <v>0</v>
      </c>
      <c r="E125" s="12" t="str">
        <f t="shared" si="45"/>
        <v/>
      </c>
      <c r="F125" s="12" t="str">
        <f t="shared" si="46"/>
        <v/>
      </c>
      <c r="G125" s="12"/>
      <c r="H125"/>
      <c r="I125"/>
      <c r="J125" s="12">
        <f t="shared" si="47"/>
        <v>0</v>
      </c>
      <c r="K125" s="12" t="str">
        <f t="shared" si="48"/>
        <v/>
      </c>
      <c r="L125" s="12" t="str">
        <f t="shared" si="49"/>
        <v/>
      </c>
      <c r="M125" s="12" t="str">
        <f t="shared" si="50"/>
        <v/>
      </c>
      <c r="N125" s="12"/>
      <c r="P125"/>
      <c r="Q125"/>
      <c r="R125" s="12">
        <f t="shared" si="51"/>
        <v>0</v>
      </c>
      <c r="S125" s="12" t="str">
        <f t="shared" si="52"/>
        <v/>
      </c>
      <c r="T125" s="12" t="str">
        <f t="shared" si="53"/>
        <v/>
      </c>
      <c r="U125" s="12" t="str">
        <f t="shared" si="54"/>
        <v/>
      </c>
      <c r="V125" s="12"/>
      <c r="Y125" s="12">
        <f t="shared" si="55"/>
        <v>0</v>
      </c>
      <c r="Z125" s="12">
        <f t="shared" si="56"/>
        <v>0</v>
      </c>
      <c r="AA125" s="12" t="str">
        <f t="shared" si="57"/>
        <v/>
      </c>
      <c r="AB125" s="12" t="str">
        <f t="shared" si="58"/>
        <v/>
      </c>
      <c r="AC125" s="12" t="str">
        <f t="shared" si="59"/>
        <v/>
      </c>
      <c r="AD125" s="12" t="str">
        <f>IF(OR(AE125="",AE125="(blank)",AE125="Grand Total"),"",MAX($AD$3:AD124)+1)</f>
        <v/>
      </c>
    </row>
    <row r="126" spans="3:30">
      <c r="C126" s="12">
        <f t="shared" si="43"/>
        <v>0</v>
      </c>
      <c r="D126" s="12">
        <f t="shared" si="44"/>
        <v>0</v>
      </c>
      <c r="E126" s="12" t="str">
        <f t="shared" si="45"/>
        <v/>
      </c>
      <c r="F126" s="12" t="str">
        <f t="shared" si="46"/>
        <v/>
      </c>
      <c r="G126" s="12"/>
      <c r="H126"/>
      <c r="I126"/>
      <c r="J126" s="12">
        <f t="shared" si="47"/>
        <v>0</v>
      </c>
      <c r="K126" s="12" t="str">
        <f t="shared" si="48"/>
        <v/>
      </c>
      <c r="L126" s="12" t="str">
        <f t="shared" si="49"/>
        <v/>
      </c>
      <c r="M126" s="12" t="str">
        <f t="shared" si="50"/>
        <v/>
      </c>
      <c r="N126" s="12"/>
      <c r="P126"/>
      <c r="Q126"/>
      <c r="R126" s="12">
        <f t="shared" si="51"/>
        <v>0</v>
      </c>
      <c r="S126" s="12" t="str">
        <f t="shared" si="52"/>
        <v/>
      </c>
      <c r="T126" s="12" t="str">
        <f t="shared" si="53"/>
        <v/>
      </c>
      <c r="U126" s="12" t="str">
        <f t="shared" si="54"/>
        <v/>
      </c>
      <c r="V126" s="12"/>
      <c r="Y126" s="12">
        <f t="shared" si="55"/>
        <v>0</v>
      </c>
      <c r="Z126" s="12">
        <f t="shared" si="56"/>
        <v>0</v>
      </c>
      <c r="AA126" s="12" t="str">
        <f t="shared" si="57"/>
        <v/>
      </c>
      <c r="AB126" s="12" t="str">
        <f t="shared" si="58"/>
        <v/>
      </c>
      <c r="AC126" s="12" t="str">
        <f t="shared" si="59"/>
        <v/>
      </c>
      <c r="AD126" s="12" t="str">
        <f>IF(OR(AE126="",AE126="(blank)",AE126="Grand Total"),"",MAX($AD$3:AD125)+1)</f>
        <v/>
      </c>
    </row>
    <row r="127" spans="3:30">
      <c r="C127" s="12">
        <f t="shared" si="43"/>
        <v>0</v>
      </c>
      <c r="D127" s="12">
        <f t="shared" si="44"/>
        <v>0</v>
      </c>
      <c r="E127" s="12" t="str">
        <f t="shared" si="45"/>
        <v/>
      </c>
      <c r="F127" s="12" t="str">
        <f t="shared" si="46"/>
        <v/>
      </c>
      <c r="G127" s="12"/>
      <c r="H127"/>
      <c r="I127"/>
      <c r="J127" s="12">
        <f t="shared" si="47"/>
        <v>0</v>
      </c>
      <c r="K127" s="12" t="str">
        <f t="shared" si="48"/>
        <v/>
      </c>
      <c r="L127" s="12" t="str">
        <f t="shared" si="49"/>
        <v/>
      </c>
      <c r="M127" s="12" t="str">
        <f t="shared" si="50"/>
        <v/>
      </c>
      <c r="N127" s="12"/>
      <c r="P127"/>
      <c r="Q127"/>
      <c r="R127" s="12">
        <f t="shared" si="51"/>
        <v>0</v>
      </c>
      <c r="S127" s="12" t="str">
        <f t="shared" si="52"/>
        <v/>
      </c>
      <c r="T127" s="12" t="str">
        <f t="shared" si="53"/>
        <v/>
      </c>
      <c r="U127" s="12" t="str">
        <f t="shared" si="54"/>
        <v/>
      </c>
      <c r="V127" s="12"/>
      <c r="Y127" s="12">
        <f t="shared" si="55"/>
        <v>0</v>
      </c>
      <c r="Z127" s="12">
        <f t="shared" si="56"/>
        <v>0</v>
      </c>
      <c r="AA127" s="12" t="str">
        <f t="shared" si="57"/>
        <v/>
      </c>
      <c r="AB127" s="12" t="str">
        <f t="shared" si="58"/>
        <v/>
      </c>
      <c r="AC127" s="12" t="str">
        <f t="shared" si="59"/>
        <v/>
      </c>
      <c r="AD127" s="12" t="str">
        <f>IF(OR(AE127="",AE127="(blank)",AE127="Grand Total"),"",MAX($AD$3:AD126)+1)</f>
        <v/>
      </c>
    </row>
    <row r="128" spans="3:30">
      <c r="C128" s="12">
        <f t="shared" si="43"/>
        <v>0</v>
      </c>
      <c r="D128" s="12">
        <f t="shared" si="44"/>
        <v>0</v>
      </c>
      <c r="E128" s="12" t="str">
        <f t="shared" si="45"/>
        <v/>
      </c>
      <c r="F128" s="12" t="str">
        <f t="shared" si="46"/>
        <v/>
      </c>
      <c r="G128" s="12"/>
      <c r="H128"/>
      <c r="I128"/>
      <c r="J128" s="12">
        <f t="shared" si="47"/>
        <v>0</v>
      </c>
      <c r="K128" s="12" t="str">
        <f t="shared" si="48"/>
        <v/>
      </c>
      <c r="L128" s="12" t="str">
        <f t="shared" si="49"/>
        <v/>
      </c>
      <c r="M128" s="12" t="str">
        <f t="shared" si="50"/>
        <v/>
      </c>
      <c r="N128" s="12"/>
      <c r="P128"/>
      <c r="Q128"/>
      <c r="R128" s="12">
        <f t="shared" si="51"/>
        <v>0</v>
      </c>
      <c r="S128" s="12" t="str">
        <f t="shared" si="52"/>
        <v/>
      </c>
      <c r="T128" s="12" t="str">
        <f t="shared" si="53"/>
        <v/>
      </c>
      <c r="U128" s="12" t="str">
        <f t="shared" si="54"/>
        <v/>
      </c>
      <c r="V128" s="12"/>
      <c r="Y128" s="12">
        <f t="shared" si="55"/>
        <v>0</v>
      </c>
      <c r="Z128" s="12">
        <f t="shared" si="56"/>
        <v>0</v>
      </c>
      <c r="AA128" s="12" t="str">
        <f t="shared" si="57"/>
        <v/>
      </c>
      <c r="AB128" s="12" t="str">
        <f t="shared" si="58"/>
        <v/>
      </c>
      <c r="AC128" s="12" t="str">
        <f t="shared" si="59"/>
        <v/>
      </c>
      <c r="AD128" s="12" t="str">
        <f>IF(OR(AE128="",AE128="(blank)",AE128="Grand Total"),"",MAX($AD$3:AD127)+1)</f>
        <v/>
      </c>
    </row>
    <row r="129" spans="3:30">
      <c r="C129" s="12">
        <f t="shared" si="43"/>
        <v>0</v>
      </c>
      <c r="D129" s="12">
        <f t="shared" si="44"/>
        <v>0</v>
      </c>
      <c r="E129" s="12" t="str">
        <f t="shared" si="45"/>
        <v/>
      </c>
      <c r="F129" s="12" t="str">
        <f t="shared" si="46"/>
        <v/>
      </c>
      <c r="G129" s="12"/>
      <c r="H129"/>
      <c r="I129"/>
      <c r="J129" s="12">
        <f t="shared" si="47"/>
        <v>0</v>
      </c>
      <c r="K129" s="12" t="str">
        <f t="shared" si="48"/>
        <v/>
      </c>
      <c r="L129" s="12" t="str">
        <f t="shared" si="49"/>
        <v/>
      </c>
      <c r="M129" s="12" t="str">
        <f t="shared" si="50"/>
        <v/>
      </c>
      <c r="N129" s="12"/>
      <c r="P129"/>
      <c r="Q129"/>
      <c r="R129" s="12">
        <f t="shared" si="51"/>
        <v>0</v>
      </c>
      <c r="S129" s="12" t="str">
        <f t="shared" si="52"/>
        <v/>
      </c>
      <c r="T129" s="12" t="str">
        <f t="shared" si="53"/>
        <v/>
      </c>
      <c r="U129" s="12" t="str">
        <f t="shared" si="54"/>
        <v/>
      </c>
      <c r="V129" s="12"/>
      <c r="Y129" s="12">
        <f t="shared" si="55"/>
        <v>0</v>
      </c>
      <c r="Z129" s="12">
        <f t="shared" si="56"/>
        <v>0</v>
      </c>
      <c r="AA129" s="12" t="str">
        <f t="shared" si="57"/>
        <v/>
      </c>
      <c r="AB129" s="12" t="str">
        <f t="shared" si="58"/>
        <v/>
      </c>
      <c r="AC129" s="12" t="str">
        <f t="shared" si="59"/>
        <v/>
      </c>
      <c r="AD129" s="12" t="str">
        <f>IF(OR(AE129="",AE129="(blank)",AE129="Grand Total"),"",MAX($AD$3:AD128)+1)</f>
        <v/>
      </c>
    </row>
    <row r="130" spans="3:30">
      <c r="C130" s="12">
        <f t="shared" si="43"/>
        <v>0</v>
      </c>
      <c r="D130" s="12">
        <f t="shared" si="44"/>
        <v>0</v>
      </c>
      <c r="E130" s="12" t="str">
        <f t="shared" si="45"/>
        <v/>
      </c>
      <c r="F130" s="12" t="str">
        <f t="shared" si="46"/>
        <v/>
      </c>
      <c r="G130" s="12"/>
      <c r="H130"/>
      <c r="I130"/>
      <c r="J130" s="12">
        <f t="shared" si="47"/>
        <v>0</v>
      </c>
      <c r="K130" s="12" t="str">
        <f t="shared" si="48"/>
        <v/>
      </c>
      <c r="L130" s="12" t="str">
        <f t="shared" si="49"/>
        <v/>
      </c>
      <c r="M130" s="12" t="str">
        <f t="shared" si="50"/>
        <v/>
      </c>
      <c r="N130" s="12"/>
      <c r="P130"/>
      <c r="Q130"/>
      <c r="R130" s="12">
        <f t="shared" si="51"/>
        <v>0</v>
      </c>
      <c r="S130" s="12" t="str">
        <f t="shared" si="52"/>
        <v/>
      </c>
      <c r="T130" s="12" t="str">
        <f t="shared" si="53"/>
        <v/>
      </c>
      <c r="U130" s="12" t="str">
        <f t="shared" si="54"/>
        <v/>
      </c>
      <c r="V130" s="12"/>
      <c r="Y130" s="12">
        <f t="shared" si="55"/>
        <v>0</v>
      </c>
      <c r="Z130" s="12">
        <f t="shared" si="56"/>
        <v>0</v>
      </c>
      <c r="AA130" s="12" t="str">
        <f t="shared" si="57"/>
        <v/>
      </c>
      <c r="AB130" s="12" t="str">
        <f t="shared" si="58"/>
        <v/>
      </c>
      <c r="AC130" s="12" t="str">
        <f t="shared" si="59"/>
        <v/>
      </c>
      <c r="AD130" s="12" t="str">
        <f>IF(OR(AE130="",AE130="(blank)",AE130="Grand Total"),"",MAX($AD$3:AD129)+1)</f>
        <v/>
      </c>
    </row>
    <row r="131" spans="3:30">
      <c r="C131" s="12">
        <f t="shared" si="43"/>
        <v>0</v>
      </c>
      <c r="D131" s="12">
        <f t="shared" si="44"/>
        <v>0</v>
      </c>
      <c r="E131" s="12" t="str">
        <f t="shared" si="45"/>
        <v/>
      </c>
      <c r="F131" s="12" t="str">
        <f t="shared" si="46"/>
        <v/>
      </c>
      <c r="G131" s="12"/>
      <c r="H131"/>
      <c r="I131"/>
      <c r="J131" s="12">
        <f t="shared" si="47"/>
        <v>0</v>
      </c>
      <c r="K131" s="12" t="str">
        <f t="shared" si="48"/>
        <v/>
      </c>
      <c r="L131" s="12" t="str">
        <f t="shared" si="49"/>
        <v/>
      </c>
      <c r="M131" s="12" t="str">
        <f t="shared" si="50"/>
        <v/>
      </c>
      <c r="N131" s="12"/>
      <c r="P131"/>
      <c r="Q131"/>
      <c r="R131" s="12">
        <f t="shared" si="51"/>
        <v>0</v>
      </c>
      <c r="S131" s="12" t="str">
        <f t="shared" si="52"/>
        <v/>
      </c>
      <c r="T131" s="12" t="str">
        <f t="shared" si="53"/>
        <v/>
      </c>
      <c r="U131" s="12" t="str">
        <f t="shared" si="54"/>
        <v/>
      </c>
      <c r="V131" s="12"/>
      <c r="Y131" s="12">
        <f t="shared" si="55"/>
        <v>0</v>
      </c>
      <c r="Z131" s="12">
        <f t="shared" si="56"/>
        <v>0</v>
      </c>
      <c r="AA131" s="12" t="str">
        <f t="shared" si="57"/>
        <v/>
      </c>
      <c r="AB131" s="12" t="str">
        <f t="shared" si="58"/>
        <v/>
      </c>
      <c r="AC131" s="12" t="str">
        <f t="shared" si="59"/>
        <v/>
      </c>
      <c r="AD131" s="12" t="str">
        <f>IF(OR(AE131="",AE131="(blank)",AE131="Grand Total"),"",MAX($AD$3:AD130)+1)</f>
        <v/>
      </c>
    </row>
    <row r="132" spans="3:30">
      <c r="C132" s="12">
        <f t="shared" si="43"/>
        <v>0</v>
      </c>
      <c r="D132" s="12">
        <f t="shared" si="44"/>
        <v>0</v>
      </c>
      <c r="E132" s="12" t="str">
        <f t="shared" si="45"/>
        <v/>
      </c>
      <c r="F132" s="12" t="str">
        <f t="shared" si="46"/>
        <v/>
      </c>
      <c r="G132" s="12"/>
      <c r="H132"/>
      <c r="I132"/>
      <c r="J132" s="12">
        <f t="shared" si="47"/>
        <v>0</v>
      </c>
      <c r="K132" s="12" t="str">
        <f t="shared" si="48"/>
        <v/>
      </c>
      <c r="L132" s="12" t="str">
        <f t="shared" si="49"/>
        <v/>
      </c>
      <c r="M132" s="12" t="str">
        <f t="shared" si="50"/>
        <v/>
      </c>
      <c r="N132" s="12"/>
      <c r="P132"/>
      <c r="Q132"/>
      <c r="R132" s="12">
        <f t="shared" si="51"/>
        <v>0</v>
      </c>
      <c r="S132" s="12" t="str">
        <f t="shared" si="52"/>
        <v/>
      </c>
      <c r="T132" s="12" t="str">
        <f t="shared" si="53"/>
        <v/>
      </c>
      <c r="U132" s="12" t="str">
        <f t="shared" si="54"/>
        <v/>
      </c>
      <c r="V132" s="12"/>
      <c r="Y132" s="12">
        <f t="shared" si="55"/>
        <v>0</v>
      </c>
      <c r="Z132" s="12">
        <f t="shared" si="56"/>
        <v>0</v>
      </c>
      <c r="AA132" s="12" t="str">
        <f t="shared" si="57"/>
        <v/>
      </c>
      <c r="AB132" s="12" t="str">
        <f t="shared" si="58"/>
        <v/>
      </c>
      <c r="AC132" s="12" t="str">
        <f t="shared" si="59"/>
        <v/>
      </c>
      <c r="AD132" s="12" t="str">
        <f>IF(OR(AE132="",AE132="(blank)",AE132="Grand Total"),"",MAX($AD$3:AD131)+1)</f>
        <v/>
      </c>
    </row>
    <row r="133" spans="3:30">
      <c r="C133" s="12">
        <f t="shared" si="43"/>
        <v>0</v>
      </c>
      <c r="D133" s="12">
        <f t="shared" si="44"/>
        <v>0</v>
      </c>
      <c r="E133" s="12" t="str">
        <f t="shared" si="45"/>
        <v/>
      </c>
      <c r="F133" s="12" t="str">
        <f t="shared" si="46"/>
        <v/>
      </c>
      <c r="G133" s="12"/>
      <c r="H133"/>
      <c r="I133"/>
      <c r="J133" s="12">
        <f t="shared" si="47"/>
        <v>0</v>
      </c>
      <c r="K133" s="12" t="str">
        <f t="shared" si="48"/>
        <v/>
      </c>
      <c r="L133" s="12" t="str">
        <f t="shared" si="49"/>
        <v/>
      </c>
      <c r="M133" s="12" t="str">
        <f t="shared" si="50"/>
        <v/>
      </c>
      <c r="N133" s="12"/>
      <c r="P133"/>
      <c r="Q133"/>
      <c r="R133" s="12">
        <f t="shared" si="51"/>
        <v>0</v>
      </c>
      <c r="S133" s="12" t="str">
        <f t="shared" si="52"/>
        <v/>
      </c>
      <c r="T133" s="12" t="str">
        <f t="shared" si="53"/>
        <v/>
      </c>
      <c r="U133" s="12" t="str">
        <f t="shared" si="54"/>
        <v/>
      </c>
      <c r="V133" s="12"/>
      <c r="Y133" s="12">
        <f t="shared" si="55"/>
        <v>0</v>
      </c>
      <c r="Z133" s="12">
        <f t="shared" si="56"/>
        <v>0</v>
      </c>
      <c r="AA133" s="12" t="str">
        <f t="shared" si="57"/>
        <v/>
      </c>
      <c r="AB133" s="12" t="str">
        <f t="shared" si="58"/>
        <v/>
      </c>
      <c r="AC133" s="12" t="str">
        <f t="shared" si="59"/>
        <v/>
      </c>
      <c r="AD133" s="12" t="str">
        <f>IF(OR(AE133="",AE133="(blank)",AE133="Grand Total"),"",MAX($AD$3:AD132)+1)</f>
        <v/>
      </c>
    </row>
    <row r="134" spans="3:30">
      <c r="C134" s="12">
        <f t="shared" si="43"/>
        <v>0</v>
      </c>
      <c r="D134" s="12">
        <f t="shared" si="44"/>
        <v>0</v>
      </c>
      <c r="E134" s="12" t="str">
        <f t="shared" si="45"/>
        <v/>
      </c>
      <c r="F134" s="12" t="str">
        <f t="shared" si="46"/>
        <v/>
      </c>
      <c r="G134" s="12"/>
      <c r="H134"/>
      <c r="I134"/>
      <c r="J134" s="12">
        <f t="shared" si="47"/>
        <v>0</v>
      </c>
      <c r="K134" s="12" t="str">
        <f t="shared" si="48"/>
        <v/>
      </c>
      <c r="L134" s="12" t="str">
        <f t="shared" si="49"/>
        <v/>
      </c>
      <c r="M134" s="12" t="str">
        <f t="shared" si="50"/>
        <v/>
      </c>
      <c r="N134" s="12"/>
      <c r="P134"/>
      <c r="Q134"/>
      <c r="R134" s="12">
        <f t="shared" si="51"/>
        <v>0</v>
      </c>
      <c r="S134" s="12" t="str">
        <f t="shared" si="52"/>
        <v/>
      </c>
      <c r="T134" s="12" t="str">
        <f t="shared" si="53"/>
        <v/>
      </c>
      <c r="U134" s="12" t="str">
        <f t="shared" si="54"/>
        <v/>
      </c>
      <c r="V134" s="12"/>
      <c r="Y134" s="12">
        <f t="shared" si="55"/>
        <v>0</v>
      </c>
      <c r="Z134" s="12">
        <f t="shared" si="56"/>
        <v>0</v>
      </c>
      <c r="AA134" s="12" t="str">
        <f t="shared" si="57"/>
        <v/>
      </c>
      <c r="AB134" s="12" t="str">
        <f t="shared" si="58"/>
        <v/>
      </c>
      <c r="AC134" s="12" t="str">
        <f t="shared" si="59"/>
        <v/>
      </c>
      <c r="AD134" s="12" t="str">
        <f>IF(OR(AE134="",AE134="(blank)",AE134="Grand Total"),"",MAX($AD$3:AD133)+1)</f>
        <v/>
      </c>
    </row>
    <row r="135" spans="3:30">
      <c r="C135" s="12">
        <f t="shared" si="43"/>
        <v>0</v>
      </c>
      <c r="D135" s="12">
        <f t="shared" si="44"/>
        <v>0</v>
      </c>
      <c r="E135" s="12" t="str">
        <f t="shared" si="45"/>
        <v/>
      </c>
      <c r="F135" s="12" t="str">
        <f t="shared" si="46"/>
        <v/>
      </c>
      <c r="G135" s="12"/>
      <c r="H135"/>
      <c r="I135"/>
      <c r="J135" s="12">
        <f t="shared" si="47"/>
        <v>0</v>
      </c>
      <c r="K135" s="12" t="str">
        <f t="shared" si="48"/>
        <v/>
      </c>
      <c r="L135" s="12" t="str">
        <f t="shared" si="49"/>
        <v/>
      </c>
      <c r="M135" s="12" t="str">
        <f t="shared" si="50"/>
        <v/>
      </c>
      <c r="N135" s="12"/>
      <c r="P135"/>
      <c r="Q135"/>
      <c r="R135" s="12">
        <f t="shared" si="51"/>
        <v>0</v>
      </c>
      <c r="S135" s="12" t="str">
        <f t="shared" si="52"/>
        <v/>
      </c>
      <c r="T135" s="12" t="str">
        <f t="shared" si="53"/>
        <v/>
      </c>
      <c r="U135" s="12" t="str">
        <f t="shared" si="54"/>
        <v/>
      </c>
      <c r="V135" s="12"/>
      <c r="Y135" s="12">
        <f t="shared" si="55"/>
        <v>0</v>
      </c>
      <c r="Z135" s="12">
        <f t="shared" si="56"/>
        <v>0</v>
      </c>
      <c r="AA135" s="12" t="str">
        <f t="shared" si="57"/>
        <v/>
      </c>
      <c r="AB135" s="12" t="str">
        <f t="shared" si="58"/>
        <v/>
      </c>
      <c r="AC135" s="12" t="str">
        <f t="shared" si="59"/>
        <v/>
      </c>
      <c r="AD135" s="12" t="str">
        <f>IF(OR(AE135="",AE135="(blank)",AE135="Grand Total"),"",MAX($AD$3:AD134)+1)</f>
        <v/>
      </c>
    </row>
    <row r="136" spans="3:30">
      <c r="C136" s="12">
        <f t="shared" si="43"/>
        <v>0</v>
      </c>
      <c r="D136" s="12">
        <f t="shared" si="44"/>
        <v>0</v>
      </c>
      <c r="E136" s="12" t="str">
        <f t="shared" si="45"/>
        <v/>
      </c>
      <c r="F136" s="12" t="str">
        <f t="shared" si="46"/>
        <v/>
      </c>
      <c r="G136" s="12"/>
      <c r="H136"/>
      <c r="I136"/>
      <c r="J136" s="12">
        <f t="shared" si="47"/>
        <v>0</v>
      </c>
      <c r="K136" s="12" t="str">
        <f t="shared" si="48"/>
        <v/>
      </c>
      <c r="L136" s="12" t="str">
        <f t="shared" si="49"/>
        <v/>
      </c>
      <c r="M136" s="12" t="str">
        <f t="shared" si="50"/>
        <v/>
      </c>
      <c r="N136" s="12"/>
      <c r="P136"/>
      <c r="Q136"/>
      <c r="R136" s="12">
        <f t="shared" si="51"/>
        <v>0</v>
      </c>
      <c r="S136" s="12" t="str">
        <f t="shared" si="52"/>
        <v/>
      </c>
      <c r="T136" s="12" t="str">
        <f t="shared" si="53"/>
        <v/>
      </c>
      <c r="U136" s="12" t="str">
        <f t="shared" si="54"/>
        <v/>
      </c>
      <c r="V136" s="12"/>
      <c r="Y136" s="12">
        <f t="shared" si="55"/>
        <v>0</v>
      </c>
      <c r="Z136" s="12">
        <f t="shared" si="56"/>
        <v>0</v>
      </c>
      <c r="AA136" s="12" t="str">
        <f t="shared" si="57"/>
        <v/>
      </c>
      <c r="AB136" s="12" t="str">
        <f t="shared" si="58"/>
        <v/>
      </c>
      <c r="AC136" s="12" t="str">
        <f t="shared" si="59"/>
        <v/>
      </c>
      <c r="AD136" s="12" t="str">
        <f>IF(OR(AE136="",AE136="(blank)",AE136="Grand Total"),"",MAX($AD$3:AD135)+1)</f>
        <v/>
      </c>
    </row>
    <row r="137" spans="3:30">
      <c r="C137" s="12">
        <f t="shared" si="43"/>
        <v>0</v>
      </c>
      <c r="D137" s="12">
        <f t="shared" si="44"/>
        <v>0</v>
      </c>
      <c r="E137" s="12" t="str">
        <f t="shared" si="45"/>
        <v/>
      </c>
      <c r="F137" s="12" t="str">
        <f t="shared" si="46"/>
        <v/>
      </c>
      <c r="G137" s="12"/>
      <c r="H137"/>
      <c r="I137"/>
      <c r="J137" s="12">
        <f t="shared" si="47"/>
        <v>0</v>
      </c>
      <c r="K137" s="12" t="str">
        <f t="shared" si="48"/>
        <v/>
      </c>
      <c r="L137" s="12" t="str">
        <f t="shared" si="49"/>
        <v/>
      </c>
      <c r="M137" s="12" t="str">
        <f t="shared" si="50"/>
        <v/>
      </c>
      <c r="N137" s="12"/>
      <c r="P137"/>
      <c r="Q137"/>
      <c r="R137" s="12">
        <f t="shared" si="51"/>
        <v>0</v>
      </c>
      <c r="S137" s="12" t="str">
        <f t="shared" si="52"/>
        <v/>
      </c>
      <c r="T137" s="12" t="str">
        <f t="shared" si="53"/>
        <v/>
      </c>
      <c r="U137" s="12" t="str">
        <f t="shared" si="54"/>
        <v/>
      </c>
      <c r="V137" s="12"/>
      <c r="Y137" s="12">
        <f t="shared" si="55"/>
        <v>0</v>
      </c>
      <c r="Z137" s="12">
        <f t="shared" si="56"/>
        <v>0</v>
      </c>
      <c r="AA137" s="12" t="str">
        <f t="shared" si="57"/>
        <v/>
      </c>
      <c r="AB137" s="12" t="str">
        <f t="shared" si="58"/>
        <v/>
      </c>
      <c r="AC137" s="12" t="str">
        <f t="shared" si="59"/>
        <v/>
      </c>
      <c r="AD137" s="12" t="str">
        <f>IF(OR(AE137="",AE137="(blank)",AE137="Grand Total"),"",MAX($AD$3:AD136)+1)</f>
        <v/>
      </c>
    </row>
    <row r="138" spans="3:30">
      <c r="C138" s="12">
        <f t="shared" si="43"/>
        <v>0</v>
      </c>
      <c r="D138" s="12">
        <f t="shared" si="44"/>
        <v>0</v>
      </c>
      <c r="E138" s="12" t="str">
        <f t="shared" si="45"/>
        <v/>
      </c>
      <c r="F138" s="12" t="str">
        <f t="shared" si="46"/>
        <v/>
      </c>
      <c r="G138" s="12"/>
      <c r="H138"/>
      <c r="I138"/>
      <c r="J138" s="12">
        <f t="shared" si="47"/>
        <v>0</v>
      </c>
      <c r="K138" s="12" t="str">
        <f t="shared" si="48"/>
        <v/>
      </c>
      <c r="L138" s="12" t="str">
        <f t="shared" si="49"/>
        <v/>
      </c>
      <c r="M138" s="12" t="str">
        <f t="shared" si="50"/>
        <v/>
      </c>
      <c r="N138" s="12"/>
      <c r="P138"/>
      <c r="Q138"/>
      <c r="R138" s="12">
        <f t="shared" si="51"/>
        <v>0</v>
      </c>
      <c r="S138" s="12" t="str">
        <f t="shared" si="52"/>
        <v/>
      </c>
      <c r="T138" s="12" t="str">
        <f t="shared" si="53"/>
        <v/>
      </c>
      <c r="U138" s="12" t="str">
        <f t="shared" si="54"/>
        <v/>
      </c>
      <c r="V138" s="12"/>
      <c r="Y138" s="12">
        <f t="shared" si="55"/>
        <v>0</v>
      </c>
      <c r="Z138" s="12">
        <f t="shared" si="56"/>
        <v>0</v>
      </c>
      <c r="AA138" s="12" t="str">
        <f t="shared" si="57"/>
        <v/>
      </c>
      <c r="AB138" s="12" t="str">
        <f t="shared" si="58"/>
        <v/>
      </c>
      <c r="AC138" s="12" t="str">
        <f t="shared" si="59"/>
        <v/>
      </c>
      <c r="AD138" s="12" t="str">
        <f>IF(OR(AE138="",AE138="(blank)",AE138="Grand Total"),"",MAX($AD$3:AD137)+1)</f>
        <v/>
      </c>
    </row>
    <row r="139" spans="3:30">
      <c r="C139" s="12">
        <f t="shared" si="43"/>
        <v>0</v>
      </c>
      <c r="D139" s="12">
        <f t="shared" si="44"/>
        <v>0</v>
      </c>
      <c r="E139" s="12" t="str">
        <f t="shared" si="45"/>
        <v/>
      </c>
      <c r="F139" s="12" t="str">
        <f t="shared" si="46"/>
        <v/>
      </c>
      <c r="G139" s="12"/>
      <c r="H139"/>
      <c r="I139"/>
      <c r="J139" s="12">
        <f t="shared" si="47"/>
        <v>0</v>
      </c>
      <c r="K139" s="12" t="str">
        <f t="shared" si="48"/>
        <v/>
      </c>
      <c r="L139" s="12" t="str">
        <f t="shared" si="49"/>
        <v/>
      </c>
      <c r="M139" s="12" t="str">
        <f t="shared" si="50"/>
        <v/>
      </c>
      <c r="N139" s="12"/>
      <c r="P139"/>
      <c r="Q139"/>
      <c r="R139" s="12">
        <f t="shared" si="51"/>
        <v>0</v>
      </c>
      <c r="S139" s="12" t="str">
        <f t="shared" si="52"/>
        <v/>
      </c>
      <c r="T139" s="12" t="str">
        <f t="shared" si="53"/>
        <v/>
      </c>
      <c r="U139" s="12" t="str">
        <f t="shared" si="54"/>
        <v/>
      </c>
      <c r="V139" s="12"/>
      <c r="Y139" s="12">
        <f t="shared" si="55"/>
        <v>0</v>
      </c>
      <c r="Z139" s="12">
        <f t="shared" si="56"/>
        <v>0</v>
      </c>
      <c r="AA139" s="12" t="str">
        <f t="shared" si="57"/>
        <v/>
      </c>
      <c r="AB139" s="12" t="str">
        <f t="shared" si="58"/>
        <v/>
      </c>
      <c r="AC139" s="12" t="str">
        <f t="shared" si="59"/>
        <v/>
      </c>
      <c r="AD139" s="12" t="str">
        <f>IF(OR(AE139="",AE139="(blank)",AE139="Grand Total"),"",MAX($AD$3:AD138)+1)</f>
        <v/>
      </c>
    </row>
    <row r="140" spans="3:30">
      <c r="C140" s="12">
        <f t="shared" si="43"/>
        <v>0</v>
      </c>
      <c r="D140" s="12">
        <f t="shared" si="44"/>
        <v>0</v>
      </c>
      <c r="E140" s="12" t="str">
        <f t="shared" si="45"/>
        <v/>
      </c>
      <c r="F140" s="12" t="str">
        <f t="shared" si="46"/>
        <v/>
      </c>
      <c r="G140" s="12"/>
      <c r="H140"/>
      <c r="I140"/>
      <c r="J140" s="12">
        <f t="shared" si="47"/>
        <v>0</v>
      </c>
      <c r="K140" s="12" t="str">
        <f t="shared" si="48"/>
        <v/>
      </c>
      <c r="L140" s="12" t="str">
        <f t="shared" si="49"/>
        <v/>
      </c>
      <c r="M140" s="12" t="str">
        <f t="shared" si="50"/>
        <v/>
      </c>
      <c r="N140" s="12"/>
      <c r="P140"/>
      <c r="Q140"/>
      <c r="R140" s="12">
        <f t="shared" si="51"/>
        <v>0</v>
      </c>
      <c r="S140" s="12" t="str">
        <f t="shared" si="52"/>
        <v/>
      </c>
      <c r="T140" s="12" t="str">
        <f t="shared" si="53"/>
        <v/>
      </c>
      <c r="U140" s="12" t="str">
        <f t="shared" si="54"/>
        <v/>
      </c>
      <c r="V140" s="12"/>
      <c r="Y140" s="12">
        <f t="shared" si="55"/>
        <v>0</v>
      </c>
      <c r="Z140" s="12">
        <f t="shared" si="56"/>
        <v>0</v>
      </c>
      <c r="AA140" s="12" t="str">
        <f t="shared" si="57"/>
        <v/>
      </c>
      <c r="AB140" s="12" t="str">
        <f t="shared" si="58"/>
        <v/>
      </c>
      <c r="AC140" s="12" t="str">
        <f t="shared" si="59"/>
        <v/>
      </c>
      <c r="AD140" s="12" t="str">
        <f>IF(OR(AE140="",AE140="(blank)",AE140="Grand Total"),"",MAX($AD$3:AD139)+1)</f>
        <v/>
      </c>
    </row>
    <row r="141" spans="3:30">
      <c r="C141" s="12">
        <f t="shared" si="43"/>
        <v>0</v>
      </c>
      <c r="D141" s="12">
        <f t="shared" si="44"/>
        <v>0</v>
      </c>
      <c r="E141" s="12" t="str">
        <f t="shared" si="45"/>
        <v/>
      </c>
      <c r="F141" s="12" t="str">
        <f t="shared" si="46"/>
        <v/>
      </c>
      <c r="G141" s="12"/>
      <c r="H141"/>
      <c r="I141"/>
      <c r="J141" s="12">
        <f t="shared" si="47"/>
        <v>0</v>
      </c>
      <c r="K141" s="12" t="str">
        <f t="shared" si="48"/>
        <v/>
      </c>
      <c r="L141" s="12" t="str">
        <f t="shared" si="49"/>
        <v/>
      </c>
      <c r="M141" s="12" t="str">
        <f t="shared" si="50"/>
        <v/>
      </c>
      <c r="N141" s="12"/>
      <c r="P141"/>
      <c r="Q141"/>
      <c r="R141" s="12">
        <f t="shared" si="51"/>
        <v>0</v>
      </c>
      <c r="S141" s="12" t="str">
        <f t="shared" si="52"/>
        <v/>
      </c>
      <c r="T141" s="12" t="str">
        <f t="shared" si="53"/>
        <v/>
      </c>
      <c r="U141" s="12" t="str">
        <f t="shared" si="54"/>
        <v/>
      </c>
      <c r="V141" s="12"/>
      <c r="Y141" s="12">
        <f t="shared" si="55"/>
        <v>0</v>
      </c>
      <c r="Z141" s="12">
        <f t="shared" si="56"/>
        <v>0</v>
      </c>
      <c r="AA141" s="12" t="str">
        <f t="shared" si="57"/>
        <v/>
      </c>
      <c r="AB141" s="12" t="str">
        <f t="shared" si="58"/>
        <v/>
      </c>
      <c r="AC141" s="12" t="str">
        <f t="shared" si="59"/>
        <v/>
      </c>
      <c r="AD141" s="12" t="str">
        <f>IF(OR(AE141="",AE141="(blank)",AE141="Grand Total"),"",MAX($AD$3:AD140)+1)</f>
        <v/>
      </c>
    </row>
    <row r="142" spans="3:30">
      <c r="C142" s="12">
        <f t="shared" si="43"/>
        <v>0</v>
      </c>
      <c r="D142" s="12">
        <f t="shared" si="44"/>
        <v>0</v>
      </c>
      <c r="E142" s="12" t="str">
        <f t="shared" si="45"/>
        <v/>
      </c>
      <c r="F142" s="12" t="str">
        <f t="shared" si="46"/>
        <v/>
      </c>
      <c r="G142" s="12"/>
      <c r="H142"/>
      <c r="I142"/>
      <c r="J142" s="12">
        <f t="shared" si="47"/>
        <v>0</v>
      </c>
      <c r="K142" s="12" t="str">
        <f t="shared" si="48"/>
        <v/>
      </c>
      <c r="L142" s="12" t="str">
        <f t="shared" si="49"/>
        <v/>
      </c>
      <c r="M142" s="12" t="str">
        <f t="shared" si="50"/>
        <v/>
      </c>
      <c r="N142" s="12"/>
      <c r="P142"/>
      <c r="Q142"/>
      <c r="R142" s="12">
        <f t="shared" si="51"/>
        <v>0</v>
      </c>
      <c r="S142" s="12" t="str">
        <f t="shared" si="52"/>
        <v/>
      </c>
      <c r="T142" s="12" t="str">
        <f t="shared" si="53"/>
        <v/>
      </c>
      <c r="U142" s="12" t="str">
        <f t="shared" si="54"/>
        <v/>
      </c>
      <c r="V142" s="12"/>
      <c r="Y142" s="12">
        <f t="shared" si="55"/>
        <v>0</v>
      </c>
      <c r="Z142" s="12">
        <f t="shared" si="56"/>
        <v>0</v>
      </c>
      <c r="AA142" s="12" t="str">
        <f t="shared" si="57"/>
        <v/>
      </c>
      <c r="AB142" s="12" t="str">
        <f t="shared" si="58"/>
        <v/>
      </c>
      <c r="AC142" s="12" t="str">
        <f t="shared" si="59"/>
        <v/>
      </c>
      <c r="AD142" s="12" t="str">
        <f>IF(OR(AE142="",AE142="(blank)",AE142="Grand Total"),"",MAX($AD$3:AD141)+1)</f>
        <v/>
      </c>
    </row>
    <row r="143" spans="3:30">
      <c r="C143" s="12">
        <f t="shared" si="43"/>
        <v>0</v>
      </c>
      <c r="D143" s="12">
        <f t="shared" si="44"/>
        <v>0</v>
      </c>
      <c r="E143" s="12" t="str">
        <f t="shared" si="45"/>
        <v/>
      </c>
      <c r="F143" s="12" t="str">
        <f t="shared" si="46"/>
        <v/>
      </c>
      <c r="G143" s="12"/>
      <c r="H143"/>
      <c r="I143"/>
      <c r="J143" s="12">
        <f t="shared" si="47"/>
        <v>0</v>
      </c>
      <c r="K143" s="12" t="str">
        <f t="shared" si="48"/>
        <v/>
      </c>
      <c r="L143" s="12" t="str">
        <f t="shared" si="49"/>
        <v/>
      </c>
      <c r="M143" s="12" t="str">
        <f t="shared" si="50"/>
        <v/>
      </c>
      <c r="N143" s="12"/>
      <c r="P143"/>
      <c r="Q143"/>
      <c r="R143" s="12">
        <f t="shared" si="51"/>
        <v>0</v>
      </c>
      <c r="S143" s="12" t="str">
        <f t="shared" si="52"/>
        <v/>
      </c>
      <c r="T143" s="12" t="str">
        <f t="shared" si="53"/>
        <v/>
      </c>
      <c r="U143" s="12" t="str">
        <f t="shared" si="54"/>
        <v/>
      </c>
      <c r="V143" s="12"/>
      <c r="Y143" s="12">
        <f t="shared" si="55"/>
        <v>0</v>
      </c>
      <c r="Z143" s="12">
        <f t="shared" si="56"/>
        <v>0</v>
      </c>
      <c r="AA143" s="12" t="str">
        <f t="shared" si="57"/>
        <v/>
      </c>
      <c r="AB143" s="12" t="str">
        <f t="shared" si="58"/>
        <v/>
      </c>
      <c r="AC143" s="12" t="str">
        <f t="shared" si="59"/>
        <v/>
      </c>
      <c r="AD143" s="12" t="str">
        <f>IF(OR(AE143="",AE143="(blank)",AE143="Grand Total"),"",MAX($AD$3:AD142)+1)</f>
        <v/>
      </c>
    </row>
    <row r="144" spans="3:30">
      <c r="C144" s="12">
        <f t="shared" si="43"/>
        <v>0</v>
      </c>
      <c r="D144" s="12">
        <f t="shared" si="44"/>
        <v>0</v>
      </c>
      <c r="E144" s="12" t="str">
        <f t="shared" si="45"/>
        <v/>
      </c>
      <c r="F144" s="12" t="str">
        <f t="shared" si="46"/>
        <v/>
      </c>
      <c r="G144" s="12"/>
      <c r="H144"/>
      <c r="I144"/>
      <c r="J144" s="12">
        <f t="shared" si="47"/>
        <v>0</v>
      </c>
      <c r="K144" s="12" t="str">
        <f t="shared" si="48"/>
        <v/>
      </c>
      <c r="L144" s="12" t="str">
        <f t="shared" si="49"/>
        <v/>
      </c>
      <c r="M144" s="12" t="str">
        <f t="shared" si="50"/>
        <v/>
      </c>
      <c r="N144" s="12"/>
      <c r="P144"/>
      <c r="Q144"/>
      <c r="R144" s="12">
        <f t="shared" si="51"/>
        <v>0</v>
      </c>
      <c r="S144" s="12" t="str">
        <f t="shared" si="52"/>
        <v/>
      </c>
      <c r="T144" s="12" t="str">
        <f t="shared" si="53"/>
        <v/>
      </c>
      <c r="U144" s="12" t="str">
        <f t="shared" si="54"/>
        <v/>
      </c>
      <c r="V144" s="12"/>
      <c r="Y144" s="12">
        <f t="shared" si="55"/>
        <v>0</v>
      </c>
      <c r="Z144" s="12">
        <f t="shared" si="56"/>
        <v>0</v>
      </c>
      <c r="AA144" s="12" t="str">
        <f t="shared" si="57"/>
        <v/>
      </c>
      <c r="AB144" s="12" t="str">
        <f t="shared" si="58"/>
        <v/>
      </c>
      <c r="AC144" s="12" t="str">
        <f t="shared" si="59"/>
        <v/>
      </c>
      <c r="AD144" s="12" t="str">
        <f>IF(OR(AE144="",AE144="(blank)",AE144="Grand Total"),"",MAX($AD$3:AD143)+1)</f>
        <v/>
      </c>
    </row>
    <row r="145" spans="3:30">
      <c r="C145" s="12">
        <f t="shared" si="43"/>
        <v>0</v>
      </c>
      <c r="D145" s="12">
        <f t="shared" si="44"/>
        <v>0</v>
      </c>
      <c r="E145" s="12" t="str">
        <f t="shared" si="45"/>
        <v/>
      </c>
      <c r="F145" s="12" t="str">
        <f t="shared" si="46"/>
        <v/>
      </c>
      <c r="G145" s="12"/>
      <c r="H145"/>
      <c r="I145"/>
      <c r="J145" s="12">
        <f t="shared" si="47"/>
        <v>0</v>
      </c>
      <c r="K145" s="12" t="str">
        <f t="shared" si="48"/>
        <v/>
      </c>
      <c r="L145" s="12" t="str">
        <f t="shared" si="49"/>
        <v/>
      </c>
      <c r="M145" s="12" t="str">
        <f t="shared" si="50"/>
        <v/>
      </c>
      <c r="N145" s="12"/>
      <c r="P145"/>
      <c r="Q145"/>
      <c r="R145" s="12">
        <f t="shared" si="51"/>
        <v>0</v>
      </c>
      <c r="S145" s="12" t="str">
        <f t="shared" si="52"/>
        <v/>
      </c>
      <c r="T145" s="12" t="str">
        <f t="shared" si="53"/>
        <v/>
      </c>
      <c r="U145" s="12" t="str">
        <f t="shared" si="54"/>
        <v/>
      </c>
      <c r="V145" s="12"/>
      <c r="Y145" s="12">
        <f t="shared" si="55"/>
        <v>0</v>
      </c>
      <c r="Z145" s="12">
        <f t="shared" si="56"/>
        <v>0</v>
      </c>
      <c r="AA145" s="12" t="str">
        <f t="shared" si="57"/>
        <v/>
      </c>
      <c r="AB145" s="12" t="str">
        <f t="shared" si="58"/>
        <v/>
      </c>
      <c r="AC145" s="12" t="str">
        <f t="shared" si="59"/>
        <v/>
      </c>
      <c r="AD145" s="12" t="str">
        <f>IF(OR(AE145="",AE145="(blank)",AE145="Grand Total"),"",MAX($AD$3:AD144)+1)</f>
        <v/>
      </c>
    </row>
    <row r="146" spans="3:30">
      <c r="C146" s="12">
        <f t="shared" si="43"/>
        <v>0</v>
      </c>
      <c r="D146" s="12">
        <f t="shared" si="44"/>
        <v>0</v>
      </c>
      <c r="E146" s="12" t="str">
        <f t="shared" si="45"/>
        <v/>
      </c>
      <c r="F146" s="12" t="str">
        <f t="shared" si="46"/>
        <v/>
      </c>
      <c r="G146" s="12"/>
      <c r="H146"/>
      <c r="I146"/>
      <c r="J146" s="12">
        <f t="shared" si="47"/>
        <v>0</v>
      </c>
      <c r="K146" s="12" t="str">
        <f t="shared" si="48"/>
        <v/>
      </c>
      <c r="L146" s="12" t="str">
        <f t="shared" si="49"/>
        <v/>
      </c>
      <c r="M146" s="12" t="str">
        <f t="shared" si="50"/>
        <v/>
      </c>
      <c r="N146" s="12"/>
      <c r="P146"/>
      <c r="Q146"/>
      <c r="R146" s="12">
        <f t="shared" si="51"/>
        <v>0</v>
      </c>
      <c r="S146" s="12" t="str">
        <f t="shared" si="52"/>
        <v/>
      </c>
      <c r="T146" s="12" t="str">
        <f t="shared" si="53"/>
        <v/>
      </c>
      <c r="U146" s="12" t="str">
        <f t="shared" si="54"/>
        <v/>
      </c>
      <c r="V146" s="12"/>
      <c r="Y146" s="12">
        <f t="shared" si="55"/>
        <v>0</v>
      </c>
      <c r="Z146" s="12">
        <f t="shared" si="56"/>
        <v>0</v>
      </c>
      <c r="AA146" s="12" t="str">
        <f t="shared" si="57"/>
        <v/>
      </c>
      <c r="AB146" s="12" t="str">
        <f t="shared" si="58"/>
        <v/>
      </c>
      <c r="AC146" s="12" t="str">
        <f t="shared" si="59"/>
        <v/>
      </c>
      <c r="AD146" s="12" t="str">
        <f>IF(OR(AE146="",AE146="(blank)",AE146="Grand Total"),"",MAX($AD$3:AD145)+1)</f>
        <v/>
      </c>
    </row>
    <row r="147" spans="3:30">
      <c r="C147" s="12">
        <f t="shared" si="43"/>
        <v>0</v>
      </c>
      <c r="D147" s="12">
        <f t="shared" si="44"/>
        <v>0</v>
      </c>
      <c r="E147" s="12" t="str">
        <f t="shared" si="45"/>
        <v/>
      </c>
      <c r="F147" s="12" t="str">
        <f t="shared" si="46"/>
        <v/>
      </c>
      <c r="G147" s="12"/>
      <c r="H147"/>
      <c r="I147"/>
      <c r="J147" s="12">
        <f t="shared" si="47"/>
        <v>0</v>
      </c>
      <c r="K147" s="12" t="str">
        <f t="shared" si="48"/>
        <v/>
      </c>
      <c r="L147" s="12" t="str">
        <f t="shared" si="49"/>
        <v/>
      </c>
      <c r="M147" s="12" t="str">
        <f t="shared" si="50"/>
        <v/>
      </c>
      <c r="N147" s="12"/>
      <c r="P147"/>
      <c r="Q147"/>
      <c r="R147" s="12">
        <f t="shared" si="51"/>
        <v>0</v>
      </c>
      <c r="S147" s="12" t="str">
        <f t="shared" si="52"/>
        <v/>
      </c>
      <c r="T147" s="12" t="str">
        <f t="shared" si="53"/>
        <v/>
      </c>
      <c r="U147" s="12" t="str">
        <f t="shared" si="54"/>
        <v/>
      </c>
      <c r="V147" s="12"/>
      <c r="Y147" s="12">
        <f t="shared" si="55"/>
        <v>0</v>
      </c>
      <c r="Z147" s="12">
        <f t="shared" si="56"/>
        <v>0</v>
      </c>
      <c r="AA147" s="12" t="str">
        <f t="shared" si="57"/>
        <v/>
      </c>
      <c r="AB147" s="12" t="str">
        <f t="shared" si="58"/>
        <v/>
      </c>
      <c r="AC147" s="12" t="str">
        <f t="shared" si="59"/>
        <v/>
      </c>
      <c r="AD147" s="12" t="str">
        <f>IF(OR(AE147="",AE147="(blank)",AE147="Grand Total"),"",MAX($AD$3:AD146)+1)</f>
        <v/>
      </c>
    </row>
    <row r="148" spans="3:30">
      <c r="C148" s="12">
        <f t="shared" si="43"/>
        <v>0</v>
      </c>
      <c r="D148" s="12">
        <f t="shared" si="44"/>
        <v>0</v>
      </c>
      <c r="E148" s="12" t="str">
        <f t="shared" si="45"/>
        <v/>
      </c>
      <c r="F148" s="12" t="str">
        <f t="shared" si="46"/>
        <v/>
      </c>
      <c r="G148" s="12"/>
      <c r="H148"/>
      <c r="I148"/>
      <c r="J148" s="12">
        <f t="shared" si="47"/>
        <v>0</v>
      </c>
      <c r="K148" s="12" t="str">
        <f t="shared" si="48"/>
        <v/>
      </c>
      <c r="L148" s="12" t="str">
        <f t="shared" si="49"/>
        <v/>
      </c>
      <c r="M148" s="12" t="str">
        <f t="shared" si="50"/>
        <v/>
      </c>
      <c r="N148" s="12"/>
      <c r="P148"/>
      <c r="Q148"/>
      <c r="R148" s="12">
        <f t="shared" si="51"/>
        <v>0</v>
      </c>
      <c r="S148" s="12" t="str">
        <f t="shared" si="52"/>
        <v/>
      </c>
      <c r="T148" s="12" t="str">
        <f t="shared" si="53"/>
        <v/>
      </c>
      <c r="U148" s="12" t="str">
        <f t="shared" si="54"/>
        <v/>
      </c>
      <c r="V148" s="12"/>
      <c r="Y148" s="12">
        <f t="shared" si="55"/>
        <v>0</v>
      </c>
      <c r="Z148" s="12">
        <f t="shared" si="56"/>
        <v>0</v>
      </c>
      <c r="AA148" s="12" t="str">
        <f t="shared" si="57"/>
        <v/>
      </c>
      <c r="AB148" s="12" t="str">
        <f t="shared" si="58"/>
        <v/>
      </c>
      <c r="AC148" s="12" t="str">
        <f t="shared" si="59"/>
        <v/>
      </c>
      <c r="AD148" s="12" t="str">
        <f>IF(OR(AE148="",AE148="(blank)",AE148="Grand Total"),"",MAX($AD$3:AD147)+1)</f>
        <v/>
      </c>
    </row>
    <row r="149" spans="3:30">
      <c r="C149" s="12">
        <f t="shared" si="43"/>
        <v>0</v>
      </c>
      <c r="D149" s="12">
        <f t="shared" si="44"/>
        <v>0</v>
      </c>
      <c r="E149" s="12" t="str">
        <f t="shared" si="45"/>
        <v/>
      </c>
      <c r="F149" s="12" t="str">
        <f t="shared" si="46"/>
        <v/>
      </c>
      <c r="G149" s="12"/>
      <c r="H149"/>
      <c r="I149"/>
      <c r="J149" s="12">
        <f t="shared" si="47"/>
        <v>0</v>
      </c>
      <c r="K149" s="12" t="str">
        <f t="shared" si="48"/>
        <v/>
      </c>
      <c r="L149" s="12" t="str">
        <f t="shared" si="49"/>
        <v/>
      </c>
      <c r="M149" s="12" t="str">
        <f t="shared" si="50"/>
        <v/>
      </c>
      <c r="N149" s="12"/>
      <c r="P149"/>
      <c r="Q149"/>
      <c r="R149" s="12">
        <f t="shared" si="51"/>
        <v>0</v>
      </c>
      <c r="S149" s="12" t="str">
        <f t="shared" si="52"/>
        <v/>
      </c>
      <c r="T149" s="12" t="str">
        <f t="shared" si="53"/>
        <v/>
      </c>
      <c r="U149" s="12" t="str">
        <f t="shared" si="54"/>
        <v/>
      </c>
      <c r="V149" s="12"/>
      <c r="Y149" s="12">
        <f t="shared" si="55"/>
        <v>0</v>
      </c>
      <c r="Z149" s="12">
        <f t="shared" si="56"/>
        <v>0</v>
      </c>
      <c r="AA149" s="12" t="str">
        <f t="shared" si="57"/>
        <v/>
      </c>
      <c r="AB149" s="12" t="str">
        <f t="shared" si="58"/>
        <v/>
      </c>
      <c r="AC149" s="12" t="str">
        <f t="shared" si="59"/>
        <v/>
      </c>
      <c r="AD149" s="12" t="str">
        <f>IF(OR(AE149="",AE149="(blank)",AE149="Grand Total"),"",MAX($AD$3:AD148)+1)</f>
        <v/>
      </c>
    </row>
    <row r="150" spans="3:30">
      <c r="C150" s="12">
        <f t="shared" ref="C150:C213" si="60">IF(OR(B150="",A150=""),0,C149+1)</f>
        <v>0</v>
      </c>
      <c r="D150" s="12">
        <f t="shared" ref="D150:D213" si="61">IF(C150=0,A150,D149)</f>
        <v>0</v>
      </c>
      <c r="E150" s="12" t="str">
        <f t="shared" ref="E150:E213" si="62">IF(C150=0,"",D150&amp;C150)</f>
        <v/>
      </c>
      <c r="F150" s="12" t="str">
        <f t="shared" ref="F150:F213" si="63">IF(E150="","",A150)</f>
        <v/>
      </c>
      <c r="G150" s="12"/>
      <c r="H150"/>
      <c r="I150"/>
      <c r="J150" s="12">
        <f t="shared" ref="J150:J213" si="64">IF(OR(I150="",H150="",H150="Grand Total"),0,J149+1)</f>
        <v>0</v>
      </c>
      <c r="K150" s="12" t="str">
        <f t="shared" ref="K150:K213" si="65">IF(H150="Grand Total","",IF(OR(H150="",H150="(blank)"),K149,IF(J150=0,H150,K149)))</f>
        <v/>
      </c>
      <c r="L150" s="12" t="str">
        <f t="shared" ref="L150:L213" si="66">IF(OR(H150="",J150=0),"",K150&amp;J150)</f>
        <v/>
      </c>
      <c r="M150" s="12" t="str">
        <f t="shared" ref="M150:M213" si="67">IF(L150="","",H150)</f>
        <v/>
      </c>
      <c r="N150" s="12"/>
      <c r="P150"/>
      <c r="Q150"/>
      <c r="R150" s="12">
        <f t="shared" ref="R150:R213" si="68">IF(OR(Q150="",P150="",P150="Grand Total"),0,R149+1)</f>
        <v>0</v>
      </c>
      <c r="S150" s="12" t="str">
        <f t="shared" ref="S150:S213" si="69">IF(P150="Grand Total","",IF(OR(P150="",P150="(blank)"),S149,IF(R150=0,P150,S149)))</f>
        <v/>
      </c>
      <c r="T150" s="12" t="str">
        <f t="shared" ref="T150:T213" si="70">IF(OR(P150="",R150=0),"",S150&amp;R150)</f>
        <v/>
      </c>
      <c r="U150" s="12" t="str">
        <f t="shared" ref="U150:U213" si="71">IF(T150="","",P150)</f>
        <v/>
      </c>
      <c r="V150" s="12"/>
      <c r="Y150" s="12">
        <f t="shared" ref="Y150:Y213" si="72">IF(X150="",0,Y149+1)</f>
        <v>0</v>
      </c>
      <c r="Z150" s="12">
        <f t="shared" ref="Z150:Z213" si="73">IF(Z149="(blank)",W150,IF(AND(Y150=0,Y149=0),Z149,IF(AND(Y150=0,X151=""),W150,Z149)))</f>
        <v>0</v>
      </c>
      <c r="AA150" s="12" t="str">
        <f t="shared" ref="AA150:AA213" si="74">IF(Z150=W150,"",IF(X150&lt;&gt;"",AA149,Z150&amp;W150))</f>
        <v/>
      </c>
      <c r="AB150" s="12" t="str">
        <f t="shared" ref="AB150:AB213" si="75">IF(Y150=0,"",AA150&amp;Y150)</f>
        <v/>
      </c>
      <c r="AC150" s="12" t="str">
        <f t="shared" ref="AC150:AC213" si="76">IF(AB150="","",IF(W150="","",W150))</f>
        <v/>
      </c>
      <c r="AD150" s="12" t="str">
        <f>IF(OR(AE150="",AE150="(blank)",AE150="Grand Total"),"",MAX($AD$3:AD149)+1)</f>
        <v/>
      </c>
    </row>
    <row r="151" spans="3:30">
      <c r="C151" s="12">
        <f t="shared" si="60"/>
        <v>0</v>
      </c>
      <c r="D151" s="12">
        <f t="shared" si="61"/>
        <v>0</v>
      </c>
      <c r="E151" s="12" t="str">
        <f t="shared" si="62"/>
        <v/>
      </c>
      <c r="F151" s="12" t="str">
        <f t="shared" si="63"/>
        <v/>
      </c>
      <c r="G151" s="12"/>
      <c r="H151"/>
      <c r="I151"/>
      <c r="J151" s="12">
        <f t="shared" si="64"/>
        <v>0</v>
      </c>
      <c r="K151" s="12" t="str">
        <f t="shared" si="65"/>
        <v/>
      </c>
      <c r="L151" s="12" t="str">
        <f t="shared" si="66"/>
        <v/>
      </c>
      <c r="M151" s="12" t="str">
        <f t="shared" si="67"/>
        <v/>
      </c>
      <c r="N151" s="12"/>
      <c r="P151"/>
      <c r="Q151"/>
      <c r="R151" s="12">
        <f t="shared" si="68"/>
        <v>0</v>
      </c>
      <c r="S151" s="12" t="str">
        <f t="shared" si="69"/>
        <v/>
      </c>
      <c r="T151" s="12" t="str">
        <f t="shared" si="70"/>
        <v/>
      </c>
      <c r="U151" s="12" t="str">
        <f t="shared" si="71"/>
        <v/>
      </c>
      <c r="V151" s="12"/>
      <c r="Y151" s="12">
        <f t="shared" si="72"/>
        <v>0</v>
      </c>
      <c r="Z151" s="12">
        <f t="shared" si="73"/>
        <v>0</v>
      </c>
      <c r="AA151" s="12" t="str">
        <f t="shared" si="74"/>
        <v/>
      </c>
      <c r="AB151" s="12" t="str">
        <f t="shared" si="75"/>
        <v/>
      </c>
      <c r="AC151" s="12" t="str">
        <f t="shared" si="76"/>
        <v/>
      </c>
      <c r="AD151" s="12" t="str">
        <f>IF(OR(AE151="",AE151="(blank)",AE151="Grand Total"),"",MAX($AD$3:AD150)+1)</f>
        <v/>
      </c>
    </row>
    <row r="152" spans="3:30">
      <c r="C152" s="12">
        <f t="shared" si="60"/>
        <v>0</v>
      </c>
      <c r="D152" s="12">
        <f t="shared" si="61"/>
        <v>0</v>
      </c>
      <c r="E152" s="12" t="str">
        <f t="shared" si="62"/>
        <v/>
      </c>
      <c r="F152" s="12" t="str">
        <f t="shared" si="63"/>
        <v/>
      </c>
      <c r="G152" s="12"/>
      <c r="H152"/>
      <c r="I152"/>
      <c r="J152" s="12">
        <f t="shared" si="64"/>
        <v>0</v>
      </c>
      <c r="K152" s="12" t="str">
        <f t="shared" si="65"/>
        <v/>
      </c>
      <c r="L152" s="12" t="str">
        <f t="shared" si="66"/>
        <v/>
      </c>
      <c r="M152" s="12" t="str">
        <f t="shared" si="67"/>
        <v/>
      </c>
      <c r="N152" s="12"/>
      <c r="P152"/>
      <c r="Q152"/>
      <c r="R152" s="12">
        <f t="shared" si="68"/>
        <v>0</v>
      </c>
      <c r="S152" s="12" t="str">
        <f t="shared" si="69"/>
        <v/>
      </c>
      <c r="T152" s="12" t="str">
        <f t="shared" si="70"/>
        <v/>
      </c>
      <c r="U152" s="12" t="str">
        <f t="shared" si="71"/>
        <v/>
      </c>
      <c r="V152" s="12"/>
      <c r="Y152" s="12">
        <f t="shared" si="72"/>
        <v>0</v>
      </c>
      <c r="Z152" s="12">
        <f t="shared" si="73"/>
        <v>0</v>
      </c>
      <c r="AA152" s="12" t="str">
        <f t="shared" si="74"/>
        <v/>
      </c>
      <c r="AB152" s="12" t="str">
        <f t="shared" si="75"/>
        <v/>
      </c>
      <c r="AC152" s="12" t="str">
        <f t="shared" si="76"/>
        <v/>
      </c>
      <c r="AD152" s="12" t="str">
        <f>IF(OR(AE152="",AE152="(blank)",AE152="Grand Total"),"",MAX($AD$3:AD151)+1)</f>
        <v/>
      </c>
    </row>
    <row r="153" spans="3:30">
      <c r="C153" s="12">
        <f t="shared" si="60"/>
        <v>0</v>
      </c>
      <c r="D153" s="12">
        <f t="shared" si="61"/>
        <v>0</v>
      </c>
      <c r="E153" s="12" t="str">
        <f t="shared" si="62"/>
        <v/>
      </c>
      <c r="F153" s="12" t="str">
        <f t="shared" si="63"/>
        <v/>
      </c>
      <c r="G153" s="12"/>
      <c r="H153"/>
      <c r="I153"/>
      <c r="J153" s="12">
        <f t="shared" si="64"/>
        <v>0</v>
      </c>
      <c r="K153" s="12" t="str">
        <f t="shared" si="65"/>
        <v/>
      </c>
      <c r="L153" s="12" t="str">
        <f t="shared" si="66"/>
        <v/>
      </c>
      <c r="M153" s="12" t="str">
        <f t="shared" si="67"/>
        <v/>
      </c>
      <c r="N153" s="12"/>
      <c r="P153"/>
      <c r="Q153"/>
      <c r="R153" s="12">
        <f t="shared" si="68"/>
        <v>0</v>
      </c>
      <c r="S153" s="12" t="str">
        <f t="shared" si="69"/>
        <v/>
      </c>
      <c r="T153" s="12" t="str">
        <f t="shared" si="70"/>
        <v/>
      </c>
      <c r="U153" s="12" t="str">
        <f t="shared" si="71"/>
        <v/>
      </c>
      <c r="V153" s="12"/>
      <c r="Y153" s="12">
        <f t="shared" si="72"/>
        <v>0</v>
      </c>
      <c r="Z153" s="12">
        <f t="shared" si="73"/>
        <v>0</v>
      </c>
      <c r="AA153" s="12" t="str">
        <f t="shared" si="74"/>
        <v/>
      </c>
      <c r="AB153" s="12" t="str">
        <f t="shared" si="75"/>
        <v/>
      </c>
      <c r="AC153" s="12" t="str">
        <f t="shared" si="76"/>
        <v/>
      </c>
      <c r="AD153" s="12" t="str">
        <f>IF(OR(AE153="",AE153="(blank)",AE153="Grand Total"),"",MAX($AD$3:AD152)+1)</f>
        <v/>
      </c>
    </row>
    <row r="154" spans="3:30">
      <c r="C154" s="12">
        <f t="shared" si="60"/>
        <v>0</v>
      </c>
      <c r="D154" s="12">
        <f t="shared" si="61"/>
        <v>0</v>
      </c>
      <c r="E154" s="12" t="str">
        <f t="shared" si="62"/>
        <v/>
      </c>
      <c r="F154" s="12" t="str">
        <f t="shared" si="63"/>
        <v/>
      </c>
      <c r="G154" s="12"/>
      <c r="H154"/>
      <c r="I154"/>
      <c r="J154" s="12">
        <f t="shared" si="64"/>
        <v>0</v>
      </c>
      <c r="K154" s="12" t="str">
        <f t="shared" si="65"/>
        <v/>
      </c>
      <c r="L154" s="12" t="str">
        <f t="shared" si="66"/>
        <v/>
      </c>
      <c r="M154" s="12" t="str">
        <f t="shared" si="67"/>
        <v/>
      </c>
      <c r="N154" s="12"/>
      <c r="P154"/>
      <c r="Q154"/>
      <c r="R154" s="12">
        <f t="shared" si="68"/>
        <v>0</v>
      </c>
      <c r="S154" s="12" t="str">
        <f t="shared" si="69"/>
        <v/>
      </c>
      <c r="T154" s="12" t="str">
        <f t="shared" si="70"/>
        <v/>
      </c>
      <c r="U154" s="12" t="str">
        <f t="shared" si="71"/>
        <v/>
      </c>
      <c r="V154" s="12"/>
      <c r="Y154" s="12">
        <f t="shared" si="72"/>
        <v>0</v>
      </c>
      <c r="Z154" s="12">
        <f t="shared" si="73"/>
        <v>0</v>
      </c>
      <c r="AA154" s="12" t="str">
        <f t="shared" si="74"/>
        <v/>
      </c>
      <c r="AB154" s="12" t="str">
        <f t="shared" si="75"/>
        <v/>
      </c>
      <c r="AC154" s="12" t="str">
        <f t="shared" si="76"/>
        <v/>
      </c>
      <c r="AD154" s="12" t="str">
        <f>IF(OR(AE154="",AE154="(blank)",AE154="Grand Total"),"",MAX($AD$3:AD153)+1)</f>
        <v/>
      </c>
    </row>
    <row r="155" spans="3:30">
      <c r="C155" s="12">
        <f t="shared" si="60"/>
        <v>0</v>
      </c>
      <c r="D155" s="12">
        <f t="shared" si="61"/>
        <v>0</v>
      </c>
      <c r="E155" s="12" t="str">
        <f t="shared" si="62"/>
        <v/>
      </c>
      <c r="F155" s="12" t="str">
        <f t="shared" si="63"/>
        <v/>
      </c>
      <c r="G155" s="12"/>
      <c r="H155"/>
      <c r="I155"/>
      <c r="J155" s="12">
        <f t="shared" si="64"/>
        <v>0</v>
      </c>
      <c r="K155" s="12" t="str">
        <f t="shared" si="65"/>
        <v/>
      </c>
      <c r="L155" s="12" t="str">
        <f t="shared" si="66"/>
        <v/>
      </c>
      <c r="M155" s="12" t="str">
        <f t="shared" si="67"/>
        <v/>
      </c>
      <c r="N155" s="12"/>
      <c r="P155"/>
      <c r="Q155"/>
      <c r="R155" s="12">
        <f t="shared" si="68"/>
        <v>0</v>
      </c>
      <c r="S155" s="12" t="str">
        <f t="shared" si="69"/>
        <v/>
      </c>
      <c r="T155" s="12" t="str">
        <f t="shared" si="70"/>
        <v/>
      </c>
      <c r="U155" s="12" t="str">
        <f t="shared" si="71"/>
        <v/>
      </c>
      <c r="V155" s="12"/>
      <c r="Y155" s="12">
        <f t="shared" si="72"/>
        <v>0</v>
      </c>
      <c r="Z155" s="12">
        <f t="shared" si="73"/>
        <v>0</v>
      </c>
      <c r="AA155" s="12" t="str">
        <f t="shared" si="74"/>
        <v/>
      </c>
      <c r="AB155" s="12" t="str">
        <f t="shared" si="75"/>
        <v/>
      </c>
      <c r="AC155" s="12" t="str">
        <f t="shared" si="76"/>
        <v/>
      </c>
      <c r="AD155" s="12" t="str">
        <f>IF(OR(AE155="",AE155="(blank)",AE155="Grand Total"),"",MAX($AD$3:AD154)+1)</f>
        <v/>
      </c>
    </row>
    <row r="156" spans="3:30">
      <c r="C156" s="12">
        <f t="shared" si="60"/>
        <v>0</v>
      </c>
      <c r="D156" s="12">
        <f t="shared" si="61"/>
        <v>0</v>
      </c>
      <c r="E156" s="12" t="str">
        <f t="shared" si="62"/>
        <v/>
      </c>
      <c r="F156" s="12" t="str">
        <f t="shared" si="63"/>
        <v/>
      </c>
      <c r="G156" s="12"/>
      <c r="H156"/>
      <c r="I156"/>
      <c r="J156" s="12">
        <f t="shared" si="64"/>
        <v>0</v>
      </c>
      <c r="K156" s="12" t="str">
        <f t="shared" si="65"/>
        <v/>
      </c>
      <c r="L156" s="12" t="str">
        <f t="shared" si="66"/>
        <v/>
      </c>
      <c r="M156" s="12" t="str">
        <f t="shared" si="67"/>
        <v/>
      </c>
      <c r="N156" s="12"/>
      <c r="P156"/>
      <c r="Q156"/>
      <c r="R156" s="12">
        <f t="shared" si="68"/>
        <v>0</v>
      </c>
      <c r="S156" s="12" t="str">
        <f t="shared" si="69"/>
        <v/>
      </c>
      <c r="T156" s="12" t="str">
        <f t="shared" si="70"/>
        <v/>
      </c>
      <c r="U156" s="12" t="str">
        <f t="shared" si="71"/>
        <v/>
      </c>
      <c r="V156" s="12"/>
      <c r="Y156" s="12">
        <f t="shared" si="72"/>
        <v>0</v>
      </c>
      <c r="Z156" s="12">
        <f t="shared" si="73"/>
        <v>0</v>
      </c>
      <c r="AA156" s="12" t="str">
        <f t="shared" si="74"/>
        <v/>
      </c>
      <c r="AB156" s="12" t="str">
        <f t="shared" si="75"/>
        <v/>
      </c>
      <c r="AC156" s="12" t="str">
        <f t="shared" si="76"/>
        <v/>
      </c>
      <c r="AD156" s="12" t="str">
        <f>IF(OR(AE156="",AE156="(blank)",AE156="Grand Total"),"",MAX($AD$3:AD155)+1)</f>
        <v/>
      </c>
    </row>
    <row r="157" spans="3:30">
      <c r="C157" s="12">
        <f t="shared" si="60"/>
        <v>0</v>
      </c>
      <c r="D157" s="12">
        <f t="shared" si="61"/>
        <v>0</v>
      </c>
      <c r="E157" s="12" t="str">
        <f t="shared" si="62"/>
        <v/>
      </c>
      <c r="F157" s="12" t="str">
        <f t="shared" si="63"/>
        <v/>
      </c>
      <c r="G157" s="12"/>
      <c r="H157"/>
      <c r="I157"/>
      <c r="J157" s="12">
        <f t="shared" si="64"/>
        <v>0</v>
      </c>
      <c r="K157" s="12" t="str">
        <f t="shared" si="65"/>
        <v/>
      </c>
      <c r="L157" s="12" t="str">
        <f t="shared" si="66"/>
        <v/>
      </c>
      <c r="M157" s="12" t="str">
        <f t="shared" si="67"/>
        <v/>
      </c>
      <c r="N157" s="12"/>
      <c r="P157"/>
      <c r="Q157"/>
      <c r="R157" s="12">
        <f t="shared" si="68"/>
        <v>0</v>
      </c>
      <c r="S157" s="12" t="str">
        <f t="shared" si="69"/>
        <v/>
      </c>
      <c r="T157" s="12" t="str">
        <f t="shared" si="70"/>
        <v/>
      </c>
      <c r="U157" s="12" t="str">
        <f t="shared" si="71"/>
        <v/>
      </c>
      <c r="V157" s="12"/>
      <c r="Y157" s="12">
        <f t="shared" si="72"/>
        <v>0</v>
      </c>
      <c r="Z157" s="12">
        <f t="shared" si="73"/>
        <v>0</v>
      </c>
      <c r="AA157" s="12" t="str">
        <f t="shared" si="74"/>
        <v/>
      </c>
      <c r="AB157" s="12" t="str">
        <f t="shared" si="75"/>
        <v/>
      </c>
      <c r="AC157" s="12" t="str">
        <f t="shared" si="76"/>
        <v/>
      </c>
      <c r="AD157" s="12" t="str">
        <f>IF(OR(AE157="",AE157="(blank)",AE157="Grand Total"),"",MAX($AD$3:AD156)+1)</f>
        <v/>
      </c>
    </row>
    <row r="158" spans="3:30">
      <c r="C158" s="12">
        <f t="shared" si="60"/>
        <v>0</v>
      </c>
      <c r="D158" s="12">
        <f t="shared" si="61"/>
        <v>0</v>
      </c>
      <c r="E158" s="12" t="str">
        <f t="shared" si="62"/>
        <v/>
      </c>
      <c r="F158" s="12" t="str">
        <f t="shared" si="63"/>
        <v/>
      </c>
      <c r="G158" s="12"/>
      <c r="H158"/>
      <c r="I158"/>
      <c r="J158" s="12">
        <f t="shared" si="64"/>
        <v>0</v>
      </c>
      <c r="K158" s="12" t="str">
        <f t="shared" si="65"/>
        <v/>
      </c>
      <c r="L158" s="12" t="str">
        <f t="shared" si="66"/>
        <v/>
      </c>
      <c r="M158" s="12" t="str">
        <f t="shared" si="67"/>
        <v/>
      </c>
      <c r="N158" s="12"/>
      <c r="P158"/>
      <c r="Q158"/>
      <c r="R158" s="12">
        <f t="shared" si="68"/>
        <v>0</v>
      </c>
      <c r="S158" s="12" t="str">
        <f t="shared" si="69"/>
        <v/>
      </c>
      <c r="T158" s="12" t="str">
        <f t="shared" si="70"/>
        <v/>
      </c>
      <c r="U158" s="12" t="str">
        <f t="shared" si="71"/>
        <v/>
      </c>
      <c r="V158" s="12"/>
      <c r="Y158" s="12">
        <f t="shared" si="72"/>
        <v>0</v>
      </c>
      <c r="Z158" s="12">
        <f t="shared" si="73"/>
        <v>0</v>
      </c>
      <c r="AA158" s="12" t="str">
        <f t="shared" si="74"/>
        <v/>
      </c>
      <c r="AB158" s="12" t="str">
        <f t="shared" si="75"/>
        <v/>
      </c>
      <c r="AC158" s="12" t="str">
        <f t="shared" si="76"/>
        <v/>
      </c>
      <c r="AD158" s="12" t="str">
        <f>IF(OR(AE158="",AE158="(blank)",AE158="Grand Total"),"",MAX($AD$3:AD157)+1)</f>
        <v/>
      </c>
    </row>
    <row r="159" spans="3:30">
      <c r="C159" s="12">
        <f t="shared" si="60"/>
        <v>0</v>
      </c>
      <c r="D159" s="12">
        <f t="shared" si="61"/>
        <v>0</v>
      </c>
      <c r="E159" s="12" t="str">
        <f t="shared" si="62"/>
        <v/>
      </c>
      <c r="F159" s="12" t="str">
        <f t="shared" si="63"/>
        <v/>
      </c>
      <c r="G159" s="12"/>
      <c r="H159"/>
      <c r="I159"/>
      <c r="J159" s="12">
        <f t="shared" si="64"/>
        <v>0</v>
      </c>
      <c r="K159" s="12" t="str">
        <f t="shared" si="65"/>
        <v/>
      </c>
      <c r="L159" s="12" t="str">
        <f t="shared" si="66"/>
        <v/>
      </c>
      <c r="M159" s="12" t="str">
        <f t="shared" si="67"/>
        <v/>
      </c>
      <c r="N159" s="12"/>
      <c r="P159"/>
      <c r="Q159"/>
      <c r="R159" s="12">
        <f t="shared" si="68"/>
        <v>0</v>
      </c>
      <c r="S159" s="12" t="str">
        <f t="shared" si="69"/>
        <v/>
      </c>
      <c r="T159" s="12" t="str">
        <f t="shared" si="70"/>
        <v/>
      </c>
      <c r="U159" s="12" t="str">
        <f t="shared" si="71"/>
        <v/>
      </c>
      <c r="V159" s="12"/>
      <c r="Y159" s="12">
        <f t="shared" si="72"/>
        <v>0</v>
      </c>
      <c r="Z159" s="12">
        <f t="shared" si="73"/>
        <v>0</v>
      </c>
      <c r="AA159" s="12" t="str">
        <f t="shared" si="74"/>
        <v/>
      </c>
      <c r="AB159" s="12" t="str">
        <f t="shared" si="75"/>
        <v/>
      </c>
      <c r="AC159" s="12" t="str">
        <f t="shared" si="76"/>
        <v/>
      </c>
      <c r="AD159" s="12" t="str">
        <f>IF(OR(AE159="",AE159="(blank)",AE159="Grand Total"),"",MAX($AD$3:AD158)+1)</f>
        <v/>
      </c>
    </row>
    <row r="160" spans="3:30">
      <c r="C160" s="12">
        <f t="shared" si="60"/>
        <v>0</v>
      </c>
      <c r="D160" s="12">
        <f t="shared" si="61"/>
        <v>0</v>
      </c>
      <c r="E160" s="12" t="str">
        <f t="shared" si="62"/>
        <v/>
      </c>
      <c r="F160" s="12" t="str">
        <f t="shared" si="63"/>
        <v/>
      </c>
      <c r="G160" s="12"/>
      <c r="H160"/>
      <c r="I160"/>
      <c r="J160" s="12">
        <f t="shared" si="64"/>
        <v>0</v>
      </c>
      <c r="K160" s="12" t="str">
        <f t="shared" si="65"/>
        <v/>
      </c>
      <c r="L160" s="12" t="str">
        <f t="shared" si="66"/>
        <v/>
      </c>
      <c r="M160" s="12" t="str">
        <f t="shared" si="67"/>
        <v/>
      </c>
      <c r="N160" s="12"/>
      <c r="P160"/>
      <c r="Q160"/>
      <c r="R160" s="12">
        <f t="shared" si="68"/>
        <v>0</v>
      </c>
      <c r="S160" s="12" t="str">
        <f t="shared" si="69"/>
        <v/>
      </c>
      <c r="T160" s="12" t="str">
        <f t="shared" si="70"/>
        <v/>
      </c>
      <c r="U160" s="12" t="str">
        <f t="shared" si="71"/>
        <v/>
      </c>
      <c r="V160" s="12"/>
      <c r="Y160" s="12">
        <f t="shared" si="72"/>
        <v>0</v>
      </c>
      <c r="Z160" s="12">
        <f t="shared" si="73"/>
        <v>0</v>
      </c>
      <c r="AA160" s="12" t="str">
        <f t="shared" si="74"/>
        <v/>
      </c>
      <c r="AB160" s="12" t="str">
        <f t="shared" si="75"/>
        <v/>
      </c>
      <c r="AC160" s="12" t="str">
        <f t="shared" si="76"/>
        <v/>
      </c>
      <c r="AD160" s="12" t="str">
        <f>IF(OR(AE160="",AE160="(blank)",AE160="Grand Total"),"",MAX($AD$3:AD159)+1)</f>
        <v/>
      </c>
    </row>
    <row r="161" spans="3:30">
      <c r="C161" s="12">
        <f t="shared" si="60"/>
        <v>0</v>
      </c>
      <c r="D161" s="12">
        <f t="shared" si="61"/>
        <v>0</v>
      </c>
      <c r="E161" s="12" t="str">
        <f t="shared" si="62"/>
        <v/>
      </c>
      <c r="F161" s="12" t="str">
        <f t="shared" si="63"/>
        <v/>
      </c>
      <c r="G161" s="12"/>
      <c r="H161"/>
      <c r="I161"/>
      <c r="J161" s="12">
        <f t="shared" si="64"/>
        <v>0</v>
      </c>
      <c r="K161" s="12" t="str">
        <f t="shared" si="65"/>
        <v/>
      </c>
      <c r="L161" s="12" t="str">
        <f t="shared" si="66"/>
        <v/>
      </c>
      <c r="M161" s="12" t="str">
        <f t="shared" si="67"/>
        <v/>
      </c>
      <c r="N161" s="12"/>
      <c r="P161"/>
      <c r="Q161"/>
      <c r="R161" s="12">
        <f t="shared" si="68"/>
        <v>0</v>
      </c>
      <c r="S161" s="12" t="str">
        <f t="shared" si="69"/>
        <v/>
      </c>
      <c r="T161" s="12" t="str">
        <f t="shared" si="70"/>
        <v/>
      </c>
      <c r="U161" s="12" t="str">
        <f t="shared" si="71"/>
        <v/>
      </c>
      <c r="V161" s="12"/>
      <c r="Y161" s="12">
        <f t="shared" si="72"/>
        <v>0</v>
      </c>
      <c r="Z161" s="12">
        <f t="shared" si="73"/>
        <v>0</v>
      </c>
      <c r="AA161" s="12" t="str">
        <f t="shared" si="74"/>
        <v/>
      </c>
      <c r="AB161" s="12" t="str">
        <f t="shared" si="75"/>
        <v/>
      </c>
      <c r="AC161" s="12" t="str">
        <f t="shared" si="76"/>
        <v/>
      </c>
      <c r="AD161" s="12" t="str">
        <f>IF(OR(AE161="",AE161="(blank)",AE161="Grand Total"),"",MAX($AD$3:AD160)+1)</f>
        <v/>
      </c>
    </row>
    <row r="162" spans="3:30">
      <c r="C162" s="12">
        <f t="shared" si="60"/>
        <v>0</v>
      </c>
      <c r="D162" s="12">
        <f t="shared" si="61"/>
        <v>0</v>
      </c>
      <c r="E162" s="12" t="str">
        <f t="shared" si="62"/>
        <v/>
      </c>
      <c r="F162" s="12" t="str">
        <f t="shared" si="63"/>
        <v/>
      </c>
      <c r="G162" s="12"/>
      <c r="H162"/>
      <c r="I162"/>
      <c r="J162" s="12">
        <f t="shared" si="64"/>
        <v>0</v>
      </c>
      <c r="K162" s="12" t="str">
        <f t="shared" si="65"/>
        <v/>
      </c>
      <c r="L162" s="12" t="str">
        <f t="shared" si="66"/>
        <v/>
      </c>
      <c r="M162" s="12" t="str">
        <f t="shared" si="67"/>
        <v/>
      </c>
      <c r="N162" s="12"/>
      <c r="P162"/>
      <c r="Q162"/>
      <c r="R162" s="12">
        <f t="shared" si="68"/>
        <v>0</v>
      </c>
      <c r="S162" s="12" t="str">
        <f t="shared" si="69"/>
        <v/>
      </c>
      <c r="T162" s="12" t="str">
        <f t="shared" si="70"/>
        <v/>
      </c>
      <c r="U162" s="12" t="str">
        <f t="shared" si="71"/>
        <v/>
      </c>
      <c r="V162" s="12"/>
      <c r="Y162" s="12">
        <f t="shared" si="72"/>
        <v>0</v>
      </c>
      <c r="Z162" s="12">
        <f t="shared" si="73"/>
        <v>0</v>
      </c>
      <c r="AA162" s="12" t="str">
        <f t="shared" si="74"/>
        <v/>
      </c>
      <c r="AB162" s="12" t="str">
        <f t="shared" si="75"/>
        <v/>
      </c>
      <c r="AC162" s="12" t="str">
        <f t="shared" si="76"/>
        <v/>
      </c>
      <c r="AD162" s="12" t="str">
        <f>IF(OR(AE162="",AE162="(blank)",AE162="Grand Total"),"",MAX($AD$3:AD161)+1)</f>
        <v/>
      </c>
    </row>
    <row r="163" spans="3:30">
      <c r="C163" s="12">
        <f t="shared" si="60"/>
        <v>0</v>
      </c>
      <c r="D163" s="12">
        <f t="shared" si="61"/>
        <v>0</v>
      </c>
      <c r="E163" s="12" t="str">
        <f t="shared" si="62"/>
        <v/>
      </c>
      <c r="F163" s="12" t="str">
        <f t="shared" si="63"/>
        <v/>
      </c>
      <c r="G163" s="12"/>
      <c r="H163"/>
      <c r="I163"/>
      <c r="J163" s="12">
        <f t="shared" si="64"/>
        <v>0</v>
      </c>
      <c r="K163" s="12" t="str">
        <f t="shared" si="65"/>
        <v/>
      </c>
      <c r="L163" s="12" t="str">
        <f t="shared" si="66"/>
        <v/>
      </c>
      <c r="M163" s="12" t="str">
        <f t="shared" si="67"/>
        <v/>
      </c>
      <c r="N163" s="12"/>
      <c r="P163"/>
      <c r="Q163"/>
      <c r="R163" s="12">
        <f t="shared" si="68"/>
        <v>0</v>
      </c>
      <c r="S163" s="12" t="str">
        <f t="shared" si="69"/>
        <v/>
      </c>
      <c r="T163" s="12" t="str">
        <f t="shared" si="70"/>
        <v/>
      </c>
      <c r="U163" s="12" t="str">
        <f t="shared" si="71"/>
        <v/>
      </c>
      <c r="V163" s="12"/>
      <c r="Y163" s="12">
        <f t="shared" si="72"/>
        <v>0</v>
      </c>
      <c r="Z163" s="12">
        <f t="shared" si="73"/>
        <v>0</v>
      </c>
      <c r="AA163" s="12" t="str">
        <f t="shared" si="74"/>
        <v/>
      </c>
      <c r="AB163" s="12" t="str">
        <f t="shared" si="75"/>
        <v/>
      </c>
      <c r="AC163" s="12" t="str">
        <f t="shared" si="76"/>
        <v/>
      </c>
      <c r="AD163" s="12" t="str">
        <f>IF(OR(AE163="",AE163="(blank)",AE163="Grand Total"),"",MAX($AD$3:AD162)+1)</f>
        <v/>
      </c>
    </row>
    <row r="164" spans="3:30">
      <c r="C164" s="12">
        <f t="shared" si="60"/>
        <v>0</v>
      </c>
      <c r="D164" s="12">
        <f t="shared" si="61"/>
        <v>0</v>
      </c>
      <c r="E164" s="12" t="str">
        <f t="shared" si="62"/>
        <v/>
      </c>
      <c r="F164" s="12" t="str">
        <f t="shared" si="63"/>
        <v/>
      </c>
      <c r="G164" s="12"/>
      <c r="H164"/>
      <c r="I164"/>
      <c r="J164" s="12">
        <f t="shared" si="64"/>
        <v>0</v>
      </c>
      <c r="K164" s="12" t="str">
        <f t="shared" si="65"/>
        <v/>
      </c>
      <c r="L164" s="12" t="str">
        <f t="shared" si="66"/>
        <v/>
      </c>
      <c r="M164" s="12" t="str">
        <f t="shared" si="67"/>
        <v/>
      </c>
      <c r="N164" s="12"/>
      <c r="P164"/>
      <c r="Q164"/>
      <c r="R164" s="12">
        <f t="shared" si="68"/>
        <v>0</v>
      </c>
      <c r="S164" s="12" t="str">
        <f t="shared" si="69"/>
        <v/>
      </c>
      <c r="T164" s="12" t="str">
        <f t="shared" si="70"/>
        <v/>
      </c>
      <c r="U164" s="12" t="str">
        <f t="shared" si="71"/>
        <v/>
      </c>
      <c r="V164" s="12"/>
      <c r="Y164" s="12">
        <f t="shared" si="72"/>
        <v>0</v>
      </c>
      <c r="Z164" s="12">
        <f t="shared" si="73"/>
        <v>0</v>
      </c>
      <c r="AA164" s="12" t="str">
        <f t="shared" si="74"/>
        <v/>
      </c>
      <c r="AB164" s="12" t="str">
        <f t="shared" si="75"/>
        <v/>
      </c>
      <c r="AC164" s="12" t="str">
        <f t="shared" si="76"/>
        <v/>
      </c>
      <c r="AD164" s="12" t="str">
        <f>IF(OR(AE164="",AE164="(blank)",AE164="Grand Total"),"",MAX($AD$3:AD163)+1)</f>
        <v/>
      </c>
    </row>
    <row r="165" spans="3:30">
      <c r="C165" s="12">
        <f t="shared" si="60"/>
        <v>0</v>
      </c>
      <c r="D165" s="12">
        <f t="shared" si="61"/>
        <v>0</v>
      </c>
      <c r="E165" s="12" t="str">
        <f t="shared" si="62"/>
        <v/>
      </c>
      <c r="F165" s="12" t="str">
        <f t="shared" si="63"/>
        <v/>
      </c>
      <c r="G165" s="12"/>
      <c r="H165"/>
      <c r="I165"/>
      <c r="J165" s="12">
        <f t="shared" si="64"/>
        <v>0</v>
      </c>
      <c r="K165" s="12" t="str">
        <f t="shared" si="65"/>
        <v/>
      </c>
      <c r="L165" s="12" t="str">
        <f t="shared" si="66"/>
        <v/>
      </c>
      <c r="M165" s="12" t="str">
        <f t="shared" si="67"/>
        <v/>
      </c>
      <c r="N165" s="12"/>
      <c r="P165"/>
      <c r="Q165"/>
      <c r="R165" s="12">
        <f t="shared" si="68"/>
        <v>0</v>
      </c>
      <c r="S165" s="12" t="str">
        <f t="shared" si="69"/>
        <v/>
      </c>
      <c r="T165" s="12" t="str">
        <f t="shared" si="70"/>
        <v/>
      </c>
      <c r="U165" s="12" t="str">
        <f t="shared" si="71"/>
        <v/>
      </c>
      <c r="V165" s="12"/>
      <c r="Y165" s="12">
        <f t="shared" si="72"/>
        <v>0</v>
      </c>
      <c r="Z165" s="12">
        <f t="shared" si="73"/>
        <v>0</v>
      </c>
      <c r="AA165" s="12" t="str">
        <f t="shared" si="74"/>
        <v/>
      </c>
      <c r="AB165" s="12" t="str">
        <f t="shared" si="75"/>
        <v/>
      </c>
      <c r="AC165" s="12" t="str">
        <f t="shared" si="76"/>
        <v/>
      </c>
      <c r="AD165" s="12" t="str">
        <f>IF(OR(AE165="",AE165="(blank)",AE165="Grand Total"),"",MAX($AD$3:AD164)+1)</f>
        <v/>
      </c>
    </row>
    <row r="166" spans="3:30">
      <c r="C166" s="12">
        <f t="shared" si="60"/>
        <v>0</v>
      </c>
      <c r="D166" s="12">
        <f t="shared" si="61"/>
        <v>0</v>
      </c>
      <c r="E166" s="12" t="str">
        <f t="shared" si="62"/>
        <v/>
      </c>
      <c r="F166" s="12" t="str">
        <f t="shared" si="63"/>
        <v/>
      </c>
      <c r="G166" s="12"/>
      <c r="H166"/>
      <c r="I166"/>
      <c r="J166" s="12">
        <f t="shared" si="64"/>
        <v>0</v>
      </c>
      <c r="K166" s="12" t="str">
        <f t="shared" si="65"/>
        <v/>
      </c>
      <c r="L166" s="12" t="str">
        <f t="shared" si="66"/>
        <v/>
      </c>
      <c r="M166" s="12" t="str">
        <f t="shared" si="67"/>
        <v/>
      </c>
      <c r="N166" s="12"/>
      <c r="P166"/>
      <c r="Q166"/>
      <c r="R166" s="12">
        <f t="shared" si="68"/>
        <v>0</v>
      </c>
      <c r="S166" s="12" t="str">
        <f t="shared" si="69"/>
        <v/>
      </c>
      <c r="T166" s="12" t="str">
        <f t="shared" si="70"/>
        <v/>
      </c>
      <c r="U166" s="12" t="str">
        <f t="shared" si="71"/>
        <v/>
      </c>
      <c r="V166" s="12"/>
      <c r="Y166" s="12">
        <f t="shared" si="72"/>
        <v>0</v>
      </c>
      <c r="Z166" s="12">
        <f t="shared" si="73"/>
        <v>0</v>
      </c>
      <c r="AA166" s="12" t="str">
        <f t="shared" si="74"/>
        <v/>
      </c>
      <c r="AB166" s="12" t="str">
        <f t="shared" si="75"/>
        <v/>
      </c>
      <c r="AC166" s="12" t="str">
        <f t="shared" si="76"/>
        <v/>
      </c>
      <c r="AD166" s="12" t="str">
        <f>IF(OR(AE166="",AE166="(blank)",AE166="Grand Total"),"",MAX($AD$3:AD165)+1)</f>
        <v/>
      </c>
    </row>
    <row r="167" spans="3:30">
      <c r="C167" s="12">
        <f t="shared" si="60"/>
        <v>0</v>
      </c>
      <c r="D167" s="12">
        <f t="shared" si="61"/>
        <v>0</v>
      </c>
      <c r="E167" s="12" t="str">
        <f t="shared" si="62"/>
        <v/>
      </c>
      <c r="F167" s="12" t="str">
        <f t="shared" si="63"/>
        <v/>
      </c>
      <c r="G167" s="12"/>
      <c r="H167"/>
      <c r="I167"/>
      <c r="J167" s="12">
        <f t="shared" si="64"/>
        <v>0</v>
      </c>
      <c r="K167" s="12" t="str">
        <f t="shared" si="65"/>
        <v/>
      </c>
      <c r="L167" s="12" t="str">
        <f t="shared" si="66"/>
        <v/>
      </c>
      <c r="M167" s="12" t="str">
        <f t="shared" si="67"/>
        <v/>
      </c>
      <c r="N167" s="12"/>
      <c r="P167"/>
      <c r="Q167"/>
      <c r="R167" s="12">
        <f t="shared" si="68"/>
        <v>0</v>
      </c>
      <c r="S167" s="12" t="str">
        <f t="shared" si="69"/>
        <v/>
      </c>
      <c r="T167" s="12" t="str">
        <f t="shared" si="70"/>
        <v/>
      </c>
      <c r="U167" s="12" t="str">
        <f t="shared" si="71"/>
        <v/>
      </c>
      <c r="V167" s="12"/>
      <c r="Y167" s="12">
        <f t="shared" si="72"/>
        <v>0</v>
      </c>
      <c r="Z167" s="12">
        <f t="shared" si="73"/>
        <v>0</v>
      </c>
      <c r="AA167" s="12" t="str">
        <f t="shared" si="74"/>
        <v/>
      </c>
      <c r="AB167" s="12" t="str">
        <f t="shared" si="75"/>
        <v/>
      </c>
      <c r="AC167" s="12" t="str">
        <f t="shared" si="76"/>
        <v/>
      </c>
      <c r="AD167" s="12" t="str">
        <f>IF(OR(AE167="",AE167="(blank)",AE167="Grand Total"),"",MAX($AD$3:AD166)+1)</f>
        <v/>
      </c>
    </row>
    <row r="168" spans="3:30">
      <c r="C168" s="12">
        <f t="shared" si="60"/>
        <v>0</v>
      </c>
      <c r="D168" s="12">
        <f t="shared" si="61"/>
        <v>0</v>
      </c>
      <c r="E168" s="12" t="str">
        <f t="shared" si="62"/>
        <v/>
      </c>
      <c r="F168" s="12" t="str">
        <f t="shared" si="63"/>
        <v/>
      </c>
      <c r="G168" s="12"/>
      <c r="H168"/>
      <c r="I168"/>
      <c r="J168" s="12">
        <f t="shared" si="64"/>
        <v>0</v>
      </c>
      <c r="K168" s="12" t="str">
        <f t="shared" si="65"/>
        <v/>
      </c>
      <c r="L168" s="12" t="str">
        <f t="shared" si="66"/>
        <v/>
      </c>
      <c r="M168" s="12" t="str">
        <f t="shared" si="67"/>
        <v/>
      </c>
      <c r="N168" s="12"/>
      <c r="P168"/>
      <c r="Q168"/>
      <c r="R168" s="12">
        <f t="shared" si="68"/>
        <v>0</v>
      </c>
      <c r="S168" s="12" t="str">
        <f t="shared" si="69"/>
        <v/>
      </c>
      <c r="T168" s="12" t="str">
        <f t="shared" si="70"/>
        <v/>
      </c>
      <c r="U168" s="12" t="str">
        <f t="shared" si="71"/>
        <v/>
      </c>
      <c r="V168" s="12"/>
      <c r="Y168" s="12">
        <f t="shared" si="72"/>
        <v>0</v>
      </c>
      <c r="Z168" s="12">
        <f t="shared" si="73"/>
        <v>0</v>
      </c>
      <c r="AA168" s="12" t="str">
        <f t="shared" si="74"/>
        <v/>
      </c>
      <c r="AB168" s="12" t="str">
        <f t="shared" si="75"/>
        <v/>
      </c>
      <c r="AC168" s="12" t="str">
        <f t="shared" si="76"/>
        <v/>
      </c>
      <c r="AD168" s="12" t="str">
        <f>IF(OR(AE168="",AE168="(blank)",AE168="Grand Total"),"",MAX($AD$3:AD167)+1)</f>
        <v/>
      </c>
    </row>
    <row r="169" spans="3:30">
      <c r="C169" s="12">
        <f t="shared" si="60"/>
        <v>0</v>
      </c>
      <c r="D169" s="12">
        <f t="shared" si="61"/>
        <v>0</v>
      </c>
      <c r="E169" s="12" t="str">
        <f t="shared" si="62"/>
        <v/>
      </c>
      <c r="F169" s="12" t="str">
        <f t="shared" si="63"/>
        <v/>
      </c>
      <c r="G169" s="12"/>
      <c r="H169"/>
      <c r="I169"/>
      <c r="J169" s="12">
        <f t="shared" si="64"/>
        <v>0</v>
      </c>
      <c r="K169" s="12" t="str">
        <f t="shared" si="65"/>
        <v/>
      </c>
      <c r="L169" s="12" t="str">
        <f t="shared" si="66"/>
        <v/>
      </c>
      <c r="M169" s="12" t="str">
        <f t="shared" si="67"/>
        <v/>
      </c>
      <c r="N169" s="12"/>
      <c r="P169"/>
      <c r="Q169"/>
      <c r="R169" s="12">
        <f t="shared" si="68"/>
        <v>0</v>
      </c>
      <c r="S169" s="12" t="str">
        <f t="shared" si="69"/>
        <v/>
      </c>
      <c r="T169" s="12" t="str">
        <f t="shared" si="70"/>
        <v/>
      </c>
      <c r="U169" s="12" t="str">
        <f t="shared" si="71"/>
        <v/>
      </c>
      <c r="V169" s="12"/>
      <c r="Y169" s="12">
        <f t="shared" si="72"/>
        <v>0</v>
      </c>
      <c r="Z169" s="12">
        <f t="shared" si="73"/>
        <v>0</v>
      </c>
      <c r="AA169" s="12" t="str">
        <f t="shared" si="74"/>
        <v/>
      </c>
      <c r="AB169" s="12" t="str">
        <f t="shared" si="75"/>
        <v/>
      </c>
      <c r="AC169" s="12" t="str">
        <f t="shared" si="76"/>
        <v/>
      </c>
      <c r="AD169" s="12" t="str">
        <f>IF(OR(AE169="",AE169="(blank)",AE169="Grand Total"),"",MAX($AD$3:AD168)+1)</f>
        <v/>
      </c>
    </row>
    <row r="170" spans="3:30">
      <c r="C170" s="12">
        <f t="shared" si="60"/>
        <v>0</v>
      </c>
      <c r="D170" s="12">
        <f t="shared" si="61"/>
        <v>0</v>
      </c>
      <c r="E170" s="12" t="str">
        <f t="shared" si="62"/>
        <v/>
      </c>
      <c r="F170" s="12" t="str">
        <f t="shared" si="63"/>
        <v/>
      </c>
      <c r="G170" s="12"/>
      <c r="H170"/>
      <c r="I170"/>
      <c r="J170" s="12">
        <f t="shared" si="64"/>
        <v>0</v>
      </c>
      <c r="K170" s="12" t="str">
        <f t="shared" si="65"/>
        <v/>
      </c>
      <c r="L170" s="12" t="str">
        <f t="shared" si="66"/>
        <v/>
      </c>
      <c r="M170" s="12" t="str">
        <f t="shared" si="67"/>
        <v/>
      </c>
      <c r="N170" s="12"/>
      <c r="P170"/>
      <c r="Q170"/>
      <c r="R170" s="12">
        <f t="shared" si="68"/>
        <v>0</v>
      </c>
      <c r="S170" s="12" t="str">
        <f t="shared" si="69"/>
        <v/>
      </c>
      <c r="T170" s="12" t="str">
        <f t="shared" si="70"/>
        <v/>
      </c>
      <c r="U170" s="12" t="str">
        <f t="shared" si="71"/>
        <v/>
      </c>
      <c r="V170" s="12"/>
      <c r="Y170" s="12">
        <f t="shared" si="72"/>
        <v>0</v>
      </c>
      <c r="Z170" s="12">
        <f t="shared" si="73"/>
        <v>0</v>
      </c>
      <c r="AA170" s="12" t="str">
        <f t="shared" si="74"/>
        <v/>
      </c>
      <c r="AB170" s="12" t="str">
        <f t="shared" si="75"/>
        <v/>
      </c>
      <c r="AC170" s="12" t="str">
        <f t="shared" si="76"/>
        <v/>
      </c>
      <c r="AD170" s="12" t="str">
        <f>IF(OR(AE170="",AE170="(blank)",AE170="Grand Total"),"",MAX($AD$3:AD169)+1)</f>
        <v/>
      </c>
    </row>
    <row r="171" spans="3:30">
      <c r="C171" s="12">
        <f t="shared" si="60"/>
        <v>0</v>
      </c>
      <c r="D171" s="12">
        <f t="shared" si="61"/>
        <v>0</v>
      </c>
      <c r="E171" s="12" t="str">
        <f t="shared" si="62"/>
        <v/>
      </c>
      <c r="F171" s="12" t="str">
        <f t="shared" si="63"/>
        <v/>
      </c>
      <c r="G171" s="12"/>
      <c r="H171"/>
      <c r="I171"/>
      <c r="J171" s="12">
        <f t="shared" si="64"/>
        <v>0</v>
      </c>
      <c r="K171" s="12" t="str">
        <f t="shared" si="65"/>
        <v/>
      </c>
      <c r="L171" s="12" t="str">
        <f t="shared" si="66"/>
        <v/>
      </c>
      <c r="M171" s="12" t="str">
        <f t="shared" si="67"/>
        <v/>
      </c>
      <c r="N171" s="12"/>
      <c r="P171"/>
      <c r="Q171"/>
      <c r="R171" s="12">
        <f t="shared" si="68"/>
        <v>0</v>
      </c>
      <c r="S171" s="12" t="str">
        <f t="shared" si="69"/>
        <v/>
      </c>
      <c r="T171" s="12" t="str">
        <f t="shared" si="70"/>
        <v/>
      </c>
      <c r="U171" s="12" t="str">
        <f t="shared" si="71"/>
        <v/>
      </c>
      <c r="V171" s="12"/>
      <c r="Y171" s="12">
        <f t="shared" si="72"/>
        <v>0</v>
      </c>
      <c r="Z171" s="12">
        <f t="shared" si="73"/>
        <v>0</v>
      </c>
      <c r="AA171" s="12" t="str">
        <f t="shared" si="74"/>
        <v/>
      </c>
      <c r="AB171" s="12" t="str">
        <f t="shared" si="75"/>
        <v/>
      </c>
      <c r="AC171" s="12" t="str">
        <f t="shared" si="76"/>
        <v/>
      </c>
      <c r="AD171" s="12" t="str">
        <f>IF(OR(AE171="",AE171="(blank)",AE171="Grand Total"),"",MAX($AD$3:AD170)+1)</f>
        <v/>
      </c>
    </row>
    <row r="172" spans="3:30">
      <c r="C172" s="12">
        <f t="shared" si="60"/>
        <v>0</v>
      </c>
      <c r="D172" s="12">
        <f t="shared" si="61"/>
        <v>0</v>
      </c>
      <c r="E172" s="12" t="str">
        <f t="shared" si="62"/>
        <v/>
      </c>
      <c r="F172" s="12" t="str">
        <f t="shared" si="63"/>
        <v/>
      </c>
      <c r="G172" s="12"/>
      <c r="H172"/>
      <c r="I172"/>
      <c r="J172" s="12">
        <f t="shared" si="64"/>
        <v>0</v>
      </c>
      <c r="K172" s="12" t="str">
        <f t="shared" si="65"/>
        <v/>
      </c>
      <c r="L172" s="12" t="str">
        <f t="shared" si="66"/>
        <v/>
      </c>
      <c r="M172" s="12" t="str">
        <f t="shared" si="67"/>
        <v/>
      </c>
      <c r="N172" s="12"/>
      <c r="P172"/>
      <c r="Q172"/>
      <c r="R172" s="12">
        <f t="shared" si="68"/>
        <v>0</v>
      </c>
      <c r="S172" s="12" t="str">
        <f t="shared" si="69"/>
        <v/>
      </c>
      <c r="T172" s="12" t="str">
        <f t="shared" si="70"/>
        <v/>
      </c>
      <c r="U172" s="12" t="str">
        <f t="shared" si="71"/>
        <v/>
      </c>
      <c r="V172" s="12"/>
      <c r="Y172" s="12">
        <f t="shared" si="72"/>
        <v>0</v>
      </c>
      <c r="Z172" s="12">
        <f t="shared" si="73"/>
        <v>0</v>
      </c>
      <c r="AA172" s="12" t="str">
        <f t="shared" si="74"/>
        <v/>
      </c>
      <c r="AB172" s="12" t="str">
        <f t="shared" si="75"/>
        <v/>
      </c>
      <c r="AC172" s="12" t="str">
        <f t="shared" si="76"/>
        <v/>
      </c>
      <c r="AD172" s="12" t="str">
        <f>IF(OR(AE172="",AE172="(blank)",AE172="Grand Total"),"",MAX($AD$3:AD171)+1)</f>
        <v/>
      </c>
    </row>
    <row r="173" spans="3:30">
      <c r="C173" s="12">
        <f t="shared" si="60"/>
        <v>0</v>
      </c>
      <c r="D173" s="12">
        <f t="shared" si="61"/>
        <v>0</v>
      </c>
      <c r="E173" s="12" t="str">
        <f t="shared" si="62"/>
        <v/>
      </c>
      <c r="F173" s="12" t="str">
        <f t="shared" si="63"/>
        <v/>
      </c>
      <c r="G173" s="12"/>
      <c r="H173"/>
      <c r="I173"/>
      <c r="J173" s="12">
        <f t="shared" si="64"/>
        <v>0</v>
      </c>
      <c r="K173" s="12" t="str">
        <f t="shared" si="65"/>
        <v/>
      </c>
      <c r="L173" s="12" t="str">
        <f t="shared" si="66"/>
        <v/>
      </c>
      <c r="M173" s="12" t="str">
        <f t="shared" si="67"/>
        <v/>
      </c>
      <c r="N173" s="12"/>
      <c r="P173"/>
      <c r="Q173"/>
      <c r="R173" s="12">
        <f t="shared" si="68"/>
        <v>0</v>
      </c>
      <c r="S173" s="12" t="str">
        <f t="shared" si="69"/>
        <v/>
      </c>
      <c r="T173" s="12" t="str">
        <f t="shared" si="70"/>
        <v/>
      </c>
      <c r="U173" s="12" t="str">
        <f t="shared" si="71"/>
        <v/>
      </c>
      <c r="V173" s="12"/>
      <c r="Y173" s="12">
        <f t="shared" si="72"/>
        <v>0</v>
      </c>
      <c r="Z173" s="12">
        <f t="shared" si="73"/>
        <v>0</v>
      </c>
      <c r="AA173" s="12" t="str">
        <f t="shared" si="74"/>
        <v/>
      </c>
      <c r="AB173" s="12" t="str">
        <f t="shared" si="75"/>
        <v/>
      </c>
      <c r="AC173" s="12" t="str">
        <f t="shared" si="76"/>
        <v/>
      </c>
      <c r="AD173" s="12" t="str">
        <f>IF(OR(AE173="",AE173="(blank)",AE173="Grand Total"),"",MAX($AD$3:AD172)+1)</f>
        <v/>
      </c>
    </row>
    <row r="174" spans="3:30">
      <c r="C174" s="12">
        <f t="shared" si="60"/>
        <v>0</v>
      </c>
      <c r="D174" s="12">
        <f t="shared" si="61"/>
        <v>0</v>
      </c>
      <c r="E174" s="12" t="str">
        <f t="shared" si="62"/>
        <v/>
      </c>
      <c r="F174" s="12" t="str">
        <f t="shared" si="63"/>
        <v/>
      </c>
      <c r="G174" s="12"/>
      <c r="H174"/>
      <c r="I174"/>
      <c r="J174" s="12">
        <f t="shared" si="64"/>
        <v>0</v>
      </c>
      <c r="K174" s="12" t="str">
        <f t="shared" si="65"/>
        <v/>
      </c>
      <c r="L174" s="12" t="str">
        <f t="shared" si="66"/>
        <v/>
      </c>
      <c r="M174" s="12" t="str">
        <f t="shared" si="67"/>
        <v/>
      </c>
      <c r="N174" s="12"/>
      <c r="P174"/>
      <c r="Q174"/>
      <c r="R174" s="12">
        <f t="shared" si="68"/>
        <v>0</v>
      </c>
      <c r="S174" s="12" t="str">
        <f t="shared" si="69"/>
        <v/>
      </c>
      <c r="T174" s="12" t="str">
        <f t="shared" si="70"/>
        <v/>
      </c>
      <c r="U174" s="12" t="str">
        <f t="shared" si="71"/>
        <v/>
      </c>
      <c r="V174" s="12"/>
      <c r="Y174" s="12">
        <f t="shared" si="72"/>
        <v>0</v>
      </c>
      <c r="Z174" s="12">
        <f t="shared" si="73"/>
        <v>0</v>
      </c>
      <c r="AA174" s="12" t="str">
        <f t="shared" si="74"/>
        <v/>
      </c>
      <c r="AB174" s="12" t="str">
        <f t="shared" si="75"/>
        <v/>
      </c>
      <c r="AC174" s="12" t="str">
        <f t="shared" si="76"/>
        <v/>
      </c>
      <c r="AD174" s="12" t="str">
        <f>IF(OR(AE174="",AE174="(blank)",AE174="Grand Total"),"",MAX($AD$3:AD173)+1)</f>
        <v/>
      </c>
    </row>
    <row r="175" spans="3:30">
      <c r="C175" s="12">
        <f t="shared" si="60"/>
        <v>0</v>
      </c>
      <c r="D175" s="12">
        <f t="shared" si="61"/>
        <v>0</v>
      </c>
      <c r="E175" s="12" t="str">
        <f t="shared" si="62"/>
        <v/>
      </c>
      <c r="F175" s="12" t="str">
        <f t="shared" si="63"/>
        <v/>
      </c>
      <c r="G175" s="12"/>
      <c r="H175"/>
      <c r="I175"/>
      <c r="J175" s="12">
        <f t="shared" si="64"/>
        <v>0</v>
      </c>
      <c r="K175" s="12" t="str">
        <f t="shared" si="65"/>
        <v/>
      </c>
      <c r="L175" s="12" t="str">
        <f t="shared" si="66"/>
        <v/>
      </c>
      <c r="M175" s="12" t="str">
        <f t="shared" si="67"/>
        <v/>
      </c>
      <c r="N175" s="12"/>
      <c r="P175"/>
      <c r="Q175"/>
      <c r="R175" s="12">
        <f t="shared" si="68"/>
        <v>0</v>
      </c>
      <c r="S175" s="12" t="str">
        <f t="shared" si="69"/>
        <v/>
      </c>
      <c r="T175" s="12" t="str">
        <f t="shared" si="70"/>
        <v/>
      </c>
      <c r="U175" s="12" t="str">
        <f t="shared" si="71"/>
        <v/>
      </c>
      <c r="V175" s="12"/>
      <c r="Y175" s="12">
        <f t="shared" si="72"/>
        <v>0</v>
      </c>
      <c r="Z175" s="12">
        <f t="shared" si="73"/>
        <v>0</v>
      </c>
      <c r="AA175" s="12" t="str">
        <f t="shared" si="74"/>
        <v/>
      </c>
      <c r="AB175" s="12" t="str">
        <f t="shared" si="75"/>
        <v/>
      </c>
      <c r="AC175" s="12" t="str">
        <f t="shared" si="76"/>
        <v/>
      </c>
      <c r="AD175" s="12" t="str">
        <f>IF(OR(AE175="",AE175="(blank)",AE175="Grand Total"),"",MAX($AD$3:AD174)+1)</f>
        <v/>
      </c>
    </row>
    <row r="176" spans="3:30">
      <c r="C176" s="12">
        <f t="shared" si="60"/>
        <v>0</v>
      </c>
      <c r="D176" s="12">
        <f t="shared" si="61"/>
        <v>0</v>
      </c>
      <c r="E176" s="12" t="str">
        <f t="shared" si="62"/>
        <v/>
      </c>
      <c r="F176" s="12" t="str">
        <f t="shared" si="63"/>
        <v/>
      </c>
      <c r="G176" s="12"/>
      <c r="H176"/>
      <c r="I176"/>
      <c r="J176" s="12">
        <f t="shared" si="64"/>
        <v>0</v>
      </c>
      <c r="K176" s="12" t="str">
        <f t="shared" si="65"/>
        <v/>
      </c>
      <c r="L176" s="12" t="str">
        <f t="shared" si="66"/>
        <v/>
      </c>
      <c r="M176" s="12" t="str">
        <f t="shared" si="67"/>
        <v/>
      </c>
      <c r="N176" s="12"/>
      <c r="P176"/>
      <c r="Q176"/>
      <c r="R176" s="12">
        <f t="shared" si="68"/>
        <v>0</v>
      </c>
      <c r="S176" s="12" t="str">
        <f t="shared" si="69"/>
        <v/>
      </c>
      <c r="T176" s="12" t="str">
        <f t="shared" si="70"/>
        <v/>
      </c>
      <c r="U176" s="12" t="str">
        <f t="shared" si="71"/>
        <v/>
      </c>
      <c r="V176" s="12"/>
      <c r="Y176" s="12">
        <f t="shared" si="72"/>
        <v>0</v>
      </c>
      <c r="Z176" s="12">
        <f t="shared" si="73"/>
        <v>0</v>
      </c>
      <c r="AA176" s="12" t="str">
        <f t="shared" si="74"/>
        <v/>
      </c>
      <c r="AB176" s="12" t="str">
        <f t="shared" si="75"/>
        <v/>
      </c>
      <c r="AC176" s="12" t="str">
        <f t="shared" si="76"/>
        <v/>
      </c>
      <c r="AD176" s="12" t="str">
        <f>IF(OR(AE176="",AE176="(blank)",AE176="Grand Total"),"",MAX($AD$3:AD175)+1)</f>
        <v/>
      </c>
    </row>
    <row r="177" spans="3:30">
      <c r="C177" s="12">
        <f t="shared" si="60"/>
        <v>0</v>
      </c>
      <c r="D177" s="12">
        <f t="shared" si="61"/>
        <v>0</v>
      </c>
      <c r="E177" s="12" t="str">
        <f t="shared" si="62"/>
        <v/>
      </c>
      <c r="F177" s="12" t="str">
        <f t="shared" si="63"/>
        <v/>
      </c>
      <c r="G177" s="12"/>
      <c r="H177"/>
      <c r="I177"/>
      <c r="J177" s="12">
        <f t="shared" si="64"/>
        <v>0</v>
      </c>
      <c r="K177" s="12" t="str">
        <f t="shared" si="65"/>
        <v/>
      </c>
      <c r="L177" s="12" t="str">
        <f t="shared" si="66"/>
        <v/>
      </c>
      <c r="M177" s="12" t="str">
        <f t="shared" si="67"/>
        <v/>
      </c>
      <c r="N177" s="12"/>
      <c r="P177"/>
      <c r="Q177"/>
      <c r="R177" s="12">
        <f t="shared" si="68"/>
        <v>0</v>
      </c>
      <c r="S177" s="12" t="str">
        <f t="shared" si="69"/>
        <v/>
      </c>
      <c r="T177" s="12" t="str">
        <f t="shared" si="70"/>
        <v/>
      </c>
      <c r="U177" s="12" t="str">
        <f t="shared" si="71"/>
        <v/>
      </c>
      <c r="V177" s="12"/>
      <c r="Y177" s="12">
        <f t="shared" si="72"/>
        <v>0</v>
      </c>
      <c r="Z177" s="12">
        <f t="shared" si="73"/>
        <v>0</v>
      </c>
      <c r="AA177" s="12" t="str">
        <f t="shared" si="74"/>
        <v/>
      </c>
      <c r="AB177" s="12" t="str">
        <f t="shared" si="75"/>
        <v/>
      </c>
      <c r="AC177" s="12" t="str">
        <f t="shared" si="76"/>
        <v/>
      </c>
      <c r="AD177" s="12" t="str">
        <f>IF(OR(AE177="",AE177="(blank)",AE177="Grand Total"),"",MAX($AD$3:AD176)+1)</f>
        <v/>
      </c>
    </row>
    <row r="178" spans="3:30">
      <c r="C178" s="12">
        <f t="shared" si="60"/>
        <v>0</v>
      </c>
      <c r="D178" s="12">
        <f t="shared" si="61"/>
        <v>0</v>
      </c>
      <c r="E178" s="12" t="str">
        <f t="shared" si="62"/>
        <v/>
      </c>
      <c r="F178" s="12" t="str">
        <f t="shared" si="63"/>
        <v/>
      </c>
      <c r="G178" s="12"/>
      <c r="H178"/>
      <c r="I178"/>
      <c r="J178" s="12">
        <f t="shared" si="64"/>
        <v>0</v>
      </c>
      <c r="K178" s="12" t="str">
        <f t="shared" si="65"/>
        <v/>
      </c>
      <c r="L178" s="12" t="str">
        <f t="shared" si="66"/>
        <v/>
      </c>
      <c r="M178" s="12" t="str">
        <f t="shared" si="67"/>
        <v/>
      </c>
      <c r="N178" s="12"/>
      <c r="P178"/>
      <c r="Q178"/>
      <c r="R178" s="12">
        <f t="shared" si="68"/>
        <v>0</v>
      </c>
      <c r="S178" s="12" t="str">
        <f t="shared" si="69"/>
        <v/>
      </c>
      <c r="T178" s="12" t="str">
        <f t="shared" si="70"/>
        <v/>
      </c>
      <c r="U178" s="12" t="str">
        <f t="shared" si="71"/>
        <v/>
      </c>
      <c r="V178" s="12"/>
      <c r="Y178" s="12">
        <f t="shared" si="72"/>
        <v>0</v>
      </c>
      <c r="Z178" s="12">
        <f t="shared" si="73"/>
        <v>0</v>
      </c>
      <c r="AA178" s="12" t="str">
        <f t="shared" si="74"/>
        <v/>
      </c>
      <c r="AB178" s="12" t="str">
        <f t="shared" si="75"/>
        <v/>
      </c>
      <c r="AC178" s="12" t="str">
        <f t="shared" si="76"/>
        <v/>
      </c>
      <c r="AD178" s="12" t="str">
        <f>IF(OR(AE178="",AE178="(blank)",AE178="Grand Total"),"",MAX($AD$3:AD177)+1)</f>
        <v/>
      </c>
    </row>
    <row r="179" spans="3:30">
      <c r="C179" s="12">
        <f t="shared" si="60"/>
        <v>0</v>
      </c>
      <c r="D179" s="12">
        <f t="shared" si="61"/>
        <v>0</v>
      </c>
      <c r="E179" s="12" t="str">
        <f t="shared" si="62"/>
        <v/>
      </c>
      <c r="F179" s="12" t="str">
        <f t="shared" si="63"/>
        <v/>
      </c>
      <c r="G179" s="12"/>
      <c r="H179"/>
      <c r="I179"/>
      <c r="J179" s="12">
        <f t="shared" si="64"/>
        <v>0</v>
      </c>
      <c r="K179" s="12" t="str">
        <f t="shared" si="65"/>
        <v/>
      </c>
      <c r="L179" s="12" t="str">
        <f t="shared" si="66"/>
        <v/>
      </c>
      <c r="M179" s="12" t="str">
        <f t="shared" si="67"/>
        <v/>
      </c>
      <c r="N179" s="12"/>
      <c r="P179"/>
      <c r="Q179"/>
      <c r="R179" s="12">
        <f t="shared" si="68"/>
        <v>0</v>
      </c>
      <c r="S179" s="12" t="str">
        <f t="shared" si="69"/>
        <v/>
      </c>
      <c r="T179" s="12" t="str">
        <f t="shared" si="70"/>
        <v/>
      </c>
      <c r="U179" s="12" t="str">
        <f t="shared" si="71"/>
        <v/>
      </c>
      <c r="V179" s="12"/>
      <c r="Y179" s="12">
        <f t="shared" si="72"/>
        <v>0</v>
      </c>
      <c r="Z179" s="12">
        <f t="shared" si="73"/>
        <v>0</v>
      </c>
      <c r="AA179" s="12" t="str">
        <f t="shared" si="74"/>
        <v/>
      </c>
      <c r="AB179" s="12" t="str">
        <f t="shared" si="75"/>
        <v/>
      </c>
      <c r="AC179" s="12" t="str">
        <f t="shared" si="76"/>
        <v/>
      </c>
      <c r="AD179" s="12" t="str">
        <f>IF(OR(AE179="",AE179="(blank)",AE179="Grand Total"),"",MAX($AD$3:AD178)+1)</f>
        <v/>
      </c>
    </row>
    <row r="180" spans="3:30">
      <c r="C180" s="12">
        <f t="shared" si="60"/>
        <v>0</v>
      </c>
      <c r="D180" s="12">
        <f t="shared" si="61"/>
        <v>0</v>
      </c>
      <c r="E180" s="12" t="str">
        <f t="shared" si="62"/>
        <v/>
      </c>
      <c r="F180" s="12" t="str">
        <f t="shared" si="63"/>
        <v/>
      </c>
      <c r="G180" s="12"/>
      <c r="H180"/>
      <c r="I180"/>
      <c r="J180" s="12">
        <f t="shared" si="64"/>
        <v>0</v>
      </c>
      <c r="K180" s="12" t="str">
        <f t="shared" si="65"/>
        <v/>
      </c>
      <c r="L180" s="12" t="str">
        <f t="shared" si="66"/>
        <v/>
      </c>
      <c r="M180" s="12" t="str">
        <f t="shared" si="67"/>
        <v/>
      </c>
      <c r="N180" s="12"/>
      <c r="P180"/>
      <c r="Q180"/>
      <c r="R180" s="12">
        <f t="shared" si="68"/>
        <v>0</v>
      </c>
      <c r="S180" s="12" t="str">
        <f t="shared" si="69"/>
        <v/>
      </c>
      <c r="T180" s="12" t="str">
        <f t="shared" si="70"/>
        <v/>
      </c>
      <c r="U180" s="12" t="str">
        <f t="shared" si="71"/>
        <v/>
      </c>
      <c r="V180" s="12"/>
      <c r="Y180" s="12">
        <f t="shared" si="72"/>
        <v>0</v>
      </c>
      <c r="Z180" s="12">
        <f t="shared" si="73"/>
        <v>0</v>
      </c>
      <c r="AA180" s="12" t="str">
        <f t="shared" si="74"/>
        <v/>
      </c>
      <c r="AB180" s="12" t="str">
        <f t="shared" si="75"/>
        <v/>
      </c>
      <c r="AC180" s="12" t="str">
        <f t="shared" si="76"/>
        <v/>
      </c>
      <c r="AD180" s="12" t="str">
        <f>IF(OR(AE180="",AE180="(blank)",AE180="Grand Total"),"",MAX($AD$3:AD179)+1)</f>
        <v/>
      </c>
    </row>
    <row r="181" spans="3:30">
      <c r="C181" s="12">
        <f t="shared" si="60"/>
        <v>0</v>
      </c>
      <c r="D181" s="12">
        <f t="shared" si="61"/>
        <v>0</v>
      </c>
      <c r="E181" s="12" t="str">
        <f t="shared" si="62"/>
        <v/>
      </c>
      <c r="F181" s="12" t="str">
        <f t="shared" si="63"/>
        <v/>
      </c>
      <c r="G181" s="12"/>
      <c r="H181"/>
      <c r="I181"/>
      <c r="J181" s="12">
        <f t="shared" si="64"/>
        <v>0</v>
      </c>
      <c r="K181" s="12" t="str">
        <f t="shared" si="65"/>
        <v/>
      </c>
      <c r="L181" s="12" t="str">
        <f t="shared" si="66"/>
        <v/>
      </c>
      <c r="M181" s="12" t="str">
        <f t="shared" si="67"/>
        <v/>
      </c>
      <c r="N181" s="12"/>
      <c r="P181"/>
      <c r="Q181"/>
      <c r="R181" s="12">
        <f t="shared" si="68"/>
        <v>0</v>
      </c>
      <c r="S181" s="12" t="str">
        <f t="shared" si="69"/>
        <v/>
      </c>
      <c r="T181" s="12" t="str">
        <f t="shared" si="70"/>
        <v/>
      </c>
      <c r="U181" s="12" t="str">
        <f t="shared" si="71"/>
        <v/>
      </c>
      <c r="V181" s="12"/>
      <c r="Y181" s="12">
        <f t="shared" si="72"/>
        <v>0</v>
      </c>
      <c r="Z181" s="12">
        <f t="shared" si="73"/>
        <v>0</v>
      </c>
      <c r="AA181" s="12" t="str">
        <f t="shared" si="74"/>
        <v/>
      </c>
      <c r="AB181" s="12" t="str">
        <f t="shared" si="75"/>
        <v/>
      </c>
      <c r="AC181" s="12" t="str">
        <f t="shared" si="76"/>
        <v/>
      </c>
      <c r="AD181" s="12" t="str">
        <f>IF(OR(AE181="",AE181="(blank)",AE181="Grand Total"),"",MAX($AD$3:AD180)+1)</f>
        <v/>
      </c>
    </row>
    <row r="182" spans="3:30">
      <c r="C182" s="12">
        <f t="shared" si="60"/>
        <v>0</v>
      </c>
      <c r="D182" s="12">
        <f t="shared" si="61"/>
        <v>0</v>
      </c>
      <c r="E182" s="12" t="str">
        <f t="shared" si="62"/>
        <v/>
      </c>
      <c r="F182" s="12" t="str">
        <f t="shared" si="63"/>
        <v/>
      </c>
      <c r="G182" s="12"/>
      <c r="H182"/>
      <c r="I182"/>
      <c r="J182" s="12">
        <f t="shared" si="64"/>
        <v>0</v>
      </c>
      <c r="K182" s="12" t="str">
        <f t="shared" si="65"/>
        <v/>
      </c>
      <c r="L182" s="12" t="str">
        <f t="shared" si="66"/>
        <v/>
      </c>
      <c r="M182" s="12" t="str">
        <f t="shared" si="67"/>
        <v/>
      </c>
      <c r="N182" s="12"/>
      <c r="P182"/>
      <c r="Q182"/>
      <c r="R182" s="12">
        <f t="shared" si="68"/>
        <v>0</v>
      </c>
      <c r="S182" s="12" t="str">
        <f t="shared" si="69"/>
        <v/>
      </c>
      <c r="T182" s="12" t="str">
        <f t="shared" si="70"/>
        <v/>
      </c>
      <c r="U182" s="12" t="str">
        <f t="shared" si="71"/>
        <v/>
      </c>
      <c r="V182" s="12"/>
      <c r="Y182" s="12">
        <f t="shared" si="72"/>
        <v>0</v>
      </c>
      <c r="Z182" s="12">
        <f t="shared" si="73"/>
        <v>0</v>
      </c>
      <c r="AA182" s="12" t="str">
        <f t="shared" si="74"/>
        <v/>
      </c>
      <c r="AB182" s="12" t="str">
        <f t="shared" si="75"/>
        <v/>
      </c>
      <c r="AC182" s="12" t="str">
        <f t="shared" si="76"/>
        <v/>
      </c>
      <c r="AD182" s="12" t="str">
        <f>IF(OR(AE182="",AE182="(blank)",AE182="Grand Total"),"",MAX($AD$3:AD181)+1)</f>
        <v/>
      </c>
    </row>
    <row r="183" spans="3:30">
      <c r="C183" s="12">
        <f t="shared" si="60"/>
        <v>0</v>
      </c>
      <c r="D183" s="12">
        <f t="shared" si="61"/>
        <v>0</v>
      </c>
      <c r="E183" s="12" t="str">
        <f t="shared" si="62"/>
        <v/>
      </c>
      <c r="F183" s="12" t="str">
        <f t="shared" si="63"/>
        <v/>
      </c>
      <c r="G183" s="12"/>
      <c r="H183"/>
      <c r="I183"/>
      <c r="J183" s="12">
        <f t="shared" si="64"/>
        <v>0</v>
      </c>
      <c r="K183" s="12" t="str">
        <f t="shared" si="65"/>
        <v/>
      </c>
      <c r="L183" s="12" t="str">
        <f t="shared" si="66"/>
        <v/>
      </c>
      <c r="M183" s="12" t="str">
        <f t="shared" si="67"/>
        <v/>
      </c>
      <c r="N183" s="12"/>
      <c r="P183"/>
      <c r="Q183"/>
      <c r="R183" s="12">
        <f t="shared" si="68"/>
        <v>0</v>
      </c>
      <c r="S183" s="12" t="str">
        <f t="shared" si="69"/>
        <v/>
      </c>
      <c r="T183" s="12" t="str">
        <f t="shared" si="70"/>
        <v/>
      </c>
      <c r="U183" s="12" t="str">
        <f t="shared" si="71"/>
        <v/>
      </c>
      <c r="V183" s="12"/>
      <c r="Y183" s="12">
        <f t="shared" si="72"/>
        <v>0</v>
      </c>
      <c r="Z183" s="12">
        <f t="shared" si="73"/>
        <v>0</v>
      </c>
      <c r="AA183" s="12" t="str">
        <f t="shared" si="74"/>
        <v/>
      </c>
      <c r="AB183" s="12" t="str">
        <f t="shared" si="75"/>
        <v/>
      </c>
      <c r="AC183" s="12" t="str">
        <f t="shared" si="76"/>
        <v/>
      </c>
      <c r="AD183" s="12" t="str">
        <f>IF(OR(AE183="",AE183="(blank)",AE183="Grand Total"),"",MAX($AD$3:AD182)+1)</f>
        <v/>
      </c>
    </row>
    <row r="184" spans="3:30">
      <c r="C184" s="12">
        <f t="shared" si="60"/>
        <v>0</v>
      </c>
      <c r="D184" s="12">
        <f t="shared" si="61"/>
        <v>0</v>
      </c>
      <c r="E184" s="12" t="str">
        <f t="shared" si="62"/>
        <v/>
      </c>
      <c r="F184" s="12" t="str">
        <f t="shared" si="63"/>
        <v/>
      </c>
      <c r="G184" s="12"/>
      <c r="H184"/>
      <c r="I184"/>
      <c r="J184" s="12">
        <f t="shared" si="64"/>
        <v>0</v>
      </c>
      <c r="K184" s="12" t="str">
        <f t="shared" si="65"/>
        <v/>
      </c>
      <c r="L184" s="12" t="str">
        <f t="shared" si="66"/>
        <v/>
      </c>
      <c r="M184" s="12" t="str">
        <f t="shared" si="67"/>
        <v/>
      </c>
      <c r="N184" s="12"/>
      <c r="P184"/>
      <c r="Q184"/>
      <c r="R184" s="12">
        <f t="shared" si="68"/>
        <v>0</v>
      </c>
      <c r="S184" s="12" t="str">
        <f t="shared" si="69"/>
        <v/>
      </c>
      <c r="T184" s="12" t="str">
        <f t="shared" si="70"/>
        <v/>
      </c>
      <c r="U184" s="12" t="str">
        <f t="shared" si="71"/>
        <v/>
      </c>
      <c r="V184" s="12"/>
      <c r="Y184" s="12">
        <f t="shared" si="72"/>
        <v>0</v>
      </c>
      <c r="Z184" s="12">
        <f t="shared" si="73"/>
        <v>0</v>
      </c>
      <c r="AA184" s="12" t="str">
        <f t="shared" si="74"/>
        <v/>
      </c>
      <c r="AB184" s="12" t="str">
        <f t="shared" si="75"/>
        <v/>
      </c>
      <c r="AC184" s="12" t="str">
        <f t="shared" si="76"/>
        <v/>
      </c>
      <c r="AD184" s="12" t="str">
        <f>IF(OR(AE184="",AE184="(blank)",AE184="Grand Total"),"",MAX($AD$3:AD183)+1)</f>
        <v/>
      </c>
    </row>
    <row r="185" spans="3:30">
      <c r="C185" s="12">
        <f t="shared" si="60"/>
        <v>0</v>
      </c>
      <c r="D185" s="12">
        <f t="shared" si="61"/>
        <v>0</v>
      </c>
      <c r="E185" s="12" t="str">
        <f t="shared" si="62"/>
        <v/>
      </c>
      <c r="F185" s="12" t="str">
        <f t="shared" si="63"/>
        <v/>
      </c>
      <c r="G185" s="12"/>
      <c r="H185"/>
      <c r="I185"/>
      <c r="J185" s="12">
        <f t="shared" si="64"/>
        <v>0</v>
      </c>
      <c r="K185" s="12" t="str">
        <f t="shared" si="65"/>
        <v/>
      </c>
      <c r="L185" s="12" t="str">
        <f t="shared" si="66"/>
        <v/>
      </c>
      <c r="M185" s="12" t="str">
        <f t="shared" si="67"/>
        <v/>
      </c>
      <c r="N185" s="12"/>
      <c r="P185"/>
      <c r="Q185"/>
      <c r="R185" s="12">
        <f t="shared" si="68"/>
        <v>0</v>
      </c>
      <c r="S185" s="12" t="str">
        <f t="shared" si="69"/>
        <v/>
      </c>
      <c r="T185" s="12" t="str">
        <f t="shared" si="70"/>
        <v/>
      </c>
      <c r="U185" s="12" t="str">
        <f t="shared" si="71"/>
        <v/>
      </c>
      <c r="V185" s="12"/>
      <c r="Y185" s="12">
        <f t="shared" si="72"/>
        <v>0</v>
      </c>
      <c r="Z185" s="12">
        <f t="shared" si="73"/>
        <v>0</v>
      </c>
      <c r="AA185" s="12" t="str">
        <f t="shared" si="74"/>
        <v/>
      </c>
      <c r="AB185" s="12" t="str">
        <f t="shared" si="75"/>
        <v/>
      </c>
      <c r="AC185" s="12" t="str">
        <f t="shared" si="76"/>
        <v/>
      </c>
      <c r="AD185" s="12" t="str">
        <f>IF(OR(AE185="",AE185="(blank)",AE185="Grand Total"),"",MAX($AD$3:AD184)+1)</f>
        <v/>
      </c>
    </row>
    <row r="186" spans="3:30">
      <c r="C186" s="12">
        <f t="shared" si="60"/>
        <v>0</v>
      </c>
      <c r="D186" s="12">
        <f t="shared" si="61"/>
        <v>0</v>
      </c>
      <c r="E186" s="12" t="str">
        <f t="shared" si="62"/>
        <v/>
      </c>
      <c r="F186" s="12" t="str">
        <f t="shared" si="63"/>
        <v/>
      </c>
      <c r="G186" s="12"/>
      <c r="H186"/>
      <c r="I186"/>
      <c r="J186" s="12">
        <f t="shared" si="64"/>
        <v>0</v>
      </c>
      <c r="K186" s="12" t="str">
        <f t="shared" si="65"/>
        <v/>
      </c>
      <c r="L186" s="12" t="str">
        <f t="shared" si="66"/>
        <v/>
      </c>
      <c r="M186" s="12" t="str">
        <f t="shared" si="67"/>
        <v/>
      </c>
      <c r="N186" s="12"/>
      <c r="P186"/>
      <c r="Q186"/>
      <c r="R186" s="12">
        <f t="shared" si="68"/>
        <v>0</v>
      </c>
      <c r="S186" s="12" t="str">
        <f t="shared" si="69"/>
        <v/>
      </c>
      <c r="T186" s="12" t="str">
        <f t="shared" si="70"/>
        <v/>
      </c>
      <c r="U186" s="12" t="str">
        <f t="shared" si="71"/>
        <v/>
      </c>
      <c r="V186" s="12"/>
      <c r="Y186" s="12">
        <f t="shared" si="72"/>
        <v>0</v>
      </c>
      <c r="Z186" s="12">
        <f t="shared" si="73"/>
        <v>0</v>
      </c>
      <c r="AA186" s="12" t="str">
        <f t="shared" si="74"/>
        <v/>
      </c>
      <c r="AB186" s="12" t="str">
        <f t="shared" si="75"/>
        <v/>
      </c>
      <c r="AC186" s="12" t="str">
        <f t="shared" si="76"/>
        <v/>
      </c>
      <c r="AD186" s="12" t="str">
        <f>IF(OR(AE186="",AE186="(blank)",AE186="Grand Total"),"",MAX($AD$3:AD185)+1)</f>
        <v/>
      </c>
    </row>
    <row r="187" spans="3:30">
      <c r="C187" s="12">
        <f t="shared" si="60"/>
        <v>0</v>
      </c>
      <c r="D187" s="12">
        <f t="shared" si="61"/>
        <v>0</v>
      </c>
      <c r="E187" s="12" t="str">
        <f t="shared" si="62"/>
        <v/>
      </c>
      <c r="F187" s="12" t="str">
        <f t="shared" si="63"/>
        <v/>
      </c>
      <c r="G187" s="12"/>
      <c r="H187"/>
      <c r="I187"/>
      <c r="J187" s="12">
        <f t="shared" si="64"/>
        <v>0</v>
      </c>
      <c r="K187" s="12" t="str">
        <f t="shared" si="65"/>
        <v/>
      </c>
      <c r="L187" s="12" t="str">
        <f t="shared" si="66"/>
        <v/>
      </c>
      <c r="M187" s="12" t="str">
        <f t="shared" si="67"/>
        <v/>
      </c>
      <c r="N187" s="12"/>
      <c r="P187"/>
      <c r="Q187"/>
      <c r="R187" s="12">
        <f t="shared" si="68"/>
        <v>0</v>
      </c>
      <c r="S187" s="12" t="str">
        <f t="shared" si="69"/>
        <v/>
      </c>
      <c r="T187" s="12" t="str">
        <f t="shared" si="70"/>
        <v/>
      </c>
      <c r="U187" s="12" t="str">
        <f t="shared" si="71"/>
        <v/>
      </c>
      <c r="V187" s="12"/>
      <c r="Y187" s="12">
        <f t="shared" si="72"/>
        <v>0</v>
      </c>
      <c r="Z187" s="12">
        <f t="shared" si="73"/>
        <v>0</v>
      </c>
      <c r="AA187" s="12" t="str">
        <f t="shared" si="74"/>
        <v/>
      </c>
      <c r="AB187" s="12" t="str">
        <f t="shared" si="75"/>
        <v/>
      </c>
      <c r="AC187" s="12" t="str">
        <f t="shared" si="76"/>
        <v/>
      </c>
      <c r="AD187" s="12" t="str">
        <f>IF(OR(AE187="",AE187="(blank)",AE187="Grand Total"),"",MAX($AD$3:AD186)+1)</f>
        <v/>
      </c>
    </row>
    <row r="188" spans="3:30">
      <c r="C188" s="12">
        <f t="shared" si="60"/>
        <v>0</v>
      </c>
      <c r="D188" s="12">
        <f t="shared" si="61"/>
        <v>0</v>
      </c>
      <c r="E188" s="12" t="str">
        <f t="shared" si="62"/>
        <v/>
      </c>
      <c r="F188" s="12" t="str">
        <f t="shared" si="63"/>
        <v/>
      </c>
      <c r="G188" s="12"/>
      <c r="H188"/>
      <c r="I188"/>
      <c r="J188" s="12">
        <f t="shared" si="64"/>
        <v>0</v>
      </c>
      <c r="K188" s="12" t="str">
        <f t="shared" si="65"/>
        <v/>
      </c>
      <c r="L188" s="12" t="str">
        <f t="shared" si="66"/>
        <v/>
      </c>
      <c r="M188" s="12" t="str">
        <f t="shared" si="67"/>
        <v/>
      </c>
      <c r="N188" s="12"/>
      <c r="P188"/>
      <c r="Q188"/>
      <c r="R188" s="12">
        <f t="shared" si="68"/>
        <v>0</v>
      </c>
      <c r="S188" s="12" t="str">
        <f t="shared" si="69"/>
        <v/>
      </c>
      <c r="T188" s="12" t="str">
        <f t="shared" si="70"/>
        <v/>
      </c>
      <c r="U188" s="12" t="str">
        <f t="shared" si="71"/>
        <v/>
      </c>
      <c r="V188" s="12"/>
      <c r="Y188" s="12">
        <f t="shared" si="72"/>
        <v>0</v>
      </c>
      <c r="Z188" s="12">
        <f t="shared" si="73"/>
        <v>0</v>
      </c>
      <c r="AA188" s="12" t="str">
        <f t="shared" si="74"/>
        <v/>
      </c>
      <c r="AB188" s="12" t="str">
        <f t="shared" si="75"/>
        <v/>
      </c>
      <c r="AC188" s="12" t="str">
        <f t="shared" si="76"/>
        <v/>
      </c>
      <c r="AD188" s="12" t="str">
        <f>IF(OR(AE188="",AE188="(blank)",AE188="Grand Total"),"",MAX($AD$3:AD187)+1)</f>
        <v/>
      </c>
    </row>
    <row r="189" spans="3:30">
      <c r="C189" s="12">
        <f t="shared" si="60"/>
        <v>0</v>
      </c>
      <c r="D189" s="12">
        <f t="shared" si="61"/>
        <v>0</v>
      </c>
      <c r="E189" s="12" t="str">
        <f t="shared" si="62"/>
        <v/>
      </c>
      <c r="F189" s="12" t="str">
        <f t="shared" si="63"/>
        <v/>
      </c>
      <c r="G189" s="12"/>
      <c r="H189"/>
      <c r="I189"/>
      <c r="J189" s="12">
        <f t="shared" si="64"/>
        <v>0</v>
      </c>
      <c r="K189" s="12" t="str">
        <f t="shared" si="65"/>
        <v/>
      </c>
      <c r="L189" s="12" t="str">
        <f t="shared" si="66"/>
        <v/>
      </c>
      <c r="M189" s="12" t="str">
        <f t="shared" si="67"/>
        <v/>
      </c>
      <c r="N189" s="12"/>
      <c r="P189"/>
      <c r="Q189"/>
      <c r="R189" s="12">
        <f t="shared" si="68"/>
        <v>0</v>
      </c>
      <c r="S189" s="12" t="str">
        <f t="shared" si="69"/>
        <v/>
      </c>
      <c r="T189" s="12" t="str">
        <f t="shared" si="70"/>
        <v/>
      </c>
      <c r="U189" s="12" t="str">
        <f t="shared" si="71"/>
        <v/>
      </c>
      <c r="V189" s="12"/>
      <c r="Y189" s="12">
        <f t="shared" si="72"/>
        <v>0</v>
      </c>
      <c r="Z189" s="12">
        <f t="shared" si="73"/>
        <v>0</v>
      </c>
      <c r="AA189" s="12" t="str">
        <f t="shared" si="74"/>
        <v/>
      </c>
      <c r="AB189" s="12" t="str">
        <f t="shared" si="75"/>
        <v/>
      </c>
      <c r="AC189" s="12" t="str">
        <f t="shared" si="76"/>
        <v/>
      </c>
      <c r="AD189" s="12" t="str">
        <f>IF(OR(AE189="",AE189="(blank)",AE189="Grand Total"),"",MAX($AD$3:AD188)+1)</f>
        <v/>
      </c>
    </row>
    <row r="190" spans="3:30">
      <c r="C190" s="12">
        <f t="shared" si="60"/>
        <v>0</v>
      </c>
      <c r="D190" s="12">
        <f t="shared" si="61"/>
        <v>0</v>
      </c>
      <c r="E190" s="12" t="str">
        <f t="shared" si="62"/>
        <v/>
      </c>
      <c r="F190" s="12" t="str">
        <f t="shared" si="63"/>
        <v/>
      </c>
      <c r="G190" s="12"/>
      <c r="H190"/>
      <c r="I190"/>
      <c r="J190" s="12">
        <f t="shared" si="64"/>
        <v>0</v>
      </c>
      <c r="K190" s="12" t="str">
        <f t="shared" si="65"/>
        <v/>
      </c>
      <c r="L190" s="12" t="str">
        <f t="shared" si="66"/>
        <v/>
      </c>
      <c r="M190" s="12" t="str">
        <f t="shared" si="67"/>
        <v/>
      </c>
      <c r="N190" s="12"/>
      <c r="P190"/>
      <c r="Q190"/>
      <c r="R190" s="12">
        <f t="shared" si="68"/>
        <v>0</v>
      </c>
      <c r="S190" s="12" t="str">
        <f t="shared" si="69"/>
        <v/>
      </c>
      <c r="T190" s="12" t="str">
        <f t="shared" si="70"/>
        <v/>
      </c>
      <c r="U190" s="12" t="str">
        <f t="shared" si="71"/>
        <v/>
      </c>
      <c r="V190" s="12"/>
      <c r="Y190" s="12">
        <f t="shared" si="72"/>
        <v>0</v>
      </c>
      <c r="Z190" s="12">
        <f t="shared" si="73"/>
        <v>0</v>
      </c>
      <c r="AA190" s="12" t="str">
        <f t="shared" si="74"/>
        <v/>
      </c>
      <c r="AB190" s="12" t="str">
        <f t="shared" si="75"/>
        <v/>
      </c>
      <c r="AC190" s="12" t="str">
        <f t="shared" si="76"/>
        <v/>
      </c>
      <c r="AD190" s="12" t="str">
        <f>IF(OR(AE190="",AE190="(blank)",AE190="Grand Total"),"",MAX($AD$3:AD189)+1)</f>
        <v/>
      </c>
    </row>
    <row r="191" spans="3:30">
      <c r="C191" s="12">
        <f t="shared" si="60"/>
        <v>0</v>
      </c>
      <c r="D191" s="12">
        <f t="shared" si="61"/>
        <v>0</v>
      </c>
      <c r="E191" s="12" t="str">
        <f t="shared" si="62"/>
        <v/>
      </c>
      <c r="F191" s="12" t="str">
        <f t="shared" si="63"/>
        <v/>
      </c>
      <c r="G191" s="12"/>
      <c r="H191"/>
      <c r="I191"/>
      <c r="J191" s="12">
        <f t="shared" si="64"/>
        <v>0</v>
      </c>
      <c r="K191" s="12" t="str">
        <f t="shared" si="65"/>
        <v/>
      </c>
      <c r="L191" s="12" t="str">
        <f t="shared" si="66"/>
        <v/>
      </c>
      <c r="M191" s="12" t="str">
        <f t="shared" si="67"/>
        <v/>
      </c>
      <c r="N191" s="12"/>
      <c r="P191"/>
      <c r="Q191"/>
      <c r="R191" s="12">
        <f t="shared" si="68"/>
        <v>0</v>
      </c>
      <c r="S191" s="12" t="str">
        <f t="shared" si="69"/>
        <v/>
      </c>
      <c r="T191" s="12" t="str">
        <f t="shared" si="70"/>
        <v/>
      </c>
      <c r="U191" s="12" t="str">
        <f t="shared" si="71"/>
        <v/>
      </c>
      <c r="V191" s="12"/>
      <c r="Y191" s="12">
        <f t="shared" si="72"/>
        <v>0</v>
      </c>
      <c r="Z191" s="12">
        <f t="shared" si="73"/>
        <v>0</v>
      </c>
      <c r="AA191" s="12" t="str">
        <f t="shared" si="74"/>
        <v/>
      </c>
      <c r="AB191" s="12" t="str">
        <f t="shared" si="75"/>
        <v/>
      </c>
      <c r="AC191" s="12" t="str">
        <f t="shared" si="76"/>
        <v/>
      </c>
      <c r="AD191" s="12" t="str">
        <f>IF(OR(AE191="",AE191="(blank)",AE191="Grand Total"),"",MAX($AD$3:AD190)+1)</f>
        <v/>
      </c>
    </row>
    <row r="192" spans="3:30">
      <c r="C192" s="12">
        <f t="shared" si="60"/>
        <v>0</v>
      </c>
      <c r="D192" s="12">
        <f t="shared" si="61"/>
        <v>0</v>
      </c>
      <c r="E192" s="12" t="str">
        <f t="shared" si="62"/>
        <v/>
      </c>
      <c r="F192" s="12" t="str">
        <f t="shared" si="63"/>
        <v/>
      </c>
      <c r="G192" s="12"/>
      <c r="H192"/>
      <c r="I192"/>
      <c r="J192" s="12">
        <f t="shared" si="64"/>
        <v>0</v>
      </c>
      <c r="K192" s="12" t="str">
        <f t="shared" si="65"/>
        <v/>
      </c>
      <c r="L192" s="12" t="str">
        <f t="shared" si="66"/>
        <v/>
      </c>
      <c r="M192" s="12" t="str">
        <f t="shared" si="67"/>
        <v/>
      </c>
      <c r="N192" s="12"/>
      <c r="P192"/>
      <c r="Q192"/>
      <c r="R192" s="12">
        <f t="shared" si="68"/>
        <v>0</v>
      </c>
      <c r="S192" s="12" t="str">
        <f t="shared" si="69"/>
        <v/>
      </c>
      <c r="T192" s="12" t="str">
        <f t="shared" si="70"/>
        <v/>
      </c>
      <c r="U192" s="12" t="str">
        <f t="shared" si="71"/>
        <v/>
      </c>
      <c r="V192" s="12"/>
      <c r="Y192" s="12">
        <f t="shared" si="72"/>
        <v>0</v>
      </c>
      <c r="Z192" s="12">
        <f t="shared" si="73"/>
        <v>0</v>
      </c>
      <c r="AA192" s="12" t="str">
        <f t="shared" si="74"/>
        <v/>
      </c>
      <c r="AB192" s="12" t="str">
        <f t="shared" si="75"/>
        <v/>
      </c>
      <c r="AC192" s="12" t="str">
        <f t="shared" si="76"/>
        <v/>
      </c>
      <c r="AD192" s="12" t="str">
        <f>IF(OR(AE192="",AE192="(blank)",AE192="Grand Total"),"",MAX($AD$3:AD191)+1)</f>
        <v/>
      </c>
    </row>
    <row r="193" spans="3:30">
      <c r="C193" s="12">
        <f t="shared" si="60"/>
        <v>0</v>
      </c>
      <c r="D193" s="12">
        <f t="shared" si="61"/>
        <v>0</v>
      </c>
      <c r="E193" s="12" t="str">
        <f t="shared" si="62"/>
        <v/>
      </c>
      <c r="F193" s="12" t="str">
        <f t="shared" si="63"/>
        <v/>
      </c>
      <c r="G193" s="12"/>
      <c r="H193"/>
      <c r="I193"/>
      <c r="J193" s="12">
        <f t="shared" si="64"/>
        <v>0</v>
      </c>
      <c r="K193" s="12" t="str">
        <f t="shared" si="65"/>
        <v/>
      </c>
      <c r="L193" s="12" t="str">
        <f t="shared" si="66"/>
        <v/>
      </c>
      <c r="M193" s="12" t="str">
        <f t="shared" si="67"/>
        <v/>
      </c>
      <c r="N193" s="12"/>
      <c r="P193"/>
      <c r="Q193"/>
      <c r="R193" s="12">
        <f t="shared" si="68"/>
        <v>0</v>
      </c>
      <c r="S193" s="12" t="str">
        <f t="shared" si="69"/>
        <v/>
      </c>
      <c r="T193" s="12" t="str">
        <f t="shared" si="70"/>
        <v/>
      </c>
      <c r="U193" s="12" t="str">
        <f t="shared" si="71"/>
        <v/>
      </c>
      <c r="V193" s="12"/>
      <c r="Y193" s="12">
        <f t="shared" si="72"/>
        <v>0</v>
      </c>
      <c r="Z193" s="12">
        <f t="shared" si="73"/>
        <v>0</v>
      </c>
      <c r="AA193" s="12" t="str">
        <f t="shared" si="74"/>
        <v/>
      </c>
      <c r="AB193" s="12" t="str">
        <f t="shared" si="75"/>
        <v/>
      </c>
      <c r="AC193" s="12" t="str">
        <f t="shared" si="76"/>
        <v/>
      </c>
      <c r="AD193" s="12" t="str">
        <f>IF(OR(AE193="",AE193="(blank)",AE193="Grand Total"),"",MAX($AD$3:AD192)+1)</f>
        <v/>
      </c>
    </row>
    <row r="194" spans="3:30">
      <c r="C194" s="12">
        <f t="shared" si="60"/>
        <v>0</v>
      </c>
      <c r="D194" s="12">
        <f t="shared" si="61"/>
        <v>0</v>
      </c>
      <c r="E194" s="12" t="str">
        <f t="shared" si="62"/>
        <v/>
      </c>
      <c r="F194" s="12" t="str">
        <f t="shared" si="63"/>
        <v/>
      </c>
      <c r="G194" s="12"/>
      <c r="H194"/>
      <c r="I194"/>
      <c r="J194" s="12">
        <f t="shared" si="64"/>
        <v>0</v>
      </c>
      <c r="K194" s="12" t="str">
        <f t="shared" si="65"/>
        <v/>
      </c>
      <c r="L194" s="12" t="str">
        <f t="shared" si="66"/>
        <v/>
      </c>
      <c r="M194" s="12" t="str">
        <f t="shared" si="67"/>
        <v/>
      </c>
      <c r="N194" s="12"/>
      <c r="P194"/>
      <c r="Q194"/>
      <c r="R194" s="12">
        <f t="shared" si="68"/>
        <v>0</v>
      </c>
      <c r="S194" s="12" t="str">
        <f t="shared" si="69"/>
        <v/>
      </c>
      <c r="T194" s="12" t="str">
        <f t="shared" si="70"/>
        <v/>
      </c>
      <c r="U194" s="12" t="str">
        <f t="shared" si="71"/>
        <v/>
      </c>
      <c r="V194" s="12"/>
      <c r="Y194" s="12">
        <f t="shared" si="72"/>
        <v>0</v>
      </c>
      <c r="Z194" s="12">
        <f t="shared" si="73"/>
        <v>0</v>
      </c>
      <c r="AA194" s="12" t="str">
        <f t="shared" si="74"/>
        <v/>
      </c>
      <c r="AB194" s="12" t="str">
        <f t="shared" si="75"/>
        <v/>
      </c>
      <c r="AC194" s="12" t="str">
        <f t="shared" si="76"/>
        <v/>
      </c>
      <c r="AD194" s="12" t="str">
        <f>IF(OR(AE194="",AE194="(blank)",AE194="Grand Total"),"",MAX($AD$3:AD193)+1)</f>
        <v/>
      </c>
    </row>
    <row r="195" spans="3:30">
      <c r="C195" s="12">
        <f t="shared" si="60"/>
        <v>0</v>
      </c>
      <c r="D195" s="12">
        <f t="shared" si="61"/>
        <v>0</v>
      </c>
      <c r="E195" s="12" t="str">
        <f t="shared" si="62"/>
        <v/>
      </c>
      <c r="F195" s="12" t="str">
        <f t="shared" si="63"/>
        <v/>
      </c>
      <c r="G195" s="12"/>
      <c r="H195"/>
      <c r="I195"/>
      <c r="J195" s="12">
        <f t="shared" si="64"/>
        <v>0</v>
      </c>
      <c r="K195" s="12" t="str">
        <f t="shared" si="65"/>
        <v/>
      </c>
      <c r="L195" s="12" t="str">
        <f t="shared" si="66"/>
        <v/>
      </c>
      <c r="M195" s="12" t="str">
        <f t="shared" si="67"/>
        <v/>
      </c>
      <c r="N195" s="12"/>
      <c r="P195"/>
      <c r="Q195"/>
      <c r="R195" s="12">
        <f t="shared" si="68"/>
        <v>0</v>
      </c>
      <c r="S195" s="12" t="str">
        <f t="shared" si="69"/>
        <v/>
      </c>
      <c r="T195" s="12" t="str">
        <f t="shared" si="70"/>
        <v/>
      </c>
      <c r="U195" s="12" t="str">
        <f t="shared" si="71"/>
        <v/>
      </c>
      <c r="V195" s="12"/>
      <c r="Y195" s="12">
        <f t="shared" si="72"/>
        <v>0</v>
      </c>
      <c r="Z195" s="12">
        <f t="shared" si="73"/>
        <v>0</v>
      </c>
      <c r="AA195" s="12" t="str">
        <f t="shared" si="74"/>
        <v/>
      </c>
      <c r="AB195" s="12" t="str">
        <f t="shared" si="75"/>
        <v/>
      </c>
      <c r="AC195" s="12" t="str">
        <f t="shared" si="76"/>
        <v/>
      </c>
      <c r="AD195" s="12" t="str">
        <f>IF(OR(AE195="",AE195="(blank)",AE195="Grand Total"),"",MAX($AD$3:AD194)+1)</f>
        <v/>
      </c>
    </row>
    <row r="196" spans="3:30">
      <c r="C196" s="12">
        <f t="shared" si="60"/>
        <v>0</v>
      </c>
      <c r="D196" s="12">
        <f t="shared" si="61"/>
        <v>0</v>
      </c>
      <c r="E196" s="12" t="str">
        <f t="shared" si="62"/>
        <v/>
      </c>
      <c r="F196" s="12" t="str">
        <f t="shared" si="63"/>
        <v/>
      </c>
      <c r="G196" s="12"/>
      <c r="H196"/>
      <c r="I196"/>
      <c r="J196" s="12">
        <f t="shared" si="64"/>
        <v>0</v>
      </c>
      <c r="K196" s="12" t="str">
        <f t="shared" si="65"/>
        <v/>
      </c>
      <c r="L196" s="12" t="str">
        <f t="shared" si="66"/>
        <v/>
      </c>
      <c r="M196" s="12" t="str">
        <f t="shared" si="67"/>
        <v/>
      </c>
      <c r="N196" s="12"/>
      <c r="P196"/>
      <c r="Q196"/>
      <c r="R196" s="12">
        <f t="shared" si="68"/>
        <v>0</v>
      </c>
      <c r="S196" s="12" t="str">
        <f t="shared" si="69"/>
        <v/>
      </c>
      <c r="T196" s="12" t="str">
        <f t="shared" si="70"/>
        <v/>
      </c>
      <c r="U196" s="12" t="str">
        <f t="shared" si="71"/>
        <v/>
      </c>
      <c r="V196" s="12"/>
      <c r="Y196" s="12">
        <f t="shared" si="72"/>
        <v>0</v>
      </c>
      <c r="Z196" s="12">
        <f t="shared" si="73"/>
        <v>0</v>
      </c>
      <c r="AA196" s="12" t="str">
        <f t="shared" si="74"/>
        <v/>
      </c>
      <c r="AB196" s="12" t="str">
        <f t="shared" si="75"/>
        <v/>
      </c>
      <c r="AC196" s="12" t="str">
        <f t="shared" si="76"/>
        <v/>
      </c>
      <c r="AD196" s="12" t="str">
        <f>IF(OR(AE196="",AE196="(blank)",AE196="Grand Total"),"",MAX($AD$3:AD195)+1)</f>
        <v/>
      </c>
    </row>
    <row r="197" spans="3:30">
      <c r="C197" s="12">
        <f t="shared" si="60"/>
        <v>0</v>
      </c>
      <c r="D197" s="12">
        <f t="shared" si="61"/>
        <v>0</v>
      </c>
      <c r="E197" s="12" t="str">
        <f t="shared" si="62"/>
        <v/>
      </c>
      <c r="F197" s="12" t="str">
        <f t="shared" si="63"/>
        <v/>
      </c>
      <c r="G197" s="12"/>
      <c r="H197"/>
      <c r="I197"/>
      <c r="J197" s="12">
        <f t="shared" si="64"/>
        <v>0</v>
      </c>
      <c r="K197" s="12" t="str">
        <f t="shared" si="65"/>
        <v/>
      </c>
      <c r="L197" s="12" t="str">
        <f t="shared" si="66"/>
        <v/>
      </c>
      <c r="M197" s="12" t="str">
        <f t="shared" si="67"/>
        <v/>
      </c>
      <c r="N197" s="12"/>
      <c r="P197"/>
      <c r="Q197"/>
      <c r="R197" s="12">
        <f t="shared" si="68"/>
        <v>0</v>
      </c>
      <c r="S197" s="12" t="str">
        <f t="shared" si="69"/>
        <v/>
      </c>
      <c r="T197" s="12" t="str">
        <f t="shared" si="70"/>
        <v/>
      </c>
      <c r="U197" s="12" t="str">
        <f t="shared" si="71"/>
        <v/>
      </c>
      <c r="V197" s="12"/>
      <c r="Y197" s="12">
        <f t="shared" si="72"/>
        <v>0</v>
      </c>
      <c r="Z197" s="12">
        <f t="shared" si="73"/>
        <v>0</v>
      </c>
      <c r="AA197" s="12" t="str">
        <f t="shared" si="74"/>
        <v/>
      </c>
      <c r="AB197" s="12" t="str">
        <f t="shared" si="75"/>
        <v/>
      </c>
      <c r="AC197" s="12" t="str">
        <f t="shared" si="76"/>
        <v/>
      </c>
      <c r="AD197" s="12" t="str">
        <f>IF(OR(AE197="",AE197="(blank)",AE197="Grand Total"),"",MAX($AD$3:AD196)+1)</f>
        <v/>
      </c>
    </row>
    <row r="198" spans="3:30">
      <c r="C198" s="12">
        <f t="shared" si="60"/>
        <v>0</v>
      </c>
      <c r="D198" s="12">
        <f t="shared" si="61"/>
        <v>0</v>
      </c>
      <c r="E198" s="12" t="str">
        <f t="shared" si="62"/>
        <v/>
      </c>
      <c r="F198" s="12" t="str">
        <f t="shared" si="63"/>
        <v/>
      </c>
      <c r="G198" s="12"/>
      <c r="H198"/>
      <c r="I198"/>
      <c r="J198" s="12">
        <f t="shared" si="64"/>
        <v>0</v>
      </c>
      <c r="K198" s="12" t="str">
        <f t="shared" si="65"/>
        <v/>
      </c>
      <c r="L198" s="12" t="str">
        <f t="shared" si="66"/>
        <v/>
      </c>
      <c r="M198" s="12" t="str">
        <f t="shared" si="67"/>
        <v/>
      </c>
      <c r="N198" s="12"/>
      <c r="P198"/>
      <c r="Q198"/>
      <c r="R198" s="12">
        <f t="shared" si="68"/>
        <v>0</v>
      </c>
      <c r="S198" s="12" t="str">
        <f t="shared" si="69"/>
        <v/>
      </c>
      <c r="T198" s="12" t="str">
        <f t="shared" si="70"/>
        <v/>
      </c>
      <c r="U198" s="12" t="str">
        <f t="shared" si="71"/>
        <v/>
      </c>
      <c r="V198" s="12"/>
      <c r="Y198" s="12">
        <f t="shared" si="72"/>
        <v>0</v>
      </c>
      <c r="Z198" s="12">
        <f t="shared" si="73"/>
        <v>0</v>
      </c>
      <c r="AA198" s="12" t="str">
        <f t="shared" si="74"/>
        <v/>
      </c>
      <c r="AB198" s="12" t="str">
        <f t="shared" si="75"/>
        <v/>
      </c>
      <c r="AC198" s="12" t="str">
        <f t="shared" si="76"/>
        <v/>
      </c>
      <c r="AD198" s="12" t="str">
        <f>IF(OR(AE198="",AE198="(blank)",AE198="Grand Total"),"",MAX($AD$3:AD197)+1)</f>
        <v/>
      </c>
    </row>
    <row r="199" spans="3:30">
      <c r="C199" s="12">
        <f t="shared" si="60"/>
        <v>0</v>
      </c>
      <c r="D199" s="12">
        <f t="shared" si="61"/>
        <v>0</v>
      </c>
      <c r="E199" s="12" t="str">
        <f t="shared" si="62"/>
        <v/>
      </c>
      <c r="F199" s="12" t="str">
        <f t="shared" si="63"/>
        <v/>
      </c>
      <c r="G199" s="12"/>
      <c r="H199"/>
      <c r="I199"/>
      <c r="J199" s="12">
        <f t="shared" si="64"/>
        <v>0</v>
      </c>
      <c r="K199" s="12" t="str">
        <f t="shared" si="65"/>
        <v/>
      </c>
      <c r="L199" s="12" t="str">
        <f t="shared" si="66"/>
        <v/>
      </c>
      <c r="M199" s="12" t="str">
        <f t="shared" si="67"/>
        <v/>
      </c>
      <c r="N199" s="12"/>
      <c r="P199"/>
      <c r="Q199"/>
      <c r="R199" s="12">
        <f t="shared" si="68"/>
        <v>0</v>
      </c>
      <c r="S199" s="12" t="str">
        <f t="shared" si="69"/>
        <v/>
      </c>
      <c r="T199" s="12" t="str">
        <f t="shared" si="70"/>
        <v/>
      </c>
      <c r="U199" s="12" t="str">
        <f t="shared" si="71"/>
        <v/>
      </c>
      <c r="V199" s="12"/>
      <c r="Y199" s="12">
        <f t="shared" si="72"/>
        <v>0</v>
      </c>
      <c r="Z199" s="12">
        <f t="shared" si="73"/>
        <v>0</v>
      </c>
      <c r="AA199" s="12" t="str">
        <f t="shared" si="74"/>
        <v/>
      </c>
      <c r="AB199" s="12" t="str">
        <f t="shared" si="75"/>
        <v/>
      </c>
      <c r="AC199" s="12" t="str">
        <f t="shared" si="76"/>
        <v/>
      </c>
      <c r="AD199" s="12" t="str">
        <f>IF(OR(AE199="",AE199="(blank)",AE199="Grand Total"),"",MAX($AD$3:AD198)+1)</f>
        <v/>
      </c>
    </row>
    <row r="200" spans="3:30">
      <c r="C200" s="12">
        <f t="shared" si="60"/>
        <v>0</v>
      </c>
      <c r="D200" s="12">
        <f t="shared" si="61"/>
        <v>0</v>
      </c>
      <c r="E200" s="12" t="str">
        <f t="shared" si="62"/>
        <v/>
      </c>
      <c r="F200" s="12" t="str">
        <f t="shared" si="63"/>
        <v/>
      </c>
      <c r="G200" s="12"/>
      <c r="H200"/>
      <c r="I200"/>
      <c r="J200" s="12">
        <f t="shared" si="64"/>
        <v>0</v>
      </c>
      <c r="K200" s="12" t="str">
        <f t="shared" si="65"/>
        <v/>
      </c>
      <c r="L200" s="12" t="str">
        <f t="shared" si="66"/>
        <v/>
      </c>
      <c r="M200" s="12" t="str">
        <f t="shared" si="67"/>
        <v/>
      </c>
      <c r="N200" s="12"/>
      <c r="P200"/>
      <c r="Q200"/>
      <c r="R200" s="12">
        <f t="shared" si="68"/>
        <v>0</v>
      </c>
      <c r="S200" s="12" t="str">
        <f t="shared" si="69"/>
        <v/>
      </c>
      <c r="T200" s="12" t="str">
        <f t="shared" si="70"/>
        <v/>
      </c>
      <c r="U200" s="12" t="str">
        <f t="shared" si="71"/>
        <v/>
      </c>
      <c r="V200" s="12"/>
      <c r="Y200" s="12">
        <f t="shared" si="72"/>
        <v>0</v>
      </c>
      <c r="Z200" s="12">
        <f t="shared" si="73"/>
        <v>0</v>
      </c>
      <c r="AA200" s="12" t="str">
        <f t="shared" si="74"/>
        <v/>
      </c>
      <c r="AB200" s="12" t="str">
        <f t="shared" si="75"/>
        <v/>
      </c>
      <c r="AC200" s="12" t="str">
        <f t="shared" si="76"/>
        <v/>
      </c>
      <c r="AD200" s="12" t="str">
        <f>IF(OR(AE200="",AE200="(blank)",AE200="Grand Total"),"",MAX($AD$3:AD199)+1)</f>
        <v/>
      </c>
    </row>
    <row r="201" spans="3:30">
      <c r="C201" s="12">
        <f t="shared" si="60"/>
        <v>0</v>
      </c>
      <c r="D201" s="12">
        <f t="shared" si="61"/>
        <v>0</v>
      </c>
      <c r="E201" s="12" t="str">
        <f t="shared" si="62"/>
        <v/>
      </c>
      <c r="F201" s="12" t="str">
        <f t="shared" si="63"/>
        <v/>
      </c>
      <c r="G201" s="12"/>
      <c r="H201"/>
      <c r="I201"/>
      <c r="J201" s="12">
        <f t="shared" si="64"/>
        <v>0</v>
      </c>
      <c r="K201" s="12" t="str">
        <f t="shared" si="65"/>
        <v/>
      </c>
      <c r="L201" s="12" t="str">
        <f t="shared" si="66"/>
        <v/>
      </c>
      <c r="M201" s="12" t="str">
        <f t="shared" si="67"/>
        <v/>
      </c>
      <c r="N201" s="12"/>
      <c r="P201"/>
      <c r="Q201"/>
      <c r="R201" s="12">
        <f t="shared" si="68"/>
        <v>0</v>
      </c>
      <c r="S201" s="12" t="str">
        <f t="shared" si="69"/>
        <v/>
      </c>
      <c r="T201" s="12" t="str">
        <f t="shared" si="70"/>
        <v/>
      </c>
      <c r="U201" s="12" t="str">
        <f t="shared" si="71"/>
        <v/>
      </c>
      <c r="V201" s="12"/>
      <c r="Y201" s="12">
        <f t="shared" si="72"/>
        <v>0</v>
      </c>
      <c r="Z201" s="12">
        <f t="shared" si="73"/>
        <v>0</v>
      </c>
      <c r="AA201" s="12" t="str">
        <f t="shared" si="74"/>
        <v/>
      </c>
      <c r="AB201" s="12" t="str">
        <f t="shared" si="75"/>
        <v/>
      </c>
      <c r="AC201" s="12" t="str">
        <f t="shared" si="76"/>
        <v/>
      </c>
      <c r="AD201" s="12" t="str">
        <f>IF(OR(AE201="",AE201="(blank)",AE201="Grand Total"),"",MAX($AD$3:AD200)+1)</f>
        <v/>
      </c>
    </row>
    <row r="202" spans="3:30">
      <c r="C202" s="12">
        <f t="shared" si="60"/>
        <v>0</v>
      </c>
      <c r="D202" s="12">
        <f t="shared" si="61"/>
        <v>0</v>
      </c>
      <c r="E202" s="12" t="str">
        <f t="shared" si="62"/>
        <v/>
      </c>
      <c r="F202" s="12" t="str">
        <f t="shared" si="63"/>
        <v/>
      </c>
      <c r="G202" s="12"/>
      <c r="H202"/>
      <c r="I202"/>
      <c r="J202" s="12">
        <f t="shared" si="64"/>
        <v>0</v>
      </c>
      <c r="K202" s="12" t="str">
        <f t="shared" si="65"/>
        <v/>
      </c>
      <c r="L202" s="12" t="str">
        <f t="shared" si="66"/>
        <v/>
      </c>
      <c r="M202" s="12" t="str">
        <f t="shared" si="67"/>
        <v/>
      </c>
      <c r="N202" s="12"/>
      <c r="P202"/>
      <c r="Q202"/>
      <c r="R202" s="12">
        <f t="shared" si="68"/>
        <v>0</v>
      </c>
      <c r="S202" s="12" t="str">
        <f t="shared" si="69"/>
        <v/>
      </c>
      <c r="T202" s="12" t="str">
        <f t="shared" si="70"/>
        <v/>
      </c>
      <c r="U202" s="12" t="str">
        <f t="shared" si="71"/>
        <v/>
      </c>
      <c r="V202" s="12"/>
      <c r="Y202" s="12">
        <f t="shared" si="72"/>
        <v>0</v>
      </c>
      <c r="Z202" s="12">
        <f t="shared" si="73"/>
        <v>0</v>
      </c>
      <c r="AA202" s="12" t="str">
        <f t="shared" si="74"/>
        <v/>
      </c>
      <c r="AB202" s="12" t="str">
        <f t="shared" si="75"/>
        <v/>
      </c>
      <c r="AC202" s="12" t="str">
        <f t="shared" si="76"/>
        <v/>
      </c>
      <c r="AD202" s="12" t="str">
        <f>IF(OR(AE202="",AE202="(blank)",AE202="Grand Total"),"",MAX($AD$3:AD201)+1)</f>
        <v/>
      </c>
    </row>
    <row r="203" spans="3:30">
      <c r="C203" s="12">
        <f t="shared" si="60"/>
        <v>0</v>
      </c>
      <c r="D203" s="12">
        <f t="shared" si="61"/>
        <v>0</v>
      </c>
      <c r="E203" s="12" t="str">
        <f t="shared" si="62"/>
        <v/>
      </c>
      <c r="F203" s="12" t="str">
        <f t="shared" si="63"/>
        <v/>
      </c>
      <c r="G203" s="12"/>
      <c r="H203"/>
      <c r="I203"/>
      <c r="J203" s="12">
        <f t="shared" si="64"/>
        <v>0</v>
      </c>
      <c r="K203" s="12" t="str">
        <f t="shared" si="65"/>
        <v/>
      </c>
      <c r="L203" s="12" t="str">
        <f t="shared" si="66"/>
        <v/>
      </c>
      <c r="M203" s="12" t="str">
        <f t="shared" si="67"/>
        <v/>
      </c>
      <c r="N203" s="12"/>
      <c r="P203"/>
      <c r="Q203"/>
      <c r="R203" s="12">
        <f t="shared" si="68"/>
        <v>0</v>
      </c>
      <c r="S203" s="12" t="str">
        <f t="shared" si="69"/>
        <v/>
      </c>
      <c r="T203" s="12" t="str">
        <f t="shared" si="70"/>
        <v/>
      </c>
      <c r="U203" s="12" t="str">
        <f t="shared" si="71"/>
        <v/>
      </c>
      <c r="V203" s="12"/>
      <c r="Y203" s="12">
        <f t="shared" si="72"/>
        <v>0</v>
      </c>
      <c r="Z203" s="12">
        <f t="shared" si="73"/>
        <v>0</v>
      </c>
      <c r="AA203" s="12" t="str">
        <f t="shared" si="74"/>
        <v/>
      </c>
      <c r="AB203" s="12" t="str">
        <f t="shared" si="75"/>
        <v/>
      </c>
      <c r="AC203" s="12" t="str">
        <f t="shared" si="76"/>
        <v/>
      </c>
      <c r="AD203" s="12" t="str">
        <f>IF(OR(AE203="",AE203="(blank)",AE203="Grand Total"),"",MAX($AD$3:AD202)+1)</f>
        <v/>
      </c>
    </row>
    <row r="204" spans="3:30">
      <c r="C204" s="12">
        <f t="shared" si="60"/>
        <v>0</v>
      </c>
      <c r="D204" s="12">
        <f t="shared" si="61"/>
        <v>0</v>
      </c>
      <c r="E204" s="12" t="str">
        <f t="shared" si="62"/>
        <v/>
      </c>
      <c r="F204" s="12" t="str">
        <f t="shared" si="63"/>
        <v/>
      </c>
      <c r="G204" s="12"/>
      <c r="H204"/>
      <c r="I204"/>
      <c r="J204" s="12">
        <f t="shared" si="64"/>
        <v>0</v>
      </c>
      <c r="K204" s="12" t="str">
        <f t="shared" si="65"/>
        <v/>
      </c>
      <c r="L204" s="12" t="str">
        <f t="shared" si="66"/>
        <v/>
      </c>
      <c r="M204" s="12" t="str">
        <f t="shared" si="67"/>
        <v/>
      </c>
      <c r="N204" s="12"/>
      <c r="P204"/>
      <c r="Q204"/>
      <c r="R204" s="12">
        <f t="shared" si="68"/>
        <v>0</v>
      </c>
      <c r="S204" s="12" t="str">
        <f t="shared" si="69"/>
        <v/>
      </c>
      <c r="T204" s="12" t="str">
        <f t="shared" si="70"/>
        <v/>
      </c>
      <c r="U204" s="12" t="str">
        <f t="shared" si="71"/>
        <v/>
      </c>
      <c r="V204" s="12"/>
      <c r="Y204" s="12">
        <f t="shared" si="72"/>
        <v>0</v>
      </c>
      <c r="Z204" s="12">
        <f t="shared" si="73"/>
        <v>0</v>
      </c>
      <c r="AA204" s="12" t="str">
        <f t="shared" si="74"/>
        <v/>
      </c>
      <c r="AB204" s="12" t="str">
        <f t="shared" si="75"/>
        <v/>
      </c>
      <c r="AC204" s="12" t="str">
        <f t="shared" si="76"/>
        <v/>
      </c>
      <c r="AD204" s="12" t="str">
        <f>IF(OR(AE204="",AE204="(blank)",AE204="Grand Total"),"",MAX($AD$3:AD203)+1)</f>
        <v/>
      </c>
    </row>
    <row r="205" spans="3:30">
      <c r="C205" s="12">
        <f t="shared" si="60"/>
        <v>0</v>
      </c>
      <c r="D205" s="12">
        <f t="shared" si="61"/>
        <v>0</v>
      </c>
      <c r="E205" s="12" t="str">
        <f t="shared" si="62"/>
        <v/>
      </c>
      <c r="F205" s="12" t="str">
        <f t="shared" si="63"/>
        <v/>
      </c>
      <c r="G205" s="12"/>
      <c r="H205"/>
      <c r="I205"/>
      <c r="J205" s="12">
        <f t="shared" si="64"/>
        <v>0</v>
      </c>
      <c r="K205" s="12" t="str">
        <f t="shared" si="65"/>
        <v/>
      </c>
      <c r="L205" s="12" t="str">
        <f t="shared" si="66"/>
        <v/>
      </c>
      <c r="M205" s="12" t="str">
        <f t="shared" si="67"/>
        <v/>
      </c>
      <c r="N205" s="12"/>
      <c r="P205"/>
      <c r="Q205"/>
      <c r="R205" s="12">
        <f t="shared" si="68"/>
        <v>0</v>
      </c>
      <c r="S205" s="12" t="str">
        <f t="shared" si="69"/>
        <v/>
      </c>
      <c r="T205" s="12" t="str">
        <f t="shared" si="70"/>
        <v/>
      </c>
      <c r="U205" s="12" t="str">
        <f t="shared" si="71"/>
        <v/>
      </c>
      <c r="V205" s="12"/>
      <c r="Y205" s="12">
        <f t="shared" si="72"/>
        <v>0</v>
      </c>
      <c r="Z205" s="12">
        <f t="shared" si="73"/>
        <v>0</v>
      </c>
      <c r="AA205" s="12" t="str">
        <f t="shared" si="74"/>
        <v/>
      </c>
      <c r="AB205" s="12" t="str">
        <f t="shared" si="75"/>
        <v/>
      </c>
      <c r="AC205" s="12" t="str">
        <f t="shared" si="76"/>
        <v/>
      </c>
      <c r="AD205" s="12" t="str">
        <f>IF(OR(AE205="",AE205="(blank)",AE205="Grand Total"),"",MAX($AD$3:AD204)+1)</f>
        <v/>
      </c>
    </row>
    <row r="206" spans="3:30">
      <c r="C206" s="12">
        <f t="shared" si="60"/>
        <v>0</v>
      </c>
      <c r="D206" s="12">
        <f t="shared" si="61"/>
        <v>0</v>
      </c>
      <c r="E206" s="12" t="str">
        <f t="shared" si="62"/>
        <v/>
      </c>
      <c r="F206" s="12" t="str">
        <f t="shared" si="63"/>
        <v/>
      </c>
      <c r="G206" s="12"/>
      <c r="H206"/>
      <c r="I206"/>
      <c r="J206" s="12">
        <f t="shared" si="64"/>
        <v>0</v>
      </c>
      <c r="K206" s="12" t="str">
        <f t="shared" si="65"/>
        <v/>
      </c>
      <c r="L206" s="12" t="str">
        <f t="shared" si="66"/>
        <v/>
      </c>
      <c r="M206" s="12" t="str">
        <f t="shared" si="67"/>
        <v/>
      </c>
      <c r="N206" s="12"/>
      <c r="P206"/>
      <c r="Q206"/>
      <c r="R206" s="12">
        <f t="shared" si="68"/>
        <v>0</v>
      </c>
      <c r="S206" s="12" t="str">
        <f t="shared" si="69"/>
        <v/>
      </c>
      <c r="T206" s="12" t="str">
        <f t="shared" si="70"/>
        <v/>
      </c>
      <c r="U206" s="12" t="str">
        <f t="shared" si="71"/>
        <v/>
      </c>
      <c r="V206" s="12"/>
      <c r="Y206" s="12">
        <f t="shared" si="72"/>
        <v>0</v>
      </c>
      <c r="Z206" s="12">
        <f t="shared" si="73"/>
        <v>0</v>
      </c>
      <c r="AA206" s="12" t="str">
        <f t="shared" si="74"/>
        <v/>
      </c>
      <c r="AB206" s="12" t="str">
        <f t="shared" si="75"/>
        <v/>
      </c>
      <c r="AC206" s="12" t="str">
        <f t="shared" si="76"/>
        <v/>
      </c>
      <c r="AD206" s="12" t="str">
        <f>IF(OR(AE206="",AE206="(blank)",AE206="Grand Total"),"",MAX($AD$3:AD205)+1)</f>
        <v/>
      </c>
    </row>
    <row r="207" spans="3:30">
      <c r="C207" s="12">
        <f t="shared" si="60"/>
        <v>0</v>
      </c>
      <c r="D207" s="12">
        <f t="shared" si="61"/>
        <v>0</v>
      </c>
      <c r="E207" s="12" t="str">
        <f t="shared" si="62"/>
        <v/>
      </c>
      <c r="F207" s="12" t="str">
        <f t="shared" si="63"/>
        <v/>
      </c>
      <c r="G207" s="12"/>
      <c r="H207"/>
      <c r="I207"/>
      <c r="J207" s="12">
        <f t="shared" si="64"/>
        <v>0</v>
      </c>
      <c r="K207" s="12" t="str">
        <f t="shared" si="65"/>
        <v/>
      </c>
      <c r="L207" s="12" t="str">
        <f t="shared" si="66"/>
        <v/>
      </c>
      <c r="M207" s="12" t="str">
        <f t="shared" si="67"/>
        <v/>
      </c>
      <c r="N207" s="12"/>
      <c r="P207"/>
      <c r="Q207"/>
      <c r="R207" s="12">
        <f t="shared" si="68"/>
        <v>0</v>
      </c>
      <c r="S207" s="12" t="str">
        <f t="shared" si="69"/>
        <v/>
      </c>
      <c r="T207" s="12" t="str">
        <f t="shared" si="70"/>
        <v/>
      </c>
      <c r="U207" s="12" t="str">
        <f t="shared" si="71"/>
        <v/>
      </c>
      <c r="V207" s="12"/>
      <c r="Y207" s="12">
        <f t="shared" si="72"/>
        <v>0</v>
      </c>
      <c r="Z207" s="12">
        <f t="shared" si="73"/>
        <v>0</v>
      </c>
      <c r="AA207" s="12" t="str">
        <f t="shared" si="74"/>
        <v/>
      </c>
      <c r="AB207" s="12" t="str">
        <f t="shared" si="75"/>
        <v/>
      </c>
      <c r="AC207" s="12" t="str">
        <f t="shared" si="76"/>
        <v/>
      </c>
      <c r="AD207" s="12" t="str">
        <f>IF(OR(AE207="",AE207="(blank)",AE207="Grand Total"),"",MAX($AD$3:AD206)+1)</f>
        <v/>
      </c>
    </row>
    <row r="208" spans="3:30">
      <c r="C208" s="12">
        <f t="shared" si="60"/>
        <v>0</v>
      </c>
      <c r="D208" s="12">
        <f t="shared" si="61"/>
        <v>0</v>
      </c>
      <c r="E208" s="12" t="str">
        <f t="shared" si="62"/>
        <v/>
      </c>
      <c r="F208" s="12" t="str">
        <f t="shared" si="63"/>
        <v/>
      </c>
      <c r="G208" s="12"/>
      <c r="H208"/>
      <c r="I208"/>
      <c r="J208" s="12">
        <f t="shared" si="64"/>
        <v>0</v>
      </c>
      <c r="K208" s="12" t="str">
        <f t="shared" si="65"/>
        <v/>
      </c>
      <c r="L208" s="12" t="str">
        <f t="shared" si="66"/>
        <v/>
      </c>
      <c r="M208" s="12" t="str">
        <f t="shared" si="67"/>
        <v/>
      </c>
      <c r="N208" s="12"/>
      <c r="P208"/>
      <c r="Q208"/>
      <c r="R208" s="12">
        <f t="shared" si="68"/>
        <v>0</v>
      </c>
      <c r="S208" s="12" t="str">
        <f t="shared" si="69"/>
        <v/>
      </c>
      <c r="T208" s="12" t="str">
        <f t="shared" si="70"/>
        <v/>
      </c>
      <c r="U208" s="12" t="str">
        <f t="shared" si="71"/>
        <v/>
      </c>
      <c r="V208" s="12"/>
      <c r="Y208" s="12">
        <f t="shared" si="72"/>
        <v>0</v>
      </c>
      <c r="Z208" s="12">
        <f t="shared" si="73"/>
        <v>0</v>
      </c>
      <c r="AA208" s="12" t="str">
        <f t="shared" si="74"/>
        <v/>
      </c>
      <c r="AB208" s="12" t="str">
        <f t="shared" si="75"/>
        <v/>
      </c>
      <c r="AC208" s="12" t="str">
        <f t="shared" si="76"/>
        <v/>
      </c>
      <c r="AD208" s="12" t="str">
        <f>IF(OR(AE208="",AE208="(blank)",AE208="Grand Total"),"",MAX($AD$3:AD207)+1)</f>
        <v/>
      </c>
    </row>
    <row r="209" spans="3:30">
      <c r="C209" s="12">
        <f t="shared" si="60"/>
        <v>0</v>
      </c>
      <c r="D209" s="12">
        <f t="shared" si="61"/>
        <v>0</v>
      </c>
      <c r="E209" s="12" t="str">
        <f t="shared" si="62"/>
        <v/>
      </c>
      <c r="F209" s="12" t="str">
        <f t="shared" si="63"/>
        <v/>
      </c>
      <c r="G209" s="12"/>
      <c r="H209"/>
      <c r="I209"/>
      <c r="J209" s="12">
        <f t="shared" si="64"/>
        <v>0</v>
      </c>
      <c r="K209" s="12" t="str">
        <f t="shared" si="65"/>
        <v/>
      </c>
      <c r="L209" s="12" t="str">
        <f t="shared" si="66"/>
        <v/>
      </c>
      <c r="M209" s="12" t="str">
        <f t="shared" si="67"/>
        <v/>
      </c>
      <c r="N209" s="12"/>
      <c r="P209"/>
      <c r="Q209"/>
      <c r="R209" s="12">
        <f t="shared" si="68"/>
        <v>0</v>
      </c>
      <c r="S209" s="12" t="str">
        <f t="shared" si="69"/>
        <v/>
      </c>
      <c r="T209" s="12" t="str">
        <f t="shared" si="70"/>
        <v/>
      </c>
      <c r="U209" s="12" t="str">
        <f t="shared" si="71"/>
        <v/>
      </c>
      <c r="V209" s="12"/>
      <c r="Y209" s="12">
        <f t="shared" si="72"/>
        <v>0</v>
      </c>
      <c r="Z209" s="12">
        <f t="shared" si="73"/>
        <v>0</v>
      </c>
      <c r="AA209" s="12" t="str">
        <f t="shared" si="74"/>
        <v/>
      </c>
      <c r="AB209" s="12" t="str">
        <f t="shared" si="75"/>
        <v/>
      </c>
      <c r="AC209" s="12" t="str">
        <f t="shared" si="76"/>
        <v/>
      </c>
      <c r="AD209" s="12" t="str">
        <f>IF(OR(AE209="",AE209="(blank)",AE209="Grand Total"),"",MAX($AD$3:AD208)+1)</f>
        <v/>
      </c>
    </row>
    <row r="210" spans="3:30">
      <c r="C210" s="12">
        <f t="shared" si="60"/>
        <v>0</v>
      </c>
      <c r="D210" s="12">
        <f t="shared" si="61"/>
        <v>0</v>
      </c>
      <c r="E210" s="12" t="str">
        <f t="shared" si="62"/>
        <v/>
      </c>
      <c r="F210" s="12" t="str">
        <f t="shared" si="63"/>
        <v/>
      </c>
      <c r="G210" s="12"/>
      <c r="H210"/>
      <c r="I210"/>
      <c r="J210" s="12">
        <f t="shared" si="64"/>
        <v>0</v>
      </c>
      <c r="K210" s="12" t="str">
        <f t="shared" si="65"/>
        <v/>
      </c>
      <c r="L210" s="12" t="str">
        <f t="shared" si="66"/>
        <v/>
      </c>
      <c r="M210" s="12" t="str">
        <f t="shared" si="67"/>
        <v/>
      </c>
      <c r="N210" s="12"/>
      <c r="P210"/>
      <c r="Q210"/>
      <c r="R210" s="12">
        <f t="shared" si="68"/>
        <v>0</v>
      </c>
      <c r="S210" s="12" t="str">
        <f t="shared" si="69"/>
        <v/>
      </c>
      <c r="T210" s="12" t="str">
        <f t="shared" si="70"/>
        <v/>
      </c>
      <c r="U210" s="12" t="str">
        <f t="shared" si="71"/>
        <v/>
      </c>
      <c r="V210" s="12"/>
      <c r="Y210" s="12">
        <f t="shared" si="72"/>
        <v>0</v>
      </c>
      <c r="Z210" s="12">
        <f t="shared" si="73"/>
        <v>0</v>
      </c>
      <c r="AA210" s="12" t="str">
        <f t="shared" si="74"/>
        <v/>
      </c>
      <c r="AB210" s="12" t="str">
        <f t="shared" si="75"/>
        <v/>
      </c>
      <c r="AC210" s="12" t="str">
        <f t="shared" si="76"/>
        <v/>
      </c>
      <c r="AD210" s="12" t="str">
        <f>IF(OR(AE210="",AE210="(blank)",AE210="Grand Total"),"",MAX($AD$3:AD209)+1)</f>
        <v/>
      </c>
    </row>
    <row r="211" spans="3:30">
      <c r="C211" s="12">
        <f t="shared" si="60"/>
        <v>0</v>
      </c>
      <c r="D211" s="12">
        <f t="shared" si="61"/>
        <v>0</v>
      </c>
      <c r="E211" s="12" t="str">
        <f t="shared" si="62"/>
        <v/>
      </c>
      <c r="F211" s="12" t="str">
        <f t="shared" si="63"/>
        <v/>
      </c>
      <c r="G211" s="12"/>
      <c r="H211"/>
      <c r="I211"/>
      <c r="J211" s="12">
        <f t="shared" si="64"/>
        <v>0</v>
      </c>
      <c r="K211" s="12" t="str">
        <f t="shared" si="65"/>
        <v/>
      </c>
      <c r="L211" s="12" t="str">
        <f t="shared" si="66"/>
        <v/>
      </c>
      <c r="M211" s="12" t="str">
        <f t="shared" si="67"/>
        <v/>
      </c>
      <c r="N211" s="12"/>
      <c r="P211"/>
      <c r="Q211"/>
      <c r="R211" s="12">
        <f t="shared" si="68"/>
        <v>0</v>
      </c>
      <c r="S211" s="12" t="str">
        <f t="shared" si="69"/>
        <v/>
      </c>
      <c r="T211" s="12" t="str">
        <f t="shared" si="70"/>
        <v/>
      </c>
      <c r="U211" s="12" t="str">
        <f t="shared" si="71"/>
        <v/>
      </c>
      <c r="V211" s="12"/>
      <c r="Y211" s="12">
        <f t="shared" si="72"/>
        <v>0</v>
      </c>
      <c r="Z211" s="12">
        <f t="shared" si="73"/>
        <v>0</v>
      </c>
      <c r="AA211" s="12" t="str">
        <f t="shared" si="74"/>
        <v/>
      </c>
      <c r="AB211" s="12" t="str">
        <f t="shared" si="75"/>
        <v/>
      </c>
      <c r="AC211" s="12" t="str">
        <f t="shared" si="76"/>
        <v/>
      </c>
      <c r="AD211" s="12" t="str">
        <f>IF(OR(AE211="",AE211="(blank)",AE211="Grand Total"),"",MAX($AD$3:AD210)+1)</f>
        <v/>
      </c>
    </row>
    <row r="212" spans="3:30">
      <c r="C212" s="12">
        <f t="shared" si="60"/>
        <v>0</v>
      </c>
      <c r="D212" s="12">
        <f t="shared" si="61"/>
        <v>0</v>
      </c>
      <c r="E212" s="12" t="str">
        <f t="shared" si="62"/>
        <v/>
      </c>
      <c r="F212" s="12" t="str">
        <f t="shared" si="63"/>
        <v/>
      </c>
      <c r="G212" s="12"/>
      <c r="H212"/>
      <c r="I212"/>
      <c r="J212" s="12">
        <f t="shared" si="64"/>
        <v>0</v>
      </c>
      <c r="K212" s="12" t="str">
        <f t="shared" si="65"/>
        <v/>
      </c>
      <c r="L212" s="12" t="str">
        <f t="shared" si="66"/>
        <v/>
      </c>
      <c r="M212" s="12" t="str">
        <f t="shared" si="67"/>
        <v/>
      </c>
      <c r="N212" s="12"/>
      <c r="P212"/>
      <c r="Q212"/>
      <c r="R212" s="12">
        <f t="shared" si="68"/>
        <v>0</v>
      </c>
      <c r="S212" s="12" t="str">
        <f t="shared" si="69"/>
        <v/>
      </c>
      <c r="T212" s="12" t="str">
        <f t="shared" si="70"/>
        <v/>
      </c>
      <c r="U212" s="12" t="str">
        <f t="shared" si="71"/>
        <v/>
      </c>
      <c r="V212" s="12"/>
      <c r="Y212" s="12">
        <f t="shared" si="72"/>
        <v>0</v>
      </c>
      <c r="Z212" s="12">
        <f t="shared" si="73"/>
        <v>0</v>
      </c>
      <c r="AA212" s="12" t="str">
        <f t="shared" si="74"/>
        <v/>
      </c>
      <c r="AB212" s="12" t="str">
        <f t="shared" si="75"/>
        <v/>
      </c>
      <c r="AC212" s="12" t="str">
        <f t="shared" si="76"/>
        <v/>
      </c>
      <c r="AD212" s="12" t="str">
        <f>IF(OR(AE212="",AE212="(blank)",AE212="Grand Total"),"",MAX($AD$3:AD211)+1)</f>
        <v/>
      </c>
    </row>
    <row r="213" spans="3:30">
      <c r="C213" s="12">
        <f t="shared" si="60"/>
        <v>0</v>
      </c>
      <c r="D213" s="12">
        <f t="shared" si="61"/>
        <v>0</v>
      </c>
      <c r="E213" s="12" t="str">
        <f t="shared" si="62"/>
        <v/>
      </c>
      <c r="F213" s="12" t="str">
        <f t="shared" si="63"/>
        <v/>
      </c>
      <c r="G213" s="12"/>
      <c r="H213"/>
      <c r="I213"/>
      <c r="J213" s="12">
        <f t="shared" si="64"/>
        <v>0</v>
      </c>
      <c r="K213" s="12" t="str">
        <f t="shared" si="65"/>
        <v/>
      </c>
      <c r="L213" s="12" t="str">
        <f t="shared" si="66"/>
        <v/>
      </c>
      <c r="M213" s="12" t="str">
        <f t="shared" si="67"/>
        <v/>
      </c>
      <c r="N213" s="12"/>
      <c r="P213"/>
      <c r="Q213"/>
      <c r="R213" s="12">
        <f t="shared" si="68"/>
        <v>0</v>
      </c>
      <c r="S213" s="12" t="str">
        <f t="shared" si="69"/>
        <v/>
      </c>
      <c r="T213" s="12" t="str">
        <f t="shared" si="70"/>
        <v/>
      </c>
      <c r="U213" s="12" t="str">
        <f t="shared" si="71"/>
        <v/>
      </c>
      <c r="V213" s="12"/>
      <c r="Y213" s="12">
        <f t="shared" si="72"/>
        <v>0</v>
      </c>
      <c r="Z213" s="12">
        <f t="shared" si="73"/>
        <v>0</v>
      </c>
      <c r="AA213" s="12" t="str">
        <f t="shared" si="74"/>
        <v/>
      </c>
      <c r="AB213" s="12" t="str">
        <f t="shared" si="75"/>
        <v/>
      </c>
      <c r="AC213" s="12" t="str">
        <f t="shared" si="76"/>
        <v/>
      </c>
      <c r="AD213" s="12" t="str">
        <f>IF(OR(AE213="",AE213="(blank)",AE213="Grand Total"),"",MAX($AD$3:AD212)+1)</f>
        <v/>
      </c>
    </row>
    <row r="214" spans="3:30">
      <c r="C214" s="12">
        <f t="shared" ref="C214:C277" si="77">IF(OR(B214="",A214=""),0,C213+1)</f>
        <v>0</v>
      </c>
      <c r="D214" s="12">
        <f t="shared" ref="D214:D277" si="78">IF(C214=0,A214,D213)</f>
        <v>0</v>
      </c>
      <c r="E214" s="12" t="str">
        <f t="shared" ref="E214:E277" si="79">IF(C214=0,"",D214&amp;C214)</f>
        <v/>
      </c>
      <c r="F214" s="12" t="str">
        <f t="shared" ref="F214:F277" si="80">IF(E214="","",A214)</f>
        <v/>
      </c>
      <c r="G214" s="12"/>
      <c r="H214"/>
      <c r="I214"/>
      <c r="J214" s="12">
        <f t="shared" ref="J214:J277" si="81">IF(OR(I214="",H214="",H214="Grand Total"),0,J213+1)</f>
        <v>0</v>
      </c>
      <c r="K214" s="12" t="str">
        <f t="shared" ref="K214:K277" si="82">IF(H214="Grand Total","",IF(OR(H214="",H214="(blank)"),K213,IF(J214=0,H214,K213)))</f>
        <v/>
      </c>
      <c r="L214" s="12" t="str">
        <f t="shared" ref="L214:L277" si="83">IF(OR(H214="",J214=0),"",K214&amp;J214)</f>
        <v/>
      </c>
      <c r="M214" s="12" t="str">
        <f t="shared" ref="M214:M277" si="84">IF(L214="","",H214)</f>
        <v/>
      </c>
      <c r="N214" s="12"/>
      <c r="P214"/>
      <c r="Q214"/>
      <c r="R214" s="12">
        <f t="shared" ref="R214:R277" si="85">IF(OR(Q214="",P214="",P214="Grand Total"),0,R213+1)</f>
        <v>0</v>
      </c>
      <c r="S214" s="12" t="str">
        <f t="shared" ref="S214:S277" si="86">IF(P214="Grand Total","",IF(OR(P214="",P214="(blank)"),S213,IF(R214=0,P214,S213)))</f>
        <v/>
      </c>
      <c r="T214" s="12" t="str">
        <f t="shared" ref="T214:T277" si="87">IF(OR(P214="",R214=0),"",S214&amp;R214)</f>
        <v/>
      </c>
      <c r="U214" s="12" t="str">
        <f t="shared" ref="U214:U277" si="88">IF(T214="","",P214)</f>
        <v/>
      </c>
      <c r="V214" s="12"/>
      <c r="Y214" s="12">
        <f t="shared" ref="Y214:Y277" si="89">IF(X214="",0,Y213+1)</f>
        <v>0</v>
      </c>
      <c r="Z214" s="12">
        <f t="shared" ref="Z214:Z277" si="90">IF(Z213="(blank)",W214,IF(AND(Y214=0,Y213=0),Z213,IF(AND(Y214=0,X215=""),W214,Z213)))</f>
        <v>0</v>
      </c>
      <c r="AA214" s="12" t="str">
        <f t="shared" ref="AA214:AA277" si="91">IF(Z214=W214,"",IF(X214&lt;&gt;"",AA213,Z214&amp;W214))</f>
        <v/>
      </c>
      <c r="AB214" s="12" t="str">
        <f t="shared" ref="AB214:AB277" si="92">IF(Y214=0,"",AA214&amp;Y214)</f>
        <v/>
      </c>
      <c r="AC214" s="12" t="str">
        <f t="shared" ref="AC214:AC277" si="93">IF(AB214="","",IF(W214="","",W214))</f>
        <v/>
      </c>
      <c r="AD214" s="12" t="str">
        <f>IF(OR(AE214="",AE214="(blank)",AE214="Grand Total"),"",MAX($AD$3:AD213)+1)</f>
        <v/>
      </c>
    </row>
    <row r="215" spans="3:30">
      <c r="C215" s="12">
        <f t="shared" si="77"/>
        <v>0</v>
      </c>
      <c r="D215" s="12">
        <f t="shared" si="78"/>
        <v>0</v>
      </c>
      <c r="E215" s="12" t="str">
        <f t="shared" si="79"/>
        <v/>
      </c>
      <c r="F215" s="12" t="str">
        <f t="shared" si="80"/>
        <v/>
      </c>
      <c r="G215" s="12"/>
      <c r="H215"/>
      <c r="I215"/>
      <c r="J215" s="12">
        <f t="shared" si="81"/>
        <v>0</v>
      </c>
      <c r="K215" s="12" t="str">
        <f t="shared" si="82"/>
        <v/>
      </c>
      <c r="L215" s="12" t="str">
        <f t="shared" si="83"/>
        <v/>
      </c>
      <c r="M215" s="12" t="str">
        <f t="shared" si="84"/>
        <v/>
      </c>
      <c r="N215" s="12"/>
      <c r="P215"/>
      <c r="Q215"/>
      <c r="R215" s="12">
        <f t="shared" si="85"/>
        <v>0</v>
      </c>
      <c r="S215" s="12" t="str">
        <f t="shared" si="86"/>
        <v/>
      </c>
      <c r="T215" s="12" t="str">
        <f t="shared" si="87"/>
        <v/>
      </c>
      <c r="U215" s="12" t="str">
        <f t="shared" si="88"/>
        <v/>
      </c>
      <c r="V215" s="12"/>
      <c r="Y215" s="12">
        <f t="shared" si="89"/>
        <v>0</v>
      </c>
      <c r="Z215" s="12">
        <f t="shared" si="90"/>
        <v>0</v>
      </c>
      <c r="AA215" s="12" t="str">
        <f t="shared" si="91"/>
        <v/>
      </c>
      <c r="AB215" s="12" t="str">
        <f t="shared" si="92"/>
        <v/>
      </c>
      <c r="AC215" s="12" t="str">
        <f t="shared" si="93"/>
        <v/>
      </c>
      <c r="AD215" s="12" t="str">
        <f>IF(OR(AE215="",AE215="(blank)",AE215="Grand Total"),"",MAX($AD$3:AD214)+1)</f>
        <v/>
      </c>
    </row>
    <row r="216" spans="3:30">
      <c r="C216" s="12">
        <f t="shared" si="77"/>
        <v>0</v>
      </c>
      <c r="D216" s="12">
        <f t="shared" si="78"/>
        <v>0</v>
      </c>
      <c r="E216" s="12" t="str">
        <f t="shared" si="79"/>
        <v/>
      </c>
      <c r="F216" s="12" t="str">
        <f t="shared" si="80"/>
        <v/>
      </c>
      <c r="G216" s="12"/>
      <c r="H216"/>
      <c r="I216"/>
      <c r="J216" s="12">
        <f t="shared" si="81"/>
        <v>0</v>
      </c>
      <c r="K216" s="12" t="str">
        <f t="shared" si="82"/>
        <v/>
      </c>
      <c r="L216" s="12" t="str">
        <f t="shared" si="83"/>
        <v/>
      </c>
      <c r="M216" s="12" t="str">
        <f t="shared" si="84"/>
        <v/>
      </c>
      <c r="N216" s="12"/>
      <c r="P216"/>
      <c r="Q216"/>
      <c r="R216" s="12">
        <f t="shared" si="85"/>
        <v>0</v>
      </c>
      <c r="S216" s="12" t="str">
        <f t="shared" si="86"/>
        <v/>
      </c>
      <c r="T216" s="12" t="str">
        <f t="shared" si="87"/>
        <v/>
      </c>
      <c r="U216" s="12" t="str">
        <f t="shared" si="88"/>
        <v/>
      </c>
      <c r="V216" s="12"/>
      <c r="Y216" s="12">
        <f t="shared" si="89"/>
        <v>0</v>
      </c>
      <c r="Z216" s="12">
        <f t="shared" si="90"/>
        <v>0</v>
      </c>
      <c r="AA216" s="12" t="str">
        <f t="shared" si="91"/>
        <v/>
      </c>
      <c r="AB216" s="12" t="str">
        <f t="shared" si="92"/>
        <v/>
      </c>
      <c r="AC216" s="12" t="str">
        <f t="shared" si="93"/>
        <v/>
      </c>
      <c r="AD216" s="12" t="str">
        <f>IF(OR(AE216="",AE216="(blank)",AE216="Grand Total"),"",MAX($AD$3:AD215)+1)</f>
        <v/>
      </c>
    </row>
    <row r="217" spans="3:30">
      <c r="C217" s="12">
        <f t="shared" si="77"/>
        <v>0</v>
      </c>
      <c r="D217" s="12">
        <f t="shared" si="78"/>
        <v>0</v>
      </c>
      <c r="E217" s="12" t="str">
        <f t="shared" si="79"/>
        <v/>
      </c>
      <c r="F217" s="12" t="str">
        <f t="shared" si="80"/>
        <v/>
      </c>
      <c r="G217" s="12"/>
      <c r="H217"/>
      <c r="I217"/>
      <c r="J217" s="12">
        <f t="shared" si="81"/>
        <v>0</v>
      </c>
      <c r="K217" s="12" t="str">
        <f t="shared" si="82"/>
        <v/>
      </c>
      <c r="L217" s="12" t="str">
        <f t="shared" si="83"/>
        <v/>
      </c>
      <c r="M217" s="12" t="str">
        <f t="shared" si="84"/>
        <v/>
      </c>
      <c r="N217" s="12"/>
      <c r="P217"/>
      <c r="Q217"/>
      <c r="R217" s="12">
        <f t="shared" si="85"/>
        <v>0</v>
      </c>
      <c r="S217" s="12" t="str">
        <f t="shared" si="86"/>
        <v/>
      </c>
      <c r="T217" s="12" t="str">
        <f t="shared" si="87"/>
        <v/>
      </c>
      <c r="U217" s="12" t="str">
        <f t="shared" si="88"/>
        <v/>
      </c>
      <c r="V217" s="12"/>
      <c r="Y217" s="12">
        <f t="shared" si="89"/>
        <v>0</v>
      </c>
      <c r="Z217" s="12">
        <f t="shared" si="90"/>
        <v>0</v>
      </c>
      <c r="AA217" s="12" t="str">
        <f t="shared" si="91"/>
        <v/>
      </c>
      <c r="AB217" s="12" t="str">
        <f t="shared" si="92"/>
        <v/>
      </c>
      <c r="AC217" s="12" t="str">
        <f t="shared" si="93"/>
        <v/>
      </c>
      <c r="AD217" s="12" t="str">
        <f>IF(OR(AE217="",AE217="(blank)",AE217="Grand Total"),"",MAX($AD$3:AD216)+1)</f>
        <v/>
      </c>
    </row>
    <row r="218" spans="3:30">
      <c r="C218" s="12">
        <f t="shared" si="77"/>
        <v>0</v>
      </c>
      <c r="D218" s="12">
        <f t="shared" si="78"/>
        <v>0</v>
      </c>
      <c r="E218" s="12" t="str">
        <f t="shared" si="79"/>
        <v/>
      </c>
      <c r="F218" s="12" t="str">
        <f t="shared" si="80"/>
        <v/>
      </c>
      <c r="G218" s="12"/>
      <c r="H218"/>
      <c r="I218"/>
      <c r="J218" s="12">
        <f t="shared" si="81"/>
        <v>0</v>
      </c>
      <c r="K218" s="12" t="str">
        <f t="shared" si="82"/>
        <v/>
      </c>
      <c r="L218" s="12" t="str">
        <f t="shared" si="83"/>
        <v/>
      </c>
      <c r="M218" s="12" t="str">
        <f t="shared" si="84"/>
        <v/>
      </c>
      <c r="N218" s="12"/>
      <c r="P218"/>
      <c r="Q218"/>
      <c r="R218" s="12">
        <f t="shared" si="85"/>
        <v>0</v>
      </c>
      <c r="S218" s="12" t="str">
        <f t="shared" si="86"/>
        <v/>
      </c>
      <c r="T218" s="12" t="str">
        <f t="shared" si="87"/>
        <v/>
      </c>
      <c r="U218" s="12" t="str">
        <f t="shared" si="88"/>
        <v/>
      </c>
      <c r="V218" s="12"/>
      <c r="Y218" s="12">
        <f t="shared" si="89"/>
        <v>0</v>
      </c>
      <c r="Z218" s="12">
        <f t="shared" si="90"/>
        <v>0</v>
      </c>
      <c r="AA218" s="12" t="str">
        <f t="shared" si="91"/>
        <v/>
      </c>
      <c r="AB218" s="12" t="str">
        <f t="shared" si="92"/>
        <v/>
      </c>
      <c r="AC218" s="12" t="str">
        <f t="shared" si="93"/>
        <v/>
      </c>
      <c r="AD218" s="12" t="str">
        <f>IF(OR(AE218="",AE218="(blank)",AE218="Grand Total"),"",MAX($AD$3:AD217)+1)</f>
        <v/>
      </c>
    </row>
    <row r="219" spans="3:30">
      <c r="C219" s="12">
        <f t="shared" si="77"/>
        <v>0</v>
      </c>
      <c r="D219" s="12">
        <f t="shared" si="78"/>
        <v>0</v>
      </c>
      <c r="E219" s="12" t="str">
        <f t="shared" si="79"/>
        <v/>
      </c>
      <c r="F219" s="12" t="str">
        <f t="shared" si="80"/>
        <v/>
      </c>
      <c r="G219" s="12"/>
      <c r="H219"/>
      <c r="I219"/>
      <c r="J219" s="12">
        <f t="shared" si="81"/>
        <v>0</v>
      </c>
      <c r="K219" s="12" t="str">
        <f t="shared" si="82"/>
        <v/>
      </c>
      <c r="L219" s="12" t="str">
        <f t="shared" si="83"/>
        <v/>
      </c>
      <c r="M219" s="12" t="str">
        <f t="shared" si="84"/>
        <v/>
      </c>
      <c r="N219" s="12"/>
      <c r="P219"/>
      <c r="Q219"/>
      <c r="R219" s="12">
        <f t="shared" si="85"/>
        <v>0</v>
      </c>
      <c r="S219" s="12" t="str">
        <f t="shared" si="86"/>
        <v/>
      </c>
      <c r="T219" s="12" t="str">
        <f t="shared" si="87"/>
        <v/>
      </c>
      <c r="U219" s="12" t="str">
        <f t="shared" si="88"/>
        <v/>
      </c>
      <c r="V219" s="12"/>
      <c r="Y219" s="12">
        <f t="shared" si="89"/>
        <v>0</v>
      </c>
      <c r="Z219" s="12">
        <f t="shared" si="90"/>
        <v>0</v>
      </c>
      <c r="AA219" s="12" t="str">
        <f t="shared" si="91"/>
        <v/>
      </c>
      <c r="AB219" s="12" t="str">
        <f t="shared" si="92"/>
        <v/>
      </c>
      <c r="AC219" s="12" t="str">
        <f t="shared" si="93"/>
        <v/>
      </c>
      <c r="AD219" s="12" t="str">
        <f>IF(OR(AE219="",AE219="(blank)",AE219="Grand Total"),"",MAX($AD$3:AD218)+1)</f>
        <v/>
      </c>
    </row>
    <row r="220" spans="3:30">
      <c r="C220" s="12">
        <f t="shared" si="77"/>
        <v>0</v>
      </c>
      <c r="D220" s="12">
        <f t="shared" si="78"/>
        <v>0</v>
      </c>
      <c r="E220" s="12" t="str">
        <f t="shared" si="79"/>
        <v/>
      </c>
      <c r="F220" s="12" t="str">
        <f t="shared" si="80"/>
        <v/>
      </c>
      <c r="G220" s="12"/>
      <c r="H220"/>
      <c r="I220"/>
      <c r="J220" s="12">
        <f t="shared" si="81"/>
        <v>0</v>
      </c>
      <c r="K220" s="12" t="str">
        <f t="shared" si="82"/>
        <v/>
      </c>
      <c r="L220" s="12" t="str">
        <f t="shared" si="83"/>
        <v/>
      </c>
      <c r="M220" s="12" t="str">
        <f t="shared" si="84"/>
        <v/>
      </c>
      <c r="N220" s="12"/>
      <c r="P220"/>
      <c r="Q220"/>
      <c r="R220" s="12">
        <f t="shared" si="85"/>
        <v>0</v>
      </c>
      <c r="S220" s="12" t="str">
        <f t="shared" si="86"/>
        <v/>
      </c>
      <c r="T220" s="12" t="str">
        <f t="shared" si="87"/>
        <v/>
      </c>
      <c r="U220" s="12" t="str">
        <f t="shared" si="88"/>
        <v/>
      </c>
      <c r="V220" s="12"/>
      <c r="Y220" s="12">
        <f t="shared" si="89"/>
        <v>0</v>
      </c>
      <c r="Z220" s="12">
        <f t="shared" si="90"/>
        <v>0</v>
      </c>
      <c r="AA220" s="12" t="str">
        <f t="shared" si="91"/>
        <v/>
      </c>
      <c r="AB220" s="12" t="str">
        <f t="shared" si="92"/>
        <v/>
      </c>
      <c r="AC220" s="12" t="str">
        <f t="shared" si="93"/>
        <v/>
      </c>
      <c r="AD220" s="12" t="str">
        <f>IF(OR(AE220="",AE220="(blank)",AE220="Grand Total"),"",MAX($AD$3:AD219)+1)</f>
        <v/>
      </c>
    </row>
    <row r="221" spans="3:30">
      <c r="C221" s="12">
        <f t="shared" si="77"/>
        <v>0</v>
      </c>
      <c r="D221" s="12">
        <f t="shared" si="78"/>
        <v>0</v>
      </c>
      <c r="E221" s="12" t="str">
        <f t="shared" si="79"/>
        <v/>
      </c>
      <c r="F221" s="12" t="str">
        <f t="shared" si="80"/>
        <v/>
      </c>
      <c r="G221" s="12"/>
      <c r="H221"/>
      <c r="I221"/>
      <c r="J221" s="12">
        <f t="shared" si="81"/>
        <v>0</v>
      </c>
      <c r="K221" s="12" t="str">
        <f t="shared" si="82"/>
        <v/>
      </c>
      <c r="L221" s="12" t="str">
        <f t="shared" si="83"/>
        <v/>
      </c>
      <c r="M221" s="12" t="str">
        <f t="shared" si="84"/>
        <v/>
      </c>
      <c r="N221" s="12"/>
      <c r="P221"/>
      <c r="Q221"/>
      <c r="R221" s="12">
        <f t="shared" si="85"/>
        <v>0</v>
      </c>
      <c r="S221" s="12" t="str">
        <f t="shared" si="86"/>
        <v/>
      </c>
      <c r="T221" s="12" t="str">
        <f t="shared" si="87"/>
        <v/>
      </c>
      <c r="U221" s="12" t="str">
        <f t="shared" si="88"/>
        <v/>
      </c>
      <c r="V221" s="12"/>
      <c r="Y221" s="12">
        <f t="shared" si="89"/>
        <v>0</v>
      </c>
      <c r="Z221" s="12">
        <f t="shared" si="90"/>
        <v>0</v>
      </c>
      <c r="AA221" s="12" t="str">
        <f t="shared" si="91"/>
        <v/>
      </c>
      <c r="AB221" s="12" t="str">
        <f t="shared" si="92"/>
        <v/>
      </c>
      <c r="AC221" s="12" t="str">
        <f t="shared" si="93"/>
        <v/>
      </c>
      <c r="AD221" s="12" t="str">
        <f>IF(OR(AE221="",AE221="(blank)",AE221="Grand Total"),"",MAX($AD$3:AD220)+1)</f>
        <v/>
      </c>
    </row>
    <row r="222" spans="3:30">
      <c r="C222" s="12">
        <f t="shared" si="77"/>
        <v>0</v>
      </c>
      <c r="D222" s="12">
        <f t="shared" si="78"/>
        <v>0</v>
      </c>
      <c r="E222" s="12" t="str">
        <f t="shared" si="79"/>
        <v/>
      </c>
      <c r="F222" s="12" t="str">
        <f t="shared" si="80"/>
        <v/>
      </c>
      <c r="G222" s="12"/>
      <c r="H222"/>
      <c r="I222"/>
      <c r="J222" s="12">
        <f t="shared" si="81"/>
        <v>0</v>
      </c>
      <c r="K222" s="12" t="str">
        <f t="shared" si="82"/>
        <v/>
      </c>
      <c r="L222" s="12" t="str">
        <f t="shared" si="83"/>
        <v/>
      </c>
      <c r="M222" s="12" t="str">
        <f t="shared" si="84"/>
        <v/>
      </c>
      <c r="N222" s="12"/>
      <c r="P222"/>
      <c r="Q222"/>
      <c r="R222" s="12">
        <f t="shared" si="85"/>
        <v>0</v>
      </c>
      <c r="S222" s="12" t="str">
        <f t="shared" si="86"/>
        <v/>
      </c>
      <c r="T222" s="12" t="str">
        <f t="shared" si="87"/>
        <v/>
      </c>
      <c r="U222" s="12" t="str">
        <f t="shared" si="88"/>
        <v/>
      </c>
      <c r="V222" s="12"/>
      <c r="Y222" s="12">
        <f t="shared" si="89"/>
        <v>0</v>
      </c>
      <c r="Z222" s="12">
        <f t="shared" si="90"/>
        <v>0</v>
      </c>
      <c r="AA222" s="12" t="str">
        <f t="shared" si="91"/>
        <v/>
      </c>
      <c r="AB222" s="12" t="str">
        <f t="shared" si="92"/>
        <v/>
      </c>
      <c r="AC222" s="12" t="str">
        <f t="shared" si="93"/>
        <v/>
      </c>
      <c r="AD222" s="12" t="str">
        <f>IF(OR(AE222="",AE222="(blank)",AE222="Grand Total"),"",MAX($AD$3:AD221)+1)</f>
        <v/>
      </c>
    </row>
    <row r="223" spans="3:30">
      <c r="C223" s="12">
        <f t="shared" si="77"/>
        <v>0</v>
      </c>
      <c r="D223" s="12">
        <f t="shared" si="78"/>
        <v>0</v>
      </c>
      <c r="E223" s="12" t="str">
        <f t="shared" si="79"/>
        <v/>
      </c>
      <c r="F223" s="12" t="str">
        <f t="shared" si="80"/>
        <v/>
      </c>
      <c r="G223" s="12"/>
      <c r="H223"/>
      <c r="I223"/>
      <c r="J223" s="12">
        <f t="shared" si="81"/>
        <v>0</v>
      </c>
      <c r="K223" s="12" t="str">
        <f t="shared" si="82"/>
        <v/>
      </c>
      <c r="L223" s="12" t="str">
        <f t="shared" si="83"/>
        <v/>
      </c>
      <c r="M223" s="12" t="str">
        <f t="shared" si="84"/>
        <v/>
      </c>
      <c r="N223" s="12"/>
      <c r="P223"/>
      <c r="Q223"/>
      <c r="R223" s="12">
        <f t="shared" si="85"/>
        <v>0</v>
      </c>
      <c r="S223" s="12" t="str">
        <f t="shared" si="86"/>
        <v/>
      </c>
      <c r="T223" s="12" t="str">
        <f t="shared" si="87"/>
        <v/>
      </c>
      <c r="U223" s="12" t="str">
        <f t="shared" si="88"/>
        <v/>
      </c>
      <c r="V223" s="12"/>
      <c r="Y223" s="12">
        <f t="shared" si="89"/>
        <v>0</v>
      </c>
      <c r="Z223" s="12">
        <f t="shared" si="90"/>
        <v>0</v>
      </c>
      <c r="AA223" s="12" t="str">
        <f t="shared" si="91"/>
        <v/>
      </c>
      <c r="AB223" s="12" t="str">
        <f t="shared" si="92"/>
        <v/>
      </c>
      <c r="AC223" s="12" t="str">
        <f t="shared" si="93"/>
        <v/>
      </c>
      <c r="AD223" s="12" t="str">
        <f>IF(OR(AE223="",AE223="(blank)",AE223="Grand Total"),"",MAX($AD$3:AD222)+1)</f>
        <v/>
      </c>
    </row>
    <row r="224" spans="3:30">
      <c r="C224" s="12">
        <f t="shared" si="77"/>
        <v>0</v>
      </c>
      <c r="D224" s="12">
        <f t="shared" si="78"/>
        <v>0</v>
      </c>
      <c r="E224" s="12" t="str">
        <f t="shared" si="79"/>
        <v/>
      </c>
      <c r="F224" s="12" t="str">
        <f t="shared" si="80"/>
        <v/>
      </c>
      <c r="G224" s="12"/>
      <c r="H224"/>
      <c r="I224"/>
      <c r="J224" s="12">
        <f t="shared" si="81"/>
        <v>0</v>
      </c>
      <c r="K224" s="12" t="str">
        <f t="shared" si="82"/>
        <v/>
      </c>
      <c r="L224" s="12" t="str">
        <f t="shared" si="83"/>
        <v/>
      </c>
      <c r="M224" s="12" t="str">
        <f t="shared" si="84"/>
        <v/>
      </c>
      <c r="N224" s="12"/>
      <c r="P224"/>
      <c r="Q224"/>
      <c r="R224" s="12">
        <f t="shared" si="85"/>
        <v>0</v>
      </c>
      <c r="S224" s="12" t="str">
        <f t="shared" si="86"/>
        <v/>
      </c>
      <c r="T224" s="12" t="str">
        <f t="shared" si="87"/>
        <v/>
      </c>
      <c r="U224" s="12" t="str">
        <f t="shared" si="88"/>
        <v/>
      </c>
      <c r="V224" s="12"/>
      <c r="Y224" s="12">
        <f t="shared" si="89"/>
        <v>0</v>
      </c>
      <c r="Z224" s="12">
        <f t="shared" si="90"/>
        <v>0</v>
      </c>
      <c r="AA224" s="12" t="str">
        <f t="shared" si="91"/>
        <v/>
      </c>
      <c r="AB224" s="12" t="str">
        <f t="shared" si="92"/>
        <v/>
      </c>
      <c r="AC224" s="12" t="str">
        <f t="shared" si="93"/>
        <v/>
      </c>
      <c r="AD224" s="12" t="str">
        <f>IF(OR(AE224="",AE224="(blank)",AE224="Grand Total"),"",MAX($AD$3:AD223)+1)</f>
        <v/>
      </c>
    </row>
    <row r="225" spans="3:30">
      <c r="C225" s="12">
        <f t="shared" si="77"/>
        <v>0</v>
      </c>
      <c r="D225" s="12">
        <f t="shared" si="78"/>
        <v>0</v>
      </c>
      <c r="E225" s="12" t="str">
        <f t="shared" si="79"/>
        <v/>
      </c>
      <c r="F225" s="12" t="str">
        <f t="shared" si="80"/>
        <v/>
      </c>
      <c r="G225" s="12"/>
      <c r="H225"/>
      <c r="I225"/>
      <c r="J225" s="12">
        <f t="shared" si="81"/>
        <v>0</v>
      </c>
      <c r="K225" s="12" t="str">
        <f t="shared" si="82"/>
        <v/>
      </c>
      <c r="L225" s="12" t="str">
        <f t="shared" si="83"/>
        <v/>
      </c>
      <c r="M225" s="12" t="str">
        <f t="shared" si="84"/>
        <v/>
      </c>
      <c r="N225" s="12"/>
      <c r="P225"/>
      <c r="Q225"/>
      <c r="R225" s="12">
        <f t="shared" si="85"/>
        <v>0</v>
      </c>
      <c r="S225" s="12" t="str">
        <f t="shared" si="86"/>
        <v/>
      </c>
      <c r="T225" s="12" t="str">
        <f t="shared" si="87"/>
        <v/>
      </c>
      <c r="U225" s="12" t="str">
        <f t="shared" si="88"/>
        <v/>
      </c>
      <c r="V225" s="12"/>
      <c r="Y225" s="12">
        <f t="shared" si="89"/>
        <v>0</v>
      </c>
      <c r="Z225" s="12">
        <f t="shared" si="90"/>
        <v>0</v>
      </c>
      <c r="AA225" s="12" t="str">
        <f t="shared" si="91"/>
        <v/>
      </c>
      <c r="AB225" s="12" t="str">
        <f t="shared" si="92"/>
        <v/>
      </c>
      <c r="AC225" s="12" t="str">
        <f t="shared" si="93"/>
        <v/>
      </c>
      <c r="AD225" s="12" t="str">
        <f>IF(OR(AE225="",AE225="(blank)",AE225="Grand Total"),"",MAX($AD$3:AD224)+1)</f>
        <v/>
      </c>
    </row>
    <row r="226" spans="3:30">
      <c r="C226" s="12">
        <f t="shared" si="77"/>
        <v>0</v>
      </c>
      <c r="D226" s="12">
        <f t="shared" si="78"/>
        <v>0</v>
      </c>
      <c r="E226" s="12" t="str">
        <f t="shared" si="79"/>
        <v/>
      </c>
      <c r="F226" s="12" t="str">
        <f t="shared" si="80"/>
        <v/>
      </c>
      <c r="G226" s="12"/>
      <c r="H226"/>
      <c r="I226"/>
      <c r="J226" s="12">
        <f t="shared" si="81"/>
        <v>0</v>
      </c>
      <c r="K226" s="12" t="str">
        <f t="shared" si="82"/>
        <v/>
      </c>
      <c r="L226" s="12" t="str">
        <f t="shared" si="83"/>
        <v/>
      </c>
      <c r="M226" s="12" t="str">
        <f t="shared" si="84"/>
        <v/>
      </c>
      <c r="N226" s="12"/>
      <c r="P226"/>
      <c r="Q226"/>
      <c r="R226" s="12">
        <f t="shared" si="85"/>
        <v>0</v>
      </c>
      <c r="S226" s="12" t="str">
        <f t="shared" si="86"/>
        <v/>
      </c>
      <c r="T226" s="12" t="str">
        <f t="shared" si="87"/>
        <v/>
      </c>
      <c r="U226" s="12" t="str">
        <f t="shared" si="88"/>
        <v/>
      </c>
      <c r="V226" s="12"/>
      <c r="Y226" s="12">
        <f t="shared" si="89"/>
        <v>0</v>
      </c>
      <c r="Z226" s="12">
        <f t="shared" si="90"/>
        <v>0</v>
      </c>
      <c r="AA226" s="12" t="str">
        <f t="shared" si="91"/>
        <v/>
      </c>
      <c r="AB226" s="12" t="str">
        <f t="shared" si="92"/>
        <v/>
      </c>
      <c r="AC226" s="12" t="str">
        <f t="shared" si="93"/>
        <v/>
      </c>
      <c r="AD226" s="12" t="str">
        <f>IF(OR(AE226="",AE226="(blank)",AE226="Grand Total"),"",MAX($AD$3:AD225)+1)</f>
        <v/>
      </c>
    </row>
    <row r="227" spans="3:30">
      <c r="C227" s="12">
        <f t="shared" si="77"/>
        <v>0</v>
      </c>
      <c r="D227" s="12">
        <f t="shared" si="78"/>
        <v>0</v>
      </c>
      <c r="E227" s="12" t="str">
        <f t="shared" si="79"/>
        <v/>
      </c>
      <c r="F227" s="12" t="str">
        <f t="shared" si="80"/>
        <v/>
      </c>
      <c r="G227" s="12"/>
      <c r="H227"/>
      <c r="I227"/>
      <c r="J227" s="12">
        <f t="shared" si="81"/>
        <v>0</v>
      </c>
      <c r="K227" s="12" t="str">
        <f t="shared" si="82"/>
        <v/>
      </c>
      <c r="L227" s="12" t="str">
        <f t="shared" si="83"/>
        <v/>
      </c>
      <c r="M227" s="12" t="str">
        <f t="shared" si="84"/>
        <v/>
      </c>
      <c r="N227" s="12"/>
      <c r="P227"/>
      <c r="Q227"/>
      <c r="R227" s="12">
        <f t="shared" si="85"/>
        <v>0</v>
      </c>
      <c r="S227" s="12" t="str">
        <f t="shared" si="86"/>
        <v/>
      </c>
      <c r="T227" s="12" t="str">
        <f t="shared" si="87"/>
        <v/>
      </c>
      <c r="U227" s="12" t="str">
        <f t="shared" si="88"/>
        <v/>
      </c>
      <c r="V227" s="12"/>
      <c r="Y227" s="12">
        <f t="shared" si="89"/>
        <v>0</v>
      </c>
      <c r="Z227" s="12">
        <f t="shared" si="90"/>
        <v>0</v>
      </c>
      <c r="AA227" s="12" t="str">
        <f t="shared" si="91"/>
        <v/>
      </c>
      <c r="AB227" s="12" t="str">
        <f t="shared" si="92"/>
        <v/>
      </c>
      <c r="AC227" s="12" t="str">
        <f t="shared" si="93"/>
        <v/>
      </c>
      <c r="AD227" s="12" t="str">
        <f>IF(OR(AE227="",AE227="(blank)",AE227="Grand Total"),"",MAX($AD$3:AD226)+1)</f>
        <v/>
      </c>
    </row>
    <row r="228" spans="3:30">
      <c r="C228" s="12">
        <f t="shared" si="77"/>
        <v>0</v>
      </c>
      <c r="D228" s="12">
        <f t="shared" si="78"/>
        <v>0</v>
      </c>
      <c r="E228" s="12" t="str">
        <f t="shared" si="79"/>
        <v/>
      </c>
      <c r="F228" s="12" t="str">
        <f t="shared" si="80"/>
        <v/>
      </c>
      <c r="G228" s="12"/>
      <c r="H228"/>
      <c r="I228"/>
      <c r="J228" s="12">
        <f t="shared" si="81"/>
        <v>0</v>
      </c>
      <c r="K228" s="12" t="str">
        <f t="shared" si="82"/>
        <v/>
      </c>
      <c r="L228" s="12" t="str">
        <f t="shared" si="83"/>
        <v/>
      </c>
      <c r="M228" s="12" t="str">
        <f t="shared" si="84"/>
        <v/>
      </c>
      <c r="N228" s="12"/>
      <c r="P228"/>
      <c r="Q228"/>
      <c r="R228" s="12">
        <f t="shared" si="85"/>
        <v>0</v>
      </c>
      <c r="S228" s="12" t="str">
        <f t="shared" si="86"/>
        <v/>
      </c>
      <c r="T228" s="12" t="str">
        <f t="shared" si="87"/>
        <v/>
      </c>
      <c r="U228" s="12" t="str">
        <f t="shared" si="88"/>
        <v/>
      </c>
      <c r="V228" s="12"/>
      <c r="Y228" s="12">
        <f t="shared" si="89"/>
        <v>0</v>
      </c>
      <c r="Z228" s="12">
        <f t="shared" si="90"/>
        <v>0</v>
      </c>
      <c r="AA228" s="12" t="str">
        <f t="shared" si="91"/>
        <v/>
      </c>
      <c r="AB228" s="12" t="str">
        <f t="shared" si="92"/>
        <v/>
      </c>
      <c r="AC228" s="12" t="str">
        <f t="shared" si="93"/>
        <v/>
      </c>
      <c r="AD228" s="12" t="str">
        <f>IF(OR(AE228="",AE228="(blank)",AE228="Grand Total"),"",MAX($AD$3:AD227)+1)</f>
        <v/>
      </c>
    </row>
    <row r="229" spans="3:30">
      <c r="C229" s="12">
        <f t="shared" si="77"/>
        <v>0</v>
      </c>
      <c r="D229" s="12">
        <f t="shared" si="78"/>
        <v>0</v>
      </c>
      <c r="E229" s="12" t="str">
        <f t="shared" si="79"/>
        <v/>
      </c>
      <c r="F229" s="12" t="str">
        <f t="shared" si="80"/>
        <v/>
      </c>
      <c r="G229" s="12"/>
      <c r="H229"/>
      <c r="I229"/>
      <c r="J229" s="12">
        <f t="shared" si="81"/>
        <v>0</v>
      </c>
      <c r="K229" s="12" t="str">
        <f t="shared" si="82"/>
        <v/>
      </c>
      <c r="L229" s="12" t="str">
        <f t="shared" si="83"/>
        <v/>
      </c>
      <c r="M229" s="12" t="str">
        <f t="shared" si="84"/>
        <v/>
      </c>
      <c r="N229" s="12"/>
      <c r="P229"/>
      <c r="Q229"/>
      <c r="R229" s="12">
        <f t="shared" si="85"/>
        <v>0</v>
      </c>
      <c r="S229" s="12" t="str">
        <f t="shared" si="86"/>
        <v/>
      </c>
      <c r="T229" s="12" t="str">
        <f t="shared" si="87"/>
        <v/>
      </c>
      <c r="U229" s="12" t="str">
        <f t="shared" si="88"/>
        <v/>
      </c>
      <c r="V229" s="12"/>
      <c r="Y229" s="12">
        <f t="shared" si="89"/>
        <v>0</v>
      </c>
      <c r="Z229" s="12">
        <f t="shared" si="90"/>
        <v>0</v>
      </c>
      <c r="AA229" s="12" t="str">
        <f t="shared" si="91"/>
        <v/>
      </c>
      <c r="AB229" s="12" t="str">
        <f t="shared" si="92"/>
        <v/>
      </c>
      <c r="AC229" s="12" t="str">
        <f t="shared" si="93"/>
        <v/>
      </c>
      <c r="AD229" s="12" t="str">
        <f>IF(OR(AE229="",AE229="(blank)",AE229="Grand Total"),"",MAX($AD$3:AD228)+1)</f>
        <v/>
      </c>
    </row>
    <row r="230" spans="3:30">
      <c r="C230" s="12">
        <f t="shared" si="77"/>
        <v>0</v>
      </c>
      <c r="D230" s="12">
        <f t="shared" si="78"/>
        <v>0</v>
      </c>
      <c r="E230" s="12" t="str">
        <f t="shared" si="79"/>
        <v/>
      </c>
      <c r="F230" s="12" t="str">
        <f t="shared" si="80"/>
        <v/>
      </c>
      <c r="G230" s="12"/>
      <c r="H230"/>
      <c r="I230"/>
      <c r="J230" s="12">
        <f t="shared" si="81"/>
        <v>0</v>
      </c>
      <c r="K230" s="12" t="str">
        <f t="shared" si="82"/>
        <v/>
      </c>
      <c r="L230" s="12" t="str">
        <f t="shared" si="83"/>
        <v/>
      </c>
      <c r="M230" s="12" t="str">
        <f t="shared" si="84"/>
        <v/>
      </c>
      <c r="N230" s="12"/>
      <c r="P230"/>
      <c r="Q230"/>
      <c r="R230" s="12">
        <f t="shared" si="85"/>
        <v>0</v>
      </c>
      <c r="S230" s="12" t="str">
        <f t="shared" si="86"/>
        <v/>
      </c>
      <c r="T230" s="12" t="str">
        <f t="shared" si="87"/>
        <v/>
      </c>
      <c r="U230" s="12" t="str">
        <f t="shared" si="88"/>
        <v/>
      </c>
      <c r="V230" s="12"/>
      <c r="Y230" s="12">
        <f t="shared" si="89"/>
        <v>0</v>
      </c>
      <c r="Z230" s="12">
        <f t="shared" si="90"/>
        <v>0</v>
      </c>
      <c r="AA230" s="12" t="str">
        <f t="shared" si="91"/>
        <v/>
      </c>
      <c r="AB230" s="12" t="str">
        <f t="shared" si="92"/>
        <v/>
      </c>
      <c r="AC230" s="12" t="str">
        <f t="shared" si="93"/>
        <v/>
      </c>
      <c r="AD230" s="12" t="str">
        <f>IF(OR(AE230="",AE230="(blank)",AE230="Grand Total"),"",MAX($AD$3:AD229)+1)</f>
        <v/>
      </c>
    </row>
    <row r="231" spans="3:30">
      <c r="C231" s="12">
        <f t="shared" si="77"/>
        <v>0</v>
      </c>
      <c r="D231" s="12">
        <f t="shared" si="78"/>
        <v>0</v>
      </c>
      <c r="E231" s="12" t="str">
        <f t="shared" si="79"/>
        <v/>
      </c>
      <c r="F231" s="12" t="str">
        <f t="shared" si="80"/>
        <v/>
      </c>
      <c r="G231" s="12"/>
      <c r="H231"/>
      <c r="I231"/>
      <c r="J231" s="12">
        <f t="shared" si="81"/>
        <v>0</v>
      </c>
      <c r="K231" s="12" t="str">
        <f t="shared" si="82"/>
        <v/>
      </c>
      <c r="L231" s="12" t="str">
        <f t="shared" si="83"/>
        <v/>
      </c>
      <c r="M231" s="12" t="str">
        <f t="shared" si="84"/>
        <v/>
      </c>
      <c r="N231" s="12"/>
      <c r="P231"/>
      <c r="Q231"/>
      <c r="R231" s="12">
        <f t="shared" si="85"/>
        <v>0</v>
      </c>
      <c r="S231" s="12" t="str">
        <f t="shared" si="86"/>
        <v/>
      </c>
      <c r="T231" s="12" t="str">
        <f t="shared" si="87"/>
        <v/>
      </c>
      <c r="U231" s="12" t="str">
        <f t="shared" si="88"/>
        <v/>
      </c>
      <c r="V231" s="12"/>
      <c r="Y231" s="12">
        <f t="shared" si="89"/>
        <v>0</v>
      </c>
      <c r="Z231" s="12">
        <f t="shared" si="90"/>
        <v>0</v>
      </c>
      <c r="AA231" s="12" t="str">
        <f t="shared" si="91"/>
        <v/>
      </c>
      <c r="AB231" s="12" t="str">
        <f t="shared" si="92"/>
        <v/>
      </c>
      <c r="AC231" s="12" t="str">
        <f t="shared" si="93"/>
        <v/>
      </c>
      <c r="AD231" s="12" t="str">
        <f>IF(OR(AE231="",AE231="(blank)",AE231="Grand Total"),"",MAX($AD$3:AD230)+1)</f>
        <v/>
      </c>
    </row>
    <row r="232" spans="3:30">
      <c r="C232" s="12">
        <f t="shared" si="77"/>
        <v>0</v>
      </c>
      <c r="D232" s="12">
        <f t="shared" si="78"/>
        <v>0</v>
      </c>
      <c r="E232" s="12" t="str">
        <f t="shared" si="79"/>
        <v/>
      </c>
      <c r="F232" s="12" t="str">
        <f t="shared" si="80"/>
        <v/>
      </c>
      <c r="G232" s="12"/>
      <c r="H232"/>
      <c r="I232"/>
      <c r="J232" s="12">
        <f t="shared" si="81"/>
        <v>0</v>
      </c>
      <c r="K232" s="12" t="str">
        <f t="shared" si="82"/>
        <v/>
      </c>
      <c r="L232" s="12" t="str">
        <f t="shared" si="83"/>
        <v/>
      </c>
      <c r="M232" s="12" t="str">
        <f t="shared" si="84"/>
        <v/>
      </c>
      <c r="N232" s="12"/>
      <c r="P232"/>
      <c r="Q232"/>
      <c r="R232" s="12">
        <f t="shared" si="85"/>
        <v>0</v>
      </c>
      <c r="S232" s="12" t="str">
        <f t="shared" si="86"/>
        <v/>
      </c>
      <c r="T232" s="12" t="str">
        <f t="shared" si="87"/>
        <v/>
      </c>
      <c r="U232" s="12" t="str">
        <f t="shared" si="88"/>
        <v/>
      </c>
      <c r="V232" s="12"/>
      <c r="Y232" s="12">
        <f t="shared" si="89"/>
        <v>0</v>
      </c>
      <c r="Z232" s="12">
        <f t="shared" si="90"/>
        <v>0</v>
      </c>
      <c r="AA232" s="12" t="str">
        <f t="shared" si="91"/>
        <v/>
      </c>
      <c r="AB232" s="12" t="str">
        <f t="shared" si="92"/>
        <v/>
      </c>
      <c r="AC232" s="12" t="str">
        <f t="shared" si="93"/>
        <v/>
      </c>
      <c r="AD232" s="12" t="str">
        <f>IF(OR(AE232="",AE232="(blank)",AE232="Grand Total"),"",MAX($AD$3:AD231)+1)</f>
        <v/>
      </c>
    </row>
    <row r="233" spans="3:30">
      <c r="C233" s="12">
        <f t="shared" si="77"/>
        <v>0</v>
      </c>
      <c r="D233" s="12">
        <f t="shared" si="78"/>
        <v>0</v>
      </c>
      <c r="E233" s="12" t="str">
        <f t="shared" si="79"/>
        <v/>
      </c>
      <c r="F233" s="12" t="str">
        <f t="shared" si="80"/>
        <v/>
      </c>
      <c r="G233" s="12"/>
      <c r="H233"/>
      <c r="I233"/>
      <c r="J233" s="12">
        <f t="shared" si="81"/>
        <v>0</v>
      </c>
      <c r="K233" s="12" t="str">
        <f t="shared" si="82"/>
        <v/>
      </c>
      <c r="L233" s="12" t="str">
        <f t="shared" si="83"/>
        <v/>
      </c>
      <c r="M233" s="12" t="str">
        <f t="shared" si="84"/>
        <v/>
      </c>
      <c r="N233" s="12"/>
      <c r="P233"/>
      <c r="Q233"/>
      <c r="R233" s="12">
        <f t="shared" si="85"/>
        <v>0</v>
      </c>
      <c r="S233" s="12" t="str">
        <f t="shared" si="86"/>
        <v/>
      </c>
      <c r="T233" s="12" t="str">
        <f t="shared" si="87"/>
        <v/>
      </c>
      <c r="U233" s="12" t="str">
        <f t="shared" si="88"/>
        <v/>
      </c>
      <c r="V233" s="12"/>
      <c r="Y233" s="12">
        <f t="shared" si="89"/>
        <v>0</v>
      </c>
      <c r="Z233" s="12">
        <f t="shared" si="90"/>
        <v>0</v>
      </c>
      <c r="AA233" s="12" t="str">
        <f t="shared" si="91"/>
        <v/>
      </c>
      <c r="AB233" s="12" t="str">
        <f t="shared" si="92"/>
        <v/>
      </c>
      <c r="AC233" s="12" t="str">
        <f t="shared" si="93"/>
        <v/>
      </c>
      <c r="AD233" s="12" t="str">
        <f>IF(OR(AE233="",AE233="(blank)",AE233="Grand Total"),"",MAX($AD$3:AD232)+1)</f>
        <v/>
      </c>
    </row>
    <row r="234" spans="3:30">
      <c r="C234" s="12">
        <f t="shared" si="77"/>
        <v>0</v>
      </c>
      <c r="D234" s="12">
        <f t="shared" si="78"/>
        <v>0</v>
      </c>
      <c r="E234" s="12" t="str">
        <f t="shared" si="79"/>
        <v/>
      </c>
      <c r="F234" s="12" t="str">
        <f t="shared" si="80"/>
        <v/>
      </c>
      <c r="G234" s="12"/>
      <c r="H234"/>
      <c r="I234"/>
      <c r="J234" s="12">
        <f t="shared" si="81"/>
        <v>0</v>
      </c>
      <c r="K234" s="12" t="str">
        <f t="shared" si="82"/>
        <v/>
      </c>
      <c r="L234" s="12" t="str">
        <f t="shared" si="83"/>
        <v/>
      </c>
      <c r="M234" s="12" t="str">
        <f t="shared" si="84"/>
        <v/>
      </c>
      <c r="N234" s="12"/>
      <c r="P234"/>
      <c r="Q234"/>
      <c r="R234" s="12">
        <f t="shared" si="85"/>
        <v>0</v>
      </c>
      <c r="S234" s="12" t="str">
        <f t="shared" si="86"/>
        <v/>
      </c>
      <c r="T234" s="12" t="str">
        <f t="shared" si="87"/>
        <v/>
      </c>
      <c r="U234" s="12" t="str">
        <f t="shared" si="88"/>
        <v/>
      </c>
      <c r="V234" s="12"/>
      <c r="Y234" s="12">
        <f t="shared" si="89"/>
        <v>0</v>
      </c>
      <c r="Z234" s="12">
        <f t="shared" si="90"/>
        <v>0</v>
      </c>
      <c r="AA234" s="12" t="str">
        <f t="shared" si="91"/>
        <v/>
      </c>
      <c r="AB234" s="12" t="str">
        <f t="shared" si="92"/>
        <v/>
      </c>
      <c r="AC234" s="12" t="str">
        <f t="shared" si="93"/>
        <v/>
      </c>
      <c r="AD234" s="12" t="str">
        <f>IF(OR(AE234="",AE234="(blank)",AE234="Grand Total"),"",MAX($AD$3:AD233)+1)</f>
        <v/>
      </c>
    </row>
    <row r="235" spans="3:30">
      <c r="C235" s="12">
        <f t="shared" si="77"/>
        <v>0</v>
      </c>
      <c r="D235" s="12">
        <f t="shared" si="78"/>
        <v>0</v>
      </c>
      <c r="E235" s="12" t="str">
        <f t="shared" si="79"/>
        <v/>
      </c>
      <c r="F235" s="12" t="str">
        <f t="shared" si="80"/>
        <v/>
      </c>
      <c r="G235" s="12"/>
      <c r="H235"/>
      <c r="I235"/>
      <c r="J235" s="12">
        <f t="shared" si="81"/>
        <v>0</v>
      </c>
      <c r="K235" s="12" t="str">
        <f t="shared" si="82"/>
        <v/>
      </c>
      <c r="L235" s="12" t="str">
        <f t="shared" si="83"/>
        <v/>
      </c>
      <c r="M235" s="12" t="str">
        <f t="shared" si="84"/>
        <v/>
      </c>
      <c r="N235" s="12"/>
      <c r="P235"/>
      <c r="Q235"/>
      <c r="R235" s="12">
        <f t="shared" si="85"/>
        <v>0</v>
      </c>
      <c r="S235" s="12" t="str">
        <f t="shared" si="86"/>
        <v/>
      </c>
      <c r="T235" s="12" t="str">
        <f t="shared" si="87"/>
        <v/>
      </c>
      <c r="U235" s="12" t="str">
        <f t="shared" si="88"/>
        <v/>
      </c>
      <c r="V235" s="12"/>
      <c r="Y235" s="12">
        <f t="shared" si="89"/>
        <v>0</v>
      </c>
      <c r="Z235" s="12">
        <f t="shared" si="90"/>
        <v>0</v>
      </c>
      <c r="AA235" s="12" t="str">
        <f t="shared" si="91"/>
        <v/>
      </c>
      <c r="AB235" s="12" t="str">
        <f t="shared" si="92"/>
        <v/>
      </c>
      <c r="AC235" s="12" t="str">
        <f t="shared" si="93"/>
        <v/>
      </c>
      <c r="AD235" s="12" t="str">
        <f>IF(OR(AE235="",AE235="(blank)",AE235="Grand Total"),"",MAX($AD$3:AD234)+1)</f>
        <v/>
      </c>
    </row>
    <row r="236" spans="3:30">
      <c r="C236" s="12">
        <f t="shared" si="77"/>
        <v>0</v>
      </c>
      <c r="D236" s="12">
        <f t="shared" si="78"/>
        <v>0</v>
      </c>
      <c r="E236" s="12" t="str">
        <f t="shared" si="79"/>
        <v/>
      </c>
      <c r="F236" s="12" t="str">
        <f t="shared" si="80"/>
        <v/>
      </c>
      <c r="G236" s="12"/>
      <c r="H236"/>
      <c r="I236"/>
      <c r="J236" s="12">
        <f t="shared" si="81"/>
        <v>0</v>
      </c>
      <c r="K236" s="12" t="str">
        <f t="shared" si="82"/>
        <v/>
      </c>
      <c r="L236" s="12" t="str">
        <f t="shared" si="83"/>
        <v/>
      </c>
      <c r="M236" s="12" t="str">
        <f t="shared" si="84"/>
        <v/>
      </c>
      <c r="N236" s="12"/>
      <c r="P236"/>
      <c r="Q236"/>
      <c r="R236" s="12">
        <f t="shared" si="85"/>
        <v>0</v>
      </c>
      <c r="S236" s="12" t="str">
        <f t="shared" si="86"/>
        <v/>
      </c>
      <c r="T236" s="12" t="str">
        <f t="shared" si="87"/>
        <v/>
      </c>
      <c r="U236" s="12" t="str">
        <f t="shared" si="88"/>
        <v/>
      </c>
      <c r="V236" s="12"/>
      <c r="Y236" s="12">
        <f t="shared" si="89"/>
        <v>0</v>
      </c>
      <c r="Z236" s="12">
        <f t="shared" si="90"/>
        <v>0</v>
      </c>
      <c r="AA236" s="12" t="str">
        <f t="shared" si="91"/>
        <v/>
      </c>
      <c r="AB236" s="12" t="str">
        <f t="shared" si="92"/>
        <v/>
      </c>
      <c r="AC236" s="12" t="str">
        <f t="shared" si="93"/>
        <v/>
      </c>
      <c r="AD236" s="12" t="str">
        <f>IF(OR(AE236="",AE236="(blank)",AE236="Grand Total"),"",MAX($AD$3:AD235)+1)</f>
        <v/>
      </c>
    </row>
    <row r="237" spans="3:30">
      <c r="C237" s="12">
        <f t="shared" si="77"/>
        <v>0</v>
      </c>
      <c r="D237" s="12">
        <f t="shared" si="78"/>
        <v>0</v>
      </c>
      <c r="E237" s="12" t="str">
        <f t="shared" si="79"/>
        <v/>
      </c>
      <c r="F237" s="12" t="str">
        <f t="shared" si="80"/>
        <v/>
      </c>
      <c r="G237" s="12"/>
      <c r="H237"/>
      <c r="I237"/>
      <c r="J237" s="12">
        <f t="shared" si="81"/>
        <v>0</v>
      </c>
      <c r="K237" s="12" t="str">
        <f t="shared" si="82"/>
        <v/>
      </c>
      <c r="L237" s="12" t="str">
        <f t="shared" si="83"/>
        <v/>
      </c>
      <c r="M237" s="12" t="str">
        <f t="shared" si="84"/>
        <v/>
      </c>
      <c r="N237" s="12"/>
      <c r="P237"/>
      <c r="Q237"/>
      <c r="R237" s="12">
        <f t="shared" si="85"/>
        <v>0</v>
      </c>
      <c r="S237" s="12" t="str">
        <f t="shared" si="86"/>
        <v/>
      </c>
      <c r="T237" s="12" t="str">
        <f t="shared" si="87"/>
        <v/>
      </c>
      <c r="U237" s="12" t="str">
        <f t="shared" si="88"/>
        <v/>
      </c>
      <c r="V237" s="12"/>
      <c r="Y237" s="12">
        <f t="shared" si="89"/>
        <v>0</v>
      </c>
      <c r="Z237" s="12">
        <f t="shared" si="90"/>
        <v>0</v>
      </c>
      <c r="AA237" s="12" t="str">
        <f t="shared" si="91"/>
        <v/>
      </c>
      <c r="AB237" s="12" t="str">
        <f t="shared" si="92"/>
        <v/>
      </c>
      <c r="AC237" s="12" t="str">
        <f t="shared" si="93"/>
        <v/>
      </c>
      <c r="AD237" s="12" t="str">
        <f>IF(OR(AE237="",AE237="(blank)",AE237="Grand Total"),"",MAX($AD$3:AD236)+1)</f>
        <v/>
      </c>
    </row>
    <row r="238" spans="3:30">
      <c r="C238" s="12">
        <f t="shared" si="77"/>
        <v>0</v>
      </c>
      <c r="D238" s="12">
        <f t="shared" si="78"/>
        <v>0</v>
      </c>
      <c r="E238" s="12" t="str">
        <f t="shared" si="79"/>
        <v/>
      </c>
      <c r="F238" s="12" t="str">
        <f t="shared" si="80"/>
        <v/>
      </c>
      <c r="G238" s="12"/>
      <c r="H238"/>
      <c r="I238"/>
      <c r="J238" s="12">
        <f t="shared" si="81"/>
        <v>0</v>
      </c>
      <c r="K238" s="12" t="str">
        <f t="shared" si="82"/>
        <v/>
      </c>
      <c r="L238" s="12" t="str">
        <f t="shared" si="83"/>
        <v/>
      </c>
      <c r="M238" s="12" t="str">
        <f t="shared" si="84"/>
        <v/>
      </c>
      <c r="N238" s="12"/>
      <c r="P238"/>
      <c r="Q238"/>
      <c r="R238" s="12">
        <f t="shared" si="85"/>
        <v>0</v>
      </c>
      <c r="S238" s="12" t="str">
        <f t="shared" si="86"/>
        <v/>
      </c>
      <c r="T238" s="12" t="str">
        <f t="shared" si="87"/>
        <v/>
      </c>
      <c r="U238" s="12" t="str">
        <f t="shared" si="88"/>
        <v/>
      </c>
      <c r="V238" s="12"/>
      <c r="Y238" s="12">
        <f t="shared" si="89"/>
        <v>0</v>
      </c>
      <c r="Z238" s="12">
        <f t="shared" si="90"/>
        <v>0</v>
      </c>
      <c r="AA238" s="12" t="str">
        <f t="shared" si="91"/>
        <v/>
      </c>
      <c r="AB238" s="12" t="str">
        <f t="shared" si="92"/>
        <v/>
      </c>
      <c r="AC238" s="12" t="str">
        <f t="shared" si="93"/>
        <v/>
      </c>
      <c r="AD238" s="12" t="str">
        <f>IF(OR(AE238="",AE238="(blank)",AE238="Grand Total"),"",MAX($AD$3:AD237)+1)</f>
        <v/>
      </c>
    </row>
    <row r="239" spans="3:30">
      <c r="C239" s="12">
        <f t="shared" si="77"/>
        <v>0</v>
      </c>
      <c r="D239" s="12">
        <f t="shared" si="78"/>
        <v>0</v>
      </c>
      <c r="E239" s="12" t="str">
        <f t="shared" si="79"/>
        <v/>
      </c>
      <c r="F239" s="12" t="str">
        <f t="shared" si="80"/>
        <v/>
      </c>
      <c r="G239" s="12"/>
      <c r="H239"/>
      <c r="I239"/>
      <c r="J239" s="12">
        <f t="shared" si="81"/>
        <v>0</v>
      </c>
      <c r="K239" s="12" t="str">
        <f t="shared" si="82"/>
        <v/>
      </c>
      <c r="L239" s="12" t="str">
        <f t="shared" si="83"/>
        <v/>
      </c>
      <c r="M239" s="12" t="str">
        <f t="shared" si="84"/>
        <v/>
      </c>
      <c r="N239" s="12"/>
      <c r="P239"/>
      <c r="Q239"/>
      <c r="R239" s="12">
        <f t="shared" si="85"/>
        <v>0</v>
      </c>
      <c r="S239" s="12" t="str">
        <f t="shared" si="86"/>
        <v/>
      </c>
      <c r="T239" s="12" t="str">
        <f t="shared" si="87"/>
        <v/>
      </c>
      <c r="U239" s="12" t="str">
        <f t="shared" si="88"/>
        <v/>
      </c>
      <c r="V239" s="12"/>
      <c r="Y239" s="12">
        <f t="shared" si="89"/>
        <v>0</v>
      </c>
      <c r="Z239" s="12">
        <f t="shared" si="90"/>
        <v>0</v>
      </c>
      <c r="AA239" s="12" t="str">
        <f t="shared" si="91"/>
        <v/>
      </c>
      <c r="AB239" s="12" t="str">
        <f t="shared" si="92"/>
        <v/>
      </c>
      <c r="AC239" s="12" t="str">
        <f t="shared" si="93"/>
        <v/>
      </c>
      <c r="AD239" s="12" t="str">
        <f>IF(OR(AE239="",AE239="(blank)",AE239="Grand Total"),"",MAX($AD$3:AD238)+1)</f>
        <v/>
      </c>
    </row>
    <row r="240" spans="3:30">
      <c r="C240" s="12">
        <f t="shared" si="77"/>
        <v>0</v>
      </c>
      <c r="D240" s="12">
        <f t="shared" si="78"/>
        <v>0</v>
      </c>
      <c r="E240" s="12" t="str">
        <f t="shared" si="79"/>
        <v/>
      </c>
      <c r="F240" s="12" t="str">
        <f t="shared" si="80"/>
        <v/>
      </c>
      <c r="G240" s="12"/>
      <c r="H240"/>
      <c r="I240"/>
      <c r="J240" s="12">
        <f t="shared" si="81"/>
        <v>0</v>
      </c>
      <c r="K240" s="12" t="str">
        <f t="shared" si="82"/>
        <v/>
      </c>
      <c r="L240" s="12" t="str">
        <f t="shared" si="83"/>
        <v/>
      </c>
      <c r="M240" s="12" t="str">
        <f t="shared" si="84"/>
        <v/>
      </c>
      <c r="N240" s="12"/>
      <c r="P240"/>
      <c r="Q240"/>
      <c r="R240" s="12">
        <f t="shared" si="85"/>
        <v>0</v>
      </c>
      <c r="S240" s="12" t="str">
        <f t="shared" si="86"/>
        <v/>
      </c>
      <c r="T240" s="12" t="str">
        <f t="shared" si="87"/>
        <v/>
      </c>
      <c r="U240" s="12" t="str">
        <f t="shared" si="88"/>
        <v/>
      </c>
      <c r="V240" s="12"/>
      <c r="Y240" s="12">
        <f t="shared" si="89"/>
        <v>0</v>
      </c>
      <c r="Z240" s="12">
        <f t="shared" si="90"/>
        <v>0</v>
      </c>
      <c r="AA240" s="12" t="str">
        <f t="shared" si="91"/>
        <v/>
      </c>
      <c r="AB240" s="12" t="str">
        <f t="shared" si="92"/>
        <v/>
      </c>
      <c r="AC240" s="12" t="str">
        <f t="shared" si="93"/>
        <v/>
      </c>
      <c r="AD240" s="12" t="str">
        <f>IF(OR(AE240="",AE240="(blank)",AE240="Grand Total"),"",MAX($AD$3:AD239)+1)</f>
        <v/>
      </c>
    </row>
    <row r="241" spans="3:30">
      <c r="C241" s="12">
        <f t="shared" si="77"/>
        <v>0</v>
      </c>
      <c r="D241" s="12">
        <f t="shared" si="78"/>
        <v>0</v>
      </c>
      <c r="E241" s="12" t="str">
        <f t="shared" si="79"/>
        <v/>
      </c>
      <c r="F241" s="12" t="str">
        <f t="shared" si="80"/>
        <v/>
      </c>
      <c r="G241" s="12"/>
      <c r="H241"/>
      <c r="I241"/>
      <c r="J241" s="12">
        <f t="shared" si="81"/>
        <v>0</v>
      </c>
      <c r="K241" s="12" t="str">
        <f t="shared" si="82"/>
        <v/>
      </c>
      <c r="L241" s="12" t="str">
        <f t="shared" si="83"/>
        <v/>
      </c>
      <c r="M241" s="12" t="str">
        <f t="shared" si="84"/>
        <v/>
      </c>
      <c r="N241" s="12"/>
      <c r="P241"/>
      <c r="Q241"/>
      <c r="R241" s="12">
        <f t="shared" si="85"/>
        <v>0</v>
      </c>
      <c r="S241" s="12" t="str">
        <f t="shared" si="86"/>
        <v/>
      </c>
      <c r="T241" s="12" t="str">
        <f t="shared" si="87"/>
        <v/>
      </c>
      <c r="U241" s="12" t="str">
        <f t="shared" si="88"/>
        <v/>
      </c>
      <c r="V241" s="12"/>
      <c r="Y241" s="12">
        <f t="shared" si="89"/>
        <v>0</v>
      </c>
      <c r="Z241" s="12">
        <f t="shared" si="90"/>
        <v>0</v>
      </c>
      <c r="AA241" s="12" t="str">
        <f t="shared" si="91"/>
        <v/>
      </c>
      <c r="AB241" s="12" t="str">
        <f t="shared" si="92"/>
        <v/>
      </c>
      <c r="AC241" s="12" t="str">
        <f t="shared" si="93"/>
        <v/>
      </c>
      <c r="AD241" s="12" t="str">
        <f>IF(OR(AE241="",AE241="(blank)",AE241="Grand Total"),"",MAX($AD$3:AD240)+1)</f>
        <v/>
      </c>
    </row>
    <row r="242" spans="3:30">
      <c r="C242" s="12">
        <f t="shared" si="77"/>
        <v>0</v>
      </c>
      <c r="D242" s="12">
        <f t="shared" si="78"/>
        <v>0</v>
      </c>
      <c r="E242" s="12" t="str">
        <f t="shared" si="79"/>
        <v/>
      </c>
      <c r="F242" s="12" t="str">
        <f t="shared" si="80"/>
        <v/>
      </c>
      <c r="G242" s="12"/>
      <c r="H242"/>
      <c r="I242"/>
      <c r="J242" s="12">
        <f t="shared" si="81"/>
        <v>0</v>
      </c>
      <c r="K242" s="12" t="str">
        <f t="shared" si="82"/>
        <v/>
      </c>
      <c r="L242" s="12" t="str">
        <f t="shared" si="83"/>
        <v/>
      </c>
      <c r="M242" s="12" t="str">
        <f t="shared" si="84"/>
        <v/>
      </c>
      <c r="N242" s="12"/>
      <c r="P242"/>
      <c r="Q242"/>
      <c r="R242" s="12">
        <f t="shared" si="85"/>
        <v>0</v>
      </c>
      <c r="S242" s="12" t="str">
        <f t="shared" si="86"/>
        <v/>
      </c>
      <c r="T242" s="12" t="str">
        <f t="shared" si="87"/>
        <v/>
      </c>
      <c r="U242" s="12" t="str">
        <f t="shared" si="88"/>
        <v/>
      </c>
      <c r="V242" s="12"/>
      <c r="Y242" s="12">
        <f t="shared" si="89"/>
        <v>0</v>
      </c>
      <c r="Z242" s="12">
        <f t="shared" si="90"/>
        <v>0</v>
      </c>
      <c r="AA242" s="12" t="str">
        <f t="shared" si="91"/>
        <v/>
      </c>
      <c r="AB242" s="12" t="str">
        <f t="shared" si="92"/>
        <v/>
      </c>
      <c r="AC242" s="12" t="str">
        <f t="shared" si="93"/>
        <v/>
      </c>
      <c r="AD242" s="12" t="str">
        <f>IF(OR(AE242="",AE242="(blank)",AE242="Grand Total"),"",MAX($AD$3:AD241)+1)</f>
        <v/>
      </c>
    </row>
    <row r="243" spans="3:30">
      <c r="C243" s="12">
        <f t="shared" si="77"/>
        <v>0</v>
      </c>
      <c r="D243" s="12">
        <f t="shared" si="78"/>
        <v>0</v>
      </c>
      <c r="E243" s="12" t="str">
        <f t="shared" si="79"/>
        <v/>
      </c>
      <c r="F243" s="12" t="str">
        <f t="shared" si="80"/>
        <v/>
      </c>
      <c r="G243" s="12"/>
      <c r="H243"/>
      <c r="I243"/>
      <c r="J243" s="12">
        <f t="shared" si="81"/>
        <v>0</v>
      </c>
      <c r="K243" s="12" t="str">
        <f t="shared" si="82"/>
        <v/>
      </c>
      <c r="L243" s="12" t="str">
        <f t="shared" si="83"/>
        <v/>
      </c>
      <c r="M243" s="12" t="str">
        <f t="shared" si="84"/>
        <v/>
      </c>
      <c r="N243" s="12"/>
      <c r="P243"/>
      <c r="Q243"/>
      <c r="R243" s="12">
        <f t="shared" si="85"/>
        <v>0</v>
      </c>
      <c r="S243" s="12" t="str">
        <f t="shared" si="86"/>
        <v/>
      </c>
      <c r="T243" s="12" t="str">
        <f t="shared" si="87"/>
        <v/>
      </c>
      <c r="U243" s="12" t="str">
        <f t="shared" si="88"/>
        <v/>
      </c>
      <c r="V243" s="12"/>
      <c r="Y243" s="12">
        <f t="shared" si="89"/>
        <v>0</v>
      </c>
      <c r="Z243" s="12">
        <f t="shared" si="90"/>
        <v>0</v>
      </c>
      <c r="AA243" s="12" t="str">
        <f t="shared" si="91"/>
        <v/>
      </c>
      <c r="AB243" s="12" t="str">
        <f t="shared" si="92"/>
        <v/>
      </c>
      <c r="AC243" s="12" t="str">
        <f t="shared" si="93"/>
        <v/>
      </c>
      <c r="AD243" s="12" t="str">
        <f>IF(OR(AE243="",AE243="(blank)",AE243="Grand Total"),"",MAX($AD$3:AD242)+1)</f>
        <v/>
      </c>
    </row>
    <row r="244" spans="3:30">
      <c r="C244" s="12">
        <f t="shared" si="77"/>
        <v>0</v>
      </c>
      <c r="D244" s="12">
        <f t="shared" si="78"/>
        <v>0</v>
      </c>
      <c r="E244" s="12" t="str">
        <f t="shared" si="79"/>
        <v/>
      </c>
      <c r="F244" s="12" t="str">
        <f t="shared" si="80"/>
        <v/>
      </c>
      <c r="G244" s="12"/>
      <c r="H244"/>
      <c r="I244"/>
      <c r="J244" s="12">
        <f t="shared" si="81"/>
        <v>0</v>
      </c>
      <c r="K244" s="12" t="str">
        <f t="shared" si="82"/>
        <v/>
      </c>
      <c r="L244" s="12" t="str">
        <f t="shared" si="83"/>
        <v/>
      </c>
      <c r="M244" s="12" t="str">
        <f t="shared" si="84"/>
        <v/>
      </c>
      <c r="N244" s="12"/>
      <c r="P244"/>
      <c r="Q244"/>
      <c r="R244" s="12">
        <f t="shared" si="85"/>
        <v>0</v>
      </c>
      <c r="S244" s="12" t="str">
        <f t="shared" si="86"/>
        <v/>
      </c>
      <c r="T244" s="12" t="str">
        <f t="shared" si="87"/>
        <v/>
      </c>
      <c r="U244" s="12" t="str">
        <f t="shared" si="88"/>
        <v/>
      </c>
      <c r="V244" s="12"/>
      <c r="Y244" s="12">
        <f t="shared" si="89"/>
        <v>0</v>
      </c>
      <c r="Z244" s="12">
        <f t="shared" si="90"/>
        <v>0</v>
      </c>
      <c r="AA244" s="12" t="str">
        <f t="shared" si="91"/>
        <v/>
      </c>
      <c r="AB244" s="12" t="str">
        <f t="shared" si="92"/>
        <v/>
      </c>
      <c r="AC244" s="12" t="str">
        <f t="shared" si="93"/>
        <v/>
      </c>
      <c r="AD244" s="12" t="str">
        <f>IF(OR(AE244="",AE244="(blank)",AE244="Grand Total"),"",MAX($AD$3:AD243)+1)</f>
        <v/>
      </c>
    </row>
    <row r="245" spans="3:30">
      <c r="C245" s="12">
        <f t="shared" si="77"/>
        <v>0</v>
      </c>
      <c r="D245" s="12">
        <f t="shared" si="78"/>
        <v>0</v>
      </c>
      <c r="E245" s="12" t="str">
        <f t="shared" si="79"/>
        <v/>
      </c>
      <c r="F245" s="12" t="str">
        <f t="shared" si="80"/>
        <v/>
      </c>
      <c r="G245" s="12"/>
      <c r="H245"/>
      <c r="I245"/>
      <c r="J245" s="12">
        <f t="shared" si="81"/>
        <v>0</v>
      </c>
      <c r="K245" s="12" t="str">
        <f t="shared" si="82"/>
        <v/>
      </c>
      <c r="L245" s="12" t="str">
        <f t="shared" si="83"/>
        <v/>
      </c>
      <c r="M245" s="12" t="str">
        <f t="shared" si="84"/>
        <v/>
      </c>
      <c r="N245" s="12"/>
      <c r="P245"/>
      <c r="Q245"/>
      <c r="R245" s="12">
        <f t="shared" si="85"/>
        <v>0</v>
      </c>
      <c r="S245" s="12" t="str">
        <f t="shared" si="86"/>
        <v/>
      </c>
      <c r="T245" s="12" t="str">
        <f t="shared" si="87"/>
        <v/>
      </c>
      <c r="U245" s="12" t="str">
        <f t="shared" si="88"/>
        <v/>
      </c>
      <c r="V245" s="12"/>
      <c r="Y245" s="12">
        <f t="shared" si="89"/>
        <v>0</v>
      </c>
      <c r="Z245" s="12">
        <f t="shared" si="90"/>
        <v>0</v>
      </c>
      <c r="AA245" s="12" t="str">
        <f t="shared" si="91"/>
        <v/>
      </c>
      <c r="AB245" s="12" t="str">
        <f t="shared" si="92"/>
        <v/>
      </c>
      <c r="AC245" s="12" t="str">
        <f t="shared" si="93"/>
        <v/>
      </c>
      <c r="AD245" s="12" t="str">
        <f>IF(OR(AE245="",AE245="(blank)",AE245="Grand Total"),"",MAX($AD$3:AD244)+1)</f>
        <v/>
      </c>
    </row>
    <row r="246" spans="3:30">
      <c r="C246" s="12">
        <f t="shared" si="77"/>
        <v>0</v>
      </c>
      <c r="D246" s="12">
        <f t="shared" si="78"/>
        <v>0</v>
      </c>
      <c r="E246" s="12" t="str">
        <f t="shared" si="79"/>
        <v/>
      </c>
      <c r="F246" s="12" t="str">
        <f t="shared" si="80"/>
        <v/>
      </c>
      <c r="G246" s="12"/>
      <c r="H246"/>
      <c r="I246"/>
      <c r="J246" s="12">
        <f t="shared" si="81"/>
        <v>0</v>
      </c>
      <c r="K246" s="12" t="str">
        <f t="shared" si="82"/>
        <v/>
      </c>
      <c r="L246" s="12" t="str">
        <f t="shared" si="83"/>
        <v/>
      </c>
      <c r="M246" s="12" t="str">
        <f t="shared" si="84"/>
        <v/>
      </c>
      <c r="N246" s="12"/>
      <c r="P246"/>
      <c r="Q246"/>
      <c r="R246" s="12">
        <f t="shared" si="85"/>
        <v>0</v>
      </c>
      <c r="S246" s="12" t="str">
        <f t="shared" si="86"/>
        <v/>
      </c>
      <c r="T246" s="12" t="str">
        <f t="shared" si="87"/>
        <v/>
      </c>
      <c r="U246" s="12" t="str">
        <f t="shared" si="88"/>
        <v/>
      </c>
      <c r="V246" s="12"/>
      <c r="Y246" s="12">
        <f t="shared" si="89"/>
        <v>0</v>
      </c>
      <c r="Z246" s="12">
        <f t="shared" si="90"/>
        <v>0</v>
      </c>
      <c r="AA246" s="12" t="str">
        <f t="shared" si="91"/>
        <v/>
      </c>
      <c r="AB246" s="12" t="str">
        <f t="shared" si="92"/>
        <v/>
      </c>
      <c r="AC246" s="12" t="str">
        <f t="shared" si="93"/>
        <v/>
      </c>
      <c r="AD246" s="12" t="str">
        <f>IF(OR(AE246="",AE246="(blank)",AE246="Grand Total"),"",MAX($AD$3:AD245)+1)</f>
        <v/>
      </c>
    </row>
    <row r="247" spans="3:30">
      <c r="C247" s="12">
        <f t="shared" si="77"/>
        <v>0</v>
      </c>
      <c r="D247" s="12">
        <f t="shared" si="78"/>
        <v>0</v>
      </c>
      <c r="E247" s="12" t="str">
        <f t="shared" si="79"/>
        <v/>
      </c>
      <c r="F247" s="12" t="str">
        <f t="shared" si="80"/>
        <v/>
      </c>
      <c r="G247" s="12"/>
      <c r="H247"/>
      <c r="I247"/>
      <c r="J247" s="12">
        <f t="shared" si="81"/>
        <v>0</v>
      </c>
      <c r="K247" s="12" t="str">
        <f t="shared" si="82"/>
        <v/>
      </c>
      <c r="L247" s="12" t="str">
        <f t="shared" si="83"/>
        <v/>
      </c>
      <c r="M247" s="12" t="str">
        <f t="shared" si="84"/>
        <v/>
      </c>
      <c r="N247" s="12"/>
      <c r="P247"/>
      <c r="Q247"/>
      <c r="R247" s="12">
        <f t="shared" si="85"/>
        <v>0</v>
      </c>
      <c r="S247" s="12" t="str">
        <f t="shared" si="86"/>
        <v/>
      </c>
      <c r="T247" s="12" t="str">
        <f t="shared" si="87"/>
        <v/>
      </c>
      <c r="U247" s="12" t="str">
        <f t="shared" si="88"/>
        <v/>
      </c>
      <c r="V247" s="12"/>
      <c r="Y247" s="12">
        <f t="shared" si="89"/>
        <v>0</v>
      </c>
      <c r="Z247" s="12">
        <f t="shared" si="90"/>
        <v>0</v>
      </c>
      <c r="AA247" s="12" t="str">
        <f t="shared" si="91"/>
        <v/>
      </c>
      <c r="AB247" s="12" t="str">
        <f t="shared" si="92"/>
        <v/>
      </c>
      <c r="AC247" s="12" t="str">
        <f t="shared" si="93"/>
        <v/>
      </c>
      <c r="AD247" s="12" t="str">
        <f>IF(OR(AE247="",AE247="(blank)",AE247="Grand Total"),"",MAX($AD$3:AD246)+1)</f>
        <v/>
      </c>
    </row>
    <row r="248" spans="3:30">
      <c r="C248" s="12">
        <f t="shared" si="77"/>
        <v>0</v>
      </c>
      <c r="D248" s="12">
        <f t="shared" si="78"/>
        <v>0</v>
      </c>
      <c r="E248" s="12" t="str">
        <f t="shared" si="79"/>
        <v/>
      </c>
      <c r="F248" s="12" t="str">
        <f t="shared" si="80"/>
        <v/>
      </c>
      <c r="G248" s="12"/>
      <c r="H248"/>
      <c r="I248"/>
      <c r="J248" s="12">
        <f t="shared" si="81"/>
        <v>0</v>
      </c>
      <c r="K248" s="12" t="str">
        <f t="shared" si="82"/>
        <v/>
      </c>
      <c r="L248" s="12" t="str">
        <f t="shared" si="83"/>
        <v/>
      </c>
      <c r="M248" s="12" t="str">
        <f t="shared" si="84"/>
        <v/>
      </c>
      <c r="N248" s="12"/>
      <c r="P248"/>
      <c r="Q248"/>
      <c r="R248" s="12">
        <f t="shared" si="85"/>
        <v>0</v>
      </c>
      <c r="S248" s="12" t="str">
        <f t="shared" si="86"/>
        <v/>
      </c>
      <c r="T248" s="12" t="str">
        <f t="shared" si="87"/>
        <v/>
      </c>
      <c r="U248" s="12" t="str">
        <f t="shared" si="88"/>
        <v/>
      </c>
      <c r="V248" s="12"/>
      <c r="Y248" s="12">
        <f t="shared" si="89"/>
        <v>0</v>
      </c>
      <c r="Z248" s="12">
        <f t="shared" si="90"/>
        <v>0</v>
      </c>
      <c r="AA248" s="12" t="str">
        <f t="shared" si="91"/>
        <v/>
      </c>
      <c r="AB248" s="12" t="str">
        <f t="shared" si="92"/>
        <v/>
      </c>
      <c r="AC248" s="12" t="str">
        <f t="shared" si="93"/>
        <v/>
      </c>
      <c r="AD248" s="12" t="str">
        <f>IF(OR(AE248="",AE248="(blank)",AE248="Grand Total"),"",MAX($AD$3:AD247)+1)</f>
        <v/>
      </c>
    </row>
    <row r="249" spans="3:30">
      <c r="C249" s="12">
        <f t="shared" si="77"/>
        <v>0</v>
      </c>
      <c r="D249" s="12">
        <f t="shared" si="78"/>
        <v>0</v>
      </c>
      <c r="E249" s="12" t="str">
        <f t="shared" si="79"/>
        <v/>
      </c>
      <c r="F249" s="12" t="str">
        <f t="shared" si="80"/>
        <v/>
      </c>
      <c r="G249" s="12"/>
      <c r="H249"/>
      <c r="I249"/>
      <c r="J249" s="12">
        <f t="shared" si="81"/>
        <v>0</v>
      </c>
      <c r="K249" s="12" t="str">
        <f t="shared" si="82"/>
        <v/>
      </c>
      <c r="L249" s="12" t="str">
        <f t="shared" si="83"/>
        <v/>
      </c>
      <c r="M249" s="12" t="str">
        <f t="shared" si="84"/>
        <v/>
      </c>
      <c r="N249" s="12"/>
      <c r="P249"/>
      <c r="Q249"/>
      <c r="R249" s="12">
        <f t="shared" si="85"/>
        <v>0</v>
      </c>
      <c r="S249" s="12" t="str">
        <f t="shared" si="86"/>
        <v/>
      </c>
      <c r="T249" s="12" t="str">
        <f t="shared" si="87"/>
        <v/>
      </c>
      <c r="U249" s="12" t="str">
        <f t="shared" si="88"/>
        <v/>
      </c>
      <c r="V249" s="12"/>
      <c r="Y249" s="12">
        <f t="shared" si="89"/>
        <v>0</v>
      </c>
      <c r="Z249" s="12">
        <f t="shared" si="90"/>
        <v>0</v>
      </c>
      <c r="AA249" s="12" t="str">
        <f t="shared" si="91"/>
        <v/>
      </c>
      <c r="AB249" s="12" t="str">
        <f t="shared" si="92"/>
        <v/>
      </c>
      <c r="AC249" s="12" t="str">
        <f t="shared" si="93"/>
        <v/>
      </c>
      <c r="AD249" s="12" t="str">
        <f>IF(OR(AE249="",AE249="(blank)",AE249="Grand Total"),"",MAX($AD$3:AD248)+1)</f>
        <v/>
      </c>
    </row>
    <row r="250" spans="3:30">
      <c r="C250" s="12">
        <f t="shared" si="77"/>
        <v>0</v>
      </c>
      <c r="D250" s="12">
        <f t="shared" si="78"/>
        <v>0</v>
      </c>
      <c r="E250" s="12" t="str">
        <f t="shared" si="79"/>
        <v/>
      </c>
      <c r="F250" s="12" t="str">
        <f t="shared" si="80"/>
        <v/>
      </c>
      <c r="G250" s="12"/>
      <c r="H250"/>
      <c r="I250"/>
      <c r="J250" s="12">
        <f t="shared" si="81"/>
        <v>0</v>
      </c>
      <c r="K250" s="12" t="str">
        <f t="shared" si="82"/>
        <v/>
      </c>
      <c r="L250" s="12" t="str">
        <f t="shared" si="83"/>
        <v/>
      </c>
      <c r="M250" s="12" t="str">
        <f t="shared" si="84"/>
        <v/>
      </c>
      <c r="N250" s="12"/>
      <c r="P250"/>
      <c r="Q250"/>
      <c r="R250" s="12">
        <f t="shared" si="85"/>
        <v>0</v>
      </c>
      <c r="S250" s="12" t="str">
        <f t="shared" si="86"/>
        <v/>
      </c>
      <c r="T250" s="12" t="str">
        <f t="shared" si="87"/>
        <v/>
      </c>
      <c r="U250" s="12" t="str">
        <f t="shared" si="88"/>
        <v/>
      </c>
      <c r="V250" s="12"/>
      <c r="Y250" s="12">
        <f t="shared" si="89"/>
        <v>0</v>
      </c>
      <c r="Z250" s="12">
        <f t="shared" si="90"/>
        <v>0</v>
      </c>
      <c r="AA250" s="12" t="str">
        <f t="shared" si="91"/>
        <v/>
      </c>
      <c r="AB250" s="12" t="str">
        <f t="shared" si="92"/>
        <v/>
      </c>
      <c r="AC250" s="12" t="str">
        <f t="shared" si="93"/>
        <v/>
      </c>
      <c r="AD250" s="12" t="str">
        <f>IF(OR(AE250="",AE250="(blank)",AE250="Grand Total"),"",MAX($AD$3:AD249)+1)</f>
        <v/>
      </c>
    </row>
    <row r="251" spans="3:30">
      <c r="C251" s="12">
        <f t="shared" si="77"/>
        <v>0</v>
      </c>
      <c r="D251" s="12">
        <f t="shared" si="78"/>
        <v>0</v>
      </c>
      <c r="E251" s="12" t="str">
        <f t="shared" si="79"/>
        <v/>
      </c>
      <c r="F251" s="12" t="str">
        <f t="shared" si="80"/>
        <v/>
      </c>
      <c r="G251" s="12"/>
      <c r="H251"/>
      <c r="I251"/>
      <c r="J251" s="12">
        <f t="shared" si="81"/>
        <v>0</v>
      </c>
      <c r="K251" s="12" t="str">
        <f t="shared" si="82"/>
        <v/>
      </c>
      <c r="L251" s="12" t="str">
        <f t="shared" si="83"/>
        <v/>
      </c>
      <c r="M251" s="12" t="str">
        <f t="shared" si="84"/>
        <v/>
      </c>
      <c r="N251" s="12"/>
      <c r="P251"/>
      <c r="Q251"/>
      <c r="R251" s="12">
        <f t="shared" si="85"/>
        <v>0</v>
      </c>
      <c r="S251" s="12" t="str">
        <f t="shared" si="86"/>
        <v/>
      </c>
      <c r="T251" s="12" t="str">
        <f t="shared" si="87"/>
        <v/>
      </c>
      <c r="U251" s="12" t="str">
        <f t="shared" si="88"/>
        <v/>
      </c>
      <c r="V251" s="12"/>
      <c r="Y251" s="12">
        <f t="shared" si="89"/>
        <v>0</v>
      </c>
      <c r="Z251" s="12">
        <f t="shared" si="90"/>
        <v>0</v>
      </c>
      <c r="AA251" s="12" t="str">
        <f t="shared" si="91"/>
        <v/>
      </c>
      <c r="AB251" s="12" t="str">
        <f t="shared" si="92"/>
        <v/>
      </c>
      <c r="AC251" s="12" t="str">
        <f t="shared" si="93"/>
        <v/>
      </c>
      <c r="AD251" s="12" t="str">
        <f>IF(OR(AE251="",AE251="(blank)",AE251="Grand Total"),"",MAX($AD$3:AD250)+1)</f>
        <v/>
      </c>
    </row>
    <row r="252" spans="3:30">
      <c r="C252" s="12">
        <f t="shared" si="77"/>
        <v>0</v>
      </c>
      <c r="D252" s="12">
        <f t="shared" si="78"/>
        <v>0</v>
      </c>
      <c r="E252" s="12" t="str">
        <f t="shared" si="79"/>
        <v/>
      </c>
      <c r="F252" s="12" t="str">
        <f t="shared" si="80"/>
        <v/>
      </c>
      <c r="G252" s="12"/>
      <c r="H252"/>
      <c r="I252"/>
      <c r="J252" s="12">
        <f t="shared" si="81"/>
        <v>0</v>
      </c>
      <c r="K252" s="12" t="str">
        <f t="shared" si="82"/>
        <v/>
      </c>
      <c r="L252" s="12" t="str">
        <f t="shared" si="83"/>
        <v/>
      </c>
      <c r="M252" s="12" t="str">
        <f t="shared" si="84"/>
        <v/>
      </c>
      <c r="N252" s="12"/>
      <c r="P252"/>
      <c r="Q252"/>
      <c r="R252" s="12">
        <f t="shared" si="85"/>
        <v>0</v>
      </c>
      <c r="S252" s="12" t="str">
        <f t="shared" si="86"/>
        <v/>
      </c>
      <c r="T252" s="12" t="str">
        <f t="shared" si="87"/>
        <v/>
      </c>
      <c r="U252" s="12" t="str">
        <f t="shared" si="88"/>
        <v/>
      </c>
      <c r="V252" s="12"/>
      <c r="Y252" s="12">
        <f t="shared" si="89"/>
        <v>0</v>
      </c>
      <c r="Z252" s="12">
        <f t="shared" si="90"/>
        <v>0</v>
      </c>
      <c r="AA252" s="12" t="str">
        <f t="shared" si="91"/>
        <v/>
      </c>
      <c r="AB252" s="12" t="str">
        <f t="shared" si="92"/>
        <v/>
      </c>
      <c r="AC252" s="12" t="str">
        <f t="shared" si="93"/>
        <v/>
      </c>
      <c r="AD252" s="12" t="str">
        <f>IF(OR(AE252="",AE252="(blank)",AE252="Grand Total"),"",MAX($AD$3:AD251)+1)</f>
        <v/>
      </c>
    </row>
    <row r="253" spans="3:30">
      <c r="C253" s="12">
        <f t="shared" si="77"/>
        <v>0</v>
      </c>
      <c r="D253" s="12">
        <f t="shared" si="78"/>
        <v>0</v>
      </c>
      <c r="E253" s="12" t="str">
        <f t="shared" si="79"/>
        <v/>
      </c>
      <c r="F253" s="12" t="str">
        <f t="shared" si="80"/>
        <v/>
      </c>
      <c r="G253" s="12"/>
      <c r="H253"/>
      <c r="I253"/>
      <c r="J253" s="12">
        <f t="shared" si="81"/>
        <v>0</v>
      </c>
      <c r="K253" s="12" t="str">
        <f t="shared" si="82"/>
        <v/>
      </c>
      <c r="L253" s="12" t="str">
        <f t="shared" si="83"/>
        <v/>
      </c>
      <c r="M253" s="12" t="str">
        <f t="shared" si="84"/>
        <v/>
      </c>
      <c r="N253" s="12"/>
      <c r="P253"/>
      <c r="Q253"/>
      <c r="R253" s="12">
        <f t="shared" si="85"/>
        <v>0</v>
      </c>
      <c r="S253" s="12" t="str">
        <f t="shared" si="86"/>
        <v/>
      </c>
      <c r="T253" s="12" t="str">
        <f t="shared" si="87"/>
        <v/>
      </c>
      <c r="U253" s="12" t="str">
        <f t="shared" si="88"/>
        <v/>
      </c>
      <c r="V253" s="12"/>
      <c r="Y253" s="12">
        <f t="shared" si="89"/>
        <v>0</v>
      </c>
      <c r="Z253" s="12">
        <f t="shared" si="90"/>
        <v>0</v>
      </c>
      <c r="AA253" s="12" t="str">
        <f t="shared" si="91"/>
        <v/>
      </c>
      <c r="AB253" s="12" t="str">
        <f t="shared" si="92"/>
        <v/>
      </c>
      <c r="AC253" s="12" t="str">
        <f t="shared" si="93"/>
        <v/>
      </c>
      <c r="AD253" s="12" t="str">
        <f>IF(OR(AE253="",AE253="(blank)",AE253="Grand Total"),"",MAX($AD$3:AD252)+1)</f>
        <v/>
      </c>
    </row>
    <row r="254" spans="3:30">
      <c r="C254" s="12">
        <f t="shared" si="77"/>
        <v>0</v>
      </c>
      <c r="D254" s="12">
        <f t="shared" si="78"/>
        <v>0</v>
      </c>
      <c r="E254" s="12" t="str">
        <f t="shared" si="79"/>
        <v/>
      </c>
      <c r="F254" s="12" t="str">
        <f t="shared" si="80"/>
        <v/>
      </c>
      <c r="G254" s="12"/>
      <c r="H254"/>
      <c r="I254"/>
      <c r="J254" s="12">
        <f t="shared" si="81"/>
        <v>0</v>
      </c>
      <c r="K254" s="12" t="str">
        <f t="shared" si="82"/>
        <v/>
      </c>
      <c r="L254" s="12" t="str">
        <f t="shared" si="83"/>
        <v/>
      </c>
      <c r="M254" s="12" t="str">
        <f t="shared" si="84"/>
        <v/>
      </c>
      <c r="N254" s="12"/>
      <c r="P254"/>
      <c r="Q254"/>
      <c r="R254" s="12">
        <f t="shared" si="85"/>
        <v>0</v>
      </c>
      <c r="S254" s="12" t="str">
        <f t="shared" si="86"/>
        <v/>
      </c>
      <c r="T254" s="12" t="str">
        <f t="shared" si="87"/>
        <v/>
      </c>
      <c r="U254" s="12" t="str">
        <f t="shared" si="88"/>
        <v/>
      </c>
      <c r="V254" s="12"/>
      <c r="Y254" s="12">
        <f t="shared" si="89"/>
        <v>0</v>
      </c>
      <c r="Z254" s="12">
        <f t="shared" si="90"/>
        <v>0</v>
      </c>
      <c r="AA254" s="12" t="str">
        <f t="shared" si="91"/>
        <v/>
      </c>
      <c r="AB254" s="12" t="str">
        <f t="shared" si="92"/>
        <v/>
      </c>
      <c r="AC254" s="12" t="str">
        <f t="shared" si="93"/>
        <v/>
      </c>
      <c r="AD254" s="12" t="str">
        <f>IF(OR(AE254="",AE254="(blank)",AE254="Grand Total"),"",MAX($AD$3:AD253)+1)</f>
        <v/>
      </c>
    </row>
    <row r="255" spans="3:30">
      <c r="C255" s="12">
        <f t="shared" si="77"/>
        <v>0</v>
      </c>
      <c r="D255" s="12">
        <f t="shared" si="78"/>
        <v>0</v>
      </c>
      <c r="E255" s="12" t="str">
        <f t="shared" si="79"/>
        <v/>
      </c>
      <c r="F255" s="12" t="str">
        <f t="shared" si="80"/>
        <v/>
      </c>
      <c r="G255" s="12"/>
      <c r="H255"/>
      <c r="I255"/>
      <c r="J255" s="12">
        <f t="shared" si="81"/>
        <v>0</v>
      </c>
      <c r="K255" s="12" t="str">
        <f t="shared" si="82"/>
        <v/>
      </c>
      <c r="L255" s="12" t="str">
        <f t="shared" si="83"/>
        <v/>
      </c>
      <c r="M255" s="12" t="str">
        <f t="shared" si="84"/>
        <v/>
      </c>
      <c r="N255" s="12"/>
      <c r="P255"/>
      <c r="Q255"/>
      <c r="R255" s="12">
        <f t="shared" si="85"/>
        <v>0</v>
      </c>
      <c r="S255" s="12" t="str">
        <f t="shared" si="86"/>
        <v/>
      </c>
      <c r="T255" s="12" t="str">
        <f t="shared" si="87"/>
        <v/>
      </c>
      <c r="U255" s="12" t="str">
        <f t="shared" si="88"/>
        <v/>
      </c>
      <c r="V255" s="12"/>
      <c r="Y255" s="12">
        <f t="shared" si="89"/>
        <v>0</v>
      </c>
      <c r="Z255" s="12">
        <f t="shared" si="90"/>
        <v>0</v>
      </c>
      <c r="AA255" s="12" t="str">
        <f t="shared" si="91"/>
        <v/>
      </c>
      <c r="AB255" s="12" t="str">
        <f t="shared" si="92"/>
        <v/>
      </c>
      <c r="AC255" s="12" t="str">
        <f t="shared" si="93"/>
        <v/>
      </c>
      <c r="AD255" s="12" t="str">
        <f>IF(OR(AE255="",AE255="(blank)",AE255="Grand Total"),"",MAX($AD$3:AD254)+1)</f>
        <v/>
      </c>
    </row>
    <row r="256" spans="3:30">
      <c r="C256" s="12">
        <f t="shared" si="77"/>
        <v>0</v>
      </c>
      <c r="D256" s="12">
        <f t="shared" si="78"/>
        <v>0</v>
      </c>
      <c r="E256" s="12" t="str">
        <f t="shared" si="79"/>
        <v/>
      </c>
      <c r="F256" s="12" t="str">
        <f t="shared" si="80"/>
        <v/>
      </c>
      <c r="G256" s="12"/>
      <c r="H256"/>
      <c r="I256"/>
      <c r="J256" s="12">
        <f t="shared" si="81"/>
        <v>0</v>
      </c>
      <c r="K256" s="12" t="str">
        <f t="shared" si="82"/>
        <v/>
      </c>
      <c r="L256" s="12" t="str">
        <f t="shared" si="83"/>
        <v/>
      </c>
      <c r="M256" s="12" t="str">
        <f t="shared" si="84"/>
        <v/>
      </c>
      <c r="N256" s="12"/>
      <c r="P256"/>
      <c r="Q256"/>
      <c r="R256" s="12">
        <f t="shared" si="85"/>
        <v>0</v>
      </c>
      <c r="S256" s="12" t="str">
        <f t="shared" si="86"/>
        <v/>
      </c>
      <c r="T256" s="12" t="str">
        <f t="shared" si="87"/>
        <v/>
      </c>
      <c r="U256" s="12" t="str">
        <f t="shared" si="88"/>
        <v/>
      </c>
      <c r="V256" s="12"/>
      <c r="Y256" s="12">
        <f t="shared" si="89"/>
        <v>0</v>
      </c>
      <c r="Z256" s="12">
        <f t="shared" si="90"/>
        <v>0</v>
      </c>
      <c r="AA256" s="12" t="str">
        <f t="shared" si="91"/>
        <v/>
      </c>
      <c r="AB256" s="12" t="str">
        <f t="shared" si="92"/>
        <v/>
      </c>
      <c r="AC256" s="12" t="str">
        <f t="shared" si="93"/>
        <v/>
      </c>
      <c r="AD256" s="12" t="str">
        <f>IF(OR(AE256="",AE256="(blank)",AE256="Grand Total"),"",MAX($AD$3:AD255)+1)</f>
        <v/>
      </c>
    </row>
    <row r="257" spans="3:30">
      <c r="C257" s="12">
        <f t="shared" si="77"/>
        <v>0</v>
      </c>
      <c r="D257" s="12">
        <f t="shared" si="78"/>
        <v>0</v>
      </c>
      <c r="E257" s="12" t="str">
        <f t="shared" si="79"/>
        <v/>
      </c>
      <c r="F257" s="12" t="str">
        <f t="shared" si="80"/>
        <v/>
      </c>
      <c r="G257" s="12"/>
      <c r="H257"/>
      <c r="I257"/>
      <c r="J257" s="12">
        <f t="shared" si="81"/>
        <v>0</v>
      </c>
      <c r="K257" s="12" t="str">
        <f t="shared" si="82"/>
        <v/>
      </c>
      <c r="L257" s="12" t="str">
        <f t="shared" si="83"/>
        <v/>
      </c>
      <c r="M257" s="12" t="str">
        <f t="shared" si="84"/>
        <v/>
      </c>
      <c r="N257" s="12"/>
      <c r="P257"/>
      <c r="Q257"/>
      <c r="R257" s="12">
        <f t="shared" si="85"/>
        <v>0</v>
      </c>
      <c r="S257" s="12" t="str">
        <f t="shared" si="86"/>
        <v/>
      </c>
      <c r="T257" s="12" t="str">
        <f t="shared" si="87"/>
        <v/>
      </c>
      <c r="U257" s="12" t="str">
        <f t="shared" si="88"/>
        <v/>
      </c>
      <c r="V257" s="12"/>
      <c r="Y257" s="12">
        <f t="shared" si="89"/>
        <v>0</v>
      </c>
      <c r="Z257" s="12">
        <f t="shared" si="90"/>
        <v>0</v>
      </c>
      <c r="AA257" s="12" t="str">
        <f t="shared" si="91"/>
        <v/>
      </c>
      <c r="AB257" s="12" t="str">
        <f t="shared" si="92"/>
        <v/>
      </c>
      <c r="AC257" s="12" t="str">
        <f t="shared" si="93"/>
        <v/>
      </c>
      <c r="AD257" s="12" t="str">
        <f>IF(OR(AE257="",AE257="(blank)",AE257="Grand Total"),"",MAX($AD$3:AD256)+1)</f>
        <v/>
      </c>
    </row>
    <row r="258" spans="3:30">
      <c r="C258" s="12">
        <f t="shared" si="77"/>
        <v>0</v>
      </c>
      <c r="D258" s="12">
        <f t="shared" si="78"/>
        <v>0</v>
      </c>
      <c r="E258" s="12" t="str">
        <f t="shared" si="79"/>
        <v/>
      </c>
      <c r="F258" s="12" t="str">
        <f t="shared" si="80"/>
        <v/>
      </c>
      <c r="G258" s="12"/>
      <c r="H258"/>
      <c r="I258"/>
      <c r="J258" s="12">
        <f t="shared" si="81"/>
        <v>0</v>
      </c>
      <c r="K258" s="12" t="str">
        <f t="shared" si="82"/>
        <v/>
      </c>
      <c r="L258" s="12" t="str">
        <f t="shared" si="83"/>
        <v/>
      </c>
      <c r="M258" s="12" t="str">
        <f t="shared" si="84"/>
        <v/>
      </c>
      <c r="N258" s="12"/>
      <c r="P258"/>
      <c r="Q258"/>
      <c r="R258" s="12">
        <f t="shared" si="85"/>
        <v>0</v>
      </c>
      <c r="S258" s="12" t="str">
        <f t="shared" si="86"/>
        <v/>
      </c>
      <c r="T258" s="12" t="str">
        <f t="shared" si="87"/>
        <v/>
      </c>
      <c r="U258" s="12" t="str">
        <f t="shared" si="88"/>
        <v/>
      </c>
      <c r="V258" s="12"/>
      <c r="Y258" s="12">
        <f t="shared" si="89"/>
        <v>0</v>
      </c>
      <c r="Z258" s="12">
        <f t="shared" si="90"/>
        <v>0</v>
      </c>
      <c r="AA258" s="12" t="str">
        <f t="shared" si="91"/>
        <v/>
      </c>
      <c r="AB258" s="12" t="str">
        <f t="shared" si="92"/>
        <v/>
      </c>
      <c r="AC258" s="12" t="str">
        <f t="shared" si="93"/>
        <v/>
      </c>
      <c r="AD258" s="12" t="str">
        <f>IF(OR(AE258="",AE258="(blank)",AE258="Grand Total"),"",MAX($AD$3:AD257)+1)</f>
        <v/>
      </c>
    </row>
    <row r="259" spans="3:30">
      <c r="C259" s="12">
        <f t="shared" si="77"/>
        <v>0</v>
      </c>
      <c r="D259" s="12">
        <f t="shared" si="78"/>
        <v>0</v>
      </c>
      <c r="E259" s="12" t="str">
        <f t="shared" si="79"/>
        <v/>
      </c>
      <c r="F259" s="12" t="str">
        <f t="shared" si="80"/>
        <v/>
      </c>
      <c r="G259" s="12"/>
      <c r="H259"/>
      <c r="I259"/>
      <c r="J259" s="12">
        <f t="shared" si="81"/>
        <v>0</v>
      </c>
      <c r="K259" s="12" t="str">
        <f t="shared" si="82"/>
        <v/>
      </c>
      <c r="L259" s="12" t="str">
        <f t="shared" si="83"/>
        <v/>
      </c>
      <c r="M259" s="12" t="str">
        <f t="shared" si="84"/>
        <v/>
      </c>
      <c r="N259" s="12"/>
      <c r="P259"/>
      <c r="Q259"/>
      <c r="R259" s="12">
        <f t="shared" si="85"/>
        <v>0</v>
      </c>
      <c r="S259" s="12" t="str">
        <f t="shared" si="86"/>
        <v/>
      </c>
      <c r="T259" s="12" t="str">
        <f t="shared" si="87"/>
        <v/>
      </c>
      <c r="U259" s="12" t="str">
        <f t="shared" si="88"/>
        <v/>
      </c>
      <c r="V259" s="12"/>
      <c r="Y259" s="12">
        <f t="shared" si="89"/>
        <v>0</v>
      </c>
      <c r="Z259" s="12">
        <f t="shared" si="90"/>
        <v>0</v>
      </c>
      <c r="AA259" s="12" t="str">
        <f t="shared" si="91"/>
        <v/>
      </c>
      <c r="AB259" s="12" t="str">
        <f t="shared" si="92"/>
        <v/>
      </c>
      <c r="AC259" s="12" t="str">
        <f t="shared" si="93"/>
        <v/>
      </c>
      <c r="AD259" s="12" t="str">
        <f>IF(OR(AE259="",AE259="(blank)",AE259="Grand Total"),"",MAX($AD$3:AD258)+1)</f>
        <v/>
      </c>
    </row>
    <row r="260" spans="3:30">
      <c r="C260" s="12">
        <f t="shared" si="77"/>
        <v>0</v>
      </c>
      <c r="D260" s="12">
        <f t="shared" si="78"/>
        <v>0</v>
      </c>
      <c r="E260" s="12" t="str">
        <f t="shared" si="79"/>
        <v/>
      </c>
      <c r="F260" s="12" t="str">
        <f t="shared" si="80"/>
        <v/>
      </c>
      <c r="G260" s="12"/>
      <c r="H260"/>
      <c r="I260"/>
      <c r="J260" s="12">
        <f t="shared" si="81"/>
        <v>0</v>
      </c>
      <c r="K260" s="12" t="str">
        <f t="shared" si="82"/>
        <v/>
      </c>
      <c r="L260" s="12" t="str">
        <f t="shared" si="83"/>
        <v/>
      </c>
      <c r="M260" s="12" t="str">
        <f t="shared" si="84"/>
        <v/>
      </c>
      <c r="N260" s="12"/>
      <c r="P260"/>
      <c r="Q260"/>
      <c r="R260" s="12">
        <f t="shared" si="85"/>
        <v>0</v>
      </c>
      <c r="S260" s="12" t="str">
        <f t="shared" si="86"/>
        <v/>
      </c>
      <c r="T260" s="12" t="str">
        <f t="shared" si="87"/>
        <v/>
      </c>
      <c r="U260" s="12" t="str">
        <f t="shared" si="88"/>
        <v/>
      </c>
      <c r="V260" s="12"/>
      <c r="Y260" s="12">
        <f t="shared" si="89"/>
        <v>0</v>
      </c>
      <c r="Z260" s="12">
        <f t="shared" si="90"/>
        <v>0</v>
      </c>
      <c r="AA260" s="12" t="str">
        <f t="shared" si="91"/>
        <v/>
      </c>
      <c r="AB260" s="12" t="str">
        <f t="shared" si="92"/>
        <v/>
      </c>
      <c r="AC260" s="12" t="str">
        <f t="shared" si="93"/>
        <v/>
      </c>
      <c r="AD260" s="12" t="str">
        <f>IF(OR(AE260="",AE260="(blank)",AE260="Grand Total"),"",MAX($AD$3:AD259)+1)</f>
        <v/>
      </c>
    </row>
    <row r="261" spans="3:30">
      <c r="C261" s="12">
        <f t="shared" si="77"/>
        <v>0</v>
      </c>
      <c r="D261" s="12">
        <f t="shared" si="78"/>
        <v>0</v>
      </c>
      <c r="E261" s="12" t="str">
        <f t="shared" si="79"/>
        <v/>
      </c>
      <c r="F261" s="12" t="str">
        <f t="shared" si="80"/>
        <v/>
      </c>
      <c r="G261" s="12"/>
      <c r="H261"/>
      <c r="I261"/>
      <c r="J261" s="12">
        <f t="shared" si="81"/>
        <v>0</v>
      </c>
      <c r="K261" s="12" t="str">
        <f t="shared" si="82"/>
        <v/>
      </c>
      <c r="L261" s="12" t="str">
        <f t="shared" si="83"/>
        <v/>
      </c>
      <c r="M261" s="12" t="str">
        <f t="shared" si="84"/>
        <v/>
      </c>
      <c r="N261" s="12"/>
      <c r="P261"/>
      <c r="Q261"/>
      <c r="R261" s="12">
        <f t="shared" si="85"/>
        <v>0</v>
      </c>
      <c r="S261" s="12" t="str">
        <f t="shared" si="86"/>
        <v/>
      </c>
      <c r="T261" s="12" t="str">
        <f t="shared" si="87"/>
        <v/>
      </c>
      <c r="U261" s="12" t="str">
        <f t="shared" si="88"/>
        <v/>
      </c>
      <c r="V261" s="12"/>
      <c r="Y261" s="12">
        <f t="shared" si="89"/>
        <v>0</v>
      </c>
      <c r="Z261" s="12">
        <f t="shared" si="90"/>
        <v>0</v>
      </c>
      <c r="AA261" s="12" t="str">
        <f t="shared" si="91"/>
        <v/>
      </c>
      <c r="AB261" s="12" t="str">
        <f t="shared" si="92"/>
        <v/>
      </c>
      <c r="AC261" s="12" t="str">
        <f t="shared" si="93"/>
        <v/>
      </c>
      <c r="AD261" s="12" t="str">
        <f>IF(OR(AE261="",AE261="(blank)",AE261="Grand Total"),"",MAX($AD$3:AD260)+1)</f>
        <v/>
      </c>
    </row>
    <row r="262" spans="3:30">
      <c r="C262" s="12">
        <f t="shared" si="77"/>
        <v>0</v>
      </c>
      <c r="D262" s="12">
        <f t="shared" si="78"/>
        <v>0</v>
      </c>
      <c r="E262" s="12" t="str">
        <f t="shared" si="79"/>
        <v/>
      </c>
      <c r="F262" s="12" t="str">
        <f t="shared" si="80"/>
        <v/>
      </c>
      <c r="G262" s="12"/>
      <c r="H262"/>
      <c r="I262"/>
      <c r="J262" s="12">
        <f t="shared" si="81"/>
        <v>0</v>
      </c>
      <c r="K262" s="12" t="str">
        <f t="shared" si="82"/>
        <v/>
      </c>
      <c r="L262" s="12" t="str">
        <f t="shared" si="83"/>
        <v/>
      </c>
      <c r="M262" s="12" t="str">
        <f t="shared" si="84"/>
        <v/>
      </c>
      <c r="N262" s="12"/>
      <c r="P262"/>
      <c r="Q262"/>
      <c r="R262" s="12">
        <f t="shared" si="85"/>
        <v>0</v>
      </c>
      <c r="S262" s="12" t="str">
        <f t="shared" si="86"/>
        <v/>
      </c>
      <c r="T262" s="12" t="str">
        <f t="shared" si="87"/>
        <v/>
      </c>
      <c r="U262" s="12" t="str">
        <f t="shared" si="88"/>
        <v/>
      </c>
      <c r="V262" s="12"/>
      <c r="Y262" s="12">
        <f t="shared" si="89"/>
        <v>0</v>
      </c>
      <c r="Z262" s="12">
        <f t="shared" si="90"/>
        <v>0</v>
      </c>
      <c r="AA262" s="12" t="str">
        <f t="shared" si="91"/>
        <v/>
      </c>
      <c r="AB262" s="12" t="str">
        <f t="shared" si="92"/>
        <v/>
      </c>
      <c r="AC262" s="12" t="str">
        <f t="shared" si="93"/>
        <v/>
      </c>
      <c r="AD262" s="12" t="str">
        <f>IF(OR(AE262="",AE262="(blank)",AE262="Grand Total"),"",MAX($AD$3:AD261)+1)</f>
        <v/>
      </c>
    </row>
    <row r="263" spans="3:30">
      <c r="C263" s="12">
        <f t="shared" si="77"/>
        <v>0</v>
      </c>
      <c r="D263" s="12">
        <f t="shared" si="78"/>
        <v>0</v>
      </c>
      <c r="E263" s="12" t="str">
        <f t="shared" si="79"/>
        <v/>
      </c>
      <c r="F263" s="12" t="str">
        <f t="shared" si="80"/>
        <v/>
      </c>
      <c r="G263" s="12"/>
      <c r="H263"/>
      <c r="I263"/>
      <c r="J263" s="12">
        <f t="shared" si="81"/>
        <v>0</v>
      </c>
      <c r="K263" s="12" t="str">
        <f t="shared" si="82"/>
        <v/>
      </c>
      <c r="L263" s="12" t="str">
        <f t="shared" si="83"/>
        <v/>
      </c>
      <c r="M263" s="12" t="str">
        <f t="shared" si="84"/>
        <v/>
      </c>
      <c r="N263" s="12"/>
      <c r="P263"/>
      <c r="Q263"/>
      <c r="R263" s="12">
        <f t="shared" si="85"/>
        <v>0</v>
      </c>
      <c r="S263" s="12" t="str">
        <f t="shared" si="86"/>
        <v/>
      </c>
      <c r="T263" s="12" t="str">
        <f t="shared" si="87"/>
        <v/>
      </c>
      <c r="U263" s="12" t="str">
        <f t="shared" si="88"/>
        <v/>
      </c>
      <c r="V263" s="12"/>
      <c r="Y263" s="12">
        <f t="shared" si="89"/>
        <v>0</v>
      </c>
      <c r="Z263" s="12">
        <f t="shared" si="90"/>
        <v>0</v>
      </c>
      <c r="AA263" s="12" t="str">
        <f t="shared" si="91"/>
        <v/>
      </c>
      <c r="AB263" s="12" t="str">
        <f t="shared" si="92"/>
        <v/>
      </c>
      <c r="AC263" s="12" t="str">
        <f t="shared" si="93"/>
        <v/>
      </c>
      <c r="AD263" s="12" t="str">
        <f>IF(OR(AE263="",AE263="(blank)",AE263="Grand Total"),"",MAX($AD$3:AD262)+1)</f>
        <v/>
      </c>
    </row>
    <row r="264" spans="3:30">
      <c r="C264" s="12">
        <f t="shared" si="77"/>
        <v>0</v>
      </c>
      <c r="D264" s="12">
        <f t="shared" si="78"/>
        <v>0</v>
      </c>
      <c r="E264" s="12" t="str">
        <f t="shared" si="79"/>
        <v/>
      </c>
      <c r="F264" s="12" t="str">
        <f t="shared" si="80"/>
        <v/>
      </c>
      <c r="G264" s="12"/>
      <c r="H264"/>
      <c r="I264"/>
      <c r="J264" s="12">
        <f t="shared" si="81"/>
        <v>0</v>
      </c>
      <c r="K264" s="12" t="str">
        <f t="shared" si="82"/>
        <v/>
      </c>
      <c r="L264" s="12" t="str">
        <f t="shared" si="83"/>
        <v/>
      </c>
      <c r="M264" s="12" t="str">
        <f t="shared" si="84"/>
        <v/>
      </c>
      <c r="N264" s="12"/>
      <c r="P264"/>
      <c r="Q264"/>
      <c r="R264" s="12">
        <f t="shared" si="85"/>
        <v>0</v>
      </c>
      <c r="S264" s="12" t="str">
        <f t="shared" si="86"/>
        <v/>
      </c>
      <c r="T264" s="12" t="str">
        <f t="shared" si="87"/>
        <v/>
      </c>
      <c r="U264" s="12" t="str">
        <f t="shared" si="88"/>
        <v/>
      </c>
      <c r="V264" s="12"/>
      <c r="Y264" s="12">
        <f t="shared" si="89"/>
        <v>0</v>
      </c>
      <c r="Z264" s="12">
        <f t="shared" si="90"/>
        <v>0</v>
      </c>
      <c r="AA264" s="12" t="str">
        <f t="shared" si="91"/>
        <v/>
      </c>
      <c r="AB264" s="12" t="str">
        <f t="shared" si="92"/>
        <v/>
      </c>
      <c r="AC264" s="12" t="str">
        <f t="shared" si="93"/>
        <v/>
      </c>
      <c r="AD264" s="12" t="str">
        <f>IF(OR(AE264="",AE264="(blank)",AE264="Grand Total"),"",MAX($AD$3:AD263)+1)</f>
        <v/>
      </c>
    </row>
    <row r="265" spans="3:30">
      <c r="C265" s="12">
        <f t="shared" si="77"/>
        <v>0</v>
      </c>
      <c r="D265" s="12">
        <f t="shared" si="78"/>
        <v>0</v>
      </c>
      <c r="E265" s="12" t="str">
        <f t="shared" si="79"/>
        <v/>
      </c>
      <c r="F265" s="12" t="str">
        <f t="shared" si="80"/>
        <v/>
      </c>
      <c r="G265" s="12"/>
      <c r="H265"/>
      <c r="I265"/>
      <c r="J265" s="12">
        <f t="shared" si="81"/>
        <v>0</v>
      </c>
      <c r="K265" s="12" t="str">
        <f t="shared" si="82"/>
        <v/>
      </c>
      <c r="L265" s="12" t="str">
        <f t="shared" si="83"/>
        <v/>
      </c>
      <c r="M265" s="12" t="str">
        <f t="shared" si="84"/>
        <v/>
      </c>
      <c r="N265" s="12"/>
      <c r="P265"/>
      <c r="Q265"/>
      <c r="R265" s="12">
        <f t="shared" si="85"/>
        <v>0</v>
      </c>
      <c r="S265" s="12" t="str">
        <f t="shared" si="86"/>
        <v/>
      </c>
      <c r="T265" s="12" t="str">
        <f t="shared" si="87"/>
        <v/>
      </c>
      <c r="U265" s="12" t="str">
        <f t="shared" si="88"/>
        <v/>
      </c>
      <c r="V265" s="12"/>
      <c r="Y265" s="12">
        <f t="shared" si="89"/>
        <v>0</v>
      </c>
      <c r="Z265" s="12">
        <f t="shared" si="90"/>
        <v>0</v>
      </c>
      <c r="AA265" s="12" t="str">
        <f t="shared" si="91"/>
        <v/>
      </c>
      <c r="AB265" s="12" t="str">
        <f t="shared" si="92"/>
        <v/>
      </c>
      <c r="AC265" s="12" t="str">
        <f t="shared" si="93"/>
        <v/>
      </c>
      <c r="AD265" s="12" t="str">
        <f>IF(OR(AE265="",AE265="(blank)",AE265="Grand Total"),"",MAX($AD$3:AD264)+1)</f>
        <v/>
      </c>
    </row>
    <row r="266" spans="3:30">
      <c r="C266" s="12">
        <f t="shared" si="77"/>
        <v>0</v>
      </c>
      <c r="D266" s="12">
        <f t="shared" si="78"/>
        <v>0</v>
      </c>
      <c r="E266" s="12" t="str">
        <f t="shared" si="79"/>
        <v/>
      </c>
      <c r="F266" s="12" t="str">
        <f t="shared" si="80"/>
        <v/>
      </c>
      <c r="G266" s="12"/>
      <c r="H266"/>
      <c r="I266"/>
      <c r="J266" s="12">
        <f t="shared" si="81"/>
        <v>0</v>
      </c>
      <c r="K266" s="12" t="str">
        <f t="shared" si="82"/>
        <v/>
      </c>
      <c r="L266" s="12" t="str">
        <f t="shared" si="83"/>
        <v/>
      </c>
      <c r="M266" s="12" t="str">
        <f t="shared" si="84"/>
        <v/>
      </c>
      <c r="N266" s="12"/>
      <c r="P266"/>
      <c r="Q266"/>
      <c r="R266" s="12">
        <f t="shared" si="85"/>
        <v>0</v>
      </c>
      <c r="S266" s="12" t="str">
        <f t="shared" si="86"/>
        <v/>
      </c>
      <c r="T266" s="12" t="str">
        <f t="shared" si="87"/>
        <v/>
      </c>
      <c r="U266" s="12" t="str">
        <f t="shared" si="88"/>
        <v/>
      </c>
      <c r="V266" s="12"/>
      <c r="Y266" s="12">
        <f t="shared" si="89"/>
        <v>0</v>
      </c>
      <c r="Z266" s="12">
        <f t="shared" si="90"/>
        <v>0</v>
      </c>
      <c r="AA266" s="12" t="str">
        <f t="shared" si="91"/>
        <v/>
      </c>
      <c r="AB266" s="12" t="str">
        <f t="shared" si="92"/>
        <v/>
      </c>
      <c r="AC266" s="12" t="str">
        <f t="shared" si="93"/>
        <v/>
      </c>
      <c r="AD266" s="12" t="str">
        <f>IF(OR(AE266="",AE266="(blank)",AE266="Grand Total"),"",MAX($AD$3:AD265)+1)</f>
        <v/>
      </c>
    </row>
    <row r="267" spans="3:30">
      <c r="C267" s="12">
        <f t="shared" si="77"/>
        <v>0</v>
      </c>
      <c r="D267" s="12">
        <f t="shared" si="78"/>
        <v>0</v>
      </c>
      <c r="E267" s="12" t="str">
        <f t="shared" si="79"/>
        <v/>
      </c>
      <c r="F267" s="12" t="str">
        <f t="shared" si="80"/>
        <v/>
      </c>
      <c r="G267" s="12"/>
      <c r="H267"/>
      <c r="I267"/>
      <c r="J267" s="12">
        <f t="shared" si="81"/>
        <v>0</v>
      </c>
      <c r="K267" s="12" t="str">
        <f t="shared" si="82"/>
        <v/>
      </c>
      <c r="L267" s="12" t="str">
        <f t="shared" si="83"/>
        <v/>
      </c>
      <c r="M267" s="12" t="str">
        <f t="shared" si="84"/>
        <v/>
      </c>
      <c r="N267" s="12"/>
      <c r="P267"/>
      <c r="Q267"/>
      <c r="R267" s="12">
        <f t="shared" si="85"/>
        <v>0</v>
      </c>
      <c r="S267" s="12" t="str">
        <f t="shared" si="86"/>
        <v/>
      </c>
      <c r="T267" s="12" t="str">
        <f t="shared" si="87"/>
        <v/>
      </c>
      <c r="U267" s="12" t="str">
        <f t="shared" si="88"/>
        <v/>
      </c>
      <c r="V267" s="12"/>
      <c r="Y267" s="12">
        <f t="shared" si="89"/>
        <v>0</v>
      </c>
      <c r="Z267" s="12">
        <f t="shared" si="90"/>
        <v>0</v>
      </c>
      <c r="AA267" s="12" t="str">
        <f t="shared" si="91"/>
        <v/>
      </c>
      <c r="AB267" s="12" t="str">
        <f t="shared" si="92"/>
        <v/>
      </c>
      <c r="AC267" s="12" t="str">
        <f t="shared" si="93"/>
        <v/>
      </c>
      <c r="AD267" s="12" t="str">
        <f>IF(OR(AE267="",AE267="(blank)",AE267="Grand Total"),"",MAX($AD$3:AD266)+1)</f>
        <v/>
      </c>
    </row>
    <row r="268" spans="3:30">
      <c r="C268" s="12">
        <f t="shared" si="77"/>
        <v>0</v>
      </c>
      <c r="D268" s="12">
        <f t="shared" si="78"/>
        <v>0</v>
      </c>
      <c r="E268" s="12" t="str">
        <f t="shared" si="79"/>
        <v/>
      </c>
      <c r="F268" s="12" t="str">
        <f t="shared" si="80"/>
        <v/>
      </c>
      <c r="G268" s="12"/>
      <c r="H268"/>
      <c r="I268"/>
      <c r="J268" s="12">
        <f t="shared" si="81"/>
        <v>0</v>
      </c>
      <c r="K268" s="12" t="str">
        <f t="shared" si="82"/>
        <v/>
      </c>
      <c r="L268" s="12" t="str">
        <f t="shared" si="83"/>
        <v/>
      </c>
      <c r="M268" s="12" t="str">
        <f t="shared" si="84"/>
        <v/>
      </c>
      <c r="N268" s="12"/>
      <c r="P268"/>
      <c r="Q268"/>
      <c r="R268" s="12">
        <f t="shared" si="85"/>
        <v>0</v>
      </c>
      <c r="S268" s="12" t="str">
        <f t="shared" si="86"/>
        <v/>
      </c>
      <c r="T268" s="12" t="str">
        <f t="shared" si="87"/>
        <v/>
      </c>
      <c r="U268" s="12" t="str">
        <f t="shared" si="88"/>
        <v/>
      </c>
      <c r="V268" s="12"/>
      <c r="Y268" s="12">
        <f t="shared" si="89"/>
        <v>0</v>
      </c>
      <c r="Z268" s="12">
        <f t="shared" si="90"/>
        <v>0</v>
      </c>
      <c r="AA268" s="12" t="str">
        <f t="shared" si="91"/>
        <v/>
      </c>
      <c r="AB268" s="12" t="str">
        <f t="shared" si="92"/>
        <v/>
      </c>
      <c r="AC268" s="12" t="str">
        <f t="shared" si="93"/>
        <v/>
      </c>
      <c r="AD268" s="12" t="str">
        <f>IF(OR(AE268="",AE268="(blank)",AE268="Grand Total"),"",MAX($AD$3:AD267)+1)</f>
        <v/>
      </c>
    </row>
    <row r="269" spans="3:30">
      <c r="C269" s="12">
        <f t="shared" si="77"/>
        <v>0</v>
      </c>
      <c r="D269" s="12">
        <f t="shared" si="78"/>
        <v>0</v>
      </c>
      <c r="E269" s="12" t="str">
        <f t="shared" si="79"/>
        <v/>
      </c>
      <c r="F269" s="12" t="str">
        <f t="shared" si="80"/>
        <v/>
      </c>
      <c r="G269" s="12"/>
      <c r="H269"/>
      <c r="I269"/>
      <c r="J269" s="12">
        <f t="shared" si="81"/>
        <v>0</v>
      </c>
      <c r="K269" s="12" t="str">
        <f t="shared" si="82"/>
        <v/>
      </c>
      <c r="L269" s="12" t="str">
        <f t="shared" si="83"/>
        <v/>
      </c>
      <c r="M269" s="12" t="str">
        <f t="shared" si="84"/>
        <v/>
      </c>
      <c r="N269" s="12"/>
      <c r="P269"/>
      <c r="Q269"/>
      <c r="R269" s="12">
        <f t="shared" si="85"/>
        <v>0</v>
      </c>
      <c r="S269" s="12" t="str">
        <f t="shared" si="86"/>
        <v/>
      </c>
      <c r="T269" s="12" t="str">
        <f t="shared" si="87"/>
        <v/>
      </c>
      <c r="U269" s="12" t="str">
        <f t="shared" si="88"/>
        <v/>
      </c>
      <c r="V269" s="12"/>
      <c r="Y269" s="12">
        <f t="shared" si="89"/>
        <v>0</v>
      </c>
      <c r="Z269" s="12">
        <f t="shared" si="90"/>
        <v>0</v>
      </c>
      <c r="AA269" s="12" t="str">
        <f t="shared" si="91"/>
        <v/>
      </c>
      <c r="AB269" s="12" t="str">
        <f t="shared" si="92"/>
        <v/>
      </c>
      <c r="AC269" s="12" t="str">
        <f t="shared" si="93"/>
        <v/>
      </c>
      <c r="AD269" s="12" t="str">
        <f>IF(OR(AE269="",AE269="(blank)",AE269="Grand Total"),"",MAX($AD$3:AD268)+1)</f>
        <v/>
      </c>
    </row>
    <row r="270" spans="3:30">
      <c r="C270" s="12">
        <f t="shared" si="77"/>
        <v>0</v>
      </c>
      <c r="D270" s="12">
        <f t="shared" si="78"/>
        <v>0</v>
      </c>
      <c r="E270" s="12" t="str">
        <f t="shared" si="79"/>
        <v/>
      </c>
      <c r="F270" s="12" t="str">
        <f t="shared" si="80"/>
        <v/>
      </c>
      <c r="G270" s="12"/>
      <c r="H270"/>
      <c r="I270"/>
      <c r="J270" s="12">
        <f t="shared" si="81"/>
        <v>0</v>
      </c>
      <c r="K270" s="12" t="str">
        <f t="shared" si="82"/>
        <v/>
      </c>
      <c r="L270" s="12" t="str">
        <f t="shared" si="83"/>
        <v/>
      </c>
      <c r="M270" s="12" t="str">
        <f t="shared" si="84"/>
        <v/>
      </c>
      <c r="N270" s="12"/>
      <c r="P270"/>
      <c r="Q270"/>
      <c r="R270" s="12">
        <f t="shared" si="85"/>
        <v>0</v>
      </c>
      <c r="S270" s="12" t="str">
        <f t="shared" si="86"/>
        <v/>
      </c>
      <c r="T270" s="12" t="str">
        <f t="shared" si="87"/>
        <v/>
      </c>
      <c r="U270" s="12" t="str">
        <f t="shared" si="88"/>
        <v/>
      </c>
      <c r="V270" s="12"/>
      <c r="Y270" s="12">
        <f t="shared" si="89"/>
        <v>0</v>
      </c>
      <c r="Z270" s="12">
        <f t="shared" si="90"/>
        <v>0</v>
      </c>
      <c r="AA270" s="12" t="str">
        <f t="shared" si="91"/>
        <v/>
      </c>
      <c r="AB270" s="12" t="str">
        <f t="shared" si="92"/>
        <v/>
      </c>
      <c r="AC270" s="12" t="str">
        <f t="shared" si="93"/>
        <v/>
      </c>
      <c r="AD270" s="12" t="str">
        <f>IF(OR(AE270="",AE270="(blank)",AE270="Grand Total"),"",MAX($AD$3:AD269)+1)</f>
        <v/>
      </c>
    </row>
    <row r="271" spans="3:30">
      <c r="C271" s="12">
        <f t="shared" si="77"/>
        <v>0</v>
      </c>
      <c r="D271" s="12">
        <f t="shared" si="78"/>
        <v>0</v>
      </c>
      <c r="E271" s="12" t="str">
        <f t="shared" si="79"/>
        <v/>
      </c>
      <c r="F271" s="12" t="str">
        <f t="shared" si="80"/>
        <v/>
      </c>
      <c r="G271" s="12"/>
      <c r="H271"/>
      <c r="I271"/>
      <c r="J271" s="12">
        <f t="shared" si="81"/>
        <v>0</v>
      </c>
      <c r="K271" s="12" t="str">
        <f t="shared" si="82"/>
        <v/>
      </c>
      <c r="L271" s="12" t="str">
        <f t="shared" si="83"/>
        <v/>
      </c>
      <c r="M271" s="12" t="str">
        <f t="shared" si="84"/>
        <v/>
      </c>
      <c r="N271" s="12"/>
      <c r="P271"/>
      <c r="Q271"/>
      <c r="R271" s="12">
        <f t="shared" si="85"/>
        <v>0</v>
      </c>
      <c r="S271" s="12" t="str">
        <f t="shared" si="86"/>
        <v/>
      </c>
      <c r="T271" s="12" t="str">
        <f t="shared" si="87"/>
        <v/>
      </c>
      <c r="U271" s="12" t="str">
        <f t="shared" si="88"/>
        <v/>
      </c>
      <c r="V271" s="12"/>
      <c r="Y271" s="12">
        <f t="shared" si="89"/>
        <v>0</v>
      </c>
      <c r="Z271" s="12">
        <f t="shared" si="90"/>
        <v>0</v>
      </c>
      <c r="AA271" s="12" t="str">
        <f t="shared" si="91"/>
        <v/>
      </c>
      <c r="AB271" s="12" t="str">
        <f t="shared" si="92"/>
        <v/>
      </c>
      <c r="AC271" s="12" t="str">
        <f t="shared" si="93"/>
        <v/>
      </c>
      <c r="AD271" s="12" t="str">
        <f>IF(OR(AE271="",AE271="(blank)",AE271="Grand Total"),"",MAX($AD$3:AD270)+1)</f>
        <v/>
      </c>
    </row>
    <row r="272" spans="3:30">
      <c r="C272" s="12">
        <f t="shared" si="77"/>
        <v>0</v>
      </c>
      <c r="D272" s="12">
        <f t="shared" si="78"/>
        <v>0</v>
      </c>
      <c r="E272" s="12" t="str">
        <f t="shared" si="79"/>
        <v/>
      </c>
      <c r="F272" s="12" t="str">
        <f t="shared" si="80"/>
        <v/>
      </c>
      <c r="G272" s="12"/>
      <c r="H272"/>
      <c r="I272"/>
      <c r="J272" s="12">
        <f t="shared" si="81"/>
        <v>0</v>
      </c>
      <c r="K272" s="12" t="str">
        <f t="shared" si="82"/>
        <v/>
      </c>
      <c r="L272" s="12" t="str">
        <f t="shared" si="83"/>
        <v/>
      </c>
      <c r="M272" s="12" t="str">
        <f t="shared" si="84"/>
        <v/>
      </c>
      <c r="N272" s="12"/>
      <c r="P272"/>
      <c r="Q272"/>
      <c r="R272" s="12">
        <f t="shared" si="85"/>
        <v>0</v>
      </c>
      <c r="S272" s="12" t="str">
        <f t="shared" si="86"/>
        <v/>
      </c>
      <c r="T272" s="12" t="str">
        <f t="shared" si="87"/>
        <v/>
      </c>
      <c r="U272" s="12" t="str">
        <f t="shared" si="88"/>
        <v/>
      </c>
      <c r="V272" s="12"/>
      <c r="Y272" s="12">
        <f t="shared" si="89"/>
        <v>0</v>
      </c>
      <c r="Z272" s="12">
        <f t="shared" si="90"/>
        <v>0</v>
      </c>
      <c r="AA272" s="12" t="str">
        <f t="shared" si="91"/>
        <v/>
      </c>
      <c r="AB272" s="12" t="str">
        <f t="shared" si="92"/>
        <v/>
      </c>
      <c r="AC272" s="12" t="str">
        <f t="shared" si="93"/>
        <v/>
      </c>
      <c r="AD272" s="12" t="str">
        <f>IF(OR(AE272="",AE272="(blank)",AE272="Grand Total"),"",MAX($AD$3:AD271)+1)</f>
        <v/>
      </c>
    </row>
    <row r="273" spans="3:30">
      <c r="C273" s="12">
        <f t="shared" si="77"/>
        <v>0</v>
      </c>
      <c r="D273" s="12">
        <f t="shared" si="78"/>
        <v>0</v>
      </c>
      <c r="E273" s="12" t="str">
        <f t="shared" si="79"/>
        <v/>
      </c>
      <c r="F273" s="12" t="str">
        <f t="shared" si="80"/>
        <v/>
      </c>
      <c r="G273" s="12"/>
      <c r="H273"/>
      <c r="I273"/>
      <c r="J273" s="12">
        <f t="shared" si="81"/>
        <v>0</v>
      </c>
      <c r="K273" s="12" t="str">
        <f t="shared" si="82"/>
        <v/>
      </c>
      <c r="L273" s="12" t="str">
        <f t="shared" si="83"/>
        <v/>
      </c>
      <c r="M273" s="12" t="str">
        <f t="shared" si="84"/>
        <v/>
      </c>
      <c r="N273" s="12"/>
      <c r="P273"/>
      <c r="Q273"/>
      <c r="R273" s="12">
        <f t="shared" si="85"/>
        <v>0</v>
      </c>
      <c r="S273" s="12" t="str">
        <f t="shared" si="86"/>
        <v/>
      </c>
      <c r="T273" s="12" t="str">
        <f t="shared" si="87"/>
        <v/>
      </c>
      <c r="U273" s="12" t="str">
        <f t="shared" si="88"/>
        <v/>
      </c>
      <c r="V273" s="12"/>
      <c r="Y273" s="12">
        <f t="shared" si="89"/>
        <v>0</v>
      </c>
      <c r="Z273" s="12">
        <f t="shared" si="90"/>
        <v>0</v>
      </c>
      <c r="AA273" s="12" t="str">
        <f t="shared" si="91"/>
        <v/>
      </c>
      <c r="AB273" s="12" t="str">
        <f t="shared" si="92"/>
        <v/>
      </c>
      <c r="AC273" s="12" t="str">
        <f t="shared" si="93"/>
        <v/>
      </c>
      <c r="AD273" s="12" t="str">
        <f>IF(OR(AE273="",AE273="(blank)",AE273="Grand Total"),"",MAX($AD$3:AD272)+1)</f>
        <v/>
      </c>
    </row>
    <row r="274" spans="3:30">
      <c r="C274" s="12">
        <f t="shared" si="77"/>
        <v>0</v>
      </c>
      <c r="D274" s="12">
        <f t="shared" si="78"/>
        <v>0</v>
      </c>
      <c r="E274" s="12" t="str">
        <f t="shared" si="79"/>
        <v/>
      </c>
      <c r="F274" s="12" t="str">
        <f t="shared" si="80"/>
        <v/>
      </c>
      <c r="G274" s="12"/>
      <c r="H274"/>
      <c r="I274"/>
      <c r="J274" s="12">
        <f t="shared" si="81"/>
        <v>0</v>
      </c>
      <c r="K274" s="12" t="str">
        <f t="shared" si="82"/>
        <v/>
      </c>
      <c r="L274" s="12" t="str">
        <f t="shared" si="83"/>
        <v/>
      </c>
      <c r="M274" s="12" t="str">
        <f t="shared" si="84"/>
        <v/>
      </c>
      <c r="N274" s="12"/>
      <c r="P274"/>
      <c r="Q274"/>
      <c r="R274" s="12">
        <f t="shared" si="85"/>
        <v>0</v>
      </c>
      <c r="S274" s="12" t="str">
        <f t="shared" si="86"/>
        <v/>
      </c>
      <c r="T274" s="12" t="str">
        <f t="shared" si="87"/>
        <v/>
      </c>
      <c r="U274" s="12" t="str">
        <f t="shared" si="88"/>
        <v/>
      </c>
      <c r="V274" s="12"/>
      <c r="Y274" s="12">
        <f t="shared" si="89"/>
        <v>0</v>
      </c>
      <c r="Z274" s="12">
        <f t="shared" si="90"/>
        <v>0</v>
      </c>
      <c r="AA274" s="12" t="str">
        <f t="shared" si="91"/>
        <v/>
      </c>
      <c r="AB274" s="12" t="str">
        <f t="shared" si="92"/>
        <v/>
      </c>
      <c r="AC274" s="12" t="str">
        <f t="shared" si="93"/>
        <v/>
      </c>
      <c r="AD274" s="12" t="str">
        <f>IF(OR(AE274="",AE274="(blank)",AE274="Grand Total"),"",MAX($AD$3:AD273)+1)</f>
        <v/>
      </c>
    </row>
    <row r="275" spans="3:30">
      <c r="C275" s="12">
        <f t="shared" si="77"/>
        <v>0</v>
      </c>
      <c r="D275" s="12">
        <f t="shared" si="78"/>
        <v>0</v>
      </c>
      <c r="E275" s="12" t="str">
        <f t="shared" si="79"/>
        <v/>
      </c>
      <c r="F275" s="12" t="str">
        <f t="shared" si="80"/>
        <v/>
      </c>
      <c r="G275" s="12"/>
      <c r="H275"/>
      <c r="I275"/>
      <c r="J275" s="12">
        <f t="shared" si="81"/>
        <v>0</v>
      </c>
      <c r="K275" s="12" t="str">
        <f t="shared" si="82"/>
        <v/>
      </c>
      <c r="L275" s="12" t="str">
        <f t="shared" si="83"/>
        <v/>
      </c>
      <c r="M275" s="12" t="str">
        <f t="shared" si="84"/>
        <v/>
      </c>
      <c r="N275" s="12"/>
      <c r="P275"/>
      <c r="Q275"/>
      <c r="R275" s="12">
        <f t="shared" si="85"/>
        <v>0</v>
      </c>
      <c r="S275" s="12" t="str">
        <f t="shared" si="86"/>
        <v/>
      </c>
      <c r="T275" s="12" t="str">
        <f t="shared" si="87"/>
        <v/>
      </c>
      <c r="U275" s="12" t="str">
        <f t="shared" si="88"/>
        <v/>
      </c>
      <c r="V275" s="12"/>
      <c r="Y275" s="12">
        <f t="shared" si="89"/>
        <v>0</v>
      </c>
      <c r="Z275" s="12">
        <f t="shared" si="90"/>
        <v>0</v>
      </c>
      <c r="AA275" s="12" t="str">
        <f t="shared" si="91"/>
        <v/>
      </c>
      <c r="AB275" s="12" t="str">
        <f t="shared" si="92"/>
        <v/>
      </c>
      <c r="AC275" s="12" t="str">
        <f t="shared" si="93"/>
        <v/>
      </c>
      <c r="AD275" s="12" t="str">
        <f>IF(OR(AE275="",AE275="(blank)",AE275="Grand Total"),"",MAX($AD$3:AD274)+1)</f>
        <v/>
      </c>
    </row>
    <row r="276" spans="3:30">
      <c r="C276" s="12">
        <f t="shared" si="77"/>
        <v>0</v>
      </c>
      <c r="D276" s="12">
        <f t="shared" si="78"/>
        <v>0</v>
      </c>
      <c r="E276" s="12" t="str">
        <f t="shared" si="79"/>
        <v/>
      </c>
      <c r="F276" s="12" t="str">
        <f t="shared" si="80"/>
        <v/>
      </c>
      <c r="G276" s="12"/>
      <c r="H276"/>
      <c r="I276"/>
      <c r="J276" s="12">
        <f t="shared" si="81"/>
        <v>0</v>
      </c>
      <c r="K276" s="12" t="str">
        <f t="shared" si="82"/>
        <v/>
      </c>
      <c r="L276" s="12" t="str">
        <f t="shared" si="83"/>
        <v/>
      </c>
      <c r="M276" s="12" t="str">
        <f t="shared" si="84"/>
        <v/>
      </c>
      <c r="N276" s="12"/>
      <c r="P276"/>
      <c r="Q276"/>
      <c r="R276" s="12">
        <f t="shared" si="85"/>
        <v>0</v>
      </c>
      <c r="S276" s="12" t="str">
        <f t="shared" si="86"/>
        <v/>
      </c>
      <c r="T276" s="12" t="str">
        <f t="shared" si="87"/>
        <v/>
      </c>
      <c r="U276" s="12" t="str">
        <f t="shared" si="88"/>
        <v/>
      </c>
      <c r="V276" s="12"/>
      <c r="Y276" s="12">
        <f t="shared" si="89"/>
        <v>0</v>
      </c>
      <c r="Z276" s="12">
        <f t="shared" si="90"/>
        <v>0</v>
      </c>
      <c r="AA276" s="12" t="str">
        <f t="shared" si="91"/>
        <v/>
      </c>
      <c r="AB276" s="12" t="str">
        <f t="shared" si="92"/>
        <v/>
      </c>
      <c r="AC276" s="12" t="str">
        <f t="shared" si="93"/>
        <v/>
      </c>
      <c r="AD276" s="12" t="str">
        <f>IF(OR(AE276="",AE276="(blank)",AE276="Grand Total"),"",MAX($AD$3:AD275)+1)</f>
        <v/>
      </c>
    </row>
    <row r="277" spans="3:30">
      <c r="C277" s="12">
        <f t="shared" si="77"/>
        <v>0</v>
      </c>
      <c r="D277" s="12">
        <f t="shared" si="78"/>
        <v>0</v>
      </c>
      <c r="E277" s="12" t="str">
        <f t="shared" si="79"/>
        <v/>
      </c>
      <c r="F277" s="12" t="str">
        <f t="shared" si="80"/>
        <v/>
      </c>
      <c r="G277" s="12"/>
      <c r="H277"/>
      <c r="I277"/>
      <c r="J277" s="12">
        <f t="shared" si="81"/>
        <v>0</v>
      </c>
      <c r="K277" s="12" t="str">
        <f t="shared" si="82"/>
        <v/>
      </c>
      <c r="L277" s="12" t="str">
        <f t="shared" si="83"/>
        <v/>
      </c>
      <c r="M277" s="12" t="str">
        <f t="shared" si="84"/>
        <v/>
      </c>
      <c r="N277" s="12"/>
      <c r="P277"/>
      <c r="Q277"/>
      <c r="R277" s="12">
        <f t="shared" si="85"/>
        <v>0</v>
      </c>
      <c r="S277" s="12" t="str">
        <f t="shared" si="86"/>
        <v/>
      </c>
      <c r="T277" s="12" t="str">
        <f t="shared" si="87"/>
        <v/>
      </c>
      <c r="U277" s="12" t="str">
        <f t="shared" si="88"/>
        <v/>
      </c>
      <c r="V277" s="12"/>
      <c r="Y277" s="12">
        <f t="shared" si="89"/>
        <v>0</v>
      </c>
      <c r="Z277" s="12">
        <f t="shared" si="90"/>
        <v>0</v>
      </c>
      <c r="AA277" s="12" t="str">
        <f t="shared" si="91"/>
        <v/>
      </c>
      <c r="AB277" s="12" t="str">
        <f t="shared" si="92"/>
        <v/>
      </c>
      <c r="AC277" s="12" t="str">
        <f t="shared" si="93"/>
        <v/>
      </c>
      <c r="AD277" s="12" t="str">
        <f>IF(OR(AE277="",AE277="(blank)",AE277="Grand Total"),"",MAX($AD$3:AD276)+1)</f>
        <v/>
      </c>
    </row>
    <row r="278" spans="3:30">
      <c r="C278" s="12">
        <f t="shared" ref="C278:C341" si="94">IF(OR(B278="",A278=""),0,C277+1)</f>
        <v>0</v>
      </c>
      <c r="D278" s="12">
        <f t="shared" ref="D278:D341" si="95">IF(C278=0,A278,D277)</f>
        <v>0</v>
      </c>
      <c r="E278" s="12" t="str">
        <f t="shared" ref="E278:E341" si="96">IF(C278=0,"",D278&amp;C278)</f>
        <v/>
      </c>
      <c r="F278" s="12" t="str">
        <f t="shared" ref="F278:F341" si="97">IF(E278="","",A278)</f>
        <v/>
      </c>
      <c r="G278" s="12"/>
      <c r="H278"/>
      <c r="I278"/>
      <c r="J278" s="12">
        <f t="shared" ref="J278:J341" si="98">IF(OR(I278="",H278="",H278="Grand Total"),0,J277+1)</f>
        <v>0</v>
      </c>
      <c r="K278" s="12" t="str">
        <f t="shared" ref="K278:K341" si="99">IF(H278="Grand Total","",IF(OR(H278="",H278="(blank)"),K277,IF(J278=0,H278,K277)))</f>
        <v/>
      </c>
      <c r="L278" s="12" t="str">
        <f t="shared" ref="L278:L341" si="100">IF(OR(H278="",J278=0),"",K278&amp;J278)</f>
        <v/>
      </c>
      <c r="M278" s="12" t="str">
        <f t="shared" ref="M278:M341" si="101">IF(L278="","",H278)</f>
        <v/>
      </c>
      <c r="N278" s="12"/>
      <c r="P278"/>
      <c r="Q278"/>
      <c r="R278" s="12">
        <f t="shared" ref="R278:R341" si="102">IF(OR(Q278="",P278="",P278="Grand Total"),0,R277+1)</f>
        <v>0</v>
      </c>
      <c r="S278" s="12" t="str">
        <f t="shared" ref="S278:S341" si="103">IF(P278="Grand Total","",IF(OR(P278="",P278="(blank)"),S277,IF(R278=0,P278,S277)))</f>
        <v/>
      </c>
      <c r="T278" s="12" t="str">
        <f t="shared" ref="T278:T341" si="104">IF(OR(P278="",R278=0),"",S278&amp;R278)</f>
        <v/>
      </c>
      <c r="U278" s="12" t="str">
        <f t="shared" ref="U278:U341" si="105">IF(T278="","",P278)</f>
        <v/>
      </c>
      <c r="V278" s="12"/>
      <c r="Y278" s="12">
        <f t="shared" ref="Y278:Y341" si="106">IF(X278="",0,Y277+1)</f>
        <v>0</v>
      </c>
      <c r="Z278" s="12">
        <f t="shared" ref="Z278:Z341" si="107">IF(Z277="(blank)",W278,IF(AND(Y278=0,Y277=0),Z277,IF(AND(Y278=0,X279=""),W278,Z277)))</f>
        <v>0</v>
      </c>
      <c r="AA278" s="12" t="str">
        <f t="shared" ref="AA278:AA341" si="108">IF(Z278=W278,"",IF(X278&lt;&gt;"",AA277,Z278&amp;W278))</f>
        <v/>
      </c>
      <c r="AB278" s="12" t="str">
        <f t="shared" ref="AB278:AB341" si="109">IF(Y278=0,"",AA278&amp;Y278)</f>
        <v/>
      </c>
      <c r="AC278" s="12" t="str">
        <f t="shared" ref="AC278:AC341" si="110">IF(AB278="","",IF(W278="","",W278))</f>
        <v/>
      </c>
      <c r="AD278" s="12" t="str">
        <f>IF(OR(AE278="",AE278="(blank)",AE278="Grand Total"),"",MAX($AD$3:AD277)+1)</f>
        <v/>
      </c>
    </row>
    <row r="279" spans="3:30">
      <c r="C279" s="12">
        <f t="shared" si="94"/>
        <v>0</v>
      </c>
      <c r="D279" s="12">
        <f t="shared" si="95"/>
        <v>0</v>
      </c>
      <c r="E279" s="12" t="str">
        <f t="shared" si="96"/>
        <v/>
      </c>
      <c r="F279" s="12" t="str">
        <f t="shared" si="97"/>
        <v/>
      </c>
      <c r="G279" s="12"/>
      <c r="H279"/>
      <c r="I279"/>
      <c r="J279" s="12">
        <f t="shared" si="98"/>
        <v>0</v>
      </c>
      <c r="K279" s="12" t="str">
        <f t="shared" si="99"/>
        <v/>
      </c>
      <c r="L279" s="12" t="str">
        <f t="shared" si="100"/>
        <v/>
      </c>
      <c r="M279" s="12" t="str">
        <f t="shared" si="101"/>
        <v/>
      </c>
      <c r="N279" s="12"/>
      <c r="P279"/>
      <c r="Q279"/>
      <c r="R279" s="12">
        <f t="shared" si="102"/>
        <v>0</v>
      </c>
      <c r="S279" s="12" t="str">
        <f t="shared" si="103"/>
        <v/>
      </c>
      <c r="T279" s="12" t="str">
        <f t="shared" si="104"/>
        <v/>
      </c>
      <c r="U279" s="12" t="str">
        <f t="shared" si="105"/>
        <v/>
      </c>
      <c r="V279" s="12"/>
      <c r="Y279" s="12">
        <f t="shared" si="106"/>
        <v>0</v>
      </c>
      <c r="Z279" s="12">
        <f t="shared" si="107"/>
        <v>0</v>
      </c>
      <c r="AA279" s="12" t="str">
        <f t="shared" si="108"/>
        <v/>
      </c>
      <c r="AB279" s="12" t="str">
        <f t="shared" si="109"/>
        <v/>
      </c>
      <c r="AC279" s="12" t="str">
        <f t="shared" si="110"/>
        <v/>
      </c>
      <c r="AD279" s="12" t="str">
        <f>IF(OR(AE279="",AE279="(blank)",AE279="Grand Total"),"",MAX($AD$3:AD278)+1)</f>
        <v/>
      </c>
    </row>
    <row r="280" spans="3:30">
      <c r="C280" s="12">
        <f t="shared" si="94"/>
        <v>0</v>
      </c>
      <c r="D280" s="12">
        <f t="shared" si="95"/>
        <v>0</v>
      </c>
      <c r="E280" s="12" t="str">
        <f t="shared" si="96"/>
        <v/>
      </c>
      <c r="F280" s="12" t="str">
        <f t="shared" si="97"/>
        <v/>
      </c>
      <c r="G280" s="12"/>
      <c r="H280"/>
      <c r="I280"/>
      <c r="J280" s="12">
        <f t="shared" si="98"/>
        <v>0</v>
      </c>
      <c r="K280" s="12" t="str">
        <f t="shared" si="99"/>
        <v/>
      </c>
      <c r="L280" s="12" t="str">
        <f t="shared" si="100"/>
        <v/>
      </c>
      <c r="M280" s="12" t="str">
        <f t="shared" si="101"/>
        <v/>
      </c>
      <c r="N280" s="12"/>
      <c r="P280"/>
      <c r="Q280"/>
      <c r="R280" s="12">
        <f t="shared" si="102"/>
        <v>0</v>
      </c>
      <c r="S280" s="12" t="str">
        <f t="shared" si="103"/>
        <v/>
      </c>
      <c r="T280" s="12" t="str">
        <f t="shared" si="104"/>
        <v/>
      </c>
      <c r="U280" s="12" t="str">
        <f t="shared" si="105"/>
        <v/>
      </c>
      <c r="V280" s="12"/>
      <c r="Y280" s="12">
        <f t="shared" si="106"/>
        <v>0</v>
      </c>
      <c r="Z280" s="12">
        <f t="shared" si="107"/>
        <v>0</v>
      </c>
      <c r="AA280" s="12" t="str">
        <f t="shared" si="108"/>
        <v/>
      </c>
      <c r="AB280" s="12" t="str">
        <f t="shared" si="109"/>
        <v/>
      </c>
      <c r="AC280" s="12" t="str">
        <f t="shared" si="110"/>
        <v/>
      </c>
      <c r="AD280" s="12" t="str">
        <f>IF(OR(AE280="",AE280="(blank)",AE280="Grand Total"),"",MAX($AD$3:AD279)+1)</f>
        <v/>
      </c>
    </row>
    <row r="281" spans="3:30">
      <c r="C281" s="12">
        <f t="shared" si="94"/>
        <v>0</v>
      </c>
      <c r="D281" s="12">
        <f t="shared" si="95"/>
        <v>0</v>
      </c>
      <c r="E281" s="12" t="str">
        <f t="shared" si="96"/>
        <v/>
      </c>
      <c r="F281" s="12" t="str">
        <f t="shared" si="97"/>
        <v/>
      </c>
      <c r="G281" s="12"/>
      <c r="H281"/>
      <c r="I281"/>
      <c r="J281" s="12">
        <f t="shared" si="98"/>
        <v>0</v>
      </c>
      <c r="K281" s="12" t="str">
        <f t="shared" si="99"/>
        <v/>
      </c>
      <c r="L281" s="12" t="str">
        <f t="shared" si="100"/>
        <v/>
      </c>
      <c r="M281" s="12" t="str">
        <f t="shared" si="101"/>
        <v/>
      </c>
      <c r="N281" s="12"/>
      <c r="P281"/>
      <c r="Q281"/>
      <c r="R281" s="12">
        <f t="shared" si="102"/>
        <v>0</v>
      </c>
      <c r="S281" s="12" t="str">
        <f t="shared" si="103"/>
        <v/>
      </c>
      <c r="T281" s="12" t="str">
        <f t="shared" si="104"/>
        <v/>
      </c>
      <c r="U281" s="12" t="str">
        <f t="shared" si="105"/>
        <v/>
      </c>
      <c r="V281" s="12"/>
      <c r="Y281" s="12">
        <f t="shared" si="106"/>
        <v>0</v>
      </c>
      <c r="Z281" s="12">
        <f t="shared" si="107"/>
        <v>0</v>
      </c>
      <c r="AA281" s="12" t="str">
        <f t="shared" si="108"/>
        <v/>
      </c>
      <c r="AB281" s="12" t="str">
        <f t="shared" si="109"/>
        <v/>
      </c>
      <c r="AC281" s="12" t="str">
        <f t="shared" si="110"/>
        <v/>
      </c>
      <c r="AD281" s="12" t="str">
        <f>IF(OR(AE281="",AE281="(blank)",AE281="Grand Total"),"",MAX($AD$3:AD280)+1)</f>
        <v/>
      </c>
    </row>
    <row r="282" spans="3:30">
      <c r="C282" s="12">
        <f t="shared" si="94"/>
        <v>0</v>
      </c>
      <c r="D282" s="12">
        <f t="shared" si="95"/>
        <v>0</v>
      </c>
      <c r="E282" s="12" t="str">
        <f t="shared" si="96"/>
        <v/>
      </c>
      <c r="F282" s="12" t="str">
        <f t="shared" si="97"/>
        <v/>
      </c>
      <c r="G282" s="12"/>
      <c r="H282"/>
      <c r="I282"/>
      <c r="J282" s="12">
        <f t="shared" si="98"/>
        <v>0</v>
      </c>
      <c r="K282" s="12" t="str">
        <f t="shared" si="99"/>
        <v/>
      </c>
      <c r="L282" s="12" t="str">
        <f t="shared" si="100"/>
        <v/>
      </c>
      <c r="M282" s="12" t="str">
        <f t="shared" si="101"/>
        <v/>
      </c>
      <c r="N282" s="12"/>
      <c r="P282"/>
      <c r="Q282"/>
      <c r="R282" s="12">
        <f t="shared" si="102"/>
        <v>0</v>
      </c>
      <c r="S282" s="12" t="str">
        <f t="shared" si="103"/>
        <v/>
      </c>
      <c r="T282" s="12" t="str">
        <f t="shared" si="104"/>
        <v/>
      </c>
      <c r="U282" s="12" t="str">
        <f t="shared" si="105"/>
        <v/>
      </c>
      <c r="V282" s="12"/>
      <c r="Y282" s="12">
        <f t="shared" si="106"/>
        <v>0</v>
      </c>
      <c r="Z282" s="12">
        <f t="shared" si="107"/>
        <v>0</v>
      </c>
      <c r="AA282" s="12" t="str">
        <f t="shared" si="108"/>
        <v/>
      </c>
      <c r="AB282" s="12" t="str">
        <f t="shared" si="109"/>
        <v/>
      </c>
      <c r="AC282" s="12" t="str">
        <f t="shared" si="110"/>
        <v/>
      </c>
      <c r="AD282" s="12" t="str">
        <f>IF(OR(AE282="",AE282="(blank)",AE282="Grand Total"),"",MAX($AD$3:AD281)+1)</f>
        <v/>
      </c>
    </row>
    <row r="283" spans="3:30">
      <c r="C283" s="12">
        <f t="shared" si="94"/>
        <v>0</v>
      </c>
      <c r="D283" s="12">
        <f t="shared" si="95"/>
        <v>0</v>
      </c>
      <c r="E283" s="12" t="str">
        <f t="shared" si="96"/>
        <v/>
      </c>
      <c r="F283" s="12" t="str">
        <f t="shared" si="97"/>
        <v/>
      </c>
      <c r="G283" s="12"/>
      <c r="H283"/>
      <c r="I283"/>
      <c r="J283" s="12">
        <f t="shared" si="98"/>
        <v>0</v>
      </c>
      <c r="K283" s="12" t="str">
        <f t="shared" si="99"/>
        <v/>
      </c>
      <c r="L283" s="12" t="str">
        <f t="shared" si="100"/>
        <v/>
      </c>
      <c r="M283" s="12" t="str">
        <f t="shared" si="101"/>
        <v/>
      </c>
      <c r="N283" s="12"/>
      <c r="P283"/>
      <c r="Q283"/>
      <c r="R283" s="12">
        <f t="shared" si="102"/>
        <v>0</v>
      </c>
      <c r="S283" s="12" t="str">
        <f t="shared" si="103"/>
        <v/>
      </c>
      <c r="T283" s="12" t="str">
        <f t="shared" si="104"/>
        <v/>
      </c>
      <c r="U283" s="12" t="str">
        <f t="shared" si="105"/>
        <v/>
      </c>
      <c r="V283" s="12"/>
      <c r="Y283" s="12">
        <f t="shared" si="106"/>
        <v>0</v>
      </c>
      <c r="Z283" s="12">
        <f t="shared" si="107"/>
        <v>0</v>
      </c>
      <c r="AA283" s="12" t="str">
        <f t="shared" si="108"/>
        <v/>
      </c>
      <c r="AB283" s="12" t="str">
        <f t="shared" si="109"/>
        <v/>
      </c>
      <c r="AC283" s="12" t="str">
        <f t="shared" si="110"/>
        <v/>
      </c>
      <c r="AD283" s="12" t="str">
        <f>IF(OR(AE283="",AE283="(blank)",AE283="Grand Total"),"",MAX($AD$3:AD282)+1)</f>
        <v/>
      </c>
    </row>
    <row r="284" spans="3:30">
      <c r="C284" s="12">
        <f t="shared" si="94"/>
        <v>0</v>
      </c>
      <c r="D284" s="12">
        <f t="shared" si="95"/>
        <v>0</v>
      </c>
      <c r="E284" s="12" t="str">
        <f t="shared" si="96"/>
        <v/>
      </c>
      <c r="F284" s="12" t="str">
        <f t="shared" si="97"/>
        <v/>
      </c>
      <c r="G284" s="12"/>
      <c r="H284"/>
      <c r="I284"/>
      <c r="J284" s="12">
        <f t="shared" si="98"/>
        <v>0</v>
      </c>
      <c r="K284" s="12" t="str">
        <f t="shared" si="99"/>
        <v/>
      </c>
      <c r="L284" s="12" t="str">
        <f t="shared" si="100"/>
        <v/>
      </c>
      <c r="M284" s="12" t="str">
        <f t="shared" si="101"/>
        <v/>
      </c>
      <c r="N284" s="12"/>
      <c r="P284"/>
      <c r="Q284"/>
      <c r="R284" s="12">
        <f t="shared" si="102"/>
        <v>0</v>
      </c>
      <c r="S284" s="12" t="str">
        <f t="shared" si="103"/>
        <v/>
      </c>
      <c r="T284" s="12" t="str">
        <f t="shared" si="104"/>
        <v/>
      </c>
      <c r="U284" s="12" t="str">
        <f t="shared" si="105"/>
        <v/>
      </c>
      <c r="V284" s="12"/>
      <c r="Y284" s="12">
        <f t="shared" si="106"/>
        <v>0</v>
      </c>
      <c r="Z284" s="12">
        <f t="shared" si="107"/>
        <v>0</v>
      </c>
      <c r="AA284" s="12" t="str">
        <f t="shared" si="108"/>
        <v/>
      </c>
      <c r="AB284" s="12" t="str">
        <f t="shared" si="109"/>
        <v/>
      </c>
      <c r="AC284" s="12" t="str">
        <f t="shared" si="110"/>
        <v/>
      </c>
      <c r="AD284" s="12" t="str">
        <f>IF(OR(AE284="",AE284="(blank)",AE284="Grand Total"),"",MAX($AD$3:AD283)+1)</f>
        <v/>
      </c>
    </row>
    <row r="285" spans="3:30">
      <c r="C285" s="12">
        <f t="shared" si="94"/>
        <v>0</v>
      </c>
      <c r="D285" s="12">
        <f t="shared" si="95"/>
        <v>0</v>
      </c>
      <c r="E285" s="12" t="str">
        <f t="shared" si="96"/>
        <v/>
      </c>
      <c r="F285" s="12" t="str">
        <f t="shared" si="97"/>
        <v/>
      </c>
      <c r="G285" s="12"/>
      <c r="H285"/>
      <c r="I285"/>
      <c r="J285" s="12">
        <f t="shared" si="98"/>
        <v>0</v>
      </c>
      <c r="K285" s="12" t="str">
        <f t="shared" si="99"/>
        <v/>
      </c>
      <c r="L285" s="12" t="str">
        <f t="shared" si="100"/>
        <v/>
      </c>
      <c r="M285" s="12" t="str">
        <f t="shared" si="101"/>
        <v/>
      </c>
      <c r="N285" s="12"/>
      <c r="P285"/>
      <c r="Q285"/>
      <c r="R285" s="12">
        <f t="shared" si="102"/>
        <v>0</v>
      </c>
      <c r="S285" s="12" t="str">
        <f t="shared" si="103"/>
        <v/>
      </c>
      <c r="T285" s="12" t="str">
        <f t="shared" si="104"/>
        <v/>
      </c>
      <c r="U285" s="12" t="str">
        <f t="shared" si="105"/>
        <v/>
      </c>
      <c r="V285" s="12"/>
      <c r="Y285" s="12">
        <f t="shared" si="106"/>
        <v>0</v>
      </c>
      <c r="Z285" s="12">
        <f t="shared" si="107"/>
        <v>0</v>
      </c>
      <c r="AA285" s="12" t="str">
        <f t="shared" si="108"/>
        <v/>
      </c>
      <c r="AB285" s="12" t="str">
        <f t="shared" si="109"/>
        <v/>
      </c>
      <c r="AC285" s="12" t="str">
        <f t="shared" si="110"/>
        <v/>
      </c>
      <c r="AD285" s="12" t="str">
        <f>IF(OR(AE285="",AE285="(blank)",AE285="Grand Total"),"",MAX($AD$3:AD284)+1)</f>
        <v/>
      </c>
    </row>
    <row r="286" spans="3:30">
      <c r="C286" s="12">
        <f t="shared" si="94"/>
        <v>0</v>
      </c>
      <c r="D286" s="12">
        <f t="shared" si="95"/>
        <v>0</v>
      </c>
      <c r="E286" s="12" t="str">
        <f t="shared" si="96"/>
        <v/>
      </c>
      <c r="F286" s="12" t="str">
        <f t="shared" si="97"/>
        <v/>
      </c>
      <c r="G286" s="12"/>
      <c r="H286"/>
      <c r="I286"/>
      <c r="J286" s="12">
        <f t="shared" si="98"/>
        <v>0</v>
      </c>
      <c r="K286" s="12" t="str">
        <f t="shared" si="99"/>
        <v/>
      </c>
      <c r="L286" s="12" t="str">
        <f t="shared" si="100"/>
        <v/>
      </c>
      <c r="M286" s="12" t="str">
        <f t="shared" si="101"/>
        <v/>
      </c>
      <c r="N286" s="12"/>
      <c r="P286"/>
      <c r="Q286"/>
      <c r="R286" s="12">
        <f t="shared" si="102"/>
        <v>0</v>
      </c>
      <c r="S286" s="12" t="str">
        <f t="shared" si="103"/>
        <v/>
      </c>
      <c r="T286" s="12" t="str">
        <f t="shared" si="104"/>
        <v/>
      </c>
      <c r="U286" s="12" t="str">
        <f t="shared" si="105"/>
        <v/>
      </c>
      <c r="V286" s="12"/>
      <c r="Y286" s="12">
        <f t="shared" si="106"/>
        <v>0</v>
      </c>
      <c r="Z286" s="12">
        <f t="shared" si="107"/>
        <v>0</v>
      </c>
      <c r="AA286" s="12" t="str">
        <f t="shared" si="108"/>
        <v/>
      </c>
      <c r="AB286" s="12" t="str">
        <f t="shared" si="109"/>
        <v/>
      </c>
      <c r="AC286" s="12" t="str">
        <f t="shared" si="110"/>
        <v/>
      </c>
      <c r="AD286" s="12" t="str">
        <f>IF(OR(AE286="",AE286="(blank)",AE286="Grand Total"),"",MAX($AD$3:AD285)+1)</f>
        <v/>
      </c>
    </row>
    <row r="287" spans="3:30">
      <c r="C287" s="12">
        <f t="shared" si="94"/>
        <v>0</v>
      </c>
      <c r="D287" s="12">
        <f t="shared" si="95"/>
        <v>0</v>
      </c>
      <c r="E287" s="12" t="str">
        <f t="shared" si="96"/>
        <v/>
      </c>
      <c r="F287" s="12" t="str">
        <f t="shared" si="97"/>
        <v/>
      </c>
      <c r="G287" s="12"/>
      <c r="H287"/>
      <c r="I287"/>
      <c r="J287" s="12">
        <f t="shared" si="98"/>
        <v>0</v>
      </c>
      <c r="K287" s="12" t="str">
        <f t="shared" si="99"/>
        <v/>
      </c>
      <c r="L287" s="12" t="str">
        <f t="shared" si="100"/>
        <v/>
      </c>
      <c r="M287" s="12" t="str">
        <f t="shared" si="101"/>
        <v/>
      </c>
      <c r="N287" s="12"/>
      <c r="P287"/>
      <c r="Q287"/>
      <c r="R287" s="12">
        <f t="shared" si="102"/>
        <v>0</v>
      </c>
      <c r="S287" s="12" t="str">
        <f t="shared" si="103"/>
        <v/>
      </c>
      <c r="T287" s="12" t="str">
        <f t="shared" si="104"/>
        <v/>
      </c>
      <c r="U287" s="12" t="str">
        <f t="shared" si="105"/>
        <v/>
      </c>
      <c r="V287" s="12"/>
      <c r="Y287" s="12">
        <f t="shared" si="106"/>
        <v>0</v>
      </c>
      <c r="Z287" s="12">
        <f t="shared" si="107"/>
        <v>0</v>
      </c>
      <c r="AA287" s="12" t="str">
        <f t="shared" si="108"/>
        <v/>
      </c>
      <c r="AB287" s="12" t="str">
        <f t="shared" si="109"/>
        <v/>
      </c>
      <c r="AC287" s="12" t="str">
        <f t="shared" si="110"/>
        <v/>
      </c>
      <c r="AD287" s="12" t="str">
        <f>IF(OR(AE287="",AE287="(blank)",AE287="Grand Total"),"",MAX($AD$3:AD286)+1)</f>
        <v/>
      </c>
    </row>
    <row r="288" spans="3:30">
      <c r="C288" s="12">
        <f t="shared" si="94"/>
        <v>0</v>
      </c>
      <c r="D288" s="12">
        <f t="shared" si="95"/>
        <v>0</v>
      </c>
      <c r="E288" s="12" t="str">
        <f t="shared" si="96"/>
        <v/>
      </c>
      <c r="F288" s="12" t="str">
        <f t="shared" si="97"/>
        <v/>
      </c>
      <c r="G288" s="12"/>
      <c r="H288"/>
      <c r="I288"/>
      <c r="J288" s="12">
        <f t="shared" si="98"/>
        <v>0</v>
      </c>
      <c r="K288" s="12" t="str">
        <f t="shared" si="99"/>
        <v/>
      </c>
      <c r="L288" s="12" t="str">
        <f t="shared" si="100"/>
        <v/>
      </c>
      <c r="M288" s="12" t="str">
        <f t="shared" si="101"/>
        <v/>
      </c>
      <c r="N288" s="12"/>
      <c r="P288"/>
      <c r="Q288"/>
      <c r="R288" s="12">
        <f t="shared" si="102"/>
        <v>0</v>
      </c>
      <c r="S288" s="12" t="str">
        <f t="shared" si="103"/>
        <v/>
      </c>
      <c r="T288" s="12" t="str">
        <f t="shared" si="104"/>
        <v/>
      </c>
      <c r="U288" s="12" t="str">
        <f t="shared" si="105"/>
        <v/>
      </c>
      <c r="V288" s="12"/>
      <c r="Y288" s="12">
        <f t="shared" si="106"/>
        <v>0</v>
      </c>
      <c r="Z288" s="12">
        <f t="shared" si="107"/>
        <v>0</v>
      </c>
      <c r="AA288" s="12" t="str">
        <f t="shared" si="108"/>
        <v/>
      </c>
      <c r="AB288" s="12" t="str">
        <f t="shared" si="109"/>
        <v/>
      </c>
      <c r="AC288" s="12" t="str">
        <f t="shared" si="110"/>
        <v/>
      </c>
      <c r="AD288" s="12" t="str">
        <f>IF(OR(AE288="",AE288="(blank)",AE288="Grand Total"),"",MAX($AD$3:AD287)+1)</f>
        <v/>
      </c>
    </row>
    <row r="289" spans="3:30">
      <c r="C289" s="12">
        <f t="shared" si="94"/>
        <v>0</v>
      </c>
      <c r="D289" s="12">
        <f t="shared" si="95"/>
        <v>0</v>
      </c>
      <c r="E289" s="12" t="str">
        <f t="shared" si="96"/>
        <v/>
      </c>
      <c r="F289" s="12" t="str">
        <f t="shared" si="97"/>
        <v/>
      </c>
      <c r="G289" s="12"/>
      <c r="H289"/>
      <c r="I289"/>
      <c r="J289" s="12">
        <f t="shared" si="98"/>
        <v>0</v>
      </c>
      <c r="K289" s="12" t="str">
        <f t="shared" si="99"/>
        <v/>
      </c>
      <c r="L289" s="12" t="str">
        <f t="shared" si="100"/>
        <v/>
      </c>
      <c r="M289" s="12" t="str">
        <f t="shared" si="101"/>
        <v/>
      </c>
      <c r="N289" s="12"/>
      <c r="P289"/>
      <c r="Q289"/>
      <c r="R289" s="12">
        <f t="shared" si="102"/>
        <v>0</v>
      </c>
      <c r="S289" s="12" t="str">
        <f t="shared" si="103"/>
        <v/>
      </c>
      <c r="T289" s="12" t="str">
        <f t="shared" si="104"/>
        <v/>
      </c>
      <c r="U289" s="12" t="str">
        <f t="shared" si="105"/>
        <v/>
      </c>
      <c r="V289" s="12"/>
      <c r="Y289" s="12">
        <f t="shared" si="106"/>
        <v>0</v>
      </c>
      <c r="Z289" s="12">
        <f t="shared" si="107"/>
        <v>0</v>
      </c>
      <c r="AA289" s="12" t="str">
        <f t="shared" si="108"/>
        <v/>
      </c>
      <c r="AB289" s="12" t="str">
        <f t="shared" si="109"/>
        <v/>
      </c>
      <c r="AC289" s="12" t="str">
        <f t="shared" si="110"/>
        <v/>
      </c>
      <c r="AD289" s="12" t="str">
        <f>IF(OR(AE289="",AE289="(blank)",AE289="Grand Total"),"",MAX($AD$3:AD288)+1)</f>
        <v/>
      </c>
    </row>
    <row r="290" spans="3:30">
      <c r="C290" s="12">
        <f t="shared" si="94"/>
        <v>0</v>
      </c>
      <c r="D290" s="12">
        <f t="shared" si="95"/>
        <v>0</v>
      </c>
      <c r="E290" s="12" t="str">
        <f t="shared" si="96"/>
        <v/>
      </c>
      <c r="F290" s="12" t="str">
        <f t="shared" si="97"/>
        <v/>
      </c>
      <c r="G290" s="12"/>
      <c r="H290"/>
      <c r="I290"/>
      <c r="J290" s="12">
        <f t="shared" si="98"/>
        <v>0</v>
      </c>
      <c r="K290" s="12" t="str">
        <f t="shared" si="99"/>
        <v/>
      </c>
      <c r="L290" s="12" t="str">
        <f t="shared" si="100"/>
        <v/>
      </c>
      <c r="M290" s="12" t="str">
        <f t="shared" si="101"/>
        <v/>
      </c>
      <c r="N290" s="12"/>
      <c r="P290"/>
      <c r="Q290"/>
      <c r="R290" s="12">
        <f t="shared" si="102"/>
        <v>0</v>
      </c>
      <c r="S290" s="12" t="str">
        <f t="shared" si="103"/>
        <v/>
      </c>
      <c r="T290" s="12" t="str">
        <f t="shared" si="104"/>
        <v/>
      </c>
      <c r="U290" s="12" t="str">
        <f t="shared" si="105"/>
        <v/>
      </c>
      <c r="V290" s="12"/>
      <c r="Y290" s="12">
        <f t="shared" si="106"/>
        <v>0</v>
      </c>
      <c r="Z290" s="12">
        <f t="shared" si="107"/>
        <v>0</v>
      </c>
      <c r="AA290" s="12" t="str">
        <f t="shared" si="108"/>
        <v/>
      </c>
      <c r="AB290" s="12" t="str">
        <f t="shared" si="109"/>
        <v/>
      </c>
      <c r="AC290" s="12" t="str">
        <f t="shared" si="110"/>
        <v/>
      </c>
      <c r="AD290" s="12" t="str">
        <f>IF(OR(AE290="",AE290="(blank)",AE290="Grand Total"),"",MAX($AD$3:AD289)+1)</f>
        <v/>
      </c>
    </row>
    <row r="291" spans="3:30">
      <c r="C291" s="12">
        <f t="shared" si="94"/>
        <v>0</v>
      </c>
      <c r="D291" s="12">
        <f t="shared" si="95"/>
        <v>0</v>
      </c>
      <c r="E291" s="12" t="str">
        <f t="shared" si="96"/>
        <v/>
      </c>
      <c r="F291" s="12" t="str">
        <f t="shared" si="97"/>
        <v/>
      </c>
      <c r="G291" s="12"/>
      <c r="H291"/>
      <c r="I291"/>
      <c r="J291" s="12">
        <f t="shared" si="98"/>
        <v>0</v>
      </c>
      <c r="K291" s="12" t="str">
        <f t="shared" si="99"/>
        <v/>
      </c>
      <c r="L291" s="12" t="str">
        <f t="shared" si="100"/>
        <v/>
      </c>
      <c r="M291" s="12" t="str">
        <f t="shared" si="101"/>
        <v/>
      </c>
      <c r="N291" s="12"/>
      <c r="P291"/>
      <c r="Q291"/>
      <c r="R291" s="12">
        <f t="shared" si="102"/>
        <v>0</v>
      </c>
      <c r="S291" s="12" t="str">
        <f t="shared" si="103"/>
        <v/>
      </c>
      <c r="T291" s="12" t="str">
        <f t="shared" si="104"/>
        <v/>
      </c>
      <c r="U291" s="12" t="str">
        <f t="shared" si="105"/>
        <v/>
      </c>
      <c r="V291" s="12"/>
      <c r="Y291" s="12">
        <f t="shared" si="106"/>
        <v>0</v>
      </c>
      <c r="Z291" s="12">
        <f t="shared" si="107"/>
        <v>0</v>
      </c>
      <c r="AA291" s="12" t="str">
        <f t="shared" si="108"/>
        <v/>
      </c>
      <c r="AB291" s="12" t="str">
        <f t="shared" si="109"/>
        <v/>
      </c>
      <c r="AC291" s="12" t="str">
        <f t="shared" si="110"/>
        <v/>
      </c>
      <c r="AD291" s="12" t="str">
        <f>IF(OR(AE291="",AE291="(blank)",AE291="Grand Total"),"",MAX($AD$3:AD290)+1)</f>
        <v/>
      </c>
    </row>
    <row r="292" spans="3:30">
      <c r="C292" s="12">
        <f t="shared" si="94"/>
        <v>0</v>
      </c>
      <c r="D292" s="12">
        <f t="shared" si="95"/>
        <v>0</v>
      </c>
      <c r="E292" s="12" t="str">
        <f t="shared" si="96"/>
        <v/>
      </c>
      <c r="F292" s="12" t="str">
        <f t="shared" si="97"/>
        <v/>
      </c>
      <c r="G292" s="12"/>
      <c r="H292"/>
      <c r="I292"/>
      <c r="J292" s="12">
        <f t="shared" si="98"/>
        <v>0</v>
      </c>
      <c r="K292" s="12" t="str">
        <f t="shared" si="99"/>
        <v/>
      </c>
      <c r="L292" s="12" t="str">
        <f t="shared" si="100"/>
        <v/>
      </c>
      <c r="M292" s="12" t="str">
        <f t="shared" si="101"/>
        <v/>
      </c>
      <c r="N292" s="12"/>
      <c r="P292"/>
      <c r="Q292"/>
      <c r="R292" s="12">
        <f t="shared" si="102"/>
        <v>0</v>
      </c>
      <c r="S292" s="12" t="str">
        <f t="shared" si="103"/>
        <v/>
      </c>
      <c r="T292" s="12" t="str">
        <f t="shared" si="104"/>
        <v/>
      </c>
      <c r="U292" s="12" t="str">
        <f t="shared" si="105"/>
        <v/>
      </c>
      <c r="V292" s="12"/>
      <c r="Y292" s="12">
        <f t="shared" si="106"/>
        <v>0</v>
      </c>
      <c r="Z292" s="12">
        <f t="shared" si="107"/>
        <v>0</v>
      </c>
      <c r="AA292" s="12" t="str">
        <f t="shared" si="108"/>
        <v/>
      </c>
      <c r="AB292" s="12" t="str">
        <f t="shared" si="109"/>
        <v/>
      </c>
      <c r="AC292" s="12" t="str">
        <f t="shared" si="110"/>
        <v/>
      </c>
      <c r="AD292" s="12" t="str">
        <f>IF(OR(AE292="",AE292="(blank)",AE292="Grand Total"),"",MAX($AD$3:AD291)+1)</f>
        <v/>
      </c>
    </row>
    <row r="293" spans="3:30">
      <c r="C293" s="12">
        <f t="shared" si="94"/>
        <v>0</v>
      </c>
      <c r="D293" s="12">
        <f t="shared" si="95"/>
        <v>0</v>
      </c>
      <c r="E293" s="12" t="str">
        <f t="shared" si="96"/>
        <v/>
      </c>
      <c r="F293" s="12" t="str">
        <f t="shared" si="97"/>
        <v/>
      </c>
      <c r="G293" s="12"/>
      <c r="H293"/>
      <c r="I293"/>
      <c r="J293" s="12">
        <f t="shared" si="98"/>
        <v>0</v>
      </c>
      <c r="K293" s="12" t="str">
        <f t="shared" si="99"/>
        <v/>
      </c>
      <c r="L293" s="12" t="str">
        <f t="shared" si="100"/>
        <v/>
      </c>
      <c r="M293" s="12" t="str">
        <f t="shared" si="101"/>
        <v/>
      </c>
      <c r="N293" s="12"/>
      <c r="P293"/>
      <c r="Q293"/>
      <c r="R293" s="12">
        <f t="shared" si="102"/>
        <v>0</v>
      </c>
      <c r="S293" s="12" t="str">
        <f t="shared" si="103"/>
        <v/>
      </c>
      <c r="T293" s="12" t="str">
        <f t="shared" si="104"/>
        <v/>
      </c>
      <c r="U293" s="12" t="str">
        <f t="shared" si="105"/>
        <v/>
      </c>
      <c r="V293" s="12"/>
      <c r="Y293" s="12">
        <f t="shared" si="106"/>
        <v>0</v>
      </c>
      <c r="Z293" s="12">
        <f t="shared" si="107"/>
        <v>0</v>
      </c>
      <c r="AA293" s="12" t="str">
        <f t="shared" si="108"/>
        <v/>
      </c>
      <c r="AB293" s="12" t="str">
        <f t="shared" si="109"/>
        <v/>
      </c>
      <c r="AC293" s="12" t="str">
        <f t="shared" si="110"/>
        <v/>
      </c>
      <c r="AD293" s="12" t="str">
        <f>IF(OR(AE293="",AE293="(blank)",AE293="Grand Total"),"",MAX($AD$3:AD292)+1)</f>
        <v/>
      </c>
    </row>
    <row r="294" spans="3:30">
      <c r="C294" s="12">
        <f t="shared" si="94"/>
        <v>0</v>
      </c>
      <c r="D294" s="12">
        <f t="shared" si="95"/>
        <v>0</v>
      </c>
      <c r="E294" s="12" t="str">
        <f t="shared" si="96"/>
        <v/>
      </c>
      <c r="F294" s="12" t="str">
        <f t="shared" si="97"/>
        <v/>
      </c>
      <c r="G294" s="12"/>
      <c r="H294"/>
      <c r="I294"/>
      <c r="J294" s="12">
        <f t="shared" si="98"/>
        <v>0</v>
      </c>
      <c r="K294" s="12" t="str">
        <f t="shared" si="99"/>
        <v/>
      </c>
      <c r="L294" s="12" t="str">
        <f t="shared" si="100"/>
        <v/>
      </c>
      <c r="M294" s="12" t="str">
        <f t="shared" si="101"/>
        <v/>
      </c>
      <c r="N294" s="12"/>
      <c r="P294"/>
      <c r="Q294"/>
      <c r="R294" s="12">
        <f t="shared" si="102"/>
        <v>0</v>
      </c>
      <c r="S294" s="12" t="str">
        <f t="shared" si="103"/>
        <v/>
      </c>
      <c r="T294" s="12" t="str">
        <f t="shared" si="104"/>
        <v/>
      </c>
      <c r="U294" s="12" t="str">
        <f t="shared" si="105"/>
        <v/>
      </c>
      <c r="V294" s="12"/>
      <c r="Y294" s="12">
        <f t="shared" si="106"/>
        <v>0</v>
      </c>
      <c r="Z294" s="12">
        <f t="shared" si="107"/>
        <v>0</v>
      </c>
      <c r="AA294" s="12" t="str">
        <f t="shared" si="108"/>
        <v/>
      </c>
      <c r="AB294" s="12" t="str">
        <f t="shared" si="109"/>
        <v/>
      </c>
      <c r="AC294" s="12" t="str">
        <f t="shared" si="110"/>
        <v/>
      </c>
      <c r="AD294" s="12" t="str">
        <f>IF(OR(AE294="",AE294="(blank)",AE294="Grand Total"),"",MAX($AD$3:AD293)+1)</f>
        <v/>
      </c>
    </row>
    <row r="295" spans="3:30">
      <c r="C295" s="12">
        <f t="shared" si="94"/>
        <v>0</v>
      </c>
      <c r="D295" s="12">
        <f t="shared" si="95"/>
        <v>0</v>
      </c>
      <c r="E295" s="12" t="str">
        <f t="shared" si="96"/>
        <v/>
      </c>
      <c r="F295" s="12" t="str">
        <f t="shared" si="97"/>
        <v/>
      </c>
      <c r="G295" s="12"/>
      <c r="H295"/>
      <c r="I295"/>
      <c r="J295" s="12">
        <f t="shared" si="98"/>
        <v>0</v>
      </c>
      <c r="K295" s="12" t="str">
        <f t="shared" si="99"/>
        <v/>
      </c>
      <c r="L295" s="12" t="str">
        <f t="shared" si="100"/>
        <v/>
      </c>
      <c r="M295" s="12" t="str">
        <f t="shared" si="101"/>
        <v/>
      </c>
      <c r="N295" s="12"/>
      <c r="P295"/>
      <c r="Q295"/>
      <c r="R295" s="12">
        <f t="shared" si="102"/>
        <v>0</v>
      </c>
      <c r="S295" s="12" t="str">
        <f t="shared" si="103"/>
        <v/>
      </c>
      <c r="T295" s="12" t="str">
        <f t="shared" si="104"/>
        <v/>
      </c>
      <c r="U295" s="12" t="str">
        <f t="shared" si="105"/>
        <v/>
      </c>
      <c r="V295" s="12"/>
      <c r="Y295" s="12">
        <f t="shared" si="106"/>
        <v>0</v>
      </c>
      <c r="Z295" s="12">
        <f t="shared" si="107"/>
        <v>0</v>
      </c>
      <c r="AA295" s="12" t="str">
        <f t="shared" si="108"/>
        <v/>
      </c>
      <c r="AB295" s="12" t="str">
        <f t="shared" si="109"/>
        <v/>
      </c>
      <c r="AC295" s="12" t="str">
        <f t="shared" si="110"/>
        <v/>
      </c>
      <c r="AD295" s="12" t="str">
        <f>IF(OR(AE295="",AE295="(blank)",AE295="Grand Total"),"",MAX($AD$3:AD294)+1)</f>
        <v/>
      </c>
    </row>
    <row r="296" spans="3:30">
      <c r="C296" s="12">
        <f t="shared" si="94"/>
        <v>0</v>
      </c>
      <c r="D296" s="12">
        <f t="shared" si="95"/>
        <v>0</v>
      </c>
      <c r="E296" s="12" t="str">
        <f t="shared" si="96"/>
        <v/>
      </c>
      <c r="F296" s="12" t="str">
        <f t="shared" si="97"/>
        <v/>
      </c>
      <c r="G296" s="12"/>
      <c r="H296"/>
      <c r="I296"/>
      <c r="J296" s="12">
        <f t="shared" si="98"/>
        <v>0</v>
      </c>
      <c r="K296" s="12" t="str">
        <f t="shared" si="99"/>
        <v/>
      </c>
      <c r="L296" s="12" t="str">
        <f t="shared" si="100"/>
        <v/>
      </c>
      <c r="M296" s="12" t="str">
        <f t="shared" si="101"/>
        <v/>
      </c>
      <c r="N296" s="12"/>
      <c r="P296"/>
      <c r="Q296"/>
      <c r="R296" s="12">
        <f t="shared" si="102"/>
        <v>0</v>
      </c>
      <c r="S296" s="12" t="str">
        <f t="shared" si="103"/>
        <v/>
      </c>
      <c r="T296" s="12" t="str">
        <f t="shared" si="104"/>
        <v/>
      </c>
      <c r="U296" s="12" t="str">
        <f t="shared" si="105"/>
        <v/>
      </c>
      <c r="V296" s="12"/>
      <c r="Y296" s="12">
        <f t="shared" si="106"/>
        <v>0</v>
      </c>
      <c r="Z296" s="12">
        <f t="shared" si="107"/>
        <v>0</v>
      </c>
      <c r="AA296" s="12" t="str">
        <f t="shared" si="108"/>
        <v/>
      </c>
      <c r="AB296" s="12" t="str">
        <f t="shared" si="109"/>
        <v/>
      </c>
      <c r="AC296" s="12" t="str">
        <f t="shared" si="110"/>
        <v/>
      </c>
      <c r="AD296" s="12" t="str">
        <f>IF(OR(AE296="",AE296="(blank)",AE296="Grand Total"),"",MAX($AD$3:AD295)+1)</f>
        <v/>
      </c>
    </row>
    <row r="297" spans="3:30">
      <c r="C297" s="12">
        <f t="shared" si="94"/>
        <v>0</v>
      </c>
      <c r="D297" s="12">
        <f t="shared" si="95"/>
        <v>0</v>
      </c>
      <c r="E297" s="12" t="str">
        <f t="shared" si="96"/>
        <v/>
      </c>
      <c r="F297" s="12" t="str">
        <f t="shared" si="97"/>
        <v/>
      </c>
      <c r="G297" s="12"/>
      <c r="H297"/>
      <c r="I297"/>
      <c r="J297" s="12">
        <f t="shared" si="98"/>
        <v>0</v>
      </c>
      <c r="K297" s="12" t="str">
        <f t="shared" si="99"/>
        <v/>
      </c>
      <c r="L297" s="12" t="str">
        <f t="shared" si="100"/>
        <v/>
      </c>
      <c r="M297" s="12" t="str">
        <f t="shared" si="101"/>
        <v/>
      </c>
      <c r="N297" s="12"/>
      <c r="P297"/>
      <c r="Q297"/>
      <c r="R297" s="12">
        <f t="shared" si="102"/>
        <v>0</v>
      </c>
      <c r="S297" s="12" t="str">
        <f t="shared" si="103"/>
        <v/>
      </c>
      <c r="T297" s="12" t="str">
        <f t="shared" si="104"/>
        <v/>
      </c>
      <c r="U297" s="12" t="str">
        <f t="shared" si="105"/>
        <v/>
      </c>
      <c r="V297" s="12"/>
      <c r="Y297" s="12">
        <f t="shared" si="106"/>
        <v>0</v>
      </c>
      <c r="Z297" s="12">
        <f t="shared" si="107"/>
        <v>0</v>
      </c>
      <c r="AA297" s="12" t="str">
        <f t="shared" si="108"/>
        <v/>
      </c>
      <c r="AB297" s="12" t="str">
        <f t="shared" si="109"/>
        <v/>
      </c>
      <c r="AC297" s="12" t="str">
        <f t="shared" si="110"/>
        <v/>
      </c>
      <c r="AD297" s="12" t="str">
        <f>IF(OR(AE297="",AE297="(blank)",AE297="Grand Total"),"",MAX($AD$3:AD296)+1)</f>
        <v/>
      </c>
    </row>
    <row r="298" spans="3:30">
      <c r="C298" s="12">
        <f t="shared" si="94"/>
        <v>0</v>
      </c>
      <c r="D298" s="12">
        <f t="shared" si="95"/>
        <v>0</v>
      </c>
      <c r="E298" s="12" t="str">
        <f t="shared" si="96"/>
        <v/>
      </c>
      <c r="F298" s="12" t="str">
        <f t="shared" si="97"/>
        <v/>
      </c>
      <c r="G298" s="12"/>
      <c r="H298"/>
      <c r="I298"/>
      <c r="J298" s="12">
        <f t="shared" si="98"/>
        <v>0</v>
      </c>
      <c r="K298" s="12" t="str">
        <f t="shared" si="99"/>
        <v/>
      </c>
      <c r="L298" s="12" t="str">
        <f t="shared" si="100"/>
        <v/>
      </c>
      <c r="M298" s="12" t="str">
        <f t="shared" si="101"/>
        <v/>
      </c>
      <c r="N298" s="12"/>
      <c r="P298"/>
      <c r="Q298"/>
      <c r="R298" s="12">
        <f t="shared" si="102"/>
        <v>0</v>
      </c>
      <c r="S298" s="12" t="str">
        <f t="shared" si="103"/>
        <v/>
      </c>
      <c r="T298" s="12" t="str">
        <f t="shared" si="104"/>
        <v/>
      </c>
      <c r="U298" s="12" t="str">
        <f t="shared" si="105"/>
        <v/>
      </c>
      <c r="V298" s="12"/>
      <c r="Y298" s="12">
        <f t="shared" si="106"/>
        <v>0</v>
      </c>
      <c r="Z298" s="12">
        <f t="shared" si="107"/>
        <v>0</v>
      </c>
      <c r="AA298" s="12" t="str">
        <f t="shared" si="108"/>
        <v/>
      </c>
      <c r="AB298" s="12" t="str">
        <f t="shared" si="109"/>
        <v/>
      </c>
      <c r="AC298" s="12" t="str">
        <f t="shared" si="110"/>
        <v/>
      </c>
      <c r="AD298" s="12" t="str">
        <f>IF(OR(AE298="",AE298="(blank)",AE298="Grand Total"),"",MAX($AD$3:AD297)+1)</f>
        <v/>
      </c>
    </row>
    <row r="299" spans="3:30">
      <c r="C299" s="12">
        <f t="shared" si="94"/>
        <v>0</v>
      </c>
      <c r="D299" s="12">
        <f t="shared" si="95"/>
        <v>0</v>
      </c>
      <c r="E299" s="12" t="str">
        <f t="shared" si="96"/>
        <v/>
      </c>
      <c r="F299" s="12" t="str">
        <f t="shared" si="97"/>
        <v/>
      </c>
      <c r="G299" s="12"/>
      <c r="H299"/>
      <c r="I299"/>
      <c r="J299" s="12">
        <f t="shared" si="98"/>
        <v>0</v>
      </c>
      <c r="K299" s="12" t="str">
        <f t="shared" si="99"/>
        <v/>
      </c>
      <c r="L299" s="12" t="str">
        <f t="shared" si="100"/>
        <v/>
      </c>
      <c r="M299" s="12" t="str">
        <f t="shared" si="101"/>
        <v/>
      </c>
      <c r="N299" s="12"/>
      <c r="P299"/>
      <c r="Q299"/>
      <c r="R299" s="12">
        <f t="shared" si="102"/>
        <v>0</v>
      </c>
      <c r="S299" s="12" t="str">
        <f t="shared" si="103"/>
        <v/>
      </c>
      <c r="T299" s="12" t="str">
        <f t="shared" si="104"/>
        <v/>
      </c>
      <c r="U299" s="12" t="str">
        <f t="shared" si="105"/>
        <v/>
      </c>
      <c r="V299" s="12"/>
      <c r="Y299" s="12">
        <f t="shared" si="106"/>
        <v>0</v>
      </c>
      <c r="Z299" s="12">
        <f t="shared" si="107"/>
        <v>0</v>
      </c>
      <c r="AA299" s="12" t="str">
        <f t="shared" si="108"/>
        <v/>
      </c>
      <c r="AB299" s="12" t="str">
        <f t="shared" si="109"/>
        <v/>
      </c>
      <c r="AC299" s="12" t="str">
        <f t="shared" si="110"/>
        <v/>
      </c>
      <c r="AD299" s="12" t="str">
        <f>IF(OR(AE299="",AE299="(blank)",AE299="Grand Total"),"",MAX($AD$3:AD298)+1)</f>
        <v/>
      </c>
    </row>
    <row r="300" spans="3:30">
      <c r="C300" s="12">
        <f t="shared" si="94"/>
        <v>0</v>
      </c>
      <c r="D300" s="12">
        <f t="shared" si="95"/>
        <v>0</v>
      </c>
      <c r="E300" s="12" t="str">
        <f t="shared" si="96"/>
        <v/>
      </c>
      <c r="F300" s="12" t="str">
        <f t="shared" si="97"/>
        <v/>
      </c>
      <c r="G300" s="12"/>
      <c r="H300"/>
      <c r="I300"/>
      <c r="J300" s="12">
        <f t="shared" si="98"/>
        <v>0</v>
      </c>
      <c r="K300" s="12" t="str">
        <f t="shared" si="99"/>
        <v/>
      </c>
      <c r="L300" s="12" t="str">
        <f t="shared" si="100"/>
        <v/>
      </c>
      <c r="M300" s="12" t="str">
        <f t="shared" si="101"/>
        <v/>
      </c>
      <c r="N300" s="12"/>
      <c r="P300"/>
      <c r="Q300"/>
      <c r="R300" s="12">
        <f t="shared" si="102"/>
        <v>0</v>
      </c>
      <c r="S300" s="12" t="str">
        <f t="shared" si="103"/>
        <v/>
      </c>
      <c r="T300" s="12" t="str">
        <f t="shared" si="104"/>
        <v/>
      </c>
      <c r="U300" s="12" t="str">
        <f t="shared" si="105"/>
        <v/>
      </c>
      <c r="V300" s="12"/>
      <c r="Y300" s="12">
        <f t="shared" si="106"/>
        <v>0</v>
      </c>
      <c r="Z300" s="12">
        <f t="shared" si="107"/>
        <v>0</v>
      </c>
      <c r="AA300" s="12" t="str">
        <f t="shared" si="108"/>
        <v/>
      </c>
      <c r="AB300" s="12" t="str">
        <f t="shared" si="109"/>
        <v/>
      </c>
      <c r="AC300" s="12" t="str">
        <f t="shared" si="110"/>
        <v/>
      </c>
      <c r="AD300" s="12" t="str">
        <f>IF(OR(AE300="",AE300="(blank)",AE300="Grand Total"),"",MAX($AD$3:AD299)+1)</f>
        <v/>
      </c>
    </row>
    <row r="301" spans="3:30">
      <c r="C301" s="12">
        <f t="shared" si="94"/>
        <v>0</v>
      </c>
      <c r="D301" s="12">
        <f t="shared" si="95"/>
        <v>0</v>
      </c>
      <c r="E301" s="12" t="str">
        <f t="shared" si="96"/>
        <v/>
      </c>
      <c r="F301" s="12" t="str">
        <f t="shared" si="97"/>
        <v/>
      </c>
      <c r="G301" s="12"/>
      <c r="H301"/>
      <c r="I301"/>
      <c r="J301" s="12">
        <f t="shared" si="98"/>
        <v>0</v>
      </c>
      <c r="K301" s="12" t="str">
        <f t="shared" si="99"/>
        <v/>
      </c>
      <c r="L301" s="12" t="str">
        <f t="shared" si="100"/>
        <v/>
      </c>
      <c r="M301" s="12" t="str">
        <f t="shared" si="101"/>
        <v/>
      </c>
      <c r="N301" s="12"/>
      <c r="P301"/>
      <c r="Q301"/>
      <c r="R301" s="12">
        <f t="shared" si="102"/>
        <v>0</v>
      </c>
      <c r="S301" s="12" t="str">
        <f t="shared" si="103"/>
        <v/>
      </c>
      <c r="T301" s="12" t="str">
        <f t="shared" si="104"/>
        <v/>
      </c>
      <c r="U301" s="12" t="str">
        <f t="shared" si="105"/>
        <v/>
      </c>
      <c r="V301" s="12"/>
      <c r="Y301" s="12">
        <f t="shared" si="106"/>
        <v>0</v>
      </c>
      <c r="Z301" s="12">
        <f t="shared" si="107"/>
        <v>0</v>
      </c>
      <c r="AA301" s="12" t="str">
        <f t="shared" si="108"/>
        <v/>
      </c>
      <c r="AB301" s="12" t="str">
        <f t="shared" si="109"/>
        <v/>
      </c>
      <c r="AC301" s="12" t="str">
        <f t="shared" si="110"/>
        <v/>
      </c>
      <c r="AD301" s="12" t="str">
        <f>IF(OR(AE301="",AE301="(blank)",AE301="Grand Total"),"",MAX($AD$3:AD300)+1)</f>
        <v/>
      </c>
    </row>
    <row r="302" spans="3:30">
      <c r="C302" s="12">
        <f t="shared" si="94"/>
        <v>0</v>
      </c>
      <c r="D302" s="12">
        <f t="shared" si="95"/>
        <v>0</v>
      </c>
      <c r="E302" s="12" t="str">
        <f t="shared" si="96"/>
        <v/>
      </c>
      <c r="F302" s="12" t="str">
        <f t="shared" si="97"/>
        <v/>
      </c>
      <c r="G302" s="12"/>
      <c r="H302"/>
      <c r="I302"/>
      <c r="J302" s="12">
        <f t="shared" si="98"/>
        <v>0</v>
      </c>
      <c r="K302" s="12" t="str">
        <f t="shared" si="99"/>
        <v/>
      </c>
      <c r="L302" s="12" t="str">
        <f t="shared" si="100"/>
        <v/>
      </c>
      <c r="M302" s="12" t="str">
        <f t="shared" si="101"/>
        <v/>
      </c>
      <c r="N302" s="12"/>
      <c r="P302"/>
      <c r="Q302"/>
      <c r="R302" s="12">
        <f t="shared" si="102"/>
        <v>0</v>
      </c>
      <c r="S302" s="12" t="str">
        <f t="shared" si="103"/>
        <v/>
      </c>
      <c r="T302" s="12" t="str">
        <f t="shared" si="104"/>
        <v/>
      </c>
      <c r="U302" s="12" t="str">
        <f t="shared" si="105"/>
        <v/>
      </c>
      <c r="V302" s="12"/>
      <c r="Y302" s="12">
        <f t="shared" si="106"/>
        <v>0</v>
      </c>
      <c r="Z302" s="12">
        <f t="shared" si="107"/>
        <v>0</v>
      </c>
      <c r="AA302" s="12" t="str">
        <f t="shared" si="108"/>
        <v/>
      </c>
      <c r="AB302" s="12" t="str">
        <f t="shared" si="109"/>
        <v/>
      </c>
      <c r="AC302" s="12" t="str">
        <f t="shared" si="110"/>
        <v/>
      </c>
      <c r="AD302" s="12" t="str">
        <f>IF(OR(AE302="",AE302="(blank)",AE302="Grand Total"),"",MAX($AD$3:AD301)+1)</f>
        <v/>
      </c>
    </row>
    <row r="303" spans="3:30">
      <c r="C303" s="12">
        <f t="shared" si="94"/>
        <v>0</v>
      </c>
      <c r="D303" s="12">
        <f t="shared" si="95"/>
        <v>0</v>
      </c>
      <c r="E303" s="12" t="str">
        <f t="shared" si="96"/>
        <v/>
      </c>
      <c r="F303" s="12" t="str">
        <f t="shared" si="97"/>
        <v/>
      </c>
      <c r="G303" s="12"/>
      <c r="H303"/>
      <c r="I303"/>
      <c r="J303" s="12">
        <f t="shared" si="98"/>
        <v>0</v>
      </c>
      <c r="K303" s="12" t="str">
        <f t="shared" si="99"/>
        <v/>
      </c>
      <c r="L303" s="12" t="str">
        <f t="shared" si="100"/>
        <v/>
      </c>
      <c r="M303" s="12" t="str">
        <f t="shared" si="101"/>
        <v/>
      </c>
      <c r="N303" s="12"/>
      <c r="P303"/>
      <c r="Q303"/>
      <c r="R303" s="12">
        <f t="shared" si="102"/>
        <v>0</v>
      </c>
      <c r="S303" s="12" t="str">
        <f t="shared" si="103"/>
        <v/>
      </c>
      <c r="T303" s="12" t="str">
        <f t="shared" si="104"/>
        <v/>
      </c>
      <c r="U303" s="12" t="str">
        <f t="shared" si="105"/>
        <v/>
      </c>
      <c r="V303" s="12"/>
      <c r="Y303" s="12">
        <f t="shared" si="106"/>
        <v>0</v>
      </c>
      <c r="Z303" s="12">
        <f t="shared" si="107"/>
        <v>0</v>
      </c>
      <c r="AA303" s="12" t="str">
        <f t="shared" si="108"/>
        <v/>
      </c>
      <c r="AB303" s="12" t="str">
        <f t="shared" si="109"/>
        <v/>
      </c>
      <c r="AC303" s="12" t="str">
        <f t="shared" si="110"/>
        <v/>
      </c>
      <c r="AD303" s="12" t="str">
        <f>IF(OR(AE303="",AE303="(blank)",AE303="Grand Total"),"",MAX($AD$3:AD302)+1)</f>
        <v/>
      </c>
    </row>
    <row r="304" spans="3:30">
      <c r="C304" s="12">
        <f t="shared" si="94"/>
        <v>0</v>
      </c>
      <c r="D304" s="12">
        <f t="shared" si="95"/>
        <v>0</v>
      </c>
      <c r="E304" s="12" t="str">
        <f t="shared" si="96"/>
        <v/>
      </c>
      <c r="F304" s="12" t="str">
        <f t="shared" si="97"/>
        <v/>
      </c>
      <c r="G304" s="12"/>
      <c r="H304"/>
      <c r="I304"/>
      <c r="J304" s="12">
        <f t="shared" si="98"/>
        <v>0</v>
      </c>
      <c r="K304" s="12" t="str">
        <f t="shared" si="99"/>
        <v/>
      </c>
      <c r="L304" s="12" t="str">
        <f t="shared" si="100"/>
        <v/>
      </c>
      <c r="M304" s="12" t="str">
        <f t="shared" si="101"/>
        <v/>
      </c>
      <c r="N304" s="12"/>
      <c r="P304"/>
      <c r="Q304"/>
      <c r="R304" s="12">
        <f t="shared" si="102"/>
        <v>0</v>
      </c>
      <c r="S304" s="12" t="str">
        <f t="shared" si="103"/>
        <v/>
      </c>
      <c r="T304" s="12" t="str">
        <f t="shared" si="104"/>
        <v/>
      </c>
      <c r="U304" s="12" t="str">
        <f t="shared" si="105"/>
        <v/>
      </c>
      <c r="V304" s="12"/>
      <c r="Y304" s="12">
        <f t="shared" si="106"/>
        <v>0</v>
      </c>
      <c r="Z304" s="12">
        <f t="shared" si="107"/>
        <v>0</v>
      </c>
      <c r="AA304" s="12" t="str">
        <f t="shared" si="108"/>
        <v/>
      </c>
      <c r="AB304" s="12" t="str">
        <f t="shared" si="109"/>
        <v/>
      </c>
      <c r="AC304" s="12" t="str">
        <f t="shared" si="110"/>
        <v/>
      </c>
      <c r="AD304" s="12" t="str">
        <f>IF(OR(AE304="",AE304="(blank)",AE304="Grand Total"),"",MAX($AD$3:AD303)+1)</f>
        <v/>
      </c>
    </row>
    <row r="305" spans="3:30">
      <c r="C305" s="12">
        <f t="shared" si="94"/>
        <v>0</v>
      </c>
      <c r="D305" s="12">
        <f t="shared" si="95"/>
        <v>0</v>
      </c>
      <c r="E305" s="12" t="str">
        <f t="shared" si="96"/>
        <v/>
      </c>
      <c r="F305" s="12" t="str">
        <f t="shared" si="97"/>
        <v/>
      </c>
      <c r="G305" s="12"/>
      <c r="H305"/>
      <c r="I305"/>
      <c r="J305" s="12">
        <f t="shared" si="98"/>
        <v>0</v>
      </c>
      <c r="K305" s="12" t="str">
        <f t="shared" si="99"/>
        <v/>
      </c>
      <c r="L305" s="12" t="str">
        <f t="shared" si="100"/>
        <v/>
      </c>
      <c r="M305" s="12" t="str">
        <f t="shared" si="101"/>
        <v/>
      </c>
      <c r="N305" s="12"/>
      <c r="P305"/>
      <c r="Q305"/>
      <c r="R305" s="12">
        <f t="shared" si="102"/>
        <v>0</v>
      </c>
      <c r="S305" s="12" t="str">
        <f t="shared" si="103"/>
        <v/>
      </c>
      <c r="T305" s="12" t="str">
        <f t="shared" si="104"/>
        <v/>
      </c>
      <c r="U305" s="12" t="str">
        <f t="shared" si="105"/>
        <v/>
      </c>
      <c r="V305" s="12"/>
      <c r="Y305" s="12">
        <f t="shared" si="106"/>
        <v>0</v>
      </c>
      <c r="Z305" s="12">
        <f t="shared" si="107"/>
        <v>0</v>
      </c>
      <c r="AA305" s="12" t="str">
        <f t="shared" si="108"/>
        <v/>
      </c>
      <c r="AB305" s="12" t="str">
        <f t="shared" si="109"/>
        <v/>
      </c>
      <c r="AC305" s="12" t="str">
        <f t="shared" si="110"/>
        <v/>
      </c>
      <c r="AD305" s="12" t="str">
        <f>IF(OR(AE305="",AE305="(blank)",AE305="Grand Total"),"",MAX($AD$3:AD304)+1)</f>
        <v/>
      </c>
    </row>
    <row r="306" spans="3:30">
      <c r="C306" s="12">
        <f t="shared" si="94"/>
        <v>0</v>
      </c>
      <c r="D306" s="12">
        <f t="shared" si="95"/>
        <v>0</v>
      </c>
      <c r="E306" s="12" t="str">
        <f t="shared" si="96"/>
        <v/>
      </c>
      <c r="F306" s="12" t="str">
        <f t="shared" si="97"/>
        <v/>
      </c>
      <c r="G306" s="12"/>
      <c r="H306"/>
      <c r="I306"/>
      <c r="J306" s="12">
        <f t="shared" si="98"/>
        <v>0</v>
      </c>
      <c r="K306" s="12" t="str">
        <f t="shared" si="99"/>
        <v/>
      </c>
      <c r="L306" s="12" t="str">
        <f t="shared" si="100"/>
        <v/>
      </c>
      <c r="M306" s="12" t="str">
        <f t="shared" si="101"/>
        <v/>
      </c>
      <c r="N306" s="12"/>
      <c r="P306"/>
      <c r="Q306"/>
      <c r="R306" s="12">
        <f t="shared" si="102"/>
        <v>0</v>
      </c>
      <c r="S306" s="12" t="str">
        <f t="shared" si="103"/>
        <v/>
      </c>
      <c r="T306" s="12" t="str">
        <f t="shared" si="104"/>
        <v/>
      </c>
      <c r="U306" s="12" t="str">
        <f t="shared" si="105"/>
        <v/>
      </c>
      <c r="V306" s="12"/>
      <c r="Y306" s="12">
        <f t="shared" si="106"/>
        <v>0</v>
      </c>
      <c r="Z306" s="12">
        <f t="shared" si="107"/>
        <v>0</v>
      </c>
      <c r="AA306" s="12" t="str">
        <f t="shared" si="108"/>
        <v/>
      </c>
      <c r="AB306" s="12" t="str">
        <f t="shared" si="109"/>
        <v/>
      </c>
      <c r="AC306" s="12" t="str">
        <f t="shared" si="110"/>
        <v/>
      </c>
      <c r="AD306" s="12" t="str">
        <f>IF(OR(AE306="",AE306="(blank)",AE306="Grand Total"),"",MAX($AD$3:AD305)+1)</f>
        <v/>
      </c>
    </row>
    <row r="307" spans="3:30">
      <c r="C307" s="12">
        <f t="shared" si="94"/>
        <v>0</v>
      </c>
      <c r="D307" s="12">
        <f t="shared" si="95"/>
        <v>0</v>
      </c>
      <c r="E307" s="12" t="str">
        <f t="shared" si="96"/>
        <v/>
      </c>
      <c r="F307" s="12" t="str">
        <f t="shared" si="97"/>
        <v/>
      </c>
      <c r="G307" s="12"/>
      <c r="H307"/>
      <c r="I307"/>
      <c r="J307" s="12">
        <f t="shared" si="98"/>
        <v>0</v>
      </c>
      <c r="K307" s="12" t="str">
        <f t="shared" si="99"/>
        <v/>
      </c>
      <c r="L307" s="12" t="str">
        <f t="shared" si="100"/>
        <v/>
      </c>
      <c r="M307" s="12" t="str">
        <f t="shared" si="101"/>
        <v/>
      </c>
      <c r="N307" s="12"/>
      <c r="P307"/>
      <c r="Q307"/>
      <c r="R307" s="12">
        <f t="shared" si="102"/>
        <v>0</v>
      </c>
      <c r="S307" s="12" t="str">
        <f t="shared" si="103"/>
        <v/>
      </c>
      <c r="T307" s="12" t="str">
        <f t="shared" si="104"/>
        <v/>
      </c>
      <c r="U307" s="12" t="str">
        <f t="shared" si="105"/>
        <v/>
      </c>
      <c r="V307" s="12"/>
      <c r="Y307" s="12">
        <f t="shared" si="106"/>
        <v>0</v>
      </c>
      <c r="Z307" s="12">
        <f t="shared" si="107"/>
        <v>0</v>
      </c>
      <c r="AA307" s="12" t="str">
        <f t="shared" si="108"/>
        <v/>
      </c>
      <c r="AB307" s="12" t="str">
        <f t="shared" si="109"/>
        <v/>
      </c>
      <c r="AC307" s="12" t="str">
        <f t="shared" si="110"/>
        <v/>
      </c>
      <c r="AD307" s="12" t="str">
        <f>IF(OR(AE307="",AE307="(blank)",AE307="Grand Total"),"",MAX($AD$3:AD306)+1)</f>
        <v/>
      </c>
    </row>
    <row r="308" spans="3:30">
      <c r="C308" s="12">
        <f t="shared" si="94"/>
        <v>0</v>
      </c>
      <c r="D308" s="12">
        <f t="shared" si="95"/>
        <v>0</v>
      </c>
      <c r="E308" s="12" t="str">
        <f t="shared" si="96"/>
        <v/>
      </c>
      <c r="F308" s="12" t="str">
        <f t="shared" si="97"/>
        <v/>
      </c>
      <c r="G308" s="12"/>
      <c r="H308"/>
      <c r="I308"/>
      <c r="J308" s="12">
        <f t="shared" si="98"/>
        <v>0</v>
      </c>
      <c r="K308" s="12" t="str">
        <f t="shared" si="99"/>
        <v/>
      </c>
      <c r="L308" s="12" t="str">
        <f t="shared" si="100"/>
        <v/>
      </c>
      <c r="M308" s="12" t="str">
        <f t="shared" si="101"/>
        <v/>
      </c>
      <c r="N308" s="12"/>
      <c r="P308"/>
      <c r="Q308"/>
      <c r="R308" s="12">
        <f t="shared" si="102"/>
        <v>0</v>
      </c>
      <c r="S308" s="12" t="str">
        <f t="shared" si="103"/>
        <v/>
      </c>
      <c r="T308" s="12" t="str">
        <f t="shared" si="104"/>
        <v/>
      </c>
      <c r="U308" s="12" t="str">
        <f t="shared" si="105"/>
        <v/>
      </c>
      <c r="V308" s="12"/>
      <c r="Y308" s="12">
        <f t="shared" si="106"/>
        <v>0</v>
      </c>
      <c r="Z308" s="12">
        <f t="shared" si="107"/>
        <v>0</v>
      </c>
      <c r="AA308" s="12" t="str">
        <f t="shared" si="108"/>
        <v/>
      </c>
      <c r="AB308" s="12" t="str">
        <f t="shared" si="109"/>
        <v/>
      </c>
      <c r="AC308" s="12" t="str">
        <f t="shared" si="110"/>
        <v/>
      </c>
      <c r="AD308" s="12" t="str">
        <f>IF(OR(AE308="",AE308="(blank)",AE308="Grand Total"),"",MAX($AD$3:AD307)+1)</f>
        <v/>
      </c>
    </row>
    <row r="309" spans="3:30">
      <c r="C309" s="12">
        <f t="shared" si="94"/>
        <v>0</v>
      </c>
      <c r="D309" s="12">
        <f t="shared" si="95"/>
        <v>0</v>
      </c>
      <c r="E309" s="12" t="str">
        <f t="shared" si="96"/>
        <v/>
      </c>
      <c r="F309" s="12" t="str">
        <f t="shared" si="97"/>
        <v/>
      </c>
      <c r="G309" s="12"/>
      <c r="H309"/>
      <c r="I309"/>
      <c r="J309" s="12">
        <f t="shared" si="98"/>
        <v>0</v>
      </c>
      <c r="K309" s="12" t="str">
        <f t="shared" si="99"/>
        <v/>
      </c>
      <c r="L309" s="12" t="str">
        <f t="shared" si="100"/>
        <v/>
      </c>
      <c r="M309" s="12" t="str">
        <f t="shared" si="101"/>
        <v/>
      </c>
      <c r="N309" s="12"/>
      <c r="P309"/>
      <c r="Q309"/>
      <c r="R309" s="12">
        <f t="shared" si="102"/>
        <v>0</v>
      </c>
      <c r="S309" s="12" t="str">
        <f t="shared" si="103"/>
        <v/>
      </c>
      <c r="T309" s="12" t="str">
        <f t="shared" si="104"/>
        <v/>
      </c>
      <c r="U309" s="12" t="str">
        <f t="shared" si="105"/>
        <v/>
      </c>
      <c r="V309" s="12"/>
      <c r="Y309" s="12">
        <f t="shared" si="106"/>
        <v>0</v>
      </c>
      <c r="Z309" s="12">
        <f t="shared" si="107"/>
        <v>0</v>
      </c>
      <c r="AA309" s="12" t="str">
        <f t="shared" si="108"/>
        <v/>
      </c>
      <c r="AB309" s="12" t="str">
        <f t="shared" si="109"/>
        <v/>
      </c>
      <c r="AC309" s="12" t="str">
        <f t="shared" si="110"/>
        <v/>
      </c>
      <c r="AD309" s="12" t="str">
        <f>IF(OR(AE309="",AE309="(blank)",AE309="Grand Total"),"",MAX($AD$3:AD308)+1)</f>
        <v/>
      </c>
    </row>
    <row r="310" spans="3:30">
      <c r="C310" s="12">
        <f t="shared" si="94"/>
        <v>0</v>
      </c>
      <c r="D310" s="12">
        <f t="shared" si="95"/>
        <v>0</v>
      </c>
      <c r="E310" s="12" t="str">
        <f t="shared" si="96"/>
        <v/>
      </c>
      <c r="F310" s="12" t="str">
        <f t="shared" si="97"/>
        <v/>
      </c>
      <c r="G310" s="12"/>
      <c r="H310"/>
      <c r="I310"/>
      <c r="J310" s="12">
        <f t="shared" si="98"/>
        <v>0</v>
      </c>
      <c r="K310" s="12" t="str">
        <f t="shared" si="99"/>
        <v/>
      </c>
      <c r="L310" s="12" t="str">
        <f t="shared" si="100"/>
        <v/>
      </c>
      <c r="M310" s="12" t="str">
        <f t="shared" si="101"/>
        <v/>
      </c>
      <c r="N310" s="12"/>
      <c r="P310"/>
      <c r="Q310"/>
      <c r="R310" s="12">
        <f t="shared" si="102"/>
        <v>0</v>
      </c>
      <c r="S310" s="12" t="str">
        <f t="shared" si="103"/>
        <v/>
      </c>
      <c r="T310" s="12" t="str">
        <f t="shared" si="104"/>
        <v/>
      </c>
      <c r="U310" s="12" t="str">
        <f t="shared" si="105"/>
        <v/>
      </c>
      <c r="V310" s="12"/>
      <c r="Y310" s="12">
        <f t="shared" si="106"/>
        <v>0</v>
      </c>
      <c r="Z310" s="12">
        <f t="shared" si="107"/>
        <v>0</v>
      </c>
      <c r="AA310" s="12" t="str">
        <f t="shared" si="108"/>
        <v/>
      </c>
      <c r="AB310" s="12" t="str">
        <f t="shared" si="109"/>
        <v/>
      </c>
      <c r="AC310" s="12" t="str">
        <f t="shared" si="110"/>
        <v/>
      </c>
      <c r="AD310" s="12" t="str">
        <f>IF(OR(AE310="",AE310="(blank)",AE310="Grand Total"),"",MAX($AD$3:AD309)+1)</f>
        <v/>
      </c>
    </row>
    <row r="311" spans="3:30">
      <c r="C311" s="12">
        <f t="shared" si="94"/>
        <v>0</v>
      </c>
      <c r="D311" s="12">
        <f t="shared" si="95"/>
        <v>0</v>
      </c>
      <c r="E311" s="12" t="str">
        <f t="shared" si="96"/>
        <v/>
      </c>
      <c r="F311" s="12" t="str">
        <f t="shared" si="97"/>
        <v/>
      </c>
      <c r="G311" s="12"/>
      <c r="H311"/>
      <c r="I311"/>
      <c r="J311" s="12">
        <f t="shared" si="98"/>
        <v>0</v>
      </c>
      <c r="K311" s="12" t="str">
        <f t="shared" si="99"/>
        <v/>
      </c>
      <c r="L311" s="12" t="str">
        <f t="shared" si="100"/>
        <v/>
      </c>
      <c r="M311" s="12" t="str">
        <f t="shared" si="101"/>
        <v/>
      </c>
      <c r="N311" s="12"/>
      <c r="P311"/>
      <c r="Q311"/>
      <c r="R311" s="12">
        <f t="shared" si="102"/>
        <v>0</v>
      </c>
      <c r="S311" s="12" t="str">
        <f t="shared" si="103"/>
        <v/>
      </c>
      <c r="T311" s="12" t="str">
        <f t="shared" si="104"/>
        <v/>
      </c>
      <c r="U311" s="12" t="str">
        <f t="shared" si="105"/>
        <v/>
      </c>
      <c r="V311" s="12"/>
      <c r="Y311" s="12">
        <f t="shared" si="106"/>
        <v>0</v>
      </c>
      <c r="Z311" s="12">
        <f t="shared" si="107"/>
        <v>0</v>
      </c>
      <c r="AA311" s="12" t="str">
        <f t="shared" si="108"/>
        <v/>
      </c>
      <c r="AB311" s="12" t="str">
        <f t="shared" si="109"/>
        <v/>
      </c>
      <c r="AC311" s="12" t="str">
        <f t="shared" si="110"/>
        <v/>
      </c>
      <c r="AD311" s="12" t="str">
        <f>IF(OR(AE311="",AE311="(blank)",AE311="Grand Total"),"",MAX($AD$3:AD310)+1)</f>
        <v/>
      </c>
    </row>
    <row r="312" spans="3:30">
      <c r="C312" s="12">
        <f t="shared" si="94"/>
        <v>0</v>
      </c>
      <c r="D312" s="12">
        <f t="shared" si="95"/>
        <v>0</v>
      </c>
      <c r="E312" s="12" t="str">
        <f t="shared" si="96"/>
        <v/>
      </c>
      <c r="F312" s="12" t="str">
        <f t="shared" si="97"/>
        <v/>
      </c>
      <c r="G312" s="12"/>
      <c r="H312"/>
      <c r="I312"/>
      <c r="J312" s="12">
        <f t="shared" si="98"/>
        <v>0</v>
      </c>
      <c r="K312" s="12" t="str">
        <f t="shared" si="99"/>
        <v/>
      </c>
      <c r="L312" s="12" t="str">
        <f t="shared" si="100"/>
        <v/>
      </c>
      <c r="M312" s="12" t="str">
        <f t="shared" si="101"/>
        <v/>
      </c>
      <c r="N312" s="12"/>
      <c r="P312"/>
      <c r="Q312"/>
      <c r="R312" s="12">
        <f t="shared" si="102"/>
        <v>0</v>
      </c>
      <c r="S312" s="12" t="str">
        <f t="shared" si="103"/>
        <v/>
      </c>
      <c r="T312" s="12" t="str">
        <f t="shared" si="104"/>
        <v/>
      </c>
      <c r="U312" s="12" t="str">
        <f t="shared" si="105"/>
        <v/>
      </c>
      <c r="V312" s="12"/>
      <c r="Y312" s="12">
        <f t="shared" si="106"/>
        <v>0</v>
      </c>
      <c r="Z312" s="12">
        <f t="shared" si="107"/>
        <v>0</v>
      </c>
      <c r="AA312" s="12" t="str">
        <f t="shared" si="108"/>
        <v/>
      </c>
      <c r="AB312" s="12" t="str">
        <f t="shared" si="109"/>
        <v/>
      </c>
      <c r="AC312" s="12" t="str">
        <f t="shared" si="110"/>
        <v/>
      </c>
      <c r="AD312" s="12" t="str">
        <f>IF(OR(AE312="",AE312="(blank)",AE312="Grand Total"),"",MAX($AD$3:AD311)+1)</f>
        <v/>
      </c>
    </row>
    <row r="313" spans="3:30">
      <c r="C313" s="12">
        <f t="shared" si="94"/>
        <v>0</v>
      </c>
      <c r="D313" s="12">
        <f t="shared" si="95"/>
        <v>0</v>
      </c>
      <c r="E313" s="12" t="str">
        <f t="shared" si="96"/>
        <v/>
      </c>
      <c r="F313" s="12" t="str">
        <f t="shared" si="97"/>
        <v/>
      </c>
      <c r="G313" s="12"/>
      <c r="H313"/>
      <c r="I313"/>
      <c r="J313" s="12">
        <f t="shared" si="98"/>
        <v>0</v>
      </c>
      <c r="K313" s="12" t="str">
        <f t="shared" si="99"/>
        <v/>
      </c>
      <c r="L313" s="12" t="str">
        <f t="shared" si="100"/>
        <v/>
      </c>
      <c r="M313" s="12" t="str">
        <f t="shared" si="101"/>
        <v/>
      </c>
      <c r="N313" s="12"/>
      <c r="P313"/>
      <c r="Q313"/>
      <c r="R313" s="12">
        <f t="shared" si="102"/>
        <v>0</v>
      </c>
      <c r="S313" s="12" t="str">
        <f t="shared" si="103"/>
        <v/>
      </c>
      <c r="T313" s="12" t="str">
        <f t="shared" si="104"/>
        <v/>
      </c>
      <c r="U313" s="12" t="str">
        <f t="shared" si="105"/>
        <v/>
      </c>
      <c r="V313" s="12"/>
      <c r="Y313" s="12">
        <f t="shared" si="106"/>
        <v>0</v>
      </c>
      <c r="Z313" s="12">
        <f t="shared" si="107"/>
        <v>0</v>
      </c>
      <c r="AA313" s="12" t="str">
        <f t="shared" si="108"/>
        <v/>
      </c>
      <c r="AB313" s="12" t="str">
        <f t="shared" si="109"/>
        <v/>
      </c>
      <c r="AC313" s="12" t="str">
        <f t="shared" si="110"/>
        <v/>
      </c>
      <c r="AD313" s="12" t="str">
        <f>IF(OR(AE313="",AE313="(blank)",AE313="Grand Total"),"",MAX($AD$3:AD312)+1)</f>
        <v/>
      </c>
    </row>
    <row r="314" spans="3:30">
      <c r="C314" s="12">
        <f t="shared" si="94"/>
        <v>0</v>
      </c>
      <c r="D314" s="12">
        <f t="shared" si="95"/>
        <v>0</v>
      </c>
      <c r="E314" s="12" t="str">
        <f t="shared" si="96"/>
        <v/>
      </c>
      <c r="F314" s="12" t="str">
        <f t="shared" si="97"/>
        <v/>
      </c>
      <c r="G314" s="12"/>
      <c r="H314"/>
      <c r="I314"/>
      <c r="J314" s="12">
        <f t="shared" si="98"/>
        <v>0</v>
      </c>
      <c r="K314" s="12" t="str">
        <f t="shared" si="99"/>
        <v/>
      </c>
      <c r="L314" s="12" t="str">
        <f t="shared" si="100"/>
        <v/>
      </c>
      <c r="M314" s="12" t="str">
        <f t="shared" si="101"/>
        <v/>
      </c>
      <c r="N314" s="12"/>
      <c r="P314"/>
      <c r="Q314"/>
      <c r="R314" s="12">
        <f t="shared" si="102"/>
        <v>0</v>
      </c>
      <c r="S314" s="12" t="str">
        <f t="shared" si="103"/>
        <v/>
      </c>
      <c r="T314" s="12" t="str">
        <f t="shared" si="104"/>
        <v/>
      </c>
      <c r="U314" s="12" t="str">
        <f t="shared" si="105"/>
        <v/>
      </c>
      <c r="V314" s="12"/>
      <c r="Y314" s="12">
        <f t="shared" si="106"/>
        <v>0</v>
      </c>
      <c r="Z314" s="12">
        <f t="shared" si="107"/>
        <v>0</v>
      </c>
      <c r="AA314" s="12" t="str">
        <f t="shared" si="108"/>
        <v/>
      </c>
      <c r="AB314" s="12" t="str">
        <f t="shared" si="109"/>
        <v/>
      </c>
      <c r="AC314" s="12" t="str">
        <f t="shared" si="110"/>
        <v/>
      </c>
      <c r="AD314" s="12" t="str">
        <f>IF(OR(AE314="",AE314="(blank)",AE314="Grand Total"),"",MAX($AD$3:AD313)+1)</f>
        <v/>
      </c>
    </row>
    <row r="315" spans="3:30">
      <c r="C315" s="12">
        <f t="shared" si="94"/>
        <v>0</v>
      </c>
      <c r="D315" s="12">
        <f t="shared" si="95"/>
        <v>0</v>
      </c>
      <c r="E315" s="12" t="str">
        <f t="shared" si="96"/>
        <v/>
      </c>
      <c r="F315" s="12" t="str">
        <f t="shared" si="97"/>
        <v/>
      </c>
      <c r="G315" s="12"/>
      <c r="H315"/>
      <c r="I315"/>
      <c r="J315" s="12">
        <f t="shared" si="98"/>
        <v>0</v>
      </c>
      <c r="K315" s="12" t="str">
        <f t="shared" si="99"/>
        <v/>
      </c>
      <c r="L315" s="12" t="str">
        <f t="shared" si="100"/>
        <v/>
      </c>
      <c r="M315" s="12" t="str">
        <f t="shared" si="101"/>
        <v/>
      </c>
      <c r="N315" s="12"/>
      <c r="P315"/>
      <c r="Q315"/>
      <c r="R315" s="12">
        <f t="shared" si="102"/>
        <v>0</v>
      </c>
      <c r="S315" s="12" t="str">
        <f t="shared" si="103"/>
        <v/>
      </c>
      <c r="T315" s="12" t="str">
        <f t="shared" si="104"/>
        <v/>
      </c>
      <c r="U315" s="12" t="str">
        <f t="shared" si="105"/>
        <v/>
      </c>
      <c r="V315" s="12"/>
      <c r="Y315" s="12">
        <f t="shared" si="106"/>
        <v>0</v>
      </c>
      <c r="Z315" s="12">
        <f t="shared" si="107"/>
        <v>0</v>
      </c>
      <c r="AA315" s="12" t="str">
        <f t="shared" si="108"/>
        <v/>
      </c>
      <c r="AB315" s="12" t="str">
        <f t="shared" si="109"/>
        <v/>
      </c>
      <c r="AC315" s="12" t="str">
        <f t="shared" si="110"/>
        <v/>
      </c>
      <c r="AD315" s="12" t="str">
        <f>IF(OR(AE315="",AE315="(blank)",AE315="Grand Total"),"",MAX($AD$3:AD314)+1)</f>
        <v/>
      </c>
    </row>
    <row r="316" spans="3:30">
      <c r="C316" s="12">
        <f t="shared" si="94"/>
        <v>0</v>
      </c>
      <c r="D316" s="12">
        <f t="shared" si="95"/>
        <v>0</v>
      </c>
      <c r="E316" s="12" t="str">
        <f t="shared" si="96"/>
        <v/>
      </c>
      <c r="F316" s="12" t="str">
        <f t="shared" si="97"/>
        <v/>
      </c>
      <c r="G316" s="12"/>
      <c r="H316"/>
      <c r="I316"/>
      <c r="J316" s="12">
        <f t="shared" si="98"/>
        <v>0</v>
      </c>
      <c r="K316" s="12" t="str">
        <f t="shared" si="99"/>
        <v/>
      </c>
      <c r="L316" s="12" t="str">
        <f t="shared" si="100"/>
        <v/>
      </c>
      <c r="M316" s="12" t="str">
        <f t="shared" si="101"/>
        <v/>
      </c>
      <c r="N316" s="12"/>
      <c r="P316"/>
      <c r="Q316"/>
      <c r="R316" s="12">
        <f t="shared" si="102"/>
        <v>0</v>
      </c>
      <c r="S316" s="12" t="str">
        <f t="shared" si="103"/>
        <v/>
      </c>
      <c r="T316" s="12" t="str">
        <f t="shared" si="104"/>
        <v/>
      </c>
      <c r="U316" s="12" t="str">
        <f t="shared" si="105"/>
        <v/>
      </c>
      <c r="V316" s="12"/>
      <c r="Y316" s="12">
        <f t="shared" si="106"/>
        <v>0</v>
      </c>
      <c r="Z316" s="12">
        <f t="shared" si="107"/>
        <v>0</v>
      </c>
      <c r="AA316" s="12" t="str">
        <f t="shared" si="108"/>
        <v/>
      </c>
      <c r="AB316" s="12" t="str">
        <f t="shared" si="109"/>
        <v/>
      </c>
      <c r="AC316" s="12" t="str">
        <f t="shared" si="110"/>
        <v/>
      </c>
      <c r="AD316" s="12" t="str">
        <f>IF(OR(AE316="",AE316="(blank)",AE316="Grand Total"),"",MAX($AD$3:AD315)+1)</f>
        <v/>
      </c>
    </row>
    <row r="317" spans="3:30">
      <c r="C317" s="12">
        <f t="shared" si="94"/>
        <v>0</v>
      </c>
      <c r="D317" s="12">
        <f t="shared" si="95"/>
        <v>0</v>
      </c>
      <c r="E317" s="12" t="str">
        <f t="shared" si="96"/>
        <v/>
      </c>
      <c r="F317" s="12" t="str">
        <f t="shared" si="97"/>
        <v/>
      </c>
      <c r="G317" s="12"/>
      <c r="H317"/>
      <c r="I317"/>
      <c r="J317" s="12">
        <f t="shared" si="98"/>
        <v>0</v>
      </c>
      <c r="K317" s="12" t="str">
        <f t="shared" si="99"/>
        <v/>
      </c>
      <c r="L317" s="12" t="str">
        <f t="shared" si="100"/>
        <v/>
      </c>
      <c r="M317" s="12" t="str">
        <f t="shared" si="101"/>
        <v/>
      </c>
      <c r="N317" s="12"/>
      <c r="P317"/>
      <c r="Q317"/>
      <c r="R317" s="12">
        <f t="shared" si="102"/>
        <v>0</v>
      </c>
      <c r="S317" s="12" t="str">
        <f t="shared" si="103"/>
        <v/>
      </c>
      <c r="T317" s="12" t="str">
        <f t="shared" si="104"/>
        <v/>
      </c>
      <c r="U317" s="12" t="str">
        <f t="shared" si="105"/>
        <v/>
      </c>
      <c r="V317" s="12"/>
      <c r="Y317" s="12">
        <f t="shared" si="106"/>
        <v>0</v>
      </c>
      <c r="Z317" s="12">
        <f t="shared" si="107"/>
        <v>0</v>
      </c>
      <c r="AA317" s="12" t="str">
        <f t="shared" si="108"/>
        <v/>
      </c>
      <c r="AB317" s="12" t="str">
        <f t="shared" si="109"/>
        <v/>
      </c>
      <c r="AC317" s="12" t="str">
        <f t="shared" si="110"/>
        <v/>
      </c>
      <c r="AD317" s="12" t="str">
        <f>IF(OR(AE317="",AE317="(blank)",AE317="Grand Total"),"",MAX($AD$3:AD316)+1)</f>
        <v/>
      </c>
    </row>
    <row r="318" spans="3:30">
      <c r="C318" s="12">
        <f t="shared" si="94"/>
        <v>0</v>
      </c>
      <c r="D318" s="12">
        <f t="shared" si="95"/>
        <v>0</v>
      </c>
      <c r="E318" s="12" t="str">
        <f t="shared" si="96"/>
        <v/>
      </c>
      <c r="F318" s="12" t="str">
        <f t="shared" si="97"/>
        <v/>
      </c>
      <c r="G318" s="12"/>
      <c r="H318"/>
      <c r="I318"/>
      <c r="J318" s="12">
        <f t="shared" si="98"/>
        <v>0</v>
      </c>
      <c r="K318" s="12" t="str">
        <f t="shared" si="99"/>
        <v/>
      </c>
      <c r="L318" s="12" t="str">
        <f t="shared" si="100"/>
        <v/>
      </c>
      <c r="M318" s="12" t="str">
        <f t="shared" si="101"/>
        <v/>
      </c>
      <c r="N318" s="12"/>
      <c r="P318"/>
      <c r="Q318"/>
      <c r="R318" s="12">
        <f t="shared" si="102"/>
        <v>0</v>
      </c>
      <c r="S318" s="12" t="str">
        <f t="shared" si="103"/>
        <v/>
      </c>
      <c r="T318" s="12" t="str">
        <f t="shared" si="104"/>
        <v/>
      </c>
      <c r="U318" s="12" t="str">
        <f t="shared" si="105"/>
        <v/>
      </c>
      <c r="V318" s="12"/>
      <c r="Y318" s="12">
        <f t="shared" si="106"/>
        <v>0</v>
      </c>
      <c r="Z318" s="12">
        <f t="shared" si="107"/>
        <v>0</v>
      </c>
      <c r="AA318" s="12" t="str">
        <f t="shared" si="108"/>
        <v/>
      </c>
      <c r="AB318" s="12" t="str">
        <f t="shared" si="109"/>
        <v/>
      </c>
      <c r="AC318" s="12" t="str">
        <f t="shared" si="110"/>
        <v/>
      </c>
      <c r="AD318" s="12" t="str">
        <f>IF(OR(AE318="",AE318="(blank)",AE318="Grand Total"),"",MAX($AD$3:AD317)+1)</f>
        <v/>
      </c>
    </row>
    <row r="319" spans="3:30">
      <c r="C319" s="12">
        <f t="shared" si="94"/>
        <v>0</v>
      </c>
      <c r="D319" s="12">
        <f t="shared" si="95"/>
        <v>0</v>
      </c>
      <c r="E319" s="12" t="str">
        <f t="shared" si="96"/>
        <v/>
      </c>
      <c r="F319" s="12" t="str">
        <f t="shared" si="97"/>
        <v/>
      </c>
      <c r="G319" s="12"/>
      <c r="H319"/>
      <c r="I319"/>
      <c r="J319" s="12">
        <f t="shared" si="98"/>
        <v>0</v>
      </c>
      <c r="K319" s="12" t="str">
        <f t="shared" si="99"/>
        <v/>
      </c>
      <c r="L319" s="12" t="str">
        <f t="shared" si="100"/>
        <v/>
      </c>
      <c r="M319" s="12" t="str">
        <f t="shared" si="101"/>
        <v/>
      </c>
      <c r="N319" s="12"/>
      <c r="P319"/>
      <c r="Q319"/>
      <c r="R319" s="12">
        <f t="shared" si="102"/>
        <v>0</v>
      </c>
      <c r="S319" s="12" t="str">
        <f t="shared" si="103"/>
        <v/>
      </c>
      <c r="T319" s="12" t="str">
        <f t="shared" si="104"/>
        <v/>
      </c>
      <c r="U319" s="12" t="str">
        <f t="shared" si="105"/>
        <v/>
      </c>
      <c r="V319" s="12"/>
      <c r="Y319" s="12">
        <f t="shared" si="106"/>
        <v>0</v>
      </c>
      <c r="Z319" s="12">
        <f t="shared" si="107"/>
        <v>0</v>
      </c>
      <c r="AA319" s="12" t="str">
        <f t="shared" si="108"/>
        <v/>
      </c>
      <c r="AB319" s="12" t="str">
        <f t="shared" si="109"/>
        <v/>
      </c>
      <c r="AC319" s="12" t="str">
        <f t="shared" si="110"/>
        <v/>
      </c>
      <c r="AD319" s="12" t="str">
        <f>IF(OR(AE319="",AE319="(blank)",AE319="Grand Total"),"",MAX($AD$3:AD318)+1)</f>
        <v/>
      </c>
    </row>
    <row r="320" spans="3:30">
      <c r="C320" s="12">
        <f t="shared" si="94"/>
        <v>0</v>
      </c>
      <c r="D320" s="12">
        <f t="shared" si="95"/>
        <v>0</v>
      </c>
      <c r="E320" s="12" t="str">
        <f t="shared" si="96"/>
        <v/>
      </c>
      <c r="F320" s="12" t="str">
        <f t="shared" si="97"/>
        <v/>
      </c>
      <c r="G320" s="12"/>
      <c r="H320"/>
      <c r="I320"/>
      <c r="J320" s="12">
        <f t="shared" si="98"/>
        <v>0</v>
      </c>
      <c r="K320" s="12" t="str">
        <f t="shared" si="99"/>
        <v/>
      </c>
      <c r="L320" s="12" t="str">
        <f t="shared" si="100"/>
        <v/>
      </c>
      <c r="M320" s="12" t="str">
        <f t="shared" si="101"/>
        <v/>
      </c>
      <c r="N320" s="12"/>
      <c r="P320"/>
      <c r="Q320"/>
      <c r="R320" s="12">
        <f t="shared" si="102"/>
        <v>0</v>
      </c>
      <c r="S320" s="12" t="str">
        <f t="shared" si="103"/>
        <v/>
      </c>
      <c r="T320" s="12" t="str">
        <f t="shared" si="104"/>
        <v/>
      </c>
      <c r="U320" s="12" t="str">
        <f t="shared" si="105"/>
        <v/>
      </c>
      <c r="V320" s="12"/>
      <c r="Y320" s="12">
        <f t="shared" si="106"/>
        <v>0</v>
      </c>
      <c r="Z320" s="12">
        <f t="shared" si="107"/>
        <v>0</v>
      </c>
      <c r="AA320" s="12" t="str">
        <f t="shared" si="108"/>
        <v/>
      </c>
      <c r="AB320" s="12" t="str">
        <f t="shared" si="109"/>
        <v/>
      </c>
      <c r="AC320" s="12" t="str">
        <f t="shared" si="110"/>
        <v/>
      </c>
      <c r="AD320" s="12" t="str">
        <f>IF(OR(AE320="",AE320="(blank)",AE320="Grand Total"),"",MAX($AD$3:AD319)+1)</f>
        <v/>
      </c>
    </row>
    <row r="321" spans="3:30">
      <c r="C321" s="12">
        <f t="shared" si="94"/>
        <v>0</v>
      </c>
      <c r="D321" s="12">
        <f t="shared" si="95"/>
        <v>0</v>
      </c>
      <c r="E321" s="12" t="str">
        <f t="shared" si="96"/>
        <v/>
      </c>
      <c r="F321" s="12" t="str">
        <f t="shared" si="97"/>
        <v/>
      </c>
      <c r="G321" s="12"/>
      <c r="H321"/>
      <c r="I321"/>
      <c r="J321" s="12">
        <f t="shared" si="98"/>
        <v>0</v>
      </c>
      <c r="K321" s="12" t="str">
        <f t="shared" si="99"/>
        <v/>
      </c>
      <c r="L321" s="12" t="str">
        <f t="shared" si="100"/>
        <v/>
      </c>
      <c r="M321" s="12" t="str">
        <f t="shared" si="101"/>
        <v/>
      </c>
      <c r="N321" s="12"/>
      <c r="P321"/>
      <c r="Q321"/>
      <c r="R321" s="12">
        <f t="shared" si="102"/>
        <v>0</v>
      </c>
      <c r="S321" s="12" t="str">
        <f t="shared" si="103"/>
        <v/>
      </c>
      <c r="T321" s="12" t="str">
        <f t="shared" si="104"/>
        <v/>
      </c>
      <c r="U321" s="12" t="str">
        <f t="shared" si="105"/>
        <v/>
      </c>
      <c r="V321" s="12"/>
      <c r="Y321" s="12">
        <f t="shared" si="106"/>
        <v>0</v>
      </c>
      <c r="Z321" s="12">
        <f t="shared" si="107"/>
        <v>0</v>
      </c>
      <c r="AA321" s="12" t="str">
        <f t="shared" si="108"/>
        <v/>
      </c>
      <c r="AB321" s="12" t="str">
        <f t="shared" si="109"/>
        <v/>
      </c>
      <c r="AC321" s="12" t="str">
        <f t="shared" si="110"/>
        <v/>
      </c>
      <c r="AD321" s="12" t="str">
        <f>IF(OR(AE321="",AE321="(blank)",AE321="Grand Total"),"",MAX($AD$3:AD320)+1)</f>
        <v/>
      </c>
    </row>
    <row r="322" spans="3:30">
      <c r="C322" s="12">
        <f t="shared" si="94"/>
        <v>0</v>
      </c>
      <c r="D322" s="12">
        <f t="shared" si="95"/>
        <v>0</v>
      </c>
      <c r="E322" s="12" t="str">
        <f t="shared" si="96"/>
        <v/>
      </c>
      <c r="F322" s="12" t="str">
        <f t="shared" si="97"/>
        <v/>
      </c>
      <c r="G322" s="12"/>
      <c r="H322"/>
      <c r="I322"/>
      <c r="J322" s="12">
        <f t="shared" si="98"/>
        <v>0</v>
      </c>
      <c r="K322" s="12" t="str">
        <f t="shared" si="99"/>
        <v/>
      </c>
      <c r="L322" s="12" t="str">
        <f t="shared" si="100"/>
        <v/>
      </c>
      <c r="M322" s="12" t="str">
        <f t="shared" si="101"/>
        <v/>
      </c>
      <c r="N322" s="12"/>
      <c r="P322"/>
      <c r="Q322"/>
      <c r="R322" s="12">
        <f t="shared" si="102"/>
        <v>0</v>
      </c>
      <c r="S322" s="12" t="str">
        <f t="shared" si="103"/>
        <v/>
      </c>
      <c r="T322" s="12" t="str">
        <f t="shared" si="104"/>
        <v/>
      </c>
      <c r="U322" s="12" t="str">
        <f t="shared" si="105"/>
        <v/>
      </c>
      <c r="V322" s="12"/>
      <c r="Y322" s="12">
        <f t="shared" si="106"/>
        <v>0</v>
      </c>
      <c r="Z322" s="12">
        <f t="shared" si="107"/>
        <v>0</v>
      </c>
      <c r="AA322" s="12" t="str">
        <f t="shared" si="108"/>
        <v/>
      </c>
      <c r="AB322" s="12" t="str">
        <f t="shared" si="109"/>
        <v/>
      </c>
      <c r="AC322" s="12" t="str">
        <f t="shared" si="110"/>
        <v/>
      </c>
      <c r="AD322" s="12" t="str">
        <f>IF(OR(AE322="",AE322="(blank)",AE322="Grand Total"),"",MAX($AD$3:AD321)+1)</f>
        <v/>
      </c>
    </row>
    <row r="323" spans="3:30">
      <c r="C323" s="12">
        <f t="shared" si="94"/>
        <v>0</v>
      </c>
      <c r="D323" s="12">
        <f t="shared" si="95"/>
        <v>0</v>
      </c>
      <c r="E323" s="12" t="str">
        <f t="shared" si="96"/>
        <v/>
      </c>
      <c r="F323" s="12" t="str">
        <f t="shared" si="97"/>
        <v/>
      </c>
      <c r="G323" s="12"/>
      <c r="H323"/>
      <c r="I323"/>
      <c r="J323" s="12">
        <f t="shared" si="98"/>
        <v>0</v>
      </c>
      <c r="K323" s="12" t="str">
        <f t="shared" si="99"/>
        <v/>
      </c>
      <c r="L323" s="12" t="str">
        <f t="shared" si="100"/>
        <v/>
      </c>
      <c r="M323" s="12" t="str">
        <f t="shared" si="101"/>
        <v/>
      </c>
      <c r="N323" s="12"/>
      <c r="P323"/>
      <c r="Q323"/>
      <c r="R323" s="12">
        <f t="shared" si="102"/>
        <v>0</v>
      </c>
      <c r="S323" s="12" t="str">
        <f t="shared" si="103"/>
        <v/>
      </c>
      <c r="T323" s="12" t="str">
        <f t="shared" si="104"/>
        <v/>
      </c>
      <c r="U323" s="12" t="str">
        <f t="shared" si="105"/>
        <v/>
      </c>
      <c r="V323" s="12"/>
      <c r="Y323" s="12">
        <f t="shared" si="106"/>
        <v>0</v>
      </c>
      <c r="Z323" s="12">
        <f t="shared" si="107"/>
        <v>0</v>
      </c>
      <c r="AA323" s="12" t="str">
        <f t="shared" si="108"/>
        <v/>
      </c>
      <c r="AB323" s="12" t="str">
        <f t="shared" si="109"/>
        <v/>
      </c>
      <c r="AC323" s="12" t="str">
        <f t="shared" si="110"/>
        <v/>
      </c>
      <c r="AD323" s="12" t="str">
        <f>IF(OR(AE323="",AE323="(blank)",AE323="Grand Total"),"",MAX($AD$3:AD322)+1)</f>
        <v/>
      </c>
    </row>
    <row r="324" spans="3:30">
      <c r="C324" s="12">
        <f t="shared" si="94"/>
        <v>0</v>
      </c>
      <c r="D324" s="12">
        <f t="shared" si="95"/>
        <v>0</v>
      </c>
      <c r="E324" s="12" t="str">
        <f t="shared" si="96"/>
        <v/>
      </c>
      <c r="F324" s="12" t="str">
        <f t="shared" si="97"/>
        <v/>
      </c>
      <c r="G324" s="12"/>
      <c r="H324"/>
      <c r="I324"/>
      <c r="J324" s="12">
        <f t="shared" si="98"/>
        <v>0</v>
      </c>
      <c r="K324" s="12" t="str">
        <f t="shared" si="99"/>
        <v/>
      </c>
      <c r="L324" s="12" t="str">
        <f t="shared" si="100"/>
        <v/>
      </c>
      <c r="M324" s="12" t="str">
        <f t="shared" si="101"/>
        <v/>
      </c>
      <c r="N324" s="12"/>
      <c r="P324"/>
      <c r="Q324"/>
      <c r="R324" s="12">
        <f t="shared" si="102"/>
        <v>0</v>
      </c>
      <c r="S324" s="12" t="str">
        <f t="shared" si="103"/>
        <v/>
      </c>
      <c r="T324" s="12" t="str">
        <f t="shared" si="104"/>
        <v/>
      </c>
      <c r="U324" s="12" t="str">
        <f t="shared" si="105"/>
        <v/>
      </c>
      <c r="V324" s="12"/>
      <c r="Y324" s="12">
        <f t="shared" si="106"/>
        <v>0</v>
      </c>
      <c r="Z324" s="12">
        <f t="shared" si="107"/>
        <v>0</v>
      </c>
      <c r="AA324" s="12" t="str">
        <f t="shared" si="108"/>
        <v/>
      </c>
      <c r="AB324" s="12" t="str">
        <f t="shared" si="109"/>
        <v/>
      </c>
      <c r="AC324" s="12" t="str">
        <f t="shared" si="110"/>
        <v/>
      </c>
      <c r="AD324" s="12" t="str">
        <f>IF(OR(AE324="",AE324="(blank)",AE324="Grand Total"),"",MAX($AD$3:AD323)+1)</f>
        <v/>
      </c>
    </row>
    <row r="325" spans="3:30">
      <c r="C325" s="12">
        <f t="shared" si="94"/>
        <v>0</v>
      </c>
      <c r="D325" s="12">
        <f t="shared" si="95"/>
        <v>0</v>
      </c>
      <c r="E325" s="12" t="str">
        <f t="shared" si="96"/>
        <v/>
      </c>
      <c r="F325" s="12" t="str">
        <f t="shared" si="97"/>
        <v/>
      </c>
      <c r="G325" s="12"/>
      <c r="H325"/>
      <c r="I325"/>
      <c r="J325" s="12">
        <f t="shared" si="98"/>
        <v>0</v>
      </c>
      <c r="K325" s="12" t="str">
        <f t="shared" si="99"/>
        <v/>
      </c>
      <c r="L325" s="12" t="str">
        <f t="shared" si="100"/>
        <v/>
      </c>
      <c r="M325" s="12" t="str">
        <f t="shared" si="101"/>
        <v/>
      </c>
      <c r="N325" s="12"/>
      <c r="P325"/>
      <c r="Q325"/>
      <c r="R325" s="12">
        <f t="shared" si="102"/>
        <v>0</v>
      </c>
      <c r="S325" s="12" t="str">
        <f t="shared" si="103"/>
        <v/>
      </c>
      <c r="T325" s="12" t="str">
        <f t="shared" si="104"/>
        <v/>
      </c>
      <c r="U325" s="12" t="str">
        <f t="shared" si="105"/>
        <v/>
      </c>
      <c r="V325" s="12"/>
      <c r="Y325" s="12">
        <f t="shared" si="106"/>
        <v>0</v>
      </c>
      <c r="Z325" s="12">
        <f t="shared" si="107"/>
        <v>0</v>
      </c>
      <c r="AA325" s="12" t="str">
        <f t="shared" si="108"/>
        <v/>
      </c>
      <c r="AB325" s="12" t="str">
        <f t="shared" si="109"/>
        <v/>
      </c>
      <c r="AC325" s="12" t="str">
        <f t="shared" si="110"/>
        <v/>
      </c>
      <c r="AD325" s="12" t="str">
        <f>IF(OR(AE325="",AE325="(blank)",AE325="Grand Total"),"",MAX($AD$3:AD324)+1)</f>
        <v/>
      </c>
    </row>
    <row r="326" spans="3:30">
      <c r="C326" s="12">
        <f t="shared" si="94"/>
        <v>0</v>
      </c>
      <c r="D326" s="12">
        <f t="shared" si="95"/>
        <v>0</v>
      </c>
      <c r="E326" s="12" t="str">
        <f t="shared" si="96"/>
        <v/>
      </c>
      <c r="F326" s="12" t="str">
        <f t="shared" si="97"/>
        <v/>
      </c>
      <c r="G326" s="12"/>
      <c r="H326"/>
      <c r="I326"/>
      <c r="J326" s="12">
        <f t="shared" si="98"/>
        <v>0</v>
      </c>
      <c r="K326" s="12" t="str">
        <f t="shared" si="99"/>
        <v/>
      </c>
      <c r="L326" s="12" t="str">
        <f t="shared" si="100"/>
        <v/>
      </c>
      <c r="M326" s="12" t="str">
        <f t="shared" si="101"/>
        <v/>
      </c>
      <c r="N326" s="12"/>
      <c r="P326"/>
      <c r="Q326"/>
      <c r="R326" s="12">
        <f t="shared" si="102"/>
        <v>0</v>
      </c>
      <c r="S326" s="12" t="str">
        <f t="shared" si="103"/>
        <v/>
      </c>
      <c r="T326" s="12" t="str">
        <f t="shared" si="104"/>
        <v/>
      </c>
      <c r="U326" s="12" t="str">
        <f t="shared" si="105"/>
        <v/>
      </c>
      <c r="V326" s="12"/>
      <c r="Y326" s="12">
        <f t="shared" si="106"/>
        <v>0</v>
      </c>
      <c r="Z326" s="12">
        <f t="shared" si="107"/>
        <v>0</v>
      </c>
      <c r="AA326" s="12" t="str">
        <f t="shared" si="108"/>
        <v/>
      </c>
      <c r="AB326" s="12" t="str">
        <f t="shared" si="109"/>
        <v/>
      </c>
      <c r="AC326" s="12" t="str">
        <f t="shared" si="110"/>
        <v/>
      </c>
      <c r="AD326" s="12" t="str">
        <f>IF(OR(AE326="",AE326="(blank)",AE326="Grand Total"),"",MAX($AD$3:AD325)+1)</f>
        <v/>
      </c>
    </row>
    <row r="327" spans="3:30">
      <c r="C327" s="12">
        <f t="shared" si="94"/>
        <v>0</v>
      </c>
      <c r="D327" s="12">
        <f t="shared" si="95"/>
        <v>0</v>
      </c>
      <c r="E327" s="12" t="str">
        <f t="shared" si="96"/>
        <v/>
      </c>
      <c r="F327" s="12" t="str">
        <f t="shared" si="97"/>
        <v/>
      </c>
      <c r="G327" s="12"/>
      <c r="H327"/>
      <c r="I327"/>
      <c r="J327" s="12">
        <f t="shared" si="98"/>
        <v>0</v>
      </c>
      <c r="K327" s="12" t="str">
        <f t="shared" si="99"/>
        <v/>
      </c>
      <c r="L327" s="12" t="str">
        <f t="shared" si="100"/>
        <v/>
      </c>
      <c r="M327" s="12" t="str">
        <f t="shared" si="101"/>
        <v/>
      </c>
      <c r="N327" s="12"/>
      <c r="P327"/>
      <c r="Q327"/>
      <c r="R327" s="12">
        <f t="shared" si="102"/>
        <v>0</v>
      </c>
      <c r="S327" s="12" t="str">
        <f t="shared" si="103"/>
        <v/>
      </c>
      <c r="T327" s="12" t="str">
        <f t="shared" si="104"/>
        <v/>
      </c>
      <c r="U327" s="12" t="str">
        <f t="shared" si="105"/>
        <v/>
      </c>
      <c r="V327" s="12"/>
      <c r="Y327" s="12">
        <f t="shared" si="106"/>
        <v>0</v>
      </c>
      <c r="Z327" s="12">
        <f t="shared" si="107"/>
        <v>0</v>
      </c>
      <c r="AA327" s="12" t="str">
        <f t="shared" si="108"/>
        <v/>
      </c>
      <c r="AB327" s="12" t="str">
        <f t="shared" si="109"/>
        <v/>
      </c>
      <c r="AC327" s="12" t="str">
        <f t="shared" si="110"/>
        <v/>
      </c>
      <c r="AD327" s="12" t="str">
        <f>IF(OR(AE327="",AE327="(blank)",AE327="Grand Total"),"",MAX($AD$3:AD326)+1)</f>
        <v/>
      </c>
    </row>
    <row r="328" spans="3:30">
      <c r="C328" s="12">
        <f t="shared" si="94"/>
        <v>0</v>
      </c>
      <c r="D328" s="12">
        <f t="shared" si="95"/>
        <v>0</v>
      </c>
      <c r="E328" s="12" t="str">
        <f t="shared" si="96"/>
        <v/>
      </c>
      <c r="F328" s="12" t="str">
        <f t="shared" si="97"/>
        <v/>
      </c>
      <c r="G328" s="12"/>
      <c r="H328"/>
      <c r="I328"/>
      <c r="J328" s="12">
        <f t="shared" si="98"/>
        <v>0</v>
      </c>
      <c r="K328" s="12" t="str">
        <f t="shared" si="99"/>
        <v/>
      </c>
      <c r="L328" s="12" t="str">
        <f t="shared" si="100"/>
        <v/>
      </c>
      <c r="M328" s="12" t="str">
        <f t="shared" si="101"/>
        <v/>
      </c>
      <c r="N328" s="12"/>
      <c r="P328"/>
      <c r="Q328"/>
      <c r="R328" s="12">
        <f t="shared" si="102"/>
        <v>0</v>
      </c>
      <c r="S328" s="12" t="str">
        <f t="shared" si="103"/>
        <v/>
      </c>
      <c r="T328" s="12" t="str">
        <f t="shared" si="104"/>
        <v/>
      </c>
      <c r="U328" s="12" t="str">
        <f t="shared" si="105"/>
        <v/>
      </c>
      <c r="V328" s="12"/>
      <c r="Y328" s="12">
        <f t="shared" si="106"/>
        <v>0</v>
      </c>
      <c r="Z328" s="12">
        <f t="shared" si="107"/>
        <v>0</v>
      </c>
      <c r="AA328" s="12" t="str">
        <f t="shared" si="108"/>
        <v/>
      </c>
      <c r="AB328" s="12" t="str">
        <f t="shared" si="109"/>
        <v/>
      </c>
      <c r="AC328" s="12" t="str">
        <f t="shared" si="110"/>
        <v/>
      </c>
      <c r="AD328" s="12" t="str">
        <f>IF(OR(AE328="",AE328="(blank)",AE328="Grand Total"),"",MAX($AD$3:AD327)+1)</f>
        <v/>
      </c>
    </row>
    <row r="329" spans="3:30">
      <c r="C329" s="12">
        <f t="shared" si="94"/>
        <v>0</v>
      </c>
      <c r="D329" s="12">
        <f t="shared" si="95"/>
        <v>0</v>
      </c>
      <c r="E329" s="12" t="str">
        <f t="shared" si="96"/>
        <v/>
      </c>
      <c r="F329" s="12" t="str">
        <f t="shared" si="97"/>
        <v/>
      </c>
      <c r="G329" s="12"/>
      <c r="H329"/>
      <c r="I329"/>
      <c r="J329" s="12">
        <f t="shared" si="98"/>
        <v>0</v>
      </c>
      <c r="K329" s="12" t="str">
        <f t="shared" si="99"/>
        <v/>
      </c>
      <c r="L329" s="12" t="str">
        <f t="shared" si="100"/>
        <v/>
      </c>
      <c r="M329" s="12" t="str">
        <f t="shared" si="101"/>
        <v/>
      </c>
      <c r="N329" s="12"/>
      <c r="P329"/>
      <c r="Q329"/>
      <c r="R329" s="12">
        <f t="shared" si="102"/>
        <v>0</v>
      </c>
      <c r="S329" s="12" t="str">
        <f t="shared" si="103"/>
        <v/>
      </c>
      <c r="T329" s="12" t="str">
        <f t="shared" si="104"/>
        <v/>
      </c>
      <c r="U329" s="12" t="str">
        <f t="shared" si="105"/>
        <v/>
      </c>
      <c r="V329" s="12"/>
      <c r="Y329" s="12">
        <f t="shared" si="106"/>
        <v>0</v>
      </c>
      <c r="Z329" s="12">
        <f t="shared" si="107"/>
        <v>0</v>
      </c>
      <c r="AA329" s="12" t="str">
        <f t="shared" si="108"/>
        <v/>
      </c>
      <c r="AB329" s="12" t="str">
        <f t="shared" si="109"/>
        <v/>
      </c>
      <c r="AC329" s="12" t="str">
        <f t="shared" si="110"/>
        <v/>
      </c>
      <c r="AD329" s="12" t="str">
        <f>IF(OR(AE329="",AE329="(blank)",AE329="Grand Total"),"",MAX($AD$3:AD328)+1)</f>
        <v/>
      </c>
    </row>
    <row r="330" spans="3:30">
      <c r="C330" s="12">
        <f t="shared" si="94"/>
        <v>0</v>
      </c>
      <c r="D330" s="12">
        <f t="shared" si="95"/>
        <v>0</v>
      </c>
      <c r="E330" s="12" t="str">
        <f t="shared" si="96"/>
        <v/>
      </c>
      <c r="F330" s="12" t="str">
        <f t="shared" si="97"/>
        <v/>
      </c>
      <c r="G330" s="12"/>
      <c r="H330"/>
      <c r="I330"/>
      <c r="J330" s="12">
        <f t="shared" si="98"/>
        <v>0</v>
      </c>
      <c r="K330" s="12" t="str">
        <f t="shared" si="99"/>
        <v/>
      </c>
      <c r="L330" s="12" t="str">
        <f t="shared" si="100"/>
        <v/>
      </c>
      <c r="M330" s="12" t="str">
        <f t="shared" si="101"/>
        <v/>
      </c>
      <c r="N330" s="12"/>
      <c r="P330"/>
      <c r="Q330"/>
      <c r="R330" s="12">
        <f t="shared" si="102"/>
        <v>0</v>
      </c>
      <c r="S330" s="12" t="str">
        <f t="shared" si="103"/>
        <v/>
      </c>
      <c r="T330" s="12" t="str">
        <f t="shared" si="104"/>
        <v/>
      </c>
      <c r="U330" s="12" t="str">
        <f t="shared" si="105"/>
        <v/>
      </c>
      <c r="V330" s="12"/>
      <c r="Y330" s="12">
        <f t="shared" si="106"/>
        <v>0</v>
      </c>
      <c r="Z330" s="12">
        <f t="shared" si="107"/>
        <v>0</v>
      </c>
      <c r="AA330" s="12" t="str">
        <f t="shared" si="108"/>
        <v/>
      </c>
      <c r="AB330" s="12" t="str">
        <f t="shared" si="109"/>
        <v/>
      </c>
      <c r="AC330" s="12" t="str">
        <f t="shared" si="110"/>
        <v/>
      </c>
      <c r="AD330" s="12" t="str">
        <f>IF(OR(AE330="",AE330="(blank)",AE330="Grand Total"),"",MAX($AD$3:AD329)+1)</f>
        <v/>
      </c>
    </row>
    <row r="331" spans="3:30">
      <c r="C331" s="12">
        <f t="shared" si="94"/>
        <v>0</v>
      </c>
      <c r="D331" s="12">
        <f t="shared" si="95"/>
        <v>0</v>
      </c>
      <c r="E331" s="12" t="str">
        <f t="shared" si="96"/>
        <v/>
      </c>
      <c r="F331" s="12" t="str">
        <f t="shared" si="97"/>
        <v/>
      </c>
      <c r="G331" s="12"/>
      <c r="H331"/>
      <c r="I331"/>
      <c r="J331" s="12">
        <f t="shared" si="98"/>
        <v>0</v>
      </c>
      <c r="K331" s="12" t="str">
        <f t="shared" si="99"/>
        <v/>
      </c>
      <c r="L331" s="12" t="str">
        <f t="shared" si="100"/>
        <v/>
      </c>
      <c r="M331" s="12" t="str">
        <f t="shared" si="101"/>
        <v/>
      </c>
      <c r="N331" s="12"/>
      <c r="P331"/>
      <c r="Q331"/>
      <c r="R331" s="12">
        <f t="shared" si="102"/>
        <v>0</v>
      </c>
      <c r="S331" s="12" t="str">
        <f t="shared" si="103"/>
        <v/>
      </c>
      <c r="T331" s="12" t="str">
        <f t="shared" si="104"/>
        <v/>
      </c>
      <c r="U331" s="12" t="str">
        <f t="shared" si="105"/>
        <v/>
      </c>
      <c r="V331" s="12"/>
      <c r="Y331" s="12">
        <f t="shared" si="106"/>
        <v>0</v>
      </c>
      <c r="Z331" s="12">
        <f t="shared" si="107"/>
        <v>0</v>
      </c>
      <c r="AA331" s="12" t="str">
        <f t="shared" si="108"/>
        <v/>
      </c>
      <c r="AB331" s="12" t="str">
        <f t="shared" si="109"/>
        <v/>
      </c>
      <c r="AC331" s="12" t="str">
        <f t="shared" si="110"/>
        <v/>
      </c>
      <c r="AD331" s="12" t="str">
        <f>IF(OR(AE331="",AE331="(blank)",AE331="Grand Total"),"",MAX($AD$3:AD330)+1)</f>
        <v/>
      </c>
    </row>
    <row r="332" spans="3:30">
      <c r="C332" s="12">
        <f t="shared" si="94"/>
        <v>0</v>
      </c>
      <c r="D332" s="12">
        <f t="shared" si="95"/>
        <v>0</v>
      </c>
      <c r="E332" s="12" t="str">
        <f t="shared" si="96"/>
        <v/>
      </c>
      <c r="F332" s="12" t="str">
        <f t="shared" si="97"/>
        <v/>
      </c>
      <c r="G332" s="12"/>
      <c r="H332"/>
      <c r="I332"/>
      <c r="J332" s="12">
        <f t="shared" si="98"/>
        <v>0</v>
      </c>
      <c r="K332" s="12" t="str">
        <f t="shared" si="99"/>
        <v/>
      </c>
      <c r="L332" s="12" t="str">
        <f t="shared" si="100"/>
        <v/>
      </c>
      <c r="M332" s="12" t="str">
        <f t="shared" si="101"/>
        <v/>
      </c>
      <c r="N332" s="12"/>
      <c r="P332"/>
      <c r="Q332"/>
      <c r="R332" s="12">
        <f t="shared" si="102"/>
        <v>0</v>
      </c>
      <c r="S332" s="12" t="str">
        <f t="shared" si="103"/>
        <v/>
      </c>
      <c r="T332" s="12" t="str">
        <f t="shared" si="104"/>
        <v/>
      </c>
      <c r="U332" s="12" t="str">
        <f t="shared" si="105"/>
        <v/>
      </c>
      <c r="V332" s="12"/>
      <c r="Y332" s="12">
        <f t="shared" si="106"/>
        <v>0</v>
      </c>
      <c r="Z332" s="12">
        <f t="shared" si="107"/>
        <v>0</v>
      </c>
      <c r="AA332" s="12" t="str">
        <f t="shared" si="108"/>
        <v/>
      </c>
      <c r="AB332" s="12" t="str">
        <f t="shared" si="109"/>
        <v/>
      </c>
      <c r="AC332" s="12" t="str">
        <f t="shared" si="110"/>
        <v/>
      </c>
      <c r="AD332" s="12" t="str">
        <f>IF(OR(AE332="",AE332="(blank)",AE332="Grand Total"),"",MAX($AD$3:AD331)+1)</f>
        <v/>
      </c>
    </row>
    <row r="333" spans="3:30">
      <c r="C333" s="12">
        <f t="shared" si="94"/>
        <v>0</v>
      </c>
      <c r="D333" s="12">
        <f t="shared" si="95"/>
        <v>0</v>
      </c>
      <c r="E333" s="12" t="str">
        <f t="shared" si="96"/>
        <v/>
      </c>
      <c r="F333" s="12" t="str">
        <f t="shared" si="97"/>
        <v/>
      </c>
      <c r="G333" s="12"/>
      <c r="H333"/>
      <c r="I333"/>
      <c r="J333" s="12">
        <f t="shared" si="98"/>
        <v>0</v>
      </c>
      <c r="K333" s="12" t="str">
        <f t="shared" si="99"/>
        <v/>
      </c>
      <c r="L333" s="12" t="str">
        <f t="shared" si="100"/>
        <v/>
      </c>
      <c r="M333" s="12" t="str">
        <f t="shared" si="101"/>
        <v/>
      </c>
      <c r="N333" s="12"/>
      <c r="P333"/>
      <c r="Q333"/>
      <c r="R333" s="12">
        <f t="shared" si="102"/>
        <v>0</v>
      </c>
      <c r="S333" s="12" t="str">
        <f t="shared" si="103"/>
        <v/>
      </c>
      <c r="T333" s="12" t="str">
        <f t="shared" si="104"/>
        <v/>
      </c>
      <c r="U333" s="12" t="str">
        <f t="shared" si="105"/>
        <v/>
      </c>
      <c r="V333" s="12"/>
      <c r="Y333" s="12">
        <f t="shared" si="106"/>
        <v>0</v>
      </c>
      <c r="Z333" s="12">
        <f t="shared" si="107"/>
        <v>0</v>
      </c>
      <c r="AA333" s="12" t="str">
        <f t="shared" si="108"/>
        <v/>
      </c>
      <c r="AB333" s="12" t="str">
        <f t="shared" si="109"/>
        <v/>
      </c>
      <c r="AC333" s="12" t="str">
        <f t="shared" si="110"/>
        <v/>
      </c>
      <c r="AD333" s="12" t="str">
        <f>IF(OR(AE333="",AE333="(blank)",AE333="Grand Total"),"",MAX($AD$3:AD332)+1)</f>
        <v/>
      </c>
    </row>
    <row r="334" spans="3:30">
      <c r="C334" s="12">
        <f t="shared" si="94"/>
        <v>0</v>
      </c>
      <c r="D334" s="12">
        <f t="shared" si="95"/>
        <v>0</v>
      </c>
      <c r="E334" s="12" t="str">
        <f t="shared" si="96"/>
        <v/>
      </c>
      <c r="F334" s="12" t="str">
        <f t="shared" si="97"/>
        <v/>
      </c>
      <c r="G334" s="12"/>
      <c r="H334"/>
      <c r="I334"/>
      <c r="J334" s="12">
        <f t="shared" si="98"/>
        <v>0</v>
      </c>
      <c r="K334" s="12" t="str">
        <f t="shared" si="99"/>
        <v/>
      </c>
      <c r="L334" s="12" t="str">
        <f t="shared" si="100"/>
        <v/>
      </c>
      <c r="M334" s="12" t="str">
        <f t="shared" si="101"/>
        <v/>
      </c>
      <c r="N334" s="12"/>
      <c r="P334"/>
      <c r="Q334"/>
      <c r="R334" s="12">
        <f t="shared" si="102"/>
        <v>0</v>
      </c>
      <c r="S334" s="12" t="str">
        <f t="shared" si="103"/>
        <v/>
      </c>
      <c r="T334" s="12" t="str">
        <f t="shared" si="104"/>
        <v/>
      </c>
      <c r="U334" s="12" t="str">
        <f t="shared" si="105"/>
        <v/>
      </c>
      <c r="V334" s="12"/>
      <c r="Y334" s="12">
        <f t="shared" si="106"/>
        <v>0</v>
      </c>
      <c r="Z334" s="12">
        <f t="shared" si="107"/>
        <v>0</v>
      </c>
      <c r="AA334" s="12" t="str">
        <f t="shared" si="108"/>
        <v/>
      </c>
      <c r="AB334" s="12" t="str">
        <f t="shared" si="109"/>
        <v/>
      </c>
      <c r="AC334" s="12" t="str">
        <f t="shared" si="110"/>
        <v/>
      </c>
      <c r="AD334" s="12" t="str">
        <f>IF(OR(AE334="",AE334="(blank)",AE334="Grand Total"),"",MAX($AD$3:AD333)+1)</f>
        <v/>
      </c>
    </row>
    <row r="335" spans="3:30">
      <c r="C335" s="12">
        <f t="shared" si="94"/>
        <v>0</v>
      </c>
      <c r="D335" s="12">
        <f t="shared" si="95"/>
        <v>0</v>
      </c>
      <c r="E335" s="12" t="str">
        <f t="shared" si="96"/>
        <v/>
      </c>
      <c r="F335" s="12" t="str">
        <f t="shared" si="97"/>
        <v/>
      </c>
      <c r="G335" s="12"/>
      <c r="H335"/>
      <c r="I335"/>
      <c r="J335" s="12">
        <f t="shared" si="98"/>
        <v>0</v>
      </c>
      <c r="K335" s="12" t="str">
        <f t="shared" si="99"/>
        <v/>
      </c>
      <c r="L335" s="12" t="str">
        <f t="shared" si="100"/>
        <v/>
      </c>
      <c r="M335" s="12" t="str">
        <f t="shared" si="101"/>
        <v/>
      </c>
      <c r="N335" s="12"/>
      <c r="P335"/>
      <c r="Q335"/>
      <c r="R335" s="12">
        <f t="shared" si="102"/>
        <v>0</v>
      </c>
      <c r="S335" s="12" t="str">
        <f t="shared" si="103"/>
        <v/>
      </c>
      <c r="T335" s="12" t="str">
        <f t="shared" si="104"/>
        <v/>
      </c>
      <c r="U335" s="12" t="str">
        <f t="shared" si="105"/>
        <v/>
      </c>
      <c r="V335" s="12"/>
      <c r="Y335" s="12">
        <f t="shared" si="106"/>
        <v>0</v>
      </c>
      <c r="Z335" s="12">
        <f t="shared" si="107"/>
        <v>0</v>
      </c>
      <c r="AA335" s="12" t="str">
        <f t="shared" si="108"/>
        <v/>
      </c>
      <c r="AB335" s="12" t="str">
        <f t="shared" si="109"/>
        <v/>
      </c>
      <c r="AC335" s="12" t="str">
        <f t="shared" si="110"/>
        <v/>
      </c>
      <c r="AD335" s="12" t="str">
        <f>IF(OR(AE335="",AE335="(blank)",AE335="Grand Total"),"",MAX($AD$3:AD334)+1)</f>
        <v/>
      </c>
    </row>
    <row r="336" spans="3:30">
      <c r="C336" s="12">
        <f t="shared" si="94"/>
        <v>0</v>
      </c>
      <c r="D336" s="12">
        <f t="shared" si="95"/>
        <v>0</v>
      </c>
      <c r="E336" s="12" t="str">
        <f t="shared" si="96"/>
        <v/>
      </c>
      <c r="F336" s="12" t="str">
        <f t="shared" si="97"/>
        <v/>
      </c>
      <c r="G336" s="12"/>
      <c r="H336"/>
      <c r="I336"/>
      <c r="J336" s="12">
        <f t="shared" si="98"/>
        <v>0</v>
      </c>
      <c r="K336" s="12" t="str">
        <f t="shared" si="99"/>
        <v/>
      </c>
      <c r="L336" s="12" t="str">
        <f t="shared" si="100"/>
        <v/>
      </c>
      <c r="M336" s="12" t="str">
        <f t="shared" si="101"/>
        <v/>
      </c>
      <c r="N336" s="12"/>
      <c r="P336"/>
      <c r="Q336"/>
      <c r="R336" s="12">
        <f t="shared" si="102"/>
        <v>0</v>
      </c>
      <c r="S336" s="12" t="str">
        <f t="shared" si="103"/>
        <v/>
      </c>
      <c r="T336" s="12" t="str">
        <f t="shared" si="104"/>
        <v/>
      </c>
      <c r="U336" s="12" t="str">
        <f t="shared" si="105"/>
        <v/>
      </c>
      <c r="V336" s="12"/>
      <c r="Y336" s="12">
        <f t="shared" si="106"/>
        <v>0</v>
      </c>
      <c r="Z336" s="12">
        <f t="shared" si="107"/>
        <v>0</v>
      </c>
      <c r="AA336" s="12" t="str">
        <f t="shared" si="108"/>
        <v/>
      </c>
      <c r="AB336" s="12" t="str">
        <f t="shared" si="109"/>
        <v/>
      </c>
      <c r="AC336" s="12" t="str">
        <f t="shared" si="110"/>
        <v/>
      </c>
      <c r="AD336" s="12" t="str">
        <f>IF(OR(AE336="",AE336="(blank)",AE336="Grand Total"),"",MAX($AD$3:AD335)+1)</f>
        <v/>
      </c>
    </row>
    <row r="337" spans="3:30">
      <c r="C337" s="12">
        <f t="shared" si="94"/>
        <v>0</v>
      </c>
      <c r="D337" s="12">
        <f t="shared" si="95"/>
        <v>0</v>
      </c>
      <c r="E337" s="12" t="str">
        <f t="shared" si="96"/>
        <v/>
      </c>
      <c r="F337" s="12" t="str">
        <f t="shared" si="97"/>
        <v/>
      </c>
      <c r="G337" s="12"/>
      <c r="H337"/>
      <c r="I337"/>
      <c r="J337" s="12">
        <f t="shared" si="98"/>
        <v>0</v>
      </c>
      <c r="K337" s="12" t="str">
        <f t="shared" si="99"/>
        <v/>
      </c>
      <c r="L337" s="12" t="str">
        <f t="shared" si="100"/>
        <v/>
      </c>
      <c r="M337" s="12" t="str">
        <f t="shared" si="101"/>
        <v/>
      </c>
      <c r="N337" s="12"/>
      <c r="P337"/>
      <c r="Q337"/>
      <c r="R337" s="12">
        <f t="shared" si="102"/>
        <v>0</v>
      </c>
      <c r="S337" s="12" t="str">
        <f t="shared" si="103"/>
        <v/>
      </c>
      <c r="T337" s="12" t="str">
        <f t="shared" si="104"/>
        <v/>
      </c>
      <c r="U337" s="12" t="str">
        <f t="shared" si="105"/>
        <v/>
      </c>
      <c r="V337" s="12"/>
      <c r="Y337" s="12">
        <f t="shared" si="106"/>
        <v>0</v>
      </c>
      <c r="Z337" s="12">
        <f t="shared" si="107"/>
        <v>0</v>
      </c>
      <c r="AA337" s="12" t="str">
        <f t="shared" si="108"/>
        <v/>
      </c>
      <c r="AB337" s="12" t="str">
        <f t="shared" si="109"/>
        <v/>
      </c>
      <c r="AC337" s="12" t="str">
        <f t="shared" si="110"/>
        <v/>
      </c>
      <c r="AD337" s="12" t="str">
        <f>IF(OR(AE337="",AE337="(blank)",AE337="Grand Total"),"",MAX($AD$3:AD336)+1)</f>
        <v/>
      </c>
    </row>
    <row r="338" spans="3:30">
      <c r="C338" s="12">
        <f t="shared" si="94"/>
        <v>0</v>
      </c>
      <c r="D338" s="12">
        <f t="shared" si="95"/>
        <v>0</v>
      </c>
      <c r="E338" s="12" t="str">
        <f t="shared" si="96"/>
        <v/>
      </c>
      <c r="F338" s="12" t="str">
        <f t="shared" si="97"/>
        <v/>
      </c>
      <c r="G338" s="12"/>
      <c r="H338"/>
      <c r="I338"/>
      <c r="J338" s="12">
        <f t="shared" si="98"/>
        <v>0</v>
      </c>
      <c r="K338" s="12" t="str">
        <f t="shared" si="99"/>
        <v/>
      </c>
      <c r="L338" s="12" t="str">
        <f t="shared" si="100"/>
        <v/>
      </c>
      <c r="M338" s="12" t="str">
        <f t="shared" si="101"/>
        <v/>
      </c>
      <c r="N338" s="12"/>
      <c r="P338"/>
      <c r="Q338"/>
      <c r="R338" s="12">
        <f t="shared" si="102"/>
        <v>0</v>
      </c>
      <c r="S338" s="12" t="str">
        <f t="shared" si="103"/>
        <v/>
      </c>
      <c r="T338" s="12" t="str">
        <f t="shared" si="104"/>
        <v/>
      </c>
      <c r="U338" s="12" t="str">
        <f t="shared" si="105"/>
        <v/>
      </c>
      <c r="V338" s="12"/>
      <c r="Y338" s="12">
        <f t="shared" si="106"/>
        <v>0</v>
      </c>
      <c r="Z338" s="12">
        <f t="shared" si="107"/>
        <v>0</v>
      </c>
      <c r="AA338" s="12" t="str">
        <f t="shared" si="108"/>
        <v/>
      </c>
      <c r="AB338" s="12" t="str">
        <f t="shared" si="109"/>
        <v/>
      </c>
      <c r="AC338" s="12" t="str">
        <f t="shared" si="110"/>
        <v/>
      </c>
      <c r="AD338" s="12" t="str">
        <f>IF(OR(AE338="",AE338="(blank)",AE338="Grand Total"),"",MAX($AD$3:AD337)+1)</f>
        <v/>
      </c>
    </row>
    <row r="339" spans="3:30">
      <c r="C339" s="12">
        <f t="shared" si="94"/>
        <v>0</v>
      </c>
      <c r="D339" s="12">
        <f t="shared" si="95"/>
        <v>0</v>
      </c>
      <c r="E339" s="12" t="str">
        <f t="shared" si="96"/>
        <v/>
      </c>
      <c r="F339" s="12" t="str">
        <f t="shared" si="97"/>
        <v/>
      </c>
      <c r="G339" s="12"/>
      <c r="H339"/>
      <c r="I339"/>
      <c r="J339" s="12">
        <f t="shared" si="98"/>
        <v>0</v>
      </c>
      <c r="K339" s="12" t="str">
        <f t="shared" si="99"/>
        <v/>
      </c>
      <c r="L339" s="12" t="str">
        <f t="shared" si="100"/>
        <v/>
      </c>
      <c r="M339" s="12" t="str">
        <f t="shared" si="101"/>
        <v/>
      </c>
      <c r="N339" s="12"/>
      <c r="P339"/>
      <c r="Q339"/>
      <c r="R339" s="12">
        <f t="shared" si="102"/>
        <v>0</v>
      </c>
      <c r="S339" s="12" t="str">
        <f t="shared" si="103"/>
        <v/>
      </c>
      <c r="T339" s="12" t="str">
        <f t="shared" si="104"/>
        <v/>
      </c>
      <c r="U339" s="12" t="str">
        <f t="shared" si="105"/>
        <v/>
      </c>
      <c r="V339" s="12"/>
      <c r="Y339" s="12">
        <f t="shared" si="106"/>
        <v>0</v>
      </c>
      <c r="Z339" s="12">
        <f t="shared" si="107"/>
        <v>0</v>
      </c>
      <c r="AA339" s="12" t="str">
        <f t="shared" si="108"/>
        <v/>
      </c>
      <c r="AB339" s="12" t="str">
        <f t="shared" si="109"/>
        <v/>
      </c>
      <c r="AC339" s="12" t="str">
        <f t="shared" si="110"/>
        <v/>
      </c>
      <c r="AD339" s="12" t="str">
        <f>IF(OR(AE339="",AE339="(blank)",AE339="Grand Total"),"",MAX($AD$3:AD338)+1)</f>
        <v/>
      </c>
    </row>
    <row r="340" spans="3:30">
      <c r="C340" s="12">
        <f t="shared" si="94"/>
        <v>0</v>
      </c>
      <c r="D340" s="12">
        <f t="shared" si="95"/>
        <v>0</v>
      </c>
      <c r="E340" s="12" t="str">
        <f t="shared" si="96"/>
        <v/>
      </c>
      <c r="F340" s="12" t="str">
        <f t="shared" si="97"/>
        <v/>
      </c>
      <c r="G340" s="12"/>
      <c r="H340"/>
      <c r="I340"/>
      <c r="J340" s="12">
        <f t="shared" si="98"/>
        <v>0</v>
      </c>
      <c r="K340" s="12" t="str">
        <f t="shared" si="99"/>
        <v/>
      </c>
      <c r="L340" s="12" t="str">
        <f t="shared" si="100"/>
        <v/>
      </c>
      <c r="M340" s="12" t="str">
        <f t="shared" si="101"/>
        <v/>
      </c>
      <c r="N340" s="12"/>
      <c r="P340"/>
      <c r="Q340"/>
      <c r="R340" s="12">
        <f t="shared" si="102"/>
        <v>0</v>
      </c>
      <c r="S340" s="12" t="str">
        <f t="shared" si="103"/>
        <v/>
      </c>
      <c r="T340" s="12" t="str">
        <f t="shared" si="104"/>
        <v/>
      </c>
      <c r="U340" s="12" t="str">
        <f t="shared" si="105"/>
        <v/>
      </c>
      <c r="V340" s="12"/>
      <c r="Y340" s="12">
        <f t="shared" si="106"/>
        <v>0</v>
      </c>
      <c r="Z340" s="12">
        <f t="shared" si="107"/>
        <v>0</v>
      </c>
      <c r="AA340" s="12" t="str">
        <f t="shared" si="108"/>
        <v/>
      </c>
      <c r="AB340" s="12" t="str">
        <f t="shared" si="109"/>
        <v/>
      </c>
      <c r="AC340" s="12" t="str">
        <f t="shared" si="110"/>
        <v/>
      </c>
      <c r="AD340" s="12" t="str">
        <f>IF(OR(AE340="",AE340="(blank)",AE340="Grand Total"),"",MAX($AD$3:AD339)+1)</f>
        <v/>
      </c>
    </row>
    <row r="341" spans="3:30">
      <c r="C341" s="12">
        <f t="shared" si="94"/>
        <v>0</v>
      </c>
      <c r="D341" s="12">
        <f t="shared" si="95"/>
        <v>0</v>
      </c>
      <c r="E341" s="12" t="str">
        <f t="shared" si="96"/>
        <v/>
      </c>
      <c r="F341" s="12" t="str">
        <f t="shared" si="97"/>
        <v/>
      </c>
      <c r="G341" s="12"/>
      <c r="H341"/>
      <c r="I341"/>
      <c r="J341" s="12">
        <f t="shared" si="98"/>
        <v>0</v>
      </c>
      <c r="K341" s="12" t="str">
        <f t="shared" si="99"/>
        <v/>
      </c>
      <c r="L341" s="12" t="str">
        <f t="shared" si="100"/>
        <v/>
      </c>
      <c r="M341" s="12" t="str">
        <f t="shared" si="101"/>
        <v/>
      </c>
      <c r="N341" s="12"/>
      <c r="P341"/>
      <c r="Q341"/>
      <c r="R341" s="12">
        <f t="shared" si="102"/>
        <v>0</v>
      </c>
      <c r="S341" s="12" t="str">
        <f t="shared" si="103"/>
        <v/>
      </c>
      <c r="T341" s="12" t="str">
        <f t="shared" si="104"/>
        <v/>
      </c>
      <c r="U341" s="12" t="str">
        <f t="shared" si="105"/>
        <v/>
      </c>
      <c r="V341" s="12"/>
      <c r="Y341" s="12">
        <f t="shared" si="106"/>
        <v>0</v>
      </c>
      <c r="Z341" s="12">
        <f t="shared" si="107"/>
        <v>0</v>
      </c>
      <c r="AA341" s="12" t="str">
        <f t="shared" si="108"/>
        <v/>
      </c>
      <c r="AB341" s="12" t="str">
        <f t="shared" si="109"/>
        <v/>
      </c>
      <c r="AC341" s="12" t="str">
        <f t="shared" si="110"/>
        <v/>
      </c>
      <c r="AD341" s="12" t="str">
        <f>IF(OR(AE341="",AE341="(blank)",AE341="Grand Total"),"",MAX($AD$3:AD340)+1)</f>
        <v/>
      </c>
    </row>
    <row r="342" spans="3:30">
      <c r="C342" s="12">
        <f t="shared" ref="C342:C405" si="111">IF(OR(B342="",A342=""),0,C341+1)</f>
        <v>0</v>
      </c>
      <c r="D342" s="12">
        <f t="shared" ref="D342:D405" si="112">IF(C342=0,A342,D341)</f>
        <v>0</v>
      </c>
      <c r="E342" s="12" t="str">
        <f t="shared" ref="E342:E405" si="113">IF(C342=0,"",D342&amp;C342)</f>
        <v/>
      </c>
      <c r="F342" s="12" t="str">
        <f t="shared" ref="F342:F405" si="114">IF(E342="","",A342)</f>
        <v/>
      </c>
      <c r="G342" s="12"/>
      <c r="H342"/>
      <c r="I342"/>
      <c r="J342" s="12">
        <f t="shared" ref="J342:J405" si="115">IF(OR(I342="",H342="",H342="Grand Total"),0,J341+1)</f>
        <v>0</v>
      </c>
      <c r="K342" s="12" t="str">
        <f t="shared" ref="K342:K405" si="116">IF(H342="Grand Total","",IF(OR(H342="",H342="(blank)"),K341,IF(J342=0,H342,K341)))</f>
        <v/>
      </c>
      <c r="L342" s="12" t="str">
        <f t="shared" ref="L342:L405" si="117">IF(OR(H342="",J342=0),"",K342&amp;J342)</f>
        <v/>
      </c>
      <c r="M342" s="12" t="str">
        <f t="shared" ref="M342:M405" si="118">IF(L342="","",H342)</f>
        <v/>
      </c>
      <c r="N342" s="12"/>
      <c r="P342"/>
      <c r="Q342"/>
      <c r="R342" s="12">
        <f t="shared" ref="R342:R405" si="119">IF(OR(Q342="",P342="",P342="Grand Total"),0,R341+1)</f>
        <v>0</v>
      </c>
      <c r="S342" s="12" t="str">
        <f t="shared" ref="S342:S405" si="120">IF(P342="Grand Total","",IF(OR(P342="",P342="(blank)"),S341,IF(R342=0,P342,S341)))</f>
        <v/>
      </c>
      <c r="T342" s="12" t="str">
        <f t="shared" ref="T342:T405" si="121">IF(OR(P342="",R342=0),"",S342&amp;R342)</f>
        <v/>
      </c>
      <c r="U342" s="12" t="str">
        <f t="shared" ref="U342:U405" si="122">IF(T342="","",P342)</f>
        <v/>
      </c>
      <c r="V342" s="12"/>
      <c r="Y342" s="12">
        <f t="shared" ref="Y342:Y405" si="123">IF(X342="",0,Y341+1)</f>
        <v>0</v>
      </c>
      <c r="Z342" s="12">
        <f t="shared" ref="Z342:Z405" si="124">IF(Z341="(blank)",W342,IF(AND(Y342=0,Y341=0),Z341,IF(AND(Y342=0,X343=""),W342,Z341)))</f>
        <v>0</v>
      </c>
      <c r="AA342" s="12" t="str">
        <f t="shared" ref="AA342:AA405" si="125">IF(Z342=W342,"",IF(X342&lt;&gt;"",AA341,Z342&amp;W342))</f>
        <v/>
      </c>
      <c r="AB342" s="12" t="str">
        <f t="shared" ref="AB342:AB405" si="126">IF(Y342=0,"",AA342&amp;Y342)</f>
        <v/>
      </c>
      <c r="AC342" s="12" t="str">
        <f t="shared" ref="AC342:AC405" si="127">IF(AB342="","",IF(W342="","",W342))</f>
        <v/>
      </c>
      <c r="AD342" s="12" t="str">
        <f>IF(OR(AE342="",AE342="(blank)",AE342="Grand Total"),"",MAX($AD$3:AD341)+1)</f>
        <v/>
      </c>
    </row>
    <row r="343" spans="3:30">
      <c r="C343" s="12">
        <f t="shared" si="111"/>
        <v>0</v>
      </c>
      <c r="D343" s="12">
        <f t="shared" si="112"/>
        <v>0</v>
      </c>
      <c r="E343" s="12" t="str">
        <f t="shared" si="113"/>
        <v/>
      </c>
      <c r="F343" s="12" t="str">
        <f t="shared" si="114"/>
        <v/>
      </c>
      <c r="G343" s="12"/>
      <c r="H343"/>
      <c r="I343"/>
      <c r="J343" s="12">
        <f t="shared" si="115"/>
        <v>0</v>
      </c>
      <c r="K343" s="12" t="str">
        <f t="shared" si="116"/>
        <v/>
      </c>
      <c r="L343" s="12" t="str">
        <f t="shared" si="117"/>
        <v/>
      </c>
      <c r="M343" s="12" t="str">
        <f t="shared" si="118"/>
        <v/>
      </c>
      <c r="N343" s="12"/>
      <c r="P343"/>
      <c r="Q343"/>
      <c r="R343" s="12">
        <f t="shared" si="119"/>
        <v>0</v>
      </c>
      <c r="S343" s="12" t="str">
        <f t="shared" si="120"/>
        <v/>
      </c>
      <c r="T343" s="12" t="str">
        <f t="shared" si="121"/>
        <v/>
      </c>
      <c r="U343" s="12" t="str">
        <f t="shared" si="122"/>
        <v/>
      </c>
      <c r="V343" s="12"/>
      <c r="Y343" s="12">
        <f t="shared" si="123"/>
        <v>0</v>
      </c>
      <c r="Z343" s="12">
        <f t="shared" si="124"/>
        <v>0</v>
      </c>
      <c r="AA343" s="12" t="str">
        <f t="shared" si="125"/>
        <v/>
      </c>
      <c r="AB343" s="12" t="str">
        <f t="shared" si="126"/>
        <v/>
      </c>
      <c r="AC343" s="12" t="str">
        <f t="shared" si="127"/>
        <v/>
      </c>
      <c r="AD343" s="12" t="str">
        <f>IF(OR(AE343="",AE343="(blank)",AE343="Grand Total"),"",MAX($AD$3:AD342)+1)</f>
        <v/>
      </c>
    </row>
    <row r="344" spans="3:30">
      <c r="C344" s="12">
        <f t="shared" si="111"/>
        <v>0</v>
      </c>
      <c r="D344" s="12">
        <f t="shared" si="112"/>
        <v>0</v>
      </c>
      <c r="E344" s="12" t="str">
        <f t="shared" si="113"/>
        <v/>
      </c>
      <c r="F344" s="12" t="str">
        <f t="shared" si="114"/>
        <v/>
      </c>
      <c r="G344" s="12"/>
      <c r="H344"/>
      <c r="I344"/>
      <c r="J344" s="12">
        <f t="shared" si="115"/>
        <v>0</v>
      </c>
      <c r="K344" s="12" t="str">
        <f t="shared" si="116"/>
        <v/>
      </c>
      <c r="L344" s="12" t="str">
        <f t="shared" si="117"/>
        <v/>
      </c>
      <c r="M344" s="12" t="str">
        <f t="shared" si="118"/>
        <v/>
      </c>
      <c r="N344" s="12"/>
      <c r="P344"/>
      <c r="Q344"/>
      <c r="R344" s="12">
        <f t="shared" si="119"/>
        <v>0</v>
      </c>
      <c r="S344" s="12" t="str">
        <f t="shared" si="120"/>
        <v/>
      </c>
      <c r="T344" s="12" t="str">
        <f t="shared" si="121"/>
        <v/>
      </c>
      <c r="U344" s="12" t="str">
        <f t="shared" si="122"/>
        <v/>
      </c>
      <c r="V344" s="12"/>
      <c r="Y344" s="12">
        <f t="shared" si="123"/>
        <v>0</v>
      </c>
      <c r="Z344" s="12">
        <f t="shared" si="124"/>
        <v>0</v>
      </c>
      <c r="AA344" s="12" t="str">
        <f t="shared" si="125"/>
        <v/>
      </c>
      <c r="AB344" s="12" t="str">
        <f t="shared" si="126"/>
        <v/>
      </c>
      <c r="AC344" s="12" t="str">
        <f t="shared" si="127"/>
        <v/>
      </c>
      <c r="AD344" s="12" t="str">
        <f>IF(OR(AE344="",AE344="(blank)",AE344="Grand Total"),"",MAX($AD$3:AD343)+1)</f>
        <v/>
      </c>
    </row>
    <row r="345" spans="3:30">
      <c r="C345" s="12">
        <f t="shared" si="111"/>
        <v>0</v>
      </c>
      <c r="D345" s="12">
        <f t="shared" si="112"/>
        <v>0</v>
      </c>
      <c r="E345" s="12" t="str">
        <f t="shared" si="113"/>
        <v/>
      </c>
      <c r="F345" s="12" t="str">
        <f t="shared" si="114"/>
        <v/>
      </c>
      <c r="G345" s="12"/>
      <c r="H345"/>
      <c r="I345"/>
      <c r="J345" s="12">
        <f t="shared" si="115"/>
        <v>0</v>
      </c>
      <c r="K345" s="12" t="str">
        <f t="shared" si="116"/>
        <v/>
      </c>
      <c r="L345" s="12" t="str">
        <f t="shared" si="117"/>
        <v/>
      </c>
      <c r="M345" s="12" t="str">
        <f t="shared" si="118"/>
        <v/>
      </c>
      <c r="N345" s="12"/>
      <c r="P345"/>
      <c r="Q345"/>
      <c r="R345" s="12">
        <f t="shared" si="119"/>
        <v>0</v>
      </c>
      <c r="S345" s="12" t="str">
        <f t="shared" si="120"/>
        <v/>
      </c>
      <c r="T345" s="12" t="str">
        <f t="shared" si="121"/>
        <v/>
      </c>
      <c r="U345" s="12" t="str">
        <f t="shared" si="122"/>
        <v/>
      </c>
      <c r="V345" s="12"/>
      <c r="Y345" s="12">
        <f t="shared" si="123"/>
        <v>0</v>
      </c>
      <c r="Z345" s="12">
        <f t="shared" si="124"/>
        <v>0</v>
      </c>
      <c r="AA345" s="12" t="str">
        <f t="shared" si="125"/>
        <v/>
      </c>
      <c r="AB345" s="12" t="str">
        <f t="shared" si="126"/>
        <v/>
      </c>
      <c r="AC345" s="12" t="str">
        <f t="shared" si="127"/>
        <v/>
      </c>
      <c r="AD345" s="12" t="str">
        <f>IF(OR(AE345="",AE345="(blank)",AE345="Grand Total"),"",MAX($AD$3:AD344)+1)</f>
        <v/>
      </c>
    </row>
    <row r="346" spans="3:30">
      <c r="C346" s="12">
        <f t="shared" si="111"/>
        <v>0</v>
      </c>
      <c r="D346" s="12">
        <f t="shared" si="112"/>
        <v>0</v>
      </c>
      <c r="E346" s="12" t="str">
        <f t="shared" si="113"/>
        <v/>
      </c>
      <c r="F346" s="12" t="str">
        <f t="shared" si="114"/>
        <v/>
      </c>
      <c r="G346" s="12"/>
      <c r="H346"/>
      <c r="I346"/>
      <c r="J346" s="12">
        <f t="shared" si="115"/>
        <v>0</v>
      </c>
      <c r="K346" s="12" t="str">
        <f t="shared" si="116"/>
        <v/>
      </c>
      <c r="L346" s="12" t="str">
        <f t="shared" si="117"/>
        <v/>
      </c>
      <c r="M346" s="12" t="str">
        <f t="shared" si="118"/>
        <v/>
      </c>
      <c r="N346" s="12"/>
      <c r="P346"/>
      <c r="Q346"/>
      <c r="R346" s="12">
        <f t="shared" si="119"/>
        <v>0</v>
      </c>
      <c r="S346" s="12" t="str">
        <f t="shared" si="120"/>
        <v/>
      </c>
      <c r="T346" s="12" t="str">
        <f t="shared" si="121"/>
        <v/>
      </c>
      <c r="U346" s="12" t="str">
        <f t="shared" si="122"/>
        <v/>
      </c>
      <c r="V346" s="12"/>
      <c r="Y346" s="12">
        <f t="shared" si="123"/>
        <v>0</v>
      </c>
      <c r="Z346" s="12">
        <f t="shared" si="124"/>
        <v>0</v>
      </c>
      <c r="AA346" s="12" t="str">
        <f t="shared" si="125"/>
        <v/>
      </c>
      <c r="AB346" s="12" t="str">
        <f t="shared" si="126"/>
        <v/>
      </c>
      <c r="AC346" s="12" t="str">
        <f t="shared" si="127"/>
        <v/>
      </c>
      <c r="AD346" s="12" t="str">
        <f>IF(OR(AE346="",AE346="(blank)",AE346="Grand Total"),"",MAX($AD$3:AD345)+1)</f>
        <v/>
      </c>
    </row>
    <row r="347" spans="3:30">
      <c r="C347" s="12">
        <f t="shared" si="111"/>
        <v>0</v>
      </c>
      <c r="D347" s="12">
        <f t="shared" si="112"/>
        <v>0</v>
      </c>
      <c r="E347" s="12" t="str">
        <f t="shared" si="113"/>
        <v/>
      </c>
      <c r="F347" s="12" t="str">
        <f t="shared" si="114"/>
        <v/>
      </c>
      <c r="G347" s="12"/>
      <c r="H347"/>
      <c r="I347"/>
      <c r="J347" s="12">
        <f t="shared" si="115"/>
        <v>0</v>
      </c>
      <c r="K347" s="12" t="str">
        <f t="shared" si="116"/>
        <v/>
      </c>
      <c r="L347" s="12" t="str">
        <f t="shared" si="117"/>
        <v/>
      </c>
      <c r="M347" s="12" t="str">
        <f t="shared" si="118"/>
        <v/>
      </c>
      <c r="N347" s="12"/>
      <c r="P347"/>
      <c r="Q347"/>
      <c r="R347" s="12">
        <f t="shared" si="119"/>
        <v>0</v>
      </c>
      <c r="S347" s="12" t="str">
        <f t="shared" si="120"/>
        <v/>
      </c>
      <c r="T347" s="12" t="str">
        <f t="shared" si="121"/>
        <v/>
      </c>
      <c r="U347" s="12" t="str">
        <f t="shared" si="122"/>
        <v/>
      </c>
      <c r="V347" s="12"/>
      <c r="Y347" s="12">
        <f t="shared" si="123"/>
        <v>0</v>
      </c>
      <c r="Z347" s="12">
        <f t="shared" si="124"/>
        <v>0</v>
      </c>
      <c r="AA347" s="12" t="str">
        <f t="shared" si="125"/>
        <v/>
      </c>
      <c r="AB347" s="12" t="str">
        <f t="shared" si="126"/>
        <v/>
      </c>
      <c r="AC347" s="12" t="str">
        <f t="shared" si="127"/>
        <v/>
      </c>
      <c r="AD347" s="12" t="str">
        <f>IF(OR(AE347="",AE347="(blank)",AE347="Grand Total"),"",MAX($AD$3:AD346)+1)</f>
        <v/>
      </c>
    </row>
    <row r="348" spans="3:30">
      <c r="C348" s="12">
        <f t="shared" si="111"/>
        <v>0</v>
      </c>
      <c r="D348" s="12">
        <f t="shared" si="112"/>
        <v>0</v>
      </c>
      <c r="E348" s="12" t="str">
        <f t="shared" si="113"/>
        <v/>
      </c>
      <c r="F348" s="12" t="str">
        <f t="shared" si="114"/>
        <v/>
      </c>
      <c r="G348" s="12"/>
      <c r="H348"/>
      <c r="I348"/>
      <c r="J348" s="12">
        <f t="shared" si="115"/>
        <v>0</v>
      </c>
      <c r="K348" s="12" t="str">
        <f t="shared" si="116"/>
        <v/>
      </c>
      <c r="L348" s="12" t="str">
        <f t="shared" si="117"/>
        <v/>
      </c>
      <c r="M348" s="12" t="str">
        <f t="shared" si="118"/>
        <v/>
      </c>
      <c r="N348" s="12"/>
      <c r="P348"/>
      <c r="Q348"/>
      <c r="R348" s="12">
        <f t="shared" si="119"/>
        <v>0</v>
      </c>
      <c r="S348" s="12" t="str">
        <f t="shared" si="120"/>
        <v/>
      </c>
      <c r="T348" s="12" t="str">
        <f t="shared" si="121"/>
        <v/>
      </c>
      <c r="U348" s="12" t="str">
        <f t="shared" si="122"/>
        <v/>
      </c>
      <c r="V348" s="12"/>
      <c r="Y348" s="12">
        <f t="shared" si="123"/>
        <v>0</v>
      </c>
      <c r="Z348" s="12">
        <f t="shared" si="124"/>
        <v>0</v>
      </c>
      <c r="AA348" s="12" t="str">
        <f t="shared" si="125"/>
        <v/>
      </c>
      <c r="AB348" s="12" t="str">
        <f t="shared" si="126"/>
        <v/>
      </c>
      <c r="AC348" s="12" t="str">
        <f t="shared" si="127"/>
        <v/>
      </c>
      <c r="AD348" s="12" t="str">
        <f>IF(OR(AE348="",AE348="(blank)",AE348="Grand Total"),"",MAX($AD$3:AD347)+1)</f>
        <v/>
      </c>
    </row>
    <row r="349" spans="3:30">
      <c r="C349" s="12">
        <f t="shared" si="111"/>
        <v>0</v>
      </c>
      <c r="D349" s="12">
        <f t="shared" si="112"/>
        <v>0</v>
      </c>
      <c r="E349" s="12" t="str">
        <f t="shared" si="113"/>
        <v/>
      </c>
      <c r="F349" s="12" t="str">
        <f t="shared" si="114"/>
        <v/>
      </c>
      <c r="G349" s="12"/>
      <c r="H349"/>
      <c r="I349"/>
      <c r="J349" s="12">
        <f t="shared" si="115"/>
        <v>0</v>
      </c>
      <c r="K349" s="12" t="str">
        <f t="shared" si="116"/>
        <v/>
      </c>
      <c r="L349" s="12" t="str">
        <f t="shared" si="117"/>
        <v/>
      </c>
      <c r="M349" s="12" t="str">
        <f t="shared" si="118"/>
        <v/>
      </c>
      <c r="N349" s="12"/>
      <c r="P349"/>
      <c r="Q349"/>
      <c r="R349" s="12">
        <f t="shared" si="119"/>
        <v>0</v>
      </c>
      <c r="S349" s="12" t="str">
        <f t="shared" si="120"/>
        <v/>
      </c>
      <c r="T349" s="12" t="str">
        <f t="shared" si="121"/>
        <v/>
      </c>
      <c r="U349" s="12" t="str">
        <f t="shared" si="122"/>
        <v/>
      </c>
      <c r="V349" s="12"/>
      <c r="Y349" s="12">
        <f t="shared" si="123"/>
        <v>0</v>
      </c>
      <c r="Z349" s="12">
        <f t="shared" si="124"/>
        <v>0</v>
      </c>
      <c r="AA349" s="12" t="str">
        <f t="shared" si="125"/>
        <v/>
      </c>
      <c r="AB349" s="12" t="str">
        <f t="shared" si="126"/>
        <v/>
      </c>
      <c r="AC349" s="12" t="str">
        <f t="shared" si="127"/>
        <v/>
      </c>
      <c r="AD349" s="12" t="str">
        <f>IF(OR(AE349="",AE349="(blank)",AE349="Grand Total"),"",MAX($AD$3:AD348)+1)</f>
        <v/>
      </c>
    </row>
    <row r="350" spans="3:30">
      <c r="C350" s="12">
        <f t="shared" si="111"/>
        <v>0</v>
      </c>
      <c r="D350" s="12">
        <f t="shared" si="112"/>
        <v>0</v>
      </c>
      <c r="E350" s="12" t="str">
        <f t="shared" si="113"/>
        <v/>
      </c>
      <c r="F350" s="12" t="str">
        <f t="shared" si="114"/>
        <v/>
      </c>
      <c r="G350" s="12"/>
      <c r="H350"/>
      <c r="I350"/>
      <c r="J350" s="12">
        <f t="shared" si="115"/>
        <v>0</v>
      </c>
      <c r="K350" s="12" t="str">
        <f t="shared" si="116"/>
        <v/>
      </c>
      <c r="L350" s="12" t="str">
        <f t="shared" si="117"/>
        <v/>
      </c>
      <c r="M350" s="12" t="str">
        <f t="shared" si="118"/>
        <v/>
      </c>
      <c r="N350" s="12"/>
      <c r="P350"/>
      <c r="Q350"/>
      <c r="R350" s="12">
        <f t="shared" si="119"/>
        <v>0</v>
      </c>
      <c r="S350" s="12" t="str">
        <f t="shared" si="120"/>
        <v/>
      </c>
      <c r="T350" s="12" t="str">
        <f t="shared" si="121"/>
        <v/>
      </c>
      <c r="U350" s="12" t="str">
        <f t="shared" si="122"/>
        <v/>
      </c>
      <c r="V350" s="12"/>
      <c r="Y350" s="12">
        <f t="shared" si="123"/>
        <v>0</v>
      </c>
      <c r="Z350" s="12">
        <f t="shared" si="124"/>
        <v>0</v>
      </c>
      <c r="AA350" s="12" t="str">
        <f t="shared" si="125"/>
        <v/>
      </c>
      <c r="AB350" s="12" t="str">
        <f t="shared" si="126"/>
        <v/>
      </c>
      <c r="AC350" s="12" t="str">
        <f t="shared" si="127"/>
        <v/>
      </c>
      <c r="AD350" s="12" t="str">
        <f>IF(OR(AE350="",AE350="(blank)",AE350="Grand Total"),"",MAX($AD$3:AD349)+1)</f>
        <v/>
      </c>
    </row>
    <row r="351" spans="3:30">
      <c r="C351" s="12">
        <f t="shared" si="111"/>
        <v>0</v>
      </c>
      <c r="D351" s="12">
        <f t="shared" si="112"/>
        <v>0</v>
      </c>
      <c r="E351" s="12" t="str">
        <f t="shared" si="113"/>
        <v/>
      </c>
      <c r="F351" s="12" t="str">
        <f t="shared" si="114"/>
        <v/>
      </c>
      <c r="G351" s="12"/>
      <c r="H351"/>
      <c r="I351"/>
      <c r="J351" s="12">
        <f t="shared" si="115"/>
        <v>0</v>
      </c>
      <c r="K351" s="12" t="str">
        <f t="shared" si="116"/>
        <v/>
      </c>
      <c r="L351" s="12" t="str">
        <f t="shared" si="117"/>
        <v/>
      </c>
      <c r="M351" s="12" t="str">
        <f t="shared" si="118"/>
        <v/>
      </c>
      <c r="N351" s="12"/>
      <c r="P351"/>
      <c r="Q351"/>
      <c r="R351" s="12">
        <f t="shared" si="119"/>
        <v>0</v>
      </c>
      <c r="S351" s="12" t="str">
        <f t="shared" si="120"/>
        <v/>
      </c>
      <c r="T351" s="12" t="str">
        <f t="shared" si="121"/>
        <v/>
      </c>
      <c r="U351" s="12" t="str">
        <f t="shared" si="122"/>
        <v/>
      </c>
      <c r="V351" s="12"/>
      <c r="Y351" s="12">
        <f t="shared" si="123"/>
        <v>0</v>
      </c>
      <c r="Z351" s="12">
        <f t="shared" si="124"/>
        <v>0</v>
      </c>
      <c r="AA351" s="12" t="str">
        <f t="shared" si="125"/>
        <v/>
      </c>
      <c r="AB351" s="12" t="str">
        <f t="shared" si="126"/>
        <v/>
      </c>
      <c r="AC351" s="12" t="str">
        <f t="shared" si="127"/>
        <v/>
      </c>
      <c r="AD351" s="12" t="str">
        <f>IF(OR(AE351="",AE351="(blank)",AE351="Grand Total"),"",MAX($AD$3:AD350)+1)</f>
        <v/>
      </c>
    </row>
    <row r="352" spans="3:30">
      <c r="C352" s="12">
        <f t="shared" si="111"/>
        <v>0</v>
      </c>
      <c r="D352" s="12">
        <f t="shared" si="112"/>
        <v>0</v>
      </c>
      <c r="E352" s="12" t="str">
        <f t="shared" si="113"/>
        <v/>
      </c>
      <c r="F352" s="12" t="str">
        <f t="shared" si="114"/>
        <v/>
      </c>
      <c r="G352" s="12"/>
      <c r="H352"/>
      <c r="I352"/>
      <c r="J352" s="12">
        <f t="shared" si="115"/>
        <v>0</v>
      </c>
      <c r="K352" s="12" t="str">
        <f t="shared" si="116"/>
        <v/>
      </c>
      <c r="L352" s="12" t="str">
        <f t="shared" si="117"/>
        <v/>
      </c>
      <c r="M352" s="12" t="str">
        <f t="shared" si="118"/>
        <v/>
      </c>
      <c r="N352" s="12"/>
      <c r="P352"/>
      <c r="Q352"/>
      <c r="R352" s="12">
        <f t="shared" si="119"/>
        <v>0</v>
      </c>
      <c r="S352" s="12" t="str">
        <f t="shared" si="120"/>
        <v/>
      </c>
      <c r="T352" s="12" t="str">
        <f t="shared" si="121"/>
        <v/>
      </c>
      <c r="U352" s="12" t="str">
        <f t="shared" si="122"/>
        <v/>
      </c>
      <c r="V352" s="12"/>
      <c r="Y352" s="12">
        <f t="shared" si="123"/>
        <v>0</v>
      </c>
      <c r="Z352" s="12">
        <f t="shared" si="124"/>
        <v>0</v>
      </c>
      <c r="AA352" s="12" t="str">
        <f t="shared" si="125"/>
        <v/>
      </c>
      <c r="AB352" s="12" t="str">
        <f t="shared" si="126"/>
        <v/>
      </c>
      <c r="AC352" s="12" t="str">
        <f t="shared" si="127"/>
        <v/>
      </c>
      <c r="AD352" s="12" t="str">
        <f>IF(OR(AE352="",AE352="(blank)",AE352="Grand Total"),"",MAX($AD$3:AD351)+1)</f>
        <v/>
      </c>
    </row>
    <row r="353" spans="3:30">
      <c r="C353" s="12">
        <f t="shared" si="111"/>
        <v>0</v>
      </c>
      <c r="D353" s="12">
        <f t="shared" si="112"/>
        <v>0</v>
      </c>
      <c r="E353" s="12" t="str">
        <f t="shared" si="113"/>
        <v/>
      </c>
      <c r="F353" s="12" t="str">
        <f t="shared" si="114"/>
        <v/>
      </c>
      <c r="G353" s="12"/>
      <c r="H353"/>
      <c r="I353"/>
      <c r="J353" s="12">
        <f t="shared" si="115"/>
        <v>0</v>
      </c>
      <c r="K353" s="12" t="str">
        <f t="shared" si="116"/>
        <v/>
      </c>
      <c r="L353" s="12" t="str">
        <f t="shared" si="117"/>
        <v/>
      </c>
      <c r="M353" s="12" t="str">
        <f t="shared" si="118"/>
        <v/>
      </c>
      <c r="N353" s="12"/>
      <c r="P353"/>
      <c r="Q353"/>
      <c r="R353" s="12">
        <f t="shared" si="119"/>
        <v>0</v>
      </c>
      <c r="S353" s="12" t="str">
        <f t="shared" si="120"/>
        <v/>
      </c>
      <c r="T353" s="12" t="str">
        <f t="shared" si="121"/>
        <v/>
      </c>
      <c r="U353" s="12" t="str">
        <f t="shared" si="122"/>
        <v/>
      </c>
      <c r="V353" s="12"/>
      <c r="Y353" s="12">
        <f t="shared" si="123"/>
        <v>0</v>
      </c>
      <c r="Z353" s="12">
        <f t="shared" si="124"/>
        <v>0</v>
      </c>
      <c r="AA353" s="12" t="str">
        <f t="shared" si="125"/>
        <v/>
      </c>
      <c r="AB353" s="12" t="str">
        <f t="shared" si="126"/>
        <v/>
      </c>
      <c r="AC353" s="12" t="str">
        <f t="shared" si="127"/>
        <v/>
      </c>
      <c r="AD353" s="12" t="str">
        <f>IF(OR(AE353="",AE353="(blank)",AE353="Grand Total"),"",MAX($AD$3:AD352)+1)</f>
        <v/>
      </c>
    </row>
    <row r="354" spans="3:30">
      <c r="C354" s="12">
        <f t="shared" si="111"/>
        <v>0</v>
      </c>
      <c r="D354" s="12">
        <f t="shared" si="112"/>
        <v>0</v>
      </c>
      <c r="E354" s="12" t="str">
        <f t="shared" si="113"/>
        <v/>
      </c>
      <c r="F354" s="12" t="str">
        <f t="shared" si="114"/>
        <v/>
      </c>
      <c r="G354" s="12"/>
      <c r="H354"/>
      <c r="I354"/>
      <c r="J354" s="12">
        <f t="shared" si="115"/>
        <v>0</v>
      </c>
      <c r="K354" s="12" t="str">
        <f t="shared" si="116"/>
        <v/>
      </c>
      <c r="L354" s="12" t="str">
        <f t="shared" si="117"/>
        <v/>
      </c>
      <c r="M354" s="12" t="str">
        <f t="shared" si="118"/>
        <v/>
      </c>
      <c r="N354" s="12"/>
      <c r="P354"/>
      <c r="Q354"/>
      <c r="R354" s="12">
        <f t="shared" si="119"/>
        <v>0</v>
      </c>
      <c r="S354" s="12" t="str">
        <f t="shared" si="120"/>
        <v/>
      </c>
      <c r="T354" s="12" t="str">
        <f t="shared" si="121"/>
        <v/>
      </c>
      <c r="U354" s="12" t="str">
        <f t="shared" si="122"/>
        <v/>
      </c>
      <c r="V354" s="12"/>
      <c r="Y354" s="12">
        <f t="shared" si="123"/>
        <v>0</v>
      </c>
      <c r="Z354" s="12">
        <f t="shared" si="124"/>
        <v>0</v>
      </c>
      <c r="AA354" s="12" t="str">
        <f t="shared" si="125"/>
        <v/>
      </c>
      <c r="AB354" s="12" t="str">
        <f t="shared" si="126"/>
        <v/>
      </c>
      <c r="AC354" s="12" t="str">
        <f t="shared" si="127"/>
        <v/>
      </c>
      <c r="AD354" s="12" t="str">
        <f>IF(OR(AE354="",AE354="(blank)",AE354="Grand Total"),"",MAX($AD$3:AD353)+1)</f>
        <v/>
      </c>
    </row>
    <row r="355" spans="3:30">
      <c r="C355" s="12">
        <f t="shared" si="111"/>
        <v>0</v>
      </c>
      <c r="D355" s="12">
        <f t="shared" si="112"/>
        <v>0</v>
      </c>
      <c r="E355" s="12" t="str">
        <f t="shared" si="113"/>
        <v/>
      </c>
      <c r="F355" s="12" t="str">
        <f t="shared" si="114"/>
        <v/>
      </c>
      <c r="G355" s="12"/>
      <c r="H355"/>
      <c r="I355"/>
      <c r="J355" s="12">
        <f t="shared" si="115"/>
        <v>0</v>
      </c>
      <c r="K355" s="12" t="str">
        <f t="shared" si="116"/>
        <v/>
      </c>
      <c r="L355" s="12" t="str">
        <f t="shared" si="117"/>
        <v/>
      </c>
      <c r="M355" s="12" t="str">
        <f t="shared" si="118"/>
        <v/>
      </c>
      <c r="N355" s="12"/>
      <c r="P355"/>
      <c r="Q355"/>
      <c r="R355" s="12">
        <f t="shared" si="119"/>
        <v>0</v>
      </c>
      <c r="S355" s="12" t="str">
        <f t="shared" si="120"/>
        <v/>
      </c>
      <c r="T355" s="12" t="str">
        <f t="shared" si="121"/>
        <v/>
      </c>
      <c r="U355" s="12" t="str">
        <f t="shared" si="122"/>
        <v/>
      </c>
      <c r="V355" s="12"/>
      <c r="Y355" s="12">
        <f t="shared" si="123"/>
        <v>0</v>
      </c>
      <c r="Z355" s="12">
        <f t="shared" si="124"/>
        <v>0</v>
      </c>
      <c r="AA355" s="12" t="str">
        <f t="shared" si="125"/>
        <v/>
      </c>
      <c r="AB355" s="12" t="str">
        <f t="shared" si="126"/>
        <v/>
      </c>
      <c r="AC355" s="12" t="str">
        <f t="shared" si="127"/>
        <v/>
      </c>
      <c r="AD355" s="12" t="str">
        <f>IF(OR(AE355="",AE355="(blank)",AE355="Grand Total"),"",MAX($AD$3:AD354)+1)</f>
        <v/>
      </c>
    </row>
    <row r="356" spans="3:30">
      <c r="C356" s="12">
        <f t="shared" si="111"/>
        <v>0</v>
      </c>
      <c r="D356" s="12">
        <f t="shared" si="112"/>
        <v>0</v>
      </c>
      <c r="E356" s="12" t="str">
        <f t="shared" si="113"/>
        <v/>
      </c>
      <c r="F356" s="12" t="str">
        <f t="shared" si="114"/>
        <v/>
      </c>
      <c r="G356" s="12"/>
      <c r="H356"/>
      <c r="I356"/>
      <c r="J356" s="12">
        <f t="shared" si="115"/>
        <v>0</v>
      </c>
      <c r="K356" s="12" t="str">
        <f t="shared" si="116"/>
        <v/>
      </c>
      <c r="L356" s="12" t="str">
        <f t="shared" si="117"/>
        <v/>
      </c>
      <c r="M356" s="12" t="str">
        <f t="shared" si="118"/>
        <v/>
      </c>
      <c r="N356" s="12"/>
      <c r="P356"/>
      <c r="Q356"/>
      <c r="R356" s="12">
        <f t="shared" si="119"/>
        <v>0</v>
      </c>
      <c r="S356" s="12" t="str">
        <f t="shared" si="120"/>
        <v/>
      </c>
      <c r="T356" s="12" t="str">
        <f t="shared" si="121"/>
        <v/>
      </c>
      <c r="U356" s="12" t="str">
        <f t="shared" si="122"/>
        <v/>
      </c>
      <c r="V356" s="12"/>
      <c r="Y356" s="12">
        <f t="shared" si="123"/>
        <v>0</v>
      </c>
      <c r="Z356" s="12">
        <f t="shared" si="124"/>
        <v>0</v>
      </c>
      <c r="AA356" s="12" t="str">
        <f t="shared" si="125"/>
        <v/>
      </c>
      <c r="AB356" s="12" t="str">
        <f t="shared" si="126"/>
        <v/>
      </c>
      <c r="AC356" s="12" t="str">
        <f t="shared" si="127"/>
        <v/>
      </c>
      <c r="AD356" s="12" t="str">
        <f>IF(OR(AE356="",AE356="(blank)",AE356="Grand Total"),"",MAX($AD$3:AD355)+1)</f>
        <v/>
      </c>
    </row>
    <row r="357" spans="3:30">
      <c r="C357" s="12">
        <f t="shared" si="111"/>
        <v>0</v>
      </c>
      <c r="D357" s="12">
        <f t="shared" si="112"/>
        <v>0</v>
      </c>
      <c r="E357" s="12" t="str">
        <f t="shared" si="113"/>
        <v/>
      </c>
      <c r="F357" s="12" t="str">
        <f t="shared" si="114"/>
        <v/>
      </c>
      <c r="G357" s="12"/>
      <c r="H357"/>
      <c r="I357"/>
      <c r="J357" s="12">
        <f t="shared" si="115"/>
        <v>0</v>
      </c>
      <c r="K357" s="12" t="str">
        <f t="shared" si="116"/>
        <v/>
      </c>
      <c r="L357" s="12" t="str">
        <f t="shared" si="117"/>
        <v/>
      </c>
      <c r="M357" s="12" t="str">
        <f t="shared" si="118"/>
        <v/>
      </c>
      <c r="N357" s="12"/>
      <c r="P357"/>
      <c r="Q357"/>
      <c r="R357" s="12">
        <f t="shared" si="119"/>
        <v>0</v>
      </c>
      <c r="S357" s="12" t="str">
        <f t="shared" si="120"/>
        <v/>
      </c>
      <c r="T357" s="12" t="str">
        <f t="shared" si="121"/>
        <v/>
      </c>
      <c r="U357" s="12" t="str">
        <f t="shared" si="122"/>
        <v/>
      </c>
      <c r="V357" s="12"/>
      <c r="Y357" s="12">
        <f t="shared" si="123"/>
        <v>0</v>
      </c>
      <c r="Z357" s="12">
        <f t="shared" si="124"/>
        <v>0</v>
      </c>
      <c r="AA357" s="12" t="str">
        <f t="shared" si="125"/>
        <v/>
      </c>
      <c r="AB357" s="12" t="str">
        <f t="shared" si="126"/>
        <v/>
      </c>
      <c r="AC357" s="12" t="str">
        <f t="shared" si="127"/>
        <v/>
      </c>
      <c r="AD357" s="12" t="str">
        <f>IF(OR(AE357="",AE357="(blank)",AE357="Grand Total"),"",MAX($AD$3:AD356)+1)</f>
        <v/>
      </c>
    </row>
    <row r="358" spans="3:30">
      <c r="C358" s="12">
        <f t="shared" si="111"/>
        <v>0</v>
      </c>
      <c r="D358" s="12">
        <f t="shared" si="112"/>
        <v>0</v>
      </c>
      <c r="E358" s="12" t="str">
        <f t="shared" si="113"/>
        <v/>
      </c>
      <c r="F358" s="12" t="str">
        <f t="shared" si="114"/>
        <v/>
      </c>
      <c r="G358" s="12"/>
      <c r="H358"/>
      <c r="I358"/>
      <c r="J358" s="12">
        <f t="shared" si="115"/>
        <v>0</v>
      </c>
      <c r="K358" s="12" t="str">
        <f t="shared" si="116"/>
        <v/>
      </c>
      <c r="L358" s="12" t="str">
        <f t="shared" si="117"/>
        <v/>
      </c>
      <c r="M358" s="12" t="str">
        <f t="shared" si="118"/>
        <v/>
      </c>
      <c r="N358" s="12"/>
      <c r="P358"/>
      <c r="Q358"/>
      <c r="R358" s="12">
        <f t="shared" si="119"/>
        <v>0</v>
      </c>
      <c r="S358" s="12" t="str">
        <f t="shared" si="120"/>
        <v/>
      </c>
      <c r="T358" s="12" t="str">
        <f t="shared" si="121"/>
        <v/>
      </c>
      <c r="U358" s="12" t="str">
        <f t="shared" si="122"/>
        <v/>
      </c>
      <c r="V358" s="12"/>
      <c r="Y358" s="12">
        <f t="shared" si="123"/>
        <v>0</v>
      </c>
      <c r="Z358" s="12">
        <f t="shared" si="124"/>
        <v>0</v>
      </c>
      <c r="AA358" s="12" t="str">
        <f t="shared" si="125"/>
        <v/>
      </c>
      <c r="AB358" s="12" t="str">
        <f t="shared" si="126"/>
        <v/>
      </c>
      <c r="AC358" s="12" t="str">
        <f t="shared" si="127"/>
        <v/>
      </c>
      <c r="AD358" s="12" t="str">
        <f>IF(OR(AE358="",AE358="(blank)",AE358="Grand Total"),"",MAX($AD$3:AD357)+1)</f>
        <v/>
      </c>
    </row>
    <row r="359" spans="3:30">
      <c r="C359" s="12">
        <f t="shared" si="111"/>
        <v>0</v>
      </c>
      <c r="D359" s="12">
        <f t="shared" si="112"/>
        <v>0</v>
      </c>
      <c r="E359" s="12" t="str">
        <f t="shared" si="113"/>
        <v/>
      </c>
      <c r="F359" s="12" t="str">
        <f t="shared" si="114"/>
        <v/>
      </c>
      <c r="G359" s="12"/>
      <c r="H359"/>
      <c r="I359"/>
      <c r="J359" s="12">
        <f t="shared" si="115"/>
        <v>0</v>
      </c>
      <c r="K359" s="12" t="str">
        <f t="shared" si="116"/>
        <v/>
      </c>
      <c r="L359" s="12" t="str">
        <f t="shared" si="117"/>
        <v/>
      </c>
      <c r="M359" s="12" t="str">
        <f t="shared" si="118"/>
        <v/>
      </c>
      <c r="N359" s="12"/>
      <c r="P359"/>
      <c r="Q359"/>
      <c r="R359" s="12">
        <f t="shared" si="119"/>
        <v>0</v>
      </c>
      <c r="S359" s="12" t="str">
        <f t="shared" si="120"/>
        <v/>
      </c>
      <c r="T359" s="12" t="str">
        <f t="shared" si="121"/>
        <v/>
      </c>
      <c r="U359" s="12" t="str">
        <f t="shared" si="122"/>
        <v/>
      </c>
      <c r="V359" s="12"/>
      <c r="Y359" s="12">
        <f t="shared" si="123"/>
        <v>0</v>
      </c>
      <c r="Z359" s="12">
        <f t="shared" si="124"/>
        <v>0</v>
      </c>
      <c r="AA359" s="12" t="str">
        <f t="shared" si="125"/>
        <v/>
      </c>
      <c r="AB359" s="12" t="str">
        <f t="shared" si="126"/>
        <v/>
      </c>
      <c r="AC359" s="12" t="str">
        <f t="shared" si="127"/>
        <v/>
      </c>
      <c r="AD359" s="12" t="str">
        <f>IF(OR(AE359="",AE359="(blank)",AE359="Grand Total"),"",MAX($AD$3:AD358)+1)</f>
        <v/>
      </c>
    </row>
    <row r="360" spans="3:30">
      <c r="C360" s="12">
        <f t="shared" si="111"/>
        <v>0</v>
      </c>
      <c r="D360" s="12">
        <f t="shared" si="112"/>
        <v>0</v>
      </c>
      <c r="E360" s="12" t="str">
        <f t="shared" si="113"/>
        <v/>
      </c>
      <c r="F360" s="12" t="str">
        <f t="shared" si="114"/>
        <v/>
      </c>
      <c r="G360" s="12"/>
      <c r="H360"/>
      <c r="I360"/>
      <c r="J360" s="12">
        <f t="shared" si="115"/>
        <v>0</v>
      </c>
      <c r="K360" s="12" t="str">
        <f t="shared" si="116"/>
        <v/>
      </c>
      <c r="L360" s="12" t="str">
        <f t="shared" si="117"/>
        <v/>
      </c>
      <c r="M360" s="12" t="str">
        <f t="shared" si="118"/>
        <v/>
      </c>
      <c r="N360" s="12"/>
      <c r="P360"/>
      <c r="Q360"/>
      <c r="R360" s="12">
        <f t="shared" si="119"/>
        <v>0</v>
      </c>
      <c r="S360" s="12" t="str">
        <f t="shared" si="120"/>
        <v/>
      </c>
      <c r="T360" s="12" t="str">
        <f t="shared" si="121"/>
        <v/>
      </c>
      <c r="U360" s="12" t="str">
        <f t="shared" si="122"/>
        <v/>
      </c>
      <c r="V360" s="12"/>
      <c r="Y360" s="12">
        <f t="shared" si="123"/>
        <v>0</v>
      </c>
      <c r="Z360" s="12">
        <f t="shared" si="124"/>
        <v>0</v>
      </c>
      <c r="AA360" s="12" t="str">
        <f t="shared" si="125"/>
        <v/>
      </c>
      <c r="AB360" s="12" t="str">
        <f t="shared" si="126"/>
        <v/>
      </c>
      <c r="AC360" s="12" t="str">
        <f t="shared" si="127"/>
        <v/>
      </c>
      <c r="AD360" s="12" t="str">
        <f>IF(OR(AE360="",AE360="(blank)",AE360="Grand Total"),"",MAX($AD$3:AD359)+1)</f>
        <v/>
      </c>
    </row>
    <row r="361" spans="3:30">
      <c r="C361" s="12">
        <f t="shared" si="111"/>
        <v>0</v>
      </c>
      <c r="D361" s="12">
        <f t="shared" si="112"/>
        <v>0</v>
      </c>
      <c r="E361" s="12" t="str">
        <f t="shared" si="113"/>
        <v/>
      </c>
      <c r="F361" s="12" t="str">
        <f t="shared" si="114"/>
        <v/>
      </c>
      <c r="G361" s="12"/>
      <c r="H361"/>
      <c r="I361"/>
      <c r="J361" s="12">
        <f t="shared" si="115"/>
        <v>0</v>
      </c>
      <c r="K361" s="12" t="str">
        <f t="shared" si="116"/>
        <v/>
      </c>
      <c r="L361" s="12" t="str">
        <f t="shared" si="117"/>
        <v/>
      </c>
      <c r="M361" s="12" t="str">
        <f t="shared" si="118"/>
        <v/>
      </c>
      <c r="N361" s="12"/>
      <c r="P361"/>
      <c r="Q361"/>
      <c r="R361" s="12">
        <f t="shared" si="119"/>
        <v>0</v>
      </c>
      <c r="S361" s="12" t="str">
        <f t="shared" si="120"/>
        <v/>
      </c>
      <c r="T361" s="12" t="str">
        <f t="shared" si="121"/>
        <v/>
      </c>
      <c r="U361" s="12" t="str">
        <f t="shared" si="122"/>
        <v/>
      </c>
      <c r="V361" s="12"/>
      <c r="Y361" s="12">
        <f t="shared" si="123"/>
        <v>0</v>
      </c>
      <c r="Z361" s="12">
        <f t="shared" si="124"/>
        <v>0</v>
      </c>
      <c r="AA361" s="12" t="str">
        <f t="shared" si="125"/>
        <v/>
      </c>
      <c r="AB361" s="12" t="str">
        <f t="shared" si="126"/>
        <v/>
      </c>
      <c r="AC361" s="12" t="str">
        <f t="shared" si="127"/>
        <v/>
      </c>
      <c r="AD361" s="12" t="str">
        <f>IF(OR(AE361="",AE361="(blank)",AE361="Grand Total"),"",MAX($AD$3:AD360)+1)</f>
        <v/>
      </c>
    </row>
    <row r="362" spans="3:30">
      <c r="C362" s="12">
        <f t="shared" si="111"/>
        <v>0</v>
      </c>
      <c r="D362" s="12">
        <f t="shared" si="112"/>
        <v>0</v>
      </c>
      <c r="E362" s="12" t="str">
        <f t="shared" si="113"/>
        <v/>
      </c>
      <c r="F362" s="12" t="str">
        <f t="shared" si="114"/>
        <v/>
      </c>
      <c r="G362" s="12"/>
      <c r="H362"/>
      <c r="I362"/>
      <c r="J362" s="12">
        <f t="shared" si="115"/>
        <v>0</v>
      </c>
      <c r="K362" s="12" t="str">
        <f t="shared" si="116"/>
        <v/>
      </c>
      <c r="L362" s="12" t="str">
        <f t="shared" si="117"/>
        <v/>
      </c>
      <c r="M362" s="12" t="str">
        <f t="shared" si="118"/>
        <v/>
      </c>
      <c r="N362" s="12"/>
      <c r="P362"/>
      <c r="Q362"/>
      <c r="R362" s="12">
        <f t="shared" si="119"/>
        <v>0</v>
      </c>
      <c r="S362" s="12" t="str">
        <f t="shared" si="120"/>
        <v/>
      </c>
      <c r="T362" s="12" t="str">
        <f t="shared" si="121"/>
        <v/>
      </c>
      <c r="U362" s="12" t="str">
        <f t="shared" si="122"/>
        <v/>
      </c>
      <c r="V362" s="12"/>
      <c r="Y362" s="12">
        <f t="shared" si="123"/>
        <v>0</v>
      </c>
      <c r="Z362" s="12">
        <f t="shared" si="124"/>
        <v>0</v>
      </c>
      <c r="AA362" s="12" t="str">
        <f t="shared" si="125"/>
        <v/>
      </c>
      <c r="AB362" s="12" t="str">
        <f t="shared" si="126"/>
        <v/>
      </c>
      <c r="AC362" s="12" t="str">
        <f t="shared" si="127"/>
        <v/>
      </c>
      <c r="AD362" s="12" t="str">
        <f>IF(OR(AE362="",AE362="(blank)",AE362="Grand Total"),"",MAX($AD$3:AD361)+1)</f>
        <v/>
      </c>
    </row>
    <row r="363" spans="3:30">
      <c r="C363" s="12">
        <f t="shared" si="111"/>
        <v>0</v>
      </c>
      <c r="D363" s="12">
        <f t="shared" si="112"/>
        <v>0</v>
      </c>
      <c r="E363" s="12" t="str">
        <f t="shared" si="113"/>
        <v/>
      </c>
      <c r="F363" s="12" t="str">
        <f t="shared" si="114"/>
        <v/>
      </c>
      <c r="G363" s="12"/>
      <c r="H363"/>
      <c r="I363"/>
      <c r="J363" s="12">
        <f t="shared" si="115"/>
        <v>0</v>
      </c>
      <c r="K363" s="12" t="str">
        <f t="shared" si="116"/>
        <v/>
      </c>
      <c r="L363" s="12" t="str">
        <f t="shared" si="117"/>
        <v/>
      </c>
      <c r="M363" s="12" t="str">
        <f t="shared" si="118"/>
        <v/>
      </c>
      <c r="N363" s="12"/>
      <c r="P363"/>
      <c r="Q363"/>
      <c r="R363" s="12">
        <f t="shared" si="119"/>
        <v>0</v>
      </c>
      <c r="S363" s="12" t="str">
        <f t="shared" si="120"/>
        <v/>
      </c>
      <c r="T363" s="12" t="str">
        <f t="shared" si="121"/>
        <v/>
      </c>
      <c r="U363" s="12" t="str">
        <f t="shared" si="122"/>
        <v/>
      </c>
      <c r="V363" s="12"/>
      <c r="Y363" s="12">
        <f t="shared" si="123"/>
        <v>0</v>
      </c>
      <c r="Z363" s="12">
        <f t="shared" si="124"/>
        <v>0</v>
      </c>
      <c r="AA363" s="12" t="str">
        <f t="shared" si="125"/>
        <v/>
      </c>
      <c r="AB363" s="12" t="str">
        <f t="shared" si="126"/>
        <v/>
      </c>
      <c r="AC363" s="12" t="str">
        <f t="shared" si="127"/>
        <v/>
      </c>
      <c r="AD363" s="12" t="str">
        <f>IF(OR(AE363="",AE363="(blank)",AE363="Grand Total"),"",MAX($AD$3:AD362)+1)</f>
        <v/>
      </c>
    </row>
    <row r="364" spans="3:30">
      <c r="C364" s="12">
        <f t="shared" si="111"/>
        <v>0</v>
      </c>
      <c r="D364" s="12">
        <f t="shared" si="112"/>
        <v>0</v>
      </c>
      <c r="E364" s="12" t="str">
        <f t="shared" si="113"/>
        <v/>
      </c>
      <c r="F364" s="12" t="str">
        <f t="shared" si="114"/>
        <v/>
      </c>
      <c r="G364" s="12"/>
      <c r="H364"/>
      <c r="I364"/>
      <c r="J364" s="12">
        <f t="shared" si="115"/>
        <v>0</v>
      </c>
      <c r="K364" s="12" t="str">
        <f t="shared" si="116"/>
        <v/>
      </c>
      <c r="L364" s="12" t="str">
        <f t="shared" si="117"/>
        <v/>
      </c>
      <c r="M364" s="12" t="str">
        <f t="shared" si="118"/>
        <v/>
      </c>
      <c r="N364" s="12"/>
      <c r="P364"/>
      <c r="Q364"/>
      <c r="R364" s="12">
        <f t="shared" si="119"/>
        <v>0</v>
      </c>
      <c r="S364" s="12" t="str">
        <f t="shared" si="120"/>
        <v/>
      </c>
      <c r="T364" s="12" t="str">
        <f t="shared" si="121"/>
        <v/>
      </c>
      <c r="U364" s="12" t="str">
        <f t="shared" si="122"/>
        <v/>
      </c>
      <c r="V364" s="12"/>
      <c r="Y364" s="12">
        <f t="shared" si="123"/>
        <v>0</v>
      </c>
      <c r="Z364" s="12">
        <f t="shared" si="124"/>
        <v>0</v>
      </c>
      <c r="AA364" s="12" t="str">
        <f t="shared" si="125"/>
        <v/>
      </c>
      <c r="AB364" s="12" t="str">
        <f t="shared" si="126"/>
        <v/>
      </c>
      <c r="AC364" s="12" t="str">
        <f t="shared" si="127"/>
        <v/>
      </c>
      <c r="AD364" s="12" t="str">
        <f>IF(OR(AE364="",AE364="(blank)",AE364="Grand Total"),"",MAX($AD$3:AD363)+1)</f>
        <v/>
      </c>
    </row>
    <row r="365" spans="3:30">
      <c r="C365" s="12">
        <f t="shared" si="111"/>
        <v>0</v>
      </c>
      <c r="D365" s="12">
        <f t="shared" si="112"/>
        <v>0</v>
      </c>
      <c r="E365" s="12" t="str">
        <f t="shared" si="113"/>
        <v/>
      </c>
      <c r="F365" s="12" t="str">
        <f t="shared" si="114"/>
        <v/>
      </c>
      <c r="G365" s="12"/>
      <c r="H365"/>
      <c r="I365"/>
      <c r="J365" s="12">
        <f t="shared" si="115"/>
        <v>0</v>
      </c>
      <c r="K365" s="12" t="str">
        <f t="shared" si="116"/>
        <v/>
      </c>
      <c r="L365" s="12" t="str">
        <f t="shared" si="117"/>
        <v/>
      </c>
      <c r="M365" s="12" t="str">
        <f t="shared" si="118"/>
        <v/>
      </c>
      <c r="N365" s="12"/>
      <c r="P365"/>
      <c r="Q365"/>
      <c r="R365" s="12">
        <f t="shared" si="119"/>
        <v>0</v>
      </c>
      <c r="S365" s="12" t="str">
        <f t="shared" si="120"/>
        <v/>
      </c>
      <c r="T365" s="12" t="str">
        <f t="shared" si="121"/>
        <v/>
      </c>
      <c r="U365" s="12" t="str">
        <f t="shared" si="122"/>
        <v/>
      </c>
      <c r="V365" s="12"/>
      <c r="Y365" s="12">
        <f t="shared" si="123"/>
        <v>0</v>
      </c>
      <c r="Z365" s="12">
        <f t="shared" si="124"/>
        <v>0</v>
      </c>
      <c r="AA365" s="12" t="str">
        <f t="shared" si="125"/>
        <v/>
      </c>
      <c r="AB365" s="12" t="str">
        <f t="shared" si="126"/>
        <v/>
      </c>
      <c r="AC365" s="12" t="str">
        <f t="shared" si="127"/>
        <v/>
      </c>
      <c r="AD365" s="12" t="str">
        <f>IF(OR(AE365="",AE365="(blank)",AE365="Grand Total"),"",MAX($AD$3:AD364)+1)</f>
        <v/>
      </c>
    </row>
    <row r="366" spans="3:30">
      <c r="C366" s="12">
        <f t="shared" si="111"/>
        <v>0</v>
      </c>
      <c r="D366" s="12">
        <f t="shared" si="112"/>
        <v>0</v>
      </c>
      <c r="E366" s="12" t="str">
        <f t="shared" si="113"/>
        <v/>
      </c>
      <c r="F366" s="12" t="str">
        <f t="shared" si="114"/>
        <v/>
      </c>
      <c r="G366" s="12"/>
      <c r="H366"/>
      <c r="I366"/>
      <c r="J366" s="12">
        <f t="shared" si="115"/>
        <v>0</v>
      </c>
      <c r="K366" s="12" t="str">
        <f t="shared" si="116"/>
        <v/>
      </c>
      <c r="L366" s="12" t="str">
        <f t="shared" si="117"/>
        <v/>
      </c>
      <c r="M366" s="12" t="str">
        <f t="shared" si="118"/>
        <v/>
      </c>
      <c r="N366" s="12"/>
      <c r="P366"/>
      <c r="Q366"/>
      <c r="R366" s="12">
        <f t="shared" si="119"/>
        <v>0</v>
      </c>
      <c r="S366" s="12" t="str">
        <f t="shared" si="120"/>
        <v/>
      </c>
      <c r="T366" s="12" t="str">
        <f t="shared" si="121"/>
        <v/>
      </c>
      <c r="U366" s="12" t="str">
        <f t="shared" si="122"/>
        <v/>
      </c>
      <c r="V366" s="12"/>
      <c r="Y366" s="12">
        <f t="shared" si="123"/>
        <v>0</v>
      </c>
      <c r="Z366" s="12">
        <f t="shared" si="124"/>
        <v>0</v>
      </c>
      <c r="AA366" s="12" t="str">
        <f t="shared" si="125"/>
        <v/>
      </c>
      <c r="AB366" s="12" t="str">
        <f t="shared" si="126"/>
        <v/>
      </c>
      <c r="AC366" s="12" t="str">
        <f t="shared" si="127"/>
        <v/>
      </c>
      <c r="AD366" s="12" t="str">
        <f>IF(OR(AE366="",AE366="(blank)",AE366="Grand Total"),"",MAX($AD$3:AD365)+1)</f>
        <v/>
      </c>
    </row>
    <row r="367" spans="3:30">
      <c r="C367" s="12">
        <f t="shared" si="111"/>
        <v>0</v>
      </c>
      <c r="D367" s="12">
        <f t="shared" si="112"/>
        <v>0</v>
      </c>
      <c r="E367" s="12" t="str">
        <f t="shared" si="113"/>
        <v/>
      </c>
      <c r="F367" s="12" t="str">
        <f t="shared" si="114"/>
        <v/>
      </c>
      <c r="G367" s="12"/>
      <c r="H367"/>
      <c r="I367"/>
      <c r="J367" s="12">
        <f t="shared" si="115"/>
        <v>0</v>
      </c>
      <c r="K367" s="12" t="str">
        <f t="shared" si="116"/>
        <v/>
      </c>
      <c r="L367" s="12" t="str">
        <f t="shared" si="117"/>
        <v/>
      </c>
      <c r="M367" s="12" t="str">
        <f t="shared" si="118"/>
        <v/>
      </c>
      <c r="N367" s="12"/>
      <c r="P367"/>
      <c r="Q367"/>
      <c r="R367" s="12">
        <f t="shared" si="119"/>
        <v>0</v>
      </c>
      <c r="S367" s="12" t="str">
        <f t="shared" si="120"/>
        <v/>
      </c>
      <c r="T367" s="12" t="str">
        <f t="shared" si="121"/>
        <v/>
      </c>
      <c r="U367" s="12" t="str">
        <f t="shared" si="122"/>
        <v/>
      </c>
      <c r="V367" s="12"/>
      <c r="Y367" s="12">
        <f t="shared" si="123"/>
        <v>0</v>
      </c>
      <c r="Z367" s="12">
        <f t="shared" si="124"/>
        <v>0</v>
      </c>
      <c r="AA367" s="12" t="str">
        <f t="shared" si="125"/>
        <v/>
      </c>
      <c r="AB367" s="12" t="str">
        <f t="shared" si="126"/>
        <v/>
      </c>
      <c r="AC367" s="12" t="str">
        <f t="shared" si="127"/>
        <v/>
      </c>
      <c r="AD367" s="12" t="str">
        <f>IF(OR(AE367="",AE367="(blank)",AE367="Grand Total"),"",MAX($AD$3:AD366)+1)</f>
        <v/>
      </c>
    </row>
    <row r="368" spans="3:30">
      <c r="C368" s="12">
        <f t="shared" si="111"/>
        <v>0</v>
      </c>
      <c r="D368" s="12">
        <f t="shared" si="112"/>
        <v>0</v>
      </c>
      <c r="E368" s="12" t="str">
        <f t="shared" si="113"/>
        <v/>
      </c>
      <c r="F368" s="12" t="str">
        <f t="shared" si="114"/>
        <v/>
      </c>
      <c r="G368" s="12"/>
      <c r="H368"/>
      <c r="I368"/>
      <c r="J368" s="12">
        <f t="shared" si="115"/>
        <v>0</v>
      </c>
      <c r="K368" s="12" t="str">
        <f t="shared" si="116"/>
        <v/>
      </c>
      <c r="L368" s="12" t="str">
        <f t="shared" si="117"/>
        <v/>
      </c>
      <c r="M368" s="12" t="str">
        <f t="shared" si="118"/>
        <v/>
      </c>
      <c r="N368" s="12"/>
      <c r="P368"/>
      <c r="Q368"/>
      <c r="R368" s="12">
        <f t="shared" si="119"/>
        <v>0</v>
      </c>
      <c r="S368" s="12" t="str">
        <f t="shared" si="120"/>
        <v/>
      </c>
      <c r="T368" s="12" t="str">
        <f t="shared" si="121"/>
        <v/>
      </c>
      <c r="U368" s="12" t="str">
        <f t="shared" si="122"/>
        <v/>
      </c>
      <c r="V368" s="12"/>
      <c r="Y368" s="12">
        <f t="shared" si="123"/>
        <v>0</v>
      </c>
      <c r="Z368" s="12">
        <f t="shared" si="124"/>
        <v>0</v>
      </c>
      <c r="AA368" s="12" t="str">
        <f t="shared" si="125"/>
        <v/>
      </c>
      <c r="AB368" s="12" t="str">
        <f t="shared" si="126"/>
        <v/>
      </c>
      <c r="AC368" s="12" t="str">
        <f t="shared" si="127"/>
        <v/>
      </c>
      <c r="AD368" s="12" t="str">
        <f>IF(OR(AE368="",AE368="(blank)",AE368="Grand Total"),"",MAX($AD$3:AD367)+1)</f>
        <v/>
      </c>
    </row>
    <row r="369" spans="3:30">
      <c r="C369" s="12">
        <f t="shared" si="111"/>
        <v>0</v>
      </c>
      <c r="D369" s="12">
        <f t="shared" si="112"/>
        <v>0</v>
      </c>
      <c r="E369" s="12" t="str">
        <f t="shared" si="113"/>
        <v/>
      </c>
      <c r="F369" s="12" t="str">
        <f t="shared" si="114"/>
        <v/>
      </c>
      <c r="G369" s="12"/>
      <c r="H369"/>
      <c r="I369"/>
      <c r="J369" s="12">
        <f t="shared" si="115"/>
        <v>0</v>
      </c>
      <c r="K369" s="12" t="str">
        <f t="shared" si="116"/>
        <v/>
      </c>
      <c r="L369" s="12" t="str">
        <f t="shared" si="117"/>
        <v/>
      </c>
      <c r="M369" s="12" t="str">
        <f t="shared" si="118"/>
        <v/>
      </c>
      <c r="N369" s="12"/>
      <c r="P369"/>
      <c r="Q369"/>
      <c r="R369" s="12">
        <f t="shared" si="119"/>
        <v>0</v>
      </c>
      <c r="S369" s="12" t="str">
        <f t="shared" si="120"/>
        <v/>
      </c>
      <c r="T369" s="12" t="str">
        <f t="shared" si="121"/>
        <v/>
      </c>
      <c r="U369" s="12" t="str">
        <f t="shared" si="122"/>
        <v/>
      </c>
      <c r="V369" s="12"/>
      <c r="Y369" s="12">
        <f t="shared" si="123"/>
        <v>0</v>
      </c>
      <c r="Z369" s="12">
        <f t="shared" si="124"/>
        <v>0</v>
      </c>
      <c r="AA369" s="12" t="str">
        <f t="shared" si="125"/>
        <v/>
      </c>
      <c r="AB369" s="12" t="str">
        <f t="shared" si="126"/>
        <v/>
      </c>
      <c r="AC369" s="12" t="str">
        <f t="shared" si="127"/>
        <v/>
      </c>
      <c r="AD369" s="12" t="str">
        <f>IF(OR(AE369="",AE369="(blank)",AE369="Grand Total"),"",MAX($AD$3:AD368)+1)</f>
        <v/>
      </c>
    </row>
    <row r="370" spans="3:30">
      <c r="C370" s="12">
        <f t="shared" si="111"/>
        <v>0</v>
      </c>
      <c r="D370" s="12">
        <f t="shared" si="112"/>
        <v>0</v>
      </c>
      <c r="E370" s="12" t="str">
        <f t="shared" si="113"/>
        <v/>
      </c>
      <c r="F370" s="12" t="str">
        <f t="shared" si="114"/>
        <v/>
      </c>
      <c r="G370" s="12"/>
      <c r="H370"/>
      <c r="I370"/>
      <c r="J370" s="12">
        <f t="shared" si="115"/>
        <v>0</v>
      </c>
      <c r="K370" s="12" t="str">
        <f t="shared" si="116"/>
        <v/>
      </c>
      <c r="L370" s="12" t="str">
        <f t="shared" si="117"/>
        <v/>
      </c>
      <c r="M370" s="12" t="str">
        <f t="shared" si="118"/>
        <v/>
      </c>
      <c r="N370" s="12"/>
      <c r="P370"/>
      <c r="Q370"/>
      <c r="R370" s="12">
        <f t="shared" si="119"/>
        <v>0</v>
      </c>
      <c r="S370" s="12" t="str">
        <f t="shared" si="120"/>
        <v/>
      </c>
      <c r="T370" s="12" t="str">
        <f t="shared" si="121"/>
        <v/>
      </c>
      <c r="U370" s="12" t="str">
        <f t="shared" si="122"/>
        <v/>
      </c>
      <c r="V370" s="12"/>
      <c r="Y370" s="12">
        <f t="shared" si="123"/>
        <v>0</v>
      </c>
      <c r="Z370" s="12">
        <f t="shared" si="124"/>
        <v>0</v>
      </c>
      <c r="AA370" s="12" t="str">
        <f t="shared" si="125"/>
        <v/>
      </c>
      <c r="AB370" s="12" t="str">
        <f t="shared" si="126"/>
        <v/>
      </c>
      <c r="AC370" s="12" t="str">
        <f t="shared" si="127"/>
        <v/>
      </c>
      <c r="AD370" s="12" t="str">
        <f>IF(OR(AE370="",AE370="(blank)",AE370="Grand Total"),"",MAX($AD$3:AD369)+1)</f>
        <v/>
      </c>
    </row>
    <row r="371" spans="3:30">
      <c r="C371" s="12">
        <f t="shared" si="111"/>
        <v>0</v>
      </c>
      <c r="D371" s="12">
        <f t="shared" si="112"/>
        <v>0</v>
      </c>
      <c r="E371" s="12" t="str">
        <f t="shared" si="113"/>
        <v/>
      </c>
      <c r="F371" s="12" t="str">
        <f t="shared" si="114"/>
        <v/>
      </c>
      <c r="G371" s="12"/>
      <c r="H371"/>
      <c r="I371"/>
      <c r="J371" s="12">
        <f t="shared" si="115"/>
        <v>0</v>
      </c>
      <c r="K371" s="12" t="str">
        <f t="shared" si="116"/>
        <v/>
      </c>
      <c r="L371" s="12" t="str">
        <f t="shared" si="117"/>
        <v/>
      </c>
      <c r="M371" s="12" t="str">
        <f t="shared" si="118"/>
        <v/>
      </c>
      <c r="N371" s="12"/>
      <c r="P371"/>
      <c r="Q371"/>
      <c r="R371" s="12">
        <f t="shared" si="119"/>
        <v>0</v>
      </c>
      <c r="S371" s="12" t="str">
        <f t="shared" si="120"/>
        <v/>
      </c>
      <c r="T371" s="12" t="str">
        <f t="shared" si="121"/>
        <v/>
      </c>
      <c r="U371" s="12" t="str">
        <f t="shared" si="122"/>
        <v/>
      </c>
      <c r="V371" s="12"/>
      <c r="Y371" s="12">
        <f t="shared" si="123"/>
        <v>0</v>
      </c>
      <c r="Z371" s="12">
        <f t="shared" si="124"/>
        <v>0</v>
      </c>
      <c r="AA371" s="12" t="str">
        <f t="shared" si="125"/>
        <v/>
      </c>
      <c r="AB371" s="12" t="str">
        <f t="shared" si="126"/>
        <v/>
      </c>
      <c r="AC371" s="12" t="str">
        <f t="shared" si="127"/>
        <v/>
      </c>
      <c r="AD371" s="12" t="str">
        <f>IF(OR(AE371="",AE371="(blank)",AE371="Grand Total"),"",MAX($AD$3:AD370)+1)</f>
        <v/>
      </c>
    </row>
    <row r="372" spans="3:30">
      <c r="C372" s="12">
        <f t="shared" si="111"/>
        <v>0</v>
      </c>
      <c r="D372" s="12">
        <f t="shared" si="112"/>
        <v>0</v>
      </c>
      <c r="E372" s="12" t="str">
        <f t="shared" si="113"/>
        <v/>
      </c>
      <c r="F372" s="12" t="str">
        <f t="shared" si="114"/>
        <v/>
      </c>
      <c r="G372" s="12"/>
      <c r="H372"/>
      <c r="I372"/>
      <c r="J372" s="12">
        <f t="shared" si="115"/>
        <v>0</v>
      </c>
      <c r="K372" s="12" t="str">
        <f t="shared" si="116"/>
        <v/>
      </c>
      <c r="L372" s="12" t="str">
        <f t="shared" si="117"/>
        <v/>
      </c>
      <c r="M372" s="12" t="str">
        <f t="shared" si="118"/>
        <v/>
      </c>
      <c r="N372" s="12"/>
      <c r="P372"/>
      <c r="Q372"/>
      <c r="R372" s="12">
        <f t="shared" si="119"/>
        <v>0</v>
      </c>
      <c r="S372" s="12" t="str">
        <f t="shared" si="120"/>
        <v/>
      </c>
      <c r="T372" s="12" t="str">
        <f t="shared" si="121"/>
        <v/>
      </c>
      <c r="U372" s="12" t="str">
        <f t="shared" si="122"/>
        <v/>
      </c>
      <c r="V372" s="12"/>
      <c r="Y372" s="12">
        <f t="shared" si="123"/>
        <v>0</v>
      </c>
      <c r="Z372" s="12">
        <f t="shared" si="124"/>
        <v>0</v>
      </c>
      <c r="AA372" s="12" t="str">
        <f t="shared" si="125"/>
        <v/>
      </c>
      <c r="AB372" s="12" t="str">
        <f t="shared" si="126"/>
        <v/>
      </c>
      <c r="AC372" s="12" t="str">
        <f t="shared" si="127"/>
        <v/>
      </c>
      <c r="AD372" s="12" t="str">
        <f>IF(OR(AE372="",AE372="(blank)",AE372="Grand Total"),"",MAX($AD$3:AD371)+1)</f>
        <v/>
      </c>
    </row>
    <row r="373" spans="3:30">
      <c r="C373" s="12">
        <f t="shared" si="111"/>
        <v>0</v>
      </c>
      <c r="D373" s="12">
        <f t="shared" si="112"/>
        <v>0</v>
      </c>
      <c r="E373" s="12" t="str">
        <f t="shared" si="113"/>
        <v/>
      </c>
      <c r="F373" s="12" t="str">
        <f t="shared" si="114"/>
        <v/>
      </c>
      <c r="G373" s="12"/>
      <c r="H373"/>
      <c r="I373"/>
      <c r="J373" s="12">
        <f t="shared" si="115"/>
        <v>0</v>
      </c>
      <c r="K373" s="12" t="str">
        <f t="shared" si="116"/>
        <v/>
      </c>
      <c r="L373" s="12" t="str">
        <f t="shared" si="117"/>
        <v/>
      </c>
      <c r="M373" s="12" t="str">
        <f t="shared" si="118"/>
        <v/>
      </c>
      <c r="N373" s="12"/>
      <c r="P373"/>
      <c r="Q373"/>
      <c r="R373" s="12">
        <f t="shared" si="119"/>
        <v>0</v>
      </c>
      <c r="S373" s="12" t="str">
        <f t="shared" si="120"/>
        <v/>
      </c>
      <c r="T373" s="12" t="str">
        <f t="shared" si="121"/>
        <v/>
      </c>
      <c r="U373" s="12" t="str">
        <f t="shared" si="122"/>
        <v/>
      </c>
      <c r="V373" s="12"/>
      <c r="Y373" s="12">
        <f t="shared" si="123"/>
        <v>0</v>
      </c>
      <c r="Z373" s="12">
        <f t="shared" si="124"/>
        <v>0</v>
      </c>
      <c r="AA373" s="12" t="str">
        <f t="shared" si="125"/>
        <v/>
      </c>
      <c r="AB373" s="12" t="str">
        <f t="shared" si="126"/>
        <v/>
      </c>
      <c r="AC373" s="12" t="str">
        <f t="shared" si="127"/>
        <v/>
      </c>
      <c r="AD373" s="12" t="str">
        <f>IF(OR(AE373="",AE373="(blank)",AE373="Grand Total"),"",MAX($AD$3:AD372)+1)</f>
        <v/>
      </c>
    </row>
    <row r="374" spans="3:30">
      <c r="C374" s="12">
        <f t="shared" si="111"/>
        <v>0</v>
      </c>
      <c r="D374" s="12">
        <f t="shared" si="112"/>
        <v>0</v>
      </c>
      <c r="E374" s="12" t="str">
        <f t="shared" si="113"/>
        <v/>
      </c>
      <c r="F374" s="12" t="str">
        <f t="shared" si="114"/>
        <v/>
      </c>
      <c r="G374" s="12"/>
      <c r="H374"/>
      <c r="I374"/>
      <c r="J374" s="12">
        <f t="shared" si="115"/>
        <v>0</v>
      </c>
      <c r="K374" s="12" t="str">
        <f t="shared" si="116"/>
        <v/>
      </c>
      <c r="L374" s="12" t="str">
        <f t="shared" si="117"/>
        <v/>
      </c>
      <c r="M374" s="12" t="str">
        <f t="shared" si="118"/>
        <v/>
      </c>
      <c r="N374" s="12"/>
      <c r="P374"/>
      <c r="Q374"/>
      <c r="R374" s="12">
        <f t="shared" si="119"/>
        <v>0</v>
      </c>
      <c r="S374" s="12" t="str">
        <f t="shared" si="120"/>
        <v/>
      </c>
      <c r="T374" s="12" t="str">
        <f t="shared" si="121"/>
        <v/>
      </c>
      <c r="U374" s="12" t="str">
        <f t="shared" si="122"/>
        <v/>
      </c>
      <c r="V374" s="12"/>
      <c r="Y374" s="12">
        <f t="shared" si="123"/>
        <v>0</v>
      </c>
      <c r="Z374" s="12">
        <f t="shared" si="124"/>
        <v>0</v>
      </c>
      <c r="AA374" s="12" t="str">
        <f t="shared" si="125"/>
        <v/>
      </c>
      <c r="AB374" s="12" t="str">
        <f t="shared" si="126"/>
        <v/>
      </c>
      <c r="AC374" s="12" t="str">
        <f t="shared" si="127"/>
        <v/>
      </c>
      <c r="AD374" s="12" t="str">
        <f>IF(OR(AE374="",AE374="(blank)",AE374="Grand Total"),"",MAX($AD$3:AD373)+1)</f>
        <v/>
      </c>
    </row>
    <row r="375" spans="3:30">
      <c r="C375" s="12">
        <f t="shared" si="111"/>
        <v>0</v>
      </c>
      <c r="D375" s="12">
        <f t="shared" si="112"/>
        <v>0</v>
      </c>
      <c r="E375" s="12" t="str">
        <f t="shared" si="113"/>
        <v/>
      </c>
      <c r="F375" s="12" t="str">
        <f t="shared" si="114"/>
        <v/>
      </c>
      <c r="G375" s="12"/>
      <c r="H375"/>
      <c r="I375"/>
      <c r="J375" s="12">
        <f t="shared" si="115"/>
        <v>0</v>
      </c>
      <c r="K375" s="12" t="str">
        <f t="shared" si="116"/>
        <v/>
      </c>
      <c r="L375" s="12" t="str">
        <f t="shared" si="117"/>
        <v/>
      </c>
      <c r="M375" s="12" t="str">
        <f t="shared" si="118"/>
        <v/>
      </c>
      <c r="N375" s="12"/>
      <c r="P375"/>
      <c r="Q375"/>
      <c r="R375" s="12">
        <f t="shared" si="119"/>
        <v>0</v>
      </c>
      <c r="S375" s="12" t="str">
        <f t="shared" si="120"/>
        <v/>
      </c>
      <c r="T375" s="12" t="str">
        <f t="shared" si="121"/>
        <v/>
      </c>
      <c r="U375" s="12" t="str">
        <f t="shared" si="122"/>
        <v/>
      </c>
      <c r="V375" s="12"/>
      <c r="Y375" s="12">
        <f t="shared" si="123"/>
        <v>0</v>
      </c>
      <c r="Z375" s="12">
        <f t="shared" si="124"/>
        <v>0</v>
      </c>
      <c r="AA375" s="12" t="str">
        <f t="shared" si="125"/>
        <v/>
      </c>
      <c r="AB375" s="12" t="str">
        <f t="shared" si="126"/>
        <v/>
      </c>
      <c r="AC375" s="12" t="str">
        <f t="shared" si="127"/>
        <v/>
      </c>
      <c r="AD375" s="12" t="str">
        <f>IF(OR(AE375="",AE375="(blank)",AE375="Grand Total"),"",MAX($AD$3:AD374)+1)</f>
        <v/>
      </c>
    </row>
    <row r="376" spans="3:30">
      <c r="C376" s="12">
        <f t="shared" si="111"/>
        <v>0</v>
      </c>
      <c r="D376" s="12">
        <f t="shared" si="112"/>
        <v>0</v>
      </c>
      <c r="E376" s="12" t="str">
        <f t="shared" si="113"/>
        <v/>
      </c>
      <c r="F376" s="12" t="str">
        <f t="shared" si="114"/>
        <v/>
      </c>
      <c r="G376" s="12"/>
      <c r="H376"/>
      <c r="I376"/>
      <c r="J376" s="12">
        <f t="shared" si="115"/>
        <v>0</v>
      </c>
      <c r="K376" s="12" t="str">
        <f t="shared" si="116"/>
        <v/>
      </c>
      <c r="L376" s="12" t="str">
        <f t="shared" si="117"/>
        <v/>
      </c>
      <c r="M376" s="12" t="str">
        <f t="shared" si="118"/>
        <v/>
      </c>
      <c r="N376" s="12"/>
      <c r="P376"/>
      <c r="Q376"/>
      <c r="R376" s="12">
        <f t="shared" si="119"/>
        <v>0</v>
      </c>
      <c r="S376" s="12" t="str">
        <f t="shared" si="120"/>
        <v/>
      </c>
      <c r="T376" s="12" t="str">
        <f t="shared" si="121"/>
        <v/>
      </c>
      <c r="U376" s="12" t="str">
        <f t="shared" si="122"/>
        <v/>
      </c>
      <c r="V376" s="12"/>
      <c r="Y376" s="12">
        <f t="shared" si="123"/>
        <v>0</v>
      </c>
      <c r="Z376" s="12">
        <f t="shared" si="124"/>
        <v>0</v>
      </c>
      <c r="AA376" s="12" t="str">
        <f t="shared" si="125"/>
        <v/>
      </c>
      <c r="AB376" s="12" t="str">
        <f t="shared" si="126"/>
        <v/>
      </c>
      <c r="AC376" s="12" t="str">
        <f t="shared" si="127"/>
        <v/>
      </c>
      <c r="AD376" s="12" t="str">
        <f>IF(OR(AE376="",AE376="(blank)",AE376="Grand Total"),"",MAX($AD$3:AD375)+1)</f>
        <v/>
      </c>
    </row>
    <row r="377" spans="3:30">
      <c r="C377" s="12">
        <f t="shared" si="111"/>
        <v>0</v>
      </c>
      <c r="D377" s="12">
        <f t="shared" si="112"/>
        <v>0</v>
      </c>
      <c r="E377" s="12" t="str">
        <f t="shared" si="113"/>
        <v/>
      </c>
      <c r="F377" s="12" t="str">
        <f t="shared" si="114"/>
        <v/>
      </c>
      <c r="G377" s="12"/>
      <c r="H377"/>
      <c r="I377"/>
      <c r="J377" s="12">
        <f t="shared" si="115"/>
        <v>0</v>
      </c>
      <c r="K377" s="12" t="str">
        <f t="shared" si="116"/>
        <v/>
      </c>
      <c r="L377" s="12" t="str">
        <f t="shared" si="117"/>
        <v/>
      </c>
      <c r="M377" s="12" t="str">
        <f t="shared" si="118"/>
        <v/>
      </c>
      <c r="N377" s="12"/>
      <c r="P377"/>
      <c r="Q377"/>
      <c r="R377" s="12">
        <f t="shared" si="119"/>
        <v>0</v>
      </c>
      <c r="S377" s="12" t="str">
        <f t="shared" si="120"/>
        <v/>
      </c>
      <c r="T377" s="12" t="str">
        <f t="shared" si="121"/>
        <v/>
      </c>
      <c r="U377" s="12" t="str">
        <f t="shared" si="122"/>
        <v/>
      </c>
      <c r="V377" s="12"/>
      <c r="Y377" s="12">
        <f t="shared" si="123"/>
        <v>0</v>
      </c>
      <c r="Z377" s="12">
        <f t="shared" si="124"/>
        <v>0</v>
      </c>
      <c r="AA377" s="12" t="str">
        <f t="shared" si="125"/>
        <v/>
      </c>
      <c r="AB377" s="12" t="str">
        <f t="shared" si="126"/>
        <v/>
      </c>
      <c r="AC377" s="12" t="str">
        <f t="shared" si="127"/>
        <v/>
      </c>
      <c r="AD377" s="12" t="str">
        <f>IF(OR(AE377="",AE377="(blank)",AE377="Grand Total"),"",MAX($AD$3:AD376)+1)</f>
        <v/>
      </c>
    </row>
    <row r="378" spans="3:30">
      <c r="C378" s="12">
        <f t="shared" si="111"/>
        <v>0</v>
      </c>
      <c r="D378" s="12">
        <f t="shared" si="112"/>
        <v>0</v>
      </c>
      <c r="E378" s="12" t="str">
        <f t="shared" si="113"/>
        <v/>
      </c>
      <c r="F378" s="12" t="str">
        <f t="shared" si="114"/>
        <v/>
      </c>
      <c r="G378" s="12"/>
      <c r="H378"/>
      <c r="I378"/>
      <c r="J378" s="12">
        <f t="shared" si="115"/>
        <v>0</v>
      </c>
      <c r="K378" s="12" t="str">
        <f t="shared" si="116"/>
        <v/>
      </c>
      <c r="L378" s="12" t="str">
        <f t="shared" si="117"/>
        <v/>
      </c>
      <c r="M378" s="12" t="str">
        <f t="shared" si="118"/>
        <v/>
      </c>
      <c r="N378" s="12"/>
      <c r="P378"/>
      <c r="Q378"/>
      <c r="R378" s="12">
        <f t="shared" si="119"/>
        <v>0</v>
      </c>
      <c r="S378" s="12" t="str">
        <f t="shared" si="120"/>
        <v/>
      </c>
      <c r="T378" s="12" t="str">
        <f t="shared" si="121"/>
        <v/>
      </c>
      <c r="U378" s="12" t="str">
        <f t="shared" si="122"/>
        <v/>
      </c>
      <c r="V378" s="12"/>
      <c r="Y378" s="12">
        <f t="shared" si="123"/>
        <v>0</v>
      </c>
      <c r="Z378" s="12">
        <f t="shared" si="124"/>
        <v>0</v>
      </c>
      <c r="AA378" s="12" t="str">
        <f t="shared" si="125"/>
        <v/>
      </c>
      <c r="AB378" s="12" t="str">
        <f t="shared" si="126"/>
        <v/>
      </c>
      <c r="AC378" s="12" t="str">
        <f t="shared" si="127"/>
        <v/>
      </c>
      <c r="AD378" s="12" t="str">
        <f>IF(OR(AE378="",AE378="(blank)",AE378="Grand Total"),"",MAX($AD$3:AD377)+1)</f>
        <v/>
      </c>
    </row>
    <row r="379" spans="3:30">
      <c r="C379" s="12">
        <f t="shared" si="111"/>
        <v>0</v>
      </c>
      <c r="D379" s="12">
        <f t="shared" si="112"/>
        <v>0</v>
      </c>
      <c r="E379" s="12" t="str">
        <f t="shared" si="113"/>
        <v/>
      </c>
      <c r="F379" s="12" t="str">
        <f t="shared" si="114"/>
        <v/>
      </c>
      <c r="G379" s="12"/>
      <c r="H379"/>
      <c r="I379"/>
      <c r="J379" s="12">
        <f t="shared" si="115"/>
        <v>0</v>
      </c>
      <c r="K379" s="12" t="str">
        <f t="shared" si="116"/>
        <v/>
      </c>
      <c r="L379" s="12" t="str">
        <f t="shared" si="117"/>
        <v/>
      </c>
      <c r="M379" s="12" t="str">
        <f t="shared" si="118"/>
        <v/>
      </c>
      <c r="N379" s="12"/>
      <c r="P379"/>
      <c r="Q379"/>
      <c r="R379" s="12">
        <f t="shared" si="119"/>
        <v>0</v>
      </c>
      <c r="S379" s="12" t="str">
        <f t="shared" si="120"/>
        <v/>
      </c>
      <c r="T379" s="12" t="str">
        <f t="shared" si="121"/>
        <v/>
      </c>
      <c r="U379" s="12" t="str">
        <f t="shared" si="122"/>
        <v/>
      </c>
      <c r="V379" s="12"/>
      <c r="Y379" s="12">
        <f t="shared" si="123"/>
        <v>0</v>
      </c>
      <c r="Z379" s="12">
        <f t="shared" si="124"/>
        <v>0</v>
      </c>
      <c r="AA379" s="12" t="str">
        <f t="shared" si="125"/>
        <v/>
      </c>
      <c r="AB379" s="12" t="str">
        <f t="shared" si="126"/>
        <v/>
      </c>
      <c r="AC379" s="12" t="str">
        <f t="shared" si="127"/>
        <v/>
      </c>
      <c r="AD379" s="12" t="str">
        <f>IF(OR(AE379="",AE379="(blank)",AE379="Grand Total"),"",MAX($AD$3:AD378)+1)</f>
        <v/>
      </c>
    </row>
    <row r="380" spans="3:30">
      <c r="C380" s="12">
        <f t="shared" si="111"/>
        <v>0</v>
      </c>
      <c r="D380" s="12">
        <f t="shared" si="112"/>
        <v>0</v>
      </c>
      <c r="E380" s="12" t="str">
        <f t="shared" si="113"/>
        <v/>
      </c>
      <c r="F380" s="12" t="str">
        <f t="shared" si="114"/>
        <v/>
      </c>
      <c r="G380" s="12"/>
      <c r="H380"/>
      <c r="I380"/>
      <c r="J380" s="12">
        <f t="shared" si="115"/>
        <v>0</v>
      </c>
      <c r="K380" s="12" t="str">
        <f t="shared" si="116"/>
        <v/>
      </c>
      <c r="L380" s="12" t="str">
        <f t="shared" si="117"/>
        <v/>
      </c>
      <c r="M380" s="12" t="str">
        <f t="shared" si="118"/>
        <v/>
      </c>
      <c r="N380" s="12"/>
      <c r="P380"/>
      <c r="Q380"/>
      <c r="R380" s="12">
        <f t="shared" si="119"/>
        <v>0</v>
      </c>
      <c r="S380" s="12" t="str">
        <f t="shared" si="120"/>
        <v/>
      </c>
      <c r="T380" s="12" t="str">
        <f t="shared" si="121"/>
        <v/>
      </c>
      <c r="U380" s="12" t="str">
        <f t="shared" si="122"/>
        <v/>
      </c>
      <c r="V380" s="12"/>
      <c r="Y380" s="12">
        <f t="shared" si="123"/>
        <v>0</v>
      </c>
      <c r="Z380" s="12">
        <f t="shared" si="124"/>
        <v>0</v>
      </c>
      <c r="AA380" s="12" t="str">
        <f t="shared" si="125"/>
        <v/>
      </c>
      <c r="AB380" s="12" t="str">
        <f t="shared" si="126"/>
        <v/>
      </c>
      <c r="AC380" s="12" t="str">
        <f t="shared" si="127"/>
        <v/>
      </c>
      <c r="AD380" s="12" t="str">
        <f>IF(OR(AE380="",AE380="(blank)",AE380="Grand Total"),"",MAX($AD$3:AD379)+1)</f>
        <v/>
      </c>
    </row>
    <row r="381" spans="3:30">
      <c r="C381" s="12">
        <f t="shared" si="111"/>
        <v>0</v>
      </c>
      <c r="D381" s="12">
        <f t="shared" si="112"/>
        <v>0</v>
      </c>
      <c r="E381" s="12" t="str">
        <f t="shared" si="113"/>
        <v/>
      </c>
      <c r="F381" s="12" t="str">
        <f t="shared" si="114"/>
        <v/>
      </c>
      <c r="G381" s="12"/>
      <c r="H381"/>
      <c r="I381"/>
      <c r="J381" s="12">
        <f t="shared" si="115"/>
        <v>0</v>
      </c>
      <c r="K381" s="12" t="str">
        <f t="shared" si="116"/>
        <v/>
      </c>
      <c r="L381" s="12" t="str">
        <f t="shared" si="117"/>
        <v/>
      </c>
      <c r="M381" s="12" t="str">
        <f t="shared" si="118"/>
        <v/>
      </c>
      <c r="N381" s="12"/>
      <c r="P381"/>
      <c r="Q381"/>
      <c r="R381" s="12">
        <f t="shared" si="119"/>
        <v>0</v>
      </c>
      <c r="S381" s="12" t="str">
        <f t="shared" si="120"/>
        <v/>
      </c>
      <c r="T381" s="12" t="str">
        <f t="shared" si="121"/>
        <v/>
      </c>
      <c r="U381" s="12" t="str">
        <f t="shared" si="122"/>
        <v/>
      </c>
      <c r="V381" s="12"/>
      <c r="Y381" s="12">
        <f t="shared" si="123"/>
        <v>0</v>
      </c>
      <c r="Z381" s="12">
        <f t="shared" si="124"/>
        <v>0</v>
      </c>
      <c r="AA381" s="12" t="str">
        <f t="shared" si="125"/>
        <v/>
      </c>
      <c r="AB381" s="12" t="str">
        <f t="shared" si="126"/>
        <v/>
      </c>
      <c r="AC381" s="12" t="str">
        <f t="shared" si="127"/>
        <v/>
      </c>
      <c r="AD381" s="12" t="str">
        <f>IF(OR(AE381="",AE381="(blank)",AE381="Grand Total"),"",MAX($AD$3:AD380)+1)</f>
        <v/>
      </c>
    </row>
    <row r="382" spans="3:30">
      <c r="C382" s="12">
        <f t="shared" si="111"/>
        <v>0</v>
      </c>
      <c r="D382" s="12">
        <f t="shared" si="112"/>
        <v>0</v>
      </c>
      <c r="E382" s="12" t="str">
        <f t="shared" si="113"/>
        <v/>
      </c>
      <c r="F382" s="12" t="str">
        <f t="shared" si="114"/>
        <v/>
      </c>
      <c r="G382" s="12"/>
      <c r="H382"/>
      <c r="I382"/>
      <c r="J382" s="12">
        <f t="shared" si="115"/>
        <v>0</v>
      </c>
      <c r="K382" s="12" t="str">
        <f t="shared" si="116"/>
        <v/>
      </c>
      <c r="L382" s="12" t="str">
        <f t="shared" si="117"/>
        <v/>
      </c>
      <c r="M382" s="12" t="str">
        <f t="shared" si="118"/>
        <v/>
      </c>
      <c r="N382" s="12"/>
      <c r="P382"/>
      <c r="Q382"/>
      <c r="R382" s="12">
        <f t="shared" si="119"/>
        <v>0</v>
      </c>
      <c r="S382" s="12" t="str">
        <f t="shared" si="120"/>
        <v/>
      </c>
      <c r="T382" s="12" t="str">
        <f t="shared" si="121"/>
        <v/>
      </c>
      <c r="U382" s="12" t="str">
        <f t="shared" si="122"/>
        <v/>
      </c>
      <c r="V382" s="12"/>
      <c r="Y382" s="12">
        <f t="shared" si="123"/>
        <v>0</v>
      </c>
      <c r="Z382" s="12">
        <f t="shared" si="124"/>
        <v>0</v>
      </c>
      <c r="AA382" s="12" t="str">
        <f t="shared" si="125"/>
        <v/>
      </c>
      <c r="AB382" s="12" t="str">
        <f t="shared" si="126"/>
        <v/>
      </c>
      <c r="AC382" s="12" t="str">
        <f t="shared" si="127"/>
        <v/>
      </c>
      <c r="AD382" s="12" t="str">
        <f>IF(OR(AE382="",AE382="(blank)",AE382="Grand Total"),"",MAX($AD$3:AD381)+1)</f>
        <v/>
      </c>
    </row>
    <row r="383" spans="3:30">
      <c r="C383" s="12">
        <f t="shared" si="111"/>
        <v>0</v>
      </c>
      <c r="D383" s="12">
        <f t="shared" si="112"/>
        <v>0</v>
      </c>
      <c r="E383" s="12" t="str">
        <f t="shared" si="113"/>
        <v/>
      </c>
      <c r="F383" s="12" t="str">
        <f t="shared" si="114"/>
        <v/>
      </c>
      <c r="G383" s="12"/>
      <c r="H383"/>
      <c r="I383"/>
      <c r="J383" s="12">
        <f t="shared" si="115"/>
        <v>0</v>
      </c>
      <c r="K383" s="12" t="str">
        <f t="shared" si="116"/>
        <v/>
      </c>
      <c r="L383" s="12" t="str">
        <f t="shared" si="117"/>
        <v/>
      </c>
      <c r="M383" s="12" t="str">
        <f t="shared" si="118"/>
        <v/>
      </c>
      <c r="N383" s="12"/>
      <c r="P383"/>
      <c r="Q383"/>
      <c r="R383" s="12">
        <f t="shared" si="119"/>
        <v>0</v>
      </c>
      <c r="S383" s="12" t="str">
        <f t="shared" si="120"/>
        <v/>
      </c>
      <c r="T383" s="12" t="str">
        <f t="shared" si="121"/>
        <v/>
      </c>
      <c r="U383" s="12" t="str">
        <f t="shared" si="122"/>
        <v/>
      </c>
      <c r="V383" s="12"/>
      <c r="Y383" s="12">
        <f t="shared" si="123"/>
        <v>0</v>
      </c>
      <c r="Z383" s="12">
        <f t="shared" si="124"/>
        <v>0</v>
      </c>
      <c r="AA383" s="12" t="str">
        <f t="shared" si="125"/>
        <v/>
      </c>
      <c r="AB383" s="12" t="str">
        <f t="shared" si="126"/>
        <v/>
      </c>
      <c r="AC383" s="12" t="str">
        <f t="shared" si="127"/>
        <v/>
      </c>
      <c r="AD383" s="12" t="str">
        <f>IF(OR(AE383="",AE383="(blank)",AE383="Grand Total"),"",MAX($AD$3:AD382)+1)</f>
        <v/>
      </c>
    </row>
    <row r="384" spans="3:30">
      <c r="C384" s="12">
        <f t="shared" si="111"/>
        <v>0</v>
      </c>
      <c r="D384" s="12">
        <f t="shared" si="112"/>
        <v>0</v>
      </c>
      <c r="E384" s="12" t="str">
        <f t="shared" si="113"/>
        <v/>
      </c>
      <c r="F384" s="12" t="str">
        <f t="shared" si="114"/>
        <v/>
      </c>
      <c r="G384" s="12"/>
      <c r="H384"/>
      <c r="I384"/>
      <c r="J384" s="12">
        <f t="shared" si="115"/>
        <v>0</v>
      </c>
      <c r="K384" s="12" t="str">
        <f t="shared" si="116"/>
        <v/>
      </c>
      <c r="L384" s="12" t="str">
        <f t="shared" si="117"/>
        <v/>
      </c>
      <c r="M384" s="12" t="str">
        <f t="shared" si="118"/>
        <v/>
      </c>
      <c r="N384" s="12"/>
      <c r="P384"/>
      <c r="Q384"/>
      <c r="R384" s="12">
        <f t="shared" si="119"/>
        <v>0</v>
      </c>
      <c r="S384" s="12" t="str">
        <f t="shared" si="120"/>
        <v/>
      </c>
      <c r="T384" s="12" t="str">
        <f t="shared" si="121"/>
        <v/>
      </c>
      <c r="U384" s="12" t="str">
        <f t="shared" si="122"/>
        <v/>
      </c>
      <c r="V384" s="12"/>
      <c r="Y384" s="12">
        <f t="shared" si="123"/>
        <v>0</v>
      </c>
      <c r="Z384" s="12">
        <f t="shared" si="124"/>
        <v>0</v>
      </c>
      <c r="AA384" s="12" t="str">
        <f t="shared" si="125"/>
        <v/>
      </c>
      <c r="AB384" s="12" t="str">
        <f t="shared" si="126"/>
        <v/>
      </c>
      <c r="AC384" s="12" t="str">
        <f t="shared" si="127"/>
        <v/>
      </c>
      <c r="AD384" s="12" t="str">
        <f>IF(OR(AE384="",AE384="(blank)",AE384="Grand Total"),"",MAX($AD$3:AD383)+1)</f>
        <v/>
      </c>
    </row>
    <row r="385" spans="3:30">
      <c r="C385" s="12">
        <f t="shared" si="111"/>
        <v>0</v>
      </c>
      <c r="D385" s="12">
        <f t="shared" si="112"/>
        <v>0</v>
      </c>
      <c r="E385" s="12" t="str">
        <f t="shared" si="113"/>
        <v/>
      </c>
      <c r="F385" s="12" t="str">
        <f t="shared" si="114"/>
        <v/>
      </c>
      <c r="G385" s="12"/>
      <c r="H385"/>
      <c r="I385"/>
      <c r="J385" s="12">
        <f t="shared" si="115"/>
        <v>0</v>
      </c>
      <c r="K385" s="12" t="str">
        <f t="shared" si="116"/>
        <v/>
      </c>
      <c r="L385" s="12" t="str">
        <f t="shared" si="117"/>
        <v/>
      </c>
      <c r="M385" s="12" t="str">
        <f t="shared" si="118"/>
        <v/>
      </c>
      <c r="N385" s="12"/>
      <c r="P385"/>
      <c r="Q385"/>
      <c r="R385" s="12">
        <f t="shared" si="119"/>
        <v>0</v>
      </c>
      <c r="S385" s="12" t="str">
        <f t="shared" si="120"/>
        <v/>
      </c>
      <c r="T385" s="12" t="str">
        <f t="shared" si="121"/>
        <v/>
      </c>
      <c r="U385" s="12" t="str">
        <f t="shared" si="122"/>
        <v/>
      </c>
      <c r="V385" s="12"/>
      <c r="Y385" s="12">
        <f t="shared" si="123"/>
        <v>0</v>
      </c>
      <c r="Z385" s="12">
        <f t="shared" si="124"/>
        <v>0</v>
      </c>
      <c r="AA385" s="12" t="str">
        <f t="shared" si="125"/>
        <v/>
      </c>
      <c r="AB385" s="12" t="str">
        <f t="shared" si="126"/>
        <v/>
      </c>
      <c r="AC385" s="12" t="str">
        <f t="shared" si="127"/>
        <v/>
      </c>
      <c r="AD385" s="12" t="str">
        <f>IF(OR(AE385="",AE385="(blank)",AE385="Grand Total"),"",MAX($AD$3:AD384)+1)</f>
        <v/>
      </c>
    </row>
    <row r="386" spans="3:30">
      <c r="C386" s="12">
        <f t="shared" si="111"/>
        <v>0</v>
      </c>
      <c r="D386" s="12">
        <f t="shared" si="112"/>
        <v>0</v>
      </c>
      <c r="E386" s="12" t="str">
        <f t="shared" si="113"/>
        <v/>
      </c>
      <c r="F386" s="12" t="str">
        <f t="shared" si="114"/>
        <v/>
      </c>
      <c r="G386" s="12"/>
      <c r="H386"/>
      <c r="I386"/>
      <c r="J386" s="12">
        <f t="shared" si="115"/>
        <v>0</v>
      </c>
      <c r="K386" s="12" t="str">
        <f t="shared" si="116"/>
        <v/>
      </c>
      <c r="L386" s="12" t="str">
        <f t="shared" si="117"/>
        <v/>
      </c>
      <c r="M386" s="12" t="str">
        <f t="shared" si="118"/>
        <v/>
      </c>
      <c r="N386" s="12"/>
      <c r="P386"/>
      <c r="Q386"/>
      <c r="R386" s="12">
        <f t="shared" si="119"/>
        <v>0</v>
      </c>
      <c r="S386" s="12" t="str">
        <f t="shared" si="120"/>
        <v/>
      </c>
      <c r="T386" s="12" t="str">
        <f t="shared" si="121"/>
        <v/>
      </c>
      <c r="U386" s="12" t="str">
        <f t="shared" si="122"/>
        <v/>
      </c>
      <c r="V386" s="12"/>
      <c r="Y386" s="12">
        <f t="shared" si="123"/>
        <v>0</v>
      </c>
      <c r="Z386" s="12">
        <f t="shared" si="124"/>
        <v>0</v>
      </c>
      <c r="AA386" s="12" t="str">
        <f t="shared" si="125"/>
        <v/>
      </c>
      <c r="AB386" s="12" t="str">
        <f t="shared" si="126"/>
        <v/>
      </c>
      <c r="AC386" s="12" t="str">
        <f t="shared" si="127"/>
        <v/>
      </c>
      <c r="AD386" s="12" t="str">
        <f>IF(OR(AE386="",AE386="(blank)",AE386="Grand Total"),"",MAX($AD$3:AD385)+1)</f>
        <v/>
      </c>
    </row>
    <row r="387" spans="3:30">
      <c r="C387" s="12">
        <f t="shared" si="111"/>
        <v>0</v>
      </c>
      <c r="D387" s="12">
        <f t="shared" si="112"/>
        <v>0</v>
      </c>
      <c r="E387" s="12" t="str">
        <f t="shared" si="113"/>
        <v/>
      </c>
      <c r="F387" s="12" t="str">
        <f t="shared" si="114"/>
        <v/>
      </c>
      <c r="G387" s="12"/>
      <c r="H387"/>
      <c r="I387"/>
      <c r="J387" s="12">
        <f t="shared" si="115"/>
        <v>0</v>
      </c>
      <c r="K387" s="12" t="str">
        <f t="shared" si="116"/>
        <v/>
      </c>
      <c r="L387" s="12" t="str">
        <f t="shared" si="117"/>
        <v/>
      </c>
      <c r="M387" s="12" t="str">
        <f t="shared" si="118"/>
        <v/>
      </c>
      <c r="N387" s="12"/>
      <c r="P387"/>
      <c r="Q387"/>
      <c r="R387" s="12">
        <f t="shared" si="119"/>
        <v>0</v>
      </c>
      <c r="S387" s="12" t="str">
        <f t="shared" si="120"/>
        <v/>
      </c>
      <c r="T387" s="12" t="str">
        <f t="shared" si="121"/>
        <v/>
      </c>
      <c r="U387" s="12" t="str">
        <f t="shared" si="122"/>
        <v/>
      </c>
      <c r="V387" s="12"/>
      <c r="Y387" s="12">
        <f t="shared" si="123"/>
        <v>0</v>
      </c>
      <c r="Z387" s="12">
        <f t="shared" si="124"/>
        <v>0</v>
      </c>
      <c r="AA387" s="12" t="str">
        <f t="shared" si="125"/>
        <v/>
      </c>
      <c r="AB387" s="12" t="str">
        <f t="shared" si="126"/>
        <v/>
      </c>
      <c r="AC387" s="12" t="str">
        <f t="shared" si="127"/>
        <v/>
      </c>
      <c r="AD387" s="12" t="str">
        <f>IF(OR(AE387="",AE387="(blank)",AE387="Grand Total"),"",MAX($AD$3:AD386)+1)</f>
        <v/>
      </c>
    </row>
    <row r="388" spans="3:30">
      <c r="C388" s="12">
        <f t="shared" si="111"/>
        <v>0</v>
      </c>
      <c r="D388" s="12">
        <f t="shared" si="112"/>
        <v>0</v>
      </c>
      <c r="E388" s="12" t="str">
        <f t="shared" si="113"/>
        <v/>
      </c>
      <c r="F388" s="12" t="str">
        <f t="shared" si="114"/>
        <v/>
      </c>
      <c r="G388" s="12"/>
      <c r="H388"/>
      <c r="I388"/>
      <c r="J388" s="12">
        <f t="shared" si="115"/>
        <v>0</v>
      </c>
      <c r="K388" s="12" t="str">
        <f t="shared" si="116"/>
        <v/>
      </c>
      <c r="L388" s="12" t="str">
        <f t="shared" si="117"/>
        <v/>
      </c>
      <c r="M388" s="12" t="str">
        <f t="shared" si="118"/>
        <v/>
      </c>
      <c r="N388" s="12"/>
      <c r="P388"/>
      <c r="Q388"/>
      <c r="R388" s="12">
        <f t="shared" si="119"/>
        <v>0</v>
      </c>
      <c r="S388" s="12" t="str">
        <f t="shared" si="120"/>
        <v/>
      </c>
      <c r="T388" s="12" t="str">
        <f t="shared" si="121"/>
        <v/>
      </c>
      <c r="U388" s="12" t="str">
        <f t="shared" si="122"/>
        <v/>
      </c>
      <c r="V388" s="12"/>
      <c r="Y388" s="12">
        <f t="shared" si="123"/>
        <v>0</v>
      </c>
      <c r="Z388" s="12">
        <f t="shared" si="124"/>
        <v>0</v>
      </c>
      <c r="AA388" s="12" t="str">
        <f t="shared" si="125"/>
        <v/>
      </c>
      <c r="AB388" s="12" t="str">
        <f t="shared" si="126"/>
        <v/>
      </c>
      <c r="AC388" s="12" t="str">
        <f t="shared" si="127"/>
        <v/>
      </c>
      <c r="AD388" s="12" t="str">
        <f>IF(OR(AE388="",AE388="(blank)",AE388="Grand Total"),"",MAX($AD$3:AD387)+1)</f>
        <v/>
      </c>
    </row>
    <row r="389" spans="3:30">
      <c r="C389" s="12">
        <f t="shared" si="111"/>
        <v>0</v>
      </c>
      <c r="D389" s="12">
        <f t="shared" si="112"/>
        <v>0</v>
      </c>
      <c r="E389" s="12" t="str">
        <f t="shared" si="113"/>
        <v/>
      </c>
      <c r="F389" s="12" t="str">
        <f t="shared" si="114"/>
        <v/>
      </c>
      <c r="G389" s="12"/>
      <c r="H389"/>
      <c r="I389"/>
      <c r="J389" s="12">
        <f t="shared" si="115"/>
        <v>0</v>
      </c>
      <c r="K389" s="12" t="str">
        <f t="shared" si="116"/>
        <v/>
      </c>
      <c r="L389" s="12" t="str">
        <f t="shared" si="117"/>
        <v/>
      </c>
      <c r="M389" s="12" t="str">
        <f t="shared" si="118"/>
        <v/>
      </c>
      <c r="N389" s="12"/>
      <c r="P389"/>
      <c r="Q389"/>
      <c r="R389" s="12">
        <f t="shared" si="119"/>
        <v>0</v>
      </c>
      <c r="S389" s="12" t="str">
        <f t="shared" si="120"/>
        <v/>
      </c>
      <c r="T389" s="12" t="str">
        <f t="shared" si="121"/>
        <v/>
      </c>
      <c r="U389" s="12" t="str">
        <f t="shared" si="122"/>
        <v/>
      </c>
      <c r="V389" s="12"/>
      <c r="Y389" s="12">
        <f t="shared" si="123"/>
        <v>0</v>
      </c>
      <c r="Z389" s="12">
        <f t="shared" si="124"/>
        <v>0</v>
      </c>
      <c r="AA389" s="12" t="str">
        <f t="shared" si="125"/>
        <v/>
      </c>
      <c r="AB389" s="12" t="str">
        <f t="shared" si="126"/>
        <v/>
      </c>
      <c r="AC389" s="12" t="str">
        <f t="shared" si="127"/>
        <v/>
      </c>
      <c r="AD389" s="12" t="str">
        <f>IF(OR(AE389="",AE389="(blank)",AE389="Grand Total"),"",MAX($AD$3:AD388)+1)</f>
        <v/>
      </c>
    </row>
    <row r="390" spans="3:30">
      <c r="C390" s="12">
        <f t="shared" si="111"/>
        <v>0</v>
      </c>
      <c r="D390" s="12">
        <f t="shared" si="112"/>
        <v>0</v>
      </c>
      <c r="E390" s="12" t="str">
        <f t="shared" si="113"/>
        <v/>
      </c>
      <c r="F390" s="12" t="str">
        <f t="shared" si="114"/>
        <v/>
      </c>
      <c r="G390" s="12"/>
      <c r="H390"/>
      <c r="I390"/>
      <c r="J390" s="12">
        <f t="shared" si="115"/>
        <v>0</v>
      </c>
      <c r="K390" s="12" t="str">
        <f t="shared" si="116"/>
        <v/>
      </c>
      <c r="L390" s="12" t="str">
        <f t="shared" si="117"/>
        <v/>
      </c>
      <c r="M390" s="12" t="str">
        <f t="shared" si="118"/>
        <v/>
      </c>
      <c r="N390" s="12"/>
      <c r="P390"/>
      <c r="Q390"/>
      <c r="R390" s="12">
        <f t="shared" si="119"/>
        <v>0</v>
      </c>
      <c r="S390" s="12" t="str">
        <f t="shared" si="120"/>
        <v/>
      </c>
      <c r="T390" s="12" t="str">
        <f t="shared" si="121"/>
        <v/>
      </c>
      <c r="U390" s="12" t="str">
        <f t="shared" si="122"/>
        <v/>
      </c>
      <c r="V390" s="12"/>
      <c r="Y390" s="12">
        <f t="shared" si="123"/>
        <v>0</v>
      </c>
      <c r="Z390" s="12">
        <f t="shared" si="124"/>
        <v>0</v>
      </c>
      <c r="AA390" s="12" t="str">
        <f t="shared" si="125"/>
        <v/>
      </c>
      <c r="AB390" s="12" t="str">
        <f t="shared" si="126"/>
        <v/>
      </c>
      <c r="AC390" s="12" t="str">
        <f t="shared" si="127"/>
        <v/>
      </c>
      <c r="AD390" s="12" t="str">
        <f>IF(OR(AE390="",AE390="(blank)",AE390="Grand Total"),"",MAX($AD$3:AD389)+1)</f>
        <v/>
      </c>
    </row>
    <row r="391" spans="3:30">
      <c r="C391" s="12">
        <f t="shared" si="111"/>
        <v>0</v>
      </c>
      <c r="D391" s="12">
        <f t="shared" si="112"/>
        <v>0</v>
      </c>
      <c r="E391" s="12" t="str">
        <f t="shared" si="113"/>
        <v/>
      </c>
      <c r="F391" s="12" t="str">
        <f t="shared" si="114"/>
        <v/>
      </c>
      <c r="G391" s="12"/>
      <c r="H391"/>
      <c r="I391"/>
      <c r="J391" s="12">
        <f t="shared" si="115"/>
        <v>0</v>
      </c>
      <c r="K391" s="12" t="str">
        <f t="shared" si="116"/>
        <v/>
      </c>
      <c r="L391" s="12" t="str">
        <f t="shared" si="117"/>
        <v/>
      </c>
      <c r="M391" s="12" t="str">
        <f t="shared" si="118"/>
        <v/>
      </c>
      <c r="N391" s="12"/>
      <c r="P391"/>
      <c r="Q391"/>
      <c r="R391" s="12">
        <f t="shared" si="119"/>
        <v>0</v>
      </c>
      <c r="S391" s="12" t="str">
        <f t="shared" si="120"/>
        <v/>
      </c>
      <c r="T391" s="12" t="str">
        <f t="shared" si="121"/>
        <v/>
      </c>
      <c r="U391" s="12" t="str">
        <f t="shared" si="122"/>
        <v/>
      </c>
      <c r="V391" s="12"/>
      <c r="Y391" s="12">
        <f t="shared" si="123"/>
        <v>0</v>
      </c>
      <c r="Z391" s="12">
        <f t="shared" si="124"/>
        <v>0</v>
      </c>
      <c r="AA391" s="12" t="str">
        <f t="shared" si="125"/>
        <v/>
      </c>
      <c r="AB391" s="12" t="str">
        <f t="shared" si="126"/>
        <v/>
      </c>
      <c r="AC391" s="12" t="str">
        <f t="shared" si="127"/>
        <v/>
      </c>
      <c r="AD391" s="12" t="str">
        <f>IF(OR(AE391="",AE391="(blank)",AE391="Grand Total"),"",MAX($AD$3:AD390)+1)</f>
        <v/>
      </c>
    </row>
    <row r="392" spans="3:30">
      <c r="C392" s="12">
        <f t="shared" si="111"/>
        <v>0</v>
      </c>
      <c r="D392" s="12">
        <f t="shared" si="112"/>
        <v>0</v>
      </c>
      <c r="E392" s="12" t="str">
        <f t="shared" si="113"/>
        <v/>
      </c>
      <c r="F392" s="12" t="str">
        <f t="shared" si="114"/>
        <v/>
      </c>
      <c r="G392" s="12"/>
      <c r="H392"/>
      <c r="I392"/>
      <c r="J392" s="12">
        <f t="shared" si="115"/>
        <v>0</v>
      </c>
      <c r="K392" s="12" t="str">
        <f t="shared" si="116"/>
        <v/>
      </c>
      <c r="L392" s="12" t="str">
        <f t="shared" si="117"/>
        <v/>
      </c>
      <c r="M392" s="12" t="str">
        <f t="shared" si="118"/>
        <v/>
      </c>
      <c r="N392" s="12"/>
      <c r="P392"/>
      <c r="Q392"/>
      <c r="R392" s="12">
        <f t="shared" si="119"/>
        <v>0</v>
      </c>
      <c r="S392" s="12" t="str">
        <f t="shared" si="120"/>
        <v/>
      </c>
      <c r="T392" s="12" t="str">
        <f t="shared" si="121"/>
        <v/>
      </c>
      <c r="U392" s="12" t="str">
        <f t="shared" si="122"/>
        <v/>
      </c>
      <c r="V392" s="12"/>
      <c r="Y392" s="12">
        <f t="shared" si="123"/>
        <v>0</v>
      </c>
      <c r="Z392" s="12">
        <f t="shared" si="124"/>
        <v>0</v>
      </c>
      <c r="AA392" s="12" t="str">
        <f t="shared" si="125"/>
        <v/>
      </c>
      <c r="AB392" s="12" t="str">
        <f t="shared" si="126"/>
        <v/>
      </c>
      <c r="AC392" s="12" t="str">
        <f t="shared" si="127"/>
        <v/>
      </c>
      <c r="AD392" s="12" t="str">
        <f>IF(OR(AE392="",AE392="(blank)",AE392="Grand Total"),"",MAX($AD$3:AD391)+1)</f>
        <v/>
      </c>
    </row>
    <row r="393" spans="3:30">
      <c r="C393" s="12">
        <f t="shared" si="111"/>
        <v>0</v>
      </c>
      <c r="D393" s="12">
        <f t="shared" si="112"/>
        <v>0</v>
      </c>
      <c r="E393" s="12" t="str">
        <f t="shared" si="113"/>
        <v/>
      </c>
      <c r="F393" s="12" t="str">
        <f t="shared" si="114"/>
        <v/>
      </c>
      <c r="G393" s="12"/>
      <c r="H393"/>
      <c r="I393"/>
      <c r="J393" s="12">
        <f t="shared" si="115"/>
        <v>0</v>
      </c>
      <c r="K393" s="12" t="str">
        <f t="shared" si="116"/>
        <v/>
      </c>
      <c r="L393" s="12" t="str">
        <f t="shared" si="117"/>
        <v/>
      </c>
      <c r="M393" s="12" t="str">
        <f t="shared" si="118"/>
        <v/>
      </c>
      <c r="N393" s="12"/>
      <c r="P393"/>
      <c r="Q393"/>
      <c r="R393" s="12">
        <f t="shared" si="119"/>
        <v>0</v>
      </c>
      <c r="S393" s="12" t="str">
        <f t="shared" si="120"/>
        <v/>
      </c>
      <c r="T393" s="12" t="str">
        <f t="shared" si="121"/>
        <v/>
      </c>
      <c r="U393" s="12" t="str">
        <f t="shared" si="122"/>
        <v/>
      </c>
      <c r="V393" s="12"/>
      <c r="Y393" s="12">
        <f t="shared" si="123"/>
        <v>0</v>
      </c>
      <c r="Z393" s="12">
        <f t="shared" si="124"/>
        <v>0</v>
      </c>
      <c r="AA393" s="12" t="str">
        <f t="shared" si="125"/>
        <v/>
      </c>
      <c r="AB393" s="12" t="str">
        <f t="shared" si="126"/>
        <v/>
      </c>
      <c r="AC393" s="12" t="str">
        <f t="shared" si="127"/>
        <v/>
      </c>
      <c r="AD393" s="12" t="str">
        <f>IF(OR(AE393="",AE393="(blank)",AE393="Grand Total"),"",MAX($AD$3:AD392)+1)</f>
        <v/>
      </c>
    </row>
    <row r="394" spans="3:30">
      <c r="C394" s="12">
        <f t="shared" si="111"/>
        <v>0</v>
      </c>
      <c r="D394" s="12">
        <f t="shared" si="112"/>
        <v>0</v>
      </c>
      <c r="E394" s="12" t="str">
        <f t="shared" si="113"/>
        <v/>
      </c>
      <c r="F394" s="12" t="str">
        <f t="shared" si="114"/>
        <v/>
      </c>
      <c r="G394" s="12"/>
      <c r="H394"/>
      <c r="I394"/>
      <c r="J394" s="12">
        <f t="shared" si="115"/>
        <v>0</v>
      </c>
      <c r="K394" s="12" t="str">
        <f t="shared" si="116"/>
        <v/>
      </c>
      <c r="L394" s="12" t="str">
        <f t="shared" si="117"/>
        <v/>
      </c>
      <c r="M394" s="12" t="str">
        <f t="shared" si="118"/>
        <v/>
      </c>
      <c r="N394" s="12"/>
      <c r="P394"/>
      <c r="Q394"/>
      <c r="R394" s="12">
        <f t="shared" si="119"/>
        <v>0</v>
      </c>
      <c r="S394" s="12" t="str">
        <f t="shared" si="120"/>
        <v/>
      </c>
      <c r="T394" s="12" t="str">
        <f t="shared" si="121"/>
        <v/>
      </c>
      <c r="U394" s="12" t="str">
        <f t="shared" si="122"/>
        <v/>
      </c>
      <c r="V394" s="12"/>
      <c r="Y394" s="12">
        <f t="shared" si="123"/>
        <v>0</v>
      </c>
      <c r="Z394" s="12">
        <f t="shared" si="124"/>
        <v>0</v>
      </c>
      <c r="AA394" s="12" t="str">
        <f t="shared" si="125"/>
        <v/>
      </c>
      <c r="AB394" s="12" t="str">
        <f t="shared" si="126"/>
        <v/>
      </c>
      <c r="AC394" s="12" t="str">
        <f t="shared" si="127"/>
        <v/>
      </c>
      <c r="AD394" s="12" t="str">
        <f>IF(OR(AE394="",AE394="(blank)",AE394="Grand Total"),"",MAX($AD$3:AD393)+1)</f>
        <v/>
      </c>
    </row>
    <row r="395" spans="3:30">
      <c r="C395" s="12">
        <f t="shared" si="111"/>
        <v>0</v>
      </c>
      <c r="D395" s="12">
        <f t="shared" si="112"/>
        <v>0</v>
      </c>
      <c r="E395" s="12" t="str">
        <f t="shared" si="113"/>
        <v/>
      </c>
      <c r="F395" s="12" t="str">
        <f t="shared" si="114"/>
        <v/>
      </c>
      <c r="G395" s="12"/>
      <c r="H395"/>
      <c r="I395"/>
      <c r="J395" s="12">
        <f t="shared" si="115"/>
        <v>0</v>
      </c>
      <c r="K395" s="12" t="str">
        <f t="shared" si="116"/>
        <v/>
      </c>
      <c r="L395" s="12" t="str">
        <f t="shared" si="117"/>
        <v/>
      </c>
      <c r="M395" s="12" t="str">
        <f t="shared" si="118"/>
        <v/>
      </c>
      <c r="N395" s="12"/>
      <c r="P395"/>
      <c r="Q395"/>
      <c r="R395" s="12">
        <f t="shared" si="119"/>
        <v>0</v>
      </c>
      <c r="S395" s="12" t="str">
        <f t="shared" si="120"/>
        <v/>
      </c>
      <c r="T395" s="12" t="str">
        <f t="shared" si="121"/>
        <v/>
      </c>
      <c r="U395" s="12" t="str">
        <f t="shared" si="122"/>
        <v/>
      </c>
      <c r="V395" s="12"/>
      <c r="Y395" s="12">
        <f t="shared" si="123"/>
        <v>0</v>
      </c>
      <c r="Z395" s="12">
        <f t="shared" si="124"/>
        <v>0</v>
      </c>
      <c r="AA395" s="12" t="str">
        <f t="shared" si="125"/>
        <v/>
      </c>
      <c r="AB395" s="12" t="str">
        <f t="shared" si="126"/>
        <v/>
      </c>
      <c r="AC395" s="12" t="str">
        <f t="shared" si="127"/>
        <v/>
      </c>
      <c r="AD395" s="12" t="str">
        <f>IF(OR(AE395="",AE395="(blank)",AE395="Grand Total"),"",MAX($AD$3:AD394)+1)</f>
        <v/>
      </c>
    </row>
    <row r="396" spans="3:30">
      <c r="C396" s="12">
        <f t="shared" si="111"/>
        <v>0</v>
      </c>
      <c r="D396" s="12">
        <f t="shared" si="112"/>
        <v>0</v>
      </c>
      <c r="E396" s="12" t="str">
        <f t="shared" si="113"/>
        <v/>
      </c>
      <c r="F396" s="12" t="str">
        <f t="shared" si="114"/>
        <v/>
      </c>
      <c r="G396" s="12"/>
      <c r="H396"/>
      <c r="I396"/>
      <c r="J396" s="12">
        <f t="shared" si="115"/>
        <v>0</v>
      </c>
      <c r="K396" s="12" t="str">
        <f t="shared" si="116"/>
        <v/>
      </c>
      <c r="L396" s="12" t="str">
        <f t="shared" si="117"/>
        <v/>
      </c>
      <c r="M396" s="12" t="str">
        <f t="shared" si="118"/>
        <v/>
      </c>
      <c r="N396" s="12"/>
      <c r="P396"/>
      <c r="Q396"/>
      <c r="R396" s="12">
        <f t="shared" si="119"/>
        <v>0</v>
      </c>
      <c r="S396" s="12" t="str">
        <f t="shared" si="120"/>
        <v/>
      </c>
      <c r="T396" s="12" t="str">
        <f t="shared" si="121"/>
        <v/>
      </c>
      <c r="U396" s="12" t="str">
        <f t="shared" si="122"/>
        <v/>
      </c>
      <c r="V396" s="12"/>
      <c r="Y396" s="12">
        <f t="shared" si="123"/>
        <v>0</v>
      </c>
      <c r="Z396" s="12">
        <f t="shared" si="124"/>
        <v>0</v>
      </c>
      <c r="AA396" s="12" t="str">
        <f t="shared" si="125"/>
        <v/>
      </c>
      <c r="AB396" s="12" t="str">
        <f t="shared" si="126"/>
        <v/>
      </c>
      <c r="AC396" s="12" t="str">
        <f t="shared" si="127"/>
        <v/>
      </c>
      <c r="AD396" s="12" t="str">
        <f>IF(OR(AE396="",AE396="(blank)",AE396="Grand Total"),"",MAX($AD$3:AD395)+1)</f>
        <v/>
      </c>
    </row>
    <row r="397" spans="3:30">
      <c r="C397" s="12">
        <f t="shared" si="111"/>
        <v>0</v>
      </c>
      <c r="D397" s="12">
        <f t="shared" si="112"/>
        <v>0</v>
      </c>
      <c r="E397" s="12" t="str">
        <f t="shared" si="113"/>
        <v/>
      </c>
      <c r="F397" s="12" t="str">
        <f t="shared" si="114"/>
        <v/>
      </c>
      <c r="G397" s="12"/>
      <c r="H397"/>
      <c r="I397"/>
      <c r="J397" s="12">
        <f t="shared" si="115"/>
        <v>0</v>
      </c>
      <c r="K397" s="12" t="str">
        <f t="shared" si="116"/>
        <v/>
      </c>
      <c r="L397" s="12" t="str">
        <f t="shared" si="117"/>
        <v/>
      </c>
      <c r="M397" s="12" t="str">
        <f t="shared" si="118"/>
        <v/>
      </c>
      <c r="N397" s="12"/>
      <c r="P397"/>
      <c r="Q397"/>
      <c r="R397" s="12">
        <f t="shared" si="119"/>
        <v>0</v>
      </c>
      <c r="S397" s="12" t="str">
        <f t="shared" si="120"/>
        <v/>
      </c>
      <c r="T397" s="12" t="str">
        <f t="shared" si="121"/>
        <v/>
      </c>
      <c r="U397" s="12" t="str">
        <f t="shared" si="122"/>
        <v/>
      </c>
      <c r="V397" s="12"/>
      <c r="Y397" s="12">
        <f t="shared" si="123"/>
        <v>0</v>
      </c>
      <c r="Z397" s="12">
        <f t="shared" si="124"/>
        <v>0</v>
      </c>
      <c r="AA397" s="12" t="str">
        <f t="shared" si="125"/>
        <v/>
      </c>
      <c r="AB397" s="12" t="str">
        <f t="shared" si="126"/>
        <v/>
      </c>
      <c r="AC397" s="12" t="str">
        <f t="shared" si="127"/>
        <v/>
      </c>
      <c r="AD397" s="12" t="str">
        <f>IF(OR(AE397="",AE397="(blank)",AE397="Grand Total"),"",MAX($AD$3:AD396)+1)</f>
        <v/>
      </c>
    </row>
    <row r="398" spans="3:30">
      <c r="C398" s="12">
        <f t="shared" si="111"/>
        <v>0</v>
      </c>
      <c r="D398" s="12">
        <f t="shared" si="112"/>
        <v>0</v>
      </c>
      <c r="E398" s="12" t="str">
        <f t="shared" si="113"/>
        <v/>
      </c>
      <c r="F398" s="12" t="str">
        <f t="shared" si="114"/>
        <v/>
      </c>
      <c r="G398" s="12"/>
      <c r="H398"/>
      <c r="I398"/>
      <c r="J398" s="12">
        <f t="shared" si="115"/>
        <v>0</v>
      </c>
      <c r="K398" s="12" t="str">
        <f t="shared" si="116"/>
        <v/>
      </c>
      <c r="L398" s="12" t="str">
        <f t="shared" si="117"/>
        <v/>
      </c>
      <c r="M398" s="12" t="str">
        <f t="shared" si="118"/>
        <v/>
      </c>
      <c r="N398" s="12"/>
      <c r="P398"/>
      <c r="Q398"/>
      <c r="R398" s="12">
        <f t="shared" si="119"/>
        <v>0</v>
      </c>
      <c r="S398" s="12" t="str">
        <f t="shared" si="120"/>
        <v/>
      </c>
      <c r="T398" s="12" t="str">
        <f t="shared" si="121"/>
        <v/>
      </c>
      <c r="U398" s="12" t="str">
        <f t="shared" si="122"/>
        <v/>
      </c>
      <c r="V398" s="12"/>
      <c r="Y398" s="12">
        <f t="shared" si="123"/>
        <v>0</v>
      </c>
      <c r="Z398" s="12">
        <f t="shared" si="124"/>
        <v>0</v>
      </c>
      <c r="AA398" s="12" t="str">
        <f t="shared" si="125"/>
        <v/>
      </c>
      <c r="AB398" s="12" t="str">
        <f t="shared" si="126"/>
        <v/>
      </c>
      <c r="AC398" s="12" t="str">
        <f t="shared" si="127"/>
        <v/>
      </c>
      <c r="AD398" s="12" t="str">
        <f>IF(OR(AE398="",AE398="(blank)",AE398="Grand Total"),"",MAX($AD$3:AD397)+1)</f>
        <v/>
      </c>
    </row>
    <row r="399" spans="3:30">
      <c r="C399" s="12">
        <f t="shared" si="111"/>
        <v>0</v>
      </c>
      <c r="D399" s="12">
        <f t="shared" si="112"/>
        <v>0</v>
      </c>
      <c r="E399" s="12" t="str">
        <f t="shared" si="113"/>
        <v/>
      </c>
      <c r="F399" s="12" t="str">
        <f t="shared" si="114"/>
        <v/>
      </c>
      <c r="G399" s="12"/>
      <c r="H399"/>
      <c r="I399"/>
      <c r="J399" s="12">
        <f t="shared" si="115"/>
        <v>0</v>
      </c>
      <c r="K399" s="12" t="str">
        <f t="shared" si="116"/>
        <v/>
      </c>
      <c r="L399" s="12" t="str">
        <f t="shared" si="117"/>
        <v/>
      </c>
      <c r="M399" s="12" t="str">
        <f t="shared" si="118"/>
        <v/>
      </c>
      <c r="N399" s="12"/>
      <c r="P399"/>
      <c r="Q399"/>
      <c r="R399" s="12">
        <f t="shared" si="119"/>
        <v>0</v>
      </c>
      <c r="S399" s="12" t="str">
        <f t="shared" si="120"/>
        <v/>
      </c>
      <c r="T399" s="12" t="str">
        <f t="shared" si="121"/>
        <v/>
      </c>
      <c r="U399" s="12" t="str">
        <f t="shared" si="122"/>
        <v/>
      </c>
      <c r="V399" s="12"/>
      <c r="Y399" s="12">
        <f t="shared" si="123"/>
        <v>0</v>
      </c>
      <c r="Z399" s="12">
        <f t="shared" si="124"/>
        <v>0</v>
      </c>
      <c r="AA399" s="12" t="str">
        <f t="shared" si="125"/>
        <v/>
      </c>
      <c r="AB399" s="12" t="str">
        <f t="shared" si="126"/>
        <v/>
      </c>
      <c r="AC399" s="12" t="str">
        <f t="shared" si="127"/>
        <v/>
      </c>
      <c r="AD399" s="12" t="str">
        <f>IF(OR(AE399="",AE399="(blank)",AE399="Grand Total"),"",MAX($AD$3:AD398)+1)</f>
        <v/>
      </c>
    </row>
    <row r="400" spans="3:30">
      <c r="C400" s="12">
        <f t="shared" si="111"/>
        <v>0</v>
      </c>
      <c r="D400" s="12">
        <f t="shared" si="112"/>
        <v>0</v>
      </c>
      <c r="E400" s="12" t="str">
        <f t="shared" si="113"/>
        <v/>
      </c>
      <c r="F400" s="12" t="str">
        <f t="shared" si="114"/>
        <v/>
      </c>
      <c r="G400" s="12"/>
      <c r="H400"/>
      <c r="I400"/>
      <c r="J400" s="12">
        <f t="shared" si="115"/>
        <v>0</v>
      </c>
      <c r="K400" s="12" t="str">
        <f t="shared" si="116"/>
        <v/>
      </c>
      <c r="L400" s="12" t="str">
        <f t="shared" si="117"/>
        <v/>
      </c>
      <c r="M400" s="12" t="str">
        <f t="shared" si="118"/>
        <v/>
      </c>
      <c r="N400" s="12"/>
      <c r="P400"/>
      <c r="Q400"/>
      <c r="R400" s="12">
        <f t="shared" si="119"/>
        <v>0</v>
      </c>
      <c r="S400" s="12" t="str">
        <f t="shared" si="120"/>
        <v/>
      </c>
      <c r="T400" s="12" t="str">
        <f t="shared" si="121"/>
        <v/>
      </c>
      <c r="U400" s="12" t="str">
        <f t="shared" si="122"/>
        <v/>
      </c>
      <c r="V400" s="12"/>
      <c r="Y400" s="12">
        <f t="shared" si="123"/>
        <v>0</v>
      </c>
      <c r="Z400" s="12">
        <f t="shared" si="124"/>
        <v>0</v>
      </c>
      <c r="AA400" s="12" t="str">
        <f t="shared" si="125"/>
        <v/>
      </c>
      <c r="AB400" s="12" t="str">
        <f t="shared" si="126"/>
        <v/>
      </c>
      <c r="AC400" s="12" t="str">
        <f t="shared" si="127"/>
        <v/>
      </c>
      <c r="AD400" s="12" t="str">
        <f>IF(OR(AE400="",AE400="(blank)",AE400="Grand Total"),"",MAX($AD$3:AD399)+1)</f>
        <v/>
      </c>
    </row>
    <row r="401" spans="3:30">
      <c r="C401" s="12">
        <f t="shared" si="111"/>
        <v>0</v>
      </c>
      <c r="D401" s="12">
        <f t="shared" si="112"/>
        <v>0</v>
      </c>
      <c r="E401" s="12" t="str">
        <f t="shared" si="113"/>
        <v/>
      </c>
      <c r="F401" s="12" t="str">
        <f t="shared" si="114"/>
        <v/>
      </c>
      <c r="G401" s="12"/>
      <c r="H401"/>
      <c r="I401"/>
      <c r="J401" s="12">
        <f t="shared" si="115"/>
        <v>0</v>
      </c>
      <c r="K401" s="12" t="str">
        <f t="shared" si="116"/>
        <v/>
      </c>
      <c r="L401" s="12" t="str">
        <f t="shared" si="117"/>
        <v/>
      </c>
      <c r="M401" s="12" t="str">
        <f t="shared" si="118"/>
        <v/>
      </c>
      <c r="N401" s="12"/>
      <c r="P401"/>
      <c r="Q401"/>
      <c r="R401" s="12">
        <f t="shared" si="119"/>
        <v>0</v>
      </c>
      <c r="S401" s="12" t="str">
        <f t="shared" si="120"/>
        <v/>
      </c>
      <c r="T401" s="12" t="str">
        <f t="shared" si="121"/>
        <v/>
      </c>
      <c r="U401" s="12" t="str">
        <f t="shared" si="122"/>
        <v/>
      </c>
      <c r="V401" s="12"/>
      <c r="Y401" s="12">
        <f t="shared" si="123"/>
        <v>0</v>
      </c>
      <c r="Z401" s="12">
        <f t="shared" si="124"/>
        <v>0</v>
      </c>
      <c r="AA401" s="12" t="str">
        <f t="shared" si="125"/>
        <v/>
      </c>
      <c r="AB401" s="12" t="str">
        <f t="shared" si="126"/>
        <v/>
      </c>
      <c r="AC401" s="12" t="str">
        <f t="shared" si="127"/>
        <v/>
      </c>
      <c r="AD401" s="12" t="str">
        <f>IF(OR(AE401="",AE401="(blank)",AE401="Grand Total"),"",MAX($AD$3:AD400)+1)</f>
        <v/>
      </c>
    </row>
    <row r="402" spans="3:30">
      <c r="C402" s="12">
        <f t="shared" si="111"/>
        <v>0</v>
      </c>
      <c r="D402" s="12">
        <f t="shared" si="112"/>
        <v>0</v>
      </c>
      <c r="E402" s="12" t="str">
        <f t="shared" si="113"/>
        <v/>
      </c>
      <c r="F402" s="12" t="str">
        <f t="shared" si="114"/>
        <v/>
      </c>
      <c r="G402" s="12"/>
      <c r="H402"/>
      <c r="I402"/>
      <c r="J402" s="12">
        <f t="shared" si="115"/>
        <v>0</v>
      </c>
      <c r="K402" s="12" t="str">
        <f t="shared" si="116"/>
        <v/>
      </c>
      <c r="L402" s="12" t="str">
        <f t="shared" si="117"/>
        <v/>
      </c>
      <c r="M402" s="12" t="str">
        <f t="shared" si="118"/>
        <v/>
      </c>
      <c r="N402" s="12"/>
      <c r="P402"/>
      <c r="Q402"/>
      <c r="R402" s="12">
        <f t="shared" si="119"/>
        <v>0</v>
      </c>
      <c r="S402" s="12" t="str">
        <f t="shared" si="120"/>
        <v/>
      </c>
      <c r="T402" s="12" t="str">
        <f t="shared" si="121"/>
        <v/>
      </c>
      <c r="U402" s="12" t="str">
        <f t="shared" si="122"/>
        <v/>
      </c>
      <c r="V402" s="12"/>
      <c r="Y402" s="12">
        <f t="shared" si="123"/>
        <v>0</v>
      </c>
      <c r="Z402" s="12">
        <f t="shared" si="124"/>
        <v>0</v>
      </c>
      <c r="AA402" s="12" t="str">
        <f t="shared" si="125"/>
        <v/>
      </c>
      <c r="AB402" s="12" t="str">
        <f t="shared" si="126"/>
        <v/>
      </c>
      <c r="AC402" s="12" t="str">
        <f t="shared" si="127"/>
        <v/>
      </c>
      <c r="AD402" s="12" t="str">
        <f>IF(OR(AE402="",AE402="(blank)",AE402="Grand Total"),"",MAX($AD$3:AD401)+1)</f>
        <v/>
      </c>
    </row>
    <row r="403" spans="3:30">
      <c r="C403" s="12">
        <f t="shared" si="111"/>
        <v>0</v>
      </c>
      <c r="D403" s="12">
        <f t="shared" si="112"/>
        <v>0</v>
      </c>
      <c r="E403" s="12" t="str">
        <f t="shared" si="113"/>
        <v/>
      </c>
      <c r="F403" s="12" t="str">
        <f t="shared" si="114"/>
        <v/>
      </c>
      <c r="G403" s="12"/>
      <c r="H403"/>
      <c r="I403"/>
      <c r="J403" s="12">
        <f t="shared" si="115"/>
        <v>0</v>
      </c>
      <c r="K403" s="12" t="str">
        <f t="shared" si="116"/>
        <v/>
      </c>
      <c r="L403" s="12" t="str">
        <f t="shared" si="117"/>
        <v/>
      </c>
      <c r="M403" s="12" t="str">
        <f t="shared" si="118"/>
        <v/>
      </c>
      <c r="N403" s="12"/>
      <c r="P403"/>
      <c r="Q403"/>
      <c r="R403" s="12">
        <f t="shared" si="119"/>
        <v>0</v>
      </c>
      <c r="S403" s="12" t="str">
        <f t="shared" si="120"/>
        <v/>
      </c>
      <c r="T403" s="12" t="str">
        <f t="shared" si="121"/>
        <v/>
      </c>
      <c r="U403" s="12" t="str">
        <f t="shared" si="122"/>
        <v/>
      </c>
      <c r="V403" s="12"/>
      <c r="Y403" s="12">
        <f t="shared" si="123"/>
        <v>0</v>
      </c>
      <c r="Z403" s="12">
        <f t="shared" si="124"/>
        <v>0</v>
      </c>
      <c r="AA403" s="12" t="str">
        <f t="shared" si="125"/>
        <v/>
      </c>
      <c r="AB403" s="12" t="str">
        <f t="shared" si="126"/>
        <v/>
      </c>
      <c r="AC403" s="12" t="str">
        <f t="shared" si="127"/>
        <v/>
      </c>
      <c r="AD403" s="12" t="str">
        <f>IF(OR(AE403="",AE403="(blank)",AE403="Grand Total"),"",MAX($AD$3:AD402)+1)</f>
        <v/>
      </c>
    </row>
    <row r="404" spans="3:30">
      <c r="C404" s="12">
        <f t="shared" si="111"/>
        <v>0</v>
      </c>
      <c r="D404" s="12">
        <f t="shared" si="112"/>
        <v>0</v>
      </c>
      <c r="E404" s="12" t="str">
        <f t="shared" si="113"/>
        <v/>
      </c>
      <c r="F404" s="12" t="str">
        <f t="shared" si="114"/>
        <v/>
      </c>
      <c r="G404" s="12"/>
      <c r="H404"/>
      <c r="I404"/>
      <c r="J404" s="12">
        <f t="shared" si="115"/>
        <v>0</v>
      </c>
      <c r="K404" s="12" t="str">
        <f t="shared" si="116"/>
        <v/>
      </c>
      <c r="L404" s="12" t="str">
        <f t="shared" si="117"/>
        <v/>
      </c>
      <c r="M404" s="12" t="str">
        <f t="shared" si="118"/>
        <v/>
      </c>
      <c r="N404" s="12"/>
      <c r="P404"/>
      <c r="Q404"/>
      <c r="R404" s="12">
        <f t="shared" si="119"/>
        <v>0</v>
      </c>
      <c r="S404" s="12" t="str">
        <f t="shared" si="120"/>
        <v/>
      </c>
      <c r="T404" s="12" t="str">
        <f t="shared" si="121"/>
        <v/>
      </c>
      <c r="U404" s="12" t="str">
        <f t="shared" si="122"/>
        <v/>
      </c>
      <c r="V404" s="12"/>
      <c r="Y404" s="12">
        <f t="shared" si="123"/>
        <v>0</v>
      </c>
      <c r="Z404" s="12">
        <f t="shared" si="124"/>
        <v>0</v>
      </c>
      <c r="AA404" s="12" t="str">
        <f t="shared" si="125"/>
        <v/>
      </c>
      <c r="AB404" s="12" t="str">
        <f t="shared" si="126"/>
        <v/>
      </c>
      <c r="AC404" s="12" t="str">
        <f t="shared" si="127"/>
        <v/>
      </c>
      <c r="AD404" s="12" t="str">
        <f>IF(OR(AE404="",AE404="(blank)",AE404="Grand Total"),"",MAX($AD$3:AD403)+1)</f>
        <v/>
      </c>
    </row>
    <row r="405" spans="3:30">
      <c r="C405" s="12">
        <f t="shared" si="111"/>
        <v>0</v>
      </c>
      <c r="D405" s="12">
        <f t="shared" si="112"/>
        <v>0</v>
      </c>
      <c r="E405" s="12" t="str">
        <f t="shared" si="113"/>
        <v/>
      </c>
      <c r="F405" s="12" t="str">
        <f t="shared" si="114"/>
        <v/>
      </c>
      <c r="G405" s="12"/>
      <c r="H405"/>
      <c r="I405"/>
      <c r="J405" s="12">
        <f t="shared" si="115"/>
        <v>0</v>
      </c>
      <c r="K405" s="12" t="str">
        <f t="shared" si="116"/>
        <v/>
      </c>
      <c r="L405" s="12" t="str">
        <f t="shared" si="117"/>
        <v/>
      </c>
      <c r="M405" s="12" t="str">
        <f t="shared" si="118"/>
        <v/>
      </c>
      <c r="N405" s="12"/>
      <c r="P405"/>
      <c r="Q405"/>
      <c r="R405" s="12">
        <f t="shared" si="119"/>
        <v>0</v>
      </c>
      <c r="S405" s="12" t="str">
        <f t="shared" si="120"/>
        <v/>
      </c>
      <c r="T405" s="12" t="str">
        <f t="shared" si="121"/>
        <v/>
      </c>
      <c r="U405" s="12" t="str">
        <f t="shared" si="122"/>
        <v/>
      </c>
      <c r="V405" s="12"/>
      <c r="Y405" s="12">
        <f t="shared" si="123"/>
        <v>0</v>
      </c>
      <c r="Z405" s="12">
        <f t="shared" si="124"/>
        <v>0</v>
      </c>
      <c r="AA405" s="12" t="str">
        <f t="shared" si="125"/>
        <v/>
      </c>
      <c r="AB405" s="12" t="str">
        <f t="shared" si="126"/>
        <v/>
      </c>
      <c r="AC405" s="12" t="str">
        <f t="shared" si="127"/>
        <v/>
      </c>
      <c r="AD405" s="12" t="str">
        <f>IF(OR(AE405="",AE405="(blank)",AE405="Grand Total"),"",MAX($AD$3:AD404)+1)</f>
        <v/>
      </c>
    </row>
    <row r="406" spans="3:30">
      <c r="C406" s="12">
        <f t="shared" ref="C406:C469" si="128">IF(OR(B406="",A406=""),0,C405+1)</f>
        <v>0</v>
      </c>
      <c r="D406" s="12">
        <f t="shared" ref="D406:D469" si="129">IF(C406=0,A406,D405)</f>
        <v>0</v>
      </c>
      <c r="E406" s="12" t="str">
        <f t="shared" ref="E406:E469" si="130">IF(C406=0,"",D406&amp;C406)</f>
        <v/>
      </c>
      <c r="F406" s="12" t="str">
        <f t="shared" ref="F406:F469" si="131">IF(E406="","",A406)</f>
        <v/>
      </c>
      <c r="G406" s="12"/>
      <c r="H406"/>
      <c r="I406"/>
      <c r="J406" s="12">
        <f t="shared" ref="J406:J469" si="132">IF(OR(I406="",H406="",H406="Grand Total"),0,J405+1)</f>
        <v>0</v>
      </c>
      <c r="K406" s="12" t="str">
        <f t="shared" ref="K406:K469" si="133">IF(H406="Grand Total","",IF(OR(H406="",H406="(blank)"),K405,IF(J406=0,H406,K405)))</f>
        <v/>
      </c>
      <c r="L406" s="12" t="str">
        <f t="shared" ref="L406:L469" si="134">IF(OR(H406="",J406=0),"",K406&amp;J406)</f>
        <v/>
      </c>
      <c r="M406" s="12" t="str">
        <f t="shared" ref="M406:M469" si="135">IF(L406="","",H406)</f>
        <v/>
      </c>
      <c r="N406" s="12"/>
      <c r="P406"/>
      <c r="Q406"/>
      <c r="R406" s="12">
        <f t="shared" ref="R406:R469" si="136">IF(OR(Q406="",P406="",P406="Grand Total"),0,R405+1)</f>
        <v>0</v>
      </c>
      <c r="S406" s="12" t="str">
        <f t="shared" ref="S406:S469" si="137">IF(P406="Grand Total","",IF(OR(P406="",P406="(blank)"),S405,IF(R406=0,P406,S405)))</f>
        <v/>
      </c>
      <c r="T406" s="12" t="str">
        <f t="shared" ref="T406:T469" si="138">IF(OR(P406="",R406=0),"",S406&amp;R406)</f>
        <v/>
      </c>
      <c r="U406" s="12" t="str">
        <f t="shared" ref="U406:U469" si="139">IF(T406="","",P406)</f>
        <v/>
      </c>
      <c r="V406" s="12"/>
      <c r="Y406" s="12">
        <f t="shared" ref="Y406:Y469" si="140">IF(X406="",0,Y405+1)</f>
        <v>0</v>
      </c>
      <c r="Z406" s="12">
        <f t="shared" ref="Z406:Z469" si="141">IF(Z405="(blank)",W406,IF(AND(Y406=0,Y405=0),Z405,IF(AND(Y406=0,X407=""),W406,Z405)))</f>
        <v>0</v>
      </c>
      <c r="AA406" s="12" t="str">
        <f t="shared" ref="AA406:AA469" si="142">IF(Z406=W406,"",IF(X406&lt;&gt;"",AA405,Z406&amp;W406))</f>
        <v/>
      </c>
      <c r="AB406" s="12" t="str">
        <f t="shared" ref="AB406:AB469" si="143">IF(Y406=0,"",AA406&amp;Y406)</f>
        <v/>
      </c>
      <c r="AC406" s="12" t="str">
        <f t="shared" ref="AC406:AC469" si="144">IF(AB406="","",IF(W406="","",W406))</f>
        <v/>
      </c>
      <c r="AD406" s="12" t="str">
        <f>IF(OR(AE406="",AE406="(blank)",AE406="Grand Total"),"",MAX($AD$3:AD405)+1)</f>
        <v/>
      </c>
    </row>
    <row r="407" spans="3:30">
      <c r="C407" s="12">
        <f t="shared" si="128"/>
        <v>0</v>
      </c>
      <c r="D407" s="12">
        <f t="shared" si="129"/>
        <v>0</v>
      </c>
      <c r="E407" s="12" t="str">
        <f t="shared" si="130"/>
        <v/>
      </c>
      <c r="F407" s="12" t="str">
        <f t="shared" si="131"/>
        <v/>
      </c>
      <c r="G407" s="12"/>
      <c r="H407"/>
      <c r="I407"/>
      <c r="J407" s="12">
        <f t="shared" si="132"/>
        <v>0</v>
      </c>
      <c r="K407" s="12" t="str">
        <f t="shared" si="133"/>
        <v/>
      </c>
      <c r="L407" s="12" t="str">
        <f t="shared" si="134"/>
        <v/>
      </c>
      <c r="M407" s="12" t="str">
        <f t="shared" si="135"/>
        <v/>
      </c>
      <c r="N407" s="12"/>
      <c r="P407"/>
      <c r="Q407"/>
      <c r="R407" s="12">
        <f t="shared" si="136"/>
        <v>0</v>
      </c>
      <c r="S407" s="12" t="str">
        <f t="shared" si="137"/>
        <v/>
      </c>
      <c r="T407" s="12" t="str">
        <f t="shared" si="138"/>
        <v/>
      </c>
      <c r="U407" s="12" t="str">
        <f t="shared" si="139"/>
        <v/>
      </c>
      <c r="V407" s="12"/>
      <c r="Y407" s="12">
        <f t="shared" si="140"/>
        <v>0</v>
      </c>
      <c r="Z407" s="12">
        <f t="shared" si="141"/>
        <v>0</v>
      </c>
      <c r="AA407" s="12" t="str">
        <f t="shared" si="142"/>
        <v/>
      </c>
      <c r="AB407" s="12" t="str">
        <f t="shared" si="143"/>
        <v/>
      </c>
      <c r="AC407" s="12" t="str">
        <f t="shared" si="144"/>
        <v/>
      </c>
      <c r="AD407" s="12" t="str">
        <f>IF(OR(AE407="",AE407="(blank)",AE407="Grand Total"),"",MAX($AD$3:AD406)+1)</f>
        <v/>
      </c>
    </row>
    <row r="408" spans="3:30">
      <c r="C408" s="12">
        <f t="shared" si="128"/>
        <v>0</v>
      </c>
      <c r="D408" s="12">
        <f t="shared" si="129"/>
        <v>0</v>
      </c>
      <c r="E408" s="12" t="str">
        <f t="shared" si="130"/>
        <v/>
      </c>
      <c r="F408" s="12" t="str">
        <f t="shared" si="131"/>
        <v/>
      </c>
      <c r="G408" s="12"/>
      <c r="H408"/>
      <c r="I408"/>
      <c r="J408" s="12">
        <f t="shared" si="132"/>
        <v>0</v>
      </c>
      <c r="K408" s="12" t="str">
        <f t="shared" si="133"/>
        <v/>
      </c>
      <c r="L408" s="12" t="str">
        <f t="shared" si="134"/>
        <v/>
      </c>
      <c r="M408" s="12" t="str">
        <f t="shared" si="135"/>
        <v/>
      </c>
      <c r="N408" s="12"/>
      <c r="P408"/>
      <c r="Q408"/>
      <c r="R408" s="12">
        <f t="shared" si="136"/>
        <v>0</v>
      </c>
      <c r="S408" s="12" t="str">
        <f t="shared" si="137"/>
        <v/>
      </c>
      <c r="T408" s="12" t="str">
        <f t="shared" si="138"/>
        <v/>
      </c>
      <c r="U408" s="12" t="str">
        <f t="shared" si="139"/>
        <v/>
      </c>
      <c r="V408" s="12"/>
      <c r="Y408" s="12">
        <f t="shared" si="140"/>
        <v>0</v>
      </c>
      <c r="Z408" s="12">
        <f t="shared" si="141"/>
        <v>0</v>
      </c>
      <c r="AA408" s="12" t="str">
        <f t="shared" si="142"/>
        <v/>
      </c>
      <c r="AB408" s="12" t="str">
        <f t="shared" si="143"/>
        <v/>
      </c>
      <c r="AC408" s="12" t="str">
        <f t="shared" si="144"/>
        <v/>
      </c>
      <c r="AD408" s="12" t="str">
        <f>IF(OR(AE408="",AE408="(blank)",AE408="Grand Total"),"",MAX($AD$3:AD407)+1)</f>
        <v/>
      </c>
    </row>
    <row r="409" spans="3:30">
      <c r="C409" s="12">
        <f t="shared" si="128"/>
        <v>0</v>
      </c>
      <c r="D409" s="12">
        <f t="shared" si="129"/>
        <v>0</v>
      </c>
      <c r="E409" s="12" t="str">
        <f t="shared" si="130"/>
        <v/>
      </c>
      <c r="F409" s="12" t="str">
        <f t="shared" si="131"/>
        <v/>
      </c>
      <c r="G409" s="12"/>
      <c r="H409"/>
      <c r="I409"/>
      <c r="J409" s="12">
        <f t="shared" si="132"/>
        <v>0</v>
      </c>
      <c r="K409" s="12" t="str">
        <f t="shared" si="133"/>
        <v/>
      </c>
      <c r="L409" s="12" t="str">
        <f t="shared" si="134"/>
        <v/>
      </c>
      <c r="M409" s="12" t="str">
        <f t="shared" si="135"/>
        <v/>
      </c>
      <c r="N409" s="12"/>
      <c r="P409"/>
      <c r="Q409"/>
      <c r="R409" s="12">
        <f t="shared" si="136"/>
        <v>0</v>
      </c>
      <c r="S409" s="12" t="str">
        <f t="shared" si="137"/>
        <v/>
      </c>
      <c r="T409" s="12" t="str">
        <f t="shared" si="138"/>
        <v/>
      </c>
      <c r="U409" s="12" t="str">
        <f t="shared" si="139"/>
        <v/>
      </c>
      <c r="V409" s="12"/>
      <c r="Y409" s="12">
        <f t="shared" si="140"/>
        <v>0</v>
      </c>
      <c r="Z409" s="12">
        <f t="shared" si="141"/>
        <v>0</v>
      </c>
      <c r="AA409" s="12" t="str">
        <f t="shared" si="142"/>
        <v/>
      </c>
      <c r="AB409" s="12" t="str">
        <f t="shared" si="143"/>
        <v/>
      </c>
      <c r="AC409" s="12" t="str">
        <f t="shared" si="144"/>
        <v/>
      </c>
      <c r="AD409" s="12" t="str">
        <f>IF(OR(AE409="",AE409="(blank)",AE409="Grand Total"),"",MAX($AD$3:AD408)+1)</f>
        <v/>
      </c>
    </row>
    <row r="410" spans="3:30">
      <c r="C410" s="12">
        <f t="shared" si="128"/>
        <v>0</v>
      </c>
      <c r="D410" s="12">
        <f t="shared" si="129"/>
        <v>0</v>
      </c>
      <c r="E410" s="12" t="str">
        <f t="shared" si="130"/>
        <v/>
      </c>
      <c r="F410" s="12" t="str">
        <f t="shared" si="131"/>
        <v/>
      </c>
      <c r="G410" s="12"/>
      <c r="H410"/>
      <c r="I410"/>
      <c r="J410" s="12">
        <f t="shared" si="132"/>
        <v>0</v>
      </c>
      <c r="K410" s="12" t="str">
        <f t="shared" si="133"/>
        <v/>
      </c>
      <c r="L410" s="12" t="str">
        <f t="shared" si="134"/>
        <v/>
      </c>
      <c r="M410" s="12" t="str">
        <f t="shared" si="135"/>
        <v/>
      </c>
      <c r="N410" s="12"/>
      <c r="P410"/>
      <c r="Q410"/>
      <c r="R410" s="12">
        <f t="shared" si="136"/>
        <v>0</v>
      </c>
      <c r="S410" s="12" t="str">
        <f t="shared" si="137"/>
        <v/>
      </c>
      <c r="T410" s="12" t="str">
        <f t="shared" si="138"/>
        <v/>
      </c>
      <c r="U410" s="12" t="str">
        <f t="shared" si="139"/>
        <v/>
      </c>
      <c r="V410" s="12"/>
      <c r="Y410" s="12">
        <f t="shared" si="140"/>
        <v>0</v>
      </c>
      <c r="Z410" s="12">
        <f t="shared" si="141"/>
        <v>0</v>
      </c>
      <c r="AA410" s="12" t="str">
        <f t="shared" si="142"/>
        <v/>
      </c>
      <c r="AB410" s="12" t="str">
        <f t="shared" si="143"/>
        <v/>
      </c>
      <c r="AC410" s="12" t="str">
        <f t="shared" si="144"/>
        <v/>
      </c>
      <c r="AD410" s="12" t="str">
        <f>IF(OR(AE410="",AE410="(blank)",AE410="Grand Total"),"",MAX($AD$3:AD409)+1)</f>
        <v/>
      </c>
    </row>
    <row r="411" spans="3:30">
      <c r="C411" s="12">
        <f t="shared" si="128"/>
        <v>0</v>
      </c>
      <c r="D411" s="12">
        <f t="shared" si="129"/>
        <v>0</v>
      </c>
      <c r="E411" s="12" t="str">
        <f t="shared" si="130"/>
        <v/>
      </c>
      <c r="F411" s="12" t="str">
        <f t="shared" si="131"/>
        <v/>
      </c>
      <c r="G411" s="12"/>
      <c r="H411"/>
      <c r="I411"/>
      <c r="J411" s="12">
        <f t="shared" si="132"/>
        <v>0</v>
      </c>
      <c r="K411" s="12" t="str">
        <f t="shared" si="133"/>
        <v/>
      </c>
      <c r="L411" s="12" t="str">
        <f t="shared" si="134"/>
        <v/>
      </c>
      <c r="M411" s="12" t="str">
        <f t="shared" si="135"/>
        <v/>
      </c>
      <c r="N411" s="12"/>
      <c r="P411"/>
      <c r="Q411"/>
      <c r="R411" s="12">
        <f t="shared" si="136"/>
        <v>0</v>
      </c>
      <c r="S411" s="12" t="str">
        <f t="shared" si="137"/>
        <v/>
      </c>
      <c r="T411" s="12" t="str">
        <f t="shared" si="138"/>
        <v/>
      </c>
      <c r="U411" s="12" t="str">
        <f t="shared" si="139"/>
        <v/>
      </c>
      <c r="V411" s="12"/>
      <c r="Y411" s="12">
        <f t="shared" si="140"/>
        <v>0</v>
      </c>
      <c r="Z411" s="12">
        <f t="shared" si="141"/>
        <v>0</v>
      </c>
      <c r="AA411" s="12" t="str">
        <f t="shared" si="142"/>
        <v/>
      </c>
      <c r="AB411" s="12" t="str">
        <f t="shared" si="143"/>
        <v/>
      </c>
      <c r="AC411" s="12" t="str">
        <f t="shared" si="144"/>
        <v/>
      </c>
      <c r="AD411" s="12" t="str">
        <f>IF(OR(AE411="",AE411="(blank)",AE411="Grand Total"),"",MAX($AD$3:AD410)+1)</f>
        <v/>
      </c>
    </row>
    <row r="412" spans="3:30">
      <c r="C412" s="12">
        <f t="shared" si="128"/>
        <v>0</v>
      </c>
      <c r="D412" s="12">
        <f t="shared" si="129"/>
        <v>0</v>
      </c>
      <c r="E412" s="12" t="str">
        <f t="shared" si="130"/>
        <v/>
      </c>
      <c r="F412" s="12" t="str">
        <f t="shared" si="131"/>
        <v/>
      </c>
      <c r="G412" s="12"/>
      <c r="H412"/>
      <c r="I412"/>
      <c r="J412" s="12">
        <f t="shared" si="132"/>
        <v>0</v>
      </c>
      <c r="K412" s="12" t="str">
        <f t="shared" si="133"/>
        <v/>
      </c>
      <c r="L412" s="12" t="str">
        <f t="shared" si="134"/>
        <v/>
      </c>
      <c r="M412" s="12" t="str">
        <f t="shared" si="135"/>
        <v/>
      </c>
      <c r="N412" s="12"/>
      <c r="P412"/>
      <c r="Q412"/>
      <c r="R412" s="12">
        <f t="shared" si="136"/>
        <v>0</v>
      </c>
      <c r="S412" s="12" t="str">
        <f t="shared" si="137"/>
        <v/>
      </c>
      <c r="T412" s="12" t="str">
        <f t="shared" si="138"/>
        <v/>
      </c>
      <c r="U412" s="12" t="str">
        <f t="shared" si="139"/>
        <v/>
      </c>
      <c r="V412" s="12"/>
      <c r="Y412" s="12">
        <f t="shared" si="140"/>
        <v>0</v>
      </c>
      <c r="Z412" s="12">
        <f t="shared" si="141"/>
        <v>0</v>
      </c>
      <c r="AA412" s="12" t="str">
        <f t="shared" si="142"/>
        <v/>
      </c>
      <c r="AB412" s="12" t="str">
        <f t="shared" si="143"/>
        <v/>
      </c>
      <c r="AC412" s="12" t="str">
        <f t="shared" si="144"/>
        <v/>
      </c>
      <c r="AD412" s="12" t="str">
        <f>IF(OR(AE412="",AE412="(blank)",AE412="Grand Total"),"",MAX($AD$3:AD411)+1)</f>
        <v/>
      </c>
    </row>
    <row r="413" spans="3:30">
      <c r="C413" s="12">
        <f t="shared" si="128"/>
        <v>0</v>
      </c>
      <c r="D413" s="12">
        <f t="shared" si="129"/>
        <v>0</v>
      </c>
      <c r="E413" s="12" t="str">
        <f t="shared" si="130"/>
        <v/>
      </c>
      <c r="F413" s="12" t="str">
        <f t="shared" si="131"/>
        <v/>
      </c>
      <c r="G413" s="12"/>
      <c r="H413"/>
      <c r="I413"/>
      <c r="J413" s="12">
        <f t="shared" si="132"/>
        <v>0</v>
      </c>
      <c r="K413" s="12" t="str">
        <f t="shared" si="133"/>
        <v/>
      </c>
      <c r="L413" s="12" t="str">
        <f t="shared" si="134"/>
        <v/>
      </c>
      <c r="M413" s="12" t="str">
        <f t="shared" si="135"/>
        <v/>
      </c>
      <c r="N413" s="12"/>
      <c r="P413"/>
      <c r="Q413"/>
      <c r="R413" s="12">
        <f t="shared" si="136"/>
        <v>0</v>
      </c>
      <c r="S413" s="12" t="str">
        <f t="shared" si="137"/>
        <v/>
      </c>
      <c r="T413" s="12" t="str">
        <f t="shared" si="138"/>
        <v/>
      </c>
      <c r="U413" s="12" t="str">
        <f t="shared" si="139"/>
        <v/>
      </c>
      <c r="V413" s="12"/>
      <c r="Y413" s="12">
        <f t="shared" si="140"/>
        <v>0</v>
      </c>
      <c r="Z413" s="12">
        <f t="shared" si="141"/>
        <v>0</v>
      </c>
      <c r="AA413" s="12" t="str">
        <f t="shared" si="142"/>
        <v/>
      </c>
      <c r="AB413" s="12" t="str">
        <f t="shared" si="143"/>
        <v/>
      </c>
      <c r="AC413" s="12" t="str">
        <f t="shared" si="144"/>
        <v/>
      </c>
      <c r="AD413" s="12" t="str">
        <f>IF(OR(AE413="",AE413="(blank)",AE413="Grand Total"),"",MAX($AD$3:AD412)+1)</f>
        <v/>
      </c>
    </row>
    <row r="414" spans="3:30">
      <c r="C414" s="12">
        <f t="shared" si="128"/>
        <v>0</v>
      </c>
      <c r="D414" s="12">
        <f t="shared" si="129"/>
        <v>0</v>
      </c>
      <c r="E414" s="12" t="str">
        <f t="shared" si="130"/>
        <v/>
      </c>
      <c r="F414" s="12" t="str">
        <f t="shared" si="131"/>
        <v/>
      </c>
      <c r="G414" s="12"/>
      <c r="H414"/>
      <c r="I414"/>
      <c r="J414" s="12">
        <f t="shared" si="132"/>
        <v>0</v>
      </c>
      <c r="K414" s="12" t="str">
        <f t="shared" si="133"/>
        <v/>
      </c>
      <c r="L414" s="12" t="str">
        <f t="shared" si="134"/>
        <v/>
      </c>
      <c r="M414" s="12" t="str">
        <f t="shared" si="135"/>
        <v/>
      </c>
      <c r="N414" s="12"/>
      <c r="P414"/>
      <c r="Q414"/>
      <c r="R414" s="12">
        <f t="shared" si="136"/>
        <v>0</v>
      </c>
      <c r="S414" s="12" t="str">
        <f t="shared" si="137"/>
        <v/>
      </c>
      <c r="T414" s="12" t="str">
        <f t="shared" si="138"/>
        <v/>
      </c>
      <c r="U414" s="12" t="str">
        <f t="shared" si="139"/>
        <v/>
      </c>
      <c r="V414" s="12"/>
      <c r="Y414" s="12">
        <f t="shared" si="140"/>
        <v>0</v>
      </c>
      <c r="Z414" s="12">
        <f t="shared" si="141"/>
        <v>0</v>
      </c>
      <c r="AA414" s="12" t="str">
        <f t="shared" si="142"/>
        <v/>
      </c>
      <c r="AB414" s="12" t="str">
        <f t="shared" si="143"/>
        <v/>
      </c>
      <c r="AC414" s="12" t="str">
        <f t="shared" si="144"/>
        <v/>
      </c>
      <c r="AD414" s="12" t="str">
        <f>IF(OR(AE414="",AE414="(blank)",AE414="Grand Total"),"",MAX($AD$3:AD413)+1)</f>
        <v/>
      </c>
    </row>
    <row r="415" spans="3:30">
      <c r="C415" s="12">
        <f t="shared" si="128"/>
        <v>0</v>
      </c>
      <c r="D415" s="12">
        <f t="shared" si="129"/>
        <v>0</v>
      </c>
      <c r="E415" s="12" t="str">
        <f t="shared" si="130"/>
        <v/>
      </c>
      <c r="F415" s="12" t="str">
        <f t="shared" si="131"/>
        <v/>
      </c>
      <c r="G415" s="12"/>
      <c r="H415"/>
      <c r="I415"/>
      <c r="J415" s="12">
        <f t="shared" si="132"/>
        <v>0</v>
      </c>
      <c r="K415" s="12" t="str">
        <f t="shared" si="133"/>
        <v/>
      </c>
      <c r="L415" s="12" t="str">
        <f t="shared" si="134"/>
        <v/>
      </c>
      <c r="M415" s="12" t="str">
        <f t="shared" si="135"/>
        <v/>
      </c>
      <c r="N415" s="12"/>
      <c r="P415"/>
      <c r="Q415"/>
      <c r="R415" s="12">
        <f t="shared" si="136"/>
        <v>0</v>
      </c>
      <c r="S415" s="12" t="str">
        <f t="shared" si="137"/>
        <v/>
      </c>
      <c r="T415" s="12" t="str">
        <f t="shared" si="138"/>
        <v/>
      </c>
      <c r="U415" s="12" t="str">
        <f t="shared" si="139"/>
        <v/>
      </c>
      <c r="V415" s="12"/>
      <c r="Y415" s="12">
        <f t="shared" si="140"/>
        <v>0</v>
      </c>
      <c r="Z415" s="12">
        <f t="shared" si="141"/>
        <v>0</v>
      </c>
      <c r="AA415" s="12" t="str">
        <f t="shared" si="142"/>
        <v/>
      </c>
      <c r="AB415" s="12" t="str">
        <f t="shared" si="143"/>
        <v/>
      </c>
      <c r="AC415" s="12" t="str">
        <f t="shared" si="144"/>
        <v/>
      </c>
      <c r="AD415" s="12" t="str">
        <f>IF(OR(AE415="",AE415="(blank)",AE415="Grand Total"),"",MAX($AD$3:AD414)+1)</f>
        <v/>
      </c>
    </row>
    <row r="416" spans="3:30">
      <c r="C416" s="12">
        <f t="shared" si="128"/>
        <v>0</v>
      </c>
      <c r="D416" s="12">
        <f t="shared" si="129"/>
        <v>0</v>
      </c>
      <c r="E416" s="12" t="str">
        <f t="shared" si="130"/>
        <v/>
      </c>
      <c r="F416" s="12" t="str">
        <f t="shared" si="131"/>
        <v/>
      </c>
      <c r="G416" s="12"/>
      <c r="H416"/>
      <c r="I416"/>
      <c r="J416" s="12">
        <f t="shared" si="132"/>
        <v>0</v>
      </c>
      <c r="K416" s="12" t="str">
        <f t="shared" si="133"/>
        <v/>
      </c>
      <c r="L416" s="12" t="str">
        <f t="shared" si="134"/>
        <v/>
      </c>
      <c r="M416" s="12" t="str">
        <f t="shared" si="135"/>
        <v/>
      </c>
      <c r="N416" s="12"/>
      <c r="P416"/>
      <c r="Q416"/>
      <c r="R416" s="12">
        <f t="shared" si="136"/>
        <v>0</v>
      </c>
      <c r="S416" s="12" t="str">
        <f t="shared" si="137"/>
        <v/>
      </c>
      <c r="T416" s="12" t="str">
        <f t="shared" si="138"/>
        <v/>
      </c>
      <c r="U416" s="12" t="str">
        <f t="shared" si="139"/>
        <v/>
      </c>
      <c r="V416" s="12"/>
      <c r="Y416" s="12">
        <f t="shared" si="140"/>
        <v>0</v>
      </c>
      <c r="Z416" s="12">
        <f t="shared" si="141"/>
        <v>0</v>
      </c>
      <c r="AA416" s="12" t="str">
        <f t="shared" si="142"/>
        <v/>
      </c>
      <c r="AB416" s="12" t="str">
        <f t="shared" si="143"/>
        <v/>
      </c>
      <c r="AC416" s="12" t="str">
        <f t="shared" si="144"/>
        <v/>
      </c>
      <c r="AD416" s="12" t="str">
        <f>IF(OR(AE416="",AE416="(blank)",AE416="Grand Total"),"",MAX($AD$3:AD415)+1)</f>
        <v/>
      </c>
    </row>
    <row r="417" spans="3:30">
      <c r="C417" s="12">
        <f t="shared" si="128"/>
        <v>0</v>
      </c>
      <c r="D417" s="12">
        <f t="shared" si="129"/>
        <v>0</v>
      </c>
      <c r="E417" s="12" t="str">
        <f t="shared" si="130"/>
        <v/>
      </c>
      <c r="F417" s="12" t="str">
        <f t="shared" si="131"/>
        <v/>
      </c>
      <c r="G417" s="12"/>
      <c r="H417"/>
      <c r="I417"/>
      <c r="J417" s="12">
        <f t="shared" si="132"/>
        <v>0</v>
      </c>
      <c r="K417" s="12" t="str">
        <f t="shared" si="133"/>
        <v/>
      </c>
      <c r="L417" s="12" t="str">
        <f t="shared" si="134"/>
        <v/>
      </c>
      <c r="M417" s="12" t="str">
        <f t="shared" si="135"/>
        <v/>
      </c>
      <c r="N417" s="12"/>
      <c r="P417"/>
      <c r="Q417"/>
      <c r="R417" s="12">
        <f t="shared" si="136"/>
        <v>0</v>
      </c>
      <c r="S417" s="12" t="str">
        <f t="shared" si="137"/>
        <v/>
      </c>
      <c r="T417" s="12" t="str">
        <f t="shared" si="138"/>
        <v/>
      </c>
      <c r="U417" s="12" t="str">
        <f t="shared" si="139"/>
        <v/>
      </c>
      <c r="V417" s="12"/>
      <c r="Y417" s="12">
        <f t="shared" si="140"/>
        <v>0</v>
      </c>
      <c r="Z417" s="12">
        <f t="shared" si="141"/>
        <v>0</v>
      </c>
      <c r="AA417" s="12" t="str">
        <f t="shared" si="142"/>
        <v/>
      </c>
      <c r="AB417" s="12" t="str">
        <f t="shared" si="143"/>
        <v/>
      </c>
      <c r="AC417" s="12" t="str">
        <f t="shared" si="144"/>
        <v/>
      </c>
      <c r="AD417" s="12" t="str">
        <f>IF(OR(AE417="",AE417="(blank)",AE417="Grand Total"),"",MAX($AD$3:AD416)+1)</f>
        <v/>
      </c>
    </row>
    <row r="418" spans="3:30">
      <c r="C418" s="12">
        <f t="shared" si="128"/>
        <v>0</v>
      </c>
      <c r="D418" s="12">
        <f t="shared" si="129"/>
        <v>0</v>
      </c>
      <c r="E418" s="12" t="str">
        <f t="shared" si="130"/>
        <v/>
      </c>
      <c r="F418" s="12" t="str">
        <f t="shared" si="131"/>
        <v/>
      </c>
      <c r="G418" s="12"/>
      <c r="H418"/>
      <c r="I418"/>
      <c r="J418" s="12">
        <f t="shared" si="132"/>
        <v>0</v>
      </c>
      <c r="K418" s="12" t="str">
        <f t="shared" si="133"/>
        <v/>
      </c>
      <c r="L418" s="12" t="str">
        <f t="shared" si="134"/>
        <v/>
      </c>
      <c r="M418" s="12" t="str">
        <f t="shared" si="135"/>
        <v/>
      </c>
      <c r="N418" s="12"/>
      <c r="P418"/>
      <c r="Q418"/>
      <c r="R418" s="12">
        <f t="shared" si="136"/>
        <v>0</v>
      </c>
      <c r="S418" s="12" t="str">
        <f t="shared" si="137"/>
        <v/>
      </c>
      <c r="T418" s="12" t="str">
        <f t="shared" si="138"/>
        <v/>
      </c>
      <c r="U418" s="12" t="str">
        <f t="shared" si="139"/>
        <v/>
      </c>
      <c r="V418" s="12"/>
      <c r="Y418" s="12">
        <f t="shared" si="140"/>
        <v>0</v>
      </c>
      <c r="Z418" s="12">
        <f t="shared" si="141"/>
        <v>0</v>
      </c>
      <c r="AA418" s="12" t="str">
        <f t="shared" si="142"/>
        <v/>
      </c>
      <c r="AB418" s="12" t="str">
        <f t="shared" si="143"/>
        <v/>
      </c>
      <c r="AC418" s="12" t="str">
        <f t="shared" si="144"/>
        <v/>
      </c>
      <c r="AD418" s="12" t="str">
        <f>IF(OR(AE418="",AE418="(blank)",AE418="Grand Total"),"",MAX($AD$3:AD417)+1)</f>
        <v/>
      </c>
    </row>
    <row r="419" spans="3:30">
      <c r="C419" s="12">
        <f t="shared" si="128"/>
        <v>0</v>
      </c>
      <c r="D419" s="12">
        <f t="shared" si="129"/>
        <v>0</v>
      </c>
      <c r="E419" s="12" t="str">
        <f t="shared" si="130"/>
        <v/>
      </c>
      <c r="F419" s="12" t="str">
        <f t="shared" si="131"/>
        <v/>
      </c>
      <c r="G419" s="12"/>
      <c r="H419"/>
      <c r="I419"/>
      <c r="J419" s="12">
        <f t="shared" si="132"/>
        <v>0</v>
      </c>
      <c r="K419" s="12" t="str">
        <f t="shared" si="133"/>
        <v/>
      </c>
      <c r="L419" s="12" t="str">
        <f t="shared" si="134"/>
        <v/>
      </c>
      <c r="M419" s="12" t="str">
        <f t="shared" si="135"/>
        <v/>
      </c>
      <c r="N419" s="12"/>
      <c r="P419"/>
      <c r="Q419"/>
      <c r="R419" s="12">
        <f t="shared" si="136"/>
        <v>0</v>
      </c>
      <c r="S419" s="12" t="str">
        <f t="shared" si="137"/>
        <v/>
      </c>
      <c r="T419" s="12" t="str">
        <f t="shared" si="138"/>
        <v/>
      </c>
      <c r="U419" s="12" t="str">
        <f t="shared" si="139"/>
        <v/>
      </c>
      <c r="V419" s="12"/>
      <c r="Y419" s="12">
        <f t="shared" si="140"/>
        <v>0</v>
      </c>
      <c r="Z419" s="12">
        <f t="shared" si="141"/>
        <v>0</v>
      </c>
      <c r="AA419" s="12" t="str">
        <f t="shared" si="142"/>
        <v/>
      </c>
      <c r="AB419" s="12" t="str">
        <f t="shared" si="143"/>
        <v/>
      </c>
      <c r="AC419" s="12" t="str">
        <f t="shared" si="144"/>
        <v/>
      </c>
      <c r="AD419" s="12" t="str">
        <f>IF(OR(AE419="",AE419="(blank)",AE419="Grand Total"),"",MAX($AD$3:AD418)+1)</f>
        <v/>
      </c>
    </row>
    <row r="420" spans="3:30">
      <c r="C420" s="12">
        <f t="shared" si="128"/>
        <v>0</v>
      </c>
      <c r="D420" s="12">
        <f t="shared" si="129"/>
        <v>0</v>
      </c>
      <c r="E420" s="12" t="str">
        <f t="shared" si="130"/>
        <v/>
      </c>
      <c r="F420" s="12" t="str">
        <f t="shared" si="131"/>
        <v/>
      </c>
      <c r="G420" s="12"/>
      <c r="H420"/>
      <c r="I420"/>
      <c r="J420" s="12">
        <f t="shared" si="132"/>
        <v>0</v>
      </c>
      <c r="K420" s="12" t="str">
        <f t="shared" si="133"/>
        <v/>
      </c>
      <c r="L420" s="12" t="str">
        <f t="shared" si="134"/>
        <v/>
      </c>
      <c r="M420" s="12" t="str">
        <f t="shared" si="135"/>
        <v/>
      </c>
      <c r="N420" s="12"/>
      <c r="P420"/>
      <c r="Q420"/>
      <c r="R420" s="12">
        <f t="shared" si="136"/>
        <v>0</v>
      </c>
      <c r="S420" s="12" t="str">
        <f t="shared" si="137"/>
        <v/>
      </c>
      <c r="T420" s="12" t="str">
        <f t="shared" si="138"/>
        <v/>
      </c>
      <c r="U420" s="12" t="str">
        <f t="shared" si="139"/>
        <v/>
      </c>
      <c r="V420" s="12"/>
      <c r="Y420" s="12">
        <f t="shared" si="140"/>
        <v>0</v>
      </c>
      <c r="Z420" s="12">
        <f t="shared" si="141"/>
        <v>0</v>
      </c>
      <c r="AA420" s="12" t="str">
        <f t="shared" si="142"/>
        <v/>
      </c>
      <c r="AB420" s="12" t="str">
        <f t="shared" si="143"/>
        <v/>
      </c>
      <c r="AC420" s="12" t="str">
        <f t="shared" si="144"/>
        <v/>
      </c>
      <c r="AD420" s="12" t="str">
        <f>IF(OR(AE420="",AE420="(blank)",AE420="Grand Total"),"",MAX($AD$3:AD419)+1)</f>
        <v/>
      </c>
    </row>
    <row r="421" spans="3:30">
      <c r="C421" s="12">
        <f t="shared" si="128"/>
        <v>0</v>
      </c>
      <c r="D421" s="12">
        <f t="shared" si="129"/>
        <v>0</v>
      </c>
      <c r="E421" s="12" t="str">
        <f t="shared" si="130"/>
        <v/>
      </c>
      <c r="F421" s="12" t="str">
        <f t="shared" si="131"/>
        <v/>
      </c>
      <c r="G421" s="12"/>
      <c r="H421"/>
      <c r="I421"/>
      <c r="J421" s="12">
        <f t="shared" si="132"/>
        <v>0</v>
      </c>
      <c r="K421" s="12" t="str">
        <f t="shared" si="133"/>
        <v/>
      </c>
      <c r="L421" s="12" t="str">
        <f t="shared" si="134"/>
        <v/>
      </c>
      <c r="M421" s="12" t="str">
        <f t="shared" si="135"/>
        <v/>
      </c>
      <c r="N421" s="12"/>
      <c r="P421"/>
      <c r="Q421"/>
      <c r="R421" s="12">
        <f t="shared" si="136"/>
        <v>0</v>
      </c>
      <c r="S421" s="12" t="str">
        <f t="shared" si="137"/>
        <v/>
      </c>
      <c r="T421" s="12" t="str">
        <f t="shared" si="138"/>
        <v/>
      </c>
      <c r="U421" s="12" t="str">
        <f t="shared" si="139"/>
        <v/>
      </c>
      <c r="V421" s="12"/>
      <c r="Y421" s="12">
        <f t="shared" si="140"/>
        <v>0</v>
      </c>
      <c r="Z421" s="12">
        <f t="shared" si="141"/>
        <v>0</v>
      </c>
      <c r="AA421" s="12" t="str">
        <f t="shared" si="142"/>
        <v/>
      </c>
      <c r="AB421" s="12" t="str">
        <f t="shared" si="143"/>
        <v/>
      </c>
      <c r="AC421" s="12" t="str">
        <f t="shared" si="144"/>
        <v/>
      </c>
      <c r="AD421" s="12" t="str">
        <f>IF(OR(AE421="",AE421="(blank)",AE421="Grand Total"),"",MAX($AD$3:AD420)+1)</f>
        <v/>
      </c>
    </row>
    <row r="422" spans="3:30">
      <c r="C422" s="12">
        <f t="shared" si="128"/>
        <v>0</v>
      </c>
      <c r="D422" s="12">
        <f t="shared" si="129"/>
        <v>0</v>
      </c>
      <c r="E422" s="12" t="str">
        <f t="shared" si="130"/>
        <v/>
      </c>
      <c r="F422" s="12" t="str">
        <f t="shared" si="131"/>
        <v/>
      </c>
      <c r="G422" s="12"/>
      <c r="H422"/>
      <c r="I422"/>
      <c r="J422" s="12">
        <f t="shared" si="132"/>
        <v>0</v>
      </c>
      <c r="K422" s="12" t="str">
        <f t="shared" si="133"/>
        <v/>
      </c>
      <c r="L422" s="12" t="str">
        <f t="shared" si="134"/>
        <v/>
      </c>
      <c r="M422" s="12" t="str">
        <f t="shared" si="135"/>
        <v/>
      </c>
      <c r="N422" s="12"/>
      <c r="P422"/>
      <c r="Q422"/>
      <c r="R422" s="12">
        <f t="shared" si="136"/>
        <v>0</v>
      </c>
      <c r="S422" s="12" t="str">
        <f t="shared" si="137"/>
        <v/>
      </c>
      <c r="T422" s="12" t="str">
        <f t="shared" si="138"/>
        <v/>
      </c>
      <c r="U422" s="12" t="str">
        <f t="shared" si="139"/>
        <v/>
      </c>
      <c r="V422" s="12"/>
      <c r="Y422" s="12">
        <f t="shared" si="140"/>
        <v>0</v>
      </c>
      <c r="Z422" s="12">
        <f t="shared" si="141"/>
        <v>0</v>
      </c>
      <c r="AA422" s="12" t="str">
        <f t="shared" si="142"/>
        <v/>
      </c>
      <c r="AB422" s="12" t="str">
        <f t="shared" si="143"/>
        <v/>
      </c>
      <c r="AC422" s="12" t="str">
        <f t="shared" si="144"/>
        <v/>
      </c>
      <c r="AD422" s="12" t="str">
        <f>IF(OR(AE422="",AE422="(blank)",AE422="Grand Total"),"",MAX($AD$3:AD421)+1)</f>
        <v/>
      </c>
    </row>
    <row r="423" spans="3:30">
      <c r="C423" s="12">
        <f t="shared" si="128"/>
        <v>0</v>
      </c>
      <c r="D423" s="12">
        <f t="shared" si="129"/>
        <v>0</v>
      </c>
      <c r="E423" s="12" t="str">
        <f t="shared" si="130"/>
        <v/>
      </c>
      <c r="F423" s="12" t="str">
        <f t="shared" si="131"/>
        <v/>
      </c>
      <c r="G423" s="12"/>
      <c r="H423"/>
      <c r="I423"/>
      <c r="J423" s="12">
        <f t="shared" si="132"/>
        <v>0</v>
      </c>
      <c r="K423" s="12" t="str">
        <f t="shared" si="133"/>
        <v/>
      </c>
      <c r="L423" s="12" t="str">
        <f t="shared" si="134"/>
        <v/>
      </c>
      <c r="M423" s="12" t="str">
        <f t="shared" si="135"/>
        <v/>
      </c>
      <c r="N423" s="12"/>
      <c r="P423"/>
      <c r="Q423"/>
      <c r="R423" s="12">
        <f t="shared" si="136"/>
        <v>0</v>
      </c>
      <c r="S423" s="12" t="str">
        <f t="shared" si="137"/>
        <v/>
      </c>
      <c r="T423" s="12" t="str">
        <f t="shared" si="138"/>
        <v/>
      </c>
      <c r="U423" s="12" t="str">
        <f t="shared" si="139"/>
        <v/>
      </c>
      <c r="V423" s="12"/>
      <c r="Y423" s="12">
        <f t="shared" si="140"/>
        <v>0</v>
      </c>
      <c r="Z423" s="12">
        <f t="shared" si="141"/>
        <v>0</v>
      </c>
      <c r="AA423" s="12" t="str">
        <f t="shared" si="142"/>
        <v/>
      </c>
      <c r="AB423" s="12" t="str">
        <f t="shared" si="143"/>
        <v/>
      </c>
      <c r="AC423" s="12" t="str">
        <f t="shared" si="144"/>
        <v/>
      </c>
      <c r="AD423" s="12" t="str">
        <f>IF(OR(AE423="",AE423="(blank)",AE423="Grand Total"),"",MAX($AD$3:AD422)+1)</f>
        <v/>
      </c>
    </row>
    <row r="424" spans="3:30">
      <c r="C424" s="12">
        <f t="shared" si="128"/>
        <v>0</v>
      </c>
      <c r="D424" s="12">
        <f t="shared" si="129"/>
        <v>0</v>
      </c>
      <c r="E424" s="12" t="str">
        <f t="shared" si="130"/>
        <v/>
      </c>
      <c r="F424" s="12" t="str">
        <f t="shared" si="131"/>
        <v/>
      </c>
      <c r="G424" s="12"/>
      <c r="H424"/>
      <c r="I424"/>
      <c r="J424" s="12">
        <f t="shared" si="132"/>
        <v>0</v>
      </c>
      <c r="K424" s="12" t="str">
        <f t="shared" si="133"/>
        <v/>
      </c>
      <c r="L424" s="12" t="str">
        <f t="shared" si="134"/>
        <v/>
      </c>
      <c r="M424" s="12" t="str">
        <f t="shared" si="135"/>
        <v/>
      </c>
      <c r="N424" s="12"/>
      <c r="P424"/>
      <c r="Q424"/>
      <c r="R424" s="12">
        <f t="shared" si="136"/>
        <v>0</v>
      </c>
      <c r="S424" s="12" t="str">
        <f t="shared" si="137"/>
        <v/>
      </c>
      <c r="T424" s="12" t="str">
        <f t="shared" si="138"/>
        <v/>
      </c>
      <c r="U424" s="12" t="str">
        <f t="shared" si="139"/>
        <v/>
      </c>
      <c r="V424" s="12"/>
      <c r="Y424" s="12">
        <f t="shared" si="140"/>
        <v>0</v>
      </c>
      <c r="Z424" s="12">
        <f t="shared" si="141"/>
        <v>0</v>
      </c>
      <c r="AA424" s="12" t="str">
        <f t="shared" si="142"/>
        <v/>
      </c>
      <c r="AB424" s="12" t="str">
        <f t="shared" si="143"/>
        <v/>
      </c>
      <c r="AC424" s="12" t="str">
        <f t="shared" si="144"/>
        <v/>
      </c>
      <c r="AD424" s="12" t="str">
        <f>IF(OR(AE424="",AE424="(blank)",AE424="Grand Total"),"",MAX($AD$3:AD423)+1)</f>
        <v/>
      </c>
    </row>
    <row r="425" spans="3:30">
      <c r="C425" s="12">
        <f t="shared" si="128"/>
        <v>0</v>
      </c>
      <c r="D425" s="12">
        <f t="shared" si="129"/>
        <v>0</v>
      </c>
      <c r="E425" s="12" t="str">
        <f t="shared" si="130"/>
        <v/>
      </c>
      <c r="F425" s="12" t="str">
        <f t="shared" si="131"/>
        <v/>
      </c>
      <c r="G425" s="12"/>
      <c r="H425"/>
      <c r="I425"/>
      <c r="J425" s="12">
        <f t="shared" si="132"/>
        <v>0</v>
      </c>
      <c r="K425" s="12" t="str">
        <f t="shared" si="133"/>
        <v/>
      </c>
      <c r="L425" s="12" t="str">
        <f t="shared" si="134"/>
        <v/>
      </c>
      <c r="M425" s="12" t="str">
        <f t="shared" si="135"/>
        <v/>
      </c>
      <c r="N425" s="12"/>
      <c r="P425"/>
      <c r="Q425"/>
      <c r="R425" s="12">
        <f t="shared" si="136"/>
        <v>0</v>
      </c>
      <c r="S425" s="12" t="str">
        <f t="shared" si="137"/>
        <v/>
      </c>
      <c r="T425" s="12" t="str">
        <f t="shared" si="138"/>
        <v/>
      </c>
      <c r="U425" s="12" t="str">
        <f t="shared" si="139"/>
        <v/>
      </c>
      <c r="V425" s="12"/>
      <c r="Y425" s="12">
        <f t="shared" si="140"/>
        <v>0</v>
      </c>
      <c r="Z425" s="12">
        <f t="shared" si="141"/>
        <v>0</v>
      </c>
      <c r="AA425" s="12" t="str">
        <f t="shared" si="142"/>
        <v/>
      </c>
      <c r="AB425" s="12" t="str">
        <f t="shared" si="143"/>
        <v/>
      </c>
      <c r="AC425" s="12" t="str">
        <f t="shared" si="144"/>
        <v/>
      </c>
      <c r="AD425" s="12" t="str">
        <f>IF(OR(AE425="",AE425="(blank)",AE425="Grand Total"),"",MAX($AD$3:AD424)+1)</f>
        <v/>
      </c>
    </row>
    <row r="426" spans="3:30">
      <c r="C426" s="12">
        <f t="shared" si="128"/>
        <v>0</v>
      </c>
      <c r="D426" s="12">
        <f t="shared" si="129"/>
        <v>0</v>
      </c>
      <c r="E426" s="12" t="str">
        <f t="shared" si="130"/>
        <v/>
      </c>
      <c r="F426" s="12" t="str">
        <f t="shared" si="131"/>
        <v/>
      </c>
      <c r="G426" s="12"/>
      <c r="H426"/>
      <c r="I426"/>
      <c r="J426" s="12">
        <f t="shared" si="132"/>
        <v>0</v>
      </c>
      <c r="K426" s="12" t="str">
        <f t="shared" si="133"/>
        <v/>
      </c>
      <c r="L426" s="12" t="str">
        <f t="shared" si="134"/>
        <v/>
      </c>
      <c r="M426" s="12" t="str">
        <f t="shared" si="135"/>
        <v/>
      </c>
      <c r="N426" s="12"/>
      <c r="P426"/>
      <c r="Q426"/>
      <c r="R426" s="12">
        <f t="shared" si="136"/>
        <v>0</v>
      </c>
      <c r="S426" s="12" t="str">
        <f t="shared" si="137"/>
        <v/>
      </c>
      <c r="T426" s="12" t="str">
        <f t="shared" si="138"/>
        <v/>
      </c>
      <c r="U426" s="12" t="str">
        <f t="shared" si="139"/>
        <v/>
      </c>
      <c r="V426" s="12"/>
      <c r="Y426" s="12">
        <f t="shared" si="140"/>
        <v>0</v>
      </c>
      <c r="Z426" s="12">
        <f t="shared" si="141"/>
        <v>0</v>
      </c>
      <c r="AA426" s="12" t="str">
        <f t="shared" si="142"/>
        <v/>
      </c>
      <c r="AB426" s="12" t="str">
        <f t="shared" si="143"/>
        <v/>
      </c>
      <c r="AC426" s="12" t="str">
        <f t="shared" si="144"/>
        <v/>
      </c>
      <c r="AD426" s="12" t="str">
        <f>IF(OR(AE426="",AE426="(blank)",AE426="Grand Total"),"",MAX($AD$3:AD425)+1)</f>
        <v/>
      </c>
    </row>
    <row r="427" spans="3:30">
      <c r="C427" s="12">
        <f t="shared" si="128"/>
        <v>0</v>
      </c>
      <c r="D427" s="12">
        <f t="shared" si="129"/>
        <v>0</v>
      </c>
      <c r="E427" s="12" t="str">
        <f t="shared" si="130"/>
        <v/>
      </c>
      <c r="F427" s="12" t="str">
        <f t="shared" si="131"/>
        <v/>
      </c>
      <c r="G427" s="12"/>
      <c r="H427"/>
      <c r="I427"/>
      <c r="J427" s="12">
        <f t="shared" si="132"/>
        <v>0</v>
      </c>
      <c r="K427" s="12" t="str">
        <f t="shared" si="133"/>
        <v/>
      </c>
      <c r="L427" s="12" t="str">
        <f t="shared" si="134"/>
        <v/>
      </c>
      <c r="M427" s="12" t="str">
        <f t="shared" si="135"/>
        <v/>
      </c>
      <c r="N427" s="12"/>
      <c r="P427"/>
      <c r="Q427"/>
      <c r="R427" s="12">
        <f t="shared" si="136"/>
        <v>0</v>
      </c>
      <c r="S427" s="12" t="str">
        <f t="shared" si="137"/>
        <v/>
      </c>
      <c r="T427" s="12" t="str">
        <f t="shared" si="138"/>
        <v/>
      </c>
      <c r="U427" s="12" t="str">
        <f t="shared" si="139"/>
        <v/>
      </c>
      <c r="V427" s="12"/>
      <c r="Y427" s="12">
        <f t="shared" si="140"/>
        <v>0</v>
      </c>
      <c r="Z427" s="12">
        <f t="shared" si="141"/>
        <v>0</v>
      </c>
      <c r="AA427" s="12" t="str">
        <f t="shared" si="142"/>
        <v/>
      </c>
      <c r="AB427" s="12" t="str">
        <f t="shared" si="143"/>
        <v/>
      </c>
      <c r="AC427" s="12" t="str">
        <f t="shared" si="144"/>
        <v/>
      </c>
      <c r="AD427" s="12" t="str">
        <f>IF(OR(AE427="",AE427="(blank)",AE427="Grand Total"),"",MAX($AD$3:AD426)+1)</f>
        <v/>
      </c>
    </row>
    <row r="428" spans="3:30">
      <c r="C428" s="12">
        <f t="shared" si="128"/>
        <v>0</v>
      </c>
      <c r="D428" s="12">
        <f t="shared" si="129"/>
        <v>0</v>
      </c>
      <c r="E428" s="12" t="str">
        <f t="shared" si="130"/>
        <v/>
      </c>
      <c r="F428" s="12" t="str">
        <f t="shared" si="131"/>
        <v/>
      </c>
      <c r="G428" s="12"/>
      <c r="H428"/>
      <c r="I428"/>
      <c r="J428" s="12">
        <f t="shared" si="132"/>
        <v>0</v>
      </c>
      <c r="K428" s="12" t="str">
        <f t="shared" si="133"/>
        <v/>
      </c>
      <c r="L428" s="12" t="str">
        <f t="shared" si="134"/>
        <v/>
      </c>
      <c r="M428" s="12" t="str">
        <f t="shared" si="135"/>
        <v/>
      </c>
      <c r="N428" s="12"/>
      <c r="P428"/>
      <c r="Q428"/>
      <c r="R428" s="12">
        <f t="shared" si="136"/>
        <v>0</v>
      </c>
      <c r="S428" s="12" t="str">
        <f t="shared" si="137"/>
        <v/>
      </c>
      <c r="T428" s="12" t="str">
        <f t="shared" si="138"/>
        <v/>
      </c>
      <c r="U428" s="12" t="str">
        <f t="shared" si="139"/>
        <v/>
      </c>
      <c r="V428" s="12"/>
      <c r="Y428" s="12">
        <f t="shared" si="140"/>
        <v>0</v>
      </c>
      <c r="Z428" s="12">
        <f t="shared" si="141"/>
        <v>0</v>
      </c>
      <c r="AA428" s="12" t="str">
        <f t="shared" si="142"/>
        <v/>
      </c>
      <c r="AB428" s="12" t="str">
        <f t="shared" si="143"/>
        <v/>
      </c>
      <c r="AC428" s="12" t="str">
        <f t="shared" si="144"/>
        <v/>
      </c>
      <c r="AD428" s="12" t="str">
        <f>IF(OR(AE428="",AE428="(blank)",AE428="Grand Total"),"",MAX($AD$3:AD427)+1)</f>
        <v/>
      </c>
    </row>
    <row r="429" spans="3:30">
      <c r="C429" s="12">
        <f t="shared" si="128"/>
        <v>0</v>
      </c>
      <c r="D429" s="12">
        <f t="shared" si="129"/>
        <v>0</v>
      </c>
      <c r="E429" s="12" t="str">
        <f t="shared" si="130"/>
        <v/>
      </c>
      <c r="F429" s="12" t="str">
        <f t="shared" si="131"/>
        <v/>
      </c>
      <c r="G429" s="12"/>
      <c r="H429"/>
      <c r="I429"/>
      <c r="J429" s="12">
        <f t="shared" si="132"/>
        <v>0</v>
      </c>
      <c r="K429" s="12" t="str">
        <f t="shared" si="133"/>
        <v/>
      </c>
      <c r="L429" s="12" t="str">
        <f t="shared" si="134"/>
        <v/>
      </c>
      <c r="M429" s="12" t="str">
        <f t="shared" si="135"/>
        <v/>
      </c>
      <c r="N429" s="12"/>
      <c r="P429"/>
      <c r="Q429"/>
      <c r="R429" s="12">
        <f t="shared" si="136"/>
        <v>0</v>
      </c>
      <c r="S429" s="12" t="str">
        <f t="shared" si="137"/>
        <v/>
      </c>
      <c r="T429" s="12" t="str">
        <f t="shared" si="138"/>
        <v/>
      </c>
      <c r="U429" s="12" t="str">
        <f t="shared" si="139"/>
        <v/>
      </c>
      <c r="V429" s="12"/>
      <c r="Y429" s="12">
        <f t="shared" si="140"/>
        <v>0</v>
      </c>
      <c r="Z429" s="12">
        <f t="shared" si="141"/>
        <v>0</v>
      </c>
      <c r="AA429" s="12" t="str">
        <f t="shared" si="142"/>
        <v/>
      </c>
      <c r="AB429" s="12" t="str">
        <f t="shared" si="143"/>
        <v/>
      </c>
      <c r="AC429" s="12" t="str">
        <f t="shared" si="144"/>
        <v/>
      </c>
      <c r="AD429" s="12" t="str">
        <f>IF(OR(AE429="",AE429="(blank)",AE429="Grand Total"),"",MAX($AD$3:AD428)+1)</f>
        <v/>
      </c>
    </row>
    <row r="430" spans="3:30">
      <c r="C430" s="12">
        <f t="shared" si="128"/>
        <v>0</v>
      </c>
      <c r="D430" s="12">
        <f t="shared" si="129"/>
        <v>0</v>
      </c>
      <c r="E430" s="12" t="str">
        <f t="shared" si="130"/>
        <v/>
      </c>
      <c r="F430" s="12" t="str">
        <f t="shared" si="131"/>
        <v/>
      </c>
      <c r="G430" s="12"/>
      <c r="H430"/>
      <c r="I430"/>
      <c r="J430" s="12">
        <f t="shared" si="132"/>
        <v>0</v>
      </c>
      <c r="K430" s="12" t="str">
        <f t="shared" si="133"/>
        <v/>
      </c>
      <c r="L430" s="12" t="str">
        <f t="shared" si="134"/>
        <v/>
      </c>
      <c r="M430" s="12" t="str">
        <f t="shared" si="135"/>
        <v/>
      </c>
      <c r="N430" s="12"/>
      <c r="P430"/>
      <c r="Q430"/>
      <c r="R430" s="12">
        <f t="shared" si="136"/>
        <v>0</v>
      </c>
      <c r="S430" s="12" t="str">
        <f t="shared" si="137"/>
        <v/>
      </c>
      <c r="T430" s="12" t="str">
        <f t="shared" si="138"/>
        <v/>
      </c>
      <c r="U430" s="12" t="str">
        <f t="shared" si="139"/>
        <v/>
      </c>
      <c r="V430" s="12"/>
      <c r="Y430" s="12">
        <f t="shared" si="140"/>
        <v>0</v>
      </c>
      <c r="Z430" s="12">
        <f t="shared" si="141"/>
        <v>0</v>
      </c>
      <c r="AA430" s="12" t="str">
        <f t="shared" si="142"/>
        <v/>
      </c>
      <c r="AB430" s="12" t="str">
        <f t="shared" si="143"/>
        <v/>
      </c>
      <c r="AC430" s="12" t="str">
        <f t="shared" si="144"/>
        <v/>
      </c>
      <c r="AD430" s="12" t="str">
        <f>IF(OR(AE430="",AE430="(blank)",AE430="Grand Total"),"",MAX($AD$3:AD429)+1)</f>
        <v/>
      </c>
    </row>
    <row r="431" spans="3:30">
      <c r="C431" s="12">
        <f t="shared" si="128"/>
        <v>0</v>
      </c>
      <c r="D431" s="12">
        <f t="shared" si="129"/>
        <v>0</v>
      </c>
      <c r="E431" s="12" t="str">
        <f t="shared" si="130"/>
        <v/>
      </c>
      <c r="F431" s="12" t="str">
        <f t="shared" si="131"/>
        <v/>
      </c>
      <c r="G431" s="12"/>
      <c r="H431"/>
      <c r="I431"/>
      <c r="J431" s="12">
        <f t="shared" si="132"/>
        <v>0</v>
      </c>
      <c r="K431" s="12" t="str">
        <f t="shared" si="133"/>
        <v/>
      </c>
      <c r="L431" s="12" t="str">
        <f t="shared" si="134"/>
        <v/>
      </c>
      <c r="M431" s="12" t="str">
        <f t="shared" si="135"/>
        <v/>
      </c>
      <c r="N431" s="12"/>
      <c r="P431"/>
      <c r="Q431"/>
      <c r="R431" s="12">
        <f t="shared" si="136"/>
        <v>0</v>
      </c>
      <c r="S431" s="12" t="str">
        <f t="shared" si="137"/>
        <v/>
      </c>
      <c r="T431" s="12" t="str">
        <f t="shared" si="138"/>
        <v/>
      </c>
      <c r="U431" s="12" t="str">
        <f t="shared" si="139"/>
        <v/>
      </c>
      <c r="V431" s="12"/>
      <c r="Y431" s="12">
        <f t="shared" si="140"/>
        <v>0</v>
      </c>
      <c r="Z431" s="12">
        <f t="shared" si="141"/>
        <v>0</v>
      </c>
      <c r="AA431" s="12" t="str">
        <f t="shared" si="142"/>
        <v/>
      </c>
      <c r="AB431" s="12" t="str">
        <f t="shared" si="143"/>
        <v/>
      </c>
      <c r="AC431" s="12" t="str">
        <f t="shared" si="144"/>
        <v/>
      </c>
      <c r="AD431" s="12" t="str">
        <f>IF(OR(AE431="",AE431="(blank)",AE431="Grand Total"),"",MAX($AD$3:AD430)+1)</f>
        <v/>
      </c>
    </row>
    <row r="432" spans="3:30">
      <c r="C432" s="12">
        <f t="shared" si="128"/>
        <v>0</v>
      </c>
      <c r="D432" s="12">
        <f t="shared" si="129"/>
        <v>0</v>
      </c>
      <c r="E432" s="12" t="str">
        <f t="shared" si="130"/>
        <v/>
      </c>
      <c r="F432" s="12" t="str">
        <f t="shared" si="131"/>
        <v/>
      </c>
      <c r="G432" s="12"/>
      <c r="H432"/>
      <c r="I432"/>
      <c r="J432" s="12">
        <f t="shared" si="132"/>
        <v>0</v>
      </c>
      <c r="K432" s="12" t="str">
        <f t="shared" si="133"/>
        <v/>
      </c>
      <c r="L432" s="12" t="str">
        <f t="shared" si="134"/>
        <v/>
      </c>
      <c r="M432" s="12" t="str">
        <f t="shared" si="135"/>
        <v/>
      </c>
      <c r="N432" s="12"/>
      <c r="P432"/>
      <c r="Q432"/>
      <c r="R432" s="12">
        <f t="shared" si="136"/>
        <v>0</v>
      </c>
      <c r="S432" s="12" t="str">
        <f t="shared" si="137"/>
        <v/>
      </c>
      <c r="T432" s="12" t="str">
        <f t="shared" si="138"/>
        <v/>
      </c>
      <c r="U432" s="12" t="str">
        <f t="shared" si="139"/>
        <v/>
      </c>
      <c r="V432" s="12"/>
      <c r="Y432" s="12">
        <f t="shared" si="140"/>
        <v>0</v>
      </c>
      <c r="Z432" s="12">
        <f t="shared" si="141"/>
        <v>0</v>
      </c>
      <c r="AA432" s="12" t="str">
        <f t="shared" si="142"/>
        <v/>
      </c>
      <c r="AB432" s="12" t="str">
        <f t="shared" si="143"/>
        <v/>
      </c>
      <c r="AC432" s="12" t="str">
        <f t="shared" si="144"/>
        <v/>
      </c>
      <c r="AD432" s="12" t="str">
        <f>IF(OR(AE432="",AE432="(blank)",AE432="Grand Total"),"",MAX($AD$3:AD431)+1)</f>
        <v/>
      </c>
    </row>
    <row r="433" spans="3:30">
      <c r="C433" s="12">
        <f t="shared" si="128"/>
        <v>0</v>
      </c>
      <c r="D433" s="12">
        <f t="shared" si="129"/>
        <v>0</v>
      </c>
      <c r="E433" s="12" t="str">
        <f t="shared" si="130"/>
        <v/>
      </c>
      <c r="F433" s="12" t="str">
        <f t="shared" si="131"/>
        <v/>
      </c>
      <c r="G433" s="12"/>
      <c r="H433"/>
      <c r="I433"/>
      <c r="J433" s="12">
        <f t="shared" si="132"/>
        <v>0</v>
      </c>
      <c r="K433" s="12" t="str">
        <f t="shared" si="133"/>
        <v/>
      </c>
      <c r="L433" s="12" t="str">
        <f t="shared" si="134"/>
        <v/>
      </c>
      <c r="M433" s="12" t="str">
        <f t="shared" si="135"/>
        <v/>
      </c>
      <c r="N433" s="12"/>
      <c r="P433"/>
      <c r="Q433"/>
      <c r="R433" s="12">
        <f t="shared" si="136"/>
        <v>0</v>
      </c>
      <c r="S433" s="12" t="str">
        <f t="shared" si="137"/>
        <v/>
      </c>
      <c r="T433" s="12" t="str">
        <f t="shared" si="138"/>
        <v/>
      </c>
      <c r="U433" s="12" t="str">
        <f t="shared" si="139"/>
        <v/>
      </c>
      <c r="V433" s="12"/>
      <c r="Y433" s="12">
        <f t="shared" si="140"/>
        <v>0</v>
      </c>
      <c r="Z433" s="12">
        <f t="shared" si="141"/>
        <v>0</v>
      </c>
      <c r="AA433" s="12" t="str">
        <f t="shared" si="142"/>
        <v/>
      </c>
      <c r="AB433" s="12" t="str">
        <f t="shared" si="143"/>
        <v/>
      </c>
      <c r="AC433" s="12" t="str">
        <f t="shared" si="144"/>
        <v/>
      </c>
      <c r="AD433" s="12" t="str">
        <f>IF(OR(AE433="",AE433="(blank)",AE433="Grand Total"),"",MAX($AD$3:AD432)+1)</f>
        <v/>
      </c>
    </row>
    <row r="434" spans="3:30">
      <c r="C434" s="12">
        <f t="shared" si="128"/>
        <v>0</v>
      </c>
      <c r="D434" s="12">
        <f t="shared" si="129"/>
        <v>0</v>
      </c>
      <c r="E434" s="12" t="str">
        <f t="shared" si="130"/>
        <v/>
      </c>
      <c r="F434" s="12" t="str">
        <f t="shared" si="131"/>
        <v/>
      </c>
      <c r="G434" s="12"/>
      <c r="H434"/>
      <c r="I434"/>
      <c r="J434" s="12">
        <f t="shared" si="132"/>
        <v>0</v>
      </c>
      <c r="K434" s="12" t="str">
        <f t="shared" si="133"/>
        <v/>
      </c>
      <c r="L434" s="12" t="str">
        <f t="shared" si="134"/>
        <v/>
      </c>
      <c r="M434" s="12" t="str">
        <f t="shared" si="135"/>
        <v/>
      </c>
      <c r="N434" s="12"/>
      <c r="P434"/>
      <c r="Q434"/>
      <c r="R434" s="12">
        <f t="shared" si="136"/>
        <v>0</v>
      </c>
      <c r="S434" s="12" t="str">
        <f t="shared" si="137"/>
        <v/>
      </c>
      <c r="T434" s="12" t="str">
        <f t="shared" si="138"/>
        <v/>
      </c>
      <c r="U434" s="12" t="str">
        <f t="shared" si="139"/>
        <v/>
      </c>
      <c r="V434" s="12"/>
      <c r="Y434" s="12">
        <f t="shared" si="140"/>
        <v>0</v>
      </c>
      <c r="Z434" s="12">
        <f t="shared" si="141"/>
        <v>0</v>
      </c>
      <c r="AA434" s="12" t="str">
        <f t="shared" si="142"/>
        <v/>
      </c>
      <c r="AB434" s="12" t="str">
        <f t="shared" si="143"/>
        <v/>
      </c>
      <c r="AC434" s="12" t="str">
        <f t="shared" si="144"/>
        <v/>
      </c>
      <c r="AD434" s="12" t="str">
        <f>IF(OR(AE434="",AE434="(blank)",AE434="Grand Total"),"",MAX($AD$3:AD433)+1)</f>
        <v/>
      </c>
    </row>
    <row r="435" spans="3:30">
      <c r="C435" s="12">
        <f t="shared" si="128"/>
        <v>0</v>
      </c>
      <c r="D435" s="12">
        <f t="shared" si="129"/>
        <v>0</v>
      </c>
      <c r="E435" s="12" t="str">
        <f t="shared" si="130"/>
        <v/>
      </c>
      <c r="F435" s="12" t="str">
        <f t="shared" si="131"/>
        <v/>
      </c>
      <c r="G435" s="12"/>
      <c r="H435"/>
      <c r="I435"/>
      <c r="J435" s="12">
        <f t="shared" si="132"/>
        <v>0</v>
      </c>
      <c r="K435" s="12" t="str">
        <f t="shared" si="133"/>
        <v/>
      </c>
      <c r="L435" s="12" t="str">
        <f t="shared" si="134"/>
        <v/>
      </c>
      <c r="M435" s="12" t="str">
        <f t="shared" si="135"/>
        <v/>
      </c>
      <c r="N435" s="12"/>
      <c r="P435"/>
      <c r="Q435"/>
      <c r="R435" s="12">
        <f t="shared" si="136"/>
        <v>0</v>
      </c>
      <c r="S435" s="12" t="str">
        <f t="shared" si="137"/>
        <v/>
      </c>
      <c r="T435" s="12" t="str">
        <f t="shared" si="138"/>
        <v/>
      </c>
      <c r="U435" s="12" t="str">
        <f t="shared" si="139"/>
        <v/>
      </c>
      <c r="V435" s="12"/>
      <c r="Y435" s="12">
        <f t="shared" si="140"/>
        <v>0</v>
      </c>
      <c r="Z435" s="12">
        <f t="shared" si="141"/>
        <v>0</v>
      </c>
      <c r="AA435" s="12" t="str">
        <f t="shared" si="142"/>
        <v/>
      </c>
      <c r="AB435" s="12" t="str">
        <f t="shared" si="143"/>
        <v/>
      </c>
      <c r="AC435" s="12" t="str">
        <f t="shared" si="144"/>
        <v/>
      </c>
      <c r="AD435" s="12" t="str">
        <f>IF(OR(AE435="",AE435="(blank)",AE435="Grand Total"),"",MAX($AD$3:AD434)+1)</f>
        <v/>
      </c>
    </row>
    <row r="436" spans="3:30">
      <c r="C436" s="12">
        <f t="shared" si="128"/>
        <v>0</v>
      </c>
      <c r="D436" s="12">
        <f t="shared" si="129"/>
        <v>0</v>
      </c>
      <c r="E436" s="12" t="str">
        <f t="shared" si="130"/>
        <v/>
      </c>
      <c r="F436" s="12" t="str">
        <f t="shared" si="131"/>
        <v/>
      </c>
      <c r="G436" s="12"/>
      <c r="H436"/>
      <c r="I436"/>
      <c r="J436" s="12">
        <f t="shared" si="132"/>
        <v>0</v>
      </c>
      <c r="K436" s="12" t="str">
        <f t="shared" si="133"/>
        <v/>
      </c>
      <c r="L436" s="12" t="str">
        <f t="shared" si="134"/>
        <v/>
      </c>
      <c r="M436" s="12" t="str">
        <f t="shared" si="135"/>
        <v/>
      </c>
      <c r="N436" s="12"/>
      <c r="P436"/>
      <c r="Q436"/>
      <c r="R436" s="12">
        <f t="shared" si="136"/>
        <v>0</v>
      </c>
      <c r="S436" s="12" t="str">
        <f t="shared" si="137"/>
        <v/>
      </c>
      <c r="T436" s="12" t="str">
        <f t="shared" si="138"/>
        <v/>
      </c>
      <c r="U436" s="12" t="str">
        <f t="shared" si="139"/>
        <v/>
      </c>
      <c r="V436" s="12"/>
      <c r="Y436" s="12">
        <f t="shared" si="140"/>
        <v>0</v>
      </c>
      <c r="Z436" s="12">
        <f t="shared" si="141"/>
        <v>0</v>
      </c>
      <c r="AA436" s="12" t="str">
        <f t="shared" si="142"/>
        <v/>
      </c>
      <c r="AB436" s="12" t="str">
        <f t="shared" si="143"/>
        <v/>
      </c>
      <c r="AC436" s="12" t="str">
        <f t="shared" si="144"/>
        <v/>
      </c>
      <c r="AD436" s="12" t="str">
        <f>IF(OR(AE436="",AE436="(blank)",AE436="Grand Total"),"",MAX($AD$3:AD435)+1)</f>
        <v/>
      </c>
    </row>
    <row r="437" spans="3:30">
      <c r="C437" s="12">
        <f t="shared" si="128"/>
        <v>0</v>
      </c>
      <c r="D437" s="12">
        <f t="shared" si="129"/>
        <v>0</v>
      </c>
      <c r="E437" s="12" t="str">
        <f t="shared" si="130"/>
        <v/>
      </c>
      <c r="F437" s="12" t="str">
        <f t="shared" si="131"/>
        <v/>
      </c>
      <c r="G437" s="12"/>
      <c r="H437"/>
      <c r="I437"/>
      <c r="J437" s="12">
        <f t="shared" si="132"/>
        <v>0</v>
      </c>
      <c r="K437" s="12" t="str">
        <f t="shared" si="133"/>
        <v/>
      </c>
      <c r="L437" s="12" t="str">
        <f t="shared" si="134"/>
        <v/>
      </c>
      <c r="M437" s="12" t="str">
        <f t="shared" si="135"/>
        <v/>
      </c>
      <c r="N437" s="12"/>
      <c r="P437"/>
      <c r="Q437"/>
      <c r="R437" s="12">
        <f t="shared" si="136"/>
        <v>0</v>
      </c>
      <c r="S437" s="12" t="str">
        <f t="shared" si="137"/>
        <v/>
      </c>
      <c r="T437" s="12" t="str">
        <f t="shared" si="138"/>
        <v/>
      </c>
      <c r="U437" s="12" t="str">
        <f t="shared" si="139"/>
        <v/>
      </c>
      <c r="V437" s="12"/>
      <c r="Y437" s="12">
        <f t="shared" si="140"/>
        <v>0</v>
      </c>
      <c r="Z437" s="12">
        <f t="shared" si="141"/>
        <v>0</v>
      </c>
      <c r="AA437" s="12" t="str">
        <f t="shared" si="142"/>
        <v/>
      </c>
      <c r="AB437" s="12" t="str">
        <f t="shared" si="143"/>
        <v/>
      </c>
      <c r="AC437" s="12" t="str">
        <f t="shared" si="144"/>
        <v/>
      </c>
      <c r="AD437" s="12" t="str">
        <f>IF(OR(AE437="",AE437="(blank)",AE437="Grand Total"),"",MAX($AD$3:AD436)+1)</f>
        <v/>
      </c>
    </row>
    <row r="438" spans="3:30">
      <c r="C438" s="12">
        <f t="shared" si="128"/>
        <v>0</v>
      </c>
      <c r="D438" s="12">
        <f t="shared" si="129"/>
        <v>0</v>
      </c>
      <c r="E438" s="12" t="str">
        <f t="shared" si="130"/>
        <v/>
      </c>
      <c r="F438" s="12" t="str">
        <f t="shared" si="131"/>
        <v/>
      </c>
      <c r="G438" s="12"/>
      <c r="H438"/>
      <c r="I438"/>
      <c r="J438" s="12">
        <f t="shared" si="132"/>
        <v>0</v>
      </c>
      <c r="K438" s="12" t="str">
        <f t="shared" si="133"/>
        <v/>
      </c>
      <c r="L438" s="12" t="str">
        <f t="shared" si="134"/>
        <v/>
      </c>
      <c r="M438" s="12" t="str">
        <f t="shared" si="135"/>
        <v/>
      </c>
      <c r="N438" s="12"/>
      <c r="P438"/>
      <c r="Q438"/>
      <c r="R438" s="12">
        <f t="shared" si="136"/>
        <v>0</v>
      </c>
      <c r="S438" s="12" t="str">
        <f t="shared" si="137"/>
        <v/>
      </c>
      <c r="T438" s="12" t="str">
        <f t="shared" si="138"/>
        <v/>
      </c>
      <c r="U438" s="12" t="str">
        <f t="shared" si="139"/>
        <v/>
      </c>
      <c r="V438" s="12"/>
      <c r="Y438" s="12">
        <f t="shared" si="140"/>
        <v>0</v>
      </c>
      <c r="Z438" s="12">
        <f t="shared" si="141"/>
        <v>0</v>
      </c>
      <c r="AA438" s="12" t="str">
        <f t="shared" si="142"/>
        <v/>
      </c>
      <c r="AB438" s="12" t="str">
        <f t="shared" si="143"/>
        <v/>
      </c>
      <c r="AC438" s="12" t="str">
        <f t="shared" si="144"/>
        <v/>
      </c>
      <c r="AD438" s="12" t="str">
        <f>IF(OR(AE438="",AE438="(blank)",AE438="Grand Total"),"",MAX($AD$3:AD437)+1)</f>
        <v/>
      </c>
    </row>
    <row r="439" spans="3:30">
      <c r="C439" s="12">
        <f t="shared" si="128"/>
        <v>0</v>
      </c>
      <c r="D439" s="12">
        <f t="shared" si="129"/>
        <v>0</v>
      </c>
      <c r="E439" s="12" t="str">
        <f t="shared" si="130"/>
        <v/>
      </c>
      <c r="F439" s="12" t="str">
        <f t="shared" si="131"/>
        <v/>
      </c>
      <c r="G439" s="12"/>
      <c r="H439"/>
      <c r="I439"/>
      <c r="J439" s="12">
        <f t="shared" si="132"/>
        <v>0</v>
      </c>
      <c r="K439" s="12" t="str">
        <f t="shared" si="133"/>
        <v/>
      </c>
      <c r="L439" s="12" t="str">
        <f t="shared" si="134"/>
        <v/>
      </c>
      <c r="M439" s="12" t="str">
        <f t="shared" si="135"/>
        <v/>
      </c>
      <c r="N439" s="12"/>
      <c r="P439"/>
      <c r="Q439"/>
      <c r="R439" s="12">
        <f t="shared" si="136"/>
        <v>0</v>
      </c>
      <c r="S439" s="12" t="str">
        <f t="shared" si="137"/>
        <v/>
      </c>
      <c r="T439" s="12" t="str">
        <f t="shared" si="138"/>
        <v/>
      </c>
      <c r="U439" s="12" t="str">
        <f t="shared" si="139"/>
        <v/>
      </c>
      <c r="V439" s="12"/>
      <c r="Y439" s="12">
        <f t="shared" si="140"/>
        <v>0</v>
      </c>
      <c r="Z439" s="12">
        <f t="shared" si="141"/>
        <v>0</v>
      </c>
      <c r="AA439" s="12" t="str">
        <f t="shared" si="142"/>
        <v/>
      </c>
      <c r="AB439" s="12" t="str">
        <f t="shared" si="143"/>
        <v/>
      </c>
      <c r="AC439" s="12" t="str">
        <f t="shared" si="144"/>
        <v/>
      </c>
      <c r="AD439" s="12" t="str">
        <f>IF(OR(AE439="",AE439="(blank)",AE439="Grand Total"),"",MAX($AD$3:AD438)+1)</f>
        <v/>
      </c>
    </row>
    <row r="440" spans="3:30">
      <c r="C440" s="12">
        <f t="shared" si="128"/>
        <v>0</v>
      </c>
      <c r="D440" s="12">
        <f t="shared" si="129"/>
        <v>0</v>
      </c>
      <c r="E440" s="12" t="str">
        <f t="shared" si="130"/>
        <v/>
      </c>
      <c r="F440" s="12" t="str">
        <f t="shared" si="131"/>
        <v/>
      </c>
      <c r="G440" s="12"/>
      <c r="H440"/>
      <c r="I440"/>
      <c r="J440" s="12">
        <f t="shared" si="132"/>
        <v>0</v>
      </c>
      <c r="K440" s="12" t="str">
        <f t="shared" si="133"/>
        <v/>
      </c>
      <c r="L440" s="12" t="str">
        <f t="shared" si="134"/>
        <v/>
      </c>
      <c r="M440" s="12" t="str">
        <f t="shared" si="135"/>
        <v/>
      </c>
      <c r="N440" s="12"/>
      <c r="P440"/>
      <c r="Q440"/>
      <c r="R440" s="12">
        <f t="shared" si="136"/>
        <v>0</v>
      </c>
      <c r="S440" s="12" t="str">
        <f t="shared" si="137"/>
        <v/>
      </c>
      <c r="T440" s="12" t="str">
        <f t="shared" si="138"/>
        <v/>
      </c>
      <c r="U440" s="12" t="str">
        <f t="shared" si="139"/>
        <v/>
      </c>
      <c r="V440" s="12"/>
      <c r="Y440" s="12">
        <f t="shared" si="140"/>
        <v>0</v>
      </c>
      <c r="Z440" s="12">
        <f t="shared" si="141"/>
        <v>0</v>
      </c>
      <c r="AA440" s="12" t="str">
        <f t="shared" si="142"/>
        <v/>
      </c>
      <c r="AB440" s="12" t="str">
        <f t="shared" si="143"/>
        <v/>
      </c>
      <c r="AC440" s="12" t="str">
        <f t="shared" si="144"/>
        <v/>
      </c>
      <c r="AD440" s="12" t="str">
        <f>IF(OR(AE440="",AE440="(blank)",AE440="Grand Total"),"",MAX($AD$3:AD439)+1)</f>
        <v/>
      </c>
    </row>
    <row r="441" spans="3:30">
      <c r="C441" s="12">
        <f t="shared" si="128"/>
        <v>0</v>
      </c>
      <c r="D441" s="12">
        <f t="shared" si="129"/>
        <v>0</v>
      </c>
      <c r="E441" s="12" t="str">
        <f t="shared" si="130"/>
        <v/>
      </c>
      <c r="F441" s="12" t="str">
        <f t="shared" si="131"/>
        <v/>
      </c>
      <c r="G441" s="12"/>
      <c r="H441"/>
      <c r="I441"/>
      <c r="J441" s="12">
        <f t="shared" si="132"/>
        <v>0</v>
      </c>
      <c r="K441" s="12" t="str">
        <f t="shared" si="133"/>
        <v/>
      </c>
      <c r="L441" s="12" t="str">
        <f t="shared" si="134"/>
        <v/>
      </c>
      <c r="M441" s="12" t="str">
        <f t="shared" si="135"/>
        <v/>
      </c>
      <c r="N441" s="12"/>
      <c r="P441"/>
      <c r="Q441"/>
      <c r="R441" s="12">
        <f t="shared" si="136"/>
        <v>0</v>
      </c>
      <c r="S441" s="12" t="str">
        <f t="shared" si="137"/>
        <v/>
      </c>
      <c r="T441" s="12" t="str">
        <f t="shared" si="138"/>
        <v/>
      </c>
      <c r="U441" s="12" t="str">
        <f t="shared" si="139"/>
        <v/>
      </c>
      <c r="V441" s="12"/>
      <c r="Y441" s="12">
        <f t="shared" si="140"/>
        <v>0</v>
      </c>
      <c r="Z441" s="12">
        <f t="shared" si="141"/>
        <v>0</v>
      </c>
      <c r="AA441" s="12" t="str">
        <f t="shared" si="142"/>
        <v/>
      </c>
      <c r="AB441" s="12" t="str">
        <f t="shared" si="143"/>
        <v/>
      </c>
      <c r="AC441" s="12" t="str">
        <f t="shared" si="144"/>
        <v/>
      </c>
      <c r="AD441" s="12" t="str">
        <f>IF(OR(AE441="",AE441="(blank)",AE441="Grand Total"),"",MAX($AD$3:AD440)+1)</f>
        <v/>
      </c>
    </row>
    <row r="442" spans="3:30">
      <c r="C442" s="12">
        <f t="shared" si="128"/>
        <v>0</v>
      </c>
      <c r="D442" s="12">
        <f t="shared" si="129"/>
        <v>0</v>
      </c>
      <c r="E442" s="12" t="str">
        <f t="shared" si="130"/>
        <v/>
      </c>
      <c r="F442" s="12" t="str">
        <f t="shared" si="131"/>
        <v/>
      </c>
      <c r="G442" s="12"/>
      <c r="H442"/>
      <c r="I442"/>
      <c r="J442" s="12">
        <f t="shared" si="132"/>
        <v>0</v>
      </c>
      <c r="K442" s="12" t="str">
        <f t="shared" si="133"/>
        <v/>
      </c>
      <c r="L442" s="12" t="str">
        <f t="shared" si="134"/>
        <v/>
      </c>
      <c r="M442" s="12" t="str">
        <f t="shared" si="135"/>
        <v/>
      </c>
      <c r="N442" s="12"/>
      <c r="P442"/>
      <c r="Q442"/>
      <c r="R442" s="12">
        <f t="shared" si="136"/>
        <v>0</v>
      </c>
      <c r="S442" s="12" t="str">
        <f t="shared" si="137"/>
        <v/>
      </c>
      <c r="T442" s="12" t="str">
        <f t="shared" si="138"/>
        <v/>
      </c>
      <c r="U442" s="12" t="str">
        <f t="shared" si="139"/>
        <v/>
      </c>
      <c r="V442" s="12"/>
      <c r="Y442" s="12">
        <f t="shared" si="140"/>
        <v>0</v>
      </c>
      <c r="Z442" s="12">
        <f t="shared" si="141"/>
        <v>0</v>
      </c>
      <c r="AA442" s="12" t="str">
        <f t="shared" si="142"/>
        <v/>
      </c>
      <c r="AB442" s="12" t="str">
        <f t="shared" si="143"/>
        <v/>
      </c>
      <c r="AC442" s="12" t="str">
        <f t="shared" si="144"/>
        <v/>
      </c>
      <c r="AD442" s="12" t="str">
        <f>IF(OR(AE442="",AE442="(blank)",AE442="Grand Total"),"",MAX($AD$3:AD441)+1)</f>
        <v/>
      </c>
    </row>
    <row r="443" spans="3:30">
      <c r="C443" s="12">
        <f t="shared" si="128"/>
        <v>0</v>
      </c>
      <c r="D443" s="12">
        <f t="shared" si="129"/>
        <v>0</v>
      </c>
      <c r="E443" s="12" t="str">
        <f t="shared" si="130"/>
        <v/>
      </c>
      <c r="F443" s="12" t="str">
        <f t="shared" si="131"/>
        <v/>
      </c>
      <c r="G443" s="12"/>
      <c r="H443"/>
      <c r="I443"/>
      <c r="J443" s="12">
        <f t="shared" si="132"/>
        <v>0</v>
      </c>
      <c r="K443" s="12" t="str">
        <f t="shared" si="133"/>
        <v/>
      </c>
      <c r="L443" s="12" t="str">
        <f t="shared" si="134"/>
        <v/>
      </c>
      <c r="M443" s="12" t="str">
        <f t="shared" si="135"/>
        <v/>
      </c>
      <c r="N443" s="12"/>
      <c r="P443"/>
      <c r="Q443"/>
      <c r="R443" s="12">
        <f t="shared" si="136"/>
        <v>0</v>
      </c>
      <c r="S443" s="12" t="str">
        <f t="shared" si="137"/>
        <v/>
      </c>
      <c r="T443" s="12" t="str">
        <f t="shared" si="138"/>
        <v/>
      </c>
      <c r="U443" s="12" t="str">
        <f t="shared" si="139"/>
        <v/>
      </c>
      <c r="V443" s="12"/>
      <c r="Y443" s="12">
        <f t="shared" si="140"/>
        <v>0</v>
      </c>
      <c r="Z443" s="12">
        <f t="shared" si="141"/>
        <v>0</v>
      </c>
      <c r="AA443" s="12" t="str">
        <f t="shared" si="142"/>
        <v/>
      </c>
      <c r="AB443" s="12" t="str">
        <f t="shared" si="143"/>
        <v/>
      </c>
      <c r="AC443" s="12" t="str">
        <f t="shared" si="144"/>
        <v/>
      </c>
      <c r="AD443" s="12" t="str">
        <f>IF(OR(AE443="",AE443="(blank)",AE443="Grand Total"),"",MAX($AD$3:AD442)+1)</f>
        <v/>
      </c>
    </row>
    <row r="444" spans="3:30">
      <c r="C444" s="12">
        <f t="shared" si="128"/>
        <v>0</v>
      </c>
      <c r="D444" s="12">
        <f t="shared" si="129"/>
        <v>0</v>
      </c>
      <c r="E444" s="12" t="str">
        <f t="shared" si="130"/>
        <v/>
      </c>
      <c r="F444" s="12" t="str">
        <f t="shared" si="131"/>
        <v/>
      </c>
      <c r="G444" s="12"/>
      <c r="H444"/>
      <c r="I444"/>
      <c r="J444" s="12">
        <f t="shared" si="132"/>
        <v>0</v>
      </c>
      <c r="K444" s="12" t="str">
        <f t="shared" si="133"/>
        <v/>
      </c>
      <c r="L444" s="12" t="str">
        <f t="shared" si="134"/>
        <v/>
      </c>
      <c r="M444" s="12" t="str">
        <f t="shared" si="135"/>
        <v/>
      </c>
      <c r="N444" s="12"/>
      <c r="P444"/>
      <c r="Q444"/>
      <c r="R444" s="12">
        <f t="shared" si="136"/>
        <v>0</v>
      </c>
      <c r="S444" s="12" t="str">
        <f t="shared" si="137"/>
        <v/>
      </c>
      <c r="T444" s="12" t="str">
        <f t="shared" si="138"/>
        <v/>
      </c>
      <c r="U444" s="12" t="str">
        <f t="shared" si="139"/>
        <v/>
      </c>
      <c r="V444" s="12"/>
      <c r="Y444" s="12">
        <f t="shared" si="140"/>
        <v>0</v>
      </c>
      <c r="Z444" s="12">
        <f t="shared" si="141"/>
        <v>0</v>
      </c>
      <c r="AA444" s="12" t="str">
        <f t="shared" si="142"/>
        <v/>
      </c>
      <c r="AB444" s="12" t="str">
        <f t="shared" si="143"/>
        <v/>
      </c>
      <c r="AC444" s="12" t="str">
        <f t="shared" si="144"/>
        <v/>
      </c>
      <c r="AD444" s="12" t="str">
        <f>IF(OR(AE444="",AE444="(blank)",AE444="Grand Total"),"",MAX($AD$3:AD443)+1)</f>
        <v/>
      </c>
    </row>
    <row r="445" spans="3:30">
      <c r="C445" s="12">
        <f t="shared" si="128"/>
        <v>0</v>
      </c>
      <c r="D445" s="12">
        <f t="shared" si="129"/>
        <v>0</v>
      </c>
      <c r="E445" s="12" t="str">
        <f t="shared" si="130"/>
        <v/>
      </c>
      <c r="F445" s="12" t="str">
        <f t="shared" si="131"/>
        <v/>
      </c>
      <c r="G445" s="12"/>
      <c r="H445"/>
      <c r="I445"/>
      <c r="J445" s="12">
        <f t="shared" si="132"/>
        <v>0</v>
      </c>
      <c r="K445" s="12" t="str">
        <f t="shared" si="133"/>
        <v/>
      </c>
      <c r="L445" s="12" t="str">
        <f t="shared" si="134"/>
        <v/>
      </c>
      <c r="M445" s="12" t="str">
        <f t="shared" si="135"/>
        <v/>
      </c>
      <c r="N445" s="12"/>
      <c r="P445"/>
      <c r="Q445"/>
      <c r="R445" s="12">
        <f t="shared" si="136"/>
        <v>0</v>
      </c>
      <c r="S445" s="12" t="str">
        <f t="shared" si="137"/>
        <v/>
      </c>
      <c r="T445" s="12" t="str">
        <f t="shared" si="138"/>
        <v/>
      </c>
      <c r="U445" s="12" t="str">
        <f t="shared" si="139"/>
        <v/>
      </c>
      <c r="V445" s="12"/>
      <c r="Y445" s="12">
        <f t="shared" si="140"/>
        <v>0</v>
      </c>
      <c r="Z445" s="12">
        <f t="shared" si="141"/>
        <v>0</v>
      </c>
      <c r="AA445" s="12" t="str">
        <f t="shared" si="142"/>
        <v/>
      </c>
      <c r="AB445" s="12" t="str">
        <f t="shared" si="143"/>
        <v/>
      </c>
      <c r="AC445" s="12" t="str">
        <f t="shared" si="144"/>
        <v/>
      </c>
      <c r="AD445" s="12" t="str">
        <f>IF(OR(AE445="",AE445="(blank)",AE445="Grand Total"),"",MAX($AD$3:AD444)+1)</f>
        <v/>
      </c>
    </row>
    <row r="446" spans="3:30">
      <c r="C446" s="12">
        <f t="shared" si="128"/>
        <v>0</v>
      </c>
      <c r="D446" s="12">
        <f t="shared" si="129"/>
        <v>0</v>
      </c>
      <c r="E446" s="12" t="str">
        <f t="shared" si="130"/>
        <v/>
      </c>
      <c r="F446" s="12" t="str">
        <f t="shared" si="131"/>
        <v/>
      </c>
      <c r="G446" s="12"/>
      <c r="H446"/>
      <c r="I446"/>
      <c r="J446" s="12">
        <f t="shared" si="132"/>
        <v>0</v>
      </c>
      <c r="K446" s="12" t="str">
        <f t="shared" si="133"/>
        <v/>
      </c>
      <c r="L446" s="12" t="str">
        <f t="shared" si="134"/>
        <v/>
      </c>
      <c r="M446" s="12" t="str">
        <f t="shared" si="135"/>
        <v/>
      </c>
      <c r="N446" s="12"/>
      <c r="P446"/>
      <c r="Q446"/>
      <c r="R446" s="12">
        <f t="shared" si="136"/>
        <v>0</v>
      </c>
      <c r="S446" s="12" t="str">
        <f t="shared" si="137"/>
        <v/>
      </c>
      <c r="T446" s="12" t="str">
        <f t="shared" si="138"/>
        <v/>
      </c>
      <c r="U446" s="12" t="str">
        <f t="shared" si="139"/>
        <v/>
      </c>
      <c r="V446" s="12"/>
      <c r="Y446" s="12">
        <f t="shared" si="140"/>
        <v>0</v>
      </c>
      <c r="Z446" s="12">
        <f t="shared" si="141"/>
        <v>0</v>
      </c>
      <c r="AA446" s="12" t="str">
        <f t="shared" si="142"/>
        <v/>
      </c>
      <c r="AB446" s="12" t="str">
        <f t="shared" si="143"/>
        <v/>
      </c>
      <c r="AC446" s="12" t="str">
        <f t="shared" si="144"/>
        <v/>
      </c>
      <c r="AD446" s="12" t="str">
        <f>IF(OR(AE446="",AE446="(blank)",AE446="Grand Total"),"",MAX($AD$3:AD445)+1)</f>
        <v/>
      </c>
    </row>
    <row r="447" spans="3:30">
      <c r="C447" s="12">
        <f t="shared" si="128"/>
        <v>0</v>
      </c>
      <c r="D447" s="12">
        <f t="shared" si="129"/>
        <v>0</v>
      </c>
      <c r="E447" s="12" t="str">
        <f t="shared" si="130"/>
        <v/>
      </c>
      <c r="F447" s="12" t="str">
        <f t="shared" si="131"/>
        <v/>
      </c>
      <c r="G447" s="12"/>
      <c r="H447"/>
      <c r="I447"/>
      <c r="J447" s="12">
        <f t="shared" si="132"/>
        <v>0</v>
      </c>
      <c r="K447" s="12" t="str">
        <f t="shared" si="133"/>
        <v/>
      </c>
      <c r="L447" s="12" t="str">
        <f t="shared" si="134"/>
        <v/>
      </c>
      <c r="M447" s="12" t="str">
        <f t="shared" si="135"/>
        <v/>
      </c>
      <c r="N447" s="12"/>
      <c r="P447"/>
      <c r="Q447"/>
      <c r="R447" s="12">
        <f t="shared" si="136"/>
        <v>0</v>
      </c>
      <c r="S447" s="12" t="str">
        <f t="shared" si="137"/>
        <v/>
      </c>
      <c r="T447" s="12" t="str">
        <f t="shared" si="138"/>
        <v/>
      </c>
      <c r="U447" s="12" t="str">
        <f t="shared" si="139"/>
        <v/>
      </c>
      <c r="V447" s="12"/>
      <c r="Y447" s="12">
        <f t="shared" si="140"/>
        <v>0</v>
      </c>
      <c r="Z447" s="12">
        <f t="shared" si="141"/>
        <v>0</v>
      </c>
      <c r="AA447" s="12" t="str">
        <f t="shared" si="142"/>
        <v/>
      </c>
      <c r="AB447" s="12" t="str">
        <f t="shared" si="143"/>
        <v/>
      </c>
      <c r="AC447" s="12" t="str">
        <f t="shared" si="144"/>
        <v/>
      </c>
      <c r="AD447" s="12" t="str">
        <f>IF(OR(AE447="",AE447="(blank)",AE447="Grand Total"),"",MAX($AD$3:AD446)+1)</f>
        <v/>
      </c>
    </row>
    <row r="448" spans="3:30">
      <c r="C448" s="12">
        <f t="shared" si="128"/>
        <v>0</v>
      </c>
      <c r="D448" s="12">
        <f t="shared" si="129"/>
        <v>0</v>
      </c>
      <c r="E448" s="12" t="str">
        <f t="shared" si="130"/>
        <v/>
      </c>
      <c r="F448" s="12" t="str">
        <f t="shared" si="131"/>
        <v/>
      </c>
      <c r="G448" s="12"/>
      <c r="H448"/>
      <c r="I448"/>
      <c r="J448" s="12">
        <f t="shared" si="132"/>
        <v>0</v>
      </c>
      <c r="K448" s="12" t="str">
        <f t="shared" si="133"/>
        <v/>
      </c>
      <c r="L448" s="12" t="str">
        <f t="shared" si="134"/>
        <v/>
      </c>
      <c r="M448" s="12" t="str">
        <f t="shared" si="135"/>
        <v/>
      </c>
      <c r="N448" s="12"/>
      <c r="P448"/>
      <c r="Q448"/>
      <c r="R448" s="12">
        <f t="shared" si="136"/>
        <v>0</v>
      </c>
      <c r="S448" s="12" t="str">
        <f t="shared" si="137"/>
        <v/>
      </c>
      <c r="T448" s="12" t="str">
        <f t="shared" si="138"/>
        <v/>
      </c>
      <c r="U448" s="12" t="str">
        <f t="shared" si="139"/>
        <v/>
      </c>
      <c r="V448" s="12"/>
      <c r="Y448" s="12">
        <f t="shared" si="140"/>
        <v>0</v>
      </c>
      <c r="Z448" s="12">
        <f t="shared" si="141"/>
        <v>0</v>
      </c>
      <c r="AA448" s="12" t="str">
        <f t="shared" si="142"/>
        <v/>
      </c>
      <c r="AB448" s="12" t="str">
        <f t="shared" si="143"/>
        <v/>
      </c>
      <c r="AC448" s="12" t="str">
        <f t="shared" si="144"/>
        <v/>
      </c>
      <c r="AD448" s="12" t="str">
        <f>IF(OR(AE448="",AE448="(blank)",AE448="Grand Total"),"",MAX($AD$3:AD447)+1)</f>
        <v/>
      </c>
    </row>
    <row r="449" spans="3:30">
      <c r="C449" s="12">
        <f t="shared" si="128"/>
        <v>0</v>
      </c>
      <c r="D449" s="12">
        <f t="shared" si="129"/>
        <v>0</v>
      </c>
      <c r="E449" s="12" t="str">
        <f t="shared" si="130"/>
        <v/>
      </c>
      <c r="F449" s="12" t="str">
        <f t="shared" si="131"/>
        <v/>
      </c>
      <c r="G449" s="12"/>
      <c r="H449"/>
      <c r="I449"/>
      <c r="J449" s="12">
        <f t="shared" si="132"/>
        <v>0</v>
      </c>
      <c r="K449" s="12" t="str">
        <f t="shared" si="133"/>
        <v/>
      </c>
      <c r="L449" s="12" t="str">
        <f t="shared" si="134"/>
        <v/>
      </c>
      <c r="M449" s="12" t="str">
        <f t="shared" si="135"/>
        <v/>
      </c>
      <c r="N449" s="12"/>
      <c r="P449"/>
      <c r="Q449"/>
      <c r="R449" s="12">
        <f t="shared" si="136"/>
        <v>0</v>
      </c>
      <c r="S449" s="12" t="str">
        <f t="shared" si="137"/>
        <v/>
      </c>
      <c r="T449" s="12" t="str">
        <f t="shared" si="138"/>
        <v/>
      </c>
      <c r="U449" s="12" t="str">
        <f t="shared" si="139"/>
        <v/>
      </c>
      <c r="V449" s="12"/>
      <c r="Y449" s="12">
        <f t="shared" si="140"/>
        <v>0</v>
      </c>
      <c r="Z449" s="12">
        <f t="shared" si="141"/>
        <v>0</v>
      </c>
      <c r="AA449" s="12" t="str">
        <f t="shared" si="142"/>
        <v/>
      </c>
      <c r="AB449" s="12" t="str">
        <f t="shared" si="143"/>
        <v/>
      </c>
      <c r="AC449" s="12" t="str">
        <f t="shared" si="144"/>
        <v/>
      </c>
      <c r="AD449" s="12" t="str">
        <f>IF(OR(AE449="",AE449="(blank)",AE449="Grand Total"),"",MAX($AD$3:AD448)+1)</f>
        <v/>
      </c>
    </row>
    <row r="450" spans="3:30">
      <c r="C450" s="12">
        <f t="shared" si="128"/>
        <v>0</v>
      </c>
      <c r="D450" s="12">
        <f t="shared" si="129"/>
        <v>0</v>
      </c>
      <c r="E450" s="12" t="str">
        <f t="shared" si="130"/>
        <v/>
      </c>
      <c r="F450" s="12" t="str">
        <f t="shared" si="131"/>
        <v/>
      </c>
      <c r="G450" s="12"/>
      <c r="H450"/>
      <c r="I450"/>
      <c r="J450" s="12">
        <f t="shared" si="132"/>
        <v>0</v>
      </c>
      <c r="K450" s="12" t="str">
        <f t="shared" si="133"/>
        <v/>
      </c>
      <c r="L450" s="12" t="str">
        <f t="shared" si="134"/>
        <v/>
      </c>
      <c r="M450" s="12" t="str">
        <f t="shared" si="135"/>
        <v/>
      </c>
      <c r="N450" s="12"/>
      <c r="P450"/>
      <c r="Q450"/>
      <c r="R450" s="12">
        <f t="shared" si="136"/>
        <v>0</v>
      </c>
      <c r="S450" s="12" t="str">
        <f t="shared" si="137"/>
        <v/>
      </c>
      <c r="T450" s="12" t="str">
        <f t="shared" si="138"/>
        <v/>
      </c>
      <c r="U450" s="12" t="str">
        <f t="shared" si="139"/>
        <v/>
      </c>
      <c r="V450" s="12"/>
      <c r="Y450" s="12">
        <f t="shared" si="140"/>
        <v>0</v>
      </c>
      <c r="Z450" s="12">
        <f t="shared" si="141"/>
        <v>0</v>
      </c>
      <c r="AA450" s="12" t="str">
        <f t="shared" si="142"/>
        <v/>
      </c>
      <c r="AB450" s="12" t="str">
        <f t="shared" si="143"/>
        <v/>
      </c>
      <c r="AC450" s="12" t="str">
        <f t="shared" si="144"/>
        <v/>
      </c>
      <c r="AD450" s="12" t="str">
        <f>IF(OR(AE450="",AE450="(blank)",AE450="Grand Total"),"",MAX($AD$3:AD449)+1)</f>
        <v/>
      </c>
    </row>
    <row r="451" spans="3:30">
      <c r="C451" s="12">
        <f t="shared" si="128"/>
        <v>0</v>
      </c>
      <c r="D451" s="12">
        <f t="shared" si="129"/>
        <v>0</v>
      </c>
      <c r="E451" s="12" t="str">
        <f t="shared" si="130"/>
        <v/>
      </c>
      <c r="F451" s="12" t="str">
        <f t="shared" si="131"/>
        <v/>
      </c>
      <c r="G451" s="12"/>
      <c r="H451"/>
      <c r="I451"/>
      <c r="J451" s="12">
        <f t="shared" si="132"/>
        <v>0</v>
      </c>
      <c r="K451" s="12" t="str">
        <f t="shared" si="133"/>
        <v/>
      </c>
      <c r="L451" s="12" t="str">
        <f t="shared" si="134"/>
        <v/>
      </c>
      <c r="M451" s="12" t="str">
        <f t="shared" si="135"/>
        <v/>
      </c>
      <c r="N451" s="12"/>
      <c r="P451"/>
      <c r="Q451"/>
      <c r="R451" s="12">
        <f t="shared" si="136"/>
        <v>0</v>
      </c>
      <c r="S451" s="12" t="str">
        <f t="shared" si="137"/>
        <v/>
      </c>
      <c r="T451" s="12" t="str">
        <f t="shared" si="138"/>
        <v/>
      </c>
      <c r="U451" s="12" t="str">
        <f t="shared" si="139"/>
        <v/>
      </c>
      <c r="V451" s="12"/>
      <c r="Y451" s="12">
        <f t="shared" si="140"/>
        <v>0</v>
      </c>
      <c r="Z451" s="12">
        <f t="shared" si="141"/>
        <v>0</v>
      </c>
      <c r="AA451" s="12" t="str">
        <f t="shared" si="142"/>
        <v/>
      </c>
      <c r="AB451" s="12" t="str">
        <f t="shared" si="143"/>
        <v/>
      </c>
      <c r="AC451" s="12" t="str">
        <f t="shared" si="144"/>
        <v/>
      </c>
      <c r="AD451" s="12" t="str">
        <f>IF(OR(AE451="",AE451="(blank)",AE451="Grand Total"),"",MAX($AD$3:AD450)+1)</f>
        <v/>
      </c>
    </row>
    <row r="452" spans="3:30">
      <c r="C452" s="12">
        <f t="shared" si="128"/>
        <v>0</v>
      </c>
      <c r="D452" s="12">
        <f t="shared" si="129"/>
        <v>0</v>
      </c>
      <c r="E452" s="12" t="str">
        <f t="shared" si="130"/>
        <v/>
      </c>
      <c r="F452" s="12" t="str">
        <f t="shared" si="131"/>
        <v/>
      </c>
      <c r="G452" s="12"/>
      <c r="H452"/>
      <c r="I452"/>
      <c r="J452" s="12">
        <f t="shared" si="132"/>
        <v>0</v>
      </c>
      <c r="K452" s="12" t="str">
        <f t="shared" si="133"/>
        <v/>
      </c>
      <c r="L452" s="12" t="str">
        <f t="shared" si="134"/>
        <v/>
      </c>
      <c r="M452" s="12" t="str">
        <f t="shared" si="135"/>
        <v/>
      </c>
      <c r="N452" s="12"/>
      <c r="P452"/>
      <c r="Q452"/>
      <c r="R452" s="12">
        <f t="shared" si="136"/>
        <v>0</v>
      </c>
      <c r="S452" s="12" t="str">
        <f t="shared" si="137"/>
        <v/>
      </c>
      <c r="T452" s="12" t="str">
        <f t="shared" si="138"/>
        <v/>
      </c>
      <c r="U452" s="12" t="str">
        <f t="shared" si="139"/>
        <v/>
      </c>
      <c r="V452" s="12"/>
      <c r="Y452" s="12">
        <f t="shared" si="140"/>
        <v>0</v>
      </c>
      <c r="Z452" s="12">
        <f t="shared" si="141"/>
        <v>0</v>
      </c>
      <c r="AA452" s="12" t="str">
        <f t="shared" si="142"/>
        <v/>
      </c>
      <c r="AB452" s="12" t="str">
        <f t="shared" si="143"/>
        <v/>
      </c>
      <c r="AC452" s="12" t="str">
        <f t="shared" si="144"/>
        <v/>
      </c>
      <c r="AD452" s="12" t="str">
        <f>IF(OR(AE452="",AE452="(blank)",AE452="Grand Total"),"",MAX($AD$3:AD451)+1)</f>
        <v/>
      </c>
    </row>
    <row r="453" spans="3:30">
      <c r="C453" s="12">
        <f t="shared" si="128"/>
        <v>0</v>
      </c>
      <c r="D453" s="12">
        <f t="shared" si="129"/>
        <v>0</v>
      </c>
      <c r="E453" s="12" t="str">
        <f t="shared" si="130"/>
        <v/>
      </c>
      <c r="F453" s="12" t="str">
        <f t="shared" si="131"/>
        <v/>
      </c>
      <c r="G453" s="12"/>
      <c r="H453"/>
      <c r="I453"/>
      <c r="J453" s="12">
        <f t="shared" si="132"/>
        <v>0</v>
      </c>
      <c r="K453" s="12" t="str">
        <f t="shared" si="133"/>
        <v/>
      </c>
      <c r="L453" s="12" t="str">
        <f t="shared" si="134"/>
        <v/>
      </c>
      <c r="M453" s="12" t="str">
        <f t="shared" si="135"/>
        <v/>
      </c>
      <c r="N453" s="12"/>
      <c r="P453"/>
      <c r="Q453"/>
      <c r="R453" s="12">
        <f t="shared" si="136"/>
        <v>0</v>
      </c>
      <c r="S453" s="12" t="str">
        <f t="shared" si="137"/>
        <v/>
      </c>
      <c r="T453" s="12" t="str">
        <f t="shared" si="138"/>
        <v/>
      </c>
      <c r="U453" s="12" t="str">
        <f t="shared" si="139"/>
        <v/>
      </c>
      <c r="V453" s="12"/>
      <c r="Y453" s="12">
        <f t="shared" si="140"/>
        <v>0</v>
      </c>
      <c r="Z453" s="12">
        <f t="shared" si="141"/>
        <v>0</v>
      </c>
      <c r="AA453" s="12" t="str">
        <f t="shared" si="142"/>
        <v/>
      </c>
      <c r="AB453" s="12" t="str">
        <f t="shared" si="143"/>
        <v/>
      </c>
      <c r="AC453" s="12" t="str">
        <f t="shared" si="144"/>
        <v/>
      </c>
      <c r="AD453" s="12" t="str">
        <f>IF(OR(AE453="",AE453="(blank)",AE453="Grand Total"),"",MAX($AD$3:AD452)+1)</f>
        <v/>
      </c>
    </row>
    <row r="454" spans="3:30">
      <c r="C454" s="12">
        <f t="shared" si="128"/>
        <v>0</v>
      </c>
      <c r="D454" s="12">
        <f t="shared" si="129"/>
        <v>0</v>
      </c>
      <c r="E454" s="12" t="str">
        <f t="shared" si="130"/>
        <v/>
      </c>
      <c r="F454" s="12" t="str">
        <f t="shared" si="131"/>
        <v/>
      </c>
      <c r="G454" s="12"/>
      <c r="H454"/>
      <c r="I454"/>
      <c r="J454" s="12">
        <f t="shared" si="132"/>
        <v>0</v>
      </c>
      <c r="K454" s="12" t="str">
        <f t="shared" si="133"/>
        <v/>
      </c>
      <c r="L454" s="12" t="str">
        <f t="shared" si="134"/>
        <v/>
      </c>
      <c r="M454" s="12" t="str">
        <f t="shared" si="135"/>
        <v/>
      </c>
      <c r="N454" s="12"/>
      <c r="P454"/>
      <c r="Q454"/>
      <c r="R454" s="12">
        <f t="shared" si="136"/>
        <v>0</v>
      </c>
      <c r="S454" s="12" t="str">
        <f t="shared" si="137"/>
        <v/>
      </c>
      <c r="T454" s="12" t="str">
        <f t="shared" si="138"/>
        <v/>
      </c>
      <c r="U454" s="12" t="str">
        <f t="shared" si="139"/>
        <v/>
      </c>
      <c r="V454" s="12"/>
      <c r="Y454" s="12">
        <f t="shared" si="140"/>
        <v>0</v>
      </c>
      <c r="Z454" s="12">
        <f t="shared" si="141"/>
        <v>0</v>
      </c>
      <c r="AA454" s="12" t="str">
        <f t="shared" si="142"/>
        <v/>
      </c>
      <c r="AB454" s="12" t="str">
        <f t="shared" si="143"/>
        <v/>
      </c>
      <c r="AC454" s="12" t="str">
        <f t="shared" si="144"/>
        <v/>
      </c>
      <c r="AD454" s="12" t="str">
        <f>IF(OR(AE454="",AE454="(blank)",AE454="Grand Total"),"",MAX($AD$3:AD453)+1)</f>
        <v/>
      </c>
    </row>
    <row r="455" spans="3:30">
      <c r="C455" s="12">
        <f t="shared" si="128"/>
        <v>0</v>
      </c>
      <c r="D455" s="12">
        <f t="shared" si="129"/>
        <v>0</v>
      </c>
      <c r="E455" s="12" t="str">
        <f t="shared" si="130"/>
        <v/>
      </c>
      <c r="F455" s="12" t="str">
        <f t="shared" si="131"/>
        <v/>
      </c>
      <c r="G455" s="12"/>
      <c r="H455"/>
      <c r="I455"/>
      <c r="J455" s="12">
        <f t="shared" si="132"/>
        <v>0</v>
      </c>
      <c r="K455" s="12" t="str">
        <f t="shared" si="133"/>
        <v/>
      </c>
      <c r="L455" s="12" t="str">
        <f t="shared" si="134"/>
        <v/>
      </c>
      <c r="M455" s="12" t="str">
        <f t="shared" si="135"/>
        <v/>
      </c>
      <c r="N455" s="12"/>
      <c r="P455"/>
      <c r="Q455"/>
      <c r="R455" s="12">
        <f t="shared" si="136"/>
        <v>0</v>
      </c>
      <c r="S455" s="12" t="str">
        <f t="shared" si="137"/>
        <v/>
      </c>
      <c r="T455" s="12" t="str">
        <f t="shared" si="138"/>
        <v/>
      </c>
      <c r="U455" s="12" t="str">
        <f t="shared" si="139"/>
        <v/>
      </c>
      <c r="V455" s="12"/>
      <c r="Y455" s="12">
        <f t="shared" si="140"/>
        <v>0</v>
      </c>
      <c r="Z455" s="12">
        <f t="shared" si="141"/>
        <v>0</v>
      </c>
      <c r="AA455" s="12" t="str">
        <f t="shared" si="142"/>
        <v/>
      </c>
      <c r="AB455" s="12" t="str">
        <f t="shared" si="143"/>
        <v/>
      </c>
      <c r="AC455" s="12" t="str">
        <f t="shared" si="144"/>
        <v/>
      </c>
      <c r="AD455" s="12" t="str">
        <f>IF(OR(AE455="",AE455="(blank)",AE455="Grand Total"),"",MAX($AD$3:AD454)+1)</f>
        <v/>
      </c>
    </row>
    <row r="456" spans="3:30">
      <c r="C456" s="12">
        <f t="shared" si="128"/>
        <v>0</v>
      </c>
      <c r="D456" s="12">
        <f t="shared" si="129"/>
        <v>0</v>
      </c>
      <c r="E456" s="12" t="str">
        <f t="shared" si="130"/>
        <v/>
      </c>
      <c r="F456" s="12" t="str">
        <f t="shared" si="131"/>
        <v/>
      </c>
      <c r="G456" s="12"/>
      <c r="H456"/>
      <c r="I456"/>
      <c r="J456" s="12">
        <f t="shared" si="132"/>
        <v>0</v>
      </c>
      <c r="K456" s="12" t="str">
        <f t="shared" si="133"/>
        <v/>
      </c>
      <c r="L456" s="12" t="str">
        <f t="shared" si="134"/>
        <v/>
      </c>
      <c r="M456" s="12" t="str">
        <f t="shared" si="135"/>
        <v/>
      </c>
      <c r="N456" s="12"/>
      <c r="P456"/>
      <c r="Q456"/>
      <c r="R456" s="12">
        <f t="shared" si="136"/>
        <v>0</v>
      </c>
      <c r="S456" s="12" t="str">
        <f t="shared" si="137"/>
        <v/>
      </c>
      <c r="T456" s="12" t="str">
        <f t="shared" si="138"/>
        <v/>
      </c>
      <c r="U456" s="12" t="str">
        <f t="shared" si="139"/>
        <v/>
      </c>
      <c r="V456" s="12"/>
      <c r="Y456" s="12">
        <f t="shared" si="140"/>
        <v>0</v>
      </c>
      <c r="Z456" s="12">
        <f t="shared" si="141"/>
        <v>0</v>
      </c>
      <c r="AA456" s="12" t="str">
        <f t="shared" si="142"/>
        <v/>
      </c>
      <c r="AB456" s="12" t="str">
        <f t="shared" si="143"/>
        <v/>
      </c>
      <c r="AC456" s="12" t="str">
        <f t="shared" si="144"/>
        <v/>
      </c>
      <c r="AD456" s="12" t="str">
        <f>IF(OR(AE456="",AE456="(blank)",AE456="Grand Total"),"",MAX($AD$3:AD455)+1)</f>
        <v/>
      </c>
    </row>
    <row r="457" spans="3:30">
      <c r="C457" s="12">
        <f t="shared" si="128"/>
        <v>0</v>
      </c>
      <c r="D457" s="12">
        <f t="shared" si="129"/>
        <v>0</v>
      </c>
      <c r="E457" s="12" t="str">
        <f t="shared" si="130"/>
        <v/>
      </c>
      <c r="F457" s="12" t="str">
        <f t="shared" si="131"/>
        <v/>
      </c>
      <c r="G457" s="12"/>
      <c r="H457"/>
      <c r="I457"/>
      <c r="J457" s="12">
        <f t="shared" si="132"/>
        <v>0</v>
      </c>
      <c r="K457" s="12" t="str">
        <f t="shared" si="133"/>
        <v/>
      </c>
      <c r="L457" s="12" t="str">
        <f t="shared" si="134"/>
        <v/>
      </c>
      <c r="M457" s="12" t="str">
        <f t="shared" si="135"/>
        <v/>
      </c>
      <c r="N457" s="12"/>
      <c r="P457"/>
      <c r="Q457"/>
      <c r="R457" s="12">
        <f t="shared" si="136"/>
        <v>0</v>
      </c>
      <c r="S457" s="12" t="str">
        <f t="shared" si="137"/>
        <v/>
      </c>
      <c r="T457" s="12" t="str">
        <f t="shared" si="138"/>
        <v/>
      </c>
      <c r="U457" s="12" t="str">
        <f t="shared" si="139"/>
        <v/>
      </c>
      <c r="V457" s="12"/>
      <c r="Y457" s="12">
        <f t="shared" si="140"/>
        <v>0</v>
      </c>
      <c r="Z457" s="12">
        <f t="shared" si="141"/>
        <v>0</v>
      </c>
      <c r="AA457" s="12" t="str">
        <f t="shared" si="142"/>
        <v/>
      </c>
      <c r="AB457" s="12" t="str">
        <f t="shared" si="143"/>
        <v/>
      </c>
      <c r="AC457" s="12" t="str">
        <f t="shared" si="144"/>
        <v/>
      </c>
      <c r="AD457" s="12" t="str">
        <f>IF(OR(AE457="",AE457="(blank)",AE457="Grand Total"),"",MAX($AD$3:AD456)+1)</f>
        <v/>
      </c>
    </row>
    <row r="458" spans="3:30">
      <c r="C458" s="12">
        <f t="shared" si="128"/>
        <v>0</v>
      </c>
      <c r="D458" s="12">
        <f t="shared" si="129"/>
        <v>0</v>
      </c>
      <c r="E458" s="12" t="str">
        <f t="shared" si="130"/>
        <v/>
      </c>
      <c r="F458" s="12" t="str">
        <f t="shared" si="131"/>
        <v/>
      </c>
      <c r="G458" s="12"/>
      <c r="H458"/>
      <c r="I458"/>
      <c r="J458" s="12">
        <f t="shared" si="132"/>
        <v>0</v>
      </c>
      <c r="K458" s="12" t="str">
        <f t="shared" si="133"/>
        <v/>
      </c>
      <c r="L458" s="12" t="str">
        <f t="shared" si="134"/>
        <v/>
      </c>
      <c r="M458" s="12" t="str">
        <f t="shared" si="135"/>
        <v/>
      </c>
      <c r="N458" s="12"/>
      <c r="P458"/>
      <c r="Q458"/>
      <c r="R458" s="12">
        <f t="shared" si="136"/>
        <v>0</v>
      </c>
      <c r="S458" s="12" t="str">
        <f t="shared" si="137"/>
        <v/>
      </c>
      <c r="T458" s="12" t="str">
        <f t="shared" si="138"/>
        <v/>
      </c>
      <c r="U458" s="12" t="str">
        <f t="shared" si="139"/>
        <v/>
      </c>
      <c r="V458" s="12"/>
      <c r="Y458" s="12">
        <f t="shared" si="140"/>
        <v>0</v>
      </c>
      <c r="Z458" s="12">
        <f t="shared" si="141"/>
        <v>0</v>
      </c>
      <c r="AA458" s="12" t="str">
        <f t="shared" si="142"/>
        <v/>
      </c>
      <c r="AB458" s="12" t="str">
        <f t="shared" si="143"/>
        <v/>
      </c>
      <c r="AC458" s="12" t="str">
        <f t="shared" si="144"/>
        <v/>
      </c>
      <c r="AD458" s="12" t="str">
        <f>IF(OR(AE458="",AE458="(blank)",AE458="Grand Total"),"",MAX($AD$3:AD457)+1)</f>
        <v/>
      </c>
    </row>
    <row r="459" spans="3:30">
      <c r="C459" s="12">
        <f t="shared" si="128"/>
        <v>0</v>
      </c>
      <c r="D459" s="12">
        <f t="shared" si="129"/>
        <v>0</v>
      </c>
      <c r="E459" s="12" t="str">
        <f t="shared" si="130"/>
        <v/>
      </c>
      <c r="F459" s="12" t="str">
        <f t="shared" si="131"/>
        <v/>
      </c>
      <c r="G459" s="12"/>
      <c r="H459"/>
      <c r="I459"/>
      <c r="J459" s="12">
        <f t="shared" si="132"/>
        <v>0</v>
      </c>
      <c r="K459" s="12" t="str">
        <f t="shared" si="133"/>
        <v/>
      </c>
      <c r="L459" s="12" t="str">
        <f t="shared" si="134"/>
        <v/>
      </c>
      <c r="M459" s="12" t="str">
        <f t="shared" si="135"/>
        <v/>
      </c>
      <c r="N459" s="12"/>
      <c r="P459"/>
      <c r="Q459"/>
      <c r="R459" s="12">
        <f t="shared" si="136"/>
        <v>0</v>
      </c>
      <c r="S459" s="12" t="str">
        <f t="shared" si="137"/>
        <v/>
      </c>
      <c r="T459" s="12" t="str">
        <f t="shared" si="138"/>
        <v/>
      </c>
      <c r="U459" s="12" t="str">
        <f t="shared" si="139"/>
        <v/>
      </c>
      <c r="V459" s="12"/>
      <c r="Y459" s="12">
        <f t="shared" si="140"/>
        <v>0</v>
      </c>
      <c r="Z459" s="12">
        <f t="shared" si="141"/>
        <v>0</v>
      </c>
      <c r="AA459" s="12" t="str">
        <f t="shared" si="142"/>
        <v/>
      </c>
      <c r="AB459" s="12" t="str">
        <f t="shared" si="143"/>
        <v/>
      </c>
      <c r="AC459" s="12" t="str">
        <f t="shared" si="144"/>
        <v/>
      </c>
      <c r="AD459" s="12" t="str">
        <f>IF(OR(AE459="",AE459="(blank)",AE459="Grand Total"),"",MAX($AD$3:AD458)+1)</f>
        <v/>
      </c>
    </row>
    <row r="460" spans="3:30">
      <c r="C460" s="12">
        <f t="shared" si="128"/>
        <v>0</v>
      </c>
      <c r="D460" s="12">
        <f t="shared" si="129"/>
        <v>0</v>
      </c>
      <c r="E460" s="12" t="str">
        <f t="shared" si="130"/>
        <v/>
      </c>
      <c r="F460" s="12" t="str">
        <f t="shared" si="131"/>
        <v/>
      </c>
      <c r="G460" s="12"/>
      <c r="H460"/>
      <c r="I460"/>
      <c r="J460" s="12">
        <f t="shared" si="132"/>
        <v>0</v>
      </c>
      <c r="K460" s="12" t="str">
        <f t="shared" si="133"/>
        <v/>
      </c>
      <c r="L460" s="12" t="str">
        <f t="shared" si="134"/>
        <v/>
      </c>
      <c r="M460" s="12" t="str">
        <f t="shared" si="135"/>
        <v/>
      </c>
      <c r="N460" s="12"/>
      <c r="P460"/>
      <c r="Q460"/>
      <c r="R460" s="12">
        <f t="shared" si="136"/>
        <v>0</v>
      </c>
      <c r="S460" s="12" t="str">
        <f t="shared" si="137"/>
        <v/>
      </c>
      <c r="T460" s="12" t="str">
        <f t="shared" si="138"/>
        <v/>
      </c>
      <c r="U460" s="12" t="str">
        <f t="shared" si="139"/>
        <v/>
      </c>
      <c r="V460" s="12"/>
      <c r="Y460" s="12">
        <f t="shared" si="140"/>
        <v>0</v>
      </c>
      <c r="Z460" s="12">
        <f t="shared" si="141"/>
        <v>0</v>
      </c>
      <c r="AA460" s="12" t="str">
        <f t="shared" si="142"/>
        <v/>
      </c>
      <c r="AB460" s="12" t="str">
        <f t="shared" si="143"/>
        <v/>
      </c>
      <c r="AC460" s="12" t="str">
        <f t="shared" si="144"/>
        <v/>
      </c>
      <c r="AD460" s="12" t="str">
        <f>IF(OR(AE460="",AE460="(blank)",AE460="Grand Total"),"",MAX($AD$3:AD459)+1)</f>
        <v/>
      </c>
    </row>
    <row r="461" spans="3:30">
      <c r="C461" s="12">
        <f t="shared" si="128"/>
        <v>0</v>
      </c>
      <c r="D461" s="12">
        <f t="shared" si="129"/>
        <v>0</v>
      </c>
      <c r="E461" s="12" t="str">
        <f t="shared" si="130"/>
        <v/>
      </c>
      <c r="F461" s="12" t="str">
        <f t="shared" si="131"/>
        <v/>
      </c>
      <c r="G461" s="12"/>
      <c r="H461"/>
      <c r="I461"/>
      <c r="J461" s="12">
        <f t="shared" si="132"/>
        <v>0</v>
      </c>
      <c r="K461" s="12" t="str">
        <f t="shared" si="133"/>
        <v/>
      </c>
      <c r="L461" s="12" t="str">
        <f t="shared" si="134"/>
        <v/>
      </c>
      <c r="M461" s="12" t="str">
        <f t="shared" si="135"/>
        <v/>
      </c>
      <c r="N461" s="12"/>
      <c r="P461"/>
      <c r="Q461"/>
      <c r="R461" s="12">
        <f t="shared" si="136"/>
        <v>0</v>
      </c>
      <c r="S461" s="12" t="str">
        <f t="shared" si="137"/>
        <v/>
      </c>
      <c r="T461" s="12" t="str">
        <f t="shared" si="138"/>
        <v/>
      </c>
      <c r="U461" s="12" t="str">
        <f t="shared" si="139"/>
        <v/>
      </c>
      <c r="V461" s="12"/>
      <c r="Y461" s="12">
        <f t="shared" si="140"/>
        <v>0</v>
      </c>
      <c r="Z461" s="12">
        <f t="shared" si="141"/>
        <v>0</v>
      </c>
      <c r="AA461" s="12" t="str">
        <f t="shared" si="142"/>
        <v/>
      </c>
      <c r="AB461" s="12" t="str">
        <f t="shared" si="143"/>
        <v/>
      </c>
      <c r="AC461" s="12" t="str">
        <f t="shared" si="144"/>
        <v/>
      </c>
      <c r="AD461" s="12" t="str">
        <f>IF(OR(AE461="",AE461="(blank)",AE461="Grand Total"),"",MAX($AD$3:AD460)+1)</f>
        <v/>
      </c>
    </row>
    <row r="462" spans="3:30">
      <c r="C462" s="12">
        <f t="shared" si="128"/>
        <v>0</v>
      </c>
      <c r="D462" s="12">
        <f t="shared" si="129"/>
        <v>0</v>
      </c>
      <c r="E462" s="12" t="str">
        <f t="shared" si="130"/>
        <v/>
      </c>
      <c r="F462" s="12" t="str">
        <f t="shared" si="131"/>
        <v/>
      </c>
      <c r="G462" s="12"/>
      <c r="H462"/>
      <c r="I462"/>
      <c r="J462" s="12">
        <f t="shared" si="132"/>
        <v>0</v>
      </c>
      <c r="K462" s="12" t="str">
        <f t="shared" si="133"/>
        <v/>
      </c>
      <c r="L462" s="12" t="str">
        <f t="shared" si="134"/>
        <v/>
      </c>
      <c r="M462" s="12" t="str">
        <f t="shared" si="135"/>
        <v/>
      </c>
      <c r="N462" s="12"/>
      <c r="P462"/>
      <c r="Q462"/>
      <c r="R462" s="12">
        <f t="shared" si="136"/>
        <v>0</v>
      </c>
      <c r="S462" s="12" t="str">
        <f t="shared" si="137"/>
        <v/>
      </c>
      <c r="T462" s="12" t="str">
        <f t="shared" si="138"/>
        <v/>
      </c>
      <c r="U462" s="12" t="str">
        <f t="shared" si="139"/>
        <v/>
      </c>
      <c r="V462" s="12"/>
      <c r="Y462" s="12">
        <f t="shared" si="140"/>
        <v>0</v>
      </c>
      <c r="Z462" s="12">
        <f t="shared" si="141"/>
        <v>0</v>
      </c>
      <c r="AA462" s="12" t="str">
        <f t="shared" si="142"/>
        <v/>
      </c>
      <c r="AB462" s="12" t="str">
        <f t="shared" si="143"/>
        <v/>
      </c>
      <c r="AC462" s="12" t="str">
        <f t="shared" si="144"/>
        <v/>
      </c>
      <c r="AD462" s="12" t="str">
        <f>IF(OR(AE462="",AE462="(blank)",AE462="Grand Total"),"",MAX($AD$3:AD461)+1)</f>
        <v/>
      </c>
    </row>
    <row r="463" spans="3:30">
      <c r="C463" s="12">
        <f t="shared" si="128"/>
        <v>0</v>
      </c>
      <c r="D463" s="12">
        <f t="shared" si="129"/>
        <v>0</v>
      </c>
      <c r="E463" s="12" t="str">
        <f t="shared" si="130"/>
        <v/>
      </c>
      <c r="F463" s="12" t="str">
        <f t="shared" si="131"/>
        <v/>
      </c>
      <c r="G463" s="12"/>
      <c r="H463"/>
      <c r="I463"/>
      <c r="J463" s="12">
        <f t="shared" si="132"/>
        <v>0</v>
      </c>
      <c r="K463" s="12" t="str">
        <f t="shared" si="133"/>
        <v/>
      </c>
      <c r="L463" s="12" t="str">
        <f t="shared" si="134"/>
        <v/>
      </c>
      <c r="M463" s="12" t="str">
        <f t="shared" si="135"/>
        <v/>
      </c>
      <c r="N463" s="12"/>
      <c r="P463"/>
      <c r="Q463"/>
      <c r="R463" s="12">
        <f t="shared" si="136"/>
        <v>0</v>
      </c>
      <c r="S463" s="12" t="str">
        <f t="shared" si="137"/>
        <v/>
      </c>
      <c r="T463" s="12" t="str">
        <f t="shared" si="138"/>
        <v/>
      </c>
      <c r="U463" s="12" t="str">
        <f t="shared" si="139"/>
        <v/>
      </c>
      <c r="V463" s="12"/>
      <c r="Y463" s="12">
        <f t="shared" si="140"/>
        <v>0</v>
      </c>
      <c r="Z463" s="12">
        <f t="shared" si="141"/>
        <v>0</v>
      </c>
      <c r="AA463" s="12" t="str">
        <f t="shared" si="142"/>
        <v/>
      </c>
      <c r="AB463" s="12" t="str">
        <f t="shared" si="143"/>
        <v/>
      </c>
      <c r="AC463" s="12" t="str">
        <f t="shared" si="144"/>
        <v/>
      </c>
      <c r="AD463" s="12" t="str">
        <f>IF(OR(AE463="",AE463="(blank)",AE463="Grand Total"),"",MAX($AD$3:AD462)+1)</f>
        <v/>
      </c>
    </row>
    <row r="464" spans="3:30">
      <c r="C464" s="12">
        <f t="shared" si="128"/>
        <v>0</v>
      </c>
      <c r="D464" s="12">
        <f t="shared" si="129"/>
        <v>0</v>
      </c>
      <c r="E464" s="12" t="str">
        <f t="shared" si="130"/>
        <v/>
      </c>
      <c r="F464" s="12" t="str">
        <f t="shared" si="131"/>
        <v/>
      </c>
      <c r="G464" s="12"/>
      <c r="H464"/>
      <c r="I464"/>
      <c r="J464" s="12">
        <f t="shared" si="132"/>
        <v>0</v>
      </c>
      <c r="K464" s="12" t="str">
        <f t="shared" si="133"/>
        <v/>
      </c>
      <c r="L464" s="12" t="str">
        <f t="shared" si="134"/>
        <v/>
      </c>
      <c r="M464" s="12" t="str">
        <f t="shared" si="135"/>
        <v/>
      </c>
      <c r="N464" s="12"/>
      <c r="P464"/>
      <c r="Q464"/>
      <c r="R464" s="12">
        <f t="shared" si="136"/>
        <v>0</v>
      </c>
      <c r="S464" s="12" t="str">
        <f t="shared" si="137"/>
        <v/>
      </c>
      <c r="T464" s="12" t="str">
        <f t="shared" si="138"/>
        <v/>
      </c>
      <c r="U464" s="12" t="str">
        <f t="shared" si="139"/>
        <v/>
      </c>
      <c r="V464" s="12"/>
      <c r="Y464" s="12">
        <f t="shared" si="140"/>
        <v>0</v>
      </c>
      <c r="Z464" s="12">
        <f t="shared" si="141"/>
        <v>0</v>
      </c>
      <c r="AA464" s="12" t="str">
        <f t="shared" si="142"/>
        <v/>
      </c>
      <c r="AB464" s="12" t="str">
        <f t="shared" si="143"/>
        <v/>
      </c>
      <c r="AC464" s="12" t="str">
        <f t="shared" si="144"/>
        <v/>
      </c>
      <c r="AD464" s="12" t="str">
        <f>IF(OR(AE464="",AE464="(blank)",AE464="Grand Total"),"",MAX($AD$3:AD463)+1)</f>
        <v/>
      </c>
    </row>
    <row r="465" spans="3:30">
      <c r="C465" s="12">
        <f t="shared" si="128"/>
        <v>0</v>
      </c>
      <c r="D465" s="12">
        <f t="shared" si="129"/>
        <v>0</v>
      </c>
      <c r="E465" s="12" t="str">
        <f t="shared" si="130"/>
        <v/>
      </c>
      <c r="F465" s="12" t="str">
        <f t="shared" si="131"/>
        <v/>
      </c>
      <c r="G465" s="12"/>
      <c r="H465"/>
      <c r="I465"/>
      <c r="J465" s="12">
        <f t="shared" si="132"/>
        <v>0</v>
      </c>
      <c r="K465" s="12" t="str">
        <f t="shared" si="133"/>
        <v/>
      </c>
      <c r="L465" s="12" t="str">
        <f t="shared" si="134"/>
        <v/>
      </c>
      <c r="M465" s="12" t="str">
        <f t="shared" si="135"/>
        <v/>
      </c>
      <c r="N465" s="12"/>
      <c r="P465"/>
      <c r="Q465"/>
      <c r="R465" s="12">
        <f t="shared" si="136"/>
        <v>0</v>
      </c>
      <c r="S465" s="12" t="str">
        <f t="shared" si="137"/>
        <v/>
      </c>
      <c r="T465" s="12" t="str">
        <f t="shared" si="138"/>
        <v/>
      </c>
      <c r="U465" s="12" t="str">
        <f t="shared" si="139"/>
        <v/>
      </c>
      <c r="V465" s="12"/>
      <c r="Y465" s="12">
        <f t="shared" si="140"/>
        <v>0</v>
      </c>
      <c r="Z465" s="12">
        <f t="shared" si="141"/>
        <v>0</v>
      </c>
      <c r="AA465" s="12" t="str">
        <f t="shared" si="142"/>
        <v/>
      </c>
      <c r="AB465" s="12" t="str">
        <f t="shared" si="143"/>
        <v/>
      </c>
      <c r="AC465" s="12" t="str">
        <f t="shared" si="144"/>
        <v/>
      </c>
      <c r="AD465" s="12" t="str">
        <f>IF(OR(AE465="",AE465="(blank)",AE465="Grand Total"),"",MAX($AD$3:AD464)+1)</f>
        <v/>
      </c>
    </row>
    <row r="466" spans="3:30">
      <c r="C466" s="12">
        <f t="shared" si="128"/>
        <v>0</v>
      </c>
      <c r="D466" s="12">
        <f t="shared" si="129"/>
        <v>0</v>
      </c>
      <c r="E466" s="12" t="str">
        <f t="shared" si="130"/>
        <v/>
      </c>
      <c r="F466" s="12" t="str">
        <f t="shared" si="131"/>
        <v/>
      </c>
      <c r="G466" s="12"/>
      <c r="H466"/>
      <c r="I466"/>
      <c r="J466" s="12">
        <f t="shared" si="132"/>
        <v>0</v>
      </c>
      <c r="K466" s="12" t="str">
        <f t="shared" si="133"/>
        <v/>
      </c>
      <c r="L466" s="12" t="str">
        <f t="shared" si="134"/>
        <v/>
      </c>
      <c r="M466" s="12" t="str">
        <f t="shared" si="135"/>
        <v/>
      </c>
      <c r="N466" s="12"/>
      <c r="P466"/>
      <c r="Q466"/>
      <c r="R466" s="12">
        <f t="shared" si="136"/>
        <v>0</v>
      </c>
      <c r="S466" s="12" t="str">
        <f t="shared" si="137"/>
        <v/>
      </c>
      <c r="T466" s="12" t="str">
        <f t="shared" si="138"/>
        <v/>
      </c>
      <c r="U466" s="12" t="str">
        <f t="shared" si="139"/>
        <v/>
      </c>
      <c r="V466" s="12"/>
      <c r="Y466" s="12">
        <f t="shared" si="140"/>
        <v>0</v>
      </c>
      <c r="Z466" s="12">
        <f t="shared" si="141"/>
        <v>0</v>
      </c>
      <c r="AA466" s="12" t="str">
        <f t="shared" si="142"/>
        <v/>
      </c>
      <c r="AB466" s="12" t="str">
        <f t="shared" si="143"/>
        <v/>
      </c>
      <c r="AC466" s="12" t="str">
        <f t="shared" si="144"/>
        <v/>
      </c>
      <c r="AD466" s="12" t="str">
        <f>IF(OR(AE466="",AE466="(blank)",AE466="Grand Total"),"",MAX($AD$3:AD465)+1)</f>
        <v/>
      </c>
    </row>
    <row r="467" spans="3:30">
      <c r="C467" s="12">
        <f t="shared" si="128"/>
        <v>0</v>
      </c>
      <c r="D467" s="12">
        <f t="shared" si="129"/>
        <v>0</v>
      </c>
      <c r="E467" s="12" t="str">
        <f t="shared" si="130"/>
        <v/>
      </c>
      <c r="F467" s="12" t="str">
        <f t="shared" si="131"/>
        <v/>
      </c>
      <c r="G467" s="12"/>
      <c r="H467"/>
      <c r="I467"/>
      <c r="J467" s="12">
        <f t="shared" si="132"/>
        <v>0</v>
      </c>
      <c r="K467" s="12" t="str">
        <f t="shared" si="133"/>
        <v/>
      </c>
      <c r="L467" s="12" t="str">
        <f t="shared" si="134"/>
        <v/>
      </c>
      <c r="M467" s="12" t="str">
        <f t="shared" si="135"/>
        <v/>
      </c>
      <c r="N467" s="12"/>
      <c r="P467"/>
      <c r="Q467"/>
      <c r="R467" s="12">
        <f t="shared" si="136"/>
        <v>0</v>
      </c>
      <c r="S467" s="12" t="str">
        <f t="shared" si="137"/>
        <v/>
      </c>
      <c r="T467" s="12" t="str">
        <f t="shared" si="138"/>
        <v/>
      </c>
      <c r="U467" s="12" t="str">
        <f t="shared" si="139"/>
        <v/>
      </c>
      <c r="V467" s="12"/>
      <c r="Y467" s="12">
        <f t="shared" si="140"/>
        <v>0</v>
      </c>
      <c r="Z467" s="12">
        <f t="shared" si="141"/>
        <v>0</v>
      </c>
      <c r="AA467" s="12" t="str">
        <f t="shared" si="142"/>
        <v/>
      </c>
      <c r="AB467" s="12" t="str">
        <f t="shared" si="143"/>
        <v/>
      </c>
      <c r="AC467" s="12" t="str">
        <f t="shared" si="144"/>
        <v/>
      </c>
      <c r="AD467" s="12" t="str">
        <f>IF(OR(AE467="",AE467="(blank)",AE467="Grand Total"),"",MAX($AD$3:AD466)+1)</f>
        <v/>
      </c>
    </row>
    <row r="468" spans="3:30">
      <c r="C468" s="12">
        <f t="shared" si="128"/>
        <v>0</v>
      </c>
      <c r="D468" s="12">
        <f t="shared" si="129"/>
        <v>0</v>
      </c>
      <c r="E468" s="12" t="str">
        <f t="shared" si="130"/>
        <v/>
      </c>
      <c r="F468" s="12" t="str">
        <f t="shared" si="131"/>
        <v/>
      </c>
      <c r="G468" s="12"/>
      <c r="H468"/>
      <c r="I468"/>
      <c r="J468" s="12">
        <f t="shared" si="132"/>
        <v>0</v>
      </c>
      <c r="K468" s="12" t="str">
        <f t="shared" si="133"/>
        <v/>
      </c>
      <c r="L468" s="12" t="str">
        <f t="shared" si="134"/>
        <v/>
      </c>
      <c r="M468" s="12" t="str">
        <f t="shared" si="135"/>
        <v/>
      </c>
      <c r="N468" s="12"/>
      <c r="P468"/>
      <c r="Q468"/>
      <c r="R468" s="12">
        <f t="shared" si="136"/>
        <v>0</v>
      </c>
      <c r="S468" s="12" t="str">
        <f t="shared" si="137"/>
        <v/>
      </c>
      <c r="T468" s="12" t="str">
        <f t="shared" si="138"/>
        <v/>
      </c>
      <c r="U468" s="12" t="str">
        <f t="shared" si="139"/>
        <v/>
      </c>
      <c r="V468" s="12"/>
      <c r="Y468" s="12">
        <f t="shared" si="140"/>
        <v>0</v>
      </c>
      <c r="Z468" s="12">
        <f t="shared" si="141"/>
        <v>0</v>
      </c>
      <c r="AA468" s="12" t="str">
        <f t="shared" si="142"/>
        <v/>
      </c>
      <c r="AB468" s="12" t="str">
        <f t="shared" si="143"/>
        <v/>
      </c>
      <c r="AC468" s="12" t="str">
        <f t="shared" si="144"/>
        <v/>
      </c>
      <c r="AD468" s="12" t="str">
        <f>IF(OR(AE468="",AE468="(blank)",AE468="Grand Total"),"",MAX($AD$3:AD467)+1)</f>
        <v/>
      </c>
    </row>
    <row r="469" spans="3:30">
      <c r="C469" s="12">
        <f t="shared" si="128"/>
        <v>0</v>
      </c>
      <c r="D469" s="12">
        <f t="shared" si="129"/>
        <v>0</v>
      </c>
      <c r="E469" s="12" t="str">
        <f t="shared" si="130"/>
        <v/>
      </c>
      <c r="F469" s="12" t="str">
        <f t="shared" si="131"/>
        <v/>
      </c>
      <c r="G469" s="12"/>
      <c r="H469"/>
      <c r="I469"/>
      <c r="J469" s="12">
        <f t="shared" si="132"/>
        <v>0</v>
      </c>
      <c r="K469" s="12" t="str">
        <f t="shared" si="133"/>
        <v/>
      </c>
      <c r="L469" s="12" t="str">
        <f t="shared" si="134"/>
        <v/>
      </c>
      <c r="M469" s="12" t="str">
        <f t="shared" si="135"/>
        <v/>
      </c>
      <c r="N469" s="12"/>
      <c r="P469"/>
      <c r="Q469"/>
      <c r="R469" s="12">
        <f t="shared" si="136"/>
        <v>0</v>
      </c>
      <c r="S469" s="12" t="str">
        <f t="shared" si="137"/>
        <v/>
      </c>
      <c r="T469" s="12" t="str">
        <f t="shared" si="138"/>
        <v/>
      </c>
      <c r="U469" s="12" t="str">
        <f t="shared" si="139"/>
        <v/>
      </c>
      <c r="V469" s="12"/>
      <c r="Y469" s="12">
        <f t="shared" si="140"/>
        <v>0</v>
      </c>
      <c r="Z469" s="12">
        <f t="shared" si="141"/>
        <v>0</v>
      </c>
      <c r="AA469" s="12" t="str">
        <f t="shared" si="142"/>
        <v/>
      </c>
      <c r="AB469" s="12" t="str">
        <f t="shared" si="143"/>
        <v/>
      </c>
      <c r="AC469" s="12" t="str">
        <f t="shared" si="144"/>
        <v/>
      </c>
      <c r="AD469" s="12" t="str">
        <f>IF(OR(AE469="",AE469="(blank)",AE469="Grand Total"),"",MAX($AD$3:AD468)+1)</f>
        <v/>
      </c>
    </row>
    <row r="470" spans="3:30">
      <c r="C470" s="12">
        <f t="shared" ref="C470:C533" si="145">IF(OR(B470="",A470=""),0,C469+1)</f>
        <v>0</v>
      </c>
      <c r="D470" s="12">
        <f t="shared" ref="D470:D533" si="146">IF(C470=0,A470,D469)</f>
        <v>0</v>
      </c>
      <c r="E470" s="12" t="str">
        <f t="shared" ref="E470:E533" si="147">IF(C470=0,"",D470&amp;C470)</f>
        <v/>
      </c>
      <c r="F470" s="12" t="str">
        <f t="shared" ref="F470:F533" si="148">IF(E470="","",A470)</f>
        <v/>
      </c>
      <c r="G470" s="12"/>
      <c r="H470"/>
      <c r="I470"/>
      <c r="J470" s="12">
        <f t="shared" ref="J470:J533" si="149">IF(OR(I470="",H470="",H470="Grand Total"),0,J469+1)</f>
        <v>0</v>
      </c>
      <c r="K470" s="12" t="str">
        <f t="shared" ref="K470:K533" si="150">IF(H470="Grand Total","",IF(OR(H470="",H470="(blank)"),K469,IF(J470=0,H470,K469)))</f>
        <v/>
      </c>
      <c r="L470" s="12" t="str">
        <f t="shared" ref="L470:L533" si="151">IF(OR(H470="",J470=0),"",K470&amp;J470)</f>
        <v/>
      </c>
      <c r="M470" s="12" t="str">
        <f t="shared" ref="M470:M533" si="152">IF(L470="","",H470)</f>
        <v/>
      </c>
      <c r="N470" s="12"/>
      <c r="P470"/>
      <c r="Q470"/>
      <c r="R470" s="12">
        <f t="shared" ref="R470:R533" si="153">IF(OR(Q470="",P470="",P470="Grand Total"),0,R469+1)</f>
        <v>0</v>
      </c>
      <c r="S470" s="12" t="str">
        <f t="shared" ref="S470:S533" si="154">IF(P470="Grand Total","",IF(OR(P470="",P470="(blank)"),S469,IF(R470=0,P470,S469)))</f>
        <v/>
      </c>
      <c r="T470" s="12" t="str">
        <f t="shared" ref="T470:T533" si="155">IF(OR(P470="",R470=0),"",S470&amp;R470)</f>
        <v/>
      </c>
      <c r="U470" s="12" t="str">
        <f t="shared" ref="U470:U533" si="156">IF(T470="","",P470)</f>
        <v/>
      </c>
      <c r="V470" s="12"/>
      <c r="Y470" s="12">
        <f t="shared" ref="Y470:Y533" si="157">IF(X470="",0,Y469+1)</f>
        <v>0</v>
      </c>
      <c r="Z470" s="12">
        <f t="shared" ref="Z470:Z533" si="158">IF(Z469="(blank)",W470,IF(AND(Y470=0,Y469=0),Z469,IF(AND(Y470=0,X471=""),W470,Z469)))</f>
        <v>0</v>
      </c>
      <c r="AA470" s="12" t="str">
        <f t="shared" ref="AA470:AA533" si="159">IF(Z470=W470,"",IF(X470&lt;&gt;"",AA469,Z470&amp;W470))</f>
        <v/>
      </c>
      <c r="AB470" s="12" t="str">
        <f t="shared" ref="AB470:AB533" si="160">IF(Y470=0,"",AA470&amp;Y470)</f>
        <v/>
      </c>
      <c r="AC470" s="12" t="str">
        <f t="shared" ref="AC470:AC533" si="161">IF(AB470="","",IF(W470="","",W470))</f>
        <v/>
      </c>
      <c r="AD470" s="12" t="str">
        <f>IF(OR(AE470="",AE470="(blank)",AE470="Grand Total"),"",MAX($AD$3:AD469)+1)</f>
        <v/>
      </c>
    </row>
    <row r="471" spans="3:30">
      <c r="C471" s="12">
        <f t="shared" si="145"/>
        <v>0</v>
      </c>
      <c r="D471" s="12">
        <f t="shared" si="146"/>
        <v>0</v>
      </c>
      <c r="E471" s="12" t="str">
        <f t="shared" si="147"/>
        <v/>
      </c>
      <c r="F471" s="12" t="str">
        <f t="shared" si="148"/>
        <v/>
      </c>
      <c r="G471" s="12"/>
      <c r="H471"/>
      <c r="I471"/>
      <c r="J471" s="12">
        <f t="shared" si="149"/>
        <v>0</v>
      </c>
      <c r="K471" s="12" t="str">
        <f t="shared" si="150"/>
        <v/>
      </c>
      <c r="L471" s="12" t="str">
        <f t="shared" si="151"/>
        <v/>
      </c>
      <c r="M471" s="12" t="str">
        <f t="shared" si="152"/>
        <v/>
      </c>
      <c r="N471" s="12"/>
      <c r="P471"/>
      <c r="Q471"/>
      <c r="R471" s="12">
        <f t="shared" si="153"/>
        <v>0</v>
      </c>
      <c r="S471" s="12" t="str">
        <f t="shared" si="154"/>
        <v/>
      </c>
      <c r="T471" s="12" t="str">
        <f t="shared" si="155"/>
        <v/>
      </c>
      <c r="U471" s="12" t="str">
        <f t="shared" si="156"/>
        <v/>
      </c>
      <c r="V471" s="12"/>
      <c r="Y471" s="12">
        <f t="shared" si="157"/>
        <v>0</v>
      </c>
      <c r="Z471" s="12">
        <f t="shared" si="158"/>
        <v>0</v>
      </c>
      <c r="AA471" s="12" t="str">
        <f t="shared" si="159"/>
        <v/>
      </c>
      <c r="AB471" s="12" t="str">
        <f t="shared" si="160"/>
        <v/>
      </c>
      <c r="AC471" s="12" t="str">
        <f t="shared" si="161"/>
        <v/>
      </c>
      <c r="AD471" s="12" t="str">
        <f>IF(OR(AE471="",AE471="(blank)",AE471="Grand Total"),"",MAX($AD$3:AD470)+1)</f>
        <v/>
      </c>
    </row>
    <row r="472" spans="3:30">
      <c r="C472" s="12">
        <f t="shared" si="145"/>
        <v>0</v>
      </c>
      <c r="D472" s="12">
        <f t="shared" si="146"/>
        <v>0</v>
      </c>
      <c r="E472" s="12" t="str">
        <f t="shared" si="147"/>
        <v/>
      </c>
      <c r="F472" s="12" t="str">
        <f t="shared" si="148"/>
        <v/>
      </c>
      <c r="G472" s="12"/>
      <c r="H472"/>
      <c r="I472"/>
      <c r="J472" s="12">
        <f t="shared" si="149"/>
        <v>0</v>
      </c>
      <c r="K472" s="12" t="str">
        <f t="shared" si="150"/>
        <v/>
      </c>
      <c r="L472" s="12" t="str">
        <f t="shared" si="151"/>
        <v/>
      </c>
      <c r="M472" s="12" t="str">
        <f t="shared" si="152"/>
        <v/>
      </c>
      <c r="N472" s="12"/>
      <c r="P472"/>
      <c r="Q472"/>
      <c r="R472" s="12">
        <f t="shared" si="153"/>
        <v>0</v>
      </c>
      <c r="S472" s="12" t="str">
        <f t="shared" si="154"/>
        <v/>
      </c>
      <c r="T472" s="12" t="str">
        <f t="shared" si="155"/>
        <v/>
      </c>
      <c r="U472" s="12" t="str">
        <f t="shared" si="156"/>
        <v/>
      </c>
      <c r="V472" s="12"/>
      <c r="Y472" s="12">
        <f t="shared" si="157"/>
        <v>0</v>
      </c>
      <c r="Z472" s="12">
        <f t="shared" si="158"/>
        <v>0</v>
      </c>
      <c r="AA472" s="12" t="str">
        <f t="shared" si="159"/>
        <v/>
      </c>
      <c r="AB472" s="12" t="str">
        <f t="shared" si="160"/>
        <v/>
      </c>
      <c r="AC472" s="12" t="str">
        <f t="shared" si="161"/>
        <v/>
      </c>
      <c r="AD472" s="12" t="str">
        <f>IF(OR(AE472="",AE472="(blank)",AE472="Grand Total"),"",MAX($AD$3:AD471)+1)</f>
        <v/>
      </c>
    </row>
    <row r="473" spans="3:30">
      <c r="C473" s="12">
        <f t="shared" si="145"/>
        <v>0</v>
      </c>
      <c r="D473" s="12">
        <f t="shared" si="146"/>
        <v>0</v>
      </c>
      <c r="E473" s="12" t="str">
        <f t="shared" si="147"/>
        <v/>
      </c>
      <c r="F473" s="12" t="str">
        <f t="shared" si="148"/>
        <v/>
      </c>
      <c r="G473" s="12"/>
      <c r="H473"/>
      <c r="I473"/>
      <c r="J473" s="12">
        <f t="shared" si="149"/>
        <v>0</v>
      </c>
      <c r="K473" s="12" t="str">
        <f t="shared" si="150"/>
        <v/>
      </c>
      <c r="L473" s="12" t="str">
        <f t="shared" si="151"/>
        <v/>
      </c>
      <c r="M473" s="12" t="str">
        <f t="shared" si="152"/>
        <v/>
      </c>
      <c r="N473" s="12"/>
      <c r="P473"/>
      <c r="Q473"/>
      <c r="R473" s="12">
        <f t="shared" si="153"/>
        <v>0</v>
      </c>
      <c r="S473" s="12" t="str">
        <f t="shared" si="154"/>
        <v/>
      </c>
      <c r="T473" s="12" t="str">
        <f t="shared" si="155"/>
        <v/>
      </c>
      <c r="U473" s="12" t="str">
        <f t="shared" si="156"/>
        <v/>
      </c>
      <c r="V473" s="12"/>
      <c r="Y473" s="12">
        <f t="shared" si="157"/>
        <v>0</v>
      </c>
      <c r="Z473" s="12">
        <f t="shared" si="158"/>
        <v>0</v>
      </c>
      <c r="AA473" s="12" t="str">
        <f t="shared" si="159"/>
        <v/>
      </c>
      <c r="AB473" s="12" t="str">
        <f t="shared" si="160"/>
        <v/>
      </c>
      <c r="AC473" s="12" t="str">
        <f t="shared" si="161"/>
        <v/>
      </c>
      <c r="AD473" s="12" t="str">
        <f>IF(OR(AE473="",AE473="(blank)",AE473="Grand Total"),"",MAX($AD$3:AD472)+1)</f>
        <v/>
      </c>
    </row>
    <row r="474" spans="3:30">
      <c r="C474" s="12">
        <f t="shared" si="145"/>
        <v>0</v>
      </c>
      <c r="D474" s="12">
        <f t="shared" si="146"/>
        <v>0</v>
      </c>
      <c r="E474" s="12" t="str">
        <f t="shared" si="147"/>
        <v/>
      </c>
      <c r="F474" s="12" t="str">
        <f t="shared" si="148"/>
        <v/>
      </c>
      <c r="G474" s="12"/>
      <c r="H474"/>
      <c r="I474"/>
      <c r="J474" s="12">
        <f t="shared" si="149"/>
        <v>0</v>
      </c>
      <c r="K474" s="12" t="str">
        <f t="shared" si="150"/>
        <v/>
      </c>
      <c r="L474" s="12" t="str">
        <f t="shared" si="151"/>
        <v/>
      </c>
      <c r="M474" s="12" t="str">
        <f t="shared" si="152"/>
        <v/>
      </c>
      <c r="N474" s="12"/>
      <c r="P474"/>
      <c r="Q474"/>
      <c r="R474" s="12">
        <f t="shared" si="153"/>
        <v>0</v>
      </c>
      <c r="S474" s="12" t="str">
        <f t="shared" si="154"/>
        <v/>
      </c>
      <c r="T474" s="12" t="str">
        <f t="shared" si="155"/>
        <v/>
      </c>
      <c r="U474" s="12" t="str">
        <f t="shared" si="156"/>
        <v/>
      </c>
      <c r="V474" s="12"/>
      <c r="Y474" s="12">
        <f t="shared" si="157"/>
        <v>0</v>
      </c>
      <c r="Z474" s="12">
        <f t="shared" si="158"/>
        <v>0</v>
      </c>
      <c r="AA474" s="12" t="str">
        <f t="shared" si="159"/>
        <v/>
      </c>
      <c r="AB474" s="12" t="str">
        <f t="shared" si="160"/>
        <v/>
      </c>
      <c r="AC474" s="12" t="str">
        <f t="shared" si="161"/>
        <v/>
      </c>
      <c r="AD474" s="12" t="str">
        <f>IF(OR(AE474="",AE474="(blank)",AE474="Grand Total"),"",MAX($AD$3:AD473)+1)</f>
        <v/>
      </c>
    </row>
    <row r="475" spans="3:30">
      <c r="C475" s="12">
        <f t="shared" si="145"/>
        <v>0</v>
      </c>
      <c r="D475" s="12">
        <f t="shared" si="146"/>
        <v>0</v>
      </c>
      <c r="E475" s="12" t="str">
        <f t="shared" si="147"/>
        <v/>
      </c>
      <c r="F475" s="12" t="str">
        <f t="shared" si="148"/>
        <v/>
      </c>
      <c r="G475" s="12"/>
      <c r="H475"/>
      <c r="I475"/>
      <c r="J475" s="12">
        <f t="shared" si="149"/>
        <v>0</v>
      </c>
      <c r="K475" s="12" t="str">
        <f t="shared" si="150"/>
        <v/>
      </c>
      <c r="L475" s="12" t="str">
        <f t="shared" si="151"/>
        <v/>
      </c>
      <c r="M475" s="12" t="str">
        <f t="shared" si="152"/>
        <v/>
      </c>
      <c r="N475" s="12"/>
      <c r="P475"/>
      <c r="Q475"/>
      <c r="R475" s="12">
        <f t="shared" si="153"/>
        <v>0</v>
      </c>
      <c r="S475" s="12" t="str">
        <f t="shared" si="154"/>
        <v/>
      </c>
      <c r="T475" s="12" t="str">
        <f t="shared" si="155"/>
        <v/>
      </c>
      <c r="U475" s="12" t="str">
        <f t="shared" si="156"/>
        <v/>
      </c>
      <c r="V475" s="12"/>
      <c r="Y475" s="12">
        <f t="shared" si="157"/>
        <v>0</v>
      </c>
      <c r="Z475" s="12">
        <f t="shared" si="158"/>
        <v>0</v>
      </c>
      <c r="AA475" s="12" t="str">
        <f t="shared" si="159"/>
        <v/>
      </c>
      <c r="AB475" s="12" t="str">
        <f t="shared" si="160"/>
        <v/>
      </c>
      <c r="AC475" s="12" t="str">
        <f t="shared" si="161"/>
        <v/>
      </c>
      <c r="AD475" s="12" t="str">
        <f>IF(OR(AE475="",AE475="(blank)",AE475="Grand Total"),"",MAX($AD$3:AD474)+1)</f>
        <v/>
      </c>
    </row>
    <row r="476" spans="3:30">
      <c r="C476" s="12">
        <f t="shared" si="145"/>
        <v>0</v>
      </c>
      <c r="D476" s="12">
        <f t="shared" si="146"/>
        <v>0</v>
      </c>
      <c r="E476" s="12" t="str">
        <f t="shared" si="147"/>
        <v/>
      </c>
      <c r="F476" s="12" t="str">
        <f t="shared" si="148"/>
        <v/>
      </c>
      <c r="G476" s="12"/>
      <c r="H476"/>
      <c r="I476"/>
      <c r="J476" s="12">
        <f t="shared" si="149"/>
        <v>0</v>
      </c>
      <c r="K476" s="12" t="str">
        <f t="shared" si="150"/>
        <v/>
      </c>
      <c r="L476" s="12" t="str">
        <f t="shared" si="151"/>
        <v/>
      </c>
      <c r="M476" s="12" t="str">
        <f t="shared" si="152"/>
        <v/>
      </c>
      <c r="N476" s="12"/>
      <c r="P476"/>
      <c r="Q476"/>
      <c r="R476" s="12">
        <f t="shared" si="153"/>
        <v>0</v>
      </c>
      <c r="S476" s="12" t="str">
        <f t="shared" si="154"/>
        <v/>
      </c>
      <c r="T476" s="12" t="str">
        <f t="shared" si="155"/>
        <v/>
      </c>
      <c r="U476" s="12" t="str">
        <f t="shared" si="156"/>
        <v/>
      </c>
      <c r="V476" s="12"/>
      <c r="Y476" s="12">
        <f t="shared" si="157"/>
        <v>0</v>
      </c>
      <c r="Z476" s="12">
        <f t="shared" si="158"/>
        <v>0</v>
      </c>
      <c r="AA476" s="12" t="str">
        <f t="shared" si="159"/>
        <v/>
      </c>
      <c r="AB476" s="12" t="str">
        <f t="shared" si="160"/>
        <v/>
      </c>
      <c r="AC476" s="12" t="str">
        <f t="shared" si="161"/>
        <v/>
      </c>
      <c r="AD476" s="12" t="str">
        <f>IF(OR(AE476="",AE476="(blank)",AE476="Grand Total"),"",MAX($AD$3:AD475)+1)</f>
        <v/>
      </c>
    </row>
    <row r="477" spans="3:30">
      <c r="C477" s="12">
        <f t="shared" si="145"/>
        <v>0</v>
      </c>
      <c r="D477" s="12">
        <f t="shared" si="146"/>
        <v>0</v>
      </c>
      <c r="E477" s="12" t="str">
        <f t="shared" si="147"/>
        <v/>
      </c>
      <c r="F477" s="12" t="str">
        <f t="shared" si="148"/>
        <v/>
      </c>
      <c r="G477" s="12"/>
      <c r="H477"/>
      <c r="I477"/>
      <c r="J477" s="12">
        <f t="shared" si="149"/>
        <v>0</v>
      </c>
      <c r="K477" s="12" t="str">
        <f t="shared" si="150"/>
        <v/>
      </c>
      <c r="L477" s="12" t="str">
        <f t="shared" si="151"/>
        <v/>
      </c>
      <c r="M477" s="12" t="str">
        <f t="shared" si="152"/>
        <v/>
      </c>
      <c r="N477" s="12"/>
      <c r="P477"/>
      <c r="Q477"/>
      <c r="R477" s="12">
        <f t="shared" si="153"/>
        <v>0</v>
      </c>
      <c r="S477" s="12" t="str">
        <f t="shared" si="154"/>
        <v/>
      </c>
      <c r="T477" s="12" t="str">
        <f t="shared" si="155"/>
        <v/>
      </c>
      <c r="U477" s="12" t="str">
        <f t="shared" si="156"/>
        <v/>
      </c>
      <c r="V477" s="12"/>
      <c r="Y477" s="12">
        <f t="shared" si="157"/>
        <v>0</v>
      </c>
      <c r="Z477" s="12">
        <f t="shared" si="158"/>
        <v>0</v>
      </c>
      <c r="AA477" s="12" t="str">
        <f t="shared" si="159"/>
        <v/>
      </c>
      <c r="AB477" s="12" t="str">
        <f t="shared" si="160"/>
        <v/>
      </c>
      <c r="AC477" s="12" t="str">
        <f t="shared" si="161"/>
        <v/>
      </c>
      <c r="AD477" s="12" t="str">
        <f>IF(OR(AE477="",AE477="(blank)",AE477="Grand Total"),"",MAX($AD$3:AD476)+1)</f>
        <v/>
      </c>
    </row>
    <row r="478" spans="3:30">
      <c r="C478" s="12">
        <f t="shared" si="145"/>
        <v>0</v>
      </c>
      <c r="D478" s="12">
        <f t="shared" si="146"/>
        <v>0</v>
      </c>
      <c r="E478" s="12" t="str">
        <f t="shared" si="147"/>
        <v/>
      </c>
      <c r="F478" s="12" t="str">
        <f t="shared" si="148"/>
        <v/>
      </c>
      <c r="G478" s="12"/>
      <c r="H478"/>
      <c r="I478"/>
      <c r="J478" s="12">
        <f t="shared" si="149"/>
        <v>0</v>
      </c>
      <c r="K478" s="12" t="str">
        <f t="shared" si="150"/>
        <v/>
      </c>
      <c r="L478" s="12" t="str">
        <f t="shared" si="151"/>
        <v/>
      </c>
      <c r="M478" s="12" t="str">
        <f t="shared" si="152"/>
        <v/>
      </c>
      <c r="N478" s="12"/>
      <c r="P478"/>
      <c r="Q478"/>
      <c r="R478" s="12">
        <f t="shared" si="153"/>
        <v>0</v>
      </c>
      <c r="S478" s="12" t="str">
        <f t="shared" si="154"/>
        <v/>
      </c>
      <c r="T478" s="12" t="str">
        <f t="shared" si="155"/>
        <v/>
      </c>
      <c r="U478" s="12" t="str">
        <f t="shared" si="156"/>
        <v/>
      </c>
      <c r="V478" s="12"/>
      <c r="Y478" s="12">
        <f t="shared" si="157"/>
        <v>0</v>
      </c>
      <c r="Z478" s="12">
        <f t="shared" si="158"/>
        <v>0</v>
      </c>
      <c r="AA478" s="12" t="str">
        <f t="shared" si="159"/>
        <v/>
      </c>
      <c r="AB478" s="12" t="str">
        <f t="shared" si="160"/>
        <v/>
      </c>
      <c r="AC478" s="12" t="str">
        <f t="shared" si="161"/>
        <v/>
      </c>
      <c r="AD478" s="12" t="str">
        <f>IF(OR(AE478="",AE478="(blank)",AE478="Grand Total"),"",MAX($AD$3:AD477)+1)</f>
        <v/>
      </c>
    </row>
    <row r="479" spans="3:30">
      <c r="C479" s="12">
        <f t="shared" si="145"/>
        <v>0</v>
      </c>
      <c r="D479" s="12">
        <f t="shared" si="146"/>
        <v>0</v>
      </c>
      <c r="E479" s="12" t="str">
        <f t="shared" si="147"/>
        <v/>
      </c>
      <c r="F479" s="12" t="str">
        <f t="shared" si="148"/>
        <v/>
      </c>
      <c r="G479" s="12"/>
      <c r="H479"/>
      <c r="I479"/>
      <c r="J479" s="12">
        <f t="shared" si="149"/>
        <v>0</v>
      </c>
      <c r="K479" s="12" t="str">
        <f t="shared" si="150"/>
        <v/>
      </c>
      <c r="L479" s="12" t="str">
        <f t="shared" si="151"/>
        <v/>
      </c>
      <c r="M479" s="12" t="str">
        <f t="shared" si="152"/>
        <v/>
      </c>
      <c r="N479" s="12"/>
      <c r="P479"/>
      <c r="Q479"/>
      <c r="R479" s="12">
        <f t="shared" si="153"/>
        <v>0</v>
      </c>
      <c r="S479" s="12" t="str">
        <f t="shared" si="154"/>
        <v/>
      </c>
      <c r="T479" s="12" t="str">
        <f t="shared" si="155"/>
        <v/>
      </c>
      <c r="U479" s="12" t="str">
        <f t="shared" si="156"/>
        <v/>
      </c>
      <c r="V479" s="12"/>
      <c r="Y479" s="12">
        <f t="shared" si="157"/>
        <v>0</v>
      </c>
      <c r="Z479" s="12">
        <f t="shared" si="158"/>
        <v>0</v>
      </c>
      <c r="AA479" s="12" t="str">
        <f t="shared" si="159"/>
        <v/>
      </c>
      <c r="AB479" s="12" t="str">
        <f t="shared" si="160"/>
        <v/>
      </c>
      <c r="AC479" s="12" t="str">
        <f t="shared" si="161"/>
        <v/>
      </c>
      <c r="AD479" s="12" t="str">
        <f>IF(OR(AE479="",AE479="(blank)",AE479="Grand Total"),"",MAX($AD$3:AD478)+1)</f>
        <v/>
      </c>
    </row>
    <row r="480" spans="3:30">
      <c r="C480" s="12">
        <f t="shared" si="145"/>
        <v>0</v>
      </c>
      <c r="D480" s="12">
        <f t="shared" si="146"/>
        <v>0</v>
      </c>
      <c r="E480" s="12" t="str">
        <f t="shared" si="147"/>
        <v/>
      </c>
      <c r="F480" s="12" t="str">
        <f t="shared" si="148"/>
        <v/>
      </c>
      <c r="G480" s="12"/>
      <c r="H480"/>
      <c r="I480"/>
      <c r="J480" s="12">
        <f t="shared" si="149"/>
        <v>0</v>
      </c>
      <c r="K480" s="12" t="str">
        <f t="shared" si="150"/>
        <v/>
      </c>
      <c r="L480" s="12" t="str">
        <f t="shared" si="151"/>
        <v/>
      </c>
      <c r="M480" s="12" t="str">
        <f t="shared" si="152"/>
        <v/>
      </c>
      <c r="N480" s="12"/>
      <c r="P480"/>
      <c r="Q480"/>
      <c r="R480" s="12">
        <f t="shared" si="153"/>
        <v>0</v>
      </c>
      <c r="S480" s="12" t="str">
        <f t="shared" si="154"/>
        <v/>
      </c>
      <c r="T480" s="12" t="str">
        <f t="shared" si="155"/>
        <v/>
      </c>
      <c r="U480" s="12" t="str">
        <f t="shared" si="156"/>
        <v/>
      </c>
      <c r="V480" s="12"/>
      <c r="Y480" s="12">
        <f t="shared" si="157"/>
        <v>0</v>
      </c>
      <c r="Z480" s="12">
        <f t="shared" si="158"/>
        <v>0</v>
      </c>
      <c r="AA480" s="12" t="str">
        <f t="shared" si="159"/>
        <v/>
      </c>
      <c r="AB480" s="12" t="str">
        <f t="shared" si="160"/>
        <v/>
      </c>
      <c r="AC480" s="12" t="str">
        <f t="shared" si="161"/>
        <v/>
      </c>
      <c r="AD480" s="12" t="str">
        <f>IF(OR(AE480="",AE480="(blank)",AE480="Grand Total"),"",MAX($AD$3:AD479)+1)</f>
        <v/>
      </c>
    </row>
    <row r="481" spans="3:30">
      <c r="C481" s="12">
        <f t="shared" si="145"/>
        <v>0</v>
      </c>
      <c r="D481" s="12">
        <f t="shared" si="146"/>
        <v>0</v>
      </c>
      <c r="E481" s="12" t="str">
        <f t="shared" si="147"/>
        <v/>
      </c>
      <c r="F481" s="12" t="str">
        <f t="shared" si="148"/>
        <v/>
      </c>
      <c r="G481" s="12"/>
      <c r="H481"/>
      <c r="I481"/>
      <c r="J481" s="12">
        <f t="shared" si="149"/>
        <v>0</v>
      </c>
      <c r="K481" s="12" t="str">
        <f t="shared" si="150"/>
        <v/>
      </c>
      <c r="L481" s="12" t="str">
        <f t="shared" si="151"/>
        <v/>
      </c>
      <c r="M481" s="12" t="str">
        <f t="shared" si="152"/>
        <v/>
      </c>
      <c r="N481" s="12"/>
      <c r="P481"/>
      <c r="Q481"/>
      <c r="R481" s="12">
        <f t="shared" si="153"/>
        <v>0</v>
      </c>
      <c r="S481" s="12" t="str">
        <f t="shared" si="154"/>
        <v/>
      </c>
      <c r="T481" s="12" t="str">
        <f t="shared" si="155"/>
        <v/>
      </c>
      <c r="U481" s="12" t="str">
        <f t="shared" si="156"/>
        <v/>
      </c>
      <c r="V481" s="12"/>
      <c r="Y481" s="12">
        <f t="shared" si="157"/>
        <v>0</v>
      </c>
      <c r="Z481" s="12">
        <f t="shared" si="158"/>
        <v>0</v>
      </c>
      <c r="AA481" s="12" t="str">
        <f t="shared" si="159"/>
        <v/>
      </c>
      <c r="AB481" s="12" t="str">
        <f t="shared" si="160"/>
        <v/>
      </c>
      <c r="AC481" s="12" t="str">
        <f t="shared" si="161"/>
        <v/>
      </c>
      <c r="AD481" s="12" t="str">
        <f>IF(OR(AE481="",AE481="(blank)",AE481="Grand Total"),"",MAX($AD$3:AD480)+1)</f>
        <v/>
      </c>
    </row>
    <row r="482" spans="3:30">
      <c r="C482" s="12">
        <f t="shared" si="145"/>
        <v>0</v>
      </c>
      <c r="D482" s="12">
        <f t="shared" si="146"/>
        <v>0</v>
      </c>
      <c r="E482" s="12" t="str">
        <f t="shared" si="147"/>
        <v/>
      </c>
      <c r="F482" s="12" t="str">
        <f t="shared" si="148"/>
        <v/>
      </c>
      <c r="G482" s="12"/>
      <c r="H482"/>
      <c r="I482"/>
      <c r="J482" s="12">
        <f t="shared" si="149"/>
        <v>0</v>
      </c>
      <c r="K482" s="12" t="str">
        <f t="shared" si="150"/>
        <v/>
      </c>
      <c r="L482" s="12" t="str">
        <f t="shared" si="151"/>
        <v/>
      </c>
      <c r="M482" s="12" t="str">
        <f t="shared" si="152"/>
        <v/>
      </c>
      <c r="N482" s="12"/>
      <c r="P482"/>
      <c r="Q482"/>
      <c r="R482" s="12">
        <f t="shared" si="153"/>
        <v>0</v>
      </c>
      <c r="S482" s="12" t="str">
        <f t="shared" si="154"/>
        <v/>
      </c>
      <c r="T482" s="12" t="str">
        <f t="shared" si="155"/>
        <v/>
      </c>
      <c r="U482" s="12" t="str">
        <f t="shared" si="156"/>
        <v/>
      </c>
      <c r="V482" s="12"/>
      <c r="Y482" s="12">
        <f t="shared" si="157"/>
        <v>0</v>
      </c>
      <c r="Z482" s="12">
        <f t="shared" si="158"/>
        <v>0</v>
      </c>
      <c r="AA482" s="12" t="str">
        <f t="shared" si="159"/>
        <v/>
      </c>
      <c r="AB482" s="12" t="str">
        <f t="shared" si="160"/>
        <v/>
      </c>
      <c r="AC482" s="12" t="str">
        <f t="shared" si="161"/>
        <v/>
      </c>
      <c r="AD482" s="12" t="str">
        <f>IF(OR(AE482="",AE482="(blank)",AE482="Grand Total"),"",MAX($AD$3:AD481)+1)</f>
        <v/>
      </c>
    </row>
    <row r="483" spans="3:30">
      <c r="C483" s="12">
        <f t="shared" si="145"/>
        <v>0</v>
      </c>
      <c r="D483" s="12">
        <f t="shared" si="146"/>
        <v>0</v>
      </c>
      <c r="E483" s="12" t="str">
        <f t="shared" si="147"/>
        <v/>
      </c>
      <c r="F483" s="12" t="str">
        <f t="shared" si="148"/>
        <v/>
      </c>
      <c r="G483" s="12"/>
      <c r="H483"/>
      <c r="I483"/>
      <c r="J483" s="12">
        <f t="shared" si="149"/>
        <v>0</v>
      </c>
      <c r="K483" s="12" t="str">
        <f t="shared" si="150"/>
        <v/>
      </c>
      <c r="L483" s="12" t="str">
        <f t="shared" si="151"/>
        <v/>
      </c>
      <c r="M483" s="12" t="str">
        <f t="shared" si="152"/>
        <v/>
      </c>
      <c r="N483" s="12"/>
      <c r="P483"/>
      <c r="Q483"/>
      <c r="R483" s="12">
        <f t="shared" si="153"/>
        <v>0</v>
      </c>
      <c r="S483" s="12" t="str">
        <f t="shared" si="154"/>
        <v/>
      </c>
      <c r="T483" s="12" t="str">
        <f t="shared" si="155"/>
        <v/>
      </c>
      <c r="U483" s="12" t="str">
        <f t="shared" si="156"/>
        <v/>
      </c>
      <c r="V483" s="12"/>
      <c r="Y483" s="12">
        <f t="shared" si="157"/>
        <v>0</v>
      </c>
      <c r="Z483" s="12">
        <f t="shared" si="158"/>
        <v>0</v>
      </c>
      <c r="AA483" s="12" t="str">
        <f t="shared" si="159"/>
        <v/>
      </c>
      <c r="AB483" s="12" t="str">
        <f t="shared" si="160"/>
        <v/>
      </c>
      <c r="AC483" s="12" t="str">
        <f t="shared" si="161"/>
        <v/>
      </c>
      <c r="AD483" s="12" t="str">
        <f>IF(OR(AE483="",AE483="(blank)",AE483="Grand Total"),"",MAX($AD$3:AD482)+1)</f>
        <v/>
      </c>
    </row>
    <row r="484" spans="3:30">
      <c r="C484" s="12">
        <f t="shared" si="145"/>
        <v>0</v>
      </c>
      <c r="D484" s="12">
        <f t="shared" si="146"/>
        <v>0</v>
      </c>
      <c r="E484" s="12" t="str">
        <f t="shared" si="147"/>
        <v/>
      </c>
      <c r="F484" s="12" t="str">
        <f t="shared" si="148"/>
        <v/>
      </c>
      <c r="G484" s="12"/>
      <c r="H484"/>
      <c r="I484"/>
      <c r="J484" s="12">
        <f t="shared" si="149"/>
        <v>0</v>
      </c>
      <c r="K484" s="12" t="str">
        <f t="shared" si="150"/>
        <v/>
      </c>
      <c r="L484" s="12" t="str">
        <f t="shared" si="151"/>
        <v/>
      </c>
      <c r="M484" s="12" t="str">
        <f t="shared" si="152"/>
        <v/>
      </c>
      <c r="N484" s="12"/>
      <c r="P484"/>
      <c r="Q484"/>
      <c r="R484" s="12">
        <f t="shared" si="153"/>
        <v>0</v>
      </c>
      <c r="S484" s="12" t="str">
        <f t="shared" si="154"/>
        <v/>
      </c>
      <c r="T484" s="12" t="str">
        <f t="shared" si="155"/>
        <v/>
      </c>
      <c r="U484" s="12" t="str">
        <f t="shared" si="156"/>
        <v/>
      </c>
      <c r="V484" s="12"/>
      <c r="Y484" s="12">
        <f t="shared" si="157"/>
        <v>0</v>
      </c>
      <c r="Z484" s="12">
        <f t="shared" si="158"/>
        <v>0</v>
      </c>
      <c r="AA484" s="12" t="str">
        <f t="shared" si="159"/>
        <v/>
      </c>
      <c r="AB484" s="12" t="str">
        <f t="shared" si="160"/>
        <v/>
      </c>
      <c r="AC484" s="12" t="str">
        <f t="shared" si="161"/>
        <v/>
      </c>
      <c r="AD484" s="12" t="str">
        <f>IF(OR(AE484="",AE484="(blank)",AE484="Grand Total"),"",MAX($AD$3:AD483)+1)</f>
        <v/>
      </c>
    </row>
    <row r="485" spans="3:30">
      <c r="C485" s="12">
        <f t="shared" si="145"/>
        <v>0</v>
      </c>
      <c r="D485" s="12">
        <f t="shared" si="146"/>
        <v>0</v>
      </c>
      <c r="E485" s="12" t="str">
        <f t="shared" si="147"/>
        <v/>
      </c>
      <c r="F485" s="12" t="str">
        <f t="shared" si="148"/>
        <v/>
      </c>
      <c r="G485" s="12"/>
      <c r="H485"/>
      <c r="I485"/>
      <c r="J485" s="12">
        <f t="shared" si="149"/>
        <v>0</v>
      </c>
      <c r="K485" s="12" t="str">
        <f t="shared" si="150"/>
        <v/>
      </c>
      <c r="L485" s="12" t="str">
        <f t="shared" si="151"/>
        <v/>
      </c>
      <c r="M485" s="12" t="str">
        <f t="shared" si="152"/>
        <v/>
      </c>
      <c r="N485" s="12"/>
      <c r="P485"/>
      <c r="Q485"/>
      <c r="R485" s="12">
        <f t="shared" si="153"/>
        <v>0</v>
      </c>
      <c r="S485" s="12" t="str">
        <f t="shared" si="154"/>
        <v/>
      </c>
      <c r="T485" s="12" t="str">
        <f t="shared" si="155"/>
        <v/>
      </c>
      <c r="U485" s="12" t="str">
        <f t="shared" si="156"/>
        <v/>
      </c>
      <c r="V485" s="12"/>
      <c r="Y485" s="12">
        <f t="shared" si="157"/>
        <v>0</v>
      </c>
      <c r="Z485" s="12">
        <f t="shared" si="158"/>
        <v>0</v>
      </c>
      <c r="AA485" s="12" t="str">
        <f t="shared" si="159"/>
        <v/>
      </c>
      <c r="AB485" s="12" t="str">
        <f t="shared" si="160"/>
        <v/>
      </c>
      <c r="AC485" s="12" t="str">
        <f t="shared" si="161"/>
        <v/>
      </c>
      <c r="AD485" s="12" t="str">
        <f>IF(OR(AE485="",AE485="(blank)",AE485="Grand Total"),"",MAX($AD$3:AD484)+1)</f>
        <v/>
      </c>
    </row>
    <row r="486" spans="3:30">
      <c r="C486" s="12">
        <f t="shared" si="145"/>
        <v>0</v>
      </c>
      <c r="D486" s="12">
        <f t="shared" si="146"/>
        <v>0</v>
      </c>
      <c r="E486" s="12" t="str">
        <f t="shared" si="147"/>
        <v/>
      </c>
      <c r="F486" s="12" t="str">
        <f t="shared" si="148"/>
        <v/>
      </c>
      <c r="G486" s="12"/>
      <c r="H486"/>
      <c r="I486"/>
      <c r="J486" s="12">
        <f t="shared" si="149"/>
        <v>0</v>
      </c>
      <c r="K486" s="12" t="str">
        <f t="shared" si="150"/>
        <v/>
      </c>
      <c r="L486" s="12" t="str">
        <f t="shared" si="151"/>
        <v/>
      </c>
      <c r="M486" s="12" t="str">
        <f t="shared" si="152"/>
        <v/>
      </c>
      <c r="N486" s="12"/>
      <c r="P486"/>
      <c r="Q486"/>
      <c r="R486" s="12">
        <f t="shared" si="153"/>
        <v>0</v>
      </c>
      <c r="S486" s="12" t="str">
        <f t="shared" si="154"/>
        <v/>
      </c>
      <c r="T486" s="12" t="str">
        <f t="shared" si="155"/>
        <v/>
      </c>
      <c r="U486" s="12" t="str">
        <f t="shared" si="156"/>
        <v/>
      </c>
      <c r="V486" s="12"/>
      <c r="Y486" s="12">
        <f t="shared" si="157"/>
        <v>0</v>
      </c>
      <c r="Z486" s="12">
        <f t="shared" si="158"/>
        <v>0</v>
      </c>
      <c r="AA486" s="12" t="str">
        <f t="shared" si="159"/>
        <v/>
      </c>
      <c r="AB486" s="12" t="str">
        <f t="shared" si="160"/>
        <v/>
      </c>
      <c r="AC486" s="12" t="str">
        <f t="shared" si="161"/>
        <v/>
      </c>
      <c r="AD486" s="12" t="str">
        <f>IF(OR(AE486="",AE486="(blank)",AE486="Grand Total"),"",MAX($AD$3:AD485)+1)</f>
        <v/>
      </c>
    </row>
    <row r="487" spans="3:30">
      <c r="C487" s="12">
        <f t="shared" si="145"/>
        <v>0</v>
      </c>
      <c r="D487" s="12">
        <f t="shared" si="146"/>
        <v>0</v>
      </c>
      <c r="E487" s="12" t="str">
        <f t="shared" si="147"/>
        <v/>
      </c>
      <c r="F487" s="12" t="str">
        <f t="shared" si="148"/>
        <v/>
      </c>
      <c r="G487" s="12"/>
      <c r="H487"/>
      <c r="I487"/>
      <c r="J487" s="12">
        <f t="shared" si="149"/>
        <v>0</v>
      </c>
      <c r="K487" s="12" t="str">
        <f t="shared" si="150"/>
        <v/>
      </c>
      <c r="L487" s="12" t="str">
        <f t="shared" si="151"/>
        <v/>
      </c>
      <c r="M487" s="12" t="str">
        <f t="shared" si="152"/>
        <v/>
      </c>
      <c r="N487" s="12"/>
      <c r="P487"/>
      <c r="Q487"/>
      <c r="R487" s="12">
        <f t="shared" si="153"/>
        <v>0</v>
      </c>
      <c r="S487" s="12" t="str">
        <f t="shared" si="154"/>
        <v/>
      </c>
      <c r="T487" s="12" t="str">
        <f t="shared" si="155"/>
        <v/>
      </c>
      <c r="U487" s="12" t="str">
        <f t="shared" si="156"/>
        <v/>
      </c>
      <c r="V487" s="12"/>
      <c r="Y487" s="12">
        <f t="shared" si="157"/>
        <v>0</v>
      </c>
      <c r="Z487" s="12">
        <f t="shared" si="158"/>
        <v>0</v>
      </c>
      <c r="AA487" s="12" t="str">
        <f t="shared" si="159"/>
        <v/>
      </c>
      <c r="AB487" s="12" t="str">
        <f t="shared" si="160"/>
        <v/>
      </c>
      <c r="AC487" s="12" t="str">
        <f t="shared" si="161"/>
        <v/>
      </c>
      <c r="AD487" s="12" t="str">
        <f>IF(OR(AE487="",AE487="(blank)",AE487="Grand Total"),"",MAX($AD$3:AD486)+1)</f>
        <v/>
      </c>
    </row>
    <row r="488" spans="3:30">
      <c r="C488" s="12">
        <f t="shared" si="145"/>
        <v>0</v>
      </c>
      <c r="D488" s="12">
        <f t="shared" si="146"/>
        <v>0</v>
      </c>
      <c r="E488" s="12" t="str">
        <f t="shared" si="147"/>
        <v/>
      </c>
      <c r="F488" s="12" t="str">
        <f t="shared" si="148"/>
        <v/>
      </c>
      <c r="G488" s="12"/>
      <c r="H488"/>
      <c r="I488"/>
      <c r="J488" s="12">
        <f t="shared" si="149"/>
        <v>0</v>
      </c>
      <c r="K488" s="12" t="str">
        <f t="shared" si="150"/>
        <v/>
      </c>
      <c r="L488" s="12" t="str">
        <f t="shared" si="151"/>
        <v/>
      </c>
      <c r="M488" s="12" t="str">
        <f t="shared" si="152"/>
        <v/>
      </c>
      <c r="N488" s="12"/>
      <c r="P488"/>
      <c r="Q488"/>
      <c r="R488" s="12">
        <f t="shared" si="153"/>
        <v>0</v>
      </c>
      <c r="S488" s="12" t="str">
        <f t="shared" si="154"/>
        <v/>
      </c>
      <c r="T488" s="12" t="str">
        <f t="shared" si="155"/>
        <v/>
      </c>
      <c r="U488" s="12" t="str">
        <f t="shared" si="156"/>
        <v/>
      </c>
      <c r="V488" s="12"/>
      <c r="Y488" s="12">
        <f t="shared" si="157"/>
        <v>0</v>
      </c>
      <c r="Z488" s="12">
        <f t="shared" si="158"/>
        <v>0</v>
      </c>
      <c r="AA488" s="12" t="str">
        <f t="shared" si="159"/>
        <v/>
      </c>
      <c r="AB488" s="12" t="str">
        <f t="shared" si="160"/>
        <v/>
      </c>
      <c r="AC488" s="12" t="str">
        <f t="shared" si="161"/>
        <v/>
      </c>
      <c r="AD488" s="12" t="str">
        <f>IF(OR(AE488="",AE488="(blank)",AE488="Grand Total"),"",MAX($AD$3:AD487)+1)</f>
        <v/>
      </c>
    </row>
    <row r="489" spans="3:30">
      <c r="C489" s="12">
        <f t="shared" si="145"/>
        <v>0</v>
      </c>
      <c r="D489" s="12">
        <f t="shared" si="146"/>
        <v>0</v>
      </c>
      <c r="E489" s="12" t="str">
        <f t="shared" si="147"/>
        <v/>
      </c>
      <c r="F489" s="12" t="str">
        <f t="shared" si="148"/>
        <v/>
      </c>
      <c r="G489" s="12"/>
      <c r="H489"/>
      <c r="I489"/>
      <c r="J489" s="12">
        <f t="shared" si="149"/>
        <v>0</v>
      </c>
      <c r="K489" s="12" t="str">
        <f t="shared" si="150"/>
        <v/>
      </c>
      <c r="L489" s="12" t="str">
        <f t="shared" si="151"/>
        <v/>
      </c>
      <c r="M489" s="12" t="str">
        <f t="shared" si="152"/>
        <v/>
      </c>
      <c r="N489" s="12"/>
      <c r="P489"/>
      <c r="Q489"/>
      <c r="R489" s="12">
        <f t="shared" si="153"/>
        <v>0</v>
      </c>
      <c r="S489" s="12" t="str">
        <f t="shared" si="154"/>
        <v/>
      </c>
      <c r="T489" s="12" t="str">
        <f t="shared" si="155"/>
        <v/>
      </c>
      <c r="U489" s="12" t="str">
        <f t="shared" si="156"/>
        <v/>
      </c>
      <c r="V489" s="12"/>
      <c r="Y489" s="12">
        <f t="shared" si="157"/>
        <v>0</v>
      </c>
      <c r="Z489" s="12">
        <f t="shared" si="158"/>
        <v>0</v>
      </c>
      <c r="AA489" s="12" t="str">
        <f t="shared" si="159"/>
        <v/>
      </c>
      <c r="AB489" s="12" t="str">
        <f t="shared" si="160"/>
        <v/>
      </c>
      <c r="AC489" s="12" t="str">
        <f t="shared" si="161"/>
        <v/>
      </c>
      <c r="AD489" s="12" t="str">
        <f>IF(OR(AE489="",AE489="(blank)",AE489="Grand Total"),"",MAX($AD$3:AD488)+1)</f>
        <v/>
      </c>
    </row>
    <row r="490" spans="3:30">
      <c r="C490" s="12">
        <f t="shared" si="145"/>
        <v>0</v>
      </c>
      <c r="D490" s="12">
        <f t="shared" si="146"/>
        <v>0</v>
      </c>
      <c r="E490" s="12" t="str">
        <f t="shared" si="147"/>
        <v/>
      </c>
      <c r="F490" s="12" t="str">
        <f t="shared" si="148"/>
        <v/>
      </c>
      <c r="G490" s="12"/>
      <c r="H490"/>
      <c r="I490"/>
      <c r="J490" s="12">
        <f t="shared" si="149"/>
        <v>0</v>
      </c>
      <c r="K490" s="12" t="str">
        <f t="shared" si="150"/>
        <v/>
      </c>
      <c r="L490" s="12" t="str">
        <f t="shared" si="151"/>
        <v/>
      </c>
      <c r="M490" s="12" t="str">
        <f t="shared" si="152"/>
        <v/>
      </c>
      <c r="N490" s="12"/>
      <c r="P490"/>
      <c r="Q490"/>
      <c r="R490" s="12">
        <f t="shared" si="153"/>
        <v>0</v>
      </c>
      <c r="S490" s="12" t="str">
        <f t="shared" si="154"/>
        <v/>
      </c>
      <c r="T490" s="12" t="str">
        <f t="shared" si="155"/>
        <v/>
      </c>
      <c r="U490" s="12" t="str">
        <f t="shared" si="156"/>
        <v/>
      </c>
      <c r="V490" s="12"/>
      <c r="Y490" s="12">
        <f t="shared" si="157"/>
        <v>0</v>
      </c>
      <c r="Z490" s="12">
        <f t="shared" si="158"/>
        <v>0</v>
      </c>
      <c r="AA490" s="12" t="str">
        <f t="shared" si="159"/>
        <v/>
      </c>
      <c r="AB490" s="12" t="str">
        <f t="shared" si="160"/>
        <v/>
      </c>
      <c r="AC490" s="12" t="str">
        <f t="shared" si="161"/>
        <v/>
      </c>
      <c r="AD490" s="12" t="str">
        <f>IF(OR(AE490="",AE490="(blank)",AE490="Grand Total"),"",MAX($AD$3:AD489)+1)</f>
        <v/>
      </c>
    </row>
    <row r="491" spans="3:30">
      <c r="C491" s="12">
        <f t="shared" si="145"/>
        <v>0</v>
      </c>
      <c r="D491" s="12">
        <f t="shared" si="146"/>
        <v>0</v>
      </c>
      <c r="E491" s="12" t="str">
        <f t="shared" si="147"/>
        <v/>
      </c>
      <c r="F491" s="12" t="str">
        <f t="shared" si="148"/>
        <v/>
      </c>
      <c r="G491" s="12"/>
      <c r="H491"/>
      <c r="I491"/>
      <c r="J491" s="12">
        <f t="shared" si="149"/>
        <v>0</v>
      </c>
      <c r="K491" s="12" t="str">
        <f t="shared" si="150"/>
        <v/>
      </c>
      <c r="L491" s="12" t="str">
        <f t="shared" si="151"/>
        <v/>
      </c>
      <c r="M491" s="12" t="str">
        <f t="shared" si="152"/>
        <v/>
      </c>
      <c r="N491" s="12"/>
      <c r="P491"/>
      <c r="Q491"/>
      <c r="R491" s="12">
        <f t="shared" si="153"/>
        <v>0</v>
      </c>
      <c r="S491" s="12" t="str">
        <f t="shared" si="154"/>
        <v/>
      </c>
      <c r="T491" s="12" t="str">
        <f t="shared" si="155"/>
        <v/>
      </c>
      <c r="U491" s="12" t="str">
        <f t="shared" si="156"/>
        <v/>
      </c>
      <c r="V491" s="12"/>
      <c r="Y491" s="12">
        <f t="shared" si="157"/>
        <v>0</v>
      </c>
      <c r="Z491" s="12">
        <f t="shared" si="158"/>
        <v>0</v>
      </c>
      <c r="AA491" s="12" t="str">
        <f t="shared" si="159"/>
        <v/>
      </c>
      <c r="AB491" s="12" t="str">
        <f t="shared" si="160"/>
        <v/>
      </c>
      <c r="AC491" s="12" t="str">
        <f t="shared" si="161"/>
        <v/>
      </c>
      <c r="AD491" s="12" t="str">
        <f>IF(OR(AE491="",AE491="(blank)",AE491="Grand Total"),"",MAX($AD$3:AD490)+1)</f>
        <v/>
      </c>
    </row>
    <row r="492" spans="3:30">
      <c r="C492" s="12">
        <f t="shared" si="145"/>
        <v>0</v>
      </c>
      <c r="D492" s="12">
        <f t="shared" si="146"/>
        <v>0</v>
      </c>
      <c r="E492" s="12" t="str">
        <f t="shared" si="147"/>
        <v/>
      </c>
      <c r="F492" s="12" t="str">
        <f t="shared" si="148"/>
        <v/>
      </c>
      <c r="G492" s="12"/>
      <c r="H492"/>
      <c r="I492"/>
      <c r="J492" s="12">
        <f t="shared" si="149"/>
        <v>0</v>
      </c>
      <c r="K492" s="12" t="str">
        <f t="shared" si="150"/>
        <v/>
      </c>
      <c r="L492" s="12" t="str">
        <f t="shared" si="151"/>
        <v/>
      </c>
      <c r="M492" s="12" t="str">
        <f t="shared" si="152"/>
        <v/>
      </c>
      <c r="N492" s="12"/>
      <c r="P492"/>
      <c r="Q492"/>
      <c r="R492" s="12">
        <f t="shared" si="153"/>
        <v>0</v>
      </c>
      <c r="S492" s="12" t="str">
        <f t="shared" si="154"/>
        <v/>
      </c>
      <c r="T492" s="12" t="str">
        <f t="shared" si="155"/>
        <v/>
      </c>
      <c r="U492" s="12" t="str">
        <f t="shared" si="156"/>
        <v/>
      </c>
      <c r="V492" s="12"/>
      <c r="Y492" s="12">
        <f t="shared" si="157"/>
        <v>0</v>
      </c>
      <c r="Z492" s="12">
        <f t="shared" si="158"/>
        <v>0</v>
      </c>
      <c r="AA492" s="12" t="str">
        <f t="shared" si="159"/>
        <v/>
      </c>
      <c r="AB492" s="12" t="str">
        <f t="shared" si="160"/>
        <v/>
      </c>
      <c r="AC492" s="12" t="str">
        <f t="shared" si="161"/>
        <v/>
      </c>
      <c r="AD492" s="12" t="str">
        <f>IF(OR(AE492="",AE492="(blank)",AE492="Grand Total"),"",MAX($AD$3:AD491)+1)</f>
        <v/>
      </c>
    </row>
    <row r="493" spans="3:30">
      <c r="C493" s="12">
        <f t="shared" si="145"/>
        <v>0</v>
      </c>
      <c r="D493" s="12">
        <f t="shared" si="146"/>
        <v>0</v>
      </c>
      <c r="E493" s="12" t="str">
        <f t="shared" si="147"/>
        <v/>
      </c>
      <c r="F493" s="12" t="str">
        <f t="shared" si="148"/>
        <v/>
      </c>
      <c r="G493" s="12"/>
      <c r="H493"/>
      <c r="I493"/>
      <c r="J493" s="12">
        <f t="shared" si="149"/>
        <v>0</v>
      </c>
      <c r="K493" s="12" t="str">
        <f t="shared" si="150"/>
        <v/>
      </c>
      <c r="L493" s="12" t="str">
        <f t="shared" si="151"/>
        <v/>
      </c>
      <c r="M493" s="12" t="str">
        <f t="shared" si="152"/>
        <v/>
      </c>
      <c r="N493" s="12"/>
      <c r="P493"/>
      <c r="Q493"/>
      <c r="R493" s="12">
        <f t="shared" si="153"/>
        <v>0</v>
      </c>
      <c r="S493" s="12" t="str">
        <f t="shared" si="154"/>
        <v/>
      </c>
      <c r="T493" s="12" t="str">
        <f t="shared" si="155"/>
        <v/>
      </c>
      <c r="U493" s="12" t="str">
        <f t="shared" si="156"/>
        <v/>
      </c>
      <c r="V493" s="12"/>
      <c r="Y493" s="12">
        <f t="shared" si="157"/>
        <v>0</v>
      </c>
      <c r="Z493" s="12">
        <f t="shared" si="158"/>
        <v>0</v>
      </c>
      <c r="AA493" s="12" t="str">
        <f t="shared" si="159"/>
        <v/>
      </c>
      <c r="AB493" s="12" t="str">
        <f t="shared" si="160"/>
        <v/>
      </c>
      <c r="AC493" s="12" t="str">
        <f t="shared" si="161"/>
        <v/>
      </c>
      <c r="AD493" s="12" t="str">
        <f>IF(OR(AE493="",AE493="(blank)",AE493="Grand Total"),"",MAX($AD$3:AD492)+1)</f>
        <v/>
      </c>
    </row>
    <row r="494" spans="3:30">
      <c r="C494" s="12">
        <f t="shared" si="145"/>
        <v>0</v>
      </c>
      <c r="D494" s="12">
        <f t="shared" si="146"/>
        <v>0</v>
      </c>
      <c r="E494" s="12" t="str">
        <f t="shared" si="147"/>
        <v/>
      </c>
      <c r="F494" s="12" t="str">
        <f t="shared" si="148"/>
        <v/>
      </c>
      <c r="G494" s="12"/>
      <c r="H494"/>
      <c r="I494"/>
      <c r="J494" s="12">
        <f t="shared" si="149"/>
        <v>0</v>
      </c>
      <c r="K494" s="12" t="str">
        <f t="shared" si="150"/>
        <v/>
      </c>
      <c r="L494" s="12" t="str">
        <f t="shared" si="151"/>
        <v/>
      </c>
      <c r="M494" s="12" t="str">
        <f t="shared" si="152"/>
        <v/>
      </c>
      <c r="N494" s="12"/>
      <c r="P494"/>
      <c r="Q494"/>
      <c r="R494" s="12">
        <f t="shared" si="153"/>
        <v>0</v>
      </c>
      <c r="S494" s="12" t="str">
        <f t="shared" si="154"/>
        <v/>
      </c>
      <c r="T494" s="12" t="str">
        <f t="shared" si="155"/>
        <v/>
      </c>
      <c r="U494" s="12" t="str">
        <f t="shared" si="156"/>
        <v/>
      </c>
      <c r="V494" s="12"/>
      <c r="Y494" s="12">
        <f t="shared" si="157"/>
        <v>0</v>
      </c>
      <c r="Z494" s="12">
        <f t="shared" si="158"/>
        <v>0</v>
      </c>
      <c r="AA494" s="12" t="str">
        <f t="shared" si="159"/>
        <v/>
      </c>
      <c r="AB494" s="12" t="str">
        <f t="shared" si="160"/>
        <v/>
      </c>
      <c r="AC494" s="12" t="str">
        <f t="shared" si="161"/>
        <v/>
      </c>
      <c r="AD494" s="12" t="str">
        <f>IF(OR(AE494="",AE494="(blank)",AE494="Grand Total"),"",MAX($AD$3:AD493)+1)</f>
        <v/>
      </c>
    </row>
    <row r="495" spans="3:30">
      <c r="C495" s="12">
        <f t="shared" si="145"/>
        <v>0</v>
      </c>
      <c r="D495" s="12">
        <f t="shared" si="146"/>
        <v>0</v>
      </c>
      <c r="E495" s="12" t="str">
        <f t="shared" si="147"/>
        <v/>
      </c>
      <c r="F495" s="12" t="str">
        <f t="shared" si="148"/>
        <v/>
      </c>
      <c r="G495" s="12"/>
      <c r="H495"/>
      <c r="I495"/>
      <c r="J495" s="12">
        <f t="shared" si="149"/>
        <v>0</v>
      </c>
      <c r="K495" s="12" t="str">
        <f t="shared" si="150"/>
        <v/>
      </c>
      <c r="L495" s="12" t="str">
        <f t="shared" si="151"/>
        <v/>
      </c>
      <c r="M495" s="12" t="str">
        <f t="shared" si="152"/>
        <v/>
      </c>
      <c r="N495" s="12"/>
      <c r="P495"/>
      <c r="Q495"/>
      <c r="R495" s="12">
        <f t="shared" si="153"/>
        <v>0</v>
      </c>
      <c r="S495" s="12" t="str">
        <f t="shared" si="154"/>
        <v/>
      </c>
      <c r="T495" s="12" t="str">
        <f t="shared" si="155"/>
        <v/>
      </c>
      <c r="U495" s="12" t="str">
        <f t="shared" si="156"/>
        <v/>
      </c>
      <c r="V495" s="12"/>
      <c r="Y495" s="12">
        <f t="shared" si="157"/>
        <v>0</v>
      </c>
      <c r="Z495" s="12">
        <f t="shared" si="158"/>
        <v>0</v>
      </c>
      <c r="AA495" s="12" t="str">
        <f t="shared" si="159"/>
        <v/>
      </c>
      <c r="AB495" s="12" t="str">
        <f t="shared" si="160"/>
        <v/>
      </c>
      <c r="AC495" s="12" t="str">
        <f t="shared" si="161"/>
        <v/>
      </c>
      <c r="AD495" s="12" t="str">
        <f>IF(OR(AE495="",AE495="(blank)",AE495="Grand Total"),"",MAX($AD$3:AD494)+1)</f>
        <v/>
      </c>
    </row>
    <row r="496" spans="3:30">
      <c r="C496" s="12">
        <f t="shared" si="145"/>
        <v>0</v>
      </c>
      <c r="D496" s="12">
        <f t="shared" si="146"/>
        <v>0</v>
      </c>
      <c r="E496" s="12" t="str">
        <f t="shared" si="147"/>
        <v/>
      </c>
      <c r="F496" s="12" t="str">
        <f t="shared" si="148"/>
        <v/>
      </c>
      <c r="G496" s="12"/>
      <c r="H496"/>
      <c r="I496"/>
      <c r="J496" s="12">
        <f t="shared" si="149"/>
        <v>0</v>
      </c>
      <c r="K496" s="12" t="str">
        <f t="shared" si="150"/>
        <v/>
      </c>
      <c r="L496" s="12" t="str">
        <f t="shared" si="151"/>
        <v/>
      </c>
      <c r="M496" s="12" t="str">
        <f t="shared" si="152"/>
        <v/>
      </c>
      <c r="N496" s="12"/>
      <c r="P496"/>
      <c r="Q496"/>
      <c r="R496" s="12">
        <f t="shared" si="153"/>
        <v>0</v>
      </c>
      <c r="S496" s="12" t="str">
        <f t="shared" si="154"/>
        <v/>
      </c>
      <c r="T496" s="12" t="str">
        <f t="shared" si="155"/>
        <v/>
      </c>
      <c r="U496" s="12" t="str">
        <f t="shared" si="156"/>
        <v/>
      </c>
      <c r="V496" s="12"/>
      <c r="Y496" s="12">
        <f t="shared" si="157"/>
        <v>0</v>
      </c>
      <c r="Z496" s="12">
        <f t="shared" si="158"/>
        <v>0</v>
      </c>
      <c r="AA496" s="12" t="str">
        <f t="shared" si="159"/>
        <v/>
      </c>
      <c r="AB496" s="12" t="str">
        <f t="shared" si="160"/>
        <v/>
      </c>
      <c r="AC496" s="12" t="str">
        <f t="shared" si="161"/>
        <v/>
      </c>
      <c r="AD496" s="12" t="str">
        <f>IF(OR(AE496="",AE496="(blank)",AE496="Grand Total"),"",MAX($AD$3:AD495)+1)</f>
        <v/>
      </c>
    </row>
    <row r="497" spans="3:30">
      <c r="C497" s="12">
        <f t="shared" si="145"/>
        <v>0</v>
      </c>
      <c r="D497" s="12">
        <f t="shared" si="146"/>
        <v>0</v>
      </c>
      <c r="E497" s="12" t="str">
        <f t="shared" si="147"/>
        <v/>
      </c>
      <c r="F497" s="12" t="str">
        <f t="shared" si="148"/>
        <v/>
      </c>
      <c r="G497" s="12"/>
      <c r="H497"/>
      <c r="I497"/>
      <c r="J497" s="12">
        <f t="shared" si="149"/>
        <v>0</v>
      </c>
      <c r="K497" s="12" t="str">
        <f t="shared" si="150"/>
        <v/>
      </c>
      <c r="L497" s="12" t="str">
        <f t="shared" si="151"/>
        <v/>
      </c>
      <c r="M497" s="12" t="str">
        <f t="shared" si="152"/>
        <v/>
      </c>
      <c r="N497" s="12"/>
      <c r="P497"/>
      <c r="Q497"/>
      <c r="R497" s="12">
        <f t="shared" si="153"/>
        <v>0</v>
      </c>
      <c r="S497" s="12" t="str">
        <f t="shared" si="154"/>
        <v/>
      </c>
      <c r="T497" s="12" t="str">
        <f t="shared" si="155"/>
        <v/>
      </c>
      <c r="U497" s="12" t="str">
        <f t="shared" si="156"/>
        <v/>
      </c>
      <c r="V497" s="12"/>
      <c r="Y497" s="12">
        <f t="shared" si="157"/>
        <v>0</v>
      </c>
      <c r="Z497" s="12">
        <f t="shared" si="158"/>
        <v>0</v>
      </c>
      <c r="AA497" s="12" t="str">
        <f t="shared" si="159"/>
        <v/>
      </c>
      <c r="AB497" s="12" t="str">
        <f t="shared" si="160"/>
        <v/>
      </c>
      <c r="AC497" s="12" t="str">
        <f t="shared" si="161"/>
        <v/>
      </c>
      <c r="AD497" s="12" t="str">
        <f>IF(OR(AE497="",AE497="(blank)",AE497="Grand Total"),"",MAX($AD$3:AD496)+1)</f>
        <v/>
      </c>
    </row>
    <row r="498" spans="3:30">
      <c r="C498" s="12">
        <f t="shared" si="145"/>
        <v>0</v>
      </c>
      <c r="D498" s="12">
        <f t="shared" si="146"/>
        <v>0</v>
      </c>
      <c r="E498" s="12" t="str">
        <f t="shared" si="147"/>
        <v/>
      </c>
      <c r="F498" s="12" t="str">
        <f t="shared" si="148"/>
        <v/>
      </c>
      <c r="G498" s="12"/>
      <c r="H498"/>
      <c r="I498"/>
      <c r="J498" s="12">
        <f t="shared" si="149"/>
        <v>0</v>
      </c>
      <c r="K498" s="12" t="str">
        <f t="shared" si="150"/>
        <v/>
      </c>
      <c r="L498" s="12" t="str">
        <f t="shared" si="151"/>
        <v/>
      </c>
      <c r="M498" s="12" t="str">
        <f t="shared" si="152"/>
        <v/>
      </c>
      <c r="N498" s="12"/>
      <c r="P498"/>
      <c r="Q498"/>
      <c r="R498" s="12">
        <f t="shared" si="153"/>
        <v>0</v>
      </c>
      <c r="S498" s="12" t="str">
        <f t="shared" si="154"/>
        <v/>
      </c>
      <c r="T498" s="12" t="str">
        <f t="shared" si="155"/>
        <v/>
      </c>
      <c r="U498" s="12" t="str">
        <f t="shared" si="156"/>
        <v/>
      </c>
      <c r="V498" s="12"/>
      <c r="Y498" s="12">
        <f t="shared" si="157"/>
        <v>0</v>
      </c>
      <c r="Z498" s="12">
        <f t="shared" si="158"/>
        <v>0</v>
      </c>
      <c r="AA498" s="12" t="str">
        <f t="shared" si="159"/>
        <v/>
      </c>
      <c r="AB498" s="12" t="str">
        <f t="shared" si="160"/>
        <v/>
      </c>
      <c r="AC498" s="12" t="str">
        <f t="shared" si="161"/>
        <v/>
      </c>
      <c r="AD498" s="12" t="str">
        <f>IF(OR(AE498="",AE498="(blank)",AE498="Grand Total"),"",MAX($AD$3:AD497)+1)</f>
        <v/>
      </c>
    </row>
    <row r="499" spans="3:30">
      <c r="C499" s="12">
        <f t="shared" si="145"/>
        <v>0</v>
      </c>
      <c r="D499" s="12">
        <f t="shared" si="146"/>
        <v>0</v>
      </c>
      <c r="E499" s="12" t="str">
        <f t="shared" si="147"/>
        <v/>
      </c>
      <c r="F499" s="12" t="str">
        <f t="shared" si="148"/>
        <v/>
      </c>
      <c r="G499" s="12"/>
      <c r="H499"/>
      <c r="I499"/>
      <c r="J499" s="12">
        <f t="shared" si="149"/>
        <v>0</v>
      </c>
      <c r="K499" s="12" t="str">
        <f t="shared" si="150"/>
        <v/>
      </c>
      <c r="L499" s="12" t="str">
        <f t="shared" si="151"/>
        <v/>
      </c>
      <c r="M499" s="12" t="str">
        <f t="shared" si="152"/>
        <v/>
      </c>
      <c r="N499" s="12"/>
      <c r="P499"/>
      <c r="Q499"/>
      <c r="R499" s="12">
        <f t="shared" si="153"/>
        <v>0</v>
      </c>
      <c r="S499" s="12" t="str">
        <f t="shared" si="154"/>
        <v/>
      </c>
      <c r="T499" s="12" t="str">
        <f t="shared" si="155"/>
        <v/>
      </c>
      <c r="U499" s="12" t="str">
        <f t="shared" si="156"/>
        <v/>
      </c>
      <c r="V499" s="12"/>
      <c r="Y499" s="12">
        <f t="shared" si="157"/>
        <v>0</v>
      </c>
      <c r="Z499" s="12">
        <f t="shared" si="158"/>
        <v>0</v>
      </c>
      <c r="AA499" s="12" t="str">
        <f t="shared" si="159"/>
        <v/>
      </c>
      <c r="AB499" s="12" t="str">
        <f t="shared" si="160"/>
        <v/>
      </c>
      <c r="AC499" s="12" t="str">
        <f t="shared" si="161"/>
        <v/>
      </c>
      <c r="AD499" s="12" t="str">
        <f>IF(OR(AE499="",AE499="(blank)",AE499="Grand Total"),"",MAX($AD$3:AD498)+1)</f>
        <v/>
      </c>
    </row>
    <row r="500" spans="3:30">
      <c r="C500" s="12">
        <f t="shared" si="145"/>
        <v>0</v>
      </c>
      <c r="D500" s="12">
        <f t="shared" si="146"/>
        <v>0</v>
      </c>
      <c r="E500" s="12" t="str">
        <f t="shared" si="147"/>
        <v/>
      </c>
      <c r="F500" s="12" t="str">
        <f t="shared" si="148"/>
        <v/>
      </c>
      <c r="G500" s="12"/>
      <c r="H500"/>
      <c r="I500"/>
      <c r="J500" s="12">
        <f t="shared" si="149"/>
        <v>0</v>
      </c>
      <c r="K500" s="12" t="str">
        <f t="shared" si="150"/>
        <v/>
      </c>
      <c r="L500" s="12" t="str">
        <f t="shared" si="151"/>
        <v/>
      </c>
      <c r="M500" s="12" t="str">
        <f t="shared" si="152"/>
        <v/>
      </c>
      <c r="N500" s="12"/>
      <c r="P500"/>
      <c r="Q500"/>
      <c r="R500" s="12">
        <f t="shared" si="153"/>
        <v>0</v>
      </c>
      <c r="S500" s="12" t="str">
        <f t="shared" si="154"/>
        <v/>
      </c>
      <c r="T500" s="12" t="str">
        <f t="shared" si="155"/>
        <v/>
      </c>
      <c r="U500" s="12" t="str">
        <f t="shared" si="156"/>
        <v/>
      </c>
      <c r="V500" s="12"/>
      <c r="Y500" s="12">
        <f t="shared" si="157"/>
        <v>0</v>
      </c>
      <c r="Z500" s="12">
        <f t="shared" si="158"/>
        <v>0</v>
      </c>
      <c r="AA500" s="12" t="str">
        <f t="shared" si="159"/>
        <v/>
      </c>
      <c r="AB500" s="12" t="str">
        <f t="shared" si="160"/>
        <v/>
      </c>
      <c r="AC500" s="12" t="str">
        <f t="shared" si="161"/>
        <v/>
      </c>
      <c r="AD500" s="12" t="str">
        <f>IF(OR(AE500="",AE500="(blank)",AE500="Grand Total"),"",MAX($AD$3:AD499)+1)</f>
        <v/>
      </c>
    </row>
    <row r="501" spans="3:30">
      <c r="C501" s="12">
        <f t="shared" si="145"/>
        <v>0</v>
      </c>
      <c r="D501" s="12">
        <f t="shared" si="146"/>
        <v>0</v>
      </c>
      <c r="E501" s="12" t="str">
        <f t="shared" si="147"/>
        <v/>
      </c>
      <c r="F501" s="12" t="str">
        <f t="shared" si="148"/>
        <v/>
      </c>
      <c r="G501" s="12"/>
      <c r="H501"/>
      <c r="I501"/>
      <c r="J501" s="12">
        <f t="shared" si="149"/>
        <v>0</v>
      </c>
      <c r="K501" s="12" t="str">
        <f t="shared" si="150"/>
        <v/>
      </c>
      <c r="L501" s="12" t="str">
        <f t="shared" si="151"/>
        <v/>
      </c>
      <c r="M501" s="12" t="str">
        <f t="shared" si="152"/>
        <v/>
      </c>
      <c r="N501" s="12"/>
      <c r="P501"/>
      <c r="Q501"/>
      <c r="R501" s="12">
        <f t="shared" si="153"/>
        <v>0</v>
      </c>
      <c r="S501" s="12" t="str">
        <f t="shared" si="154"/>
        <v/>
      </c>
      <c r="T501" s="12" t="str">
        <f t="shared" si="155"/>
        <v/>
      </c>
      <c r="U501" s="12" t="str">
        <f t="shared" si="156"/>
        <v/>
      </c>
      <c r="V501" s="12"/>
      <c r="Y501" s="12">
        <f t="shared" si="157"/>
        <v>0</v>
      </c>
      <c r="Z501" s="12">
        <f t="shared" si="158"/>
        <v>0</v>
      </c>
      <c r="AA501" s="12" t="str">
        <f t="shared" si="159"/>
        <v/>
      </c>
      <c r="AB501" s="12" t="str">
        <f t="shared" si="160"/>
        <v/>
      </c>
      <c r="AC501" s="12" t="str">
        <f t="shared" si="161"/>
        <v/>
      </c>
      <c r="AD501" s="12" t="str">
        <f>IF(OR(AE501="",AE501="(blank)",AE501="Grand Total"),"",MAX($AD$3:AD500)+1)</f>
        <v/>
      </c>
    </row>
    <row r="502" spans="3:30">
      <c r="C502" s="12">
        <f t="shared" si="145"/>
        <v>0</v>
      </c>
      <c r="D502" s="12">
        <f t="shared" si="146"/>
        <v>0</v>
      </c>
      <c r="E502" s="12" t="str">
        <f t="shared" si="147"/>
        <v/>
      </c>
      <c r="F502" s="12" t="str">
        <f t="shared" si="148"/>
        <v/>
      </c>
      <c r="G502" s="12"/>
      <c r="H502"/>
      <c r="I502"/>
      <c r="J502" s="12">
        <f t="shared" si="149"/>
        <v>0</v>
      </c>
      <c r="K502" s="12" t="str">
        <f t="shared" si="150"/>
        <v/>
      </c>
      <c r="L502" s="12" t="str">
        <f t="shared" si="151"/>
        <v/>
      </c>
      <c r="M502" s="12" t="str">
        <f t="shared" si="152"/>
        <v/>
      </c>
      <c r="N502" s="12"/>
      <c r="P502"/>
      <c r="Q502"/>
      <c r="R502" s="12">
        <f t="shared" si="153"/>
        <v>0</v>
      </c>
      <c r="S502" s="12" t="str">
        <f t="shared" si="154"/>
        <v/>
      </c>
      <c r="T502" s="12" t="str">
        <f t="shared" si="155"/>
        <v/>
      </c>
      <c r="U502" s="12" t="str">
        <f t="shared" si="156"/>
        <v/>
      </c>
      <c r="V502" s="12"/>
      <c r="Y502" s="12">
        <f t="shared" si="157"/>
        <v>0</v>
      </c>
      <c r="Z502" s="12">
        <f t="shared" si="158"/>
        <v>0</v>
      </c>
      <c r="AA502" s="12" t="str">
        <f t="shared" si="159"/>
        <v/>
      </c>
      <c r="AB502" s="12" t="str">
        <f t="shared" si="160"/>
        <v/>
      </c>
      <c r="AC502" s="12" t="str">
        <f t="shared" si="161"/>
        <v/>
      </c>
      <c r="AD502" s="12" t="str">
        <f>IF(OR(AE502="",AE502="(blank)",AE502="Grand Total"),"",MAX($AD$3:AD501)+1)</f>
        <v/>
      </c>
    </row>
    <row r="503" spans="3:30">
      <c r="C503" s="12">
        <f t="shared" si="145"/>
        <v>0</v>
      </c>
      <c r="D503" s="12">
        <f t="shared" si="146"/>
        <v>0</v>
      </c>
      <c r="E503" s="12" t="str">
        <f t="shared" si="147"/>
        <v/>
      </c>
      <c r="F503" s="12" t="str">
        <f t="shared" si="148"/>
        <v/>
      </c>
      <c r="G503" s="12"/>
      <c r="H503"/>
      <c r="I503"/>
      <c r="J503" s="12">
        <f t="shared" si="149"/>
        <v>0</v>
      </c>
      <c r="K503" s="12" t="str">
        <f t="shared" si="150"/>
        <v/>
      </c>
      <c r="L503" s="12" t="str">
        <f t="shared" si="151"/>
        <v/>
      </c>
      <c r="M503" s="12" t="str">
        <f t="shared" si="152"/>
        <v/>
      </c>
      <c r="N503" s="12"/>
      <c r="P503"/>
      <c r="Q503"/>
      <c r="R503" s="12">
        <f t="shared" si="153"/>
        <v>0</v>
      </c>
      <c r="S503" s="12" t="str">
        <f t="shared" si="154"/>
        <v/>
      </c>
      <c r="T503" s="12" t="str">
        <f t="shared" si="155"/>
        <v/>
      </c>
      <c r="U503" s="12" t="str">
        <f t="shared" si="156"/>
        <v/>
      </c>
      <c r="V503" s="12"/>
      <c r="Y503" s="12">
        <f t="shared" si="157"/>
        <v>0</v>
      </c>
      <c r="Z503" s="12">
        <f t="shared" si="158"/>
        <v>0</v>
      </c>
      <c r="AA503" s="12" t="str">
        <f t="shared" si="159"/>
        <v/>
      </c>
      <c r="AB503" s="12" t="str">
        <f t="shared" si="160"/>
        <v/>
      </c>
      <c r="AC503" s="12" t="str">
        <f t="shared" si="161"/>
        <v/>
      </c>
      <c r="AD503" s="12" t="str">
        <f>IF(OR(AE503="",AE503="(blank)",AE503="Grand Total"),"",MAX($AD$3:AD502)+1)</f>
        <v/>
      </c>
    </row>
    <row r="504" spans="3:30">
      <c r="C504" s="12">
        <f t="shared" si="145"/>
        <v>0</v>
      </c>
      <c r="D504" s="12">
        <f t="shared" si="146"/>
        <v>0</v>
      </c>
      <c r="E504" s="12" t="str">
        <f t="shared" si="147"/>
        <v/>
      </c>
      <c r="F504" s="12" t="str">
        <f t="shared" si="148"/>
        <v/>
      </c>
      <c r="G504" s="12"/>
      <c r="H504"/>
      <c r="I504"/>
      <c r="J504" s="12">
        <f t="shared" si="149"/>
        <v>0</v>
      </c>
      <c r="K504" s="12" t="str">
        <f t="shared" si="150"/>
        <v/>
      </c>
      <c r="L504" s="12" t="str">
        <f t="shared" si="151"/>
        <v/>
      </c>
      <c r="M504" s="12" t="str">
        <f t="shared" si="152"/>
        <v/>
      </c>
      <c r="N504" s="12"/>
      <c r="P504"/>
      <c r="Q504"/>
      <c r="R504" s="12">
        <f t="shared" si="153"/>
        <v>0</v>
      </c>
      <c r="S504" s="12" t="str">
        <f t="shared" si="154"/>
        <v/>
      </c>
      <c r="T504" s="12" t="str">
        <f t="shared" si="155"/>
        <v/>
      </c>
      <c r="U504" s="12" t="str">
        <f t="shared" si="156"/>
        <v/>
      </c>
      <c r="V504" s="12"/>
      <c r="Y504" s="12">
        <f t="shared" si="157"/>
        <v>0</v>
      </c>
      <c r="Z504" s="12">
        <f t="shared" si="158"/>
        <v>0</v>
      </c>
      <c r="AA504" s="12" t="str">
        <f t="shared" si="159"/>
        <v/>
      </c>
      <c r="AB504" s="12" t="str">
        <f t="shared" si="160"/>
        <v/>
      </c>
      <c r="AC504" s="12" t="str">
        <f t="shared" si="161"/>
        <v/>
      </c>
      <c r="AD504" s="12" t="str">
        <f>IF(OR(AE504="",AE504="(blank)",AE504="Grand Total"),"",MAX($AD$3:AD503)+1)</f>
        <v/>
      </c>
    </row>
    <row r="505" spans="3:30">
      <c r="C505" s="12">
        <f t="shared" si="145"/>
        <v>0</v>
      </c>
      <c r="D505" s="12">
        <f t="shared" si="146"/>
        <v>0</v>
      </c>
      <c r="E505" s="12" t="str">
        <f t="shared" si="147"/>
        <v/>
      </c>
      <c r="F505" s="12" t="str">
        <f t="shared" si="148"/>
        <v/>
      </c>
      <c r="G505" s="12"/>
      <c r="H505"/>
      <c r="I505"/>
      <c r="J505" s="12">
        <f t="shared" si="149"/>
        <v>0</v>
      </c>
      <c r="K505" s="12" t="str">
        <f t="shared" si="150"/>
        <v/>
      </c>
      <c r="L505" s="12" t="str">
        <f t="shared" si="151"/>
        <v/>
      </c>
      <c r="M505" s="12" t="str">
        <f t="shared" si="152"/>
        <v/>
      </c>
      <c r="N505" s="12"/>
      <c r="P505"/>
      <c r="Q505"/>
      <c r="R505" s="12">
        <f t="shared" si="153"/>
        <v>0</v>
      </c>
      <c r="S505" s="12" t="str">
        <f t="shared" si="154"/>
        <v/>
      </c>
      <c r="T505" s="12" t="str">
        <f t="shared" si="155"/>
        <v/>
      </c>
      <c r="U505" s="12" t="str">
        <f t="shared" si="156"/>
        <v/>
      </c>
      <c r="V505" s="12"/>
      <c r="Y505" s="12">
        <f t="shared" si="157"/>
        <v>0</v>
      </c>
      <c r="Z505" s="12">
        <f t="shared" si="158"/>
        <v>0</v>
      </c>
      <c r="AA505" s="12" t="str">
        <f t="shared" si="159"/>
        <v/>
      </c>
      <c r="AB505" s="12" t="str">
        <f t="shared" si="160"/>
        <v/>
      </c>
      <c r="AC505" s="12" t="str">
        <f t="shared" si="161"/>
        <v/>
      </c>
      <c r="AD505" s="12" t="str">
        <f>IF(OR(AE505="",AE505="(blank)",AE505="Grand Total"),"",MAX($AD$3:AD504)+1)</f>
        <v/>
      </c>
    </row>
    <row r="506" spans="3:30">
      <c r="C506" s="12">
        <f t="shared" si="145"/>
        <v>0</v>
      </c>
      <c r="D506" s="12">
        <f t="shared" si="146"/>
        <v>0</v>
      </c>
      <c r="E506" s="12" t="str">
        <f t="shared" si="147"/>
        <v/>
      </c>
      <c r="F506" s="12" t="str">
        <f t="shared" si="148"/>
        <v/>
      </c>
      <c r="G506" s="12"/>
      <c r="H506"/>
      <c r="I506"/>
      <c r="J506" s="12">
        <f t="shared" si="149"/>
        <v>0</v>
      </c>
      <c r="K506" s="12" t="str">
        <f t="shared" si="150"/>
        <v/>
      </c>
      <c r="L506" s="12" t="str">
        <f t="shared" si="151"/>
        <v/>
      </c>
      <c r="M506" s="12" t="str">
        <f t="shared" si="152"/>
        <v/>
      </c>
      <c r="N506" s="12"/>
      <c r="P506"/>
      <c r="Q506"/>
      <c r="R506" s="12">
        <f t="shared" si="153"/>
        <v>0</v>
      </c>
      <c r="S506" s="12" t="str">
        <f t="shared" si="154"/>
        <v/>
      </c>
      <c r="T506" s="12" t="str">
        <f t="shared" si="155"/>
        <v/>
      </c>
      <c r="U506" s="12" t="str">
        <f t="shared" si="156"/>
        <v/>
      </c>
      <c r="V506" s="12"/>
      <c r="Y506" s="12">
        <f t="shared" si="157"/>
        <v>0</v>
      </c>
      <c r="Z506" s="12">
        <f t="shared" si="158"/>
        <v>0</v>
      </c>
      <c r="AA506" s="12" t="str">
        <f t="shared" si="159"/>
        <v/>
      </c>
      <c r="AB506" s="12" t="str">
        <f t="shared" si="160"/>
        <v/>
      </c>
      <c r="AC506" s="12" t="str">
        <f t="shared" si="161"/>
        <v/>
      </c>
      <c r="AD506" s="12" t="str">
        <f>IF(OR(AE506="",AE506="(blank)",AE506="Grand Total"),"",MAX($AD$3:AD505)+1)</f>
        <v/>
      </c>
    </row>
    <row r="507" spans="3:30">
      <c r="C507" s="12">
        <f t="shared" si="145"/>
        <v>0</v>
      </c>
      <c r="D507" s="12">
        <f t="shared" si="146"/>
        <v>0</v>
      </c>
      <c r="E507" s="12" t="str">
        <f t="shared" si="147"/>
        <v/>
      </c>
      <c r="F507" s="12" t="str">
        <f t="shared" si="148"/>
        <v/>
      </c>
      <c r="G507" s="12"/>
      <c r="H507"/>
      <c r="I507"/>
      <c r="J507" s="12">
        <f t="shared" si="149"/>
        <v>0</v>
      </c>
      <c r="K507" s="12" t="str">
        <f t="shared" si="150"/>
        <v/>
      </c>
      <c r="L507" s="12" t="str">
        <f t="shared" si="151"/>
        <v/>
      </c>
      <c r="M507" s="12" t="str">
        <f t="shared" si="152"/>
        <v/>
      </c>
      <c r="N507" s="12"/>
      <c r="P507"/>
      <c r="Q507"/>
      <c r="R507" s="12">
        <f t="shared" si="153"/>
        <v>0</v>
      </c>
      <c r="S507" s="12" t="str">
        <f t="shared" si="154"/>
        <v/>
      </c>
      <c r="T507" s="12" t="str">
        <f t="shared" si="155"/>
        <v/>
      </c>
      <c r="U507" s="12" t="str">
        <f t="shared" si="156"/>
        <v/>
      </c>
      <c r="V507" s="12"/>
      <c r="Y507" s="12">
        <f t="shared" si="157"/>
        <v>0</v>
      </c>
      <c r="Z507" s="12">
        <f t="shared" si="158"/>
        <v>0</v>
      </c>
      <c r="AA507" s="12" t="str">
        <f t="shared" si="159"/>
        <v/>
      </c>
      <c r="AB507" s="12" t="str">
        <f t="shared" si="160"/>
        <v/>
      </c>
      <c r="AC507" s="12" t="str">
        <f t="shared" si="161"/>
        <v/>
      </c>
      <c r="AD507" s="12" t="str">
        <f>IF(OR(AE507="",AE507="(blank)",AE507="Grand Total"),"",MAX($AD$3:AD506)+1)</f>
        <v/>
      </c>
    </row>
    <row r="508" spans="3:30">
      <c r="C508" s="12">
        <f t="shared" si="145"/>
        <v>0</v>
      </c>
      <c r="D508" s="12">
        <f t="shared" si="146"/>
        <v>0</v>
      </c>
      <c r="E508" s="12" t="str">
        <f t="shared" si="147"/>
        <v/>
      </c>
      <c r="F508" s="12" t="str">
        <f t="shared" si="148"/>
        <v/>
      </c>
      <c r="G508" s="12"/>
      <c r="H508"/>
      <c r="I508"/>
      <c r="J508" s="12">
        <f t="shared" si="149"/>
        <v>0</v>
      </c>
      <c r="K508" s="12" t="str">
        <f t="shared" si="150"/>
        <v/>
      </c>
      <c r="L508" s="12" t="str">
        <f t="shared" si="151"/>
        <v/>
      </c>
      <c r="M508" s="12" t="str">
        <f t="shared" si="152"/>
        <v/>
      </c>
      <c r="N508" s="12"/>
      <c r="P508"/>
      <c r="Q508"/>
      <c r="R508" s="12">
        <f t="shared" si="153"/>
        <v>0</v>
      </c>
      <c r="S508" s="12" t="str">
        <f t="shared" si="154"/>
        <v/>
      </c>
      <c r="T508" s="12" t="str">
        <f t="shared" si="155"/>
        <v/>
      </c>
      <c r="U508" s="12" t="str">
        <f t="shared" si="156"/>
        <v/>
      </c>
      <c r="V508" s="12"/>
      <c r="Y508" s="12">
        <f t="shared" si="157"/>
        <v>0</v>
      </c>
      <c r="Z508" s="12">
        <f t="shared" si="158"/>
        <v>0</v>
      </c>
      <c r="AA508" s="12" t="str">
        <f t="shared" si="159"/>
        <v/>
      </c>
      <c r="AB508" s="12" t="str">
        <f t="shared" si="160"/>
        <v/>
      </c>
      <c r="AC508" s="12" t="str">
        <f t="shared" si="161"/>
        <v/>
      </c>
      <c r="AD508" s="12" t="str">
        <f>IF(OR(AE508="",AE508="(blank)",AE508="Grand Total"),"",MAX($AD$3:AD507)+1)</f>
        <v/>
      </c>
    </row>
    <row r="509" spans="3:30">
      <c r="C509" s="12">
        <f t="shared" si="145"/>
        <v>0</v>
      </c>
      <c r="D509" s="12">
        <f t="shared" si="146"/>
        <v>0</v>
      </c>
      <c r="E509" s="12" t="str">
        <f t="shared" si="147"/>
        <v/>
      </c>
      <c r="F509" s="12" t="str">
        <f t="shared" si="148"/>
        <v/>
      </c>
      <c r="G509" s="12"/>
      <c r="H509"/>
      <c r="I509"/>
      <c r="J509" s="12">
        <f t="shared" si="149"/>
        <v>0</v>
      </c>
      <c r="K509" s="12" t="str">
        <f t="shared" si="150"/>
        <v/>
      </c>
      <c r="L509" s="12" t="str">
        <f t="shared" si="151"/>
        <v/>
      </c>
      <c r="M509" s="12" t="str">
        <f t="shared" si="152"/>
        <v/>
      </c>
      <c r="N509" s="12"/>
      <c r="P509"/>
      <c r="Q509"/>
      <c r="R509" s="12">
        <f t="shared" si="153"/>
        <v>0</v>
      </c>
      <c r="S509" s="12" t="str">
        <f t="shared" si="154"/>
        <v/>
      </c>
      <c r="T509" s="12" t="str">
        <f t="shared" si="155"/>
        <v/>
      </c>
      <c r="U509" s="12" t="str">
        <f t="shared" si="156"/>
        <v/>
      </c>
      <c r="V509" s="12"/>
      <c r="Y509" s="12">
        <f t="shared" si="157"/>
        <v>0</v>
      </c>
      <c r="Z509" s="12">
        <f t="shared" si="158"/>
        <v>0</v>
      </c>
      <c r="AA509" s="12" t="str">
        <f t="shared" si="159"/>
        <v/>
      </c>
      <c r="AB509" s="12" t="str">
        <f t="shared" si="160"/>
        <v/>
      </c>
      <c r="AC509" s="12" t="str">
        <f t="shared" si="161"/>
        <v/>
      </c>
      <c r="AD509" s="12" t="str">
        <f>IF(OR(AE509="",AE509="(blank)",AE509="Grand Total"),"",MAX($AD$3:AD508)+1)</f>
        <v/>
      </c>
    </row>
    <row r="510" spans="3:30">
      <c r="C510" s="12">
        <f t="shared" si="145"/>
        <v>0</v>
      </c>
      <c r="D510" s="12">
        <f t="shared" si="146"/>
        <v>0</v>
      </c>
      <c r="E510" s="12" t="str">
        <f t="shared" si="147"/>
        <v/>
      </c>
      <c r="F510" s="12" t="str">
        <f t="shared" si="148"/>
        <v/>
      </c>
      <c r="G510" s="12"/>
      <c r="H510"/>
      <c r="I510"/>
      <c r="J510" s="12">
        <f t="shared" si="149"/>
        <v>0</v>
      </c>
      <c r="K510" s="12" t="str">
        <f t="shared" si="150"/>
        <v/>
      </c>
      <c r="L510" s="12" t="str">
        <f t="shared" si="151"/>
        <v/>
      </c>
      <c r="M510" s="12" t="str">
        <f t="shared" si="152"/>
        <v/>
      </c>
      <c r="N510" s="12"/>
      <c r="P510"/>
      <c r="Q510"/>
      <c r="R510" s="12">
        <f t="shared" si="153"/>
        <v>0</v>
      </c>
      <c r="S510" s="12" t="str">
        <f t="shared" si="154"/>
        <v/>
      </c>
      <c r="T510" s="12" t="str">
        <f t="shared" si="155"/>
        <v/>
      </c>
      <c r="U510" s="12" t="str">
        <f t="shared" si="156"/>
        <v/>
      </c>
      <c r="V510" s="12"/>
      <c r="Y510" s="12">
        <f t="shared" si="157"/>
        <v>0</v>
      </c>
      <c r="Z510" s="12">
        <f t="shared" si="158"/>
        <v>0</v>
      </c>
      <c r="AA510" s="12" t="str">
        <f t="shared" si="159"/>
        <v/>
      </c>
      <c r="AB510" s="12" t="str">
        <f t="shared" si="160"/>
        <v/>
      </c>
      <c r="AC510" s="12" t="str">
        <f t="shared" si="161"/>
        <v/>
      </c>
      <c r="AD510" s="12" t="str">
        <f>IF(OR(AE510="",AE510="(blank)",AE510="Grand Total"),"",MAX($AD$3:AD509)+1)</f>
        <v/>
      </c>
    </row>
    <row r="511" spans="3:30">
      <c r="C511" s="12">
        <f t="shared" si="145"/>
        <v>0</v>
      </c>
      <c r="D511" s="12">
        <f t="shared" si="146"/>
        <v>0</v>
      </c>
      <c r="E511" s="12" t="str">
        <f t="shared" si="147"/>
        <v/>
      </c>
      <c r="F511" s="12" t="str">
        <f t="shared" si="148"/>
        <v/>
      </c>
      <c r="G511" s="12"/>
      <c r="H511"/>
      <c r="I511"/>
      <c r="J511" s="12">
        <f t="shared" si="149"/>
        <v>0</v>
      </c>
      <c r="K511" s="12" t="str">
        <f t="shared" si="150"/>
        <v/>
      </c>
      <c r="L511" s="12" t="str">
        <f t="shared" si="151"/>
        <v/>
      </c>
      <c r="M511" s="12" t="str">
        <f t="shared" si="152"/>
        <v/>
      </c>
      <c r="N511" s="12"/>
      <c r="P511"/>
      <c r="Q511"/>
      <c r="R511" s="12">
        <f t="shared" si="153"/>
        <v>0</v>
      </c>
      <c r="S511" s="12" t="str">
        <f t="shared" si="154"/>
        <v/>
      </c>
      <c r="T511" s="12" t="str">
        <f t="shared" si="155"/>
        <v/>
      </c>
      <c r="U511" s="12" t="str">
        <f t="shared" si="156"/>
        <v/>
      </c>
      <c r="V511" s="12"/>
      <c r="Y511" s="12">
        <f t="shared" si="157"/>
        <v>0</v>
      </c>
      <c r="Z511" s="12">
        <f t="shared" si="158"/>
        <v>0</v>
      </c>
      <c r="AA511" s="12" t="str">
        <f t="shared" si="159"/>
        <v/>
      </c>
      <c r="AB511" s="12" t="str">
        <f t="shared" si="160"/>
        <v/>
      </c>
      <c r="AC511" s="12" t="str">
        <f t="shared" si="161"/>
        <v/>
      </c>
      <c r="AD511" s="12" t="str">
        <f>IF(OR(AE511="",AE511="(blank)",AE511="Grand Total"),"",MAX($AD$3:AD510)+1)</f>
        <v/>
      </c>
    </row>
    <row r="512" spans="3:30">
      <c r="C512" s="12">
        <f t="shared" si="145"/>
        <v>0</v>
      </c>
      <c r="D512" s="12">
        <f t="shared" si="146"/>
        <v>0</v>
      </c>
      <c r="E512" s="12" t="str">
        <f t="shared" si="147"/>
        <v/>
      </c>
      <c r="F512" s="12" t="str">
        <f t="shared" si="148"/>
        <v/>
      </c>
      <c r="G512" s="12"/>
      <c r="H512"/>
      <c r="I512"/>
      <c r="J512" s="12">
        <f t="shared" si="149"/>
        <v>0</v>
      </c>
      <c r="K512" s="12" t="str">
        <f t="shared" si="150"/>
        <v/>
      </c>
      <c r="L512" s="12" t="str">
        <f t="shared" si="151"/>
        <v/>
      </c>
      <c r="M512" s="12" t="str">
        <f t="shared" si="152"/>
        <v/>
      </c>
      <c r="N512" s="12"/>
      <c r="P512"/>
      <c r="Q512"/>
      <c r="R512" s="12">
        <f t="shared" si="153"/>
        <v>0</v>
      </c>
      <c r="S512" s="12" t="str">
        <f t="shared" si="154"/>
        <v/>
      </c>
      <c r="T512" s="12" t="str">
        <f t="shared" si="155"/>
        <v/>
      </c>
      <c r="U512" s="12" t="str">
        <f t="shared" si="156"/>
        <v/>
      </c>
      <c r="V512" s="12"/>
      <c r="Y512" s="12">
        <f t="shared" si="157"/>
        <v>0</v>
      </c>
      <c r="Z512" s="12">
        <f t="shared" si="158"/>
        <v>0</v>
      </c>
      <c r="AA512" s="12" t="str">
        <f t="shared" si="159"/>
        <v/>
      </c>
      <c r="AB512" s="12" t="str">
        <f t="shared" si="160"/>
        <v/>
      </c>
      <c r="AC512" s="12" t="str">
        <f t="shared" si="161"/>
        <v/>
      </c>
      <c r="AD512" s="12" t="str">
        <f>IF(OR(AE512="",AE512="(blank)",AE512="Grand Total"),"",MAX($AD$3:AD511)+1)</f>
        <v/>
      </c>
    </row>
    <row r="513" spans="3:30">
      <c r="C513" s="12">
        <f t="shared" si="145"/>
        <v>0</v>
      </c>
      <c r="D513" s="12">
        <f t="shared" si="146"/>
        <v>0</v>
      </c>
      <c r="E513" s="12" t="str">
        <f t="shared" si="147"/>
        <v/>
      </c>
      <c r="F513" s="12" t="str">
        <f t="shared" si="148"/>
        <v/>
      </c>
      <c r="G513" s="12"/>
      <c r="H513"/>
      <c r="I513"/>
      <c r="J513" s="12">
        <f t="shared" si="149"/>
        <v>0</v>
      </c>
      <c r="K513" s="12" t="str">
        <f t="shared" si="150"/>
        <v/>
      </c>
      <c r="L513" s="12" t="str">
        <f t="shared" si="151"/>
        <v/>
      </c>
      <c r="M513" s="12" t="str">
        <f t="shared" si="152"/>
        <v/>
      </c>
      <c r="N513" s="12"/>
      <c r="P513"/>
      <c r="Q513"/>
      <c r="R513" s="12">
        <f t="shared" si="153"/>
        <v>0</v>
      </c>
      <c r="S513" s="12" t="str">
        <f t="shared" si="154"/>
        <v/>
      </c>
      <c r="T513" s="12" t="str">
        <f t="shared" si="155"/>
        <v/>
      </c>
      <c r="U513" s="12" t="str">
        <f t="shared" si="156"/>
        <v/>
      </c>
      <c r="V513" s="12"/>
      <c r="Y513" s="12">
        <f t="shared" si="157"/>
        <v>0</v>
      </c>
      <c r="Z513" s="12">
        <f t="shared" si="158"/>
        <v>0</v>
      </c>
      <c r="AA513" s="12" t="str">
        <f t="shared" si="159"/>
        <v/>
      </c>
      <c r="AB513" s="12" t="str">
        <f t="shared" si="160"/>
        <v/>
      </c>
      <c r="AC513" s="12" t="str">
        <f t="shared" si="161"/>
        <v/>
      </c>
      <c r="AD513" s="12" t="str">
        <f>IF(OR(AE513="",AE513="(blank)",AE513="Grand Total"),"",MAX($AD$3:AD512)+1)</f>
        <v/>
      </c>
    </row>
    <row r="514" spans="3:30">
      <c r="C514" s="12">
        <f t="shared" si="145"/>
        <v>0</v>
      </c>
      <c r="D514" s="12">
        <f t="shared" si="146"/>
        <v>0</v>
      </c>
      <c r="E514" s="12" t="str">
        <f t="shared" si="147"/>
        <v/>
      </c>
      <c r="F514" s="12" t="str">
        <f t="shared" si="148"/>
        <v/>
      </c>
      <c r="G514" s="12"/>
      <c r="H514"/>
      <c r="I514"/>
      <c r="J514" s="12">
        <f t="shared" si="149"/>
        <v>0</v>
      </c>
      <c r="K514" s="12" t="str">
        <f t="shared" si="150"/>
        <v/>
      </c>
      <c r="L514" s="12" t="str">
        <f t="shared" si="151"/>
        <v/>
      </c>
      <c r="M514" s="12" t="str">
        <f t="shared" si="152"/>
        <v/>
      </c>
      <c r="N514" s="12"/>
      <c r="P514"/>
      <c r="Q514"/>
      <c r="R514" s="12">
        <f t="shared" si="153"/>
        <v>0</v>
      </c>
      <c r="S514" s="12" t="str">
        <f t="shared" si="154"/>
        <v/>
      </c>
      <c r="T514" s="12" t="str">
        <f t="shared" si="155"/>
        <v/>
      </c>
      <c r="U514" s="12" t="str">
        <f t="shared" si="156"/>
        <v/>
      </c>
      <c r="V514" s="12"/>
      <c r="Y514" s="12">
        <f t="shared" si="157"/>
        <v>0</v>
      </c>
      <c r="Z514" s="12">
        <f t="shared" si="158"/>
        <v>0</v>
      </c>
      <c r="AA514" s="12" t="str">
        <f t="shared" si="159"/>
        <v/>
      </c>
      <c r="AB514" s="12" t="str">
        <f t="shared" si="160"/>
        <v/>
      </c>
      <c r="AC514" s="12" t="str">
        <f t="shared" si="161"/>
        <v/>
      </c>
      <c r="AD514" s="12" t="str">
        <f>IF(OR(AE514="",AE514="(blank)",AE514="Grand Total"),"",MAX($AD$3:AD513)+1)</f>
        <v/>
      </c>
    </row>
    <row r="515" spans="3:30">
      <c r="C515" s="12">
        <f t="shared" si="145"/>
        <v>0</v>
      </c>
      <c r="D515" s="12">
        <f t="shared" si="146"/>
        <v>0</v>
      </c>
      <c r="E515" s="12" t="str">
        <f t="shared" si="147"/>
        <v/>
      </c>
      <c r="F515" s="12" t="str">
        <f t="shared" si="148"/>
        <v/>
      </c>
      <c r="G515" s="12"/>
      <c r="H515"/>
      <c r="I515"/>
      <c r="J515" s="12">
        <f t="shared" si="149"/>
        <v>0</v>
      </c>
      <c r="K515" s="12" t="str">
        <f t="shared" si="150"/>
        <v/>
      </c>
      <c r="L515" s="12" t="str">
        <f t="shared" si="151"/>
        <v/>
      </c>
      <c r="M515" s="12" t="str">
        <f t="shared" si="152"/>
        <v/>
      </c>
      <c r="N515" s="12"/>
      <c r="P515"/>
      <c r="Q515"/>
      <c r="R515" s="12">
        <f t="shared" si="153"/>
        <v>0</v>
      </c>
      <c r="S515" s="12" t="str">
        <f t="shared" si="154"/>
        <v/>
      </c>
      <c r="T515" s="12" t="str">
        <f t="shared" si="155"/>
        <v/>
      </c>
      <c r="U515" s="12" t="str">
        <f t="shared" si="156"/>
        <v/>
      </c>
      <c r="V515" s="12"/>
      <c r="Y515" s="12">
        <f t="shared" si="157"/>
        <v>0</v>
      </c>
      <c r="Z515" s="12">
        <f t="shared" si="158"/>
        <v>0</v>
      </c>
      <c r="AA515" s="12" t="str">
        <f t="shared" si="159"/>
        <v/>
      </c>
      <c r="AB515" s="12" t="str">
        <f t="shared" si="160"/>
        <v/>
      </c>
      <c r="AC515" s="12" t="str">
        <f t="shared" si="161"/>
        <v/>
      </c>
      <c r="AD515" s="12" t="str">
        <f>IF(OR(AE515="",AE515="(blank)",AE515="Grand Total"),"",MAX($AD$3:AD514)+1)</f>
        <v/>
      </c>
    </row>
    <row r="516" spans="3:30">
      <c r="C516" s="12">
        <f t="shared" si="145"/>
        <v>0</v>
      </c>
      <c r="D516" s="12">
        <f t="shared" si="146"/>
        <v>0</v>
      </c>
      <c r="E516" s="12" t="str">
        <f t="shared" si="147"/>
        <v/>
      </c>
      <c r="F516" s="12" t="str">
        <f t="shared" si="148"/>
        <v/>
      </c>
      <c r="G516" s="12"/>
      <c r="H516"/>
      <c r="I516"/>
      <c r="J516" s="12">
        <f t="shared" si="149"/>
        <v>0</v>
      </c>
      <c r="K516" s="12" t="str">
        <f t="shared" si="150"/>
        <v/>
      </c>
      <c r="L516" s="12" t="str">
        <f t="shared" si="151"/>
        <v/>
      </c>
      <c r="M516" s="12" t="str">
        <f t="shared" si="152"/>
        <v/>
      </c>
      <c r="N516" s="12"/>
      <c r="P516"/>
      <c r="Q516"/>
      <c r="R516" s="12">
        <f t="shared" si="153"/>
        <v>0</v>
      </c>
      <c r="S516" s="12" t="str">
        <f t="shared" si="154"/>
        <v/>
      </c>
      <c r="T516" s="12" t="str">
        <f t="shared" si="155"/>
        <v/>
      </c>
      <c r="U516" s="12" t="str">
        <f t="shared" si="156"/>
        <v/>
      </c>
      <c r="V516" s="12"/>
      <c r="Y516" s="12">
        <f t="shared" si="157"/>
        <v>0</v>
      </c>
      <c r="Z516" s="12">
        <f t="shared" si="158"/>
        <v>0</v>
      </c>
      <c r="AA516" s="12" t="str">
        <f t="shared" si="159"/>
        <v/>
      </c>
      <c r="AB516" s="12" t="str">
        <f t="shared" si="160"/>
        <v/>
      </c>
      <c r="AC516" s="12" t="str">
        <f t="shared" si="161"/>
        <v/>
      </c>
      <c r="AD516" s="12" t="str">
        <f>IF(OR(AE516="",AE516="(blank)",AE516="Grand Total"),"",MAX($AD$3:AD515)+1)</f>
        <v/>
      </c>
    </row>
    <row r="517" spans="3:30">
      <c r="C517" s="12">
        <f t="shared" si="145"/>
        <v>0</v>
      </c>
      <c r="D517" s="12">
        <f t="shared" si="146"/>
        <v>0</v>
      </c>
      <c r="E517" s="12" t="str">
        <f t="shared" si="147"/>
        <v/>
      </c>
      <c r="F517" s="12" t="str">
        <f t="shared" si="148"/>
        <v/>
      </c>
      <c r="G517" s="12"/>
      <c r="H517"/>
      <c r="I517"/>
      <c r="J517" s="12">
        <f t="shared" si="149"/>
        <v>0</v>
      </c>
      <c r="K517" s="12" t="str">
        <f t="shared" si="150"/>
        <v/>
      </c>
      <c r="L517" s="12" t="str">
        <f t="shared" si="151"/>
        <v/>
      </c>
      <c r="M517" s="12" t="str">
        <f t="shared" si="152"/>
        <v/>
      </c>
      <c r="N517" s="12"/>
      <c r="P517"/>
      <c r="Q517"/>
      <c r="R517" s="12">
        <f t="shared" si="153"/>
        <v>0</v>
      </c>
      <c r="S517" s="12" t="str">
        <f t="shared" si="154"/>
        <v/>
      </c>
      <c r="T517" s="12" t="str">
        <f t="shared" si="155"/>
        <v/>
      </c>
      <c r="U517" s="12" t="str">
        <f t="shared" si="156"/>
        <v/>
      </c>
      <c r="V517" s="12"/>
      <c r="Y517" s="12">
        <f t="shared" si="157"/>
        <v>0</v>
      </c>
      <c r="Z517" s="12">
        <f t="shared" si="158"/>
        <v>0</v>
      </c>
      <c r="AA517" s="12" t="str">
        <f t="shared" si="159"/>
        <v/>
      </c>
      <c r="AB517" s="12" t="str">
        <f t="shared" si="160"/>
        <v/>
      </c>
      <c r="AC517" s="12" t="str">
        <f t="shared" si="161"/>
        <v/>
      </c>
      <c r="AD517" s="12" t="str">
        <f>IF(OR(AE517="",AE517="(blank)",AE517="Grand Total"),"",MAX($AD$3:AD516)+1)</f>
        <v/>
      </c>
    </row>
    <row r="518" spans="3:30">
      <c r="C518" s="12">
        <f t="shared" si="145"/>
        <v>0</v>
      </c>
      <c r="D518" s="12">
        <f t="shared" si="146"/>
        <v>0</v>
      </c>
      <c r="E518" s="12" t="str">
        <f t="shared" si="147"/>
        <v/>
      </c>
      <c r="F518" s="12" t="str">
        <f t="shared" si="148"/>
        <v/>
      </c>
      <c r="G518" s="12"/>
      <c r="H518"/>
      <c r="I518"/>
      <c r="J518" s="12">
        <f t="shared" si="149"/>
        <v>0</v>
      </c>
      <c r="K518" s="12" t="str">
        <f t="shared" si="150"/>
        <v/>
      </c>
      <c r="L518" s="12" t="str">
        <f t="shared" si="151"/>
        <v/>
      </c>
      <c r="M518" s="12" t="str">
        <f t="shared" si="152"/>
        <v/>
      </c>
      <c r="N518" s="12"/>
      <c r="P518"/>
      <c r="Q518"/>
      <c r="R518" s="12">
        <f t="shared" si="153"/>
        <v>0</v>
      </c>
      <c r="S518" s="12" t="str">
        <f t="shared" si="154"/>
        <v/>
      </c>
      <c r="T518" s="12" t="str">
        <f t="shared" si="155"/>
        <v/>
      </c>
      <c r="U518" s="12" t="str">
        <f t="shared" si="156"/>
        <v/>
      </c>
      <c r="V518" s="12"/>
      <c r="Y518" s="12">
        <f t="shared" si="157"/>
        <v>0</v>
      </c>
      <c r="Z518" s="12">
        <f t="shared" si="158"/>
        <v>0</v>
      </c>
      <c r="AA518" s="12" t="str">
        <f t="shared" si="159"/>
        <v/>
      </c>
      <c r="AB518" s="12" t="str">
        <f t="shared" si="160"/>
        <v/>
      </c>
      <c r="AC518" s="12" t="str">
        <f t="shared" si="161"/>
        <v/>
      </c>
      <c r="AD518" s="12" t="str">
        <f>IF(OR(AE518="",AE518="(blank)",AE518="Grand Total"),"",MAX($AD$3:AD517)+1)</f>
        <v/>
      </c>
    </row>
    <row r="519" spans="3:30">
      <c r="C519" s="12">
        <f t="shared" si="145"/>
        <v>0</v>
      </c>
      <c r="D519" s="12">
        <f t="shared" si="146"/>
        <v>0</v>
      </c>
      <c r="E519" s="12" t="str">
        <f t="shared" si="147"/>
        <v/>
      </c>
      <c r="F519" s="12" t="str">
        <f t="shared" si="148"/>
        <v/>
      </c>
      <c r="G519" s="12"/>
      <c r="H519"/>
      <c r="I519"/>
      <c r="J519" s="12">
        <f t="shared" si="149"/>
        <v>0</v>
      </c>
      <c r="K519" s="12" t="str">
        <f t="shared" si="150"/>
        <v/>
      </c>
      <c r="L519" s="12" t="str">
        <f t="shared" si="151"/>
        <v/>
      </c>
      <c r="M519" s="12" t="str">
        <f t="shared" si="152"/>
        <v/>
      </c>
      <c r="N519" s="12"/>
      <c r="P519"/>
      <c r="Q519"/>
      <c r="R519" s="12">
        <f t="shared" si="153"/>
        <v>0</v>
      </c>
      <c r="S519" s="12" t="str">
        <f t="shared" si="154"/>
        <v/>
      </c>
      <c r="T519" s="12" t="str">
        <f t="shared" si="155"/>
        <v/>
      </c>
      <c r="U519" s="12" t="str">
        <f t="shared" si="156"/>
        <v/>
      </c>
      <c r="V519" s="12"/>
      <c r="Y519" s="12">
        <f t="shared" si="157"/>
        <v>0</v>
      </c>
      <c r="Z519" s="12">
        <f t="shared" si="158"/>
        <v>0</v>
      </c>
      <c r="AA519" s="12" t="str">
        <f t="shared" si="159"/>
        <v/>
      </c>
      <c r="AB519" s="12" t="str">
        <f t="shared" si="160"/>
        <v/>
      </c>
      <c r="AC519" s="12" t="str">
        <f t="shared" si="161"/>
        <v/>
      </c>
      <c r="AD519" s="12" t="str">
        <f>IF(OR(AE519="",AE519="(blank)",AE519="Grand Total"),"",MAX($AD$3:AD518)+1)</f>
        <v/>
      </c>
    </row>
    <row r="520" spans="3:30">
      <c r="C520" s="12">
        <f t="shared" si="145"/>
        <v>0</v>
      </c>
      <c r="D520" s="12">
        <f t="shared" si="146"/>
        <v>0</v>
      </c>
      <c r="E520" s="12" t="str">
        <f t="shared" si="147"/>
        <v/>
      </c>
      <c r="F520" s="12" t="str">
        <f t="shared" si="148"/>
        <v/>
      </c>
      <c r="G520" s="12"/>
      <c r="H520"/>
      <c r="I520"/>
      <c r="J520" s="12">
        <f t="shared" si="149"/>
        <v>0</v>
      </c>
      <c r="K520" s="12" t="str">
        <f t="shared" si="150"/>
        <v/>
      </c>
      <c r="L520" s="12" t="str">
        <f t="shared" si="151"/>
        <v/>
      </c>
      <c r="M520" s="12" t="str">
        <f t="shared" si="152"/>
        <v/>
      </c>
      <c r="N520" s="12"/>
      <c r="P520"/>
      <c r="Q520"/>
      <c r="R520" s="12">
        <f t="shared" si="153"/>
        <v>0</v>
      </c>
      <c r="S520" s="12" t="str">
        <f t="shared" si="154"/>
        <v/>
      </c>
      <c r="T520" s="12" t="str">
        <f t="shared" si="155"/>
        <v/>
      </c>
      <c r="U520" s="12" t="str">
        <f t="shared" si="156"/>
        <v/>
      </c>
      <c r="V520" s="12"/>
      <c r="Y520" s="12">
        <f t="shared" si="157"/>
        <v>0</v>
      </c>
      <c r="Z520" s="12">
        <f t="shared" si="158"/>
        <v>0</v>
      </c>
      <c r="AA520" s="12" t="str">
        <f t="shared" si="159"/>
        <v/>
      </c>
      <c r="AB520" s="12" t="str">
        <f t="shared" si="160"/>
        <v/>
      </c>
      <c r="AC520" s="12" t="str">
        <f t="shared" si="161"/>
        <v/>
      </c>
      <c r="AD520" s="12" t="str">
        <f>IF(OR(AE520="",AE520="(blank)",AE520="Grand Total"),"",MAX($AD$3:AD519)+1)</f>
        <v/>
      </c>
    </row>
    <row r="521" spans="3:30">
      <c r="C521" s="12">
        <f t="shared" si="145"/>
        <v>0</v>
      </c>
      <c r="D521" s="12">
        <f t="shared" si="146"/>
        <v>0</v>
      </c>
      <c r="E521" s="12" t="str">
        <f t="shared" si="147"/>
        <v/>
      </c>
      <c r="F521" s="12" t="str">
        <f t="shared" si="148"/>
        <v/>
      </c>
      <c r="G521" s="12"/>
      <c r="H521"/>
      <c r="I521"/>
      <c r="J521" s="12">
        <f t="shared" si="149"/>
        <v>0</v>
      </c>
      <c r="K521" s="12" t="str">
        <f t="shared" si="150"/>
        <v/>
      </c>
      <c r="L521" s="12" t="str">
        <f t="shared" si="151"/>
        <v/>
      </c>
      <c r="M521" s="12" t="str">
        <f t="shared" si="152"/>
        <v/>
      </c>
      <c r="N521" s="12"/>
      <c r="P521"/>
      <c r="Q521"/>
      <c r="R521" s="12">
        <f t="shared" si="153"/>
        <v>0</v>
      </c>
      <c r="S521" s="12" t="str">
        <f t="shared" si="154"/>
        <v/>
      </c>
      <c r="T521" s="12" t="str">
        <f t="shared" si="155"/>
        <v/>
      </c>
      <c r="U521" s="12" t="str">
        <f t="shared" si="156"/>
        <v/>
      </c>
      <c r="V521" s="12"/>
      <c r="Y521" s="12">
        <f t="shared" si="157"/>
        <v>0</v>
      </c>
      <c r="Z521" s="12">
        <f t="shared" si="158"/>
        <v>0</v>
      </c>
      <c r="AA521" s="12" t="str">
        <f t="shared" si="159"/>
        <v/>
      </c>
      <c r="AB521" s="12" t="str">
        <f t="shared" si="160"/>
        <v/>
      </c>
      <c r="AC521" s="12" t="str">
        <f t="shared" si="161"/>
        <v/>
      </c>
      <c r="AD521" s="12" t="str">
        <f>IF(OR(AE521="",AE521="(blank)",AE521="Grand Total"),"",MAX($AD$3:AD520)+1)</f>
        <v/>
      </c>
    </row>
    <row r="522" spans="3:30">
      <c r="C522" s="12">
        <f t="shared" si="145"/>
        <v>0</v>
      </c>
      <c r="D522" s="12">
        <f t="shared" si="146"/>
        <v>0</v>
      </c>
      <c r="E522" s="12" t="str">
        <f t="shared" si="147"/>
        <v/>
      </c>
      <c r="F522" s="12" t="str">
        <f t="shared" si="148"/>
        <v/>
      </c>
      <c r="G522" s="12"/>
      <c r="H522"/>
      <c r="I522"/>
      <c r="J522" s="12">
        <f t="shared" si="149"/>
        <v>0</v>
      </c>
      <c r="K522" s="12" t="str">
        <f t="shared" si="150"/>
        <v/>
      </c>
      <c r="L522" s="12" t="str">
        <f t="shared" si="151"/>
        <v/>
      </c>
      <c r="M522" s="12" t="str">
        <f t="shared" si="152"/>
        <v/>
      </c>
      <c r="N522" s="12"/>
      <c r="P522"/>
      <c r="Q522"/>
      <c r="R522" s="12">
        <f t="shared" si="153"/>
        <v>0</v>
      </c>
      <c r="S522" s="12" t="str">
        <f t="shared" si="154"/>
        <v/>
      </c>
      <c r="T522" s="12" t="str">
        <f t="shared" si="155"/>
        <v/>
      </c>
      <c r="U522" s="12" t="str">
        <f t="shared" si="156"/>
        <v/>
      </c>
      <c r="V522" s="12"/>
      <c r="Y522" s="12">
        <f t="shared" si="157"/>
        <v>0</v>
      </c>
      <c r="Z522" s="12">
        <f t="shared" si="158"/>
        <v>0</v>
      </c>
      <c r="AA522" s="12" t="str">
        <f t="shared" si="159"/>
        <v/>
      </c>
      <c r="AB522" s="12" t="str">
        <f t="shared" si="160"/>
        <v/>
      </c>
      <c r="AC522" s="12" t="str">
        <f t="shared" si="161"/>
        <v/>
      </c>
      <c r="AD522" s="12" t="str">
        <f>IF(OR(AE522="",AE522="(blank)",AE522="Grand Total"),"",MAX($AD$3:AD521)+1)</f>
        <v/>
      </c>
    </row>
    <row r="523" spans="3:30">
      <c r="C523" s="12">
        <f t="shared" si="145"/>
        <v>0</v>
      </c>
      <c r="D523" s="12">
        <f t="shared" si="146"/>
        <v>0</v>
      </c>
      <c r="E523" s="12" t="str">
        <f t="shared" si="147"/>
        <v/>
      </c>
      <c r="F523" s="12" t="str">
        <f t="shared" si="148"/>
        <v/>
      </c>
      <c r="G523" s="12"/>
      <c r="H523"/>
      <c r="I523"/>
      <c r="J523" s="12">
        <f t="shared" si="149"/>
        <v>0</v>
      </c>
      <c r="K523" s="12" t="str">
        <f t="shared" si="150"/>
        <v/>
      </c>
      <c r="L523" s="12" t="str">
        <f t="shared" si="151"/>
        <v/>
      </c>
      <c r="M523" s="12" t="str">
        <f t="shared" si="152"/>
        <v/>
      </c>
      <c r="N523" s="12"/>
      <c r="P523"/>
      <c r="Q523"/>
      <c r="R523" s="12">
        <f t="shared" si="153"/>
        <v>0</v>
      </c>
      <c r="S523" s="12" t="str">
        <f t="shared" si="154"/>
        <v/>
      </c>
      <c r="T523" s="12" t="str">
        <f t="shared" si="155"/>
        <v/>
      </c>
      <c r="U523" s="12" t="str">
        <f t="shared" si="156"/>
        <v/>
      </c>
      <c r="V523" s="12"/>
      <c r="Y523" s="12">
        <f t="shared" si="157"/>
        <v>0</v>
      </c>
      <c r="Z523" s="12">
        <f t="shared" si="158"/>
        <v>0</v>
      </c>
      <c r="AA523" s="12" t="str">
        <f t="shared" si="159"/>
        <v/>
      </c>
      <c r="AB523" s="12" t="str">
        <f t="shared" si="160"/>
        <v/>
      </c>
      <c r="AC523" s="12" t="str">
        <f t="shared" si="161"/>
        <v/>
      </c>
      <c r="AD523" s="12" t="str">
        <f>IF(OR(AE523="",AE523="(blank)",AE523="Grand Total"),"",MAX($AD$3:AD522)+1)</f>
        <v/>
      </c>
    </row>
    <row r="524" spans="3:30">
      <c r="C524" s="12">
        <f t="shared" si="145"/>
        <v>0</v>
      </c>
      <c r="D524" s="12">
        <f t="shared" si="146"/>
        <v>0</v>
      </c>
      <c r="E524" s="12" t="str">
        <f t="shared" si="147"/>
        <v/>
      </c>
      <c r="F524" s="12" t="str">
        <f t="shared" si="148"/>
        <v/>
      </c>
      <c r="G524" s="12"/>
      <c r="H524"/>
      <c r="I524"/>
      <c r="J524" s="12">
        <f t="shared" si="149"/>
        <v>0</v>
      </c>
      <c r="K524" s="12" t="str">
        <f t="shared" si="150"/>
        <v/>
      </c>
      <c r="L524" s="12" t="str">
        <f t="shared" si="151"/>
        <v/>
      </c>
      <c r="M524" s="12" t="str">
        <f t="shared" si="152"/>
        <v/>
      </c>
      <c r="N524" s="12"/>
      <c r="P524"/>
      <c r="Q524"/>
      <c r="R524" s="12">
        <f t="shared" si="153"/>
        <v>0</v>
      </c>
      <c r="S524" s="12" t="str">
        <f t="shared" si="154"/>
        <v/>
      </c>
      <c r="T524" s="12" t="str">
        <f t="shared" si="155"/>
        <v/>
      </c>
      <c r="U524" s="12" t="str">
        <f t="shared" si="156"/>
        <v/>
      </c>
      <c r="V524" s="12"/>
      <c r="Y524" s="12">
        <f t="shared" si="157"/>
        <v>0</v>
      </c>
      <c r="Z524" s="12">
        <f t="shared" si="158"/>
        <v>0</v>
      </c>
      <c r="AA524" s="12" t="str">
        <f t="shared" si="159"/>
        <v/>
      </c>
      <c r="AB524" s="12" t="str">
        <f t="shared" si="160"/>
        <v/>
      </c>
      <c r="AC524" s="12" t="str">
        <f t="shared" si="161"/>
        <v/>
      </c>
      <c r="AD524" s="12" t="str">
        <f>IF(OR(AE524="",AE524="(blank)",AE524="Grand Total"),"",MAX($AD$3:AD523)+1)</f>
        <v/>
      </c>
    </row>
    <row r="525" spans="3:30">
      <c r="C525" s="12">
        <f t="shared" si="145"/>
        <v>0</v>
      </c>
      <c r="D525" s="12">
        <f t="shared" si="146"/>
        <v>0</v>
      </c>
      <c r="E525" s="12" t="str">
        <f t="shared" si="147"/>
        <v/>
      </c>
      <c r="F525" s="12" t="str">
        <f t="shared" si="148"/>
        <v/>
      </c>
      <c r="G525" s="12"/>
      <c r="H525"/>
      <c r="I525"/>
      <c r="J525" s="12">
        <f t="shared" si="149"/>
        <v>0</v>
      </c>
      <c r="K525" s="12" t="str">
        <f t="shared" si="150"/>
        <v/>
      </c>
      <c r="L525" s="12" t="str">
        <f t="shared" si="151"/>
        <v/>
      </c>
      <c r="M525" s="12" t="str">
        <f t="shared" si="152"/>
        <v/>
      </c>
      <c r="N525" s="12"/>
      <c r="P525"/>
      <c r="Q525"/>
      <c r="R525" s="12">
        <f t="shared" si="153"/>
        <v>0</v>
      </c>
      <c r="S525" s="12" t="str">
        <f t="shared" si="154"/>
        <v/>
      </c>
      <c r="T525" s="12" t="str">
        <f t="shared" si="155"/>
        <v/>
      </c>
      <c r="U525" s="12" t="str">
        <f t="shared" si="156"/>
        <v/>
      </c>
      <c r="V525" s="12"/>
      <c r="Y525" s="12">
        <f t="shared" si="157"/>
        <v>0</v>
      </c>
      <c r="Z525" s="12">
        <f t="shared" si="158"/>
        <v>0</v>
      </c>
      <c r="AA525" s="12" t="str">
        <f t="shared" si="159"/>
        <v/>
      </c>
      <c r="AB525" s="12" t="str">
        <f t="shared" si="160"/>
        <v/>
      </c>
      <c r="AC525" s="12" t="str">
        <f t="shared" si="161"/>
        <v/>
      </c>
      <c r="AD525" s="12" t="str">
        <f>IF(OR(AE525="",AE525="(blank)",AE525="Grand Total"),"",MAX($AD$3:AD524)+1)</f>
        <v/>
      </c>
    </row>
    <row r="526" spans="3:30">
      <c r="C526" s="12">
        <f t="shared" si="145"/>
        <v>0</v>
      </c>
      <c r="D526" s="12">
        <f t="shared" si="146"/>
        <v>0</v>
      </c>
      <c r="E526" s="12" t="str">
        <f t="shared" si="147"/>
        <v/>
      </c>
      <c r="F526" s="12" t="str">
        <f t="shared" si="148"/>
        <v/>
      </c>
      <c r="G526" s="12"/>
      <c r="H526"/>
      <c r="I526"/>
      <c r="J526" s="12">
        <f t="shared" si="149"/>
        <v>0</v>
      </c>
      <c r="K526" s="12" t="str">
        <f t="shared" si="150"/>
        <v/>
      </c>
      <c r="L526" s="12" t="str">
        <f t="shared" si="151"/>
        <v/>
      </c>
      <c r="M526" s="12" t="str">
        <f t="shared" si="152"/>
        <v/>
      </c>
      <c r="N526" s="12"/>
      <c r="P526"/>
      <c r="Q526"/>
      <c r="R526" s="12">
        <f t="shared" si="153"/>
        <v>0</v>
      </c>
      <c r="S526" s="12" t="str">
        <f t="shared" si="154"/>
        <v/>
      </c>
      <c r="T526" s="12" t="str">
        <f t="shared" si="155"/>
        <v/>
      </c>
      <c r="U526" s="12" t="str">
        <f t="shared" si="156"/>
        <v/>
      </c>
      <c r="V526" s="12"/>
      <c r="Y526" s="12">
        <f t="shared" si="157"/>
        <v>0</v>
      </c>
      <c r="Z526" s="12">
        <f t="shared" si="158"/>
        <v>0</v>
      </c>
      <c r="AA526" s="12" t="str">
        <f t="shared" si="159"/>
        <v/>
      </c>
      <c r="AB526" s="12" t="str">
        <f t="shared" si="160"/>
        <v/>
      </c>
      <c r="AC526" s="12" t="str">
        <f t="shared" si="161"/>
        <v/>
      </c>
      <c r="AD526" s="12" t="str">
        <f>IF(OR(AE526="",AE526="(blank)",AE526="Grand Total"),"",MAX($AD$3:AD525)+1)</f>
        <v/>
      </c>
    </row>
    <row r="527" spans="3:30">
      <c r="C527" s="12">
        <f t="shared" si="145"/>
        <v>0</v>
      </c>
      <c r="D527" s="12">
        <f t="shared" si="146"/>
        <v>0</v>
      </c>
      <c r="E527" s="12" t="str">
        <f t="shared" si="147"/>
        <v/>
      </c>
      <c r="F527" s="12" t="str">
        <f t="shared" si="148"/>
        <v/>
      </c>
      <c r="G527" s="12"/>
      <c r="H527"/>
      <c r="I527"/>
      <c r="J527" s="12">
        <f t="shared" si="149"/>
        <v>0</v>
      </c>
      <c r="K527" s="12" t="str">
        <f t="shared" si="150"/>
        <v/>
      </c>
      <c r="L527" s="12" t="str">
        <f t="shared" si="151"/>
        <v/>
      </c>
      <c r="M527" s="12" t="str">
        <f t="shared" si="152"/>
        <v/>
      </c>
      <c r="N527" s="12"/>
      <c r="P527"/>
      <c r="Q527"/>
      <c r="R527" s="12">
        <f t="shared" si="153"/>
        <v>0</v>
      </c>
      <c r="S527" s="12" t="str">
        <f t="shared" si="154"/>
        <v/>
      </c>
      <c r="T527" s="12" t="str">
        <f t="shared" si="155"/>
        <v/>
      </c>
      <c r="U527" s="12" t="str">
        <f t="shared" si="156"/>
        <v/>
      </c>
      <c r="V527" s="12"/>
      <c r="Y527" s="12">
        <f t="shared" si="157"/>
        <v>0</v>
      </c>
      <c r="Z527" s="12">
        <f t="shared" si="158"/>
        <v>0</v>
      </c>
      <c r="AA527" s="12" t="str">
        <f t="shared" si="159"/>
        <v/>
      </c>
      <c r="AB527" s="12" t="str">
        <f t="shared" si="160"/>
        <v/>
      </c>
      <c r="AC527" s="12" t="str">
        <f t="shared" si="161"/>
        <v/>
      </c>
      <c r="AD527" s="12" t="str">
        <f>IF(OR(AE527="",AE527="(blank)",AE527="Grand Total"),"",MAX($AD$3:AD526)+1)</f>
        <v/>
      </c>
    </row>
    <row r="528" spans="3:30">
      <c r="C528" s="12">
        <f t="shared" si="145"/>
        <v>0</v>
      </c>
      <c r="D528" s="12">
        <f t="shared" si="146"/>
        <v>0</v>
      </c>
      <c r="E528" s="12" t="str">
        <f t="shared" si="147"/>
        <v/>
      </c>
      <c r="F528" s="12" t="str">
        <f t="shared" si="148"/>
        <v/>
      </c>
      <c r="G528" s="12"/>
      <c r="H528"/>
      <c r="I528"/>
      <c r="J528" s="12">
        <f t="shared" si="149"/>
        <v>0</v>
      </c>
      <c r="K528" s="12" t="str">
        <f t="shared" si="150"/>
        <v/>
      </c>
      <c r="L528" s="12" t="str">
        <f t="shared" si="151"/>
        <v/>
      </c>
      <c r="M528" s="12" t="str">
        <f t="shared" si="152"/>
        <v/>
      </c>
      <c r="N528" s="12"/>
      <c r="P528"/>
      <c r="Q528"/>
      <c r="R528" s="12">
        <f t="shared" si="153"/>
        <v>0</v>
      </c>
      <c r="S528" s="12" t="str">
        <f t="shared" si="154"/>
        <v/>
      </c>
      <c r="T528" s="12" t="str">
        <f t="shared" si="155"/>
        <v/>
      </c>
      <c r="U528" s="12" t="str">
        <f t="shared" si="156"/>
        <v/>
      </c>
      <c r="V528" s="12"/>
      <c r="Y528" s="12">
        <f t="shared" si="157"/>
        <v>0</v>
      </c>
      <c r="Z528" s="12">
        <f t="shared" si="158"/>
        <v>0</v>
      </c>
      <c r="AA528" s="12" t="str">
        <f t="shared" si="159"/>
        <v/>
      </c>
      <c r="AB528" s="12" t="str">
        <f t="shared" si="160"/>
        <v/>
      </c>
      <c r="AC528" s="12" t="str">
        <f t="shared" si="161"/>
        <v/>
      </c>
      <c r="AD528" s="12" t="str">
        <f>IF(OR(AE528="",AE528="(blank)",AE528="Grand Total"),"",MAX($AD$3:AD527)+1)</f>
        <v/>
      </c>
    </row>
    <row r="529" spans="3:30">
      <c r="C529" s="12">
        <f t="shared" si="145"/>
        <v>0</v>
      </c>
      <c r="D529" s="12">
        <f t="shared" si="146"/>
        <v>0</v>
      </c>
      <c r="E529" s="12" t="str">
        <f t="shared" si="147"/>
        <v/>
      </c>
      <c r="F529" s="12" t="str">
        <f t="shared" si="148"/>
        <v/>
      </c>
      <c r="G529" s="12"/>
      <c r="H529"/>
      <c r="I529"/>
      <c r="J529" s="12">
        <f t="shared" si="149"/>
        <v>0</v>
      </c>
      <c r="K529" s="12" t="str">
        <f t="shared" si="150"/>
        <v/>
      </c>
      <c r="L529" s="12" t="str">
        <f t="shared" si="151"/>
        <v/>
      </c>
      <c r="M529" s="12" t="str">
        <f t="shared" si="152"/>
        <v/>
      </c>
      <c r="N529" s="12"/>
      <c r="P529"/>
      <c r="Q529"/>
      <c r="R529" s="12">
        <f t="shared" si="153"/>
        <v>0</v>
      </c>
      <c r="S529" s="12" t="str">
        <f t="shared" si="154"/>
        <v/>
      </c>
      <c r="T529" s="12" t="str">
        <f t="shared" si="155"/>
        <v/>
      </c>
      <c r="U529" s="12" t="str">
        <f t="shared" si="156"/>
        <v/>
      </c>
      <c r="V529" s="12"/>
      <c r="Y529" s="12">
        <f t="shared" si="157"/>
        <v>0</v>
      </c>
      <c r="Z529" s="12">
        <f t="shared" si="158"/>
        <v>0</v>
      </c>
      <c r="AA529" s="12" t="str">
        <f t="shared" si="159"/>
        <v/>
      </c>
      <c r="AB529" s="12" t="str">
        <f t="shared" si="160"/>
        <v/>
      </c>
      <c r="AC529" s="12" t="str">
        <f t="shared" si="161"/>
        <v/>
      </c>
      <c r="AD529" s="12" t="str">
        <f>IF(OR(AE529="",AE529="(blank)",AE529="Grand Total"),"",MAX($AD$3:AD528)+1)</f>
        <v/>
      </c>
    </row>
    <row r="530" spans="3:30">
      <c r="C530" s="12">
        <f t="shared" si="145"/>
        <v>0</v>
      </c>
      <c r="D530" s="12">
        <f t="shared" si="146"/>
        <v>0</v>
      </c>
      <c r="E530" s="12" t="str">
        <f t="shared" si="147"/>
        <v/>
      </c>
      <c r="F530" s="12" t="str">
        <f t="shared" si="148"/>
        <v/>
      </c>
      <c r="G530" s="12"/>
      <c r="H530"/>
      <c r="I530"/>
      <c r="J530" s="12">
        <f t="shared" si="149"/>
        <v>0</v>
      </c>
      <c r="K530" s="12" t="str">
        <f t="shared" si="150"/>
        <v/>
      </c>
      <c r="L530" s="12" t="str">
        <f t="shared" si="151"/>
        <v/>
      </c>
      <c r="M530" s="12" t="str">
        <f t="shared" si="152"/>
        <v/>
      </c>
      <c r="N530" s="12"/>
      <c r="P530"/>
      <c r="Q530"/>
      <c r="R530" s="12">
        <f t="shared" si="153"/>
        <v>0</v>
      </c>
      <c r="S530" s="12" t="str">
        <f t="shared" si="154"/>
        <v/>
      </c>
      <c r="T530" s="12" t="str">
        <f t="shared" si="155"/>
        <v/>
      </c>
      <c r="U530" s="12" t="str">
        <f t="shared" si="156"/>
        <v/>
      </c>
      <c r="V530" s="12"/>
      <c r="Y530" s="12">
        <f t="shared" si="157"/>
        <v>0</v>
      </c>
      <c r="Z530" s="12">
        <f t="shared" si="158"/>
        <v>0</v>
      </c>
      <c r="AA530" s="12" t="str">
        <f t="shared" si="159"/>
        <v/>
      </c>
      <c r="AB530" s="12" t="str">
        <f t="shared" si="160"/>
        <v/>
      </c>
      <c r="AC530" s="12" t="str">
        <f t="shared" si="161"/>
        <v/>
      </c>
      <c r="AD530" s="12" t="str">
        <f>IF(OR(AE530="",AE530="(blank)",AE530="Grand Total"),"",MAX($AD$3:AD529)+1)</f>
        <v/>
      </c>
    </row>
    <row r="531" spans="3:30">
      <c r="C531" s="12">
        <f t="shared" si="145"/>
        <v>0</v>
      </c>
      <c r="D531" s="12">
        <f t="shared" si="146"/>
        <v>0</v>
      </c>
      <c r="E531" s="12" t="str">
        <f t="shared" si="147"/>
        <v/>
      </c>
      <c r="F531" s="12" t="str">
        <f t="shared" si="148"/>
        <v/>
      </c>
      <c r="G531" s="12"/>
      <c r="H531"/>
      <c r="I531"/>
      <c r="J531" s="12">
        <f t="shared" si="149"/>
        <v>0</v>
      </c>
      <c r="K531" s="12" t="str">
        <f t="shared" si="150"/>
        <v/>
      </c>
      <c r="L531" s="12" t="str">
        <f t="shared" si="151"/>
        <v/>
      </c>
      <c r="M531" s="12" t="str">
        <f t="shared" si="152"/>
        <v/>
      </c>
      <c r="N531" s="12"/>
      <c r="P531"/>
      <c r="Q531"/>
      <c r="R531" s="12">
        <f t="shared" si="153"/>
        <v>0</v>
      </c>
      <c r="S531" s="12" t="str">
        <f t="shared" si="154"/>
        <v/>
      </c>
      <c r="T531" s="12" t="str">
        <f t="shared" si="155"/>
        <v/>
      </c>
      <c r="U531" s="12" t="str">
        <f t="shared" si="156"/>
        <v/>
      </c>
      <c r="V531" s="12"/>
      <c r="Y531" s="12">
        <f t="shared" si="157"/>
        <v>0</v>
      </c>
      <c r="Z531" s="12">
        <f t="shared" si="158"/>
        <v>0</v>
      </c>
      <c r="AA531" s="12" t="str">
        <f t="shared" si="159"/>
        <v/>
      </c>
      <c r="AB531" s="12" t="str">
        <f t="shared" si="160"/>
        <v/>
      </c>
      <c r="AC531" s="12" t="str">
        <f t="shared" si="161"/>
        <v/>
      </c>
      <c r="AD531" s="12" t="str">
        <f>IF(OR(AE531="",AE531="(blank)",AE531="Grand Total"),"",MAX($AD$3:AD530)+1)</f>
        <v/>
      </c>
    </row>
    <row r="532" spans="3:30">
      <c r="C532" s="12">
        <f t="shared" si="145"/>
        <v>0</v>
      </c>
      <c r="D532" s="12">
        <f t="shared" si="146"/>
        <v>0</v>
      </c>
      <c r="E532" s="12" t="str">
        <f t="shared" si="147"/>
        <v/>
      </c>
      <c r="F532" s="12" t="str">
        <f t="shared" si="148"/>
        <v/>
      </c>
      <c r="G532" s="12"/>
      <c r="H532"/>
      <c r="I532"/>
      <c r="J532" s="12">
        <f t="shared" si="149"/>
        <v>0</v>
      </c>
      <c r="K532" s="12" t="str">
        <f t="shared" si="150"/>
        <v/>
      </c>
      <c r="L532" s="12" t="str">
        <f t="shared" si="151"/>
        <v/>
      </c>
      <c r="M532" s="12" t="str">
        <f t="shared" si="152"/>
        <v/>
      </c>
      <c r="N532" s="12"/>
      <c r="P532"/>
      <c r="Q532"/>
      <c r="R532" s="12">
        <f t="shared" si="153"/>
        <v>0</v>
      </c>
      <c r="S532" s="12" t="str">
        <f t="shared" si="154"/>
        <v/>
      </c>
      <c r="T532" s="12" t="str">
        <f t="shared" si="155"/>
        <v/>
      </c>
      <c r="U532" s="12" t="str">
        <f t="shared" si="156"/>
        <v/>
      </c>
      <c r="V532" s="12"/>
      <c r="Y532" s="12">
        <f t="shared" si="157"/>
        <v>0</v>
      </c>
      <c r="Z532" s="12">
        <f t="shared" si="158"/>
        <v>0</v>
      </c>
      <c r="AA532" s="12" t="str">
        <f t="shared" si="159"/>
        <v/>
      </c>
      <c r="AB532" s="12" t="str">
        <f t="shared" si="160"/>
        <v/>
      </c>
      <c r="AC532" s="12" t="str">
        <f t="shared" si="161"/>
        <v/>
      </c>
      <c r="AD532" s="12" t="str">
        <f>IF(OR(AE532="",AE532="(blank)",AE532="Grand Total"),"",MAX($AD$3:AD531)+1)</f>
        <v/>
      </c>
    </row>
    <row r="533" spans="3:30">
      <c r="C533" s="12">
        <f t="shared" si="145"/>
        <v>0</v>
      </c>
      <c r="D533" s="12">
        <f t="shared" si="146"/>
        <v>0</v>
      </c>
      <c r="E533" s="12" t="str">
        <f t="shared" si="147"/>
        <v/>
      </c>
      <c r="F533" s="12" t="str">
        <f t="shared" si="148"/>
        <v/>
      </c>
      <c r="G533" s="12"/>
      <c r="H533"/>
      <c r="I533"/>
      <c r="J533" s="12">
        <f t="shared" si="149"/>
        <v>0</v>
      </c>
      <c r="K533" s="12" t="str">
        <f t="shared" si="150"/>
        <v/>
      </c>
      <c r="L533" s="12" t="str">
        <f t="shared" si="151"/>
        <v/>
      </c>
      <c r="M533" s="12" t="str">
        <f t="shared" si="152"/>
        <v/>
      </c>
      <c r="N533" s="12"/>
      <c r="P533"/>
      <c r="Q533"/>
      <c r="R533" s="12">
        <f t="shared" si="153"/>
        <v>0</v>
      </c>
      <c r="S533" s="12" t="str">
        <f t="shared" si="154"/>
        <v/>
      </c>
      <c r="T533" s="12" t="str">
        <f t="shared" si="155"/>
        <v/>
      </c>
      <c r="U533" s="12" t="str">
        <f t="shared" si="156"/>
        <v/>
      </c>
      <c r="V533" s="12"/>
      <c r="Y533" s="12">
        <f t="shared" si="157"/>
        <v>0</v>
      </c>
      <c r="Z533" s="12">
        <f t="shared" si="158"/>
        <v>0</v>
      </c>
      <c r="AA533" s="12" t="str">
        <f t="shared" si="159"/>
        <v/>
      </c>
      <c r="AB533" s="12" t="str">
        <f t="shared" si="160"/>
        <v/>
      </c>
      <c r="AC533" s="12" t="str">
        <f t="shared" si="161"/>
        <v/>
      </c>
      <c r="AD533" s="12" t="str">
        <f>IF(OR(AE533="",AE533="(blank)",AE533="Grand Total"),"",MAX($AD$3:AD532)+1)</f>
        <v/>
      </c>
    </row>
    <row r="534" spans="3:30">
      <c r="C534" s="12">
        <f t="shared" ref="C534:C597" si="162">IF(OR(B534="",A534=""),0,C533+1)</f>
        <v>0</v>
      </c>
      <c r="D534" s="12">
        <f t="shared" ref="D534:D597" si="163">IF(C534=0,A534,D533)</f>
        <v>0</v>
      </c>
      <c r="E534" s="12" t="str">
        <f t="shared" ref="E534:E597" si="164">IF(C534=0,"",D534&amp;C534)</f>
        <v/>
      </c>
      <c r="F534" s="12" t="str">
        <f t="shared" ref="F534:F597" si="165">IF(E534="","",A534)</f>
        <v/>
      </c>
      <c r="G534" s="12"/>
      <c r="H534"/>
      <c r="I534"/>
      <c r="J534" s="12">
        <f t="shared" ref="J534:J597" si="166">IF(OR(I534="",H534="",H534="Grand Total"),0,J533+1)</f>
        <v>0</v>
      </c>
      <c r="K534" s="12" t="str">
        <f t="shared" ref="K534:K597" si="167">IF(H534="Grand Total","",IF(OR(H534="",H534="(blank)"),K533,IF(J534=0,H534,K533)))</f>
        <v/>
      </c>
      <c r="L534" s="12" t="str">
        <f t="shared" ref="L534:L597" si="168">IF(OR(H534="",J534=0),"",K534&amp;J534)</f>
        <v/>
      </c>
      <c r="M534" s="12" t="str">
        <f t="shared" ref="M534:M597" si="169">IF(L534="","",H534)</f>
        <v/>
      </c>
      <c r="N534" s="12"/>
      <c r="P534"/>
      <c r="Q534"/>
      <c r="R534" s="12">
        <f t="shared" ref="R534:R597" si="170">IF(OR(Q534="",P534="",P534="Grand Total"),0,R533+1)</f>
        <v>0</v>
      </c>
      <c r="S534" s="12" t="str">
        <f t="shared" ref="S534:S597" si="171">IF(P534="Grand Total","",IF(OR(P534="",P534="(blank)"),S533,IF(R534=0,P534,S533)))</f>
        <v/>
      </c>
      <c r="T534" s="12" t="str">
        <f t="shared" ref="T534:T597" si="172">IF(OR(P534="",R534=0),"",S534&amp;R534)</f>
        <v/>
      </c>
      <c r="U534" s="12" t="str">
        <f t="shared" ref="U534:U597" si="173">IF(T534="","",P534)</f>
        <v/>
      </c>
      <c r="V534" s="12"/>
      <c r="Y534" s="12">
        <f t="shared" ref="Y534:Y597" si="174">IF(X534="",0,Y533+1)</f>
        <v>0</v>
      </c>
      <c r="Z534" s="12">
        <f t="shared" ref="Z534:Z597" si="175">IF(Z533="(blank)",W534,IF(AND(Y534=0,Y533=0),Z533,IF(AND(Y534=0,X535=""),W534,Z533)))</f>
        <v>0</v>
      </c>
      <c r="AA534" s="12" t="str">
        <f t="shared" ref="AA534:AA597" si="176">IF(Z534=W534,"",IF(X534&lt;&gt;"",AA533,Z534&amp;W534))</f>
        <v/>
      </c>
      <c r="AB534" s="12" t="str">
        <f t="shared" ref="AB534:AB597" si="177">IF(Y534=0,"",AA534&amp;Y534)</f>
        <v/>
      </c>
      <c r="AC534" s="12" t="str">
        <f t="shared" ref="AC534:AC597" si="178">IF(AB534="","",IF(W534="","",W534))</f>
        <v/>
      </c>
      <c r="AD534" s="12" t="str">
        <f>IF(OR(AE534="",AE534="(blank)",AE534="Grand Total"),"",MAX($AD$3:AD533)+1)</f>
        <v/>
      </c>
    </row>
    <row r="535" spans="3:30">
      <c r="C535" s="12">
        <f t="shared" si="162"/>
        <v>0</v>
      </c>
      <c r="D535" s="12">
        <f t="shared" si="163"/>
        <v>0</v>
      </c>
      <c r="E535" s="12" t="str">
        <f t="shared" si="164"/>
        <v/>
      </c>
      <c r="F535" s="12" t="str">
        <f t="shared" si="165"/>
        <v/>
      </c>
      <c r="G535" s="12"/>
      <c r="H535"/>
      <c r="I535"/>
      <c r="J535" s="12">
        <f t="shared" si="166"/>
        <v>0</v>
      </c>
      <c r="K535" s="12" t="str">
        <f t="shared" si="167"/>
        <v/>
      </c>
      <c r="L535" s="12" t="str">
        <f t="shared" si="168"/>
        <v/>
      </c>
      <c r="M535" s="12" t="str">
        <f t="shared" si="169"/>
        <v/>
      </c>
      <c r="N535" s="12"/>
      <c r="P535"/>
      <c r="Q535"/>
      <c r="R535" s="12">
        <f t="shared" si="170"/>
        <v>0</v>
      </c>
      <c r="S535" s="12" t="str">
        <f t="shared" si="171"/>
        <v/>
      </c>
      <c r="T535" s="12" t="str">
        <f t="shared" si="172"/>
        <v/>
      </c>
      <c r="U535" s="12" t="str">
        <f t="shared" si="173"/>
        <v/>
      </c>
      <c r="V535" s="12"/>
      <c r="Y535" s="12">
        <f t="shared" si="174"/>
        <v>0</v>
      </c>
      <c r="Z535" s="12">
        <f t="shared" si="175"/>
        <v>0</v>
      </c>
      <c r="AA535" s="12" t="str">
        <f t="shared" si="176"/>
        <v/>
      </c>
      <c r="AB535" s="12" t="str">
        <f t="shared" si="177"/>
        <v/>
      </c>
      <c r="AC535" s="12" t="str">
        <f t="shared" si="178"/>
        <v/>
      </c>
      <c r="AD535" s="12" t="str">
        <f>IF(OR(AE535="",AE535="(blank)",AE535="Grand Total"),"",MAX($AD$3:AD534)+1)</f>
        <v/>
      </c>
    </row>
    <row r="536" spans="3:30">
      <c r="C536" s="12">
        <f t="shared" si="162"/>
        <v>0</v>
      </c>
      <c r="D536" s="12">
        <f t="shared" si="163"/>
        <v>0</v>
      </c>
      <c r="E536" s="12" t="str">
        <f t="shared" si="164"/>
        <v/>
      </c>
      <c r="F536" s="12" t="str">
        <f t="shared" si="165"/>
        <v/>
      </c>
      <c r="G536" s="12"/>
      <c r="H536"/>
      <c r="I536"/>
      <c r="J536" s="12">
        <f t="shared" si="166"/>
        <v>0</v>
      </c>
      <c r="K536" s="12" t="str">
        <f t="shared" si="167"/>
        <v/>
      </c>
      <c r="L536" s="12" t="str">
        <f t="shared" si="168"/>
        <v/>
      </c>
      <c r="M536" s="12" t="str">
        <f t="shared" si="169"/>
        <v/>
      </c>
      <c r="N536" s="12"/>
      <c r="P536"/>
      <c r="Q536"/>
      <c r="R536" s="12">
        <f t="shared" si="170"/>
        <v>0</v>
      </c>
      <c r="S536" s="12" t="str">
        <f t="shared" si="171"/>
        <v/>
      </c>
      <c r="T536" s="12" t="str">
        <f t="shared" si="172"/>
        <v/>
      </c>
      <c r="U536" s="12" t="str">
        <f t="shared" si="173"/>
        <v/>
      </c>
      <c r="V536" s="12"/>
      <c r="Y536" s="12">
        <f t="shared" si="174"/>
        <v>0</v>
      </c>
      <c r="Z536" s="12">
        <f t="shared" si="175"/>
        <v>0</v>
      </c>
      <c r="AA536" s="12" t="str">
        <f t="shared" si="176"/>
        <v/>
      </c>
      <c r="AB536" s="12" t="str">
        <f t="shared" si="177"/>
        <v/>
      </c>
      <c r="AC536" s="12" t="str">
        <f t="shared" si="178"/>
        <v/>
      </c>
      <c r="AD536" s="12" t="str">
        <f>IF(OR(AE536="",AE536="(blank)",AE536="Grand Total"),"",MAX($AD$3:AD535)+1)</f>
        <v/>
      </c>
    </row>
    <row r="537" spans="3:30">
      <c r="C537" s="12">
        <f t="shared" si="162"/>
        <v>0</v>
      </c>
      <c r="D537" s="12">
        <f t="shared" si="163"/>
        <v>0</v>
      </c>
      <c r="E537" s="12" t="str">
        <f t="shared" si="164"/>
        <v/>
      </c>
      <c r="F537" s="12" t="str">
        <f t="shared" si="165"/>
        <v/>
      </c>
      <c r="G537" s="12"/>
      <c r="H537"/>
      <c r="I537"/>
      <c r="J537" s="12">
        <f t="shared" si="166"/>
        <v>0</v>
      </c>
      <c r="K537" s="12" t="str">
        <f t="shared" si="167"/>
        <v/>
      </c>
      <c r="L537" s="12" t="str">
        <f t="shared" si="168"/>
        <v/>
      </c>
      <c r="M537" s="12" t="str">
        <f t="shared" si="169"/>
        <v/>
      </c>
      <c r="N537" s="12"/>
      <c r="P537"/>
      <c r="Q537"/>
      <c r="R537" s="12">
        <f t="shared" si="170"/>
        <v>0</v>
      </c>
      <c r="S537" s="12" t="str">
        <f t="shared" si="171"/>
        <v/>
      </c>
      <c r="T537" s="12" t="str">
        <f t="shared" si="172"/>
        <v/>
      </c>
      <c r="U537" s="12" t="str">
        <f t="shared" si="173"/>
        <v/>
      </c>
      <c r="V537" s="12"/>
      <c r="Y537" s="12">
        <f t="shared" si="174"/>
        <v>0</v>
      </c>
      <c r="Z537" s="12">
        <f t="shared" si="175"/>
        <v>0</v>
      </c>
      <c r="AA537" s="12" t="str">
        <f t="shared" si="176"/>
        <v/>
      </c>
      <c r="AB537" s="12" t="str">
        <f t="shared" si="177"/>
        <v/>
      </c>
      <c r="AC537" s="12" t="str">
        <f t="shared" si="178"/>
        <v/>
      </c>
      <c r="AD537" s="12" t="str">
        <f>IF(OR(AE537="",AE537="(blank)",AE537="Grand Total"),"",MAX($AD$3:AD536)+1)</f>
        <v/>
      </c>
    </row>
    <row r="538" spans="3:30">
      <c r="C538" s="12">
        <f t="shared" si="162"/>
        <v>0</v>
      </c>
      <c r="D538" s="12">
        <f t="shared" si="163"/>
        <v>0</v>
      </c>
      <c r="E538" s="12" t="str">
        <f t="shared" si="164"/>
        <v/>
      </c>
      <c r="F538" s="12" t="str">
        <f t="shared" si="165"/>
        <v/>
      </c>
      <c r="G538" s="12"/>
      <c r="H538"/>
      <c r="I538"/>
      <c r="J538" s="12">
        <f t="shared" si="166"/>
        <v>0</v>
      </c>
      <c r="K538" s="12" t="str">
        <f t="shared" si="167"/>
        <v/>
      </c>
      <c r="L538" s="12" t="str">
        <f t="shared" si="168"/>
        <v/>
      </c>
      <c r="M538" s="12" t="str">
        <f t="shared" si="169"/>
        <v/>
      </c>
      <c r="N538" s="12"/>
      <c r="P538"/>
      <c r="Q538"/>
      <c r="R538" s="12">
        <f t="shared" si="170"/>
        <v>0</v>
      </c>
      <c r="S538" s="12" t="str">
        <f t="shared" si="171"/>
        <v/>
      </c>
      <c r="T538" s="12" t="str">
        <f t="shared" si="172"/>
        <v/>
      </c>
      <c r="U538" s="12" t="str">
        <f t="shared" si="173"/>
        <v/>
      </c>
      <c r="V538" s="12"/>
      <c r="Y538" s="12">
        <f t="shared" si="174"/>
        <v>0</v>
      </c>
      <c r="Z538" s="12">
        <f t="shared" si="175"/>
        <v>0</v>
      </c>
      <c r="AA538" s="12" t="str">
        <f t="shared" si="176"/>
        <v/>
      </c>
      <c r="AB538" s="12" t="str">
        <f t="shared" si="177"/>
        <v/>
      </c>
      <c r="AC538" s="12" t="str">
        <f t="shared" si="178"/>
        <v/>
      </c>
      <c r="AD538" s="12" t="str">
        <f>IF(OR(AE538="",AE538="(blank)",AE538="Grand Total"),"",MAX($AD$3:AD537)+1)</f>
        <v/>
      </c>
    </row>
    <row r="539" spans="3:30">
      <c r="C539" s="12">
        <f t="shared" si="162"/>
        <v>0</v>
      </c>
      <c r="D539" s="12">
        <f t="shared" si="163"/>
        <v>0</v>
      </c>
      <c r="E539" s="12" t="str">
        <f t="shared" si="164"/>
        <v/>
      </c>
      <c r="F539" s="12" t="str">
        <f t="shared" si="165"/>
        <v/>
      </c>
      <c r="G539" s="12"/>
      <c r="H539"/>
      <c r="I539"/>
      <c r="J539" s="12">
        <f t="shared" si="166"/>
        <v>0</v>
      </c>
      <c r="K539" s="12" t="str">
        <f t="shared" si="167"/>
        <v/>
      </c>
      <c r="L539" s="12" t="str">
        <f t="shared" si="168"/>
        <v/>
      </c>
      <c r="M539" s="12" t="str">
        <f t="shared" si="169"/>
        <v/>
      </c>
      <c r="N539" s="12"/>
      <c r="P539"/>
      <c r="Q539"/>
      <c r="R539" s="12">
        <f t="shared" si="170"/>
        <v>0</v>
      </c>
      <c r="S539" s="12" t="str">
        <f t="shared" si="171"/>
        <v/>
      </c>
      <c r="T539" s="12" t="str">
        <f t="shared" si="172"/>
        <v/>
      </c>
      <c r="U539" s="12" t="str">
        <f t="shared" si="173"/>
        <v/>
      </c>
      <c r="V539" s="12"/>
      <c r="Y539" s="12">
        <f t="shared" si="174"/>
        <v>0</v>
      </c>
      <c r="Z539" s="12">
        <f t="shared" si="175"/>
        <v>0</v>
      </c>
      <c r="AA539" s="12" t="str">
        <f t="shared" si="176"/>
        <v/>
      </c>
      <c r="AB539" s="12" t="str">
        <f t="shared" si="177"/>
        <v/>
      </c>
      <c r="AC539" s="12" t="str">
        <f t="shared" si="178"/>
        <v/>
      </c>
      <c r="AD539" s="12" t="str">
        <f>IF(OR(AE539="",AE539="(blank)",AE539="Grand Total"),"",MAX($AD$3:AD538)+1)</f>
        <v/>
      </c>
    </row>
    <row r="540" spans="3:30">
      <c r="C540" s="12">
        <f t="shared" si="162"/>
        <v>0</v>
      </c>
      <c r="D540" s="12">
        <f t="shared" si="163"/>
        <v>0</v>
      </c>
      <c r="E540" s="12" t="str">
        <f t="shared" si="164"/>
        <v/>
      </c>
      <c r="F540" s="12" t="str">
        <f t="shared" si="165"/>
        <v/>
      </c>
      <c r="G540" s="12"/>
      <c r="H540"/>
      <c r="I540"/>
      <c r="J540" s="12">
        <f t="shared" si="166"/>
        <v>0</v>
      </c>
      <c r="K540" s="12" t="str">
        <f t="shared" si="167"/>
        <v/>
      </c>
      <c r="L540" s="12" t="str">
        <f t="shared" si="168"/>
        <v/>
      </c>
      <c r="M540" s="12" t="str">
        <f t="shared" si="169"/>
        <v/>
      </c>
      <c r="N540" s="12"/>
      <c r="P540"/>
      <c r="Q540"/>
      <c r="R540" s="12">
        <f t="shared" si="170"/>
        <v>0</v>
      </c>
      <c r="S540" s="12" t="str">
        <f t="shared" si="171"/>
        <v/>
      </c>
      <c r="T540" s="12" t="str">
        <f t="shared" si="172"/>
        <v/>
      </c>
      <c r="U540" s="12" t="str">
        <f t="shared" si="173"/>
        <v/>
      </c>
      <c r="V540" s="12"/>
      <c r="Y540" s="12">
        <f t="shared" si="174"/>
        <v>0</v>
      </c>
      <c r="Z540" s="12">
        <f t="shared" si="175"/>
        <v>0</v>
      </c>
      <c r="AA540" s="12" t="str">
        <f t="shared" si="176"/>
        <v/>
      </c>
      <c r="AB540" s="12" t="str">
        <f t="shared" si="177"/>
        <v/>
      </c>
      <c r="AC540" s="12" t="str">
        <f t="shared" si="178"/>
        <v/>
      </c>
      <c r="AD540" s="12" t="str">
        <f>IF(OR(AE540="",AE540="(blank)",AE540="Grand Total"),"",MAX($AD$3:AD539)+1)</f>
        <v/>
      </c>
    </row>
    <row r="541" spans="3:30">
      <c r="C541" s="12">
        <f t="shared" si="162"/>
        <v>0</v>
      </c>
      <c r="D541" s="12">
        <f t="shared" si="163"/>
        <v>0</v>
      </c>
      <c r="E541" s="12" t="str">
        <f t="shared" si="164"/>
        <v/>
      </c>
      <c r="F541" s="12" t="str">
        <f t="shared" si="165"/>
        <v/>
      </c>
      <c r="G541" s="12"/>
      <c r="H541"/>
      <c r="I541"/>
      <c r="J541" s="12">
        <f t="shared" si="166"/>
        <v>0</v>
      </c>
      <c r="K541" s="12" t="str">
        <f t="shared" si="167"/>
        <v/>
      </c>
      <c r="L541" s="12" t="str">
        <f t="shared" si="168"/>
        <v/>
      </c>
      <c r="M541" s="12" t="str">
        <f t="shared" si="169"/>
        <v/>
      </c>
      <c r="N541" s="12"/>
      <c r="P541"/>
      <c r="Q541"/>
      <c r="R541" s="12">
        <f t="shared" si="170"/>
        <v>0</v>
      </c>
      <c r="S541" s="12" t="str">
        <f t="shared" si="171"/>
        <v/>
      </c>
      <c r="T541" s="12" t="str">
        <f t="shared" si="172"/>
        <v/>
      </c>
      <c r="U541" s="12" t="str">
        <f t="shared" si="173"/>
        <v/>
      </c>
      <c r="V541" s="12"/>
      <c r="Y541" s="12">
        <f t="shared" si="174"/>
        <v>0</v>
      </c>
      <c r="Z541" s="12">
        <f t="shared" si="175"/>
        <v>0</v>
      </c>
      <c r="AA541" s="12" t="str">
        <f t="shared" si="176"/>
        <v/>
      </c>
      <c r="AB541" s="12" t="str">
        <f t="shared" si="177"/>
        <v/>
      </c>
      <c r="AC541" s="12" t="str">
        <f t="shared" si="178"/>
        <v/>
      </c>
      <c r="AD541" s="12" t="str">
        <f>IF(OR(AE541="",AE541="(blank)",AE541="Grand Total"),"",MAX($AD$3:AD540)+1)</f>
        <v/>
      </c>
    </row>
    <row r="542" spans="3:30">
      <c r="C542" s="12">
        <f t="shared" si="162"/>
        <v>0</v>
      </c>
      <c r="D542" s="12">
        <f t="shared" si="163"/>
        <v>0</v>
      </c>
      <c r="E542" s="12" t="str">
        <f t="shared" si="164"/>
        <v/>
      </c>
      <c r="F542" s="12" t="str">
        <f t="shared" si="165"/>
        <v/>
      </c>
      <c r="G542" s="12"/>
      <c r="H542"/>
      <c r="I542"/>
      <c r="J542" s="12">
        <f t="shared" si="166"/>
        <v>0</v>
      </c>
      <c r="K542" s="12" t="str">
        <f t="shared" si="167"/>
        <v/>
      </c>
      <c r="L542" s="12" t="str">
        <f t="shared" si="168"/>
        <v/>
      </c>
      <c r="M542" s="12" t="str">
        <f t="shared" si="169"/>
        <v/>
      </c>
      <c r="N542" s="12"/>
      <c r="P542"/>
      <c r="Q542"/>
      <c r="R542" s="12">
        <f t="shared" si="170"/>
        <v>0</v>
      </c>
      <c r="S542" s="12" t="str">
        <f t="shared" si="171"/>
        <v/>
      </c>
      <c r="T542" s="12" t="str">
        <f t="shared" si="172"/>
        <v/>
      </c>
      <c r="U542" s="12" t="str">
        <f t="shared" si="173"/>
        <v/>
      </c>
      <c r="V542" s="12"/>
      <c r="Y542" s="12">
        <f t="shared" si="174"/>
        <v>0</v>
      </c>
      <c r="Z542" s="12">
        <f t="shared" si="175"/>
        <v>0</v>
      </c>
      <c r="AA542" s="12" t="str">
        <f t="shared" si="176"/>
        <v/>
      </c>
      <c r="AB542" s="12" t="str">
        <f t="shared" si="177"/>
        <v/>
      </c>
      <c r="AC542" s="12" t="str">
        <f t="shared" si="178"/>
        <v/>
      </c>
      <c r="AD542" s="12" t="str">
        <f>IF(OR(AE542="",AE542="(blank)",AE542="Grand Total"),"",MAX($AD$3:AD541)+1)</f>
        <v/>
      </c>
    </row>
    <row r="543" spans="3:30">
      <c r="C543" s="12">
        <f t="shared" si="162"/>
        <v>0</v>
      </c>
      <c r="D543" s="12">
        <f t="shared" si="163"/>
        <v>0</v>
      </c>
      <c r="E543" s="12" t="str">
        <f t="shared" si="164"/>
        <v/>
      </c>
      <c r="F543" s="12" t="str">
        <f t="shared" si="165"/>
        <v/>
      </c>
      <c r="G543" s="12"/>
      <c r="H543"/>
      <c r="I543"/>
      <c r="J543" s="12">
        <f t="shared" si="166"/>
        <v>0</v>
      </c>
      <c r="K543" s="12" t="str">
        <f t="shared" si="167"/>
        <v/>
      </c>
      <c r="L543" s="12" t="str">
        <f t="shared" si="168"/>
        <v/>
      </c>
      <c r="M543" s="12" t="str">
        <f t="shared" si="169"/>
        <v/>
      </c>
      <c r="N543" s="12"/>
      <c r="P543"/>
      <c r="Q543"/>
      <c r="R543" s="12">
        <f t="shared" si="170"/>
        <v>0</v>
      </c>
      <c r="S543" s="12" t="str">
        <f t="shared" si="171"/>
        <v/>
      </c>
      <c r="T543" s="12" t="str">
        <f t="shared" si="172"/>
        <v/>
      </c>
      <c r="U543" s="12" t="str">
        <f t="shared" si="173"/>
        <v/>
      </c>
      <c r="V543" s="12"/>
      <c r="Y543" s="12">
        <f t="shared" si="174"/>
        <v>0</v>
      </c>
      <c r="Z543" s="12">
        <f t="shared" si="175"/>
        <v>0</v>
      </c>
      <c r="AA543" s="12" t="str">
        <f t="shared" si="176"/>
        <v/>
      </c>
      <c r="AB543" s="12" t="str">
        <f t="shared" si="177"/>
        <v/>
      </c>
      <c r="AC543" s="12" t="str">
        <f t="shared" si="178"/>
        <v/>
      </c>
      <c r="AD543" s="12" t="str">
        <f>IF(OR(AE543="",AE543="(blank)",AE543="Grand Total"),"",MAX($AD$3:AD542)+1)</f>
        <v/>
      </c>
    </row>
    <row r="544" spans="3:30">
      <c r="C544" s="12">
        <f t="shared" si="162"/>
        <v>0</v>
      </c>
      <c r="D544" s="12">
        <f t="shared" si="163"/>
        <v>0</v>
      </c>
      <c r="E544" s="12" t="str">
        <f t="shared" si="164"/>
        <v/>
      </c>
      <c r="F544" s="12" t="str">
        <f t="shared" si="165"/>
        <v/>
      </c>
      <c r="G544" s="12"/>
      <c r="H544"/>
      <c r="I544"/>
      <c r="J544" s="12">
        <f t="shared" si="166"/>
        <v>0</v>
      </c>
      <c r="K544" s="12" t="str">
        <f t="shared" si="167"/>
        <v/>
      </c>
      <c r="L544" s="12" t="str">
        <f t="shared" si="168"/>
        <v/>
      </c>
      <c r="M544" s="12" t="str">
        <f t="shared" si="169"/>
        <v/>
      </c>
      <c r="N544" s="12"/>
      <c r="P544"/>
      <c r="Q544"/>
      <c r="R544" s="12">
        <f t="shared" si="170"/>
        <v>0</v>
      </c>
      <c r="S544" s="12" t="str">
        <f t="shared" si="171"/>
        <v/>
      </c>
      <c r="T544" s="12" t="str">
        <f t="shared" si="172"/>
        <v/>
      </c>
      <c r="U544" s="12" t="str">
        <f t="shared" si="173"/>
        <v/>
      </c>
      <c r="V544" s="12"/>
      <c r="Y544" s="12">
        <f t="shared" si="174"/>
        <v>0</v>
      </c>
      <c r="Z544" s="12">
        <f t="shared" si="175"/>
        <v>0</v>
      </c>
      <c r="AA544" s="12" t="str">
        <f t="shared" si="176"/>
        <v/>
      </c>
      <c r="AB544" s="12" t="str">
        <f t="shared" si="177"/>
        <v/>
      </c>
      <c r="AC544" s="12" t="str">
        <f t="shared" si="178"/>
        <v/>
      </c>
      <c r="AD544" s="12" t="str">
        <f>IF(OR(AE544="",AE544="(blank)",AE544="Grand Total"),"",MAX($AD$3:AD543)+1)</f>
        <v/>
      </c>
    </row>
    <row r="545" spans="3:30">
      <c r="C545" s="12">
        <f t="shared" si="162"/>
        <v>0</v>
      </c>
      <c r="D545" s="12">
        <f t="shared" si="163"/>
        <v>0</v>
      </c>
      <c r="E545" s="12" t="str">
        <f t="shared" si="164"/>
        <v/>
      </c>
      <c r="F545" s="12" t="str">
        <f t="shared" si="165"/>
        <v/>
      </c>
      <c r="G545" s="12"/>
      <c r="H545"/>
      <c r="I545"/>
      <c r="J545" s="12">
        <f t="shared" si="166"/>
        <v>0</v>
      </c>
      <c r="K545" s="12" t="str">
        <f t="shared" si="167"/>
        <v/>
      </c>
      <c r="L545" s="12" t="str">
        <f t="shared" si="168"/>
        <v/>
      </c>
      <c r="M545" s="12" t="str">
        <f t="shared" si="169"/>
        <v/>
      </c>
      <c r="N545" s="12"/>
      <c r="P545"/>
      <c r="Q545"/>
      <c r="R545" s="12">
        <f t="shared" si="170"/>
        <v>0</v>
      </c>
      <c r="S545" s="12" t="str">
        <f t="shared" si="171"/>
        <v/>
      </c>
      <c r="T545" s="12" t="str">
        <f t="shared" si="172"/>
        <v/>
      </c>
      <c r="U545" s="12" t="str">
        <f t="shared" si="173"/>
        <v/>
      </c>
      <c r="V545" s="12"/>
      <c r="Y545" s="12">
        <f t="shared" si="174"/>
        <v>0</v>
      </c>
      <c r="Z545" s="12">
        <f t="shared" si="175"/>
        <v>0</v>
      </c>
      <c r="AA545" s="12" t="str">
        <f t="shared" si="176"/>
        <v/>
      </c>
      <c r="AB545" s="12" t="str">
        <f t="shared" si="177"/>
        <v/>
      </c>
      <c r="AC545" s="12" t="str">
        <f t="shared" si="178"/>
        <v/>
      </c>
      <c r="AD545" s="12" t="str">
        <f>IF(OR(AE545="",AE545="(blank)",AE545="Grand Total"),"",MAX($AD$3:AD544)+1)</f>
        <v/>
      </c>
    </row>
    <row r="546" spans="3:30">
      <c r="C546" s="12">
        <f t="shared" si="162"/>
        <v>0</v>
      </c>
      <c r="D546" s="12">
        <f t="shared" si="163"/>
        <v>0</v>
      </c>
      <c r="E546" s="12" t="str">
        <f t="shared" si="164"/>
        <v/>
      </c>
      <c r="F546" s="12" t="str">
        <f t="shared" si="165"/>
        <v/>
      </c>
      <c r="G546" s="12"/>
      <c r="H546"/>
      <c r="I546"/>
      <c r="J546" s="12">
        <f t="shared" si="166"/>
        <v>0</v>
      </c>
      <c r="K546" s="12" t="str">
        <f t="shared" si="167"/>
        <v/>
      </c>
      <c r="L546" s="12" t="str">
        <f t="shared" si="168"/>
        <v/>
      </c>
      <c r="M546" s="12" t="str">
        <f t="shared" si="169"/>
        <v/>
      </c>
      <c r="N546" s="12"/>
      <c r="P546"/>
      <c r="Q546"/>
      <c r="R546" s="12">
        <f t="shared" si="170"/>
        <v>0</v>
      </c>
      <c r="S546" s="12" t="str">
        <f t="shared" si="171"/>
        <v/>
      </c>
      <c r="T546" s="12" t="str">
        <f t="shared" si="172"/>
        <v/>
      </c>
      <c r="U546" s="12" t="str">
        <f t="shared" si="173"/>
        <v/>
      </c>
      <c r="V546" s="12"/>
      <c r="Y546" s="12">
        <f t="shared" si="174"/>
        <v>0</v>
      </c>
      <c r="Z546" s="12">
        <f t="shared" si="175"/>
        <v>0</v>
      </c>
      <c r="AA546" s="12" t="str">
        <f t="shared" si="176"/>
        <v/>
      </c>
      <c r="AB546" s="12" t="str">
        <f t="shared" si="177"/>
        <v/>
      </c>
      <c r="AC546" s="12" t="str">
        <f t="shared" si="178"/>
        <v/>
      </c>
      <c r="AD546" s="12" t="str">
        <f>IF(OR(AE546="",AE546="(blank)",AE546="Grand Total"),"",MAX($AD$3:AD545)+1)</f>
        <v/>
      </c>
    </row>
    <row r="547" spans="3:30">
      <c r="C547" s="12">
        <f t="shared" si="162"/>
        <v>0</v>
      </c>
      <c r="D547" s="12">
        <f t="shared" si="163"/>
        <v>0</v>
      </c>
      <c r="E547" s="12" t="str">
        <f t="shared" si="164"/>
        <v/>
      </c>
      <c r="F547" s="12" t="str">
        <f t="shared" si="165"/>
        <v/>
      </c>
      <c r="G547" s="12"/>
      <c r="H547"/>
      <c r="I547"/>
      <c r="J547" s="12">
        <f t="shared" si="166"/>
        <v>0</v>
      </c>
      <c r="K547" s="12" t="str">
        <f t="shared" si="167"/>
        <v/>
      </c>
      <c r="L547" s="12" t="str">
        <f t="shared" si="168"/>
        <v/>
      </c>
      <c r="M547" s="12" t="str">
        <f t="shared" si="169"/>
        <v/>
      </c>
      <c r="N547" s="12"/>
      <c r="P547"/>
      <c r="Q547"/>
      <c r="R547" s="12">
        <f t="shared" si="170"/>
        <v>0</v>
      </c>
      <c r="S547" s="12" t="str">
        <f t="shared" si="171"/>
        <v/>
      </c>
      <c r="T547" s="12" t="str">
        <f t="shared" si="172"/>
        <v/>
      </c>
      <c r="U547" s="12" t="str">
        <f t="shared" si="173"/>
        <v/>
      </c>
      <c r="V547" s="12"/>
      <c r="Y547" s="12">
        <f t="shared" si="174"/>
        <v>0</v>
      </c>
      <c r="Z547" s="12">
        <f t="shared" si="175"/>
        <v>0</v>
      </c>
      <c r="AA547" s="12" t="str">
        <f t="shared" si="176"/>
        <v/>
      </c>
      <c r="AB547" s="12" t="str">
        <f t="shared" si="177"/>
        <v/>
      </c>
      <c r="AC547" s="12" t="str">
        <f t="shared" si="178"/>
        <v/>
      </c>
      <c r="AD547" s="12" t="str">
        <f>IF(OR(AE547="",AE547="(blank)",AE547="Grand Total"),"",MAX($AD$3:AD546)+1)</f>
        <v/>
      </c>
    </row>
    <row r="548" spans="3:30">
      <c r="C548" s="12">
        <f t="shared" si="162"/>
        <v>0</v>
      </c>
      <c r="D548" s="12">
        <f t="shared" si="163"/>
        <v>0</v>
      </c>
      <c r="E548" s="12" t="str">
        <f t="shared" si="164"/>
        <v/>
      </c>
      <c r="F548" s="12" t="str">
        <f t="shared" si="165"/>
        <v/>
      </c>
      <c r="G548" s="12"/>
      <c r="H548"/>
      <c r="I548"/>
      <c r="J548" s="12">
        <f t="shared" si="166"/>
        <v>0</v>
      </c>
      <c r="K548" s="12" t="str">
        <f t="shared" si="167"/>
        <v/>
      </c>
      <c r="L548" s="12" t="str">
        <f t="shared" si="168"/>
        <v/>
      </c>
      <c r="M548" s="12" t="str">
        <f t="shared" si="169"/>
        <v/>
      </c>
      <c r="N548" s="12"/>
      <c r="P548"/>
      <c r="Q548"/>
      <c r="R548" s="12">
        <f t="shared" si="170"/>
        <v>0</v>
      </c>
      <c r="S548" s="12" t="str">
        <f t="shared" si="171"/>
        <v/>
      </c>
      <c r="T548" s="12" t="str">
        <f t="shared" si="172"/>
        <v/>
      </c>
      <c r="U548" s="12" t="str">
        <f t="shared" si="173"/>
        <v/>
      </c>
      <c r="V548" s="12"/>
      <c r="Y548" s="12">
        <f t="shared" si="174"/>
        <v>0</v>
      </c>
      <c r="Z548" s="12">
        <f t="shared" si="175"/>
        <v>0</v>
      </c>
      <c r="AA548" s="12" t="str">
        <f t="shared" si="176"/>
        <v/>
      </c>
      <c r="AB548" s="12" t="str">
        <f t="shared" si="177"/>
        <v/>
      </c>
      <c r="AC548" s="12" t="str">
        <f t="shared" si="178"/>
        <v/>
      </c>
      <c r="AD548" s="12" t="str">
        <f>IF(OR(AE548="",AE548="(blank)",AE548="Grand Total"),"",MAX($AD$3:AD547)+1)</f>
        <v/>
      </c>
    </row>
    <row r="549" spans="3:30">
      <c r="C549" s="12">
        <f t="shared" si="162"/>
        <v>0</v>
      </c>
      <c r="D549" s="12">
        <f t="shared" si="163"/>
        <v>0</v>
      </c>
      <c r="E549" s="12" t="str">
        <f t="shared" si="164"/>
        <v/>
      </c>
      <c r="F549" s="12" t="str">
        <f t="shared" si="165"/>
        <v/>
      </c>
      <c r="G549" s="12"/>
      <c r="H549"/>
      <c r="I549"/>
      <c r="J549" s="12">
        <f t="shared" si="166"/>
        <v>0</v>
      </c>
      <c r="K549" s="12" t="str">
        <f t="shared" si="167"/>
        <v/>
      </c>
      <c r="L549" s="12" t="str">
        <f t="shared" si="168"/>
        <v/>
      </c>
      <c r="M549" s="12" t="str">
        <f t="shared" si="169"/>
        <v/>
      </c>
      <c r="N549" s="12"/>
      <c r="P549"/>
      <c r="Q549"/>
      <c r="R549" s="12">
        <f t="shared" si="170"/>
        <v>0</v>
      </c>
      <c r="S549" s="12" t="str">
        <f t="shared" si="171"/>
        <v/>
      </c>
      <c r="T549" s="12" t="str">
        <f t="shared" si="172"/>
        <v/>
      </c>
      <c r="U549" s="12" t="str">
        <f t="shared" si="173"/>
        <v/>
      </c>
      <c r="V549" s="12"/>
      <c r="Y549" s="12">
        <f t="shared" si="174"/>
        <v>0</v>
      </c>
      <c r="Z549" s="12">
        <f t="shared" si="175"/>
        <v>0</v>
      </c>
      <c r="AA549" s="12" t="str">
        <f t="shared" si="176"/>
        <v/>
      </c>
      <c r="AB549" s="12" t="str">
        <f t="shared" si="177"/>
        <v/>
      </c>
      <c r="AC549" s="12" t="str">
        <f t="shared" si="178"/>
        <v/>
      </c>
      <c r="AD549" s="12" t="str">
        <f>IF(OR(AE549="",AE549="(blank)",AE549="Grand Total"),"",MAX($AD$3:AD548)+1)</f>
        <v/>
      </c>
    </row>
    <row r="550" spans="3:30">
      <c r="C550" s="12">
        <f t="shared" si="162"/>
        <v>0</v>
      </c>
      <c r="D550" s="12">
        <f t="shared" si="163"/>
        <v>0</v>
      </c>
      <c r="E550" s="12" t="str">
        <f t="shared" si="164"/>
        <v/>
      </c>
      <c r="F550" s="12" t="str">
        <f t="shared" si="165"/>
        <v/>
      </c>
      <c r="G550" s="12"/>
      <c r="H550"/>
      <c r="I550"/>
      <c r="J550" s="12">
        <f t="shared" si="166"/>
        <v>0</v>
      </c>
      <c r="K550" s="12" t="str">
        <f t="shared" si="167"/>
        <v/>
      </c>
      <c r="L550" s="12" t="str">
        <f t="shared" si="168"/>
        <v/>
      </c>
      <c r="M550" s="12" t="str">
        <f t="shared" si="169"/>
        <v/>
      </c>
      <c r="N550" s="12"/>
      <c r="P550"/>
      <c r="Q550"/>
      <c r="R550" s="12">
        <f t="shared" si="170"/>
        <v>0</v>
      </c>
      <c r="S550" s="12" t="str">
        <f t="shared" si="171"/>
        <v/>
      </c>
      <c r="T550" s="12" t="str">
        <f t="shared" si="172"/>
        <v/>
      </c>
      <c r="U550" s="12" t="str">
        <f t="shared" si="173"/>
        <v/>
      </c>
      <c r="V550" s="12"/>
      <c r="Y550" s="12">
        <f t="shared" si="174"/>
        <v>0</v>
      </c>
      <c r="Z550" s="12">
        <f t="shared" si="175"/>
        <v>0</v>
      </c>
      <c r="AA550" s="12" t="str">
        <f t="shared" si="176"/>
        <v/>
      </c>
      <c r="AB550" s="12" t="str">
        <f t="shared" si="177"/>
        <v/>
      </c>
      <c r="AC550" s="12" t="str">
        <f t="shared" si="178"/>
        <v/>
      </c>
      <c r="AD550" s="12" t="str">
        <f>IF(OR(AE550="",AE550="(blank)",AE550="Grand Total"),"",MAX($AD$3:AD549)+1)</f>
        <v/>
      </c>
    </row>
    <row r="551" spans="3:30">
      <c r="C551" s="12">
        <f t="shared" si="162"/>
        <v>0</v>
      </c>
      <c r="D551" s="12">
        <f t="shared" si="163"/>
        <v>0</v>
      </c>
      <c r="E551" s="12" t="str">
        <f t="shared" si="164"/>
        <v/>
      </c>
      <c r="F551" s="12" t="str">
        <f t="shared" si="165"/>
        <v/>
      </c>
      <c r="G551" s="12"/>
      <c r="H551"/>
      <c r="I551"/>
      <c r="J551" s="12">
        <f t="shared" si="166"/>
        <v>0</v>
      </c>
      <c r="K551" s="12" t="str">
        <f t="shared" si="167"/>
        <v/>
      </c>
      <c r="L551" s="12" t="str">
        <f t="shared" si="168"/>
        <v/>
      </c>
      <c r="M551" s="12" t="str">
        <f t="shared" si="169"/>
        <v/>
      </c>
      <c r="N551" s="12"/>
      <c r="P551"/>
      <c r="Q551"/>
      <c r="R551" s="12">
        <f t="shared" si="170"/>
        <v>0</v>
      </c>
      <c r="S551" s="12" t="str">
        <f t="shared" si="171"/>
        <v/>
      </c>
      <c r="T551" s="12" t="str">
        <f t="shared" si="172"/>
        <v/>
      </c>
      <c r="U551" s="12" t="str">
        <f t="shared" si="173"/>
        <v/>
      </c>
      <c r="V551" s="12"/>
      <c r="Y551" s="12">
        <f t="shared" si="174"/>
        <v>0</v>
      </c>
      <c r="Z551" s="12">
        <f t="shared" si="175"/>
        <v>0</v>
      </c>
      <c r="AA551" s="12" t="str">
        <f t="shared" si="176"/>
        <v/>
      </c>
      <c r="AB551" s="12" t="str">
        <f t="shared" si="177"/>
        <v/>
      </c>
      <c r="AC551" s="12" t="str">
        <f t="shared" si="178"/>
        <v/>
      </c>
      <c r="AD551" s="12" t="str">
        <f>IF(OR(AE551="",AE551="(blank)",AE551="Grand Total"),"",MAX($AD$3:AD550)+1)</f>
        <v/>
      </c>
    </row>
    <row r="552" spans="3:30">
      <c r="C552" s="12">
        <f t="shared" si="162"/>
        <v>0</v>
      </c>
      <c r="D552" s="12">
        <f t="shared" si="163"/>
        <v>0</v>
      </c>
      <c r="E552" s="12" t="str">
        <f t="shared" si="164"/>
        <v/>
      </c>
      <c r="F552" s="12" t="str">
        <f t="shared" si="165"/>
        <v/>
      </c>
      <c r="G552" s="12"/>
      <c r="H552"/>
      <c r="I552"/>
      <c r="J552" s="12">
        <f t="shared" si="166"/>
        <v>0</v>
      </c>
      <c r="K552" s="12" t="str">
        <f t="shared" si="167"/>
        <v/>
      </c>
      <c r="L552" s="12" t="str">
        <f t="shared" si="168"/>
        <v/>
      </c>
      <c r="M552" s="12" t="str">
        <f t="shared" si="169"/>
        <v/>
      </c>
      <c r="N552" s="12"/>
      <c r="P552"/>
      <c r="Q552"/>
      <c r="R552" s="12">
        <f t="shared" si="170"/>
        <v>0</v>
      </c>
      <c r="S552" s="12" t="str">
        <f t="shared" si="171"/>
        <v/>
      </c>
      <c r="T552" s="12" t="str">
        <f t="shared" si="172"/>
        <v/>
      </c>
      <c r="U552" s="12" t="str">
        <f t="shared" si="173"/>
        <v/>
      </c>
      <c r="V552" s="12"/>
      <c r="Y552" s="12">
        <f t="shared" si="174"/>
        <v>0</v>
      </c>
      <c r="Z552" s="12">
        <f t="shared" si="175"/>
        <v>0</v>
      </c>
      <c r="AA552" s="12" t="str">
        <f t="shared" si="176"/>
        <v/>
      </c>
      <c r="AB552" s="12" t="str">
        <f t="shared" si="177"/>
        <v/>
      </c>
      <c r="AC552" s="12" t="str">
        <f t="shared" si="178"/>
        <v/>
      </c>
      <c r="AD552" s="12" t="str">
        <f>IF(OR(AE552="",AE552="(blank)",AE552="Grand Total"),"",MAX($AD$3:AD551)+1)</f>
        <v/>
      </c>
    </row>
    <row r="553" spans="3:30">
      <c r="C553" s="12">
        <f t="shared" si="162"/>
        <v>0</v>
      </c>
      <c r="D553" s="12">
        <f t="shared" si="163"/>
        <v>0</v>
      </c>
      <c r="E553" s="12" t="str">
        <f t="shared" si="164"/>
        <v/>
      </c>
      <c r="F553" s="12" t="str">
        <f t="shared" si="165"/>
        <v/>
      </c>
      <c r="G553" s="12"/>
      <c r="H553"/>
      <c r="I553"/>
      <c r="J553" s="12">
        <f t="shared" si="166"/>
        <v>0</v>
      </c>
      <c r="K553" s="12" t="str">
        <f t="shared" si="167"/>
        <v/>
      </c>
      <c r="L553" s="12" t="str">
        <f t="shared" si="168"/>
        <v/>
      </c>
      <c r="M553" s="12" t="str">
        <f t="shared" si="169"/>
        <v/>
      </c>
      <c r="N553" s="12"/>
      <c r="P553"/>
      <c r="Q553"/>
      <c r="R553" s="12">
        <f t="shared" si="170"/>
        <v>0</v>
      </c>
      <c r="S553" s="12" t="str">
        <f t="shared" si="171"/>
        <v/>
      </c>
      <c r="T553" s="12" t="str">
        <f t="shared" si="172"/>
        <v/>
      </c>
      <c r="U553" s="12" t="str">
        <f t="shared" si="173"/>
        <v/>
      </c>
      <c r="V553" s="12"/>
      <c r="Y553" s="12">
        <f t="shared" si="174"/>
        <v>0</v>
      </c>
      <c r="Z553" s="12">
        <f t="shared" si="175"/>
        <v>0</v>
      </c>
      <c r="AA553" s="12" t="str">
        <f t="shared" si="176"/>
        <v/>
      </c>
      <c r="AB553" s="12" t="str">
        <f t="shared" si="177"/>
        <v/>
      </c>
      <c r="AC553" s="12" t="str">
        <f t="shared" si="178"/>
        <v/>
      </c>
      <c r="AD553" s="12" t="str">
        <f>IF(OR(AE553="",AE553="(blank)",AE553="Grand Total"),"",MAX($AD$3:AD552)+1)</f>
        <v/>
      </c>
    </row>
    <row r="554" spans="3:30">
      <c r="C554" s="12">
        <f t="shared" si="162"/>
        <v>0</v>
      </c>
      <c r="D554" s="12">
        <f t="shared" si="163"/>
        <v>0</v>
      </c>
      <c r="E554" s="12" t="str">
        <f t="shared" si="164"/>
        <v/>
      </c>
      <c r="F554" s="12" t="str">
        <f t="shared" si="165"/>
        <v/>
      </c>
      <c r="G554" s="12"/>
      <c r="H554"/>
      <c r="I554"/>
      <c r="J554" s="12">
        <f t="shared" si="166"/>
        <v>0</v>
      </c>
      <c r="K554" s="12" t="str">
        <f t="shared" si="167"/>
        <v/>
      </c>
      <c r="L554" s="12" t="str">
        <f t="shared" si="168"/>
        <v/>
      </c>
      <c r="M554" s="12" t="str">
        <f t="shared" si="169"/>
        <v/>
      </c>
      <c r="N554" s="12"/>
      <c r="P554"/>
      <c r="Q554"/>
      <c r="R554" s="12">
        <f t="shared" si="170"/>
        <v>0</v>
      </c>
      <c r="S554" s="12" t="str">
        <f t="shared" si="171"/>
        <v/>
      </c>
      <c r="T554" s="12" t="str">
        <f t="shared" si="172"/>
        <v/>
      </c>
      <c r="U554" s="12" t="str">
        <f t="shared" si="173"/>
        <v/>
      </c>
      <c r="V554" s="12"/>
      <c r="Y554" s="12">
        <f t="shared" si="174"/>
        <v>0</v>
      </c>
      <c r="Z554" s="12">
        <f t="shared" si="175"/>
        <v>0</v>
      </c>
      <c r="AA554" s="12" t="str">
        <f t="shared" si="176"/>
        <v/>
      </c>
      <c r="AB554" s="12" t="str">
        <f t="shared" si="177"/>
        <v/>
      </c>
      <c r="AC554" s="12" t="str">
        <f t="shared" si="178"/>
        <v/>
      </c>
      <c r="AD554" s="12" t="str">
        <f>IF(OR(AE554="",AE554="(blank)",AE554="Grand Total"),"",MAX($AD$3:AD553)+1)</f>
        <v/>
      </c>
    </row>
    <row r="555" spans="3:30">
      <c r="C555" s="12">
        <f t="shared" si="162"/>
        <v>0</v>
      </c>
      <c r="D555" s="12">
        <f t="shared" si="163"/>
        <v>0</v>
      </c>
      <c r="E555" s="12" t="str">
        <f t="shared" si="164"/>
        <v/>
      </c>
      <c r="F555" s="12" t="str">
        <f t="shared" si="165"/>
        <v/>
      </c>
      <c r="G555" s="12"/>
      <c r="H555"/>
      <c r="I555"/>
      <c r="J555" s="12">
        <f t="shared" si="166"/>
        <v>0</v>
      </c>
      <c r="K555" s="12" t="str">
        <f t="shared" si="167"/>
        <v/>
      </c>
      <c r="L555" s="12" t="str">
        <f t="shared" si="168"/>
        <v/>
      </c>
      <c r="M555" s="12" t="str">
        <f t="shared" si="169"/>
        <v/>
      </c>
      <c r="N555" s="12"/>
      <c r="P555"/>
      <c r="Q555"/>
      <c r="R555" s="12">
        <f t="shared" si="170"/>
        <v>0</v>
      </c>
      <c r="S555" s="12" t="str">
        <f t="shared" si="171"/>
        <v/>
      </c>
      <c r="T555" s="12" t="str">
        <f t="shared" si="172"/>
        <v/>
      </c>
      <c r="U555" s="12" t="str">
        <f t="shared" si="173"/>
        <v/>
      </c>
      <c r="V555" s="12"/>
      <c r="Y555" s="12">
        <f t="shared" si="174"/>
        <v>0</v>
      </c>
      <c r="Z555" s="12">
        <f t="shared" si="175"/>
        <v>0</v>
      </c>
      <c r="AA555" s="12" t="str">
        <f t="shared" si="176"/>
        <v/>
      </c>
      <c r="AB555" s="12" t="str">
        <f t="shared" si="177"/>
        <v/>
      </c>
      <c r="AC555" s="12" t="str">
        <f t="shared" si="178"/>
        <v/>
      </c>
      <c r="AD555" s="12" t="str">
        <f>IF(OR(AE555="",AE555="(blank)",AE555="Grand Total"),"",MAX($AD$3:AD554)+1)</f>
        <v/>
      </c>
    </row>
    <row r="556" spans="3:30">
      <c r="C556" s="12">
        <f t="shared" si="162"/>
        <v>0</v>
      </c>
      <c r="D556" s="12">
        <f t="shared" si="163"/>
        <v>0</v>
      </c>
      <c r="E556" s="12" t="str">
        <f t="shared" si="164"/>
        <v/>
      </c>
      <c r="F556" s="12" t="str">
        <f t="shared" si="165"/>
        <v/>
      </c>
      <c r="G556" s="12"/>
      <c r="H556"/>
      <c r="I556"/>
      <c r="J556" s="12">
        <f t="shared" si="166"/>
        <v>0</v>
      </c>
      <c r="K556" s="12" t="str">
        <f t="shared" si="167"/>
        <v/>
      </c>
      <c r="L556" s="12" t="str">
        <f t="shared" si="168"/>
        <v/>
      </c>
      <c r="M556" s="12" t="str">
        <f t="shared" si="169"/>
        <v/>
      </c>
      <c r="N556" s="12"/>
      <c r="P556"/>
      <c r="Q556"/>
      <c r="R556" s="12">
        <f t="shared" si="170"/>
        <v>0</v>
      </c>
      <c r="S556" s="12" t="str">
        <f t="shared" si="171"/>
        <v/>
      </c>
      <c r="T556" s="12" t="str">
        <f t="shared" si="172"/>
        <v/>
      </c>
      <c r="U556" s="12" t="str">
        <f t="shared" si="173"/>
        <v/>
      </c>
      <c r="V556" s="12"/>
      <c r="Y556" s="12">
        <f t="shared" si="174"/>
        <v>0</v>
      </c>
      <c r="Z556" s="12">
        <f t="shared" si="175"/>
        <v>0</v>
      </c>
      <c r="AA556" s="12" t="str">
        <f t="shared" si="176"/>
        <v/>
      </c>
      <c r="AB556" s="12" t="str">
        <f t="shared" si="177"/>
        <v/>
      </c>
      <c r="AC556" s="12" t="str">
        <f t="shared" si="178"/>
        <v/>
      </c>
      <c r="AD556" s="12" t="str">
        <f>IF(OR(AE556="",AE556="(blank)",AE556="Grand Total"),"",MAX($AD$3:AD555)+1)</f>
        <v/>
      </c>
    </row>
    <row r="557" spans="3:30">
      <c r="C557" s="12">
        <f t="shared" si="162"/>
        <v>0</v>
      </c>
      <c r="D557" s="12">
        <f t="shared" si="163"/>
        <v>0</v>
      </c>
      <c r="E557" s="12" t="str">
        <f t="shared" si="164"/>
        <v/>
      </c>
      <c r="F557" s="12" t="str">
        <f t="shared" si="165"/>
        <v/>
      </c>
      <c r="G557" s="12"/>
      <c r="H557"/>
      <c r="I557"/>
      <c r="J557" s="12">
        <f t="shared" si="166"/>
        <v>0</v>
      </c>
      <c r="K557" s="12" t="str">
        <f t="shared" si="167"/>
        <v/>
      </c>
      <c r="L557" s="12" t="str">
        <f t="shared" si="168"/>
        <v/>
      </c>
      <c r="M557" s="12" t="str">
        <f t="shared" si="169"/>
        <v/>
      </c>
      <c r="N557" s="12"/>
      <c r="P557"/>
      <c r="Q557"/>
      <c r="R557" s="12">
        <f t="shared" si="170"/>
        <v>0</v>
      </c>
      <c r="S557" s="12" t="str">
        <f t="shared" si="171"/>
        <v/>
      </c>
      <c r="T557" s="12" t="str">
        <f t="shared" si="172"/>
        <v/>
      </c>
      <c r="U557" s="12" t="str">
        <f t="shared" si="173"/>
        <v/>
      </c>
      <c r="V557" s="12"/>
      <c r="Y557" s="12">
        <f t="shared" si="174"/>
        <v>0</v>
      </c>
      <c r="Z557" s="12">
        <f t="shared" si="175"/>
        <v>0</v>
      </c>
      <c r="AA557" s="12" t="str">
        <f t="shared" si="176"/>
        <v/>
      </c>
      <c r="AB557" s="12" t="str">
        <f t="shared" si="177"/>
        <v/>
      </c>
      <c r="AC557" s="12" t="str">
        <f t="shared" si="178"/>
        <v/>
      </c>
      <c r="AD557" s="12" t="str">
        <f>IF(OR(AE557="",AE557="(blank)",AE557="Grand Total"),"",MAX($AD$3:AD556)+1)</f>
        <v/>
      </c>
    </row>
    <row r="558" spans="3:30">
      <c r="C558" s="12">
        <f t="shared" si="162"/>
        <v>0</v>
      </c>
      <c r="D558" s="12">
        <f t="shared" si="163"/>
        <v>0</v>
      </c>
      <c r="E558" s="12" t="str">
        <f t="shared" si="164"/>
        <v/>
      </c>
      <c r="F558" s="12" t="str">
        <f t="shared" si="165"/>
        <v/>
      </c>
      <c r="G558" s="12"/>
      <c r="H558"/>
      <c r="I558"/>
      <c r="J558" s="12">
        <f t="shared" si="166"/>
        <v>0</v>
      </c>
      <c r="K558" s="12" t="str">
        <f t="shared" si="167"/>
        <v/>
      </c>
      <c r="L558" s="12" t="str">
        <f t="shared" si="168"/>
        <v/>
      </c>
      <c r="M558" s="12" t="str">
        <f t="shared" si="169"/>
        <v/>
      </c>
      <c r="N558" s="12"/>
      <c r="P558"/>
      <c r="Q558"/>
      <c r="R558" s="12">
        <f t="shared" si="170"/>
        <v>0</v>
      </c>
      <c r="S558" s="12" t="str">
        <f t="shared" si="171"/>
        <v/>
      </c>
      <c r="T558" s="12" t="str">
        <f t="shared" si="172"/>
        <v/>
      </c>
      <c r="U558" s="12" t="str">
        <f t="shared" si="173"/>
        <v/>
      </c>
      <c r="V558" s="12"/>
      <c r="Y558" s="12">
        <f t="shared" si="174"/>
        <v>0</v>
      </c>
      <c r="Z558" s="12">
        <f t="shared" si="175"/>
        <v>0</v>
      </c>
      <c r="AA558" s="12" t="str">
        <f t="shared" si="176"/>
        <v/>
      </c>
      <c r="AB558" s="12" t="str">
        <f t="shared" si="177"/>
        <v/>
      </c>
      <c r="AC558" s="12" t="str">
        <f t="shared" si="178"/>
        <v/>
      </c>
      <c r="AD558" s="12" t="str">
        <f>IF(OR(AE558="",AE558="(blank)",AE558="Grand Total"),"",MAX($AD$3:AD557)+1)</f>
        <v/>
      </c>
    </row>
    <row r="559" spans="3:30">
      <c r="C559" s="12">
        <f t="shared" si="162"/>
        <v>0</v>
      </c>
      <c r="D559" s="12">
        <f t="shared" si="163"/>
        <v>0</v>
      </c>
      <c r="E559" s="12" t="str">
        <f t="shared" si="164"/>
        <v/>
      </c>
      <c r="F559" s="12" t="str">
        <f t="shared" si="165"/>
        <v/>
      </c>
      <c r="G559" s="12"/>
      <c r="H559"/>
      <c r="I559"/>
      <c r="J559" s="12">
        <f t="shared" si="166"/>
        <v>0</v>
      </c>
      <c r="K559" s="12" t="str">
        <f t="shared" si="167"/>
        <v/>
      </c>
      <c r="L559" s="12" t="str">
        <f t="shared" si="168"/>
        <v/>
      </c>
      <c r="M559" s="12" t="str">
        <f t="shared" si="169"/>
        <v/>
      </c>
      <c r="N559" s="12"/>
      <c r="P559"/>
      <c r="Q559"/>
      <c r="R559" s="12">
        <f t="shared" si="170"/>
        <v>0</v>
      </c>
      <c r="S559" s="12" t="str">
        <f t="shared" si="171"/>
        <v/>
      </c>
      <c r="T559" s="12" t="str">
        <f t="shared" si="172"/>
        <v/>
      </c>
      <c r="U559" s="12" t="str">
        <f t="shared" si="173"/>
        <v/>
      </c>
      <c r="V559" s="12"/>
      <c r="Y559" s="12">
        <f t="shared" si="174"/>
        <v>0</v>
      </c>
      <c r="Z559" s="12">
        <f t="shared" si="175"/>
        <v>0</v>
      </c>
      <c r="AA559" s="12" t="str">
        <f t="shared" si="176"/>
        <v/>
      </c>
      <c r="AB559" s="12" t="str">
        <f t="shared" si="177"/>
        <v/>
      </c>
      <c r="AC559" s="12" t="str">
        <f t="shared" si="178"/>
        <v/>
      </c>
      <c r="AD559" s="12" t="str">
        <f>IF(OR(AE559="",AE559="(blank)",AE559="Grand Total"),"",MAX($AD$3:AD558)+1)</f>
        <v/>
      </c>
    </row>
    <row r="560" spans="3:30">
      <c r="C560" s="12">
        <f t="shared" si="162"/>
        <v>0</v>
      </c>
      <c r="D560" s="12">
        <f t="shared" si="163"/>
        <v>0</v>
      </c>
      <c r="E560" s="12" t="str">
        <f t="shared" si="164"/>
        <v/>
      </c>
      <c r="F560" s="12" t="str">
        <f t="shared" si="165"/>
        <v/>
      </c>
      <c r="G560" s="12"/>
      <c r="H560"/>
      <c r="I560"/>
      <c r="J560" s="12">
        <f t="shared" si="166"/>
        <v>0</v>
      </c>
      <c r="K560" s="12" t="str">
        <f t="shared" si="167"/>
        <v/>
      </c>
      <c r="L560" s="12" t="str">
        <f t="shared" si="168"/>
        <v/>
      </c>
      <c r="M560" s="12" t="str">
        <f t="shared" si="169"/>
        <v/>
      </c>
      <c r="N560" s="12"/>
      <c r="P560"/>
      <c r="Q560"/>
      <c r="R560" s="12">
        <f t="shared" si="170"/>
        <v>0</v>
      </c>
      <c r="S560" s="12" t="str">
        <f t="shared" si="171"/>
        <v/>
      </c>
      <c r="T560" s="12" t="str">
        <f t="shared" si="172"/>
        <v/>
      </c>
      <c r="U560" s="12" t="str">
        <f t="shared" si="173"/>
        <v/>
      </c>
      <c r="V560" s="12"/>
      <c r="Y560" s="12">
        <f t="shared" si="174"/>
        <v>0</v>
      </c>
      <c r="Z560" s="12">
        <f t="shared" si="175"/>
        <v>0</v>
      </c>
      <c r="AA560" s="12" t="str">
        <f t="shared" si="176"/>
        <v/>
      </c>
      <c r="AB560" s="12" t="str">
        <f t="shared" si="177"/>
        <v/>
      </c>
      <c r="AC560" s="12" t="str">
        <f t="shared" si="178"/>
        <v/>
      </c>
      <c r="AD560" s="12" t="str">
        <f>IF(OR(AE560="",AE560="(blank)",AE560="Grand Total"),"",MAX($AD$3:AD559)+1)</f>
        <v/>
      </c>
    </row>
    <row r="561" spans="3:30">
      <c r="C561" s="12">
        <f t="shared" si="162"/>
        <v>0</v>
      </c>
      <c r="D561" s="12">
        <f t="shared" si="163"/>
        <v>0</v>
      </c>
      <c r="E561" s="12" t="str">
        <f t="shared" si="164"/>
        <v/>
      </c>
      <c r="F561" s="12" t="str">
        <f t="shared" si="165"/>
        <v/>
      </c>
      <c r="G561" s="12"/>
      <c r="H561"/>
      <c r="I561"/>
      <c r="J561" s="12">
        <f t="shared" si="166"/>
        <v>0</v>
      </c>
      <c r="K561" s="12" t="str">
        <f t="shared" si="167"/>
        <v/>
      </c>
      <c r="L561" s="12" t="str">
        <f t="shared" si="168"/>
        <v/>
      </c>
      <c r="M561" s="12" t="str">
        <f t="shared" si="169"/>
        <v/>
      </c>
      <c r="N561" s="12"/>
      <c r="P561"/>
      <c r="Q561"/>
      <c r="R561" s="12">
        <f t="shared" si="170"/>
        <v>0</v>
      </c>
      <c r="S561" s="12" t="str">
        <f t="shared" si="171"/>
        <v/>
      </c>
      <c r="T561" s="12" t="str">
        <f t="shared" si="172"/>
        <v/>
      </c>
      <c r="U561" s="12" t="str">
        <f t="shared" si="173"/>
        <v/>
      </c>
      <c r="V561" s="12"/>
      <c r="Y561" s="12">
        <f t="shared" si="174"/>
        <v>0</v>
      </c>
      <c r="Z561" s="12">
        <f t="shared" si="175"/>
        <v>0</v>
      </c>
      <c r="AA561" s="12" t="str">
        <f t="shared" si="176"/>
        <v/>
      </c>
      <c r="AB561" s="12" t="str">
        <f t="shared" si="177"/>
        <v/>
      </c>
      <c r="AC561" s="12" t="str">
        <f t="shared" si="178"/>
        <v/>
      </c>
      <c r="AD561" s="12" t="str">
        <f>IF(OR(AE561="",AE561="(blank)",AE561="Grand Total"),"",MAX($AD$3:AD560)+1)</f>
        <v/>
      </c>
    </row>
    <row r="562" spans="3:30">
      <c r="C562" s="12">
        <f t="shared" si="162"/>
        <v>0</v>
      </c>
      <c r="D562" s="12">
        <f t="shared" si="163"/>
        <v>0</v>
      </c>
      <c r="E562" s="12" t="str">
        <f t="shared" si="164"/>
        <v/>
      </c>
      <c r="F562" s="12" t="str">
        <f t="shared" si="165"/>
        <v/>
      </c>
      <c r="G562" s="12"/>
      <c r="H562"/>
      <c r="I562"/>
      <c r="J562" s="12">
        <f t="shared" si="166"/>
        <v>0</v>
      </c>
      <c r="K562" s="12" t="str">
        <f t="shared" si="167"/>
        <v/>
      </c>
      <c r="L562" s="12" t="str">
        <f t="shared" si="168"/>
        <v/>
      </c>
      <c r="M562" s="12" t="str">
        <f t="shared" si="169"/>
        <v/>
      </c>
      <c r="N562" s="12"/>
      <c r="P562"/>
      <c r="Q562"/>
      <c r="R562" s="12">
        <f t="shared" si="170"/>
        <v>0</v>
      </c>
      <c r="S562" s="12" t="str">
        <f t="shared" si="171"/>
        <v/>
      </c>
      <c r="T562" s="12" t="str">
        <f t="shared" si="172"/>
        <v/>
      </c>
      <c r="U562" s="12" t="str">
        <f t="shared" si="173"/>
        <v/>
      </c>
      <c r="V562" s="12"/>
      <c r="Y562" s="12">
        <f t="shared" si="174"/>
        <v>0</v>
      </c>
      <c r="Z562" s="12">
        <f t="shared" si="175"/>
        <v>0</v>
      </c>
      <c r="AA562" s="12" t="str">
        <f t="shared" si="176"/>
        <v/>
      </c>
      <c r="AB562" s="12" t="str">
        <f t="shared" si="177"/>
        <v/>
      </c>
      <c r="AC562" s="12" t="str">
        <f t="shared" si="178"/>
        <v/>
      </c>
      <c r="AD562" s="12" t="str">
        <f>IF(OR(AE562="",AE562="(blank)",AE562="Grand Total"),"",MAX($AD$3:AD561)+1)</f>
        <v/>
      </c>
    </row>
    <row r="563" spans="3:30">
      <c r="C563" s="12">
        <f t="shared" si="162"/>
        <v>0</v>
      </c>
      <c r="D563" s="12">
        <f t="shared" si="163"/>
        <v>0</v>
      </c>
      <c r="E563" s="12" t="str">
        <f t="shared" si="164"/>
        <v/>
      </c>
      <c r="F563" s="12" t="str">
        <f t="shared" si="165"/>
        <v/>
      </c>
      <c r="G563" s="12"/>
      <c r="H563"/>
      <c r="I563"/>
      <c r="J563" s="12">
        <f t="shared" si="166"/>
        <v>0</v>
      </c>
      <c r="K563" s="12" t="str">
        <f t="shared" si="167"/>
        <v/>
      </c>
      <c r="L563" s="12" t="str">
        <f t="shared" si="168"/>
        <v/>
      </c>
      <c r="M563" s="12" t="str">
        <f t="shared" si="169"/>
        <v/>
      </c>
      <c r="N563" s="12"/>
      <c r="P563"/>
      <c r="Q563"/>
      <c r="R563" s="12">
        <f t="shared" si="170"/>
        <v>0</v>
      </c>
      <c r="S563" s="12" t="str">
        <f t="shared" si="171"/>
        <v/>
      </c>
      <c r="T563" s="12" t="str">
        <f t="shared" si="172"/>
        <v/>
      </c>
      <c r="U563" s="12" t="str">
        <f t="shared" si="173"/>
        <v/>
      </c>
      <c r="V563" s="12"/>
      <c r="Y563" s="12">
        <f t="shared" si="174"/>
        <v>0</v>
      </c>
      <c r="Z563" s="12">
        <f t="shared" si="175"/>
        <v>0</v>
      </c>
      <c r="AA563" s="12" t="str">
        <f t="shared" si="176"/>
        <v/>
      </c>
      <c r="AB563" s="12" t="str">
        <f t="shared" si="177"/>
        <v/>
      </c>
      <c r="AC563" s="12" t="str">
        <f t="shared" si="178"/>
        <v/>
      </c>
      <c r="AD563" s="12" t="str">
        <f>IF(OR(AE563="",AE563="(blank)",AE563="Grand Total"),"",MAX($AD$3:AD562)+1)</f>
        <v/>
      </c>
    </row>
    <row r="564" spans="3:30">
      <c r="C564" s="12">
        <f t="shared" si="162"/>
        <v>0</v>
      </c>
      <c r="D564" s="12">
        <f t="shared" si="163"/>
        <v>0</v>
      </c>
      <c r="E564" s="12" t="str">
        <f t="shared" si="164"/>
        <v/>
      </c>
      <c r="F564" s="12" t="str">
        <f t="shared" si="165"/>
        <v/>
      </c>
      <c r="G564" s="12"/>
      <c r="H564"/>
      <c r="I564"/>
      <c r="J564" s="12">
        <f t="shared" si="166"/>
        <v>0</v>
      </c>
      <c r="K564" s="12" t="str">
        <f t="shared" si="167"/>
        <v/>
      </c>
      <c r="L564" s="12" t="str">
        <f t="shared" si="168"/>
        <v/>
      </c>
      <c r="M564" s="12" t="str">
        <f t="shared" si="169"/>
        <v/>
      </c>
      <c r="N564" s="12"/>
      <c r="P564"/>
      <c r="Q564"/>
      <c r="R564" s="12">
        <f t="shared" si="170"/>
        <v>0</v>
      </c>
      <c r="S564" s="12" t="str">
        <f t="shared" si="171"/>
        <v/>
      </c>
      <c r="T564" s="12" t="str">
        <f t="shared" si="172"/>
        <v/>
      </c>
      <c r="U564" s="12" t="str">
        <f t="shared" si="173"/>
        <v/>
      </c>
      <c r="V564" s="12"/>
      <c r="Y564" s="12">
        <f t="shared" si="174"/>
        <v>0</v>
      </c>
      <c r="Z564" s="12">
        <f t="shared" si="175"/>
        <v>0</v>
      </c>
      <c r="AA564" s="12" t="str">
        <f t="shared" si="176"/>
        <v/>
      </c>
      <c r="AB564" s="12" t="str">
        <f t="shared" si="177"/>
        <v/>
      </c>
      <c r="AC564" s="12" t="str">
        <f t="shared" si="178"/>
        <v/>
      </c>
      <c r="AD564" s="12" t="str">
        <f>IF(OR(AE564="",AE564="(blank)",AE564="Grand Total"),"",MAX($AD$3:AD563)+1)</f>
        <v/>
      </c>
    </row>
    <row r="565" spans="3:30">
      <c r="C565" s="12">
        <f t="shared" si="162"/>
        <v>0</v>
      </c>
      <c r="D565" s="12">
        <f t="shared" si="163"/>
        <v>0</v>
      </c>
      <c r="E565" s="12" t="str">
        <f t="shared" si="164"/>
        <v/>
      </c>
      <c r="F565" s="12" t="str">
        <f t="shared" si="165"/>
        <v/>
      </c>
      <c r="G565" s="12"/>
      <c r="H565"/>
      <c r="I565"/>
      <c r="J565" s="12">
        <f t="shared" si="166"/>
        <v>0</v>
      </c>
      <c r="K565" s="12" t="str">
        <f t="shared" si="167"/>
        <v/>
      </c>
      <c r="L565" s="12" t="str">
        <f t="shared" si="168"/>
        <v/>
      </c>
      <c r="M565" s="12" t="str">
        <f t="shared" si="169"/>
        <v/>
      </c>
      <c r="N565" s="12"/>
      <c r="P565"/>
      <c r="Q565"/>
      <c r="R565" s="12">
        <f t="shared" si="170"/>
        <v>0</v>
      </c>
      <c r="S565" s="12" t="str">
        <f t="shared" si="171"/>
        <v/>
      </c>
      <c r="T565" s="12" t="str">
        <f t="shared" si="172"/>
        <v/>
      </c>
      <c r="U565" s="12" t="str">
        <f t="shared" si="173"/>
        <v/>
      </c>
      <c r="V565" s="12"/>
      <c r="Y565" s="12">
        <f t="shared" si="174"/>
        <v>0</v>
      </c>
      <c r="Z565" s="12">
        <f t="shared" si="175"/>
        <v>0</v>
      </c>
      <c r="AA565" s="12" t="str">
        <f t="shared" si="176"/>
        <v/>
      </c>
      <c r="AB565" s="12" t="str">
        <f t="shared" si="177"/>
        <v/>
      </c>
      <c r="AC565" s="12" t="str">
        <f t="shared" si="178"/>
        <v/>
      </c>
      <c r="AD565" s="12" t="str">
        <f>IF(OR(AE565="",AE565="(blank)",AE565="Grand Total"),"",MAX($AD$3:AD564)+1)</f>
        <v/>
      </c>
    </row>
    <row r="566" spans="3:30">
      <c r="C566" s="12">
        <f t="shared" si="162"/>
        <v>0</v>
      </c>
      <c r="D566" s="12">
        <f t="shared" si="163"/>
        <v>0</v>
      </c>
      <c r="E566" s="12" t="str">
        <f t="shared" si="164"/>
        <v/>
      </c>
      <c r="F566" s="12" t="str">
        <f t="shared" si="165"/>
        <v/>
      </c>
      <c r="G566" s="12"/>
      <c r="H566"/>
      <c r="I566"/>
      <c r="J566" s="12">
        <f t="shared" si="166"/>
        <v>0</v>
      </c>
      <c r="K566" s="12" t="str">
        <f t="shared" si="167"/>
        <v/>
      </c>
      <c r="L566" s="12" t="str">
        <f t="shared" si="168"/>
        <v/>
      </c>
      <c r="M566" s="12" t="str">
        <f t="shared" si="169"/>
        <v/>
      </c>
      <c r="N566" s="12"/>
      <c r="P566"/>
      <c r="Q566"/>
      <c r="R566" s="12">
        <f t="shared" si="170"/>
        <v>0</v>
      </c>
      <c r="S566" s="12" t="str">
        <f t="shared" si="171"/>
        <v/>
      </c>
      <c r="T566" s="12" t="str">
        <f t="shared" si="172"/>
        <v/>
      </c>
      <c r="U566" s="12" t="str">
        <f t="shared" si="173"/>
        <v/>
      </c>
      <c r="V566" s="12"/>
      <c r="Y566" s="12">
        <f t="shared" si="174"/>
        <v>0</v>
      </c>
      <c r="Z566" s="12">
        <f t="shared" si="175"/>
        <v>0</v>
      </c>
      <c r="AA566" s="12" t="str">
        <f t="shared" si="176"/>
        <v/>
      </c>
      <c r="AB566" s="12" t="str">
        <f t="shared" si="177"/>
        <v/>
      </c>
      <c r="AC566" s="12" t="str">
        <f t="shared" si="178"/>
        <v/>
      </c>
      <c r="AD566" s="12" t="str">
        <f>IF(OR(AE566="",AE566="(blank)",AE566="Grand Total"),"",MAX($AD$3:AD565)+1)</f>
        <v/>
      </c>
    </row>
    <row r="567" spans="3:30">
      <c r="C567" s="12">
        <f t="shared" si="162"/>
        <v>0</v>
      </c>
      <c r="D567" s="12">
        <f t="shared" si="163"/>
        <v>0</v>
      </c>
      <c r="E567" s="12" t="str">
        <f t="shared" si="164"/>
        <v/>
      </c>
      <c r="F567" s="12" t="str">
        <f t="shared" si="165"/>
        <v/>
      </c>
      <c r="G567" s="12"/>
      <c r="H567"/>
      <c r="I567"/>
      <c r="J567" s="12">
        <f t="shared" si="166"/>
        <v>0</v>
      </c>
      <c r="K567" s="12" t="str">
        <f t="shared" si="167"/>
        <v/>
      </c>
      <c r="L567" s="12" t="str">
        <f t="shared" si="168"/>
        <v/>
      </c>
      <c r="M567" s="12" t="str">
        <f t="shared" si="169"/>
        <v/>
      </c>
      <c r="N567" s="12"/>
      <c r="P567"/>
      <c r="Q567"/>
      <c r="R567" s="12">
        <f t="shared" si="170"/>
        <v>0</v>
      </c>
      <c r="S567" s="12" t="str">
        <f t="shared" si="171"/>
        <v/>
      </c>
      <c r="T567" s="12" t="str">
        <f t="shared" si="172"/>
        <v/>
      </c>
      <c r="U567" s="12" t="str">
        <f t="shared" si="173"/>
        <v/>
      </c>
      <c r="V567" s="12"/>
      <c r="Y567" s="12">
        <f t="shared" si="174"/>
        <v>0</v>
      </c>
      <c r="Z567" s="12">
        <f t="shared" si="175"/>
        <v>0</v>
      </c>
      <c r="AA567" s="12" t="str">
        <f t="shared" si="176"/>
        <v/>
      </c>
      <c r="AB567" s="12" t="str">
        <f t="shared" si="177"/>
        <v/>
      </c>
      <c r="AC567" s="12" t="str">
        <f t="shared" si="178"/>
        <v/>
      </c>
      <c r="AD567" s="12" t="str">
        <f>IF(OR(AE567="",AE567="(blank)",AE567="Grand Total"),"",MAX($AD$3:AD566)+1)</f>
        <v/>
      </c>
    </row>
    <row r="568" spans="3:30">
      <c r="C568" s="12">
        <f t="shared" si="162"/>
        <v>0</v>
      </c>
      <c r="D568" s="12">
        <f t="shared" si="163"/>
        <v>0</v>
      </c>
      <c r="E568" s="12" t="str">
        <f t="shared" si="164"/>
        <v/>
      </c>
      <c r="F568" s="12" t="str">
        <f t="shared" si="165"/>
        <v/>
      </c>
      <c r="G568" s="12"/>
      <c r="H568"/>
      <c r="I568"/>
      <c r="J568" s="12">
        <f t="shared" si="166"/>
        <v>0</v>
      </c>
      <c r="K568" s="12" t="str">
        <f t="shared" si="167"/>
        <v/>
      </c>
      <c r="L568" s="12" t="str">
        <f t="shared" si="168"/>
        <v/>
      </c>
      <c r="M568" s="12" t="str">
        <f t="shared" si="169"/>
        <v/>
      </c>
      <c r="N568" s="12"/>
      <c r="P568"/>
      <c r="Q568"/>
      <c r="R568" s="12">
        <f t="shared" si="170"/>
        <v>0</v>
      </c>
      <c r="S568" s="12" t="str">
        <f t="shared" si="171"/>
        <v/>
      </c>
      <c r="T568" s="12" t="str">
        <f t="shared" si="172"/>
        <v/>
      </c>
      <c r="U568" s="12" t="str">
        <f t="shared" si="173"/>
        <v/>
      </c>
      <c r="V568" s="12"/>
      <c r="Y568" s="12">
        <f t="shared" si="174"/>
        <v>0</v>
      </c>
      <c r="Z568" s="12">
        <f t="shared" si="175"/>
        <v>0</v>
      </c>
      <c r="AA568" s="12" t="str">
        <f t="shared" si="176"/>
        <v/>
      </c>
      <c r="AB568" s="12" t="str">
        <f t="shared" si="177"/>
        <v/>
      </c>
      <c r="AC568" s="12" t="str">
        <f t="shared" si="178"/>
        <v/>
      </c>
      <c r="AD568" s="12" t="str">
        <f>IF(OR(AE568="",AE568="(blank)",AE568="Grand Total"),"",MAX($AD$3:AD567)+1)</f>
        <v/>
      </c>
    </row>
    <row r="569" spans="3:30">
      <c r="C569" s="12">
        <f t="shared" si="162"/>
        <v>0</v>
      </c>
      <c r="D569" s="12">
        <f t="shared" si="163"/>
        <v>0</v>
      </c>
      <c r="E569" s="12" t="str">
        <f t="shared" si="164"/>
        <v/>
      </c>
      <c r="F569" s="12" t="str">
        <f t="shared" si="165"/>
        <v/>
      </c>
      <c r="G569" s="12"/>
      <c r="H569"/>
      <c r="I569"/>
      <c r="J569" s="12">
        <f t="shared" si="166"/>
        <v>0</v>
      </c>
      <c r="K569" s="12" t="str">
        <f t="shared" si="167"/>
        <v/>
      </c>
      <c r="L569" s="12" t="str">
        <f t="shared" si="168"/>
        <v/>
      </c>
      <c r="M569" s="12" t="str">
        <f t="shared" si="169"/>
        <v/>
      </c>
      <c r="N569" s="12"/>
      <c r="P569"/>
      <c r="Q569"/>
      <c r="R569" s="12">
        <f t="shared" si="170"/>
        <v>0</v>
      </c>
      <c r="S569" s="12" t="str">
        <f t="shared" si="171"/>
        <v/>
      </c>
      <c r="T569" s="12" t="str">
        <f t="shared" si="172"/>
        <v/>
      </c>
      <c r="U569" s="12" t="str">
        <f t="shared" si="173"/>
        <v/>
      </c>
      <c r="V569" s="12"/>
      <c r="Y569" s="12">
        <f t="shared" si="174"/>
        <v>0</v>
      </c>
      <c r="Z569" s="12">
        <f t="shared" si="175"/>
        <v>0</v>
      </c>
      <c r="AA569" s="12" t="str">
        <f t="shared" si="176"/>
        <v/>
      </c>
      <c r="AB569" s="12" t="str">
        <f t="shared" si="177"/>
        <v/>
      </c>
      <c r="AC569" s="12" t="str">
        <f t="shared" si="178"/>
        <v/>
      </c>
      <c r="AD569" s="12" t="str">
        <f>IF(OR(AE569="",AE569="(blank)",AE569="Grand Total"),"",MAX($AD$3:AD568)+1)</f>
        <v/>
      </c>
    </row>
    <row r="570" spans="3:30">
      <c r="C570" s="12">
        <f t="shared" si="162"/>
        <v>0</v>
      </c>
      <c r="D570" s="12">
        <f t="shared" si="163"/>
        <v>0</v>
      </c>
      <c r="E570" s="12" t="str">
        <f t="shared" si="164"/>
        <v/>
      </c>
      <c r="F570" s="12" t="str">
        <f t="shared" si="165"/>
        <v/>
      </c>
      <c r="G570" s="12"/>
      <c r="H570"/>
      <c r="I570"/>
      <c r="J570" s="12">
        <f t="shared" si="166"/>
        <v>0</v>
      </c>
      <c r="K570" s="12" t="str">
        <f t="shared" si="167"/>
        <v/>
      </c>
      <c r="L570" s="12" t="str">
        <f t="shared" si="168"/>
        <v/>
      </c>
      <c r="M570" s="12" t="str">
        <f t="shared" si="169"/>
        <v/>
      </c>
      <c r="N570" s="12"/>
      <c r="P570"/>
      <c r="Q570"/>
      <c r="R570" s="12">
        <f t="shared" si="170"/>
        <v>0</v>
      </c>
      <c r="S570" s="12" t="str">
        <f t="shared" si="171"/>
        <v/>
      </c>
      <c r="T570" s="12" t="str">
        <f t="shared" si="172"/>
        <v/>
      </c>
      <c r="U570" s="12" t="str">
        <f t="shared" si="173"/>
        <v/>
      </c>
      <c r="V570" s="12"/>
      <c r="Y570" s="12">
        <f t="shared" si="174"/>
        <v>0</v>
      </c>
      <c r="Z570" s="12">
        <f t="shared" si="175"/>
        <v>0</v>
      </c>
      <c r="AA570" s="12" t="str">
        <f t="shared" si="176"/>
        <v/>
      </c>
      <c r="AB570" s="12" t="str">
        <f t="shared" si="177"/>
        <v/>
      </c>
      <c r="AC570" s="12" t="str">
        <f t="shared" si="178"/>
        <v/>
      </c>
      <c r="AD570" s="12" t="str">
        <f>IF(OR(AE570="",AE570="(blank)",AE570="Grand Total"),"",MAX($AD$3:AD569)+1)</f>
        <v/>
      </c>
    </row>
    <row r="571" spans="3:30">
      <c r="C571" s="12">
        <f t="shared" si="162"/>
        <v>0</v>
      </c>
      <c r="D571" s="12">
        <f t="shared" si="163"/>
        <v>0</v>
      </c>
      <c r="E571" s="12" t="str">
        <f t="shared" si="164"/>
        <v/>
      </c>
      <c r="F571" s="12" t="str">
        <f t="shared" si="165"/>
        <v/>
      </c>
      <c r="G571" s="12"/>
      <c r="H571"/>
      <c r="I571"/>
      <c r="J571" s="12">
        <f t="shared" si="166"/>
        <v>0</v>
      </c>
      <c r="K571" s="12" t="str">
        <f t="shared" si="167"/>
        <v/>
      </c>
      <c r="L571" s="12" t="str">
        <f t="shared" si="168"/>
        <v/>
      </c>
      <c r="M571" s="12" t="str">
        <f t="shared" si="169"/>
        <v/>
      </c>
      <c r="N571" s="12"/>
      <c r="P571"/>
      <c r="Q571"/>
      <c r="R571" s="12">
        <f t="shared" si="170"/>
        <v>0</v>
      </c>
      <c r="S571" s="12" t="str">
        <f t="shared" si="171"/>
        <v/>
      </c>
      <c r="T571" s="12" t="str">
        <f t="shared" si="172"/>
        <v/>
      </c>
      <c r="U571" s="12" t="str">
        <f t="shared" si="173"/>
        <v/>
      </c>
      <c r="V571" s="12"/>
      <c r="Y571" s="12">
        <f t="shared" si="174"/>
        <v>0</v>
      </c>
      <c r="Z571" s="12">
        <f t="shared" si="175"/>
        <v>0</v>
      </c>
      <c r="AA571" s="12" t="str">
        <f t="shared" si="176"/>
        <v/>
      </c>
      <c r="AB571" s="12" t="str">
        <f t="shared" si="177"/>
        <v/>
      </c>
      <c r="AC571" s="12" t="str">
        <f t="shared" si="178"/>
        <v/>
      </c>
      <c r="AD571" s="12" t="str">
        <f>IF(OR(AE571="",AE571="(blank)",AE571="Grand Total"),"",MAX($AD$3:AD570)+1)</f>
        <v/>
      </c>
    </row>
    <row r="572" spans="3:30">
      <c r="C572" s="12">
        <f t="shared" si="162"/>
        <v>0</v>
      </c>
      <c r="D572" s="12">
        <f t="shared" si="163"/>
        <v>0</v>
      </c>
      <c r="E572" s="12" t="str">
        <f t="shared" si="164"/>
        <v/>
      </c>
      <c r="F572" s="12" t="str">
        <f t="shared" si="165"/>
        <v/>
      </c>
      <c r="G572" s="12"/>
      <c r="H572"/>
      <c r="I572"/>
      <c r="J572" s="12">
        <f t="shared" si="166"/>
        <v>0</v>
      </c>
      <c r="K572" s="12" t="str">
        <f t="shared" si="167"/>
        <v/>
      </c>
      <c r="L572" s="12" t="str">
        <f t="shared" si="168"/>
        <v/>
      </c>
      <c r="M572" s="12" t="str">
        <f t="shared" si="169"/>
        <v/>
      </c>
      <c r="N572" s="12"/>
      <c r="P572"/>
      <c r="Q572"/>
      <c r="R572" s="12">
        <f t="shared" si="170"/>
        <v>0</v>
      </c>
      <c r="S572" s="12" t="str">
        <f t="shared" si="171"/>
        <v/>
      </c>
      <c r="T572" s="12" t="str">
        <f t="shared" si="172"/>
        <v/>
      </c>
      <c r="U572" s="12" t="str">
        <f t="shared" si="173"/>
        <v/>
      </c>
      <c r="V572" s="12"/>
      <c r="Y572" s="12">
        <f t="shared" si="174"/>
        <v>0</v>
      </c>
      <c r="Z572" s="12">
        <f t="shared" si="175"/>
        <v>0</v>
      </c>
      <c r="AA572" s="12" t="str">
        <f t="shared" si="176"/>
        <v/>
      </c>
      <c r="AB572" s="12" t="str">
        <f t="shared" si="177"/>
        <v/>
      </c>
      <c r="AC572" s="12" t="str">
        <f t="shared" si="178"/>
        <v/>
      </c>
      <c r="AD572" s="12" t="str">
        <f>IF(OR(AE572="",AE572="(blank)",AE572="Grand Total"),"",MAX($AD$3:AD571)+1)</f>
        <v/>
      </c>
    </row>
    <row r="573" spans="3:30">
      <c r="C573" s="12">
        <f t="shared" si="162"/>
        <v>0</v>
      </c>
      <c r="D573" s="12">
        <f t="shared" si="163"/>
        <v>0</v>
      </c>
      <c r="E573" s="12" t="str">
        <f t="shared" si="164"/>
        <v/>
      </c>
      <c r="F573" s="12" t="str">
        <f t="shared" si="165"/>
        <v/>
      </c>
      <c r="G573" s="12"/>
      <c r="H573"/>
      <c r="I573"/>
      <c r="J573" s="12">
        <f t="shared" si="166"/>
        <v>0</v>
      </c>
      <c r="K573" s="12" t="str">
        <f t="shared" si="167"/>
        <v/>
      </c>
      <c r="L573" s="12" t="str">
        <f t="shared" si="168"/>
        <v/>
      </c>
      <c r="M573" s="12" t="str">
        <f t="shared" si="169"/>
        <v/>
      </c>
      <c r="N573" s="12"/>
      <c r="P573"/>
      <c r="Q573"/>
      <c r="R573" s="12">
        <f t="shared" si="170"/>
        <v>0</v>
      </c>
      <c r="S573" s="12" t="str">
        <f t="shared" si="171"/>
        <v/>
      </c>
      <c r="T573" s="12" t="str">
        <f t="shared" si="172"/>
        <v/>
      </c>
      <c r="U573" s="12" t="str">
        <f t="shared" si="173"/>
        <v/>
      </c>
      <c r="V573" s="12"/>
      <c r="Y573" s="12">
        <f t="shared" si="174"/>
        <v>0</v>
      </c>
      <c r="Z573" s="12">
        <f t="shared" si="175"/>
        <v>0</v>
      </c>
      <c r="AA573" s="12" t="str">
        <f t="shared" si="176"/>
        <v/>
      </c>
      <c r="AB573" s="12" t="str">
        <f t="shared" si="177"/>
        <v/>
      </c>
      <c r="AC573" s="12" t="str">
        <f t="shared" si="178"/>
        <v/>
      </c>
      <c r="AD573" s="12" t="str">
        <f>IF(OR(AE573="",AE573="(blank)",AE573="Grand Total"),"",MAX($AD$3:AD572)+1)</f>
        <v/>
      </c>
    </row>
    <row r="574" spans="3:30">
      <c r="C574" s="12">
        <f t="shared" si="162"/>
        <v>0</v>
      </c>
      <c r="D574" s="12">
        <f t="shared" si="163"/>
        <v>0</v>
      </c>
      <c r="E574" s="12" t="str">
        <f t="shared" si="164"/>
        <v/>
      </c>
      <c r="F574" s="12" t="str">
        <f t="shared" si="165"/>
        <v/>
      </c>
      <c r="G574" s="12"/>
      <c r="H574"/>
      <c r="I574"/>
      <c r="J574" s="12">
        <f t="shared" si="166"/>
        <v>0</v>
      </c>
      <c r="K574" s="12" t="str">
        <f t="shared" si="167"/>
        <v/>
      </c>
      <c r="L574" s="12" t="str">
        <f t="shared" si="168"/>
        <v/>
      </c>
      <c r="M574" s="12" t="str">
        <f t="shared" si="169"/>
        <v/>
      </c>
      <c r="N574" s="12"/>
      <c r="P574"/>
      <c r="Q574"/>
      <c r="R574" s="12">
        <f t="shared" si="170"/>
        <v>0</v>
      </c>
      <c r="S574" s="12" t="str">
        <f t="shared" si="171"/>
        <v/>
      </c>
      <c r="T574" s="12" t="str">
        <f t="shared" si="172"/>
        <v/>
      </c>
      <c r="U574" s="12" t="str">
        <f t="shared" si="173"/>
        <v/>
      </c>
      <c r="V574" s="12"/>
      <c r="Y574" s="12">
        <f t="shared" si="174"/>
        <v>0</v>
      </c>
      <c r="Z574" s="12">
        <f t="shared" si="175"/>
        <v>0</v>
      </c>
      <c r="AA574" s="12" t="str">
        <f t="shared" si="176"/>
        <v/>
      </c>
      <c r="AB574" s="12" t="str">
        <f t="shared" si="177"/>
        <v/>
      </c>
      <c r="AC574" s="12" t="str">
        <f t="shared" si="178"/>
        <v/>
      </c>
      <c r="AD574" s="12" t="str">
        <f>IF(OR(AE574="",AE574="(blank)",AE574="Grand Total"),"",MAX($AD$3:AD573)+1)</f>
        <v/>
      </c>
    </row>
    <row r="575" spans="3:30">
      <c r="C575" s="12">
        <f t="shared" si="162"/>
        <v>0</v>
      </c>
      <c r="D575" s="12">
        <f t="shared" si="163"/>
        <v>0</v>
      </c>
      <c r="E575" s="12" t="str">
        <f t="shared" si="164"/>
        <v/>
      </c>
      <c r="F575" s="12" t="str">
        <f t="shared" si="165"/>
        <v/>
      </c>
      <c r="G575" s="12"/>
      <c r="H575"/>
      <c r="I575"/>
      <c r="J575" s="12">
        <f t="shared" si="166"/>
        <v>0</v>
      </c>
      <c r="K575" s="12" t="str">
        <f t="shared" si="167"/>
        <v/>
      </c>
      <c r="L575" s="12" t="str">
        <f t="shared" si="168"/>
        <v/>
      </c>
      <c r="M575" s="12" t="str">
        <f t="shared" si="169"/>
        <v/>
      </c>
      <c r="N575" s="12"/>
      <c r="P575"/>
      <c r="Q575"/>
      <c r="R575" s="12">
        <f t="shared" si="170"/>
        <v>0</v>
      </c>
      <c r="S575" s="12" t="str">
        <f t="shared" si="171"/>
        <v/>
      </c>
      <c r="T575" s="12" t="str">
        <f t="shared" si="172"/>
        <v/>
      </c>
      <c r="U575" s="12" t="str">
        <f t="shared" si="173"/>
        <v/>
      </c>
      <c r="V575" s="12"/>
      <c r="Y575" s="12">
        <f t="shared" si="174"/>
        <v>0</v>
      </c>
      <c r="Z575" s="12">
        <f t="shared" si="175"/>
        <v>0</v>
      </c>
      <c r="AA575" s="12" t="str">
        <f t="shared" si="176"/>
        <v/>
      </c>
      <c r="AB575" s="12" t="str">
        <f t="shared" si="177"/>
        <v/>
      </c>
      <c r="AC575" s="12" t="str">
        <f t="shared" si="178"/>
        <v/>
      </c>
      <c r="AD575" s="12" t="str">
        <f>IF(OR(AE575="",AE575="(blank)",AE575="Grand Total"),"",MAX($AD$3:AD574)+1)</f>
        <v/>
      </c>
    </row>
    <row r="576" spans="3:30">
      <c r="C576" s="12">
        <f t="shared" si="162"/>
        <v>0</v>
      </c>
      <c r="D576" s="12">
        <f t="shared" si="163"/>
        <v>0</v>
      </c>
      <c r="E576" s="12" t="str">
        <f t="shared" si="164"/>
        <v/>
      </c>
      <c r="F576" s="12" t="str">
        <f t="shared" si="165"/>
        <v/>
      </c>
      <c r="G576" s="12"/>
      <c r="H576"/>
      <c r="I576"/>
      <c r="J576" s="12">
        <f t="shared" si="166"/>
        <v>0</v>
      </c>
      <c r="K576" s="12" t="str">
        <f t="shared" si="167"/>
        <v/>
      </c>
      <c r="L576" s="12" t="str">
        <f t="shared" si="168"/>
        <v/>
      </c>
      <c r="M576" s="12" t="str">
        <f t="shared" si="169"/>
        <v/>
      </c>
      <c r="N576" s="12"/>
      <c r="P576"/>
      <c r="Q576"/>
      <c r="R576" s="12">
        <f t="shared" si="170"/>
        <v>0</v>
      </c>
      <c r="S576" s="12" t="str">
        <f t="shared" si="171"/>
        <v/>
      </c>
      <c r="T576" s="12" t="str">
        <f t="shared" si="172"/>
        <v/>
      </c>
      <c r="U576" s="12" t="str">
        <f t="shared" si="173"/>
        <v/>
      </c>
      <c r="V576" s="12"/>
      <c r="Y576" s="12">
        <f t="shared" si="174"/>
        <v>0</v>
      </c>
      <c r="Z576" s="12">
        <f t="shared" si="175"/>
        <v>0</v>
      </c>
      <c r="AA576" s="12" t="str">
        <f t="shared" si="176"/>
        <v/>
      </c>
      <c r="AB576" s="12" t="str">
        <f t="shared" si="177"/>
        <v/>
      </c>
      <c r="AC576" s="12" t="str">
        <f t="shared" si="178"/>
        <v/>
      </c>
      <c r="AD576" s="12" t="str">
        <f>IF(OR(AE576="",AE576="(blank)",AE576="Grand Total"),"",MAX($AD$3:AD575)+1)</f>
        <v/>
      </c>
    </row>
    <row r="577" spans="3:30">
      <c r="C577" s="12">
        <f t="shared" si="162"/>
        <v>0</v>
      </c>
      <c r="D577" s="12">
        <f t="shared" si="163"/>
        <v>0</v>
      </c>
      <c r="E577" s="12" t="str">
        <f t="shared" si="164"/>
        <v/>
      </c>
      <c r="F577" s="12" t="str">
        <f t="shared" si="165"/>
        <v/>
      </c>
      <c r="G577" s="12"/>
      <c r="H577"/>
      <c r="I577"/>
      <c r="J577" s="12">
        <f t="shared" si="166"/>
        <v>0</v>
      </c>
      <c r="K577" s="12" t="str">
        <f t="shared" si="167"/>
        <v/>
      </c>
      <c r="L577" s="12" t="str">
        <f t="shared" si="168"/>
        <v/>
      </c>
      <c r="M577" s="12" t="str">
        <f t="shared" si="169"/>
        <v/>
      </c>
      <c r="N577" s="12"/>
      <c r="P577"/>
      <c r="Q577"/>
      <c r="R577" s="12">
        <f t="shared" si="170"/>
        <v>0</v>
      </c>
      <c r="S577" s="12" t="str">
        <f t="shared" si="171"/>
        <v/>
      </c>
      <c r="T577" s="12" t="str">
        <f t="shared" si="172"/>
        <v/>
      </c>
      <c r="U577" s="12" t="str">
        <f t="shared" si="173"/>
        <v/>
      </c>
      <c r="V577" s="12"/>
      <c r="Y577" s="12">
        <f t="shared" si="174"/>
        <v>0</v>
      </c>
      <c r="Z577" s="12">
        <f t="shared" si="175"/>
        <v>0</v>
      </c>
      <c r="AA577" s="12" t="str">
        <f t="shared" si="176"/>
        <v/>
      </c>
      <c r="AB577" s="12" t="str">
        <f t="shared" si="177"/>
        <v/>
      </c>
      <c r="AC577" s="12" t="str">
        <f t="shared" si="178"/>
        <v/>
      </c>
      <c r="AD577" s="12" t="str">
        <f>IF(OR(AE577="",AE577="(blank)",AE577="Grand Total"),"",MAX($AD$3:AD576)+1)</f>
        <v/>
      </c>
    </row>
    <row r="578" spans="3:30">
      <c r="C578" s="12">
        <f t="shared" si="162"/>
        <v>0</v>
      </c>
      <c r="D578" s="12">
        <f t="shared" si="163"/>
        <v>0</v>
      </c>
      <c r="E578" s="12" t="str">
        <f t="shared" si="164"/>
        <v/>
      </c>
      <c r="F578" s="12" t="str">
        <f t="shared" si="165"/>
        <v/>
      </c>
      <c r="G578" s="12"/>
      <c r="H578"/>
      <c r="I578"/>
      <c r="J578" s="12">
        <f t="shared" si="166"/>
        <v>0</v>
      </c>
      <c r="K578" s="12" t="str">
        <f t="shared" si="167"/>
        <v/>
      </c>
      <c r="L578" s="12" t="str">
        <f t="shared" si="168"/>
        <v/>
      </c>
      <c r="M578" s="12" t="str">
        <f t="shared" si="169"/>
        <v/>
      </c>
      <c r="N578" s="12"/>
      <c r="P578"/>
      <c r="Q578"/>
      <c r="R578" s="12">
        <f t="shared" si="170"/>
        <v>0</v>
      </c>
      <c r="S578" s="12" t="str">
        <f t="shared" si="171"/>
        <v/>
      </c>
      <c r="T578" s="12" t="str">
        <f t="shared" si="172"/>
        <v/>
      </c>
      <c r="U578" s="12" t="str">
        <f t="shared" si="173"/>
        <v/>
      </c>
      <c r="V578" s="12"/>
      <c r="Y578" s="12">
        <f t="shared" si="174"/>
        <v>0</v>
      </c>
      <c r="Z578" s="12">
        <f t="shared" si="175"/>
        <v>0</v>
      </c>
      <c r="AA578" s="12" t="str">
        <f t="shared" si="176"/>
        <v/>
      </c>
      <c r="AB578" s="12" t="str">
        <f t="shared" si="177"/>
        <v/>
      </c>
      <c r="AC578" s="12" t="str">
        <f t="shared" si="178"/>
        <v/>
      </c>
      <c r="AD578" s="12" t="str">
        <f>IF(OR(AE578="",AE578="(blank)",AE578="Grand Total"),"",MAX($AD$3:AD577)+1)</f>
        <v/>
      </c>
    </row>
    <row r="579" spans="3:30">
      <c r="C579" s="12">
        <f t="shared" si="162"/>
        <v>0</v>
      </c>
      <c r="D579" s="12">
        <f t="shared" si="163"/>
        <v>0</v>
      </c>
      <c r="E579" s="12" t="str">
        <f t="shared" si="164"/>
        <v/>
      </c>
      <c r="F579" s="12" t="str">
        <f t="shared" si="165"/>
        <v/>
      </c>
      <c r="G579" s="12"/>
      <c r="H579"/>
      <c r="I579"/>
      <c r="J579" s="12">
        <f t="shared" si="166"/>
        <v>0</v>
      </c>
      <c r="K579" s="12" t="str">
        <f t="shared" si="167"/>
        <v/>
      </c>
      <c r="L579" s="12" t="str">
        <f t="shared" si="168"/>
        <v/>
      </c>
      <c r="M579" s="12" t="str">
        <f t="shared" si="169"/>
        <v/>
      </c>
      <c r="N579" s="12"/>
      <c r="P579"/>
      <c r="Q579"/>
      <c r="R579" s="12">
        <f t="shared" si="170"/>
        <v>0</v>
      </c>
      <c r="S579" s="12" t="str">
        <f t="shared" si="171"/>
        <v/>
      </c>
      <c r="T579" s="12" t="str">
        <f t="shared" si="172"/>
        <v/>
      </c>
      <c r="U579" s="12" t="str">
        <f t="shared" si="173"/>
        <v/>
      </c>
      <c r="V579" s="12"/>
      <c r="Y579" s="12">
        <f t="shared" si="174"/>
        <v>0</v>
      </c>
      <c r="Z579" s="12">
        <f t="shared" si="175"/>
        <v>0</v>
      </c>
      <c r="AA579" s="12" t="str">
        <f t="shared" si="176"/>
        <v/>
      </c>
      <c r="AB579" s="12" t="str">
        <f t="shared" si="177"/>
        <v/>
      </c>
      <c r="AC579" s="12" t="str">
        <f t="shared" si="178"/>
        <v/>
      </c>
      <c r="AD579" s="12" t="str">
        <f>IF(OR(AE579="",AE579="(blank)",AE579="Grand Total"),"",MAX($AD$3:AD578)+1)</f>
        <v/>
      </c>
    </row>
    <row r="580" spans="3:30">
      <c r="C580" s="12">
        <f t="shared" si="162"/>
        <v>0</v>
      </c>
      <c r="D580" s="12">
        <f t="shared" si="163"/>
        <v>0</v>
      </c>
      <c r="E580" s="12" t="str">
        <f t="shared" si="164"/>
        <v/>
      </c>
      <c r="F580" s="12" t="str">
        <f t="shared" si="165"/>
        <v/>
      </c>
      <c r="G580" s="12"/>
      <c r="H580"/>
      <c r="I580"/>
      <c r="J580" s="12">
        <f t="shared" si="166"/>
        <v>0</v>
      </c>
      <c r="K580" s="12" t="str">
        <f t="shared" si="167"/>
        <v/>
      </c>
      <c r="L580" s="12" t="str">
        <f t="shared" si="168"/>
        <v/>
      </c>
      <c r="M580" s="12" t="str">
        <f t="shared" si="169"/>
        <v/>
      </c>
      <c r="N580" s="12"/>
      <c r="P580"/>
      <c r="Q580"/>
      <c r="R580" s="12">
        <f t="shared" si="170"/>
        <v>0</v>
      </c>
      <c r="S580" s="12" t="str">
        <f t="shared" si="171"/>
        <v/>
      </c>
      <c r="T580" s="12" t="str">
        <f t="shared" si="172"/>
        <v/>
      </c>
      <c r="U580" s="12" t="str">
        <f t="shared" si="173"/>
        <v/>
      </c>
      <c r="V580" s="12"/>
      <c r="Y580" s="12">
        <f t="shared" si="174"/>
        <v>0</v>
      </c>
      <c r="Z580" s="12">
        <f t="shared" si="175"/>
        <v>0</v>
      </c>
      <c r="AA580" s="12" t="str">
        <f t="shared" si="176"/>
        <v/>
      </c>
      <c r="AB580" s="12" t="str">
        <f t="shared" si="177"/>
        <v/>
      </c>
      <c r="AC580" s="12" t="str">
        <f t="shared" si="178"/>
        <v/>
      </c>
      <c r="AD580" s="12" t="str">
        <f>IF(OR(AE580="",AE580="(blank)",AE580="Grand Total"),"",MAX($AD$3:AD579)+1)</f>
        <v/>
      </c>
    </row>
    <row r="581" spans="3:30">
      <c r="C581" s="12">
        <f t="shared" si="162"/>
        <v>0</v>
      </c>
      <c r="D581" s="12">
        <f t="shared" si="163"/>
        <v>0</v>
      </c>
      <c r="E581" s="12" t="str">
        <f t="shared" si="164"/>
        <v/>
      </c>
      <c r="F581" s="12" t="str">
        <f t="shared" si="165"/>
        <v/>
      </c>
      <c r="G581" s="12"/>
      <c r="H581"/>
      <c r="I581"/>
      <c r="J581" s="12">
        <f t="shared" si="166"/>
        <v>0</v>
      </c>
      <c r="K581" s="12" t="str">
        <f t="shared" si="167"/>
        <v/>
      </c>
      <c r="L581" s="12" t="str">
        <f t="shared" si="168"/>
        <v/>
      </c>
      <c r="M581" s="12" t="str">
        <f t="shared" si="169"/>
        <v/>
      </c>
      <c r="N581" s="12"/>
      <c r="P581"/>
      <c r="Q581"/>
      <c r="R581" s="12">
        <f t="shared" si="170"/>
        <v>0</v>
      </c>
      <c r="S581" s="12" t="str">
        <f t="shared" si="171"/>
        <v/>
      </c>
      <c r="T581" s="12" t="str">
        <f t="shared" si="172"/>
        <v/>
      </c>
      <c r="U581" s="12" t="str">
        <f t="shared" si="173"/>
        <v/>
      </c>
      <c r="V581" s="12"/>
      <c r="Y581" s="12">
        <f t="shared" si="174"/>
        <v>0</v>
      </c>
      <c r="Z581" s="12">
        <f t="shared" si="175"/>
        <v>0</v>
      </c>
      <c r="AA581" s="12" t="str">
        <f t="shared" si="176"/>
        <v/>
      </c>
      <c r="AB581" s="12" t="str">
        <f t="shared" si="177"/>
        <v/>
      </c>
      <c r="AC581" s="12" t="str">
        <f t="shared" si="178"/>
        <v/>
      </c>
      <c r="AD581" s="12" t="str">
        <f>IF(OR(AE581="",AE581="(blank)",AE581="Grand Total"),"",MAX($AD$3:AD580)+1)</f>
        <v/>
      </c>
    </row>
    <row r="582" spans="3:30">
      <c r="C582" s="12">
        <f t="shared" si="162"/>
        <v>0</v>
      </c>
      <c r="D582" s="12">
        <f t="shared" si="163"/>
        <v>0</v>
      </c>
      <c r="E582" s="12" t="str">
        <f t="shared" si="164"/>
        <v/>
      </c>
      <c r="F582" s="12" t="str">
        <f t="shared" si="165"/>
        <v/>
      </c>
      <c r="G582" s="12"/>
      <c r="H582"/>
      <c r="I582"/>
      <c r="J582" s="12">
        <f t="shared" si="166"/>
        <v>0</v>
      </c>
      <c r="K582" s="12" t="str">
        <f t="shared" si="167"/>
        <v/>
      </c>
      <c r="L582" s="12" t="str">
        <f t="shared" si="168"/>
        <v/>
      </c>
      <c r="M582" s="12" t="str">
        <f t="shared" si="169"/>
        <v/>
      </c>
      <c r="N582" s="12"/>
      <c r="P582"/>
      <c r="Q582"/>
      <c r="R582" s="12">
        <f t="shared" si="170"/>
        <v>0</v>
      </c>
      <c r="S582" s="12" t="str">
        <f t="shared" si="171"/>
        <v/>
      </c>
      <c r="T582" s="12" t="str">
        <f t="shared" si="172"/>
        <v/>
      </c>
      <c r="U582" s="12" t="str">
        <f t="shared" si="173"/>
        <v/>
      </c>
      <c r="V582" s="12"/>
      <c r="Y582" s="12">
        <f t="shared" si="174"/>
        <v>0</v>
      </c>
      <c r="Z582" s="12">
        <f t="shared" si="175"/>
        <v>0</v>
      </c>
      <c r="AA582" s="12" t="str">
        <f t="shared" si="176"/>
        <v/>
      </c>
      <c r="AB582" s="12" t="str">
        <f t="shared" si="177"/>
        <v/>
      </c>
      <c r="AC582" s="12" t="str">
        <f t="shared" si="178"/>
        <v/>
      </c>
      <c r="AD582" s="12" t="str">
        <f>IF(OR(AE582="",AE582="(blank)",AE582="Grand Total"),"",MAX($AD$3:AD581)+1)</f>
        <v/>
      </c>
    </row>
    <row r="583" spans="3:30">
      <c r="C583" s="12">
        <f t="shared" si="162"/>
        <v>0</v>
      </c>
      <c r="D583" s="12">
        <f t="shared" si="163"/>
        <v>0</v>
      </c>
      <c r="E583" s="12" t="str">
        <f t="shared" si="164"/>
        <v/>
      </c>
      <c r="F583" s="12" t="str">
        <f t="shared" si="165"/>
        <v/>
      </c>
      <c r="G583" s="12"/>
      <c r="H583"/>
      <c r="I583"/>
      <c r="J583" s="12">
        <f t="shared" si="166"/>
        <v>0</v>
      </c>
      <c r="K583" s="12" t="str">
        <f t="shared" si="167"/>
        <v/>
      </c>
      <c r="L583" s="12" t="str">
        <f t="shared" si="168"/>
        <v/>
      </c>
      <c r="M583" s="12" t="str">
        <f t="shared" si="169"/>
        <v/>
      </c>
      <c r="N583" s="12"/>
      <c r="P583"/>
      <c r="Q583"/>
      <c r="R583" s="12">
        <f t="shared" si="170"/>
        <v>0</v>
      </c>
      <c r="S583" s="12" t="str">
        <f t="shared" si="171"/>
        <v/>
      </c>
      <c r="T583" s="12" t="str">
        <f t="shared" si="172"/>
        <v/>
      </c>
      <c r="U583" s="12" t="str">
        <f t="shared" si="173"/>
        <v/>
      </c>
      <c r="V583" s="12"/>
      <c r="Y583" s="12">
        <f t="shared" si="174"/>
        <v>0</v>
      </c>
      <c r="Z583" s="12">
        <f t="shared" si="175"/>
        <v>0</v>
      </c>
      <c r="AA583" s="12" t="str">
        <f t="shared" si="176"/>
        <v/>
      </c>
      <c r="AB583" s="12" t="str">
        <f t="shared" si="177"/>
        <v/>
      </c>
      <c r="AC583" s="12" t="str">
        <f t="shared" si="178"/>
        <v/>
      </c>
      <c r="AD583" s="12" t="str">
        <f>IF(OR(AE583="",AE583="(blank)",AE583="Grand Total"),"",MAX($AD$3:AD582)+1)</f>
        <v/>
      </c>
    </row>
    <row r="584" spans="3:30">
      <c r="C584" s="12">
        <f t="shared" si="162"/>
        <v>0</v>
      </c>
      <c r="D584" s="12">
        <f t="shared" si="163"/>
        <v>0</v>
      </c>
      <c r="E584" s="12" t="str">
        <f t="shared" si="164"/>
        <v/>
      </c>
      <c r="F584" s="12" t="str">
        <f t="shared" si="165"/>
        <v/>
      </c>
      <c r="G584" s="12"/>
      <c r="H584"/>
      <c r="I584"/>
      <c r="J584" s="12">
        <f t="shared" si="166"/>
        <v>0</v>
      </c>
      <c r="K584" s="12" t="str">
        <f t="shared" si="167"/>
        <v/>
      </c>
      <c r="L584" s="12" t="str">
        <f t="shared" si="168"/>
        <v/>
      </c>
      <c r="M584" s="12" t="str">
        <f t="shared" si="169"/>
        <v/>
      </c>
      <c r="N584" s="12"/>
      <c r="P584"/>
      <c r="Q584"/>
      <c r="R584" s="12">
        <f t="shared" si="170"/>
        <v>0</v>
      </c>
      <c r="S584" s="12" t="str">
        <f t="shared" si="171"/>
        <v/>
      </c>
      <c r="T584" s="12" t="str">
        <f t="shared" si="172"/>
        <v/>
      </c>
      <c r="U584" s="12" t="str">
        <f t="shared" si="173"/>
        <v/>
      </c>
      <c r="V584" s="12"/>
      <c r="Y584" s="12">
        <f t="shared" si="174"/>
        <v>0</v>
      </c>
      <c r="Z584" s="12">
        <f t="shared" si="175"/>
        <v>0</v>
      </c>
      <c r="AA584" s="12" t="str">
        <f t="shared" si="176"/>
        <v/>
      </c>
      <c r="AB584" s="12" t="str">
        <f t="shared" si="177"/>
        <v/>
      </c>
      <c r="AC584" s="12" t="str">
        <f t="shared" si="178"/>
        <v/>
      </c>
      <c r="AD584" s="12" t="str">
        <f>IF(OR(AE584="",AE584="(blank)",AE584="Grand Total"),"",MAX($AD$3:AD583)+1)</f>
        <v/>
      </c>
    </row>
    <row r="585" spans="3:30">
      <c r="C585" s="12">
        <f t="shared" si="162"/>
        <v>0</v>
      </c>
      <c r="D585" s="12">
        <f t="shared" si="163"/>
        <v>0</v>
      </c>
      <c r="E585" s="12" t="str">
        <f t="shared" si="164"/>
        <v/>
      </c>
      <c r="F585" s="12" t="str">
        <f t="shared" si="165"/>
        <v/>
      </c>
      <c r="G585" s="12"/>
      <c r="H585"/>
      <c r="I585"/>
      <c r="J585" s="12">
        <f t="shared" si="166"/>
        <v>0</v>
      </c>
      <c r="K585" s="12" t="str">
        <f t="shared" si="167"/>
        <v/>
      </c>
      <c r="L585" s="12" t="str">
        <f t="shared" si="168"/>
        <v/>
      </c>
      <c r="M585" s="12" t="str">
        <f t="shared" si="169"/>
        <v/>
      </c>
      <c r="N585" s="12"/>
      <c r="P585"/>
      <c r="Q585"/>
      <c r="R585" s="12">
        <f t="shared" si="170"/>
        <v>0</v>
      </c>
      <c r="S585" s="12" t="str">
        <f t="shared" si="171"/>
        <v/>
      </c>
      <c r="T585" s="12" t="str">
        <f t="shared" si="172"/>
        <v/>
      </c>
      <c r="U585" s="12" t="str">
        <f t="shared" si="173"/>
        <v/>
      </c>
      <c r="V585" s="12"/>
      <c r="Y585" s="12">
        <f t="shared" si="174"/>
        <v>0</v>
      </c>
      <c r="Z585" s="12">
        <f t="shared" si="175"/>
        <v>0</v>
      </c>
      <c r="AA585" s="12" t="str">
        <f t="shared" si="176"/>
        <v/>
      </c>
      <c r="AB585" s="12" t="str">
        <f t="shared" si="177"/>
        <v/>
      </c>
      <c r="AC585" s="12" t="str">
        <f t="shared" si="178"/>
        <v/>
      </c>
      <c r="AD585" s="12" t="str">
        <f>IF(OR(AE585="",AE585="(blank)",AE585="Grand Total"),"",MAX($AD$3:AD584)+1)</f>
        <v/>
      </c>
    </row>
    <row r="586" spans="3:30">
      <c r="C586" s="12">
        <f t="shared" si="162"/>
        <v>0</v>
      </c>
      <c r="D586" s="12">
        <f t="shared" si="163"/>
        <v>0</v>
      </c>
      <c r="E586" s="12" t="str">
        <f t="shared" si="164"/>
        <v/>
      </c>
      <c r="F586" s="12" t="str">
        <f t="shared" si="165"/>
        <v/>
      </c>
      <c r="G586" s="12"/>
      <c r="H586"/>
      <c r="I586"/>
      <c r="J586" s="12">
        <f t="shared" si="166"/>
        <v>0</v>
      </c>
      <c r="K586" s="12" t="str">
        <f t="shared" si="167"/>
        <v/>
      </c>
      <c r="L586" s="12" t="str">
        <f t="shared" si="168"/>
        <v/>
      </c>
      <c r="M586" s="12" t="str">
        <f t="shared" si="169"/>
        <v/>
      </c>
      <c r="N586" s="12"/>
      <c r="P586"/>
      <c r="Q586"/>
      <c r="R586" s="12">
        <f t="shared" si="170"/>
        <v>0</v>
      </c>
      <c r="S586" s="12" t="str">
        <f t="shared" si="171"/>
        <v/>
      </c>
      <c r="T586" s="12" t="str">
        <f t="shared" si="172"/>
        <v/>
      </c>
      <c r="U586" s="12" t="str">
        <f t="shared" si="173"/>
        <v/>
      </c>
      <c r="V586" s="12"/>
      <c r="Y586" s="12">
        <f t="shared" si="174"/>
        <v>0</v>
      </c>
      <c r="Z586" s="12">
        <f t="shared" si="175"/>
        <v>0</v>
      </c>
      <c r="AA586" s="12" t="str">
        <f t="shared" si="176"/>
        <v/>
      </c>
      <c r="AB586" s="12" t="str">
        <f t="shared" si="177"/>
        <v/>
      </c>
      <c r="AC586" s="12" t="str">
        <f t="shared" si="178"/>
        <v/>
      </c>
      <c r="AD586" s="12" t="str">
        <f>IF(OR(AE586="",AE586="(blank)",AE586="Grand Total"),"",MAX($AD$3:AD585)+1)</f>
        <v/>
      </c>
    </row>
    <row r="587" spans="3:30">
      <c r="C587" s="12">
        <f t="shared" si="162"/>
        <v>0</v>
      </c>
      <c r="D587" s="12">
        <f t="shared" si="163"/>
        <v>0</v>
      </c>
      <c r="E587" s="12" t="str">
        <f t="shared" si="164"/>
        <v/>
      </c>
      <c r="F587" s="12" t="str">
        <f t="shared" si="165"/>
        <v/>
      </c>
      <c r="G587" s="12"/>
      <c r="H587"/>
      <c r="I587"/>
      <c r="J587" s="12">
        <f t="shared" si="166"/>
        <v>0</v>
      </c>
      <c r="K587" s="12" t="str">
        <f t="shared" si="167"/>
        <v/>
      </c>
      <c r="L587" s="12" t="str">
        <f t="shared" si="168"/>
        <v/>
      </c>
      <c r="M587" s="12" t="str">
        <f t="shared" si="169"/>
        <v/>
      </c>
      <c r="N587" s="12"/>
      <c r="P587"/>
      <c r="Q587"/>
      <c r="R587" s="12">
        <f t="shared" si="170"/>
        <v>0</v>
      </c>
      <c r="S587" s="12" t="str">
        <f t="shared" si="171"/>
        <v/>
      </c>
      <c r="T587" s="12" t="str">
        <f t="shared" si="172"/>
        <v/>
      </c>
      <c r="U587" s="12" t="str">
        <f t="shared" si="173"/>
        <v/>
      </c>
      <c r="V587" s="12"/>
      <c r="Y587" s="12">
        <f t="shared" si="174"/>
        <v>0</v>
      </c>
      <c r="Z587" s="12">
        <f t="shared" si="175"/>
        <v>0</v>
      </c>
      <c r="AA587" s="12" t="str">
        <f t="shared" si="176"/>
        <v/>
      </c>
      <c r="AB587" s="12" t="str">
        <f t="shared" si="177"/>
        <v/>
      </c>
      <c r="AC587" s="12" t="str">
        <f t="shared" si="178"/>
        <v/>
      </c>
      <c r="AD587" s="12" t="str">
        <f>IF(OR(AE587="",AE587="(blank)",AE587="Grand Total"),"",MAX($AD$3:AD586)+1)</f>
        <v/>
      </c>
    </row>
    <row r="588" spans="3:30">
      <c r="C588" s="12">
        <f t="shared" si="162"/>
        <v>0</v>
      </c>
      <c r="D588" s="12">
        <f t="shared" si="163"/>
        <v>0</v>
      </c>
      <c r="E588" s="12" t="str">
        <f t="shared" si="164"/>
        <v/>
      </c>
      <c r="F588" s="12" t="str">
        <f t="shared" si="165"/>
        <v/>
      </c>
      <c r="G588" s="12"/>
      <c r="H588"/>
      <c r="I588"/>
      <c r="J588" s="12">
        <f t="shared" si="166"/>
        <v>0</v>
      </c>
      <c r="K588" s="12" t="str">
        <f t="shared" si="167"/>
        <v/>
      </c>
      <c r="L588" s="12" t="str">
        <f t="shared" si="168"/>
        <v/>
      </c>
      <c r="M588" s="12" t="str">
        <f t="shared" si="169"/>
        <v/>
      </c>
      <c r="N588" s="12"/>
      <c r="P588"/>
      <c r="Q588"/>
      <c r="R588" s="12">
        <f t="shared" si="170"/>
        <v>0</v>
      </c>
      <c r="S588" s="12" t="str">
        <f t="shared" si="171"/>
        <v/>
      </c>
      <c r="T588" s="12" t="str">
        <f t="shared" si="172"/>
        <v/>
      </c>
      <c r="U588" s="12" t="str">
        <f t="shared" si="173"/>
        <v/>
      </c>
      <c r="V588" s="12"/>
      <c r="Y588" s="12">
        <f t="shared" si="174"/>
        <v>0</v>
      </c>
      <c r="Z588" s="12">
        <f t="shared" si="175"/>
        <v>0</v>
      </c>
      <c r="AA588" s="12" t="str">
        <f t="shared" si="176"/>
        <v/>
      </c>
      <c r="AB588" s="12" t="str">
        <f t="shared" si="177"/>
        <v/>
      </c>
      <c r="AC588" s="12" t="str">
        <f t="shared" si="178"/>
        <v/>
      </c>
      <c r="AD588" s="12" t="str">
        <f>IF(OR(AE588="",AE588="(blank)",AE588="Grand Total"),"",MAX($AD$3:AD587)+1)</f>
        <v/>
      </c>
    </row>
    <row r="589" spans="3:30">
      <c r="C589" s="12">
        <f t="shared" si="162"/>
        <v>0</v>
      </c>
      <c r="D589" s="12">
        <f t="shared" si="163"/>
        <v>0</v>
      </c>
      <c r="E589" s="12" t="str">
        <f t="shared" si="164"/>
        <v/>
      </c>
      <c r="F589" s="12" t="str">
        <f t="shared" si="165"/>
        <v/>
      </c>
      <c r="G589" s="12"/>
      <c r="H589"/>
      <c r="I589"/>
      <c r="J589" s="12">
        <f t="shared" si="166"/>
        <v>0</v>
      </c>
      <c r="K589" s="12" t="str">
        <f t="shared" si="167"/>
        <v/>
      </c>
      <c r="L589" s="12" t="str">
        <f t="shared" si="168"/>
        <v/>
      </c>
      <c r="M589" s="12" t="str">
        <f t="shared" si="169"/>
        <v/>
      </c>
      <c r="N589" s="12"/>
      <c r="P589"/>
      <c r="Q589"/>
      <c r="R589" s="12">
        <f t="shared" si="170"/>
        <v>0</v>
      </c>
      <c r="S589" s="12" t="str">
        <f t="shared" si="171"/>
        <v/>
      </c>
      <c r="T589" s="12" t="str">
        <f t="shared" si="172"/>
        <v/>
      </c>
      <c r="U589" s="12" t="str">
        <f t="shared" si="173"/>
        <v/>
      </c>
      <c r="V589" s="12"/>
      <c r="Y589" s="12">
        <f t="shared" si="174"/>
        <v>0</v>
      </c>
      <c r="Z589" s="12">
        <f t="shared" si="175"/>
        <v>0</v>
      </c>
      <c r="AA589" s="12" t="str">
        <f t="shared" si="176"/>
        <v/>
      </c>
      <c r="AB589" s="12" t="str">
        <f t="shared" si="177"/>
        <v/>
      </c>
      <c r="AC589" s="12" t="str">
        <f t="shared" si="178"/>
        <v/>
      </c>
      <c r="AD589" s="12" t="str">
        <f>IF(OR(AE589="",AE589="(blank)",AE589="Grand Total"),"",MAX($AD$3:AD588)+1)</f>
        <v/>
      </c>
    </row>
    <row r="590" spans="3:30">
      <c r="C590" s="12">
        <f t="shared" si="162"/>
        <v>0</v>
      </c>
      <c r="D590" s="12">
        <f t="shared" si="163"/>
        <v>0</v>
      </c>
      <c r="E590" s="12" t="str">
        <f t="shared" si="164"/>
        <v/>
      </c>
      <c r="F590" s="12" t="str">
        <f t="shared" si="165"/>
        <v/>
      </c>
      <c r="G590" s="12"/>
      <c r="H590"/>
      <c r="I590"/>
      <c r="J590" s="12">
        <f t="shared" si="166"/>
        <v>0</v>
      </c>
      <c r="K590" s="12" t="str">
        <f t="shared" si="167"/>
        <v/>
      </c>
      <c r="L590" s="12" t="str">
        <f t="shared" si="168"/>
        <v/>
      </c>
      <c r="M590" s="12" t="str">
        <f t="shared" si="169"/>
        <v/>
      </c>
      <c r="N590" s="12"/>
      <c r="P590"/>
      <c r="Q590"/>
      <c r="R590" s="12">
        <f t="shared" si="170"/>
        <v>0</v>
      </c>
      <c r="S590" s="12" t="str">
        <f t="shared" si="171"/>
        <v/>
      </c>
      <c r="T590" s="12" t="str">
        <f t="shared" si="172"/>
        <v/>
      </c>
      <c r="U590" s="12" t="str">
        <f t="shared" si="173"/>
        <v/>
      </c>
      <c r="V590" s="12"/>
      <c r="Y590" s="12">
        <f t="shared" si="174"/>
        <v>0</v>
      </c>
      <c r="Z590" s="12">
        <f t="shared" si="175"/>
        <v>0</v>
      </c>
      <c r="AA590" s="12" t="str">
        <f t="shared" si="176"/>
        <v/>
      </c>
      <c r="AB590" s="12" t="str">
        <f t="shared" si="177"/>
        <v/>
      </c>
      <c r="AC590" s="12" t="str">
        <f t="shared" si="178"/>
        <v/>
      </c>
      <c r="AD590" s="12" t="str">
        <f>IF(OR(AE590="",AE590="(blank)",AE590="Grand Total"),"",MAX($AD$3:AD589)+1)</f>
        <v/>
      </c>
    </row>
    <row r="591" spans="3:30">
      <c r="C591" s="12">
        <f t="shared" si="162"/>
        <v>0</v>
      </c>
      <c r="D591" s="12">
        <f t="shared" si="163"/>
        <v>0</v>
      </c>
      <c r="E591" s="12" t="str">
        <f t="shared" si="164"/>
        <v/>
      </c>
      <c r="F591" s="12" t="str">
        <f t="shared" si="165"/>
        <v/>
      </c>
      <c r="G591" s="12"/>
      <c r="H591"/>
      <c r="I591"/>
      <c r="J591" s="12">
        <f t="shared" si="166"/>
        <v>0</v>
      </c>
      <c r="K591" s="12" t="str">
        <f t="shared" si="167"/>
        <v/>
      </c>
      <c r="L591" s="12" t="str">
        <f t="shared" si="168"/>
        <v/>
      </c>
      <c r="M591" s="12" t="str">
        <f t="shared" si="169"/>
        <v/>
      </c>
      <c r="N591" s="12"/>
      <c r="P591"/>
      <c r="Q591"/>
      <c r="R591" s="12">
        <f t="shared" si="170"/>
        <v>0</v>
      </c>
      <c r="S591" s="12" t="str">
        <f t="shared" si="171"/>
        <v/>
      </c>
      <c r="T591" s="12" t="str">
        <f t="shared" si="172"/>
        <v/>
      </c>
      <c r="U591" s="12" t="str">
        <f t="shared" si="173"/>
        <v/>
      </c>
      <c r="V591" s="12"/>
      <c r="Y591" s="12">
        <f t="shared" si="174"/>
        <v>0</v>
      </c>
      <c r="Z591" s="12">
        <f t="shared" si="175"/>
        <v>0</v>
      </c>
      <c r="AA591" s="12" t="str">
        <f t="shared" si="176"/>
        <v/>
      </c>
      <c r="AB591" s="12" t="str">
        <f t="shared" si="177"/>
        <v/>
      </c>
      <c r="AC591" s="12" t="str">
        <f t="shared" si="178"/>
        <v/>
      </c>
      <c r="AD591" s="12" t="str">
        <f>IF(OR(AE591="",AE591="(blank)",AE591="Grand Total"),"",MAX($AD$3:AD590)+1)</f>
        <v/>
      </c>
    </row>
    <row r="592" spans="3:30">
      <c r="C592" s="12">
        <f t="shared" si="162"/>
        <v>0</v>
      </c>
      <c r="D592" s="12">
        <f t="shared" si="163"/>
        <v>0</v>
      </c>
      <c r="E592" s="12" t="str">
        <f t="shared" si="164"/>
        <v/>
      </c>
      <c r="F592" s="12" t="str">
        <f t="shared" si="165"/>
        <v/>
      </c>
      <c r="G592" s="12"/>
      <c r="H592"/>
      <c r="I592"/>
      <c r="J592" s="12">
        <f t="shared" si="166"/>
        <v>0</v>
      </c>
      <c r="K592" s="12" t="str">
        <f t="shared" si="167"/>
        <v/>
      </c>
      <c r="L592" s="12" t="str">
        <f t="shared" si="168"/>
        <v/>
      </c>
      <c r="M592" s="12" t="str">
        <f t="shared" si="169"/>
        <v/>
      </c>
      <c r="N592" s="12"/>
      <c r="P592"/>
      <c r="Q592"/>
      <c r="R592" s="12">
        <f t="shared" si="170"/>
        <v>0</v>
      </c>
      <c r="S592" s="12" t="str">
        <f t="shared" si="171"/>
        <v/>
      </c>
      <c r="T592" s="12" t="str">
        <f t="shared" si="172"/>
        <v/>
      </c>
      <c r="U592" s="12" t="str">
        <f t="shared" si="173"/>
        <v/>
      </c>
      <c r="V592" s="12"/>
      <c r="Y592" s="12">
        <f t="shared" si="174"/>
        <v>0</v>
      </c>
      <c r="Z592" s="12">
        <f t="shared" si="175"/>
        <v>0</v>
      </c>
      <c r="AA592" s="12" t="str">
        <f t="shared" si="176"/>
        <v/>
      </c>
      <c r="AB592" s="12" t="str">
        <f t="shared" si="177"/>
        <v/>
      </c>
      <c r="AC592" s="12" t="str">
        <f t="shared" si="178"/>
        <v/>
      </c>
      <c r="AD592" s="12" t="str">
        <f>IF(OR(AE592="",AE592="(blank)",AE592="Grand Total"),"",MAX($AD$3:AD591)+1)</f>
        <v/>
      </c>
    </row>
    <row r="593" spans="3:30">
      <c r="C593" s="12">
        <f t="shared" si="162"/>
        <v>0</v>
      </c>
      <c r="D593" s="12">
        <f t="shared" si="163"/>
        <v>0</v>
      </c>
      <c r="E593" s="12" t="str">
        <f t="shared" si="164"/>
        <v/>
      </c>
      <c r="F593" s="12" t="str">
        <f t="shared" si="165"/>
        <v/>
      </c>
      <c r="G593" s="12"/>
      <c r="H593"/>
      <c r="I593"/>
      <c r="J593" s="12">
        <f t="shared" si="166"/>
        <v>0</v>
      </c>
      <c r="K593" s="12" t="str">
        <f t="shared" si="167"/>
        <v/>
      </c>
      <c r="L593" s="12" t="str">
        <f t="shared" si="168"/>
        <v/>
      </c>
      <c r="M593" s="12" t="str">
        <f t="shared" si="169"/>
        <v/>
      </c>
      <c r="N593" s="12"/>
      <c r="P593"/>
      <c r="Q593"/>
      <c r="R593" s="12">
        <f t="shared" si="170"/>
        <v>0</v>
      </c>
      <c r="S593" s="12" t="str">
        <f t="shared" si="171"/>
        <v/>
      </c>
      <c r="T593" s="12" t="str">
        <f t="shared" si="172"/>
        <v/>
      </c>
      <c r="U593" s="12" t="str">
        <f t="shared" si="173"/>
        <v/>
      </c>
      <c r="V593" s="12"/>
      <c r="Y593" s="12">
        <f t="shared" si="174"/>
        <v>0</v>
      </c>
      <c r="Z593" s="12">
        <f t="shared" si="175"/>
        <v>0</v>
      </c>
      <c r="AA593" s="12" t="str">
        <f t="shared" si="176"/>
        <v/>
      </c>
      <c r="AB593" s="12" t="str">
        <f t="shared" si="177"/>
        <v/>
      </c>
      <c r="AC593" s="12" t="str">
        <f t="shared" si="178"/>
        <v/>
      </c>
      <c r="AD593" s="12" t="str">
        <f>IF(OR(AE593="",AE593="(blank)",AE593="Grand Total"),"",MAX($AD$3:AD592)+1)</f>
        <v/>
      </c>
    </row>
    <row r="594" spans="3:30">
      <c r="C594" s="12">
        <f t="shared" si="162"/>
        <v>0</v>
      </c>
      <c r="D594" s="12">
        <f t="shared" si="163"/>
        <v>0</v>
      </c>
      <c r="E594" s="12" t="str">
        <f t="shared" si="164"/>
        <v/>
      </c>
      <c r="F594" s="12" t="str">
        <f t="shared" si="165"/>
        <v/>
      </c>
      <c r="G594" s="12"/>
      <c r="H594"/>
      <c r="I594"/>
      <c r="J594" s="12">
        <f t="shared" si="166"/>
        <v>0</v>
      </c>
      <c r="K594" s="12" t="str">
        <f t="shared" si="167"/>
        <v/>
      </c>
      <c r="L594" s="12" t="str">
        <f t="shared" si="168"/>
        <v/>
      </c>
      <c r="M594" s="12" t="str">
        <f t="shared" si="169"/>
        <v/>
      </c>
      <c r="N594" s="12"/>
      <c r="P594"/>
      <c r="Q594"/>
      <c r="R594" s="12">
        <f t="shared" si="170"/>
        <v>0</v>
      </c>
      <c r="S594" s="12" t="str">
        <f t="shared" si="171"/>
        <v/>
      </c>
      <c r="T594" s="12" t="str">
        <f t="shared" si="172"/>
        <v/>
      </c>
      <c r="U594" s="12" t="str">
        <f t="shared" si="173"/>
        <v/>
      </c>
      <c r="V594" s="12"/>
      <c r="Y594" s="12">
        <f t="shared" si="174"/>
        <v>0</v>
      </c>
      <c r="Z594" s="12">
        <f t="shared" si="175"/>
        <v>0</v>
      </c>
      <c r="AA594" s="12" t="str">
        <f t="shared" si="176"/>
        <v/>
      </c>
      <c r="AB594" s="12" t="str">
        <f t="shared" si="177"/>
        <v/>
      </c>
      <c r="AC594" s="12" t="str">
        <f t="shared" si="178"/>
        <v/>
      </c>
      <c r="AD594" s="12" t="str">
        <f>IF(OR(AE594="",AE594="(blank)",AE594="Grand Total"),"",MAX($AD$3:AD593)+1)</f>
        <v/>
      </c>
    </row>
    <row r="595" spans="3:30">
      <c r="C595" s="12">
        <f t="shared" si="162"/>
        <v>0</v>
      </c>
      <c r="D595" s="12">
        <f t="shared" si="163"/>
        <v>0</v>
      </c>
      <c r="E595" s="12" t="str">
        <f t="shared" si="164"/>
        <v/>
      </c>
      <c r="F595" s="12" t="str">
        <f t="shared" si="165"/>
        <v/>
      </c>
      <c r="G595" s="12"/>
      <c r="H595"/>
      <c r="I595"/>
      <c r="J595" s="12">
        <f t="shared" si="166"/>
        <v>0</v>
      </c>
      <c r="K595" s="12" t="str">
        <f t="shared" si="167"/>
        <v/>
      </c>
      <c r="L595" s="12" t="str">
        <f t="shared" si="168"/>
        <v/>
      </c>
      <c r="M595" s="12" t="str">
        <f t="shared" si="169"/>
        <v/>
      </c>
      <c r="N595" s="12"/>
      <c r="P595"/>
      <c r="Q595"/>
      <c r="R595" s="12">
        <f t="shared" si="170"/>
        <v>0</v>
      </c>
      <c r="S595" s="12" t="str">
        <f t="shared" si="171"/>
        <v/>
      </c>
      <c r="T595" s="12" t="str">
        <f t="shared" si="172"/>
        <v/>
      </c>
      <c r="U595" s="12" t="str">
        <f t="shared" si="173"/>
        <v/>
      </c>
      <c r="V595" s="12"/>
      <c r="Y595" s="12">
        <f t="shared" si="174"/>
        <v>0</v>
      </c>
      <c r="Z595" s="12">
        <f t="shared" si="175"/>
        <v>0</v>
      </c>
      <c r="AA595" s="12" t="str">
        <f t="shared" si="176"/>
        <v/>
      </c>
      <c r="AB595" s="12" t="str">
        <f t="shared" si="177"/>
        <v/>
      </c>
      <c r="AC595" s="12" t="str">
        <f t="shared" si="178"/>
        <v/>
      </c>
      <c r="AD595" s="12" t="str">
        <f>IF(OR(AE595="",AE595="(blank)",AE595="Grand Total"),"",MAX($AD$3:AD594)+1)</f>
        <v/>
      </c>
    </row>
    <row r="596" spans="3:30">
      <c r="C596" s="12">
        <f t="shared" si="162"/>
        <v>0</v>
      </c>
      <c r="D596" s="12">
        <f t="shared" si="163"/>
        <v>0</v>
      </c>
      <c r="E596" s="12" t="str">
        <f t="shared" si="164"/>
        <v/>
      </c>
      <c r="F596" s="12" t="str">
        <f t="shared" si="165"/>
        <v/>
      </c>
      <c r="G596" s="12"/>
      <c r="H596"/>
      <c r="I596"/>
      <c r="J596" s="12">
        <f t="shared" si="166"/>
        <v>0</v>
      </c>
      <c r="K596" s="12" t="str">
        <f t="shared" si="167"/>
        <v/>
      </c>
      <c r="L596" s="12" t="str">
        <f t="shared" si="168"/>
        <v/>
      </c>
      <c r="M596" s="12" t="str">
        <f t="shared" si="169"/>
        <v/>
      </c>
      <c r="N596" s="12"/>
      <c r="P596"/>
      <c r="Q596"/>
      <c r="R596" s="12">
        <f t="shared" si="170"/>
        <v>0</v>
      </c>
      <c r="S596" s="12" t="str">
        <f t="shared" si="171"/>
        <v/>
      </c>
      <c r="T596" s="12" t="str">
        <f t="shared" si="172"/>
        <v/>
      </c>
      <c r="U596" s="12" t="str">
        <f t="shared" si="173"/>
        <v/>
      </c>
      <c r="V596" s="12"/>
      <c r="Y596" s="12">
        <f t="shared" si="174"/>
        <v>0</v>
      </c>
      <c r="Z596" s="12">
        <f t="shared" si="175"/>
        <v>0</v>
      </c>
      <c r="AA596" s="12" t="str">
        <f t="shared" si="176"/>
        <v/>
      </c>
      <c r="AB596" s="12" t="str">
        <f t="shared" si="177"/>
        <v/>
      </c>
      <c r="AC596" s="12" t="str">
        <f t="shared" si="178"/>
        <v/>
      </c>
      <c r="AD596" s="12" t="str">
        <f>IF(OR(AE596="",AE596="(blank)",AE596="Grand Total"),"",MAX($AD$3:AD595)+1)</f>
        <v/>
      </c>
    </row>
    <row r="597" spans="3:30">
      <c r="C597" s="12">
        <f t="shared" si="162"/>
        <v>0</v>
      </c>
      <c r="D597" s="12">
        <f t="shared" si="163"/>
        <v>0</v>
      </c>
      <c r="E597" s="12" t="str">
        <f t="shared" si="164"/>
        <v/>
      </c>
      <c r="F597" s="12" t="str">
        <f t="shared" si="165"/>
        <v/>
      </c>
      <c r="G597" s="12"/>
      <c r="H597"/>
      <c r="I597"/>
      <c r="J597" s="12">
        <f t="shared" si="166"/>
        <v>0</v>
      </c>
      <c r="K597" s="12" t="str">
        <f t="shared" si="167"/>
        <v/>
      </c>
      <c r="L597" s="12" t="str">
        <f t="shared" si="168"/>
        <v/>
      </c>
      <c r="M597" s="12" t="str">
        <f t="shared" si="169"/>
        <v/>
      </c>
      <c r="N597" s="12"/>
      <c r="P597"/>
      <c r="Q597"/>
      <c r="R597" s="12">
        <f t="shared" si="170"/>
        <v>0</v>
      </c>
      <c r="S597" s="12" t="str">
        <f t="shared" si="171"/>
        <v/>
      </c>
      <c r="T597" s="12" t="str">
        <f t="shared" si="172"/>
        <v/>
      </c>
      <c r="U597" s="12" t="str">
        <f t="shared" si="173"/>
        <v/>
      </c>
      <c r="V597" s="12"/>
      <c r="Y597" s="12">
        <f t="shared" si="174"/>
        <v>0</v>
      </c>
      <c r="Z597" s="12">
        <f t="shared" si="175"/>
        <v>0</v>
      </c>
      <c r="AA597" s="12" t="str">
        <f t="shared" si="176"/>
        <v/>
      </c>
      <c r="AB597" s="12" t="str">
        <f t="shared" si="177"/>
        <v/>
      </c>
      <c r="AC597" s="12" t="str">
        <f t="shared" si="178"/>
        <v/>
      </c>
      <c r="AD597" s="12" t="str">
        <f>IF(OR(AE597="",AE597="(blank)",AE597="Grand Total"),"",MAX($AD$3:AD596)+1)</f>
        <v/>
      </c>
    </row>
    <row r="598" spans="3:30">
      <c r="C598" s="12">
        <f t="shared" ref="C598:C661" si="179">IF(OR(B598="",A598=""),0,C597+1)</f>
        <v>0</v>
      </c>
      <c r="D598" s="12">
        <f t="shared" ref="D598:D661" si="180">IF(C598=0,A598,D597)</f>
        <v>0</v>
      </c>
      <c r="E598" s="12" t="str">
        <f t="shared" ref="E598:E661" si="181">IF(C598=0,"",D598&amp;C598)</f>
        <v/>
      </c>
      <c r="F598" s="12" t="str">
        <f t="shared" ref="F598:F661" si="182">IF(E598="","",A598)</f>
        <v/>
      </c>
      <c r="G598" s="12"/>
      <c r="H598"/>
      <c r="I598"/>
      <c r="J598" s="12">
        <f t="shared" ref="J598:J661" si="183">IF(OR(I598="",H598="",H598="Grand Total"),0,J597+1)</f>
        <v>0</v>
      </c>
      <c r="K598" s="12" t="str">
        <f t="shared" ref="K598:K661" si="184">IF(H598="Grand Total","",IF(OR(H598="",H598="(blank)"),K597,IF(J598=0,H598,K597)))</f>
        <v/>
      </c>
      <c r="L598" s="12" t="str">
        <f t="shared" ref="L598:L661" si="185">IF(OR(H598="",J598=0),"",K598&amp;J598)</f>
        <v/>
      </c>
      <c r="M598" s="12" t="str">
        <f t="shared" ref="M598:M661" si="186">IF(L598="","",H598)</f>
        <v/>
      </c>
      <c r="N598" s="12"/>
      <c r="P598"/>
      <c r="Q598"/>
      <c r="R598" s="12">
        <f t="shared" ref="R598:R661" si="187">IF(OR(Q598="",P598="",P598="Grand Total"),0,R597+1)</f>
        <v>0</v>
      </c>
      <c r="S598" s="12" t="str">
        <f t="shared" ref="S598:S661" si="188">IF(P598="Grand Total","",IF(OR(P598="",P598="(blank)"),S597,IF(R598=0,P598,S597)))</f>
        <v/>
      </c>
      <c r="T598" s="12" t="str">
        <f t="shared" ref="T598:T661" si="189">IF(OR(P598="",R598=0),"",S598&amp;R598)</f>
        <v/>
      </c>
      <c r="U598" s="12" t="str">
        <f t="shared" ref="U598:U661" si="190">IF(T598="","",P598)</f>
        <v/>
      </c>
      <c r="V598" s="12"/>
      <c r="Y598" s="12">
        <f t="shared" ref="Y598:Y661" si="191">IF(X598="",0,Y597+1)</f>
        <v>0</v>
      </c>
      <c r="Z598" s="12">
        <f t="shared" ref="Z598:Z661" si="192">IF(Z597="(blank)",W598,IF(AND(Y598=0,Y597=0),Z597,IF(AND(Y598=0,X599=""),W598,Z597)))</f>
        <v>0</v>
      </c>
      <c r="AA598" s="12" t="str">
        <f t="shared" ref="AA598:AA661" si="193">IF(Z598=W598,"",IF(X598&lt;&gt;"",AA597,Z598&amp;W598))</f>
        <v/>
      </c>
      <c r="AB598" s="12" t="str">
        <f t="shared" ref="AB598:AB661" si="194">IF(Y598=0,"",AA598&amp;Y598)</f>
        <v/>
      </c>
      <c r="AC598" s="12" t="str">
        <f t="shared" ref="AC598:AC661" si="195">IF(AB598="","",IF(W598="","",W598))</f>
        <v/>
      </c>
      <c r="AD598" s="12" t="str">
        <f>IF(OR(AE598="",AE598="(blank)",AE598="Grand Total"),"",MAX($AD$3:AD597)+1)</f>
        <v/>
      </c>
    </row>
    <row r="599" spans="3:30">
      <c r="C599" s="12">
        <f t="shared" si="179"/>
        <v>0</v>
      </c>
      <c r="D599" s="12">
        <f t="shared" si="180"/>
        <v>0</v>
      </c>
      <c r="E599" s="12" t="str">
        <f t="shared" si="181"/>
        <v/>
      </c>
      <c r="F599" s="12" t="str">
        <f t="shared" si="182"/>
        <v/>
      </c>
      <c r="G599" s="12"/>
      <c r="H599"/>
      <c r="I599"/>
      <c r="J599" s="12">
        <f t="shared" si="183"/>
        <v>0</v>
      </c>
      <c r="K599" s="12" t="str">
        <f t="shared" si="184"/>
        <v/>
      </c>
      <c r="L599" s="12" t="str">
        <f t="shared" si="185"/>
        <v/>
      </c>
      <c r="M599" s="12" t="str">
        <f t="shared" si="186"/>
        <v/>
      </c>
      <c r="N599" s="12"/>
      <c r="P599"/>
      <c r="Q599"/>
      <c r="R599" s="12">
        <f t="shared" si="187"/>
        <v>0</v>
      </c>
      <c r="S599" s="12" t="str">
        <f t="shared" si="188"/>
        <v/>
      </c>
      <c r="T599" s="12" t="str">
        <f t="shared" si="189"/>
        <v/>
      </c>
      <c r="U599" s="12" t="str">
        <f t="shared" si="190"/>
        <v/>
      </c>
      <c r="V599" s="12"/>
      <c r="Y599" s="12">
        <f t="shared" si="191"/>
        <v>0</v>
      </c>
      <c r="Z599" s="12">
        <f t="shared" si="192"/>
        <v>0</v>
      </c>
      <c r="AA599" s="12" t="str">
        <f t="shared" si="193"/>
        <v/>
      </c>
      <c r="AB599" s="12" t="str">
        <f t="shared" si="194"/>
        <v/>
      </c>
      <c r="AC599" s="12" t="str">
        <f t="shared" si="195"/>
        <v/>
      </c>
      <c r="AD599" s="12" t="str">
        <f>IF(OR(AE599="",AE599="(blank)",AE599="Grand Total"),"",MAX($AD$3:AD598)+1)</f>
        <v/>
      </c>
    </row>
    <row r="600" spans="3:30">
      <c r="C600" s="12">
        <f t="shared" si="179"/>
        <v>0</v>
      </c>
      <c r="D600" s="12">
        <f t="shared" si="180"/>
        <v>0</v>
      </c>
      <c r="E600" s="12" t="str">
        <f t="shared" si="181"/>
        <v/>
      </c>
      <c r="F600" s="12" t="str">
        <f t="shared" si="182"/>
        <v/>
      </c>
      <c r="G600" s="12"/>
      <c r="H600"/>
      <c r="I600"/>
      <c r="J600" s="12">
        <f t="shared" si="183"/>
        <v>0</v>
      </c>
      <c r="K600" s="12" t="str">
        <f t="shared" si="184"/>
        <v/>
      </c>
      <c r="L600" s="12" t="str">
        <f t="shared" si="185"/>
        <v/>
      </c>
      <c r="M600" s="12" t="str">
        <f t="shared" si="186"/>
        <v/>
      </c>
      <c r="N600" s="12"/>
      <c r="P600"/>
      <c r="Q600"/>
      <c r="R600" s="12">
        <f t="shared" si="187"/>
        <v>0</v>
      </c>
      <c r="S600" s="12" t="str">
        <f t="shared" si="188"/>
        <v/>
      </c>
      <c r="T600" s="12" t="str">
        <f t="shared" si="189"/>
        <v/>
      </c>
      <c r="U600" s="12" t="str">
        <f t="shared" si="190"/>
        <v/>
      </c>
      <c r="V600" s="12"/>
      <c r="Y600" s="12">
        <f t="shared" si="191"/>
        <v>0</v>
      </c>
      <c r="Z600" s="12">
        <f t="shared" si="192"/>
        <v>0</v>
      </c>
      <c r="AA600" s="12" t="str">
        <f t="shared" si="193"/>
        <v/>
      </c>
      <c r="AB600" s="12" t="str">
        <f t="shared" si="194"/>
        <v/>
      </c>
      <c r="AC600" s="12" t="str">
        <f t="shared" si="195"/>
        <v/>
      </c>
      <c r="AD600" s="12" t="str">
        <f>IF(OR(AE600="",AE600="(blank)",AE600="Grand Total"),"",MAX($AD$3:AD599)+1)</f>
        <v/>
      </c>
    </row>
    <row r="601" spans="3:30">
      <c r="C601" s="12">
        <f t="shared" si="179"/>
        <v>0</v>
      </c>
      <c r="D601" s="12">
        <f t="shared" si="180"/>
        <v>0</v>
      </c>
      <c r="E601" s="12" t="str">
        <f t="shared" si="181"/>
        <v/>
      </c>
      <c r="F601" s="12" t="str">
        <f t="shared" si="182"/>
        <v/>
      </c>
      <c r="G601" s="12"/>
      <c r="H601"/>
      <c r="I601"/>
      <c r="J601" s="12">
        <f t="shared" si="183"/>
        <v>0</v>
      </c>
      <c r="K601" s="12" t="str">
        <f t="shared" si="184"/>
        <v/>
      </c>
      <c r="L601" s="12" t="str">
        <f t="shared" si="185"/>
        <v/>
      </c>
      <c r="M601" s="12" t="str">
        <f t="shared" si="186"/>
        <v/>
      </c>
      <c r="N601" s="12"/>
      <c r="P601"/>
      <c r="Q601"/>
      <c r="R601" s="12">
        <f t="shared" si="187"/>
        <v>0</v>
      </c>
      <c r="S601" s="12" t="str">
        <f t="shared" si="188"/>
        <v/>
      </c>
      <c r="T601" s="12" t="str">
        <f t="shared" si="189"/>
        <v/>
      </c>
      <c r="U601" s="12" t="str">
        <f t="shared" si="190"/>
        <v/>
      </c>
      <c r="V601" s="12"/>
      <c r="Y601" s="12">
        <f t="shared" si="191"/>
        <v>0</v>
      </c>
      <c r="Z601" s="12">
        <f t="shared" si="192"/>
        <v>0</v>
      </c>
      <c r="AA601" s="12" t="str">
        <f t="shared" si="193"/>
        <v/>
      </c>
      <c r="AB601" s="12" t="str">
        <f t="shared" si="194"/>
        <v/>
      </c>
      <c r="AC601" s="12" t="str">
        <f t="shared" si="195"/>
        <v/>
      </c>
      <c r="AD601" s="12" t="str">
        <f>IF(OR(AE601="",AE601="(blank)",AE601="Grand Total"),"",MAX($AD$3:AD600)+1)</f>
        <v/>
      </c>
    </row>
    <row r="602" spans="3:30">
      <c r="C602" s="12">
        <f t="shared" si="179"/>
        <v>0</v>
      </c>
      <c r="D602" s="12">
        <f t="shared" si="180"/>
        <v>0</v>
      </c>
      <c r="E602" s="12" t="str">
        <f t="shared" si="181"/>
        <v/>
      </c>
      <c r="F602" s="12" t="str">
        <f t="shared" si="182"/>
        <v/>
      </c>
      <c r="G602" s="12"/>
      <c r="H602"/>
      <c r="I602"/>
      <c r="J602" s="12">
        <f t="shared" si="183"/>
        <v>0</v>
      </c>
      <c r="K602" s="12" t="str">
        <f t="shared" si="184"/>
        <v/>
      </c>
      <c r="L602" s="12" t="str">
        <f t="shared" si="185"/>
        <v/>
      </c>
      <c r="M602" s="12" t="str">
        <f t="shared" si="186"/>
        <v/>
      </c>
      <c r="N602" s="12"/>
      <c r="P602"/>
      <c r="Q602"/>
      <c r="R602" s="12">
        <f t="shared" si="187"/>
        <v>0</v>
      </c>
      <c r="S602" s="12" t="str">
        <f t="shared" si="188"/>
        <v/>
      </c>
      <c r="T602" s="12" t="str">
        <f t="shared" si="189"/>
        <v/>
      </c>
      <c r="U602" s="12" t="str">
        <f t="shared" si="190"/>
        <v/>
      </c>
      <c r="V602" s="12"/>
      <c r="Y602" s="12">
        <f t="shared" si="191"/>
        <v>0</v>
      </c>
      <c r="Z602" s="12">
        <f t="shared" si="192"/>
        <v>0</v>
      </c>
      <c r="AA602" s="12" t="str">
        <f t="shared" si="193"/>
        <v/>
      </c>
      <c r="AB602" s="12" t="str">
        <f t="shared" si="194"/>
        <v/>
      </c>
      <c r="AC602" s="12" t="str">
        <f t="shared" si="195"/>
        <v/>
      </c>
      <c r="AD602" s="12" t="str">
        <f>IF(OR(AE602="",AE602="(blank)",AE602="Grand Total"),"",MAX($AD$3:AD601)+1)</f>
        <v/>
      </c>
    </row>
    <row r="603" spans="3:30">
      <c r="C603" s="12">
        <f t="shared" si="179"/>
        <v>0</v>
      </c>
      <c r="D603" s="12">
        <f t="shared" si="180"/>
        <v>0</v>
      </c>
      <c r="E603" s="12" t="str">
        <f t="shared" si="181"/>
        <v/>
      </c>
      <c r="F603" s="12" t="str">
        <f t="shared" si="182"/>
        <v/>
      </c>
      <c r="G603" s="12"/>
      <c r="H603"/>
      <c r="I603"/>
      <c r="J603" s="12">
        <f t="shared" si="183"/>
        <v>0</v>
      </c>
      <c r="K603" s="12" t="str">
        <f t="shared" si="184"/>
        <v/>
      </c>
      <c r="L603" s="12" t="str">
        <f t="shared" si="185"/>
        <v/>
      </c>
      <c r="M603" s="12" t="str">
        <f t="shared" si="186"/>
        <v/>
      </c>
      <c r="N603" s="12"/>
      <c r="P603"/>
      <c r="Q603"/>
      <c r="R603" s="12">
        <f t="shared" si="187"/>
        <v>0</v>
      </c>
      <c r="S603" s="12" t="str">
        <f t="shared" si="188"/>
        <v/>
      </c>
      <c r="T603" s="12" t="str">
        <f t="shared" si="189"/>
        <v/>
      </c>
      <c r="U603" s="12" t="str">
        <f t="shared" si="190"/>
        <v/>
      </c>
      <c r="V603" s="12"/>
      <c r="Y603" s="12">
        <f t="shared" si="191"/>
        <v>0</v>
      </c>
      <c r="Z603" s="12">
        <f t="shared" si="192"/>
        <v>0</v>
      </c>
      <c r="AA603" s="12" t="str">
        <f t="shared" si="193"/>
        <v/>
      </c>
      <c r="AB603" s="12" t="str">
        <f t="shared" si="194"/>
        <v/>
      </c>
      <c r="AC603" s="12" t="str">
        <f t="shared" si="195"/>
        <v/>
      </c>
      <c r="AD603" s="12" t="str">
        <f>IF(OR(AE603="",AE603="(blank)",AE603="Grand Total"),"",MAX($AD$3:AD602)+1)</f>
        <v/>
      </c>
    </row>
    <row r="604" spans="3:30">
      <c r="C604" s="12">
        <f t="shared" si="179"/>
        <v>0</v>
      </c>
      <c r="D604" s="12">
        <f t="shared" si="180"/>
        <v>0</v>
      </c>
      <c r="E604" s="12" t="str">
        <f t="shared" si="181"/>
        <v/>
      </c>
      <c r="F604" s="12" t="str">
        <f t="shared" si="182"/>
        <v/>
      </c>
      <c r="G604" s="12"/>
      <c r="H604"/>
      <c r="I604"/>
      <c r="J604" s="12">
        <f t="shared" si="183"/>
        <v>0</v>
      </c>
      <c r="K604" s="12" t="str">
        <f t="shared" si="184"/>
        <v/>
      </c>
      <c r="L604" s="12" t="str">
        <f t="shared" si="185"/>
        <v/>
      </c>
      <c r="M604" s="12" t="str">
        <f t="shared" si="186"/>
        <v/>
      </c>
      <c r="N604" s="12"/>
      <c r="P604"/>
      <c r="Q604"/>
      <c r="R604" s="12">
        <f t="shared" si="187"/>
        <v>0</v>
      </c>
      <c r="S604" s="12" t="str">
        <f t="shared" si="188"/>
        <v/>
      </c>
      <c r="T604" s="12" t="str">
        <f t="shared" si="189"/>
        <v/>
      </c>
      <c r="U604" s="12" t="str">
        <f t="shared" si="190"/>
        <v/>
      </c>
      <c r="V604" s="12"/>
      <c r="Y604" s="12">
        <f t="shared" si="191"/>
        <v>0</v>
      </c>
      <c r="Z604" s="12">
        <f t="shared" si="192"/>
        <v>0</v>
      </c>
      <c r="AA604" s="12" t="str">
        <f t="shared" si="193"/>
        <v/>
      </c>
      <c r="AB604" s="12" t="str">
        <f t="shared" si="194"/>
        <v/>
      </c>
      <c r="AC604" s="12" t="str">
        <f t="shared" si="195"/>
        <v/>
      </c>
      <c r="AD604" s="12" t="str">
        <f>IF(OR(AE604="",AE604="(blank)",AE604="Grand Total"),"",MAX($AD$3:AD603)+1)</f>
        <v/>
      </c>
    </row>
    <row r="605" spans="3:30">
      <c r="C605" s="12">
        <f t="shared" si="179"/>
        <v>0</v>
      </c>
      <c r="D605" s="12">
        <f t="shared" si="180"/>
        <v>0</v>
      </c>
      <c r="E605" s="12" t="str">
        <f t="shared" si="181"/>
        <v/>
      </c>
      <c r="F605" s="12" t="str">
        <f t="shared" si="182"/>
        <v/>
      </c>
      <c r="G605" s="12"/>
      <c r="H605"/>
      <c r="I605"/>
      <c r="J605" s="12">
        <f t="shared" si="183"/>
        <v>0</v>
      </c>
      <c r="K605" s="12" t="str">
        <f t="shared" si="184"/>
        <v/>
      </c>
      <c r="L605" s="12" t="str">
        <f t="shared" si="185"/>
        <v/>
      </c>
      <c r="M605" s="12" t="str">
        <f t="shared" si="186"/>
        <v/>
      </c>
      <c r="N605" s="12"/>
      <c r="P605"/>
      <c r="Q605"/>
      <c r="R605" s="12">
        <f t="shared" si="187"/>
        <v>0</v>
      </c>
      <c r="S605" s="12" t="str">
        <f t="shared" si="188"/>
        <v/>
      </c>
      <c r="T605" s="12" t="str">
        <f t="shared" si="189"/>
        <v/>
      </c>
      <c r="U605" s="12" t="str">
        <f t="shared" si="190"/>
        <v/>
      </c>
      <c r="V605" s="12"/>
      <c r="Y605" s="12">
        <f t="shared" si="191"/>
        <v>0</v>
      </c>
      <c r="Z605" s="12">
        <f t="shared" si="192"/>
        <v>0</v>
      </c>
      <c r="AA605" s="12" t="str">
        <f t="shared" si="193"/>
        <v/>
      </c>
      <c r="AB605" s="12" t="str">
        <f t="shared" si="194"/>
        <v/>
      </c>
      <c r="AC605" s="12" t="str">
        <f t="shared" si="195"/>
        <v/>
      </c>
      <c r="AD605" s="12" t="str">
        <f>IF(OR(AE605="",AE605="(blank)",AE605="Grand Total"),"",MAX($AD$3:AD604)+1)</f>
        <v/>
      </c>
    </row>
    <row r="606" spans="3:30">
      <c r="C606" s="12">
        <f t="shared" si="179"/>
        <v>0</v>
      </c>
      <c r="D606" s="12">
        <f t="shared" si="180"/>
        <v>0</v>
      </c>
      <c r="E606" s="12" t="str">
        <f t="shared" si="181"/>
        <v/>
      </c>
      <c r="F606" s="12" t="str">
        <f t="shared" si="182"/>
        <v/>
      </c>
      <c r="G606" s="12"/>
      <c r="H606"/>
      <c r="I606"/>
      <c r="J606" s="12">
        <f t="shared" si="183"/>
        <v>0</v>
      </c>
      <c r="K606" s="12" t="str">
        <f t="shared" si="184"/>
        <v/>
      </c>
      <c r="L606" s="12" t="str">
        <f t="shared" si="185"/>
        <v/>
      </c>
      <c r="M606" s="12" t="str">
        <f t="shared" si="186"/>
        <v/>
      </c>
      <c r="N606" s="12"/>
      <c r="P606"/>
      <c r="Q606"/>
      <c r="R606" s="12">
        <f t="shared" si="187"/>
        <v>0</v>
      </c>
      <c r="S606" s="12" t="str">
        <f t="shared" si="188"/>
        <v/>
      </c>
      <c r="T606" s="12" t="str">
        <f t="shared" si="189"/>
        <v/>
      </c>
      <c r="U606" s="12" t="str">
        <f t="shared" si="190"/>
        <v/>
      </c>
      <c r="V606" s="12"/>
      <c r="Y606" s="12">
        <f t="shared" si="191"/>
        <v>0</v>
      </c>
      <c r="Z606" s="12">
        <f t="shared" si="192"/>
        <v>0</v>
      </c>
      <c r="AA606" s="12" t="str">
        <f t="shared" si="193"/>
        <v/>
      </c>
      <c r="AB606" s="12" t="str">
        <f t="shared" si="194"/>
        <v/>
      </c>
      <c r="AC606" s="12" t="str">
        <f t="shared" si="195"/>
        <v/>
      </c>
      <c r="AD606" s="12" t="str">
        <f>IF(OR(AE606="",AE606="(blank)",AE606="Grand Total"),"",MAX($AD$3:AD605)+1)</f>
        <v/>
      </c>
    </row>
    <row r="607" spans="3:30">
      <c r="C607" s="12">
        <f t="shared" si="179"/>
        <v>0</v>
      </c>
      <c r="D607" s="12">
        <f t="shared" si="180"/>
        <v>0</v>
      </c>
      <c r="E607" s="12" t="str">
        <f t="shared" si="181"/>
        <v/>
      </c>
      <c r="F607" s="12" t="str">
        <f t="shared" si="182"/>
        <v/>
      </c>
      <c r="G607" s="12"/>
      <c r="H607"/>
      <c r="I607"/>
      <c r="J607" s="12">
        <f t="shared" si="183"/>
        <v>0</v>
      </c>
      <c r="K607" s="12" t="str">
        <f t="shared" si="184"/>
        <v/>
      </c>
      <c r="L607" s="12" t="str">
        <f t="shared" si="185"/>
        <v/>
      </c>
      <c r="M607" s="12" t="str">
        <f t="shared" si="186"/>
        <v/>
      </c>
      <c r="N607" s="12"/>
      <c r="P607"/>
      <c r="Q607"/>
      <c r="R607" s="12">
        <f t="shared" si="187"/>
        <v>0</v>
      </c>
      <c r="S607" s="12" t="str">
        <f t="shared" si="188"/>
        <v/>
      </c>
      <c r="T607" s="12" t="str">
        <f t="shared" si="189"/>
        <v/>
      </c>
      <c r="U607" s="12" t="str">
        <f t="shared" si="190"/>
        <v/>
      </c>
      <c r="V607" s="12"/>
      <c r="Y607" s="12">
        <f t="shared" si="191"/>
        <v>0</v>
      </c>
      <c r="Z607" s="12">
        <f t="shared" si="192"/>
        <v>0</v>
      </c>
      <c r="AA607" s="12" t="str">
        <f t="shared" si="193"/>
        <v/>
      </c>
      <c r="AB607" s="12" t="str">
        <f t="shared" si="194"/>
        <v/>
      </c>
      <c r="AC607" s="12" t="str">
        <f t="shared" si="195"/>
        <v/>
      </c>
      <c r="AD607" s="12" t="str">
        <f>IF(OR(AE607="",AE607="(blank)",AE607="Grand Total"),"",MAX($AD$3:AD606)+1)</f>
        <v/>
      </c>
    </row>
    <row r="608" spans="3:30">
      <c r="C608" s="12">
        <f t="shared" si="179"/>
        <v>0</v>
      </c>
      <c r="D608" s="12">
        <f t="shared" si="180"/>
        <v>0</v>
      </c>
      <c r="E608" s="12" t="str">
        <f t="shared" si="181"/>
        <v/>
      </c>
      <c r="F608" s="12" t="str">
        <f t="shared" si="182"/>
        <v/>
      </c>
      <c r="G608" s="12"/>
      <c r="H608"/>
      <c r="I608"/>
      <c r="J608" s="12">
        <f t="shared" si="183"/>
        <v>0</v>
      </c>
      <c r="K608" s="12" t="str">
        <f t="shared" si="184"/>
        <v/>
      </c>
      <c r="L608" s="12" t="str">
        <f t="shared" si="185"/>
        <v/>
      </c>
      <c r="M608" s="12" t="str">
        <f t="shared" si="186"/>
        <v/>
      </c>
      <c r="N608" s="12"/>
      <c r="P608"/>
      <c r="Q608"/>
      <c r="R608" s="12">
        <f t="shared" si="187"/>
        <v>0</v>
      </c>
      <c r="S608" s="12" t="str">
        <f t="shared" si="188"/>
        <v/>
      </c>
      <c r="T608" s="12" t="str">
        <f t="shared" si="189"/>
        <v/>
      </c>
      <c r="U608" s="12" t="str">
        <f t="shared" si="190"/>
        <v/>
      </c>
      <c r="V608" s="12"/>
      <c r="Y608" s="12">
        <f t="shared" si="191"/>
        <v>0</v>
      </c>
      <c r="Z608" s="12">
        <f t="shared" si="192"/>
        <v>0</v>
      </c>
      <c r="AA608" s="12" t="str">
        <f t="shared" si="193"/>
        <v/>
      </c>
      <c r="AB608" s="12" t="str">
        <f t="shared" si="194"/>
        <v/>
      </c>
      <c r="AC608" s="12" t="str">
        <f t="shared" si="195"/>
        <v/>
      </c>
      <c r="AD608" s="12" t="str">
        <f>IF(OR(AE608="",AE608="(blank)",AE608="Grand Total"),"",MAX($AD$3:AD607)+1)</f>
        <v/>
      </c>
    </row>
    <row r="609" spans="3:30">
      <c r="C609" s="12">
        <f t="shared" si="179"/>
        <v>0</v>
      </c>
      <c r="D609" s="12">
        <f t="shared" si="180"/>
        <v>0</v>
      </c>
      <c r="E609" s="12" t="str">
        <f t="shared" si="181"/>
        <v/>
      </c>
      <c r="F609" s="12" t="str">
        <f t="shared" si="182"/>
        <v/>
      </c>
      <c r="G609" s="12"/>
      <c r="H609"/>
      <c r="I609"/>
      <c r="J609" s="12">
        <f t="shared" si="183"/>
        <v>0</v>
      </c>
      <c r="K609" s="12" t="str">
        <f t="shared" si="184"/>
        <v/>
      </c>
      <c r="L609" s="12" t="str">
        <f t="shared" si="185"/>
        <v/>
      </c>
      <c r="M609" s="12" t="str">
        <f t="shared" si="186"/>
        <v/>
      </c>
      <c r="N609" s="12"/>
      <c r="P609"/>
      <c r="Q609"/>
      <c r="R609" s="12">
        <f t="shared" si="187"/>
        <v>0</v>
      </c>
      <c r="S609" s="12" t="str">
        <f t="shared" si="188"/>
        <v/>
      </c>
      <c r="T609" s="12" t="str">
        <f t="shared" si="189"/>
        <v/>
      </c>
      <c r="U609" s="12" t="str">
        <f t="shared" si="190"/>
        <v/>
      </c>
      <c r="V609" s="12"/>
      <c r="Y609" s="12">
        <f t="shared" si="191"/>
        <v>0</v>
      </c>
      <c r="Z609" s="12">
        <f t="shared" si="192"/>
        <v>0</v>
      </c>
      <c r="AA609" s="12" t="str">
        <f t="shared" si="193"/>
        <v/>
      </c>
      <c r="AB609" s="12" t="str">
        <f t="shared" si="194"/>
        <v/>
      </c>
      <c r="AC609" s="12" t="str">
        <f t="shared" si="195"/>
        <v/>
      </c>
      <c r="AD609" s="12" t="str">
        <f>IF(OR(AE609="",AE609="(blank)",AE609="Grand Total"),"",MAX($AD$3:AD608)+1)</f>
        <v/>
      </c>
    </row>
    <row r="610" spans="3:30">
      <c r="C610" s="12">
        <f t="shared" si="179"/>
        <v>0</v>
      </c>
      <c r="D610" s="12">
        <f t="shared" si="180"/>
        <v>0</v>
      </c>
      <c r="E610" s="12" t="str">
        <f t="shared" si="181"/>
        <v/>
      </c>
      <c r="F610" s="12" t="str">
        <f t="shared" si="182"/>
        <v/>
      </c>
      <c r="G610" s="12"/>
      <c r="H610"/>
      <c r="I610"/>
      <c r="J610" s="12">
        <f t="shared" si="183"/>
        <v>0</v>
      </c>
      <c r="K610" s="12" t="str">
        <f t="shared" si="184"/>
        <v/>
      </c>
      <c r="L610" s="12" t="str">
        <f t="shared" si="185"/>
        <v/>
      </c>
      <c r="M610" s="12" t="str">
        <f t="shared" si="186"/>
        <v/>
      </c>
      <c r="N610" s="12"/>
      <c r="P610"/>
      <c r="Q610"/>
      <c r="R610" s="12">
        <f t="shared" si="187"/>
        <v>0</v>
      </c>
      <c r="S610" s="12" t="str">
        <f t="shared" si="188"/>
        <v/>
      </c>
      <c r="T610" s="12" t="str">
        <f t="shared" si="189"/>
        <v/>
      </c>
      <c r="U610" s="12" t="str">
        <f t="shared" si="190"/>
        <v/>
      </c>
      <c r="V610" s="12"/>
      <c r="Y610" s="12">
        <f t="shared" si="191"/>
        <v>0</v>
      </c>
      <c r="Z610" s="12">
        <f t="shared" si="192"/>
        <v>0</v>
      </c>
      <c r="AA610" s="12" t="str">
        <f t="shared" si="193"/>
        <v/>
      </c>
      <c r="AB610" s="12" t="str">
        <f t="shared" si="194"/>
        <v/>
      </c>
      <c r="AC610" s="12" t="str">
        <f t="shared" si="195"/>
        <v/>
      </c>
      <c r="AD610" s="12" t="str">
        <f>IF(OR(AE610="",AE610="(blank)",AE610="Grand Total"),"",MAX($AD$3:AD609)+1)</f>
        <v/>
      </c>
    </row>
    <row r="611" spans="3:30">
      <c r="C611" s="12">
        <f t="shared" si="179"/>
        <v>0</v>
      </c>
      <c r="D611" s="12">
        <f t="shared" si="180"/>
        <v>0</v>
      </c>
      <c r="E611" s="12" t="str">
        <f t="shared" si="181"/>
        <v/>
      </c>
      <c r="F611" s="12" t="str">
        <f t="shared" si="182"/>
        <v/>
      </c>
      <c r="G611" s="12"/>
      <c r="H611"/>
      <c r="I611"/>
      <c r="J611" s="12">
        <f t="shared" si="183"/>
        <v>0</v>
      </c>
      <c r="K611" s="12" t="str">
        <f t="shared" si="184"/>
        <v/>
      </c>
      <c r="L611" s="12" t="str">
        <f t="shared" si="185"/>
        <v/>
      </c>
      <c r="M611" s="12" t="str">
        <f t="shared" si="186"/>
        <v/>
      </c>
      <c r="N611" s="12"/>
      <c r="P611"/>
      <c r="Q611"/>
      <c r="R611" s="12">
        <f t="shared" si="187"/>
        <v>0</v>
      </c>
      <c r="S611" s="12" t="str">
        <f t="shared" si="188"/>
        <v/>
      </c>
      <c r="T611" s="12" t="str">
        <f t="shared" si="189"/>
        <v/>
      </c>
      <c r="U611" s="12" t="str">
        <f t="shared" si="190"/>
        <v/>
      </c>
      <c r="V611" s="12"/>
      <c r="Y611" s="12">
        <f t="shared" si="191"/>
        <v>0</v>
      </c>
      <c r="Z611" s="12">
        <f t="shared" si="192"/>
        <v>0</v>
      </c>
      <c r="AA611" s="12" t="str">
        <f t="shared" si="193"/>
        <v/>
      </c>
      <c r="AB611" s="12" t="str">
        <f t="shared" si="194"/>
        <v/>
      </c>
      <c r="AC611" s="12" t="str">
        <f t="shared" si="195"/>
        <v/>
      </c>
      <c r="AD611" s="12" t="str">
        <f>IF(OR(AE611="",AE611="(blank)",AE611="Grand Total"),"",MAX($AD$3:AD610)+1)</f>
        <v/>
      </c>
    </row>
    <row r="612" spans="3:30">
      <c r="C612" s="12">
        <f t="shared" si="179"/>
        <v>0</v>
      </c>
      <c r="D612" s="12">
        <f t="shared" si="180"/>
        <v>0</v>
      </c>
      <c r="E612" s="12" t="str">
        <f t="shared" si="181"/>
        <v/>
      </c>
      <c r="F612" s="12" t="str">
        <f t="shared" si="182"/>
        <v/>
      </c>
      <c r="G612" s="12"/>
      <c r="H612"/>
      <c r="I612"/>
      <c r="J612" s="12">
        <f t="shared" si="183"/>
        <v>0</v>
      </c>
      <c r="K612" s="12" t="str">
        <f t="shared" si="184"/>
        <v/>
      </c>
      <c r="L612" s="12" t="str">
        <f t="shared" si="185"/>
        <v/>
      </c>
      <c r="M612" s="12" t="str">
        <f t="shared" si="186"/>
        <v/>
      </c>
      <c r="N612" s="12"/>
      <c r="P612"/>
      <c r="Q612"/>
      <c r="R612" s="12">
        <f t="shared" si="187"/>
        <v>0</v>
      </c>
      <c r="S612" s="12" t="str">
        <f t="shared" si="188"/>
        <v/>
      </c>
      <c r="T612" s="12" t="str">
        <f t="shared" si="189"/>
        <v/>
      </c>
      <c r="U612" s="12" t="str">
        <f t="shared" si="190"/>
        <v/>
      </c>
      <c r="V612" s="12"/>
      <c r="Y612" s="12">
        <f t="shared" si="191"/>
        <v>0</v>
      </c>
      <c r="Z612" s="12">
        <f t="shared" si="192"/>
        <v>0</v>
      </c>
      <c r="AA612" s="12" t="str">
        <f t="shared" si="193"/>
        <v/>
      </c>
      <c r="AB612" s="12" t="str">
        <f t="shared" si="194"/>
        <v/>
      </c>
      <c r="AC612" s="12" t="str">
        <f t="shared" si="195"/>
        <v/>
      </c>
      <c r="AD612" s="12" t="str">
        <f>IF(OR(AE612="",AE612="(blank)",AE612="Grand Total"),"",MAX($AD$3:AD611)+1)</f>
        <v/>
      </c>
    </row>
    <row r="613" spans="3:30">
      <c r="C613" s="12">
        <f t="shared" si="179"/>
        <v>0</v>
      </c>
      <c r="D613" s="12">
        <f t="shared" si="180"/>
        <v>0</v>
      </c>
      <c r="E613" s="12" t="str">
        <f t="shared" si="181"/>
        <v/>
      </c>
      <c r="F613" s="12" t="str">
        <f t="shared" si="182"/>
        <v/>
      </c>
      <c r="G613" s="12"/>
      <c r="H613"/>
      <c r="I613"/>
      <c r="J613" s="12">
        <f t="shared" si="183"/>
        <v>0</v>
      </c>
      <c r="K613" s="12" t="str">
        <f t="shared" si="184"/>
        <v/>
      </c>
      <c r="L613" s="12" t="str">
        <f t="shared" si="185"/>
        <v/>
      </c>
      <c r="M613" s="12" t="str">
        <f t="shared" si="186"/>
        <v/>
      </c>
      <c r="N613" s="12"/>
      <c r="P613"/>
      <c r="Q613"/>
      <c r="R613" s="12">
        <f t="shared" si="187"/>
        <v>0</v>
      </c>
      <c r="S613" s="12" t="str">
        <f t="shared" si="188"/>
        <v/>
      </c>
      <c r="T613" s="12" t="str">
        <f t="shared" si="189"/>
        <v/>
      </c>
      <c r="U613" s="12" t="str">
        <f t="shared" si="190"/>
        <v/>
      </c>
      <c r="V613" s="12"/>
      <c r="Y613" s="12">
        <f t="shared" si="191"/>
        <v>0</v>
      </c>
      <c r="Z613" s="12">
        <f t="shared" si="192"/>
        <v>0</v>
      </c>
      <c r="AA613" s="12" t="str">
        <f t="shared" si="193"/>
        <v/>
      </c>
      <c r="AB613" s="12" t="str">
        <f t="shared" si="194"/>
        <v/>
      </c>
      <c r="AC613" s="12" t="str">
        <f t="shared" si="195"/>
        <v/>
      </c>
      <c r="AD613" s="12" t="str">
        <f>IF(OR(AE613="",AE613="(blank)",AE613="Grand Total"),"",MAX($AD$3:AD612)+1)</f>
        <v/>
      </c>
    </row>
    <row r="614" spans="3:30">
      <c r="C614" s="12">
        <f t="shared" si="179"/>
        <v>0</v>
      </c>
      <c r="D614" s="12">
        <f t="shared" si="180"/>
        <v>0</v>
      </c>
      <c r="E614" s="12" t="str">
        <f t="shared" si="181"/>
        <v/>
      </c>
      <c r="F614" s="12" t="str">
        <f t="shared" si="182"/>
        <v/>
      </c>
      <c r="G614" s="12"/>
      <c r="H614"/>
      <c r="I614"/>
      <c r="J614" s="12">
        <f t="shared" si="183"/>
        <v>0</v>
      </c>
      <c r="K614" s="12" t="str">
        <f t="shared" si="184"/>
        <v/>
      </c>
      <c r="L614" s="12" t="str">
        <f t="shared" si="185"/>
        <v/>
      </c>
      <c r="M614" s="12" t="str">
        <f t="shared" si="186"/>
        <v/>
      </c>
      <c r="N614" s="12"/>
      <c r="P614"/>
      <c r="Q614"/>
      <c r="R614" s="12">
        <f t="shared" si="187"/>
        <v>0</v>
      </c>
      <c r="S614" s="12" t="str">
        <f t="shared" si="188"/>
        <v/>
      </c>
      <c r="T614" s="12" t="str">
        <f t="shared" si="189"/>
        <v/>
      </c>
      <c r="U614" s="12" t="str">
        <f t="shared" si="190"/>
        <v/>
      </c>
      <c r="V614" s="12"/>
      <c r="Y614" s="12">
        <f t="shared" si="191"/>
        <v>0</v>
      </c>
      <c r="Z614" s="12">
        <f t="shared" si="192"/>
        <v>0</v>
      </c>
      <c r="AA614" s="12" t="str">
        <f t="shared" si="193"/>
        <v/>
      </c>
      <c r="AB614" s="12" t="str">
        <f t="shared" si="194"/>
        <v/>
      </c>
      <c r="AC614" s="12" t="str">
        <f t="shared" si="195"/>
        <v/>
      </c>
      <c r="AD614" s="12" t="str">
        <f>IF(OR(AE614="",AE614="(blank)",AE614="Grand Total"),"",MAX($AD$3:AD613)+1)</f>
        <v/>
      </c>
    </row>
    <row r="615" spans="3:30">
      <c r="C615" s="12">
        <f t="shared" si="179"/>
        <v>0</v>
      </c>
      <c r="D615" s="12">
        <f t="shared" si="180"/>
        <v>0</v>
      </c>
      <c r="E615" s="12" t="str">
        <f t="shared" si="181"/>
        <v/>
      </c>
      <c r="F615" s="12" t="str">
        <f t="shared" si="182"/>
        <v/>
      </c>
      <c r="G615" s="12"/>
      <c r="H615"/>
      <c r="I615"/>
      <c r="J615" s="12">
        <f t="shared" si="183"/>
        <v>0</v>
      </c>
      <c r="K615" s="12" t="str">
        <f t="shared" si="184"/>
        <v/>
      </c>
      <c r="L615" s="12" t="str">
        <f t="shared" si="185"/>
        <v/>
      </c>
      <c r="M615" s="12" t="str">
        <f t="shared" si="186"/>
        <v/>
      </c>
      <c r="N615" s="12"/>
      <c r="P615"/>
      <c r="Q615"/>
      <c r="R615" s="12">
        <f t="shared" si="187"/>
        <v>0</v>
      </c>
      <c r="S615" s="12" t="str">
        <f t="shared" si="188"/>
        <v/>
      </c>
      <c r="T615" s="12" t="str">
        <f t="shared" si="189"/>
        <v/>
      </c>
      <c r="U615" s="12" t="str">
        <f t="shared" si="190"/>
        <v/>
      </c>
      <c r="V615" s="12"/>
      <c r="Y615" s="12">
        <f t="shared" si="191"/>
        <v>0</v>
      </c>
      <c r="Z615" s="12">
        <f t="shared" si="192"/>
        <v>0</v>
      </c>
      <c r="AA615" s="12" t="str">
        <f t="shared" si="193"/>
        <v/>
      </c>
      <c r="AB615" s="12" t="str">
        <f t="shared" si="194"/>
        <v/>
      </c>
      <c r="AC615" s="12" t="str">
        <f t="shared" si="195"/>
        <v/>
      </c>
      <c r="AD615" s="12" t="str">
        <f>IF(OR(AE615="",AE615="(blank)",AE615="Grand Total"),"",MAX($AD$3:AD614)+1)</f>
        <v/>
      </c>
    </row>
    <row r="616" spans="3:30">
      <c r="C616" s="12">
        <f t="shared" si="179"/>
        <v>0</v>
      </c>
      <c r="D616" s="12">
        <f t="shared" si="180"/>
        <v>0</v>
      </c>
      <c r="E616" s="12" t="str">
        <f t="shared" si="181"/>
        <v/>
      </c>
      <c r="F616" s="12" t="str">
        <f t="shared" si="182"/>
        <v/>
      </c>
      <c r="G616" s="12"/>
      <c r="H616"/>
      <c r="I616"/>
      <c r="J616" s="12">
        <f t="shared" si="183"/>
        <v>0</v>
      </c>
      <c r="K616" s="12" t="str">
        <f t="shared" si="184"/>
        <v/>
      </c>
      <c r="L616" s="12" t="str">
        <f t="shared" si="185"/>
        <v/>
      </c>
      <c r="M616" s="12" t="str">
        <f t="shared" si="186"/>
        <v/>
      </c>
      <c r="N616" s="12"/>
      <c r="P616"/>
      <c r="Q616"/>
      <c r="R616" s="12">
        <f t="shared" si="187"/>
        <v>0</v>
      </c>
      <c r="S616" s="12" t="str">
        <f t="shared" si="188"/>
        <v/>
      </c>
      <c r="T616" s="12" t="str">
        <f t="shared" si="189"/>
        <v/>
      </c>
      <c r="U616" s="12" t="str">
        <f t="shared" si="190"/>
        <v/>
      </c>
      <c r="V616" s="12"/>
      <c r="Y616" s="12">
        <f t="shared" si="191"/>
        <v>0</v>
      </c>
      <c r="Z616" s="12">
        <f t="shared" si="192"/>
        <v>0</v>
      </c>
      <c r="AA616" s="12" t="str">
        <f t="shared" si="193"/>
        <v/>
      </c>
      <c r="AB616" s="12" t="str">
        <f t="shared" si="194"/>
        <v/>
      </c>
      <c r="AC616" s="12" t="str">
        <f t="shared" si="195"/>
        <v/>
      </c>
      <c r="AD616" s="12" t="str">
        <f>IF(OR(AE616="",AE616="(blank)",AE616="Grand Total"),"",MAX($AD$3:AD615)+1)</f>
        <v/>
      </c>
    </row>
    <row r="617" spans="3:30">
      <c r="C617" s="12">
        <f t="shared" si="179"/>
        <v>0</v>
      </c>
      <c r="D617" s="12">
        <f t="shared" si="180"/>
        <v>0</v>
      </c>
      <c r="E617" s="12" t="str">
        <f t="shared" si="181"/>
        <v/>
      </c>
      <c r="F617" s="12" t="str">
        <f t="shared" si="182"/>
        <v/>
      </c>
      <c r="G617" s="12"/>
      <c r="H617"/>
      <c r="I617"/>
      <c r="J617" s="12">
        <f t="shared" si="183"/>
        <v>0</v>
      </c>
      <c r="K617" s="12" t="str">
        <f t="shared" si="184"/>
        <v/>
      </c>
      <c r="L617" s="12" t="str">
        <f t="shared" si="185"/>
        <v/>
      </c>
      <c r="M617" s="12" t="str">
        <f t="shared" si="186"/>
        <v/>
      </c>
      <c r="N617" s="12"/>
      <c r="P617"/>
      <c r="Q617"/>
      <c r="R617" s="12">
        <f t="shared" si="187"/>
        <v>0</v>
      </c>
      <c r="S617" s="12" t="str">
        <f t="shared" si="188"/>
        <v/>
      </c>
      <c r="T617" s="12" t="str">
        <f t="shared" si="189"/>
        <v/>
      </c>
      <c r="U617" s="12" t="str">
        <f t="shared" si="190"/>
        <v/>
      </c>
      <c r="V617" s="12"/>
      <c r="Y617" s="12">
        <f t="shared" si="191"/>
        <v>0</v>
      </c>
      <c r="Z617" s="12">
        <f t="shared" si="192"/>
        <v>0</v>
      </c>
      <c r="AA617" s="12" t="str">
        <f t="shared" si="193"/>
        <v/>
      </c>
      <c r="AB617" s="12" t="str">
        <f t="shared" si="194"/>
        <v/>
      </c>
      <c r="AC617" s="12" t="str">
        <f t="shared" si="195"/>
        <v/>
      </c>
      <c r="AD617" s="12" t="str">
        <f>IF(OR(AE617="",AE617="(blank)",AE617="Grand Total"),"",MAX($AD$3:AD616)+1)</f>
        <v/>
      </c>
    </row>
    <row r="618" spans="3:30">
      <c r="C618" s="12">
        <f t="shared" si="179"/>
        <v>0</v>
      </c>
      <c r="D618" s="12">
        <f t="shared" si="180"/>
        <v>0</v>
      </c>
      <c r="E618" s="12" t="str">
        <f t="shared" si="181"/>
        <v/>
      </c>
      <c r="F618" s="12" t="str">
        <f t="shared" si="182"/>
        <v/>
      </c>
      <c r="G618" s="12"/>
      <c r="H618"/>
      <c r="I618"/>
      <c r="J618" s="12">
        <f t="shared" si="183"/>
        <v>0</v>
      </c>
      <c r="K618" s="12" t="str">
        <f t="shared" si="184"/>
        <v/>
      </c>
      <c r="L618" s="12" t="str">
        <f t="shared" si="185"/>
        <v/>
      </c>
      <c r="M618" s="12" t="str">
        <f t="shared" si="186"/>
        <v/>
      </c>
      <c r="N618" s="12"/>
      <c r="P618"/>
      <c r="Q618"/>
      <c r="R618" s="12">
        <f t="shared" si="187"/>
        <v>0</v>
      </c>
      <c r="S618" s="12" t="str">
        <f t="shared" si="188"/>
        <v/>
      </c>
      <c r="T618" s="12" t="str">
        <f t="shared" si="189"/>
        <v/>
      </c>
      <c r="U618" s="12" t="str">
        <f t="shared" si="190"/>
        <v/>
      </c>
      <c r="V618" s="12"/>
      <c r="Y618" s="12">
        <f t="shared" si="191"/>
        <v>0</v>
      </c>
      <c r="Z618" s="12">
        <f t="shared" si="192"/>
        <v>0</v>
      </c>
      <c r="AA618" s="12" t="str">
        <f t="shared" si="193"/>
        <v/>
      </c>
      <c r="AB618" s="12" t="str">
        <f t="shared" si="194"/>
        <v/>
      </c>
      <c r="AC618" s="12" t="str">
        <f t="shared" si="195"/>
        <v/>
      </c>
      <c r="AD618" s="12" t="str">
        <f>IF(OR(AE618="",AE618="(blank)",AE618="Grand Total"),"",MAX($AD$3:AD617)+1)</f>
        <v/>
      </c>
    </row>
    <row r="619" spans="3:30">
      <c r="C619" s="12">
        <f t="shared" si="179"/>
        <v>0</v>
      </c>
      <c r="D619" s="12">
        <f t="shared" si="180"/>
        <v>0</v>
      </c>
      <c r="E619" s="12" t="str">
        <f t="shared" si="181"/>
        <v/>
      </c>
      <c r="F619" s="12" t="str">
        <f t="shared" si="182"/>
        <v/>
      </c>
      <c r="G619" s="12"/>
      <c r="H619"/>
      <c r="I619"/>
      <c r="J619" s="12">
        <f t="shared" si="183"/>
        <v>0</v>
      </c>
      <c r="K619" s="12" t="str">
        <f t="shared" si="184"/>
        <v/>
      </c>
      <c r="L619" s="12" t="str">
        <f t="shared" si="185"/>
        <v/>
      </c>
      <c r="M619" s="12" t="str">
        <f t="shared" si="186"/>
        <v/>
      </c>
      <c r="N619" s="12"/>
      <c r="P619"/>
      <c r="Q619"/>
      <c r="R619" s="12">
        <f t="shared" si="187"/>
        <v>0</v>
      </c>
      <c r="S619" s="12" t="str">
        <f t="shared" si="188"/>
        <v/>
      </c>
      <c r="T619" s="12" t="str">
        <f t="shared" si="189"/>
        <v/>
      </c>
      <c r="U619" s="12" t="str">
        <f t="shared" si="190"/>
        <v/>
      </c>
      <c r="V619" s="12"/>
      <c r="Y619" s="12">
        <f t="shared" si="191"/>
        <v>0</v>
      </c>
      <c r="Z619" s="12">
        <f t="shared" si="192"/>
        <v>0</v>
      </c>
      <c r="AA619" s="12" t="str">
        <f t="shared" si="193"/>
        <v/>
      </c>
      <c r="AB619" s="12" t="str">
        <f t="shared" si="194"/>
        <v/>
      </c>
      <c r="AC619" s="12" t="str">
        <f t="shared" si="195"/>
        <v/>
      </c>
      <c r="AD619" s="12" t="str">
        <f>IF(OR(AE619="",AE619="(blank)",AE619="Grand Total"),"",MAX($AD$3:AD618)+1)</f>
        <v/>
      </c>
    </row>
    <row r="620" spans="3:30">
      <c r="C620" s="12">
        <f t="shared" si="179"/>
        <v>0</v>
      </c>
      <c r="D620" s="12">
        <f t="shared" si="180"/>
        <v>0</v>
      </c>
      <c r="E620" s="12" t="str">
        <f t="shared" si="181"/>
        <v/>
      </c>
      <c r="F620" s="12" t="str">
        <f t="shared" si="182"/>
        <v/>
      </c>
      <c r="G620" s="12"/>
      <c r="H620"/>
      <c r="I620"/>
      <c r="J620" s="12">
        <f t="shared" si="183"/>
        <v>0</v>
      </c>
      <c r="K620" s="12" t="str">
        <f t="shared" si="184"/>
        <v/>
      </c>
      <c r="L620" s="12" t="str">
        <f t="shared" si="185"/>
        <v/>
      </c>
      <c r="M620" s="12" t="str">
        <f t="shared" si="186"/>
        <v/>
      </c>
      <c r="N620" s="12"/>
      <c r="P620"/>
      <c r="Q620"/>
      <c r="R620" s="12">
        <f t="shared" si="187"/>
        <v>0</v>
      </c>
      <c r="S620" s="12" t="str">
        <f t="shared" si="188"/>
        <v/>
      </c>
      <c r="T620" s="12" t="str">
        <f t="shared" si="189"/>
        <v/>
      </c>
      <c r="U620" s="12" t="str">
        <f t="shared" si="190"/>
        <v/>
      </c>
      <c r="V620" s="12"/>
      <c r="Y620" s="12">
        <f t="shared" si="191"/>
        <v>0</v>
      </c>
      <c r="Z620" s="12">
        <f t="shared" si="192"/>
        <v>0</v>
      </c>
      <c r="AA620" s="12" t="str">
        <f t="shared" si="193"/>
        <v/>
      </c>
      <c r="AB620" s="12" t="str">
        <f t="shared" si="194"/>
        <v/>
      </c>
      <c r="AC620" s="12" t="str">
        <f t="shared" si="195"/>
        <v/>
      </c>
      <c r="AD620" s="12" t="str">
        <f>IF(OR(AE620="",AE620="(blank)",AE620="Grand Total"),"",MAX($AD$3:AD619)+1)</f>
        <v/>
      </c>
    </row>
    <row r="621" spans="3:30">
      <c r="C621" s="12">
        <f t="shared" si="179"/>
        <v>0</v>
      </c>
      <c r="D621" s="12">
        <f t="shared" si="180"/>
        <v>0</v>
      </c>
      <c r="E621" s="12" t="str">
        <f t="shared" si="181"/>
        <v/>
      </c>
      <c r="F621" s="12" t="str">
        <f t="shared" si="182"/>
        <v/>
      </c>
      <c r="G621" s="12"/>
      <c r="H621"/>
      <c r="I621"/>
      <c r="J621" s="12">
        <f t="shared" si="183"/>
        <v>0</v>
      </c>
      <c r="K621" s="12" t="str">
        <f t="shared" si="184"/>
        <v/>
      </c>
      <c r="L621" s="12" t="str">
        <f t="shared" si="185"/>
        <v/>
      </c>
      <c r="M621" s="12" t="str">
        <f t="shared" si="186"/>
        <v/>
      </c>
      <c r="N621" s="12"/>
      <c r="P621"/>
      <c r="Q621"/>
      <c r="R621" s="12">
        <f t="shared" si="187"/>
        <v>0</v>
      </c>
      <c r="S621" s="12" t="str">
        <f t="shared" si="188"/>
        <v/>
      </c>
      <c r="T621" s="12" t="str">
        <f t="shared" si="189"/>
        <v/>
      </c>
      <c r="U621" s="12" t="str">
        <f t="shared" si="190"/>
        <v/>
      </c>
      <c r="V621" s="12"/>
      <c r="Y621" s="12">
        <f t="shared" si="191"/>
        <v>0</v>
      </c>
      <c r="Z621" s="12">
        <f t="shared" si="192"/>
        <v>0</v>
      </c>
      <c r="AA621" s="12" t="str">
        <f t="shared" si="193"/>
        <v/>
      </c>
      <c r="AB621" s="12" t="str">
        <f t="shared" si="194"/>
        <v/>
      </c>
      <c r="AC621" s="12" t="str">
        <f t="shared" si="195"/>
        <v/>
      </c>
      <c r="AD621" s="12" t="str">
        <f>IF(OR(AE621="",AE621="(blank)",AE621="Grand Total"),"",MAX($AD$3:AD620)+1)</f>
        <v/>
      </c>
    </row>
    <row r="622" spans="3:30">
      <c r="C622" s="12">
        <f t="shared" si="179"/>
        <v>0</v>
      </c>
      <c r="D622" s="12">
        <f t="shared" si="180"/>
        <v>0</v>
      </c>
      <c r="E622" s="12" t="str">
        <f t="shared" si="181"/>
        <v/>
      </c>
      <c r="F622" s="12" t="str">
        <f t="shared" si="182"/>
        <v/>
      </c>
      <c r="G622" s="12"/>
      <c r="H622"/>
      <c r="I622"/>
      <c r="J622" s="12">
        <f t="shared" si="183"/>
        <v>0</v>
      </c>
      <c r="K622" s="12" t="str">
        <f t="shared" si="184"/>
        <v/>
      </c>
      <c r="L622" s="12" t="str">
        <f t="shared" si="185"/>
        <v/>
      </c>
      <c r="M622" s="12" t="str">
        <f t="shared" si="186"/>
        <v/>
      </c>
      <c r="N622" s="12"/>
      <c r="P622"/>
      <c r="Q622"/>
      <c r="R622" s="12">
        <f t="shared" si="187"/>
        <v>0</v>
      </c>
      <c r="S622" s="12" t="str">
        <f t="shared" si="188"/>
        <v/>
      </c>
      <c r="T622" s="12" t="str">
        <f t="shared" si="189"/>
        <v/>
      </c>
      <c r="U622" s="12" t="str">
        <f t="shared" si="190"/>
        <v/>
      </c>
      <c r="V622" s="12"/>
      <c r="Y622" s="12">
        <f t="shared" si="191"/>
        <v>0</v>
      </c>
      <c r="Z622" s="12">
        <f t="shared" si="192"/>
        <v>0</v>
      </c>
      <c r="AA622" s="12" t="str">
        <f t="shared" si="193"/>
        <v/>
      </c>
      <c r="AB622" s="12" t="str">
        <f t="shared" si="194"/>
        <v/>
      </c>
      <c r="AC622" s="12" t="str">
        <f t="shared" si="195"/>
        <v/>
      </c>
      <c r="AD622" s="12" t="str">
        <f>IF(OR(AE622="",AE622="(blank)",AE622="Grand Total"),"",MAX($AD$3:AD621)+1)</f>
        <v/>
      </c>
    </row>
    <row r="623" spans="3:30">
      <c r="C623" s="12">
        <f t="shared" si="179"/>
        <v>0</v>
      </c>
      <c r="D623" s="12">
        <f t="shared" si="180"/>
        <v>0</v>
      </c>
      <c r="E623" s="12" t="str">
        <f t="shared" si="181"/>
        <v/>
      </c>
      <c r="F623" s="12" t="str">
        <f t="shared" si="182"/>
        <v/>
      </c>
      <c r="G623" s="12"/>
      <c r="H623"/>
      <c r="I623"/>
      <c r="J623" s="12">
        <f t="shared" si="183"/>
        <v>0</v>
      </c>
      <c r="K623" s="12" t="str">
        <f t="shared" si="184"/>
        <v/>
      </c>
      <c r="L623" s="12" t="str">
        <f t="shared" si="185"/>
        <v/>
      </c>
      <c r="M623" s="12" t="str">
        <f t="shared" si="186"/>
        <v/>
      </c>
      <c r="N623" s="12"/>
      <c r="P623"/>
      <c r="Q623"/>
      <c r="R623" s="12">
        <f t="shared" si="187"/>
        <v>0</v>
      </c>
      <c r="S623" s="12" t="str">
        <f t="shared" si="188"/>
        <v/>
      </c>
      <c r="T623" s="12" t="str">
        <f t="shared" si="189"/>
        <v/>
      </c>
      <c r="U623" s="12" t="str">
        <f t="shared" si="190"/>
        <v/>
      </c>
      <c r="V623" s="12"/>
      <c r="Y623" s="12">
        <f t="shared" si="191"/>
        <v>0</v>
      </c>
      <c r="Z623" s="12">
        <f t="shared" si="192"/>
        <v>0</v>
      </c>
      <c r="AA623" s="12" t="str">
        <f t="shared" si="193"/>
        <v/>
      </c>
      <c r="AB623" s="12" t="str">
        <f t="shared" si="194"/>
        <v/>
      </c>
      <c r="AC623" s="12" t="str">
        <f t="shared" si="195"/>
        <v/>
      </c>
      <c r="AD623" s="12" t="str">
        <f>IF(OR(AE623="",AE623="(blank)",AE623="Grand Total"),"",MAX($AD$3:AD622)+1)</f>
        <v/>
      </c>
    </row>
    <row r="624" spans="3:30">
      <c r="C624" s="12">
        <f t="shared" si="179"/>
        <v>0</v>
      </c>
      <c r="D624" s="12">
        <f t="shared" si="180"/>
        <v>0</v>
      </c>
      <c r="E624" s="12" t="str">
        <f t="shared" si="181"/>
        <v/>
      </c>
      <c r="F624" s="12" t="str">
        <f t="shared" si="182"/>
        <v/>
      </c>
      <c r="G624" s="12"/>
      <c r="H624"/>
      <c r="I624"/>
      <c r="J624" s="12">
        <f t="shared" si="183"/>
        <v>0</v>
      </c>
      <c r="K624" s="12" t="str">
        <f t="shared" si="184"/>
        <v/>
      </c>
      <c r="L624" s="12" t="str">
        <f t="shared" si="185"/>
        <v/>
      </c>
      <c r="M624" s="12" t="str">
        <f t="shared" si="186"/>
        <v/>
      </c>
      <c r="N624" s="12"/>
      <c r="P624"/>
      <c r="Q624"/>
      <c r="R624" s="12">
        <f t="shared" si="187"/>
        <v>0</v>
      </c>
      <c r="S624" s="12" t="str">
        <f t="shared" si="188"/>
        <v/>
      </c>
      <c r="T624" s="12" t="str">
        <f t="shared" si="189"/>
        <v/>
      </c>
      <c r="U624" s="12" t="str">
        <f t="shared" si="190"/>
        <v/>
      </c>
      <c r="V624" s="12"/>
      <c r="Y624" s="12">
        <f t="shared" si="191"/>
        <v>0</v>
      </c>
      <c r="Z624" s="12">
        <f t="shared" si="192"/>
        <v>0</v>
      </c>
      <c r="AA624" s="12" t="str">
        <f t="shared" si="193"/>
        <v/>
      </c>
      <c r="AB624" s="12" t="str">
        <f t="shared" si="194"/>
        <v/>
      </c>
      <c r="AC624" s="12" t="str">
        <f t="shared" si="195"/>
        <v/>
      </c>
      <c r="AD624" s="12" t="str">
        <f>IF(OR(AE624="",AE624="(blank)",AE624="Grand Total"),"",MAX($AD$3:AD623)+1)</f>
        <v/>
      </c>
    </row>
    <row r="625" spans="3:30">
      <c r="C625" s="12">
        <f t="shared" si="179"/>
        <v>0</v>
      </c>
      <c r="D625" s="12">
        <f t="shared" si="180"/>
        <v>0</v>
      </c>
      <c r="E625" s="12" t="str">
        <f t="shared" si="181"/>
        <v/>
      </c>
      <c r="F625" s="12" t="str">
        <f t="shared" si="182"/>
        <v/>
      </c>
      <c r="G625" s="12"/>
      <c r="H625"/>
      <c r="I625"/>
      <c r="J625" s="12">
        <f t="shared" si="183"/>
        <v>0</v>
      </c>
      <c r="K625" s="12" t="str">
        <f t="shared" si="184"/>
        <v/>
      </c>
      <c r="L625" s="12" t="str">
        <f t="shared" si="185"/>
        <v/>
      </c>
      <c r="M625" s="12" t="str">
        <f t="shared" si="186"/>
        <v/>
      </c>
      <c r="N625" s="12"/>
      <c r="P625"/>
      <c r="Q625"/>
      <c r="R625" s="12">
        <f t="shared" si="187"/>
        <v>0</v>
      </c>
      <c r="S625" s="12" t="str">
        <f t="shared" si="188"/>
        <v/>
      </c>
      <c r="T625" s="12" t="str">
        <f t="shared" si="189"/>
        <v/>
      </c>
      <c r="U625" s="12" t="str">
        <f t="shared" si="190"/>
        <v/>
      </c>
      <c r="V625" s="12"/>
      <c r="Y625" s="12">
        <f t="shared" si="191"/>
        <v>0</v>
      </c>
      <c r="Z625" s="12">
        <f t="shared" si="192"/>
        <v>0</v>
      </c>
      <c r="AA625" s="12" t="str">
        <f t="shared" si="193"/>
        <v/>
      </c>
      <c r="AB625" s="12" t="str">
        <f t="shared" si="194"/>
        <v/>
      </c>
      <c r="AC625" s="12" t="str">
        <f t="shared" si="195"/>
        <v/>
      </c>
      <c r="AD625" s="12" t="str">
        <f>IF(OR(AE625="",AE625="(blank)",AE625="Grand Total"),"",MAX($AD$3:AD624)+1)</f>
        <v/>
      </c>
    </row>
    <row r="626" spans="3:30">
      <c r="C626" s="12">
        <f t="shared" si="179"/>
        <v>0</v>
      </c>
      <c r="D626" s="12">
        <f t="shared" si="180"/>
        <v>0</v>
      </c>
      <c r="E626" s="12" t="str">
        <f t="shared" si="181"/>
        <v/>
      </c>
      <c r="F626" s="12" t="str">
        <f t="shared" si="182"/>
        <v/>
      </c>
      <c r="G626" s="12"/>
      <c r="H626"/>
      <c r="I626"/>
      <c r="J626" s="12">
        <f t="shared" si="183"/>
        <v>0</v>
      </c>
      <c r="K626" s="12" t="str">
        <f t="shared" si="184"/>
        <v/>
      </c>
      <c r="L626" s="12" t="str">
        <f t="shared" si="185"/>
        <v/>
      </c>
      <c r="M626" s="12" t="str">
        <f t="shared" si="186"/>
        <v/>
      </c>
      <c r="N626" s="12"/>
      <c r="P626"/>
      <c r="Q626"/>
      <c r="R626" s="12">
        <f t="shared" si="187"/>
        <v>0</v>
      </c>
      <c r="S626" s="12" t="str">
        <f t="shared" si="188"/>
        <v/>
      </c>
      <c r="T626" s="12" t="str">
        <f t="shared" si="189"/>
        <v/>
      </c>
      <c r="U626" s="12" t="str">
        <f t="shared" si="190"/>
        <v/>
      </c>
      <c r="V626" s="12"/>
      <c r="Y626" s="12">
        <f t="shared" si="191"/>
        <v>0</v>
      </c>
      <c r="Z626" s="12">
        <f t="shared" si="192"/>
        <v>0</v>
      </c>
      <c r="AA626" s="12" t="str">
        <f t="shared" si="193"/>
        <v/>
      </c>
      <c r="AB626" s="12" t="str">
        <f t="shared" si="194"/>
        <v/>
      </c>
      <c r="AC626" s="12" t="str">
        <f t="shared" si="195"/>
        <v/>
      </c>
      <c r="AD626" s="12" t="str">
        <f>IF(OR(AE626="",AE626="(blank)",AE626="Grand Total"),"",MAX($AD$3:AD625)+1)</f>
        <v/>
      </c>
    </row>
    <row r="627" spans="3:30">
      <c r="C627" s="12">
        <f t="shared" si="179"/>
        <v>0</v>
      </c>
      <c r="D627" s="12">
        <f t="shared" si="180"/>
        <v>0</v>
      </c>
      <c r="E627" s="12" t="str">
        <f t="shared" si="181"/>
        <v/>
      </c>
      <c r="F627" s="12" t="str">
        <f t="shared" si="182"/>
        <v/>
      </c>
      <c r="G627" s="12"/>
      <c r="H627"/>
      <c r="I627"/>
      <c r="J627" s="12">
        <f t="shared" si="183"/>
        <v>0</v>
      </c>
      <c r="K627" s="12" t="str">
        <f t="shared" si="184"/>
        <v/>
      </c>
      <c r="L627" s="12" t="str">
        <f t="shared" si="185"/>
        <v/>
      </c>
      <c r="M627" s="12" t="str">
        <f t="shared" si="186"/>
        <v/>
      </c>
      <c r="N627" s="12"/>
      <c r="P627"/>
      <c r="Q627"/>
      <c r="R627" s="12">
        <f t="shared" si="187"/>
        <v>0</v>
      </c>
      <c r="S627" s="12" t="str">
        <f t="shared" si="188"/>
        <v/>
      </c>
      <c r="T627" s="12" t="str">
        <f t="shared" si="189"/>
        <v/>
      </c>
      <c r="U627" s="12" t="str">
        <f t="shared" si="190"/>
        <v/>
      </c>
      <c r="V627" s="12"/>
      <c r="Y627" s="12">
        <f t="shared" si="191"/>
        <v>0</v>
      </c>
      <c r="Z627" s="12">
        <f t="shared" si="192"/>
        <v>0</v>
      </c>
      <c r="AA627" s="12" t="str">
        <f t="shared" si="193"/>
        <v/>
      </c>
      <c r="AB627" s="12" t="str">
        <f t="shared" si="194"/>
        <v/>
      </c>
      <c r="AC627" s="12" t="str">
        <f t="shared" si="195"/>
        <v/>
      </c>
      <c r="AD627" s="12" t="str">
        <f>IF(OR(AE627="",AE627="(blank)",AE627="Grand Total"),"",MAX($AD$3:AD626)+1)</f>
        <v/>
      </c>
    </row>
    <row r="628" spans="3:30">
      <c r="C628" s="12">
        <f t="shared" si="179"/>
        <v>0</v>
      </c>
      <c r="D628" s="12">
        <f t="shared" si="180"/>
        <v>0</v>
      </c>
      <c r="E628" s="12" t="str">
        <f t="shared" si="181"/>
        <v/>
      </c>
      <c r="F628" s="12" t="str">
        <f t="shared" si="182"/>
        <v/>
      </c>
      <c r="G628" s="12"/>
      <c r="H628"/>
      <c r="I628"/>
      <c r="J628" s="12">
        <f t="shared" si="183"/>
        <v>0</v>
      </c>
      <c r="K628" s="12" t="str">
        <f t="shared" si="184"/>
        <v/>
      </c>
      <c r="L628" s="12" t="str">
        <f t="shared" si="185"/>
        <v/>
      </c>
      <c r="M628" s="12" t="str">
        <f t="shared" si="186"/>
        <v/>
      </c>
      <c r="N628" s="12"/>
      <c r="P628"/>
      <c r="Q628"/>
      <c r="R628" s="12">
        <f t="shared" si="187"/>
        <v>0</v>
      </c>
      <c r="S628" s="12" t="str">
        <f t="shared" si="188"/>
        <v/>
      </c>
      <c r="T628" s="12" t="str">
        <f t="shared" si="189"/>
        <v/>
      </c>
      <c r="U628" s="12" t="str">
        <f t="shared" si="190"/>
        <v/>
      </c>
      <c r="V628" s="12"/>
      <c r="Y628" s="12">
        <f t="shared" si="191"/>
        <v>0</v>
      </c>
      <c r="Z628" s="12">
        <f t="shared" si="192"/>
        <v>0</v>
      </c>
      <c r="AA628" s="12" t="str">
        <f t="shared" si="193"/>
        <v/>
      </c>
      <c r="AB628" s="12" t="str">
        <f t="shared" si="194"/>
        <v/>
      </c>
      <c r="AC628" s="12" t="str">
        <f t="shared" si="195"/>
        <v/>
      </c>
      <c r="AD628" s="12" t="str">
        <f>IF(OR(AE628="",AE628="(blank)",AE628="Grand Total"),"",MAX($AD$3:AD627)+1)</f>
        <v/>
      </c>
    </row>
    <row r="629" spans="3:30">
      <c r="C629" s="12">
        <f t="shared" si="179"/>
        <v>0</v>
      </c>
      <c r="D629" s="12">
        <f t="shared" si="180"/>
        <v>0</v>
      </c>
      <c r="E629" s="12" t="str">
        <f t="shared" si="181"/>
        <v/>
      </c>
      <c r="F629" s="12" t="str">
        <f t="shared" si="182"/>
        <v/>
      </c>
      <c r="G629" s="12"/>
      <c r="H629"/>
      <c r="I629"/>
      <c r="J629" s="12">
        <f t="shared" si="183"/>
        <v>0</v>
      </c>
      <c r="K629" s="12" t="str">
        <f t="shared" si="184"/>
        <v/>
      </c>
      <c r="L629" s="12" t="str">
        <f t="shared" si="185"/>
        <v/>
      </c>
      <c r="M629" s="12" t="str">
        <f t="shared" si="186"/>
        <v/>
      </c>
      <c r="N629" s="12"/>
      <c r="P629"/>
      <c r="Q629"/>
      <c r="R629" s="12">
        <f t="shared" si="187"/>
        <v>0</v>
      </c>
      <c r="S629" s="12" t="str">
        <f t="shared" si="188"/>
        <v/>
      </c>
      <c r="T629" s="12" t="str">
        <f t="shared" si="189"/>
        <v/>
      </c>
      <c r="U629" s="12" t="str">
        <f t="shared" si="190"/>
        <v/>
      </c>
      <c r="V629" s="12"/>
      <c r="Y629" s="12">
        <f t="shared" si="191"/>
        <v>0</v>
      </c>
      <c r="Z629" s="12">
        <f t="shared" si="192"/>
        <v>0</v>
      </c>
      <c r="AA629" s="12" t="str">
        <f t="shared" si="193"/>
        <v/>
      </c>
      <c r="AB629" s="12" t="str">
        <f t="shared" si="194"/>
        <v/>
      </c>
      <c r="AC629" s="12" t="str">
        <f t="shared" si="195"/>
        <v/>
      </c>
      <c r="AD629" s="12" t="str">
        <f>IF(OR(AE629="",AE629="(blank)",AE629="Grand Total"),"",MAX($AD$3:AD628)+1)</f>
        <v/>
      </c>
    </row>
    <row r="630" spans="3:30">
      <c r="C630" s="12">
        <f t="shared" si="179"/>
        <v>0</v>
      </c>
      <c r="D630" s="12">
        <f t="shared" si="180"/>
        <v>0</v>
      </c>
      <c r="E630" s="12" t="str">
        <f t="shared" si="181"/>
        <v/>
      </c>
      <c r="F630" s="12" t="str">
        <f t="shared" si="182"/>
        <v/>
      </c>
      <c r="G630" s="12"/>
      <c r="H630"/>
      <c r="I630"/>
      <c r="J630" s="12">
        <f t="shared" si="183"/>
        <v>0</v>
      </c>
      <c r="K630" s="12" t="str">
        <f t="shared" si="184"/>
        <v/>
      </c>
      <c r="L630" s="12" t="str">
        <f t="shared" si="185"/>
        <v/>
      </c>
      <c r="M630" s="12" t="str">
        <f t="shared" si="186"/>
        <v/>
      </c>
      <c r="N630" s="12"/>
      <c r="P630"/>
      <c r="Q630"/>
      <c r="R630" s="12">
        <f t="shared" si="187"/>
        <v>0</v>
      </c>
      <c r="S630" s="12" t="str">
        <f t="shared" si="188"/>
        <v/>
      </c>
      <c r="T630" s="12" t="str">
        <f t="shared" si="189"/>
        <v/>
      </c>
      <c r="U630" s="12" t="str">
        <f t="shared" si="190"/>
        <v/>
      </c>
      <c r="V630" s="12"/>
      <c r="Y630" s="12">
        <f t="shared" si="191"/>
        <v>0</v>
      </c>
      <c r="Z630" s="12">
        <f t="shared" si="192"/>
        <v>0</v>
      </c>
      <c r="AA630" s="12" t="str">
        <f t="shared" si="193"/>
        <v/>
      </c>
      <c r="AB630" s="12" t="str">
        <f t="shared" si="194"/>
        <v/>
      </c>
      <c r="AC630" s="12" t="str">
        <f t="shared" si="195"/>
        <v/>
      </c>
      <c r="AD630" s="12" t="str">
        <f>IF(OR(AE630="",AE630="(blank)",AE630="Grand Total"),"",MAX($AD$3:AD629)+1)</f>
        <v/>
      </c>
    </row>
    <row r="631" spans="3:30">
      <c r="C631" s="12">
        <f t="shared" si="179"/>
        <v>0</v>
      </c>
      <c r="D631" s="12">
        <f t="shared" si="180"/>
        <v>0</v>
      </c>
      <c r="E631" s="12" t="str">
        <f t="shared" si="181"/>
        <v/>
      </c>
      <c r="F631" s="12" t="str">
        <f t="shared" si="182"/>
        <v/>
      </c>
      <c r="G631" s="12"/>
      <c r="H631"/>
      <c r="I631"/>
      <c r="J631" s="12">
        <f t="shared" si="183"/>
        <v>0</v>
      </c>
      <c r="K631" s="12" t="str">
        <f t="shared" si="184"/>
        <v/>
      </c>
      <c r="L631" s="12" t="str">
        <f t="shared" si="185"/>
        <v/>
      </c>
      <c r="M631" s="12" t="str">
        <f t="shared" si="186"/>
        <v/>
      </c>
      <c r="N631" s="12"/>
      <c r="P631"/>
      <c r="Q631"/>
      <c r="R631" s="12">
        <f t="shared" si="187"/>
        <v>0</v>
      </c>
      <c r="S631" s="12" t="str">
        <f t="shared" si="188"/>
        <v/>
      </c>
      <c r="T631" s="12" t="str">
        <f t="shared" si="189"/>
        <v/>
      </c>
      <c r="U631" s="12" t="str">
        <f t="shared" si="190"/>
        <v/>
      </c>
      <c r="V631" s="12"/>
      <c r="Y631" s="12">
        <f t="shared" si="191"/>
        <v>0</v>
      </c>
      <c r="Z631" s="12">
        <f t="shared" si="192"/>
        <v>0</v>
      </c>
      <c r="AA631" s="12" t="str">
        <f t="shared" si="193"/>
        <v/>
      </c>
      <c r="AB631" s="12" t="str">
        <f t="shared" si="194"/>
        <v/>
      </c>
      <c r="AC631" s="12" t="str">
        <f t="shared" si="195"/>
        <v/>
      </c>
      <c r="AD631" s="12" t="str">
        <f>IF(OR(AE631="",AE631="(blank)",AE631="Grand Total"),"",MAX($AD$3:AD630)+1)</f>
        <v/>
      </c>
    </row>
    <row r="632" spans="3:30">
      <c r="C632" s="12">
        <f t="shared" si="179"/>
        <v>0</v>
      </c>
      <c r="D632" s="12">
        <f t="shared" si="180"/>
        <v>0</v>
      </c>
      <c r="E632" s="12" t="str">
        <f t="shared" si="181"/>
        <v/>
      </c>
      <c r="F632" s="12" t="str">
        <f t="shared" si="182"/>
        <v/>
      </c>
      <c r="G632" s="12"/>
      <c r="H632"/>
      <c r="I632"/>
      <c r="J632" s="12">
        <f t="shared" si="183"/>
        <v>0</v>
      </c>
      <c r="K632" s="12" t="str">
        <f t="shared" si="184"/>
        <v/>
      </c>
      <c r="L632" s="12" t="str">
        <f t="shared" si="185"/>
        <v/>
      </c>
      <c r="M632" s="12" t="str">
        <f t="shared" si="186"/>
        <v/>
      </c>
      <c r="N632" s="12"/>
      <c r="P632"/>
      <c r="Q632"/>
      <c r="R632" s="12">
        <f t="shared" si="187"/>
        <v>0</v>
      </c>
      <c r="S632" s="12" t="str">
        <f t="shared" si="188"/>
        <v/>
      </c>
      <c r="T632" s="12" t="str">
        <f t="shared" si="189"/>
        <v/>
      </c>
      <c r="U632" s="12" t="str">
        <f t="shared" si="190"/>
        <v/>
      </c>
      <c r="V632" s="12"/>
      <c r="Y632" s="12">
        <f t="shared" si="191"/>
        <v>0</v>
      </c>
      <c r="Z632" s="12">
        <f t="shared" si="192"/>
        <v>0</v>
      </c>
      <c r="AA632" s="12" t="str">
        <f t="shared" si="193"/>
        <v/>
      </c>
      <c r="AB632" s="12" t="str">
        <f t="shared" si="194"/>
        <v/>
      </c>
      <c r="AC632" s="12" t="str">
        <f t="shared" si="195"/>
        <v/>
      </c>
      <c r="AD632" s="12" t="str">
        <f>IF(OR(AE632="",AE632="(blank)",AE632="Grand Total"),"",MAX($AD$3:AD631)+1)</f>
        <v/>
      </c>
    </row>
    <row r="633" spans="3:30">
      <c r="C633" s="12">
        <f t="shared" si="179"/>
        <v>0</v>
      </c>
      <c r="D633" s="12">
        <f t="shared" si="180"/>
        <v>0</v>
      </c>
      <c r="E633" s="12" t="str">
        <f t="shared" si="181"/>
        <v/>
      </c>
      <c r="F633" s="12" t="str">
        <f t="shared" si="182"/>
        <v/>
      </c>
      <c r="G633" s="12"/>
      <c r="H633"/>
      <c r="I633"/>
      <c r="J633" s="12">
        <f t="shared" si="183"/>
        <v>0</v>
      </c>
      <c r="K633" s="12" t="str">
        <f t="shared" si="184"/>
        <v/>
      </c>
      <c r="L633" s="12" t="str">
        <f t="shared" si="185"/>
        <v/>
      </c>
      <c r="M633" s="12" t="str">
        <f t="shared" si="186"/>
        <v/>
      </c>
      <c r="N633" s="12"/>
      <c r="P633"/>
      <c r="Q633"/>
      <c r="R633" s="12">
        <f t="shared" si="187"/>
        <v>0</v>
      </c>
      <c r="S633" s="12" t="str">
        <f t="shared" si="188"/>
        <v/>
      </c>
      <c r="T633" s="12" t="str">
        <f t="shared" si="189"/>
        <v/>
      </c>
      <c r="U633" s="12" t="str">
        <f t="shared" si="190"/>
        <v/>
      </c>
      <c r="V633" s="12"/>
      <c r="Y633" s="12">
        <f t="shared" si="191"/>
        <v>0</v>
      </c>
      <c r="Z633" s="12">
        <f t="shared" si="192"/>
        <v>0</v>
      </c>
      <c r="AA633" s="12" t="str">
        <f t="shared" si="193"/>
        <v/>
      </c>
      <c r="AB633" s="12" t="str">
        <f t="shared" si="194"/>
        <v/>
      </c>
      <c r="AC633" s="12" t="str">
        <f t="shared" si="195"/>
        <v/>
      </c>
      <c r="AD633" s="12" t="str">
        <f>IF(OR(AE633="",AE633="(blank)",AE633="Grand Total"),"",MAX($AD$3:AD632)+1)</f>
        <v/>
      </c>
    </row>
    <row r="634" spans="3:30">
      <c r="C634" s="12">
        <f t="shared" si="179"/>
        <v>0</v>
      </c>
      <c r="D634" s="12">
        <f t="shared" si="180"/>
        <v>0</v>
      </c>
      <c r="E634" s="12" t="str">
        <f t="shared" si="181"/>
        <v/>
      </c>
      <c r="F634" s="12" t="str">
        <f t="shared" si="182"/>
        <v/>
      </c>
      <c r="G634" s="12"/>
      <c r="H634"/>
      <c r="I634"/>
      <c r="J634" s="12">
        <f t="shared" si="183"/>
        <v>0</v>
      </c>
      <c r="K634" s="12" t="str">
        <f t="shared" si="184"/>
        <v/>
      </c>
      <c r="L634" s="12" t="str">
        <f t="shared" si="185"/>
        <v/>
      </c>
      <c r="M634" s="12" t="str">
        <f t="shared" si="186"/>
        <v/>
      </c>
      <c r="N634" s="12"/>
      <c r="P634"/>
      <c r="Q634"/>
      <c r="R634" s="12">
        <f t="shared" si="187"/>
        <v>0</v>
      </c>
      <c r="S634" s="12" t="str">
        <f t="shared" si="188"/>
        <v/>
      </c>
      <c r="T634" s="12" t="str">
        <f t="shared" si="189"/>
        <v/>
      </c>
      <c r="U634" s="12" t="str">
        <f t="shared" si="190"/>
        <v/>
      </c>
      <c r="V634" s="12"/>
      <c r="Y634" s="12">
        <f t="shared" si="191"/>
        <v>0</v>
      </c>
      <c r="Z634" s="12">
        <f t="shared" si="192"/>
        <v>0</v>
      </c>
      <c r="AA634" s="12" t="str">
        <f t="shared" si="193"/>
        <v/>
      </c>
      <c r="AB634" s="12" t="str">
        <f t="shared" si="194"/>
        <v/>
      </c>
      <c r="AC634" s="12" t="str">
        <f t="shared" si="195"/>
        <v/>
      </c>
      <c r="AD634" s="12" t="str">
        <f>IF(OR(AE634="",AE634="(blank)",AE634="Grand Total"),"",MAX($AD$3:AD633)+1)</f>
        <v/>
      </c>
    </row>
    <row r="635" spans="3:30">
      <c r="C635" s="12">
        <f t="shared" si="179"/>
        <v>0</v>
      </c>
      <c r="D635" s="12">
        <f t="shared" si="180"/>
        <v>0</v>
      </c>
      <c r="E635" s="12" t="str">
        <f t="shared" si="181"/>
        <v/>
      </c>
      <c r="F635" s="12" t="str">
        <f t="shared" si="182"/>
        <v/>
      </c>
      <c r="G635" s="12"/>
      <c r="H635"/>
      <c r="I635"/>
      <c r="J635" s="12">
        <f t="shared" si="183"/>
        <v>0</v>
      </c>
      <c r="K635" s="12" t="str">
        <f t="shared" si="184"/>
        <v/>
      </c>
      <c r="L635" s="12" t="str">
        <f t="shared" si="185"/>
        <v/>
      </c>
      <c r="M635" s="12" t="str">
        <f t="shared" si="186"/>
        <v/>
      </c>
      <c r="N635" s="12"/>
      <c r="P635"/>
      <c r="Q635"/>
      <c r="R635" s="12">
        <f t="shared" si="187"/>
        <v>0</v>
      </c>
      <c r="S635" s="12" t="str">
        <f t="shared" si="188"/>
        <v/>
      </c>
      <c r="T635" s="12" t="str">
        <f t="shared" si="189"/>
        <v/>
      </c>
      <c r="U635" s="12" t="str">
        <f t="shared" si="190"/>
        <v/>
      </c>
      <c r="V635" s="12"/>
      <c r="Y635" s="12">
        <f t="shared" si="191"/>
        <v>0</v>
      </c>
      <c r="Z635" s="12">
        <f t="shared" si="192"/>
        <v>0</v>
      </c>
      <c r="AA635" s="12" t="str">
        <f t="shared" si="193"/>
        <v/>
      </c>
      <c r="AB635" s="12" t="str">
        <f t="shared" si="194"/>
        <v/>
      </c>
      <c r="AC635" s="12" t="str">
        <f t="shared" si="195"/>
        <v/>
      </c>
      <c r="AD635" s="12" t="str">
        <f>IF(OR(AE635="",AE635="(blank)",AE635="Grand Total"),"",MAX($AD$3:AD634)+1)</f>
        <v/>
      </c>
    </row>
    <row r="636" spans="3:30">
      <c r="C636" s="12">
        <f t="shared" si="179"/>
        <v>0</v>
      </c>
      <c r="D636" s="12">
        <f t="shared" si="180"/>
        <v>0</v>
      </c>
      <c r="E636" s="12" t="str">
        <f t="shared" si="181"/>
        <v/>
      </c>
      <c r="F636" s="12" t="str">
        <f t="shared" si="182"/>
        <v/>
      </c>
      <c r="G636" s="12"/>
      <c r="H636"/>
      <c r="I636"/>
      <c r="J636" s="12">
        <f t="shared" si="183"/>
        <v>0</v>
      </c>
      <c r="K636" s="12" t="str">
        <f t="shared" si="184"/>
        <v/>
      </c>
      <c r="L636" s="12" t="str">
        <f t="shared" si="185"/>
        <v/>
      </c>
      <c r="M636" s="12" t="str">
        <f t="shared" si="186"/>
        <v/>
      </c>
      <c r="N636" s="12"/>
      <c r="P636"/>
      <c r="Q636"/>
      <c r="R636" s="12">
        <f t="shared" si="187"/>
        <v>0</v>
      </c>
      <c r="S636" s="12" t="str">
        <f t="shared" si="188"/>
        <v/>
      </c>
      <c r="T636" s="12" t="str">
        <f t="shared" si="189"/>
        <v/>
      </c>
      <c r="U636" s="12" t="str">
        <f t="shared" si="190"/>
        <v/>
      </c>
      <c r="V636" s="12"/>
      <c r="Y636" s="12">
        <f t="shared" si="191"/>
        <v>0</v>
      </c>
      <c r="Z636" s="12">
        <f t="shared" si="192"/>
        <v>0</v>
      </c>
      <c r="AA636" s="12" t="str">
        <f t="shared" si="193"/>
        <v/>
      </c>
      <c r="AB636" s="12" t="str">
        <f t="shared" si="194"/>
        <v/>
      </c>
      <c r="AC636" s="12" t="str">
        <f t="shared" si="195"/>
        <v/>
      </c>
      <c r="AD636" s="12" t="str">
        <f>IF(OR(AE636="",AE636="(blank)",AE636="Grand Total"),"",MAX($AD$3:AD635)+1)</f>
        <v/>
      </c>
    </row>
    <row r="637" spans="3:30">
      <c r="C637" s="12">
        <f t="shared" si="179"/>
        <v>0</v>
      </c>
      <c r="D637" s="12">
        <f t="shared" si="180"/>
        <v>0</v>
      </c>
      <c r="E637" s="12" t="str">
        <f t="shared" si="181"/>
        <v/>
      </c>
      <c r="F637" s="12" t="str">
        <f t="shared" si="182"/>
        <v/>
      </c>
      <c r="G637" s="12"/>
      <c r="H637"/>
      <c r="I637"/>
      <c r="J637" s="12">
        <f t="shared" si="183"/>
        <v>0</v>
      </c>
      <c r="K637" s="12" t="str">
        <f t="shared" si="184"/>
        <v/>
      </c>
      <c r="L637" s="12" t="str">
        <f t="shared" si="185"/>
        <v/>
      </c>
      <c r="M637" s="12" t="str">
        <f t="shared" si="186"/>
        <v/>
      </c>
      <c r="N637" s="12"/>
      <c r="P637"/>
      <c r="Q637"/>
      <c r="R637" s="12">
        <f t="shared" si="187"/>
        <v>0</v>
      </c>
      <c r="S637" s="12" t="str">
        <f t="shared" si="188"/>
        <v/>
      </c>
      <c r="T637" s="12" t="str">
        <f t="shared" si="189"/>
        <v/>
      </c>
      <c r="U637" s="12" t="str">
        <f t="shared" si="190"/>
        <v/>
      </c>
      <c r="V637" s="12"/>
      <c r="Y637" s="12">
        <f t="shared" si="191"/>
        <v>0</v>
      </c>
      <c r="Z637" s="12">
        <f t="shared" si="192"/>
        <v>0</v>
      </c>
      <c r="AA637" s="12" t="str">
        <f t="shared" si="193"/>
        <v/>
      </c>
      <c r="AB637" s="12" t="str">
        <f t="shared" si="194"/>
        <v/>
      </c>
      <c r="AC637" s="12" t="str">
        <f t="shared" si="195"/>
        <v/>
      </c>
      <c r="AD637" s="12" t="str">
        <f>IF(OR(AE637="",AE637="(blank)",AE637="Grand Total"),"",MAX($AD$3:AD636)+1)</f>
        <v/>
      </c>
    </row>
    <row r="638" spans="3:30">
      <c r="C638" s="12">
        <f t="shared" si="179"/>
        <v>0</v>
      </c>
      <c r="D638" s="12">
        <f t="shared" si="180"/>
        <v>0</v>
      </c>
      <c r="E638" s="12" t="str">
        <f t="shared" si="181"/>
        <v/>
      </c>
      <c r="F638" s="12" t="str">
        <f t="shared" si="182"/>
        <v/>
      </c>
      <c r="G638" s="12"/>
      <c r="H638"/>
      <c r="I638"/>
      <c r="J638" s="12">
        <f t="shared" si="183"/>
        <v>0</v>
      </c>
      <c r="K638" s="12" t="str">
        <f t="shared" si="184"/>
        <v/>
      </c>
      <c r="L638" s="12" t="str">
        <f t="shared" si="185"/>
        <v/>
      </c>
      <c r="M638" s="12" t="str">
        <f t="shared" si="186"/>
        <v/>
      </c>
      <c r="N638" s="12"/>
      <c r="P638"/>
      <c r="Q638"/>
      <c r="R638" s="12">
        <f t="shared" si="187"/>
        <v>0</v>
      </c>
      <c r="S638" s="12" t="str">
        <f t="shared" si="188"/>
        <v/>
      </c>
      <c r="T638" s="12" t="str">
        <f t="shared" si="189"/>
        <v/>
      </c>
      <c r="U638" s="12" t="str">
        <f t="shared" si="190"/>
        <v/>
      </c>
      <c r="V638" s="12"/>
      <c r="Y638" s="12">
        <f t="shared" si="191"/>
        <v>0</v>
      </c>
      <c r="Z638" s="12">
        <f t="shared" si="192"/>
        <v>0</v>
      </c>
      <c r="AA638" s="12" t="str">
        <f t="shared" si="193"/>
        <v/>
      </c>
      <c r="AB638" s="12" t="str">
        <f t="shared" si="194"/>
        <v/>
      </c>
      <c r="AC638" s="12" t="str">
        <f t="shared" si="195"/>
        <v/>
      </c>
      <c r="AD638" s="12" t="str">
        <f>IF(OR(AE638="",AE638="(blank)",AE638="Grand Total"),"",MAX($AD$3:AD637)+1)</f>
        <v/>
      </c>
    </row>
    <row r="639" spans="3:30">
      <c r="C639" s="12">
        <f t="shared" si="179"/>
        <v>0</v>
      </c>
      <c r="D639" s="12">
        <f t="shared" si="180"/>
        <v>0</v>
      </c>
      <c r="E639" s="12" t="str">
        <f t="shared" si="181"/>
        <v/>
      </c>
      <c r="F639" s="12" t="str">
        <f t="shared" si="182"/>
        <v/>
      </c>
      <c r="G639" s="12"/>
      <c r="H639"/>
      <c r="I639"/>
      <c r="J639" s="12">
        <f t="shared" si="183"/>
        <v>0</v>
      </c>
      <c r="K639" s="12" t="str">
        <f t="shared" si="184"/>
        <v/>
      </c>
      <c r="L639" s="12" t="str">
        <f t="shared" si="185"/>
        <v/>
      </c>
      <c r="M639" s="12" t="str">
        <f t="shared" si="186"/>
        <v/>
      </c>
      <c r="N639" s="12"/>
      <c r="P639"/>
      <c r="Q639"/>
      <c r="R639" s="12">
        <f t="shared" si="187"/>
        <v>0</v>
      </c>
      <c r="S639" s="12" t="str">
        <f t="shared" si="188"/>
        <v/>
      </c>
      <c r="T639" s="12" t="str">
        <f t="shared" si="189"/>
        <v/>
      </c>
      <c r="U639" s="12" t="str">
        <f t="shared" si="190"/>
        <v/>
      </c>
      <c r="V639" s="12"/>
      <c r="Y639" s="12">
        <f t="shared" si="191"/>
        <v>0</v>
      </c>
      <c r="Z639" s="12">
        <f t="shared" si="192"/>
        <v>0</v>
      </c>
      <c r="AA639" s="12" t="str">
        <f t="shared" si="193"/>
        <v/>
      </c>
      <c r="AB639" s="12" t="str">
        <f t="shared" si="194"/>
        <v/>
      </c>
      <c r="AC639" s="12" t="str">
        <f t="shared" si="195"/>
        <v/>
      </c>
      <c r="AD639" s="12" t="str">
        <f>IF(OR(AE639="",AE639="(blank)",AE639="Grand Total"),"",MAX($AD$3:AD638)+1)</f>
        <v/>
      </c>
    </row>
    <row r="640" spans="3:30">
      <c r="C640" s="12">
        <f t="shared" si="179"/>
        <v>0</v>
      </c>
      <c r="D640" s="12">
        <f t="shared" si="180"/>
        <v>0</v>
      </c>
      <c r="E640" s="12" t="str">
        <f t="shared" si="181"/>
        <v/>
      </c>
      <c r="F640" s="12" t="str">
        <f t="shared" si="182"/>
        <v/>
      </c>
      <c r="G640" s="12"/>
      <c r="H640"/>
      <c r="I640"/>
      <c r="J640" s="12">
        <f t="shared" si="183"/>
        <v>0</v>
      </c>
      <c r="K640" s="12" t="str">
        <f t="shared" si="184"/>
        <v/>
      </c>
      <c r="L640" s="12" t="str">
        <f t="shared" si="185"/>
        <v/>
      </c>
      <c r="M640" s="12" t="str">
        <f t="shared" si="186"/>
        <v/>
      </c>
      <c r="N640" s="12"/>
      <c r="P640"/>
      <c r="Q640"/>
      <c r="R640" s="12">
        <f t="shared" si="187"/>
        <v>0</v>
      </c>
      <c r="S640" s="12" t="str">
        <f t="shared" si="188"/>
        <v/>
      </c>
      <c r="T640" s="12" t="str">
        <f t="shared" si="189"/>
        <v/>
      </c>
      <c r="U640" s="12" t="str">
        <f t="shared" si="190"/>
        <v/>
      </c>
      <c r="V640" s="12"/>
      <c r="Y640" s="12">
        <f t="shared" si="191"/>
        <v>0</v>
      </c>
      <c r="Z640" s="12">
        <f t="shared" si="192"/>
        <v>0</v>
      </c>
      <c r="AA640" s="12" t="str">
        <f t="shared" si="193"/>
        <v/>
      </c>
      <c r="AB640" s="12" t="str">
        <f t="shared" si="194"/>
        <v/>
      </c>
      <c r="AC640" s="12" t="str">
        <f t="shared" si="195"/>
        <v/>
      </c>
      <c r="AD640" s="12" t="str">
        <f>IF(OR(AE640="",AE640="(blank)",AE640="Grand Total"),"",MAX($AD$3:AD639)+1)</f>
        <v/>
      </c>
    </row>
    <row r="641" spans="3:30">
      <c r="C641" s="12">
        <f t="shared" si="179"/>
        <v>0</v>
      </c>
      <c r="D641" s="12">
        <f t="shared" si="180"/>
        <v>0</v>
      </c>
      <c r="E641" s="12" t="str">
        <f t="shared" si="181"/>
        <v/>
      </c>
      <c r="F641" s="12" t="str">
        <f t="shared" si="182"/>
        <v/>
      </c>
      <c r="G641" s="12"/>
      <c r="H641"/>
      <c r="I641"/>
      <c r="J641" s="12">
        <f t="shared" si="183"/>
        <v>0</v>
      </c>
      <c r="K641" s="12" t="str">
        <f t="shared" si="184"/>
        <v/>
      </c>
      <c r="L641" s="12" t="str">
        <f t="shared" si="185"/>
        <v/>
      </c>
      <c r="M641" s="12" t="str">
        <f t="shared" si="186"/>
        <v/>
      </c>
      <c r="N641" s="12"/>
      <c r="P641"/>
      <c r="Q641"/>
      <c r="R641" s="12">
        <f t="shared" si="187"/>
        <v>0</v>
      </c>
      <c r="S641" s="12" t="str">
        <f t="shared" si="188"/>
        <v/>
      </c>
      <c r="T641" s="12" t="str">
        <f t="shared" si="189"/>
        <v/>
      </c>
      <c r="U641" s="12" t="str">
        <f t="shared" si="190"/>
        <v/>
      </c>
      <c r="V641" s="12"/>
      <c r="Y641" s="12">
        <f t="shared" si="191"/>
        <v>0</v>
      </c>
      <c r="Z641" s="12">
        <f t="shared" si="192"/>
        <v>0</v>
      </c>
      <c r="AA641" s="12" t="str">
        <f t="shared" si="193"/>
        <v/>
      </c>
      <c r="AB641" s="12" t="str">
        <f t="shared" si="194"/>
        <v/>
      </c>
      <c r="AC641" s="12" t="str">
        <f t="shared" si="195"/>
        <v/>
      </c>
      <c r="AD641" s="12" t="str">
        <f>IF(OR(AE641="",AE641="(blank)",AE641="Grand Total"),"",MAX($AD$3:AD640)+1)</f>
        <v/>
      </c>
    </row>
    <row r="642" spans="3:30">
      <c r="C642" s="12">
        <f t="shared" si="179"/>
        <v>0</v>
      </c>
      <c r="D642" s="12">
        <f t="shared" si="180"/>
        <v>0</v>
      </c>
      <c r="E642" s="12" t="str">
        <f t="shared" si="181"/>
        <v/>
      </c>
      <c r="F642" s="12" t="str">
        <f t="shared" si="182"/>
        <v/>
      </c>
      <c r="G642" s="12"/>
      <c r="H642"/>
      <c r="I642"/>
      <c r="J642" s="12">
        <f t="shared" si="183"/>
        <v>0</v>
      </c>
      <c r="K642" s="12" t="str">
        <f t="shared" si="184"/>
        <v/>
      </c>
      <c r="L642" s="12" t="str">
        <f t="shared" si="185"/>
        <v/>
      </c>
      <c r="M642" s="12" t="str">
        <f t="shared" si="186"/>
        <v/>
      </c>
      <c r="N642" s="12"/>
      <c r="P642"/>
      <c r="Q642"/>
      <c r="R642" s="12">
        <f t="shared" si="187"/>
        <v>0</v>
      </c>
      <c r="S642" s="12" t="str">
        <f t="shared" si="188"/>
        <v/>
      </c>
      <c r="T642" s="12" t="str">
        <f t="shared" si="189"/>
        <v/>
      </c>
      <c r="U642" s="12" t="str">
        <f t="shared" si="190"/>
        <v/>
      </c>
      <c r="V642" s="12"/>
      <c r="Y642" s="12">
        <f t="shared" si="191"/>
        <v>0</v>
      </c>
      <c r="Z642" s="12">
        <f t="shared" si="192"/>
        <v>0</v>
      </c>
      <c r="AA642" s="12" t="str">
        <f t="shared" si="193"/>
        <v/>
      </c>
      <c r="AB642" s="12" t="str">
        <f t="shared" si="194"/>
        <v/>
      </c>
      <c r="AC642" s="12" t="str">
        <f t="shared" si="195"/>
        <v/>
      </c>
      <c r="AD642" s="12" t="str">
        <f>IF(OR(AE642="",AE642="(blank)",AE642="Grand Total"),"",MAX($AD$3:AD641)+1)</f>
        <v/>
      </c>
    </row>
    <row r="643" spans="3:30">
      <c r="C643" s="12">
        <f t="shared" si="179"/>
        <v>0</v>
      </c>
      <c r="D643" s="12">
        <f t="shared" si="180"/>
        <v>0</v>
      </c>
      <c r="E643" s="12" t="str">
        <f t="shared" si="181"/>
        <v/>
      </c>
      <c r="F643" s="12" t="str">
        <f t="shared" si="182"/>
        <v/>
      </c>
      <c r="G643" s="12"/>
      <c r="H643"/>
      <c r="I643"/>
      <c r="J643" s="12">
        <f t="shared" si="183"/>
        <v>0</v>
      </c>
      <c r="K643" s="12" t="str">
        <f t="shared" si="184"/>
        <v/>
      </c>
      <c r="L643" s="12" t="str">
        <f t="shared" si="185"/>
        <v/>
      </c>
      <c r="M643" s="12" t="str">
        <f t="shared" si="186"/>
        <v/>
      </c>
      <c r="N643" s="12"/>
      <c r="P643"/>
      <c r="Q643"/>
      <c r="R643" s="12">
        <f t="shared" si="187"/>
        <v>0</v>
      </c>
      <c r="S643" s="12" t="str">
        <f t="shared" si="188"/>
        <v/>
      </c>
      <c r="T643" s="12" t="str">
        <f t="shared" si="189"/>
        <v/>
      </c>
      <c r="U643" s="12" t="str">
        <f t="shared" si="190"/>
        <v/>
      </c>
      <c r="V643" s="12"/>
      <c r="Y643" s="12">
        <f t="shared" si="191"/>
        <v>0</v>
      </c>
      <c r="Z643" s="12">
        <f t="shared" si="192"/>
        <v>0</v>
      </c>
      <c r="AA643" s="12" t="str">
        <f t="shared" si="193"/>
        <v/>
      </c>
      <c r="AB643" s="12" t="str">
        <f t="shared" si="194"/>
        <v/>
      </c>
      <c r="AC643" s="12" t="str">
        <f t="shared" si="195"/>
        <v/>
      </c>
      <c r="AD643" s="12" t="str">
        <f>IF(OR(AE643="",AE643="(blank)",AE643="Grand Total"),"",MAX($AD$3:AD642)+1)</f>
        <v/>
      </c>
    </row>
    <row r="644" spans="3:30">
      <c r="C644" s="12">
        <f t="shared" si="179"/>
        <v>0</v>
      </c>
      <c r="D644" s="12">
        <f t="shared" si="180"/>
        <v>0</v>
      </c>
      <c r="E644" s="12" t="str">
        <f t="shared" si="181"/>
        <v/>
      </c>
      <c r="F644" s="12" t="str">
        <f t="shared" si="182"/>
        <v/>
      </c>
      <c r="G644" s="12"/>
      <c r="H644"/>
      <c r="I644"/>
      <c r="J644" s="12">
        <f t="shared" si="183"/>
        <v>0</v>
      </c>
      <c r="K644" s="12" t="str">
        <f t="shared" si="184"/>
        <v/>
      </c>
      <c r="L644" s="12" t="str">
        <f t="shared" si="185"/>
        <v/>
      </c>
      <c r="M644" s="12" t="str">
        <f t="shared" si="186"/>
        <v/>
      </c>
      <c r="N644" s="12"/>
      <c r="P644"/>
      <c r="Q644"/>
      <c r="R644" s="12">
        <f t="shared" si="187"/>
        <v>0</v>
      </c>
      <c r="S644" s="12" t="str">
        <f t="shared" si="188"/>
        <v/>
      </c>
      <c r="T644" s="12" t="str">
        <f t="shared" si="189"/>
        <v/>
      </c>
      <c r="U644" s="12" t="str">
        <f t="shared" si="190"/>
        <v/>
      </c>
      <c r="V644" s="12"/>
      <c r="Y644" s="12">
        <f t="shared" si="191"/>
        <v>0</v>
      </c>
      <c r="Z644" s="12">
        <f t="shared" si="192"/>
        <v>0</v>
      </c>
      <c r="AA644" s="12" t="str">
        <f t="shared" si="193"/>
        <v/>
      </c>
      <c r="AB644" s="12" t="str">
        <f t="shared" si="194"/>
        <v/>
      </c>
      <c r="AC644" s="12" t="str">
        <f t="shared" si="195"/>
        <v/>
      </c>
      <c r="AD644" s="12" t="str">
        <f>IF(OR(AE644="",AE644="(blank)",AE644="Grand Total"),"",MAX($AD$3:AD643)+1)</f>
        <v/>
      </c>
    </row>
    <row r="645" spans="3:30">
      <c r="C645" s="12">
        <f t="shared" si="179"/>
        <v>0</v>
      </c>
      <c r="D645" s="12">
        <f t="shared" si="180"/>
        <v>0</v>
      </c>
      <c r="E645" s="12" t="str">
        <f t="shared" si="181"/>
        <v/>
      </c>
      <c r="F645" s="12" t="str">
        <f t="shared" si="182"/>
        <v/>
      </c>
      <c r="G645" s="12"/>
      <c r="H645"/>
      <c r="I645"/>
      <c r="J645" s="12">
        <f t="shared" si="183"/>
        <v>0</v>
      </c>
      <c r="K645" s="12" t="str">
        <f t="shared" si="184"/>
        <v/>
      </c>
      <c r="L645" s="12" t="str">
        <f t="shared" si="185"/>
        <v/>
      </c>
      <c r="M645" s="12" t="str">
        <f t="shared" si="186"/>
        <v/>
      </c>
      <c r="N645" s="12"/>
      <c r="P645"/>
      <c r="Q645"/>
      <c r="R645" s="12">
        <f t="shared" si="187"/>
        <v>0</v>
      </c>
      <c r="S645" s="12" t="str">
        <f t="shared" si="188"/>
        <v/>
      </c>
      <c r="T645" s="12" t="str">
        <f t="shared" si="189"/>
        <v/>
      </c>
      <c r="U645" s="12" t="str">
        <f t="shared" si="190"/>
        <v/>
      </c>
      <c r="V645" s="12"/>
      <c r="Y645" s="12">
        <f t="shared" si="191"/>
        <v>0</v>
      </c>
      <c r="Z645" s="12">
        <f t="shared" si="192"/>
        <v>0</v>
      </c>
      <c r="AA645" s="12" t="str">
        <f t="shared" si="193"/>
        <v/>
      </c>
      <c r="AB645" s="12" t="str">
        <f t="shared" si="194"/>
        <v/>
      </c>
      <c r="AC645" s="12" t="str">
        <f t="shared" si="195"/>
        <v/>
      </c>
      <c r="AD645" s="12" t="str">
        <f>IF(OR(AE645="",AE645="(blank)",AE645="Grand Total"),"",MAX($AD$3:AD644)+1)</f>
        <v/>
      </c>
    </row>
    <row r="646" spans="3:30">
      <c r="C646" s="12">
        <f t="shared" si="179"/>
        <v>0</v>
      </c>
      <c r="D646" s="12">
        <f t="shared" si="180"/>
        <v>0</v>
      </c>
      <c r="E646" s="12" t="str">
        <f t="shared" si="181"/>
        <v/>
      </c>
      <c r="F646" s="12" t="str">
        <f t="shared" si="182"/>
        <v/>
      </c>
      <c r="G646" s="12"/>
      <c r="H646"/>
      <c r="I646"/>
      <c r="J646" s="12">
        <f t="shared" si="183"/>
        <v>0</v>
      </c>
      <c r="K646" s="12" t="str">
        <f t="shared" si="184"/>
        <v/>
      </c>
      <c r="L646" s="12" t="str">
        <f t="shared" si="185"/>
        <v/>
      </c>
      <c r="M646" s="12" t="str">
        <f t="shared" si="186"/>
        <v/>
      </c>
      <c r="N646" s="12"/>
      <c r="P646"/>
      <c r="Q646"/>
      <c r="R646" s="12">
        <f t="shared" si="187"/>
        <v>0</v>
      </c>
      <c r="S646" s="12" t="str">
        <f t="shared" si="188"/>
        <v/>
      </c>
      <c r="T646" s="12" t="str">
        <f t="shared" si="189"/>
        <v/>
      </c>
      <c r="U646" s="12" t="str">
        <f t="shared" si="190"/>
        <v/>
      </c>
      <c r="V646" s="12"/>
      <c r="Y646" s="12">
        <f t="shared" si="191"/>
        <v>0</v>
      </c>
      <c r="Z646" s="12">
        <f t="shared" si="192"/>
        <v>0</v>
      </c>
      <c r="AA646" s="12" t="str">
        <f t="shared" si="193"/>
        <v/>
      </c>
      <c r="AB646" s="12" t="str">
        <f t="shared" si="194"/>
        <v/>
      </c>
      <c r="AC646" s="12" t="str">
        <f t="shared" si="195"/>
        <v/>
      </c>
      <c r="AD646" s="12" t="str">
        <f>IF(OR(AE646="",AE646="(blank)",AE646="Grand Total"),"",MAX($AD$3:AD645)+1)</f>
        <v/>
      </c>
    </row>
    <row r="647" spans="3:30">
      <c r="C647" s="12">
        <f t="shared" si="179"/>
        <v>0</v>
      </c>
      <c r="D647" s="12">
        <f t="shared" si="180"/>
        <v>0</v>
      </c>
      <c r="E647" s="12" t="str">
        <f t="shared" si="181"/>
        <v/>
      </c>
      <c r="F647" s="12" t="str">
        <f t="shared" si="182"/>
        <v/>
      </c>
      <c r="G647" s="12"/>
      <c r="H647"/>
      <c r="I647"/>
      <c r="J647" s="12">
        <f t="shared" si="183"/>
        <v>0</v>
      </c>
      <c r="K647" s="12" t="str">
        <f t="shared" si="184"/>
        <v/>
      </c>
      <c r="L647" s="12" t="str">
        <f t="shared" si="185"/>
        <v/>
      </c>
      <c r="M647" s="12" t="str">
        <f t="shared" si="186"/>
        <v/>
      </c>
      <c r="N647" s="12"/>
      <c r="P647"/>
      <c r="Q647"/>
      <c r="R647" s="12">
        <f t="shared" si="187"/>
        <v>0</v>
      </c>
      <c r="S647" s="12" t="str">
        <f t="shared" si="188"/>
        <v/>
      </c>
      <c r="T647" s="12" t="str">
        <f t="shared" si="189"/>
        <v/>
      </c>
      <c r="U647" s="12" t="str">
        <f t="shared" si="190"/>
        <v/>
      </c>
      <c r="V647" s="12"/>
      <c r="Y647" s="12">
        <f t="shared" si="191"/>
        <v>0</v>
      </c>
      <c r="Z647" s="12">
        <f t="shared" si="192"/>
        <v>0</v>
      </c>
      <c r="AA647" s="12" t="str">
        <f t="shared" si="193"/>
        <v/>
      </c>
      <c r="AB647" s="12" t="str">
        <f t="shared" si="194"/>
        <v/>
      </c>
      <c r="AC647" s="12" t="str">
        <f t="shared" si="195"/>
        <v/>
      </c>
      <c r="AD647" s="12" t="str">
        <f>IF(OR(AE647="",AE647="(blank)",AE647="Grand Total"),"",MAX($AD$3:AD646)+1)</f>
        <v/>
      </c>
    </row>
    <row r="648" spans="3:30">
      <c r="C648" s="12">
        <f t="shared" si="179"/>
        <v>0</v>
      </c>
      <c r="D648" s="12">
        <f t="shared" si="180"/>
        <v>0</v>
      </c>
      <c r="E648" s="12" t="str">
        <f t="shared" si="181"/>
        <v/>
      </c>
      <c r="F648" s="12" t="str">
        <f t="shared" si="182"/>
        <v/>
      </c>
      <c r="G648" s="12"/>
      <c r="H648"/>
      <c r="I648"/>
      <c r="J648" s="12">
        <f t="shared" si="183"/>
        <v>0</v>
      </c>
      <c r="K648" s="12" t="str">
        <f t="shared" si="184"/>
        <v/>
      </c>
      <c r="L648" s="12" t="str">
        <f t="shared" si="185"/>
        <v/>
      </c>
      <c r="M648" s="12" t="str">
        <f t="shared" si="186"/>
        <v/>
      </c>
      <c r="N648" s="12"/>
      <c r="P648"/>
      <c r="Q648"/>
      <c r="R648" s="12">
        <f t="shared" si="187"/>
        <v>0</v>
      </c>
      <c r="S648" s="12" t="str">
        <f t="shared" si="188"/>
        <v/>
      </c>
      <c r="T648" s="12" t="str">
        <f t="shared" si="189"/>
        <v/>
      </c>
      <c r="U648" s="12" t="str">
        <f t="shared" si="190"/>
        <v/>
      </c>
      <c r="V648" s="12"/>
      <c r="Y648" s="12">
        <f t="shared" si="191"/>
        <v>0</v>
      </c>
      <c r="Z648" s="12">
        <f t="shared" si="192"/>
        <v>0</v>
      </c>
      <c r="AA648" s="12" t="str">
        <f t="shared" si="193"/>
        <v/>
      </c>
      <c r="AB648" s="12" t="str">
        <f t="shared" si="194"/>
        <v/>
      </c>
      <c r="AC648" s="12" t="str">
        <f t="shared" si="195"/>
        <v/>
      </c>
      <c r="AD648" s="12" t="str">
        <f>IF(OR(AE648="",AE648="(blank)",AE648="Grand Total"),"",MAX($AD$3:AD647)+1)</f>
        <v/>
      </c>
    </row>
    <row r="649" spans="3:30">
      <c r="C649" s="12">
        <f t="shared" si="179"/>
        <v>0</v>
      </c>
      <c r="D649" s="12">
        <f t="shared" si="180"/>
        <v>0</v>
      </c>
      <c r="E649" s="12" t="str">
        <f t="shared" si="181"/>
        <v/>
      </c>
      <c r="F649" s="12" t="str">
        <f t="shared" si="182"/>
        <v/>
      </c>
      <c r="G649" s="12"/>
      <c r="H649"/>
      <c r="I649"/>
      <c r="J649" s="12">
        <f t="shared" si="183"/>
        <v>0</v>
      </c>
      <c r="K649" s="12" t="str">
        <f t="shared" si="184"/>
        <v/>
      </c>
      <c r="L649" s="12" t="str">
        <f t="shared" si="185"/>
        <v/>
      </c>
      <c r="M649" s="12" t="str">
        <f t="shared" si="186"/>
        <v/>
      </c>
      <c r="N649" s="12"/>
      <c r="P649"/>
      <c r="Q649"/>
      <c r="R649" s="12">
        <f t="shared" si="187"/>
        <v>0</v>
      </c>
      <c r="S649" s="12" t="str">
        <f t="shared" si="188"/>
        <v/>
      </c>
      <c r="T649" s="12" t="str">
        <f t="shared" si="189"/>
        <v/>
      </c>
      <c r="U649" s="12" t="str">
        <f t="shared" si="190"/>
        <v/>
      </c>
      <c r="V649" s="12"/>
      <c r="Y649" s="12">
        <f t="shared" si="191"/>
        <v>0</v>
      </c>
      <c r="Z649" s="12">
        <f t="shared" si="192"/>
        <v>0</v>
      </c>
      <c r="AA649" s="12" t="str">
        <f t="shared" si="193"/>
        <v/>
      </c>
      <c r="AB649" s="12" t="str">
        <f t="shared" si="194"/>
        <v/>
      </c>
      <c r="AC649" s="12" t="str">
        <f t="shared" si="195"/>
        <v/>
      </c>
      <c r="AD649" s="12" t="str">
        <f>IF(OR(AE649="",AE649="(blank)",AE649="Grand Total"),"",MAX($AD$3:AD648)+1)</f>
        <v/>
      </c>
    </row>
    <row r="650" spans="3:30">
      <c r="C650" s="12">
        <f t="shared" si="179"/>
        <v>0</v>
      </c>
      <c r="D650" s="12">
        <f t="shared" si="180"/>
        <v>0</v>
      </c>
      <c r="E650" s="12" t="str">
        <f t="shared" si="181"/>
        <v/>
      </c>
      <c r="F650" s="12" t="str">
        <f t="shared" si="182"/>
        <v/>
      </c>
      <c r="G650" s="12"/>
      <c r="H650"/>
      <c r="I650"/>
      <c r="J650" s="12">
        <f t="shared" si="183"/>
        <v>0</v>
      </c>
      <c r="K650" s="12" t="str">
        <f t="shared" si="184"/>
        <v/>
      </c>
      <c r="L650" s="12" t="str">
        <f t="shared" si="185"/>
        <v/>
      </c>
      <c r="M650" s="12" t="str">
        <f t="shared" si="186"/>
        <v/>
      </c>
      <c r="N650" s="12"/>
      <c r="P650"/>
      <c r="Q650"/>
      <c r="R650" s="12">
        <f t="shared" si="187"/>
        <v>0</v>
      </c>
      <c r="S650" s="12" t="str">
        <f t="shared" si="188"/>
        <v/>
      </c>
      <c r="T650" s="12" t="str">
        <f t="shared" si="189"/>
        <v/>
      </c>
      <c r="U650" s="12" t="str">
        <f t="shared" si="190"/>
        <v/>
      </c>
      <c r="V650" s="12"/>
      <c r="Y650" s="12">
        <f t="shared" si="191"/>
        <v>0</v>
      </c>
      <c r="Z650" s="12">
        <f t="shared" si="192"/>
        <v>0</v>
      </c>
      <c r="AA650" s="12" t="str">
        <f t="shared" si="193"/>
        <v/>
      </c>
      <c r="AB650" s="12" t="str">
        <f t="shared" si="194"/>
        <v/>
      </c>
      <c r="AC650" s="12" t="str">
        <f t="shared" si="195"/>
        <v/>
      </c>
      <c r="AD650" s="12" t="str">
        <f>IF(OR(AE650="",AE650="(blank)",AE650="Grand Total"),"",MAX($AD$3:AD649)+1)</f>
        <v/>
      </c>
    </row>
    <row r="651" spans="3:30">
      <c r="C651" s="12">
        <f t="shared" si="179"/>
        <v>0</v>
      </c>
      <c r="D651" s="12">
        <f t="shared" si="180"/>
        <v>0</v>
      </c>
      <c r="E651" s="12" t="str">
        <f t="shared" si="181"/>
        <v/>
      </c>
      <c r="F651" s="12" t="str">
        <f t="shared" si="182"/>
        <v/>
      </c>
      <c r="G651" s="12"/>
      <c r="H651"/>
      <c r="I651"/>
      <c r="J651" s="12">
        <f t="shared" si="183"/>
        <v>0</v>
      </c>
      <c r="K651" s="12" t="str">
        <f t="shared" si="184"/>
        <v/>
      </c>
      <c r="L651" s="12" t="str">
        <f t="shared" si="185"/>
        <v/>
      </c>
      <c r="M651" s="12" t="str">
        <f t="shared" si="186"/>
        <v/>
      </c>
      <c r="N651" s="12"/>
      <c r="P651"/>
      <c r="Q651"/>
      <c r="R651" s="12">
        <f t="shared" si="187"/>
        <v>0</v>
      </c>
      <c r="S651" s="12" t="str">
        <f t="shared" si="188"/>
        <v/>
      </c>
      <c r="T651" s="12" t="str">
        <f t="shared" si="189"/>
        <v/>
      </c>
      <c r="U651" s="12" t="str">
        <f t="shared" si="190"/>
        <v/>
      </c>
      <c r="V651" s="12"/>
      <c r="Y651" s="12">
        <f t="shared" si="191"/>
        <v>0</v>
      </c>
      <c r="Z651" s="12">
        <f t="shared" si="192"/>
        <v>0</v>
      </c>
      <c r="AA651" s="12" t="str">
        <f t="shared" si="193"/>
        <v/>
      </c>
      <c r="AB651" s="12" t="str">
        <f t="shared" si="194"/>
        <v/>
      </c>
      <c r="AC651" s="12" t="str">
        <f t="shared" si="195"/>
        <v/>
      </c>
      <c r="AD651" s="12" t="str">
        <f>IF(OR(AE651="",AE651="(blank)",AE651="Grand Total"),"",MAX($AD$3:AD650)+1)</f>
        <v/>
      </c>
    </row>
    <row r="652" spans="3:30">
      <c r="C652" s="12">
        <f t="shared" si="179"/>
        <v>0</v>
      </c>
      <c r="D652" s="12">
        <f t="shared" si="180"/>
        <v>0</v>
      </c>
      <c r="E652" s="12" t="str">
        <f t="shared" si="181"/>
        <v/>
      </c>
      <c r="F652" s="12" t="str">
        <f t="shared" si="182"/>
        <v/>
      </c>
      <c r="G652" s="12"/>
      <c r="H652"/>
      <c r="I652"/>
      <c r="J652" s="12">
        <f t="shared" si="183"/>
        <v>0</v>
      </c>
      <c r="K652" s="12" t="str">
        <f t="shared" si="184"/>
        <v/>
      </c>
      <c r="L652" s="12" t="str">
        <f t="shared" si="185"/>
        <v/>
      </c>
      <c r="M652" s="12" t="str">
        <f t="shared" si="186"/>
        <v/>
      </c>
      <c r="N652" s="12"/>
      <c r="P652"/>
      <c r="Q652"/>
      <c r="R652" s="12">
        <f t="shared" si="187"/>
        <v>0</v>
      </c>
      <c r="S652" s="12" t="str">
        <f t="shared" si="188"/>
        <v/>
      </c>
      <c r="T652" s="12" t="str">
        <f t="shared" si="189"/>
        <v/>
      </c>
      <c r="U652" s="12" t="str">
        <f t="shared" si="190"/>
        <v/>
      </c>
      <c r="V652" s="12"/>
      <c r="Y652" s="12">
        <f t="shared" si="191"/>
        <v>0</v>
      </c>
      <c r="Z652" s="12">
        <f t="shared" si="192"/>
        <v>0</v>
      </c>
      <c r="AA652" s="12" t="str">
        <f t="shared" si="193"/>
        <v/>
      </c>
      <c r="AB652" s="12" t="str">
        <f t="shared" si="194"/>
        <v/>
      </c>
      <c r="AC652" s="12" t="str">
        <f t="shared" si="195"/>
        <v/>
      </c>
      <c r="AD652" s="12" t="str">
        <f>IF(OR(AE652="",AE652="(blank)",AE652="Grand Total"),"",MAX($AD$3:AD651)+1)</f>
        <v/>
      </c>
    </row>
    <row r="653" spans="3:30">
      <c r="C653" s="12">
        <f t="shared" si="179"/>
        <v>0</v>
      </c>
      <c r="D653" s="12">
        <f t="shared" si="180"/>
        <v>0</v>
      </c>
      <c r="E653" s="12" t="str">
        <f t="shared" si="181"/>
        <v/>
      </c>
      <c r="F653" s="12" t="str">
        <f t="shared" si="182"/>
        <v/>
      </c>
      <c r="G653" s="12"/>
      <c r="H653"/>
      <c r="I653"/>
      <c r="J653" s="12">
        <f t="shared" si="183"/>
        <v>0</v>
      </c>
      <c r="K653" s="12" t="str">
        <f t="shared" si="184"/>
        <v/>
      </c>
      <c r="L653" s="12" t="str">
        <f t="shared" si="185"/>
        <v/>
      </c>
      <c r="M653" s="12" t="str">
        <f t="shared" si="186"/>
        <v/>
      </c>
      <c r="N653" s="12"/>
      <c r="P653"/>
      <c r="Q653"/>
      <c r="R653" s="12">
        <f t="shared" si="187"/>
        <v>0</v>
      </c>
      <c r="S653" s="12" t="str">
        <f t="shared" si="188"/>
        <v/>
      </c>
      <c r="T653" s="12" t="str">
        <f t="shared" si="189"/>
        <v/>
      </c>
      <c r="U653" s="12" t="str">
        <f t="shared" si="190"/>
        <v/>
      </c>
      <c r="V653" s="12"/>
      <c r="Y653" s="12">
        <f t="shared" si="191"/>
        <v>0</v>
      </c>
      <c r="Z653" s="12">
        <f t="shared" si="192"/>
        <v>0</v>
      </c>
      <c r="AA653" s="12" t="str">
        <f t="shared" si="193"/>
        <v/>
      </c>
      <c r="AB653" s="12" t="str">
        <f t="shared" si="194"/>
        <v/>
      </c>
      <c r="AC653" s="12" t="str">
        <f t="shared" si="195"/>
        <v/>
      </c>
      <c r="AD653" s="12" t="str">
        <f>IF(OR(AE653="",AE653="(blank)",AE653="Grand Total"),"",MAX($AD$3:AD652)+1)</f>
        <v/>
      </c>
    </row>
    <row r="654" spans="3:30">
      <c r="C654" s="12">
        <f t="shared" si="179"/>
        <v>0</v>
      </c>
      <c r="D654" s="12">
        <f t="shared" si="180"/>
        <v>0</v>
      </c>
      <c r="E654" s="12" t="str">
        <f t="shared" si="181"/>
        <v/>
      </c>
      <c r="F654" s="12" t="str">
        <f t="shared" si="182"/>
        <v/>
      </c>
      <c r="G654" s="12"/>
      <c r="H654"/>
      <c r="I654"/>
      <c r="J654" s="12">
        <f t="shared" si="183"/>
        <v>0</v>
      </c>
      <c r="K654" s="12" t="str">
        <f t="shared" si="184"/>
        <v/>
      </c>
      <c r="L654" s="12" t="str">
        <f t="shared" si="185"/>
        <v/>
      </c>
      <c r="M654" s="12" t="str">
        <f t="shared" si="186"/>
        <v/>
      </c>
      <c r="N654" s="12"/>
      <c r="P654"/>
      <c r="Q654"/>
      <c r="R654" s="12">
        <f t="shared" si="187"/>
        <v>0</v>
      </c>
      <c r="S654" s="12" t="str">
        <f t="shared" si="188"/>
        <v/>
      </c>
      <c r="T654" s="12" t="str">
        <f t="shared" si="189"/>
        <v/>
      </c>
      <c r="U654" s="12" t="str">
        <f t="shared" si="190"/>
        <v/>
      </c>
      <c r="V654" s="12"/>
      <c r="Y654" s="12">
        <f t="shared" si="191"/>
        <v>0</v>
      </c>
      <c r="Z654" s="12">
        <f t="shared" si="192"/>
        <v>0</v>
      </c>
      <c r="AA654" s="12" t="str">
        <f t="shared" si="193"/>
        <v/>
      </c>
      <c r="AB654" s="12" t="str">
        <f t="shared" si="194"/>
        <v/>
      </c>
      <c r="AC654" s="12" t="str">
        <f t="shared" si="195"/>
        <v/>
      </c>
      <c r="AD654" s="12" t="str">
        <f>IF(OR(AE654="",AE654="(blank)",AE654="Grand Total"),"",MAX($AD$3:AD653)+1)</f>
        <v/>
      </c>
    </row>
    <row r="655" spans="3:30">
      <c r="C655" s="12">
        <f t="shared" si="179"/>
        <v>0</v>
      </c>
      <c r="D655" s="12">
        <f t="shared" si="180"/>
        <v>0</v>
      </c>
      <c r="E655" s="12" t="str">
        <f t="shared" si="181"/>
        <v/>
      </c>
      <c r="F655" s="12" t="str">
        <f t="shared" si="182"/>
        <v/>
      </c>
      <c r="G655" s="12"/>
      <c r="H655"/>
      <c r="I655"/>
      <c r="J655" s="12">
        <f t="shared" si="183"/>
        <v>0</v>
      </c>
      <c r="K655" s="12" t="str">
        <f t="shared" si="184"/>
        <v/>
      </c>
      <c r="L655" s="12" t="str">
        <f t="shared" si="185"/>
        <v/>
      </c>
      <c r="M655" s="12" t="str">
        <f t="shared" si="186"/>
        <v/>
      </c>
      <c r="N655" s="12"/>
      <c r="P655"/>
      <c r="Q655"/>
      <c r="R655" s="12">
        <f t="shared" si="187"/>
        <v>0</v>
      </c>
      <c r="S655" s="12" t="str">
        <f t="shared" si="188"/>
        <v/>
      </c>
      <c r="T655" s="12" t="str">
        <f t="shared" si="189"/>
        <v/>
      </c>
      <c r="U655" s="12" t="str">
        <f t="shared" si="190"/>
        <v/>
      </c>
      <c r="V655" s="12"/>
      <c r="Y655" s="12">
        <f t="shared" si="191"/>
        <v>0</v>
      </c>
      <c r="Z655" s="12">
        <f t="shared" si="192"/>
        <v>0</v>
      </c>
      <c r="AA655" s="12" t="str">
        <f t="shared" si="193"/>
        <v/>
      </c>
      <c r="AB655" s="12" t="str">
        <f t="shared" si="194"/>
        <v/>
      </c>
      <c r="AC655" s="12" t="str">
        <f t="shared" si="195"/>
        <v/>
      </c>
      <c r="AD655" s="12" t="str">
        <f>IF(OR(AE655="",AE655="(blank)",AE655="Grand Total"),"",MAX($AD$3:AD654)+1)</f>
        <v/>
      </c>
    </row>
    <row r="656" spans="3:30">
      <c r="C656" s="12">
        <f t="shared" si="179"/>
        <v>0</v>
      </c>
      <c r="D656" s="12">
        <f t="shared" si="180"/>
        <v>0</v>
      </c>
      <c r="E656" s="12" t="str">
        <f t="shared" si="181"/>
        <v/>
      </c>
      <c r="F656" s="12" t="str">
        <f t="shared" si="182"/>
        <v/>
      </c>
      <c r="G656" s="12"/>
      <c r="H656"/>
      <c r="I656"/>
      <c r="J656" s="12">
        <f t="shared" si="183"/>
        <v>0</v>
      </c>
      <c r="K656" s="12" t="str">
        <f t="shared" si="184"/>
        <v/>
      </c>
      <c r="L656" s="12" t="str">
        <f t="shared" si="185"/>
        <v/>
      </c>
      <c r="M656" s="12" t="str">
        <f t="shared" si="186"/>
        <v/>
      </c>
      <c r="N656" s="12"/>
      <c r="P656"/>
      <c r="Q656"/>
      <c r="R656" s="12">
        <f t="shared" si="187"/>
        <v>0</v>
      </c>
      <c r="S656" s="12" t="str">
        <f t="shared" si="188"/>
        <v/>
      </c>
      <c r="T656" s="12" t="str">
        <f t="shared" si="189"/>
        <v/>
      </c>
      <c r="U656" s="12" t="str">
        <f t="shared" si="190"/>
        <v/>
      </c>
      <c r="V656" s="12"/>
      <c r="Y656" s="12">
        <f t="shared" si="191"/>
        <v>0</v>
      </c>
      <c r="Z656" s="12">
        <f t="shared" si="192"/>
        <v>0</v>
      </c>
      <c r="AA656" s="12" t="str">
        <f t="shared" si="193"/>
        <v/>
      </c>
      <c r="AB656" s="12" t="str">
        <f t="shared" si="194"/>
        <v/>
      </c>
      <c r="AC656" s="12" t="str">
        <f t="shared" si="195"/>
        <v/>
      </c>
      <c r="AD656" s="12" t="str">
        <f>IF(OR(AE656="",AE656="(blank)",AE656="Grand Total"),"",MAX($AD$3:AD655)+1)</f>
        <v/>
      </c>
    </row>
    <row r="657" spans="3:30">
      <c r="C657" s="12">
        <f t="shared" si="179"/>
        <v>0</v>
      </c>
      <c r="D657" s="12">
        <f t="shared" si="180"/>
        <v>0</v>
      </c>
      <c r="E657" s="12" t="str">
        <f t="shared" si="181"/>
        <v/>
      </c>
      <c r="F657" s="12" t="str">
        <f t="shared" si="182"/>
        <v/>
      </c>
      <c r="G657" s="12"/>
      <c r="H657"/>
      <c r="I657"/>
      <c r="J657" s="12">
        <f t="shared" si="183"/>
        <v>0</v>
      </c>
      <c r="K657" s="12" t="str">
        <f t="shared" si="184"/>
        <v/>
      </c>
      <c r="L657" s="12" t="str">
        <f t="shared" si="185"/>
        <v/>
      </c>
      <c r="M657" s="12" t="str">
        <f t="shared" si="186"/>
        <v/>
      </c>
      <c r="N657" s="12"/>
      <c r="P657"/>
      <c r="Q657"/>
      <c r="R657" s="12">
        <f t="shared" si="187"/>
        <v>0</v>
      </c>
      <c r="S657" s="12" t="str">
        <f t="shared" si="188"/>
        <v/>
      </c>
      <c r="T657" s="12" t="str">
        <f t="shared" si="189"/>
        <v/>
      </c>
      <c r="U657" s="12" t="str">
        <f t="shared" si="190"/>
        <v/>
      </c>
      <c r="V657" s="12"/>
      <c r="Y657" s="12">
        <f t="shared" si="191"/>
        <v>0</v>
      </c>
      <c r="Z657" s="12">
        <f t="shared" si="192"/>
        <v>0</v>
      </c>
      <c r="AA657" s="12" t="str">
        <f t="shared" si="193"/>
        <v/>
      </c>
      <c r="AB657" s="12" t="str">
        <f t="shared" si="194"/>
        <v/>
      </c>
      <c r="AC657" s="12" t="str">
        <f t="shared" si="195"/>
        <v/>
      </c>
      <c r="AD657" s="12" t="str">
        <f>IF(OR(AE657="",AE657="(blank)",AE657="Grand Total"),"",MAX($AD$3:AD656)+1)</f>
        <v/>
      </c>
    </row>
    <row r="658" spans="3:30">
      <c r="C658" s="12">
        <f t="shared" si="179"/>
        <v>0</v>
      </c>
      <c r="D658" s="12">
        <f t="shared" si="180"/>
        <v>0</v>
      </c>
      <c r="E658" s="12" t="str">
        <f t="shared" si="181"/>
        <v/>
      </c>
      <c r="F658" s="12" t="str">
        <f t="shared" si="182"/>
        <v/>
      </c>
      <c r="G658" s="12"/>
      <c r="H658"/>
      <c r="I658"/>
      <c r="J658" s="12">
        <f t="shared" si="183"/>
        <v>0</v>
      </c>
      <c r="K658" s="12" t="str">
        <f t="shared" si="184"/>
        <v/>
      </c>
      <c r="L658" s="12" t="str">
        <f t="shared" si="185"/>
        <v/>
      </c>
      <c r="M658" s="12" t="str">
        <f t="shared" si="186"/>
        <v/>
      </c>
      <c r="N658" s="12"/>
      <c r="P658"/>
      <c r="Q658"/>
      <c r="R658" s="12">
        <f t="shared" si="187"/>
        <v>0</v>
      </c>
      <c r="S658" s="12" t="str">
        <f t="shared" si="188"/>
        <v/>
      </c>
      <c r="T658" s="12" t="str">
        <f t="shared" si="189"/>
        <v/>
      </c>
      <c r="U658" s="12" t="str">
        <f t="shared" si="190"/>
        <v/>
      </c>
      <c r="V658" s="12"/>
      <c r="Y658" s="12">
        <f t="shared" si="191"/>
        <v>0</v>
      </c>
      <c r="Z658" s="12">
        <f t="shared" si="192"/>
        <v>0</v>
      </c>
      <c r="AA658" s="12" t="str">
        <f t="shared" si="193"/>
        <v/>
      </c>
      <c r="AB658" s="12" t="str">
        <f t="shared" si="194"/>
        <v/>
      </c>
      <c r="AC658" s="12" t="str">
        <f t="shared" si="195"/>
        <v/>
      </c>
      <c r="AD658" s="12" t="str">
        <f>IF(OR(AE658="",AE658="(blank)",AE658="Grand Total"),"",MAX($AD$3:AD657)+1)</f>
        <v/>
      </c>
    </row>
    <row r="659" spans="3:30">
      <c r="C659" s="12">
        <f t="shared" si="179"/>
        <v>0</v>
      </c>
      <c r="D659" s="12">
        <f t="shared" si="180"/>
        <v>0</v>
      </c>
      <c r="E659" s="12" t="str">
        <f t="shared" si="181"/>
        <v/>
      </c>
      <c r="F659" s="12" t="str">
        <f t="shared" si="182"/>
        <v/>
      </c>
      <c r="G659" s="12"/>
      <c r="H659"/>
      <c r="I659"/>
      <c r="J659" s="12">
        <f t="shared" si="183"/>
        <v>0</v>
      </c>
      <c r="K659" s="12" t="str">
        <f t="shared" si="184"/>
        <v/>
      </c>
      <c r="L659" s="12" t="str">
        <f t="shared" si="185"/>
        <v/>
      </c>
      <c r="M659" s="12" t="str">
        <f t="shared" si="186"/>
        <v/>
      </c>
      <c r="N659" s="12"/>
      <c r="P659"/>
      <c r="Q659"/>
      <c r="R659" s="12">
        <f t="shared" si="187"/>
        <v>0</v>
      </c>
      <c r="S659" s="12" t="str">
        <f t="shared" si="188"/>
        <v/>
      </c>
      <c r="T659" s="12" t="str">
        <f t="shared" si="189"/>
        <v/>
      </c>
      <c r="U659" s="12" t="str">
        <f t="shared" si="190"/>
        <v/>
      </c>
      <c r="V659" s="12"/>
      <c r="Y659" s="12">
        <f t="shared" si="191"/>
        <v>0</v>
      </c>
      <c r="Z659" s="12">
        <f t="shared" si="192"/>
        <v>0</v>
      </c>
      <c r="AA659" s="12" t="str">
        <f t="shared" si="193"/>
        <v/>
      </c>
      <c r="AB659" s="12" t="str">
        <f t="shared" si="194"/>
        <v/>
      </c>
      <c r="AC659" s="12" t="str">
        <f t="shared" si="195"/>
        <v/>
      </c>
      <c r="AD659" s="12" t="str">
        <f>IF(OR(AE659="",AE659="(blank)",AE659="Grand Total"),"",MAX($AD$3:AD658)+1)</f>
        <v/>
      </c>
    </row>
    <row r="660" spans="3:30">
      <c r="C660" s="12">
        <f t="shared" si="179"/>
        <v>0</v>
      </c>
      <c r="D660" s="12">
        <f t="shared" si="180"/>
        <v>0</v>
      </c>
      <c r="E660" s="12" t="str">
        <f t="shared" si="181"/>
        <v/>
      </c>
      <c r="F660" s="12" t="str">
        <f t="shared" si="182"/>
        <v/>
      </c>
      <c r="G660" s="12"/>
      <c r="H660"/>
      <c r="I660"/>
      <c r="J660" s="12">
        <f t="shared" si="183"/>
        <v>0</v>
      </c>
      <c r="K660" s="12" t="str">
        <f t="shared" si="184"/>
        <v/>
      </c>
      <c r="L660" s="12" t="str">
        <f t="shared" si="185"/>
        <v/>
      </c>
      <c r="M660" s="12" t="str">
        <f t="shared" si="186"/>
        <v/>
      </c>
      <c r="N660" s="12"/>
      <c r="P660"/>
      <c r="Q660"/>
      <c r="R660" s="12">
        <f t="shared" si="187"/>
        <v>0</v>
      </c>
      <c r="S660" s="12" t="str">
        <f t="shared" si="188"/>
        <v/>
      </c>
      <c r="T660" s="12" t="str">
        <f t="shared" si="189"/>
        <v/>
      </c>
      <c r="U660" s="12" t="str">
        <f t="shared" si="190"/>
        <v/>
      </c>
      <c r="V660" s="12"/>
      <c r="Y660" s="12">
        <f t="shared" si="191"/>
        <v>0</v>
      </c>
      <c r="Z660" s="12">
        <f t="shared" si="192"/>
        <v>0</v>
      </c>
      <c r="AA660" s="12" t="str">
        <f t="shared" si="193"/>
        <v/>
      </c>
      <c r="AB660" s="12" t="str">
        <f t="shared" si="194"/>
        <v/>
      </c>
      <c r="AC660" s="12" t="str">
        <f t="shared" si="195"/>
        <v/>
      </c>
      <c r="AD660" s="12" t="str">
        <f>IF(OR(AE660="",AE660="(blank)",AE660="Grand Total"),"",MAX($AD$3:AD659)+1)</f>
        <v/>
      </c>
    </row>
    <row r="661" spans="3:30">
      <c r="C661" s="12">
        <f t="shared" si="179"/>
        <v>0</v>
      </c>
      <c r="D661" s="12">
        <f t="shared" si="180"/>
        <v>0</v>
      </c>
      <c r="E661" s="12" t="str">
        <f t="shared" si="181"/>
        <v/>
      </c>
      <c r="F661" s="12" t="str">
        <f t="shared" si="182"/>
        <v/>
      </c>
      <c r="G661" s="12"/>
      <c r="H661"/>
      <c r="I661"/>
      <c r="J661" s="12">
        <f t="shared" si="183"/>
        <v>0</v>
      </c>
      <c r="K661" s="12" t="str">
        <f t="shared" si="184"/>
        <v/>
      </c>
      <c r="L661" s="12" t="str">
        <f t="shared" si="185"/>
        <v/>
      </c>
      <c r="M661" s="12" t="str">
        <f t="shared" si="186"/>
        <v/>
      </c>
      <c r="N661" s="12"/>
      <c r="P661"/>
      <c r="Q661"/>
      <c r="R661" s="12">
        <f t="shared" si="187"/>
        <v>0</v>
      </c>
      <c r="S661" s="12" t="str">
        <f t="shared" si="188"/>
        <v/>
      </c>
      <c r="T661" s="12" t="str">
        <f t="shared" si="189"/>
        <v/>
      </c>
      <c r="U661" s="12" t="str">
        <f t="shared" si="190"/>
        <v/>
      </c>
      <c r="V661" s="12"/>
      <c r="Y661" s="12">
        <f t="shared" si="191"/>
        <v>0</v>
      </c>
      <c r="Z661" s="12">
        <f t="shared" si="192"/>
        <v>0</v>
      </c>
      <c r="AA661" s="12" t="str">
        <f t="shared" si="193"/>
        <v/>
      </c>
      <c r="AB661" s="12" t="str">
        <f t="shared" si="194"/>
        <v/>
      </c>
      <c r="AC661" s="12" t="str">
        <f t="shared" si="195"/>
        <v/>
      </c>
      <c r="AD661" s="12" t="str">
        <f>IF(OR(AE661="",AE661="(blank)",AE661="Grand Total"),"",MAX($AD$3:AD660)+1)</f>
        <v/>
      </c>
    </row>
    <row r="662" spans="3:30">
      <c r="C662" s="12">
        <f t="shared" ref="C662:C725" si="196">IF(OR(B662="",A662=""),0,C661+1)</f>
        <v>0</v>
      </c>
      <c r="D662" s="12">
        <f t="shared" ref="D662:D725" si="197">IF(C662=0,A662,D661)</f>
        <v>0</v>
      </c>
      <c r="E662" s="12" t="str">
        <f t="shared" ref="E662:E725" si="198">IF(C662=0,"",D662&amp;C662)</f>
        <v/>
      </c>
      <c r="F662" s="12" t="str">
        <f t="shared" ref="F662:F725" si="199">IF(E662="","",A662)</f>
        <v/>
      </c>
      <c r="G662" s="12"/>
      <c r="H662"/>
      <c r="I662"/>
      <c r="J662" s="12">
        <f t="shared" ref="J662:J725" si="200">IF(OR(I662="",H662="",H662="Grand Total"),0,J661+1)</f>
        <v>0</v>
      </c>
      <c r="K662" s="12" t="str">
        <f t="shared" ref="K662:K725" si="201">IF(H662="Grand Total","",IF(OR(H662="",H662="(blank)"),K661,IF(J662=0,H662,K661)))</f>
        <v/>
      </c>
      <c r="L662" s="12" t="str">
        <f t="shared" ref="L662:L725" si="202">IF(OR(H662="",J662=0),"",K662&amp;J662)</f>
        <v/>
      </c>
      <c r="M662" s="12" t="str">
        <f t="shared" ref="M662:M725" si="203">IF(L662="","",H662)</f>
        <v/>
      </c>
      <c r="N662" s="12"/>
      <c r="P662"/>
      <c r="Q662"/>
      <c r="R662" s="12">
        <f t="shared" ref="R662:R725" si="204">IF(OR(Q662="",P662="",P662="Grand Total"),0,R661+1)</f>
        <v>0</v>
      </c>
      <c r="S662" s="12" t="str">
        <f t="shared" ref="S662:S725" si="205">IF(P662="Grand Total","",IF(OR(P662="",P662="(blank)"),S661,IF(R662=0,P662,S661)))</f>
        <v/>
      </c>
      <c r="T662" s="12" t="str">
        <f t="shared" ref="T662:T725" si="206">IF(OR(P662="",R662=0),"",S662&amp;R662)</f>
        <v/>
      </c>
      <c r="U662" s="12" t="str">
        <f t="shared" ref="U662:U725" si="207">IF(T662="","",P662)</f>
        <v/>
      </c>
      <c r="V662" s="12"/>
      <c r="Y662" s="12">
        <f t="shared" ref="Y662:Y725" si="208">IF(X662="",0,Y661+1)</f>
        <v>0</v>
      </c>
      <c r="Z662" s="12">
        <f t="shared" ref="Z662:Z725" si="209">IF(Z661="(blank)",W662,IF(AND(Y662=0,Y661=0),Z661,IF(AND(Y662=0,X663=""),W662,Z661)))</f>
        <v>0</v>
      </c>
      <c r="AA662" s="12" t="str">
        <f t="shared" ref="AA662:AA725" si="210">IF(Z662=W662,"",IF(X662&lt;&gt;"",AA661,Z662&amp;W662))</f>
        <v/>
      </c>
      <c r="AB662" s="12" t="str">
        <f t="shared" ref="AB662:AB725" si="211">IF(Y662=0,"",AA662&amp;Y662)</f>
        <v/>
      </c>
      <c r="AC662" s="12" t="str">
        <f t="shared" ref="AC662:AC725" si="212">IF(AB662="","",IF(W662="","",W662))</f>
        <v/>
      </c>
      <c r="AD662" s="12" t="str">
        <f>IF(OR(AE662="",AE662="(blank)",AE662="Grand Total"),"",MAX($AD$3:AD661)+1)</f>
        <v/>
      </c>
    </row>
    <row r="663" spans="3:30">
      <c r="C663" s="12">
        <f t="shared" si="196"/>
        <v>0</v>
      </c>
      <c r="D663" s="12">
        <f t="shared" si="197"/>
        <v>0</v>
      </c>
      <c r="E663" s="12" t="str">
        <f t="shared" si="198"/>
        <v/>
      </c>
      <c r="F663" s="12" t="str">
        <f t="shared" si="199"/>
        <v/>
      </c>
      <c r="G663" s="12"/>
      <c r="H663"/>
      <c r="I663"/>
      <c r="J663" s="12">
        <f t="shared" si="200"/>
        <v>0</v>
      </c>
      <c r="K663" s="12" t="str">
        <f t="shared" si="201"/>
        <v/>
      </c>
      <c r="L663" s="12" t="str">
        <f t="shared" si="202"/>
        <v/>
      </c>
      <c r="M663" s="12" t="str">
        <f t="shared" si="203"/>
        <v/>
      </c>
      <c r="N663" s="12"/>
      <c r="P663"/>
      <c r="Q663"/>
      <c r="R663" s="12">
        <f t="shared" si="204"/>
        <v>0</v>
      </c>
      <c r="S663" s="12" t="str">
        <f t="shared" si="205"/>
        <v/>
      </c>
      <c r="T663" s="12" t="str">
        <f t="shared" si="206"/>
        <v/>
      </c>
      <c r="U663" s="12" t="str">
        <f t="shared" si="207"/>
        <v/>
      </c>
      <c r="V663" s="12"/>
      <c r="Y663" s="12">
        <f t="shared" si="208"/>
        <v>0</v>
      </c>
      <c r="Z663" s="12">
        <f t="shared" si="209"/>
        <v>0</v>
      </c>
      <c r="AA663" s="12" t="str">
        <f t="shared" si="210"/>
        <v/>
      </c>
      <c r="AB663" s="12" t="str">
        <f t="shared" si="211"/>
        <v/>
      </c>
      <c r="AC663" s="12" t="str">
        <f t="shared" si="212"/>
        <v/>
      </c>
      <c r="AD663" s="12" t="str">
        <f>IF(OR(AE663="",AE663="(blank)",AE663="Grand Total"),"",MAX($AD$3:AD662)+1)</f>
        <v/>
      </c>
    </row>
    <row r="664" spans="3:30">
      <c r="C664" s="12">
        <f t="shared" si="196"/>
        <v>0</v>
      </c>
      <c r="D664" s="12">
        <f t="shared" si="197"/>
        <v>0</v>
      </c>
      <c r="E664" s="12" t="str">
        <f t="shared" si="198"/>
        <v/>
      </c>
      <c r="F664" s="12" t="str">
        <f t="shared" si="199"/>
        <v/>
      </c>
      <c r="G664" s="12"/>
      <c r="H664"/>
      <c r="I664"/>
      <c r="J664" s="12">
        <f t="shared" si="200"/>
        <v>0</v>
      </c>
      <c r="K664" s="12" t="str">
        <f t="shared" si="201"/>
        <v/>
      </c>
      <c r="L664" s="12" t="str">
        <f t="shared" si="202"/>
        <v/>
      </c>
      <c r="M664" s="12" t="str">
        <f t="shared" si="203"/>
        <v/>
      </c>
      <c r="N664" s="12"/>
      <c r="P664"/>
      <c r="Q664"/>
      <c r="R664" s="12">
        <f t="shared" si="204"/>
        <v>0</v>
      </c>
      <c r="S664" s="12" t="str">
        <f t="shared" si="205"/>
        <v/>
      </c>
      <c r="T664" s="12" t="str">
        <f t="shared" si="206"/>
        <v/>
      </c>
      <c r="U664" s="12" t="str">
        <f t="shared" si="207"/>
        <v/>
      </c>
      <c r="V664" s="12"/>
      <c r="Y664" s="12">
        <f t="shared" si="208"/>
        <v>0</v>
      </c>
      <c r="Z664" s="12">
        <f t="shared" si="209"/>
        <v>0</v>
      </c>
      <c r="AA664" s="12" t="str">
        <f t="shared" si="210"/>
        <v/>
      </c>
      <c r="AB664" s="12" t="str">
        <f t="shared" si="211"/>
        <v/>
      </c>
      <c r="AC664" s="12" t="str">
        <f t="shared" si="212"/>
        <v/>
      </c>
      <c r="AD664" s="12" t="str">
        <f>IF(OR(AE664="",AE664="(blank)",AE664="Grand Total"),"",MAX($AD$3:AD663)+1)</f>
        <v/>
      </c>
    </row>
    <row r="665" spans="3:30">
      <c r="C665" s="12">
        <f t="shared" si="196"/>
        <v>0</v>
      </c>
      <c r="D665" s="12">
        <f t="shared" si="197"/>
        <v>0</v>
      </c>
      <c r="E665" s="12" t="str">
        <f t="shared" si="198"/>
        <v/>
      </c>
      <c r="F665" s="12" t="str">
        <f t="shared" si="199"/>
        <v/>
      </c>
      <c r="G665" s="12"/>
      <c r="H665"/>
      <c r="I665"/>
      <c r="J665" s="12">
        <f t="shared" si="200"/>
        <v>0</v>
      </c>
      <c r="K665" s="12" t="str">
        <f t="shared" si="201"/>
        <v/>
      </c>
      <c r="L665" s="12" t="str">
        <f t="shared" si="202"/>
        <v/>
      </c>
      <c r="M665" s="12" t="str">
        <f t="shared" si="203"/>
        <v/>
      </c>
      <c r="N665" s="12"/>
      <c r="P665"/>
      <c r="Q665"/>
      <c r="R665" s="12">
        <f t="shared" si="204"/>
        <v>0</v>
      </c>
      <c r="S665" s="12" t="str">
        <f t="shared" si="205"/>
        <v/>
      </c>
      <c r="T665" s="12" t="str">
        <f t="shared" si="206"/>
        <v/>
      </c>
      <c r="U665" s="12" t="str">
        <f t="shared" si="207"/>
        <v/>
      </c>
      <c r="V665" s="12"/>
      <c r="Y665" s="12">
        <f t="shared" si="208"/>
        <v>0</v>
      </c>
      <c r="Z665" s="12">
        <f t="shared" si="209"/>
        <v>0</v>
      </c>
      <c r="AA665" s="12" t="str">
        <f t="shared" si="210"/>
        <v/>
      </c>
      <c r="AB665" s="12" t="str">
        <f t="shared" si="211"/>
        <v/>
      </c>
      <c r="AC665" s="12" t="str">
        <f t="shared" si="212"/>
        <v/>
      </c>
      <c r="AD665" s="12" t="str">
        <f>IF(OR(AE665="",AE665="(blank)",AE665="Grand Total"),"",MAX($AD$3:AD664)+1)</f>
        <v/>
      </c>
    </row>
    <row r="666" spans="3:30">
      <c r="C666" s="12">
        <f t="shared" si="196"/>
        <v>0</v>
      </c>
      <c r="D666" s="12">
        <f t="shared" si="197"/>
        <v>0</v>
      </c>
      <c r="E666" s="12" t="str">
        <f t="shared" si="198"/>
        <v/>
      </c>
      <c r="F666" s="12" t="str">
        <f t="shared" si="199"/>
        <v/>
      </c>
      <c r="G666" s="12"/>
      <c r="H666"/>
      <c r="I666"/>
      <c r="J666" s="12">
        <f t="shared" si="200"/>
        <v>0</v>
      </c>
      <c r="K666" s="12" t="str">
        <f t="shared" si="201"/>
        <v/>
      </c>
      <c r="L666" s="12" t="str">
        <f t="shared" si="202"/>
        <v/>
      </c>
      <c r="M666" s="12" t="str">
        <f t="shared" si="203"/>
        <v/>
      </c>
      <c r="N666" s="12"/>
      <c r="P666"/>
      <c r="Q666"/>
      <c r="R666" s="12">
        <f t="shared" si="204"/>
        <v>0</v>
      </c>
      <c r="S666" s="12" t="str">
        <f t="shared" si="205"/>
        <v/>
      </c>
      <c r="T666" s="12" t="str">
        <f t="shared" si="206"/>
        <v/>
      </c>
      <c r="U666" s="12" t="str">
        <f t="shared" si="207"/>
        <v/>
      </c>
      <c r="V666" s="12"/>
      <c r="Y666" s="12">
        <f t="shared" si="208"/>
        <v>0</v>
      </c>
      <c r="Z666" s="12">
        <f t="shared" si="209"/>
        <v>0</v>
      </c>
      <c r="AA666" s="12" t="str">
        <f t="shared" si="210"/>
        <v/>
      </c>
      <c r="AB666" s="12" t="str">
        <f t="shared" si="211"/>
        <v/>
      </c>
      <c r="AC666" s="12" t="str">
        <f t="shared" si="212"/>
        <v/>
      </c>
      <c r="AD666" s="12" t="str">
        <f>IF(OR(AE666="",AE666="(blank)",AE666="Grand Total"),"",MAX($AD$3:AD665)+1)</f>
        <v/>
      </c>
    </row>
    <row r="667" spans="3:30">
      <c r="C667" s="12">
        <f t="shared" si="196"/>
        <v>0</v>
      </c>
      <c r="D667" s="12">
        <f t="shared" si="197"/>
        <v>0</v>
      </c>
      <c r="E667" s="12" t="str">
        <f t="shared" si="198"/>
        <v/>
      </c>
      <c r="F667" s="12" t="str">
        <f t="shared" si="199"/>
        <v/>
      </c>
      <c r="G667" s="12"/>
      <c r="H667"/>
      <c r="I667"/>
      <c r="J667" s="12">
        <f t="shared" si="200"/>
        <v>0</v>
      </c>
      <c r="K667" s="12" t="str">
        <f t="shared" si="201"/>
        <v/>
      </c>
      <c r="L667" s="12" t="str">
        <f t="shared" si="202"/>
        <v/>
      </c>
      <c r="M667" s="12" t="str">
        <f t="shared" si="203"/>
        <v/>
      </c>
      <c r="N667" s="12"/>
      <c r="P667"/>
      <c r="Q667"/>
      <c r="R667" s="12">
        <f t="shared" si="204"/>
        <v>0</v>
      </c>
      <c r="S667" s="12" t="str">
        <f t="shared" si="205"/>
        <v/>
      </c>
      <c r="T667" s="12" t="str">
        <f t="shared" si="206"/>
        <v/>
      </c>
      <c r="U667" s="12" t="str">
        <f t="shared" si="207"/>
        <v/>
      </c>
      <c r="V667" s="12"/>
      <c r="Y667" s="12">
        <f t="shared" si="208"/>
        <v>0</v>
      </c>
      <c r="Z667" s="12">
        <f t="shared" si="209"/>
        <v>0</v>
      </c>
      <c r="AA667" s="12" t="str">
        <f t="shared" si="210"/>
        <v/>
      </c>
      <c r="AB667" s="12" t="str">
        <f t="shared" si="211"/>
        <v/>
      </c>
      <c r="AC667" s="12" t="str">
        <f t="shared" si="212"/>
        <v/>
      </c>
      <c r="AD667" s="12" t="str">
        <f>IF(OR(AE667="",AE667="(blank)",AE667="Grand Total"),"",MAX($AD$3:AD666)+1)</f>
        <v/>
      </c>
    </row>
    <row r="668" spans="3:30">
      <c r="C668" s="12">
        <f t="shared" si="196"/>
        <v>0</v>
      </c>
      <c r="D668" s="12">
        <f t="shared" si="197"/>
        <v>0</v>
      </c>
      <c r="E668" s="12" t="str">
        <f t="shared" si="198"/>
        <v/>
      </c>
      <c r="F668" s="12" t="str">
        <f t="shared" si="199"/>
        <v/>
      </c>
      <c r="G668" s="12"/>
      <c r="H668"/>
      <c r="I668"/>
      <c r="J668" s="12">
        <f t="shared" si="200"/>
        <v>0</v>
      </c>
      <c r="K668" s="12" t="str">
        <f t="shared" si="201"/>
        <v/>
      </c>
      <c r="L668" s="12" t="str">
        <f t="shared" si="202"/>
        <v/>
      </c>
      <c r="M668" s="12" t="str">
        <f t="shared" si="203"/>
        <v/>
      </c>
      <c r="N668" s="12"/>
      <c r="P668"/>
      <c r="Q668"/>
      <c r="R668" s="12">
        <f t="shared" si="204"/>
        <v>0</v>
      </c>
      <c r="S668" s="12" t="str">
        <f t="shared" si="205"/>
        <v/>
      </c>
      <c r="T668" s="12" t="str">
        <f t="shared" si="206"/>
        <v/>
      </c>
      <c r="U668" s="12" t="str">
        <f t="shared" si="207"/>
        <v/>
      </c>
      <c r="V668" s="12"/>
      <c r="Y668" s="12">
        <f t="shared" si="208"/>
        <v>0</v>
      </c>
      <c r="Z668" s="12">
        <f t="shared" si="209"/>
        <v>0</v>
      </c>
      <c r="AA668" s="12" t="str">
        <f t="shared" si="210"/>
        <v/>
      </c>
      <c r="AB668" s="12" t="str">
        <f t="shared" si="211"/>
        <v/>
      </c>
      <c r="AC668" s="12" t="str">
        <f t="shared" si="212"/>
        <v/>
      </c>
      <c r="AD668" s="12" t="str">
        <f>IF(OR(AE668="",AE668="(blank)",AE668="Grand Total"),"",MAX($AD$3:AD667)+1)</f>
        <v/>
      </c>
    </row>
    <row r="669" spans="3:30">
      <c r="C669" s="12">
        <f t="shared" si="196"/>
        <v>0</v>
      </c>
      <c r="D669" s="12">
        <f t="shared" si="197"/>
        <v>0</v>
      </c>
      <c r="E669" s="12" t="str">
        <f t="shared" si="198"/>
        <v/>
      </c>
      <c r="F669" s="12" t="str">
        <f t="shared" si="199"/>
        <v/>
      </c>
      <c r="G669" s="12"/>
      <c r="H669"/>
      <c r="I669"/>
      <c r="J669" s="12">
        <f t="shared" si="200"/>
        <v>0</v>
      </c>
      <c r="K669" s="12" t="str">
        <f t="shared" si="201"/>
        <v/>
      </c>
      <c r="L669" s="12" t="str">
        <f t="shared" si="202"/>
        <v/>
      </c>
      <c r="M669" s="12" t="str">
        <f t="shared" si="203"/>
        <v/>
      </c>
      <c r="N669" s="12"/>
      <c r="P669"/>
      <c r="Q669"/>
      <c r="R669" s="12">
        <f t="shared" si="204"/>
        <v>0</v>
      </c>
      <c r="S669" s="12" t="str">
        <f t="shared" si="205"/>
        <v/>
      </c>
      <c r="T669" s="12" t="str">
        <f t="shared" si="206"/>
        <v/>
      </c>
      <c r="U669" s="12" t="str">
        <f t="shared" si="207"/>
        <v/>
      </c>
      <c r="V669" s="12"/>
      <c r="Y669" s="12">
        <f t="shared" si="208"/>
        <v>0</v>
      </c>
      <c r="Z669" s="12">
        <f t="shared" si="209"/>
        <v>0</v>
      </c>
      <c r="AA669" s="12" t="str">
        <f t="shared" si="210"/>
        <v/>
      </c>
      <c r="AB669" s="12" t="str">
        <f t="shared" si="211"/>
        <v/>
      </c>
      <c r="AC669" s="12" t="str">
        <f t="shared" si="212"/>
        <v/>
      </c>
      <c r="AD669" s="12" t="str">
        <f>IF(OR(AE669="",AE669="(blank)",AE669="Grand Total"),"",MAX($AD$3:AD668)+1)</f>
        <v/>
      </c>
    </row>
    <row r="670" spans="3:30">
      <c r="C670" s="12">
        <f t="shared" si="196"/>
        <v>0</v>
      </c>
      <c r="D670" s="12">
        <f t="shared" si="197"/>
        <v>0</v>
      </c>
      <c r="E670" s="12" t="str">
        <f t="shared" si="198"/>
        <v/>
      </c>
      <c r="F670" s="12" t="str">
        <f t="shared" si="199"/>
        <v/>
      </c>
      <c r="G670" s="12"/>
      <c r="H670"/>
      <c r="I670"/>
      <c r="J670" s="12">
        <f t="shared" si="200"/>
        <v>0</v>
      </c>
      <c r="K670" s="12" t="str">
        <f t="shared" si="201"/>
        <v/>
      </c>
      <c r="L670" s="12" t="str">
        <f t="shared" si="202"/>
        <v/>
      </c>
      <c r="M670" s="12" t="str">
        <f t="shared" si="203"/>
        <v/>
      </c>
      <c r="N670" s="12"/>
      <c r="P670"/>
      <c r="Q670"/>
      <c r="R670" s="12">
        <f t="shared" si="204"/>
        <v>0</v>
      </c>
      <c r="S670" s="12" t="str">
        <f t="shared" si="205"/>
        <v/>
      </c>
      <c r="T670" s="12" t="str">
        <f t="shared" si="206"/>
        <v/>
      </c>
      <c r="U670" s="12" t="str">
        <f t="shared" si="207"/>
        <v/>
      </c>
      <c r="V670" s="12"/>
      <c r="Y670" s="12">
        <f t="shared" si="208"/>
        <v>0</v>
      </c>
      <c r="Z670" s="12">
        <f t="shared" si="209"/>
        <v>0</v>
      </c>
      <c r="AA670" s="12" t="str">
        <f t="shared" si="210"/>
        <v/>
      </c>
      <c r="AB670" s="12" t="str">
        <f t="shared" si="211"/>
        <v/>
      </c>
      <c r="AC670" s="12" t="str">
        <f t="shared" si="212"/>
        <v/>
      </c>
      <c r="AD670" s="12" t="str">
        <f>IF(OR(AE670="",AE670="(blank)",AE670="Grand Total"),"",MAX($AD$3:AD669)+1)</f>
        <v/>
      </c>
    </row>
    <row r="671" spans="3:30">
      <c r="C671" s="12">
        <f t="shared" si="196"/>
        <v>0</v>
      </c>
      <c r="D671" s="12">
        <f t="shared" si="197"/>
        <v>0</v>
      </c>
      <c r="E671" s="12" t="str">
        <f t="shared" si="198"/>
        <v/>
      </c>
      <c r="F671" s="12" t="str">
        <f t="shared" si="199"/>
        <v/>
      </c>
      <c r="G671" s="12"/>
      <c r="H671"/>
      <c r="I671"/>
      <c r="J671" s="12">
        <f t="shared" si="200"/>
        <v>0</v>
      </c>
      <c r="K671" s="12" t="str">
        <f t="shared" si="201"/>
        <v/>
      </c>
      <c r="L671" s="12" t="str">
        <f t="shared" si="202"/>
        <v/>
      </c>
      <c r="M671" s="12" t="str">
        <f t="shared" si="203"/>
        <v/>
      </c>
      <c r="N671" s="12"/>
      <c r="P671"/>
      <c r="Q671"/>
      <c r="R671" s="12">
        <f t="shared" si="204"/>
        <v>0</v>
      </c>
      <c r="S671" s="12" t="str">
        <f t="shared" si="205"/>
        <v/>
      </c>
      <c r="T671" s="12" t="str">
        <f t="shared" si="206"/>
        <v/>
      </c>
      <c r="U671" s="12" t="str">
        <f t="shared" si="207"/>
        <v/>
      </c>
      <c r="V671" s="12"/>
      <c r="Y671" s="12">
        <f t="shared" si="208"/>
        <v>0</v>
      </c>
      <c r="Z671" s="12">
        <f t="shared" si="209"/>
        <v>0</v>
      </c>
      <c r="AA671" s="12" t="str">
        <f t="shared" si="210"/>
        <v/>
      </c>
      <c r="AB671" s="12" t="str">
        <f t="shared" si="211"/>
        <v/>
      </c>
      <c r="AC671" s="12" t="str">
        <f t="shared" si="212"/>
        <v/>
      </c>
      <c r="AD671" s="12" t="str">
        <f>IF(OR(AE671="",AE671="(blank)",AE671="Grand Total"),"",MAX($AD$3:AD670)+1)</f>
        <v/>
      </c>
    </row>
    <row r="672" spans="3:30">
      <c r="C672" s="12">
        <f t="shared" si="196"/>
        <v>0</v>
      </c>
      <c r="D672" s="12">
        <f t="shared" si="197"/>
        <v>0</v>
      </c>
      <c r="E672" s="12" t="str">
        <f t="shared" si="198"/>
        <v/>
      </c>
      <c r="F672" s="12" t="str">
        <f t="shared" si="199"/>
        <v/>
      </c>
      <c r="G672" s="12"/>
      <c r="H672"/>
      <c r="I672"/>
      <c r="J672" s="12">
        <f t="shared" si="200"/>
        <v>0</v>
      </c>
      <c r="K672" s="12" t="str">
        <f t="shared" si="201"/>
        <v/>
      </c>
      <c r="L672" s="12" t="str">
        <f t="shared" si="202"/>
        <v/>
      </c>
      <c r="M672" s="12" t="str">
        <f t="shared" si="203"/>
        <v/>
      </c>
      <c r="N672" s="12"/>
      <c r="P672"/>
      <c r="Q672"/>
      <c r="R672" s="12">
        <f t="shared" si="204"/>
        <v>0</v>
      </c>
      <c r="S672" s="12" t="str">
        <f t="shared" si="205"/>
        <v/>
      </c>
      <c r="T672" s="12" t="str">
        <f t="shared" si="206"/>
        <v/>
      </c>
      <c r="U672" s="12" t="str">
        <f t="shared" si="207"/>
        <v/>
      </c>
      <c r="V672" s="12"/>
      <c r="Y672" s="12">
        <f t="shared" si="208"/>
        <v>0</v>
      </c>
      <c r="Z672" s="12">
        <f t="shared" si="209"/>
        <v>0</v>
      </c>
      <c r="AA672" s="12" t="str">
        <f t="shared" si="210"/>
        <v/>
      </c>
      <c r="AB672" s="12" t="str">
        <f t="shared" si="211"/>
        <v/>
      </c>
      <c r="AC672" s="12" t="str">
        <f t="shared" si="212"/>
        <v/>
      </c>
      <c r="AD672" s="12" t="str">
        <f>IF(OR(AE672="",AE672="(blank)",AE672="Grand Total"),"",MAX($AD$3:AD671)+1)</f>
        <v/>
      </c>
    </row>
    <row r="673" spans="3:30">
      <c r="C673" s="12">
        <f t="shared" si="196"/>
        <v>0</v>
      </c>
      <c r="D673" s="12">
        <f t="shared" si="197"/>
        <v>0</v>
      </c>
      <c r="E673" s="12" t="str">
        <f t="shared" si="198"/>
        <v/>
      </c>
      <c r="F673" s="12" t="str">
        <f t="shared" si="199"/>
        <v/>
      </c>
      <c r="G673" s="12"/>
      <c r="H673"/>
      <c r="I673"/>
      <c r="J673" s="12">
        <f t="shared" si="200"/>
        <v>0</v>
      </c>
      <c r="K673" s="12" t="str">
        <f t="shared" si="201"/>
        <v/>
      </c>
      <c r="L673" s="12" t="str">
        <f t="shared" si="202"/>
        <v/>
      </c>
      <c r="M673" s="12" t="str">
        <f t="shared" si="203"/>
        <v/>
      </c>
      <c r="N673" s="12"/>
      <c r="P673"/>
      <c r="Q673"/>
      <c r="R673" s="12">
        <f t="shared" si="204"/>
        <v>0</v>
      </c>
      <c r="S673" s="12" t="str">
        <f t="shared" si="205"/>
        <v/>
      </c>
      <c r="T673" s="12" t="str">
        <f t="shared" si="206"/>
        <v/>
      </c>
      <c r="U673" s="12" t="str">
        <f t="shared" si="207"/>
        <v/>
      </c>
      <c r="V673" s="12"/>
      <c r="Y673" s="12">
        <f t="shared" si="208"/>
        <v>0</v>
      </c>
      <c r="Z673" s="12">
        <f t="shared" si="209"/>
        <v>0</v>
      </c>
      <c r="AA673" s="12" t="str">
        <f t="shared" si="210"/>
        <v/>
      </c>
      <c r="AB673" s="12" t="str">
        <f t="shared" si="211"/>
        <v/>
      </c>
      <c r="AC673" s="12" t="str">
        <f t="shared" si="212"/>
        <v/>
      </c>
      <c r="AD673" s="12" t="str">
        <f>IF(OR(AE673="",AE673="(blank)",AE673="Grand Total"),"",MAX($AD$3:AD672)+1)</f>
        <v/>
      </c>
    </row>
    <row r="674" spans="3:30">
      <c r="C674" s="12">
        <f t="shared" si="196"/>
        <v>0</v>
      </c>
      <c r="D674" s="12">
        <f t="shared" si="197"/>
        <v>0</v>
      </c>
      <c r="E674" s="12" t="str">
        <f t="shared" si="198"/>
        <v/>
      </c>
      <c r="F674" s="12" t="str">
        <f t="shared" si="199"/>
        <v/>
      </c>
      <c r="G674" s="12"/>
      <c r="H674"/>
      <c r="I674"/>
      <c r="J674" s="12">
        <f t="shared" si="200"/>
        <v>0</v>
      </c>
      <c r="K674" s="12" t="str">
        <f t="shared" si="201"/>
        <v/>
      </c>
      <c r="L674" s="12" t="str">
        <f t="shared" si="202"/>
        <v/>
      </c>
      <c r="M674" s="12" t="str">
        <f t="shared" si="203"/>
        <v/>
      </c>
      <c r="N674" s="12"/>
      <c r="P674"/>
      <c r="Q674"/>
      <c r="R674" s="12">
        <f t="shared" si="204"/>
        <v>0</v>
      </c>
      <c r="S674" s="12" t="str">
        <f t="shared" si="205"/>
        <v/>
      </c>
      <c r="T674" s="12" t="str">
        <f t="shared" si="206"/>
        <v/>
      </c>
      <c r="U674" s="12" t="str">
        <f t="shared" si="207"/>
        <v/>
      </c>
      <c r="V674" s="12"/>
      <c r="Y674" s="12">
        <f t="shared" si="208"/>
        <v>0</v>
      </c>
      <c r="Z674" s="12">
        <f t="shared" si="209"/>
        <v>0</v>
      </c>
      <c r="AA674" s="12" t="str">
        <f t="shared" si="210"/>
        <v/>
      </c>
      <c r="AB674" s="12" t="str">
        <f t="shared" si="211"/>
        <v/>
      </c>
      <c r="AC674" s="12" t="str">
        <f t="shared" si="212"/>
        <v/>
      </c>
      <c r="AD674" s="12" t="str">
        <f>IF(OR(AE674="",AE674="(blank)",AE674="Grand Total"),"",MAX($AD$3:AD673)+1)</f>
        <v/>
      </c>
    </row>
    <row r="675" spans="3:30">
      <c r="C675" s="12">
        <f t="shared" si="196"/>
        <v>0</v>
      </c>
      <c r="D675" s="12">
        <f t="shared" si="197"/>
        <v>0</v>
      </c>
      <c r="E675" s="12" t="str">
        <f t="shared" si="198"/>
        <v/>
      </c>
      <c r="F675" s="12" t="str">
        <f t="shared" si="199"/>
        <v/>
      </c>
      <c r="G675" s="12"/>
      <c r="H675"/>
      <c r="I675"/>
      <c r="J675" s="12">
        <f t="shared" si="200"/>
        <v>0</v>
      </c>
      <c r="K675" s="12" t="str">
        <f t="shared" si="201"/>
        <v/>
      </c>
      <c r="L675" s="12" t="str">
        <f t="shared" si="202"/>
        <v/>
      </c>
      <c r="M675" s="12" t="str">
        <f t="shared" si="203"/>
        <v/>
      </c>
      <c r="N675" s="12"/>
      <c r="P675"/>
      <c r="Q675"/>
      <c r="R675" s="12">
        <f t="shared" si="204"/>
        <v>0</v>
      </c>
      <c r="S675" s="12" t="str">
        <f t="shared" si="205"/>
        <v/>
      </c>
      <c r="T675" s="12" t="str">
        <f t="shared" si="206"/>
        <v/>
      </c>
      <c r="U675" s="12" t="str">
        <f t="shared" si="207"/>
        <v/>
      </c>
      <c r="V675" s="12"/>
      <c r="Y675" s="12">
        <f t="shared" si="208"/>
        <v>0</v>
      </c>
      <c r="Z675" s="12">
        <f t="shared" si="209"/>
        <v>0</v>
      </c>
      <c r="AA675" s="12" t="str">
        <f t="shared" si="210"/>
        <v/>
      </c>
      <c r="AB675" s="12" t="str">
        <f t="shared" si="211"/>
        <v/>
      </c>
      <c r="AC675" s="12" t="str">
        <f t="shared" si="212"/>
        <v/>
      </c>
      <c r="AD675" s="12" t="str">
        <f>IF(OR(AE675="",AE675="(blank)",AE675="Grand Total"),"",MAX($AD$3:AD674)+1)</f>
        <v/>
      </c>
    </row>
    <row r="676" spans="3:30">
      <c r="C676" s="12">
        <f t="shared" si="196"/>
        <v>0</v>
      </c>
      <c r="D676" s="12">
        <f t="shared" si="197"/>
        <v>0</v>
      </c>
      <c r="E676" s="12" t="str">
        <f t="shared" si="198"/>
        <v/>
      </c>
      <c r="F676" s="12" t="str">
        <f t="shared" si="199"/>
        <v/>
      </c>
      <c r="G676" s="12"/>
      <c r="H676"/>
      <c r="I676"/>
      <c r="J676" s="12">
        <f t="shared" si="200"/>
        <v>0</v>
      </c>
      <c r="K676" s="12" t="str">
        <f t="shared" si="201"/>
        <v/>
      </c>
      <c r="L676" s="12" t="str">
        <f t="shared" si="202"/>
        <v/>
      </c>
      <c r="M676" s="12" t="str">
        <f t="shared" si="203"/>
        <v/>
      </c>
      <c r="N676" s="12"/>
      <c r="P676"/>
      <c r="Q676"/>
      <c r="R676" s="12">
        <f t="shared" si="204"/>
        <v>0</v>
      </c>
      <c r="S676" s="12" t="str">
        <f t="shared" si="205"/>
        <v/>
      </c>
      <c r="T676" s="12" t="str">
        <f t="shared" si="206"/>
        <v/>
      </c>
      <c r="U676" s="12" t="str">
        <f t="shared" si="207"/>
        <v/>
      </c>
      <c r="V676" s="12"/>
      <c r="Y676" s="12">
        <f t="shared" si="208"/>
        <v>0</v>
      </c>
      <c r="Z676" s="12">
        <f t="shared" si="209"/>
        <v>0</v>
      </c>
      <c r="AA676" s="12" t="str">
        <f t="shared" si="210"/>
        <v/>
      </c>
      <c r="AB676" s="12" t="str">
        <f t="shared" si="211"/>
        <v/>
      </c>
      <c r="AC676" s="12" t="str">
        <f t="shared" si="212"/>
        <v/>
      </c>
      <c r="AD676" s="12" t="str">
        <f>IF(OR(AE676="",AE676="(blank)",AE676="Grand Total"),"",MAX($AD$3:AD675)+1)</f>
        <v/>
      </c>
    </row>
    <row r="677" spans="3:30">
      <c r="C677" s="12">
        <f t="shared" si="196"/>
        <v>0</v>
      </c>
      <c r="D677" s="12">
        <f t="shared" si="197"/>
        <v>0</v>
      </c>
      <c r="E677" s="12" t="str">
        <f t="shared" si="198"/>
        <v/>
      </c>
      <c r="F677" s="12" t="str">
        <f t="shared" si="199"/>
        <v/>
      </c>
      <c r="G677" s="12"/>
      <c r="H677"/>
      <c r="I677"/>
      <c r="J677" s="12">
        <f t="shared" si="200"/>
        <v>0</v>
      </c>
      <c r="K677" s="12" t="str">
        <f t="shared" si="201"/>
        <v/>
      </c>
      <c r="L677" s="12" t="str">
        <f t="shared" si="202"/>
        <v/>
      </c>
      <c r="M677" s="12" t="str">
        <f t="shared" si="203"/>
        <v/>
      </c>
      <c r="N677" s="12"/>
      <c r="P677"/>
      <c r="Q677"/>
      <c r="R677" s="12">
        <f t="shared" si="204"/>
        <v>0</v>
      </c>
      <c r="S677" s="12" t="str">
        <f t="shared" si="205"/>
        <v/>
      </c>
      <c r="T677" s="12" t="str">
        <f t="shared" si="206"/>
        <v/>
      </c>
      <c r="U677" s="12" t="str">
        <f t="shared" si="207"/>
        <v/>
      </c>
      <c r="V677" s="12"/>
      <c r="Y677" s="12">
        <f t="shared" si="208"/>
        <v>0</v>
      </c>
      <c r="Z677" s="12">
        <f t="shared" si="209"/>
        <v>0</v>
      </c>
      <c r="AA677" s="12" t="str">
        <f t="shared" si="210"/>
        <v/>
      </c>
      <c r="AB677" s="12" t="str">
        <f t="shared" si="211"/>
        <v/>
      </c>
      <c r="AC677" s="12" t="str">
        <f t="shared" si="212"/>
        <v/>
      </c>
      <c r="AD677" s="12" t="str">
        <f>IF(OR(AE677="",AE677="(blank)",AE677="Grand Total"),"",MAX($AD$3:AD676)+1)</f>
        <v/>
      </c>
    </row>
    <row r="678" spans="3:30">
      <c r="C678" s="12">
        <f t="shared" si="196"/>
        <v>0</v>
      </c>
      <c r="D678" s="12">
        <f t="shared" si="197"/>
        <v>0</v>
      </c>
      <c r="E678" s="12" t="str">
        <f t="shared" si="198"/>
        <v/>
      </c>
      <c r="F678" s="12" t="str">
        <f t="shared" si="199"/>
        <v/>
      </c>
      <c r="G678" s="12"/>
      <c r="H678"/>
      <c r="I678"/>
      <c r="J678" s="12">
        <f t="shared" si="200"/>
        <v>0</v>
      </c>
      <c r="K678" s="12" t="str">
        <f t="shared" si="201"/>
        <v/>
      </c>
      <c r="L678" s="12" t="str">
        <f t="shared" si="202"/>
        <v/>
      </c>
      <c r="M678" s="12" t="str">
        <f t="shared" si="203"/>
        <v/>
      </c>
      <c r="N678" s="12"/>
      <c r="P678"/>
      <c r="Q678"/>
      <c r="R678" s="12">
        <f t="shared" si="204"/>
        <v>0</v>
      </c>
      <c r="S678" s="12" t="str">
        <f t="shared" si="205"/>
        <v/>
      </c>
      <c r="T678" s="12" t="str">
        <f t="shared" si="206"/>
        <v/>
      </c>
      <c r="U678" s="12" t="str">
        <f t="shared" si="207"/>
        <v/>
      </c>
      <c r="V678" s="12"/>
      <c r="Y678" s="12">
        <f t="shared" si="208"/>
        <v>0</v>
      </c>
      <c r="Z678" s="12">
        <f t="shared" si="209"/>
        <v>0</v>
      </c>
      <c r="AA678" s="12" t="str">
        <f t="shared" si="210"/>
        <v/>
      </c>
      <c r="AB678" s="12" t="str">
        <f t="shared" si="211"/>
        <v/>
      </c>
      <c r="AC678" s="12" t="str">
        <f t="shared" si="212"/>
        <v/>
      </c>
      <c r="AD678" s="12" t="str">
        <f>IF(OR(AE678="",AE678="(blank)",AE678="Grand Total"),"",MAX($AD$3:AD677)+1)</f>
        <v/>
      </c>
    </row>
    <row r="679" spans="3:30">
      <c r="C679" s="12">
        <f t="shared" si="196"/>
        <v>0</v>
      </c>
      <c r="D679" s="12">
        <f t="shared" si="197"/>
        <v>0</v>
      </c>
      <c r="E679" s="12" t="str">
        <f t="shared" si="198"/>
        <v/>
      </c>
      <c r="F679" s="12" t="str">
        <f t="shared" si="199"/>
        <v/>
      </c>
      <c r="G679" s="12"/>
      <c r="H679"/>
      <c r="I679"/>
      <c r="J679" s="12">
        <f t="shared" si="200"/>
        <v>0</v>
      </c>
      <c r="K679" s="12" t="str">
        <f t="shared" si="201"/>
        <v/>
      </c>
      <c r="L679" s="12" t="str">
        <f t="shared" si="202"/>
        <v/>
      </c>
      <c r="M679" s="12" t="str">
        <f t="shared" si="203"/>
        <v/>
      </c>
      <c r="N679" s="12"/>
      <c r="P679"/>
      <c r="Q679"/>
      <c r="R679" s="12">
        <f t="shared" si="204"/>
        <v>0</v>
      </c>
      <c r="S679" s="12" t="str">
        <f t="shared" si="205"/>
        <v/>
      </c>
      <c r="T679" s="12" t="str">
        <f t="shared" si="206"/>
        <v/>
      </c>
      <c r="U679" s="12" t="str">
        <f t="shared" si="207"/>
        <v/>
      </c>
      <c r="V679" s="12"/>
      <c r="Y679" s="12">
        <f t="shared" si="208"/>
        <v>0</v>
      </c>
      <c r="Z679" s="12">
        <f t="shared" si="209"/>
        <v>0</v>
      </c>
      <c r="AA679" s="12" t="str">
        <f t="shared" si="210"/>
        <v/>
      </c>
      <c r="AB679" s="12" t="str">
        <f t="shared" si="211"/>
        <v/>
      </c>
      <c r="AC679" s="12" t="str">
        <f t="shared" si="212"/>
        <v/>
      </c>
      <c r="AD679" s="12" t="str">
        <f>IF(OR(AE679="",AE679="(blank)",AE679="Grand Total"),"",MAX($AD$3:AD678)+1)</f>
        <v/>
      </c>
    </row>
    <row r="680" spans="3:30">
      <c r="C680" s="12">
        <f t="shared" si="196"/>
        <v>0</v>
      </c>
      <c r="D680" s="12">
        <f t="shared" si="197"/>
        <v>0</v>
      </c>
      <c r="E680" s="12" t="str">
        <f t="shared" si="198"/>
        <v/>
      </c>
      <c r="F680" s="12" t="str">
        <f t="shared" si="199"/>
        <v/>
      </c>
      <c r="G680" s="12"/>
      <c r="H680"/>
      <c r="I680"/>
      <c r="J680" s="12">
        <f t="shared" si="200"/>
        <v>0</v>
      </c>
      <c r="K680" s="12" t="str">
        <f t="shared" si="201"/>
        <v/>
      </c>
      <c r="L680" s="12" t="str">
        <f t="shared" si="202"/>
        <v/>
      </c>
      <c r="M680" s="12" t="str">
        <f t="shared" si="203"/>
        <v/>
      </c>
      <c r="N680" s="12"/>
      <c r="P680"/>
      <c r="Q680"/>
      <c r="R680" s="12">
        <f t="shared" si="204"/>
        <v>0</v>
      </c>
      <c r="S680" s="12" t="str">
        <f t="shared" si="205"/>
        <v/>
      </c>
      <c r="T680" s="12" t="str">
        <f t="shared" si="206"/>
        <v/>
      </c>
      <c r="U680" s="12" t="str">
        <f t="shared" si="207"/>
        <v/>
      </c>
      <c r="V680" s="12"/>
      <c r="Y680" s="12">
        <f t="shared" si="208"/>
        <v>0</v>
      </c>
      <c r="Z680" s="12">
        <f t="shared" si="209"/>
        <v>0</v>
      </c>
      <c r="AA680" s="12" t="str">
        <f t="shared" si="210"/>
        <v/>
      </c>
      <c r="AB680" s="12" t="str">
        <f t="shared" si="211"/>
        <v/>
      </c>
      <c r="AC680" s="12" t="str">
        <f t="shared" si="212"/>
        <v/>
      </c>
      <c r="AD680" s="12" t="str">
        <f>IF(OR(AE680="",AE680="(blank)",AE680="Grand Total"),"",MAX($AD$3:AD679)+1)</f>
        <v/>
      </c>
    </row>
    <row r="681" spans="3:30">
      <c r="C681" s="12">
        <f t="shared" si="196"/>
        <v>0</v>
      </c>
      <c r="D681" s="12">
        <f t="shared" si="197"/>
        <v>0</v>
      </c>
      <c r="E681" s="12" t="str">
        <f t="shared" si="198"/>
        <v/>
      </c>
      <c r="F681" s="12" t="str">
        <f t="shared" si="199"/>
        <v/>
      </c>
      <c r="G681" s="12"/>
      <c r="H681"/>
      <c r="I681"/>
      <c r="J681" s="12">
        <f t="shared" si="200"/>
        <v>0</v>
      </c>
      <c r="K681" s="12" t="str">
        <f t="shared" si="201"/>
        <v/>
      </c>
      <c r="L681" s="12" t="str">
        <f t="shared" si="202"/>
        <v/>
      </c>
      <c r="M681" s="12" t="str">
        <f t="shared" si="203"/>
        <v/>
      </c>
      <c r="N681" s="12"/>
      <c r="P681"/>
      <c r="Q681"/>
      <c r="R681" s="12">
        <f t="shared" si="204"/>
        <v>0</v>
      </c>
      <c r="S681" s="12" t="str">
        <f t="shared" si="205"/>
        <v/>
      </c>
      <c r="T681" s="12" t="str">
        <f t="shared" si="206"/>
        <v/>
      </c>
      <c r="U681" s="12" t="str">
        <f t="shared" si="207"/>
        <v/>
      </c>
      <c r="V681" s="12"/>
      <c r="Y681" s="12">
        <f t="shared" si="208"/>
        <v>0</v>
      </c>
      <c r="Z681" s="12">
        <f t="shared" si="209"/>
        <v>0</v>
      </c>
      <c r="AA681" s="12" t="str">
        <f t="shared" si="210"/>
        <v/>
      </c>
      <c r="AB681" s="12" t="str">
        <f t="shared" si="211"/>
        <v/>
      </c>
      <c r="AC681" s="12" t="str">
        <f t="shared" si="212"/>
        <v/>
      </c>
      <c r="AD681" s="12" t="str">
        <f>IF(OR(AE681="",AE681="(blank)",AE681="Grand Total"),"",MAX($AD$3:AD680)+1)</f>
        <v/>
      </c>
    </row>
    <row r="682" spans="3:30">
      <c r="C682" s="12">
        <f t="shared" si="196"/>
        <v>0</v>
      </c>
      <c r="D682" s="12">
        <f t="shared" si="197"/>
        <v>0</v>
      </c>
      <c r="E682" s="12" t="str">
        <f t="shared" si="198"/>
        <v/>
      </c>
      <c r="F682" s="12" t="str">
        <f t="shared" si="199"/>
        <v/>
      </c>
      <c r="G682" s="12"/>
      <c r="H682"/>
      <c r="I682"/>
      <c r="J682" s="12">
        <f t="shared" si="200"/>
        <v>0</v>
      </c>
      <c r="K682" s="12" t="str">
        <f t="shared" si="201"/>
        <v/>
      </c>
      <c r="L682" s="12" t="str">
        <f t="shared" si="202"/>
        <v/>
      </c>
      <c r="M682" s="12" t="str">
        <f t="shared" si="203"/>
        <v/>
      </c>
      <c r="N682" s="12"/>
      <c r="P682"/>
      <c r="Q682"/>
      <c r="R682" s="12">
        <f t="shared" si="204"/>
        <v>0</v>
      </c>
      <c r="S682" s="12" t="str">
        <f t="shared" si="205"/>
        <v/>
      </c>
      <c r="T682" s="12" t="str">
        <f t="shared" si="206"/>
        <v/>
      </c>
      <c r="U682" s="12" t="str">
        <f t="shared" si="207"/>
        <v/>
      </c>
      <c r="V682" s="12"/>
      <c r="Y682" s="12">
        <f t="shared" si="208"/>
        <v>0</v>
      </c>
      <c r="Z682" s="12">
        <f t="shared" si="209"/>
        <v>0</v>
      </c>
      <c r="AA682" s="12" t="str">
        <f t="shared" si="210"/>
        <v/>
      </c>
      <c r="AB682" s="12" t="str">
        <f t="shared" si="211"/>
        <v/>
      </c>
      <c r="AC682" s="12" t="str">
        <f t="shared" si="212"/>
        <v/>
      </c>
      <c r="AD682" s="12" t="str">
        <f>IF(OR(AE682="",AE682="(blank)",AE682="Grand Total"),"",MAX($AD$3:AD681)+1)</f>
        <v/>
      </c>
    </row>
    <row r="683" spans="3:30">
      <c r="C683" s="12">
        <f t="shared" si="196"/>
        <v>0</v>
      </c>
      <c r="D683" s="12">
        <f t="shared" si="197"/>
        <v>0</v>
      </c>
      <c r="E683" s="12" t="str">
        <f t="shared" si="198"/>
        <v/>
      </c>
      <c r="F683" s="12" t="str">
        <f t="shared" si="199"/>
        <v/>
      </c>
      <c r="G683" s="12"/>
      <c r="H683"/>
      <c r="I683"/>
      <c r="J683" s="12">
        <f t="shared" si="200"/>
        <v>0</v>
      </c>
      <c r="K683" s="12" t="str">
        <f t="shared" si="201"/>
        <v/>
      </c>
      <c r="L683" s="12" t="str">
        <f t="shared" si="202"/>
        <v/>
      </c>
      <c r="M683" s="12" t="str">
        <f t="shared" si="203"/>
        <v/>
      </c>
      <c r="N683" s="12"/>
      <c r="P683"/>
      <c r="Q683"/>
      <c r="R683" s="12">
        <f t="shared" si="204"/>
        <v>0</v>
      </c>
      <c r="S683" s="12" t="str">
        <f t="shared" si="205"/>
        <v/>
      </c>
      <c r="T683" s="12" t="str">
        <f t="shared" si="206"/>
        <v/>
      </c>
      <c r="U683" s="12" t="str">
        <f t="shared" si="207"/>
        <v/>
      </c>
      <c r="V683" s="12"/>
      <c r="Y683" s="12">
        <f t="shared" si="208"/>
        <v>0</v>
      </c>
      <c r="Z683" s="12">
        <f t="shared" si="209"/>
        <v>0</v>
      </c>
      <c r="AA683" s="12" t="str">
        <f t="shared" si="210"/>
        <v/>
      </c>
      <c r="AB683" s="12" t="str">
        <f t="shared" si="211"/>
        <v/>
      </c>
      <c r="AC683" s="12" t="str">
        <f t="shared" si="212"/>
        <v/>
      </c>
      <c r="AD683" s="12" t="str">
        <f>IF(OR(AE683="",AE683="(blank)",AE683="Grand Total"),"",MAX($AD$3:AD682)+1)</f>
        <v/>
      </c>
    </row>
    <row r="684" spans="3:30">
      <c r="C684" s="12">
        <f t="shared" si="196"/>
        <v>0</v>
      </c>
      <c r="D684" s="12">
        <f t="shared" si="197"/>
        <v>0</v>
      </c>
      <c r="E684" s="12" t="str">
        <f t="shared" si="198"/>
        <v/>
      </c>
      <c r="F684" s="12" t="str">
        <f t="shared" si="199"/>
        <v/>
      </c>
      <c r="G684" s="12"/>
      <c r="H684"/>
      <c r="I684"/>
      <c r="J684" s="12">
        <f t="shared" si="200"/>
        <v>0</v>
      </c>
      <c r="K684" s="12" t="str">
        <f t="shared" si="201"/>
        <v/>
      </c>
      <c r="L684" s="12" t="str">
        <f t="shared" si="202"/>
        <v/>
      </c>
      <c r="M684" s="12" t="str">
        <f t="shared" si="203"/>
        <v/>
      </c>
      <c r="N684" s="12"/>
      <c r="P684"/>
      <c r="Q684"/>
      <c r="R684" s="12">
        <f t="shared" si="204"/>
        <v>0</v>
      </c>
      <c r="S684" s="12" t="str">
        <f t="shared" si="205"/>
        <v/>
      </c>
      <c r="T684" s="12" t="str">
        <f t="shared" si="206"/>
        <v/>
      </c>
      <c r="U684" s="12" t="str">
        <f t="shared" si="207"/>
        <v/>
      </c>
      <c r="V684" s="12"/>
      <c r="Y684" s="12">
        <f t="shared" si="208"/>
        <v>0</v>
      </c>
      <c r="Z684" s="12">
        <f t="shared" si="209"/>
        <v>0</v>
      </c>
      <c r="AA684" s="12" t="str">
        <f t="shared" si="210"/>
        <v/>
      </c>
      <c r="AB684" s="12" t="str">
        <f t="shared" si="211"/>
        <v/>
      </c>
      <c r="AC684" s="12" t="str">
        <f t="shared" si="212"/>
        <v/>
      </c>
      <c r="AD684" s="12" t="str">
        <f>IF(OR(AE684="",AE684="(blank)",AE684="Grand Total"),"",MAX($AD$3:AD683)+1)</f>
        <v/>
      </c>
    </row>
    <row r="685" spans="3:30">
      <c r="C685" s="12">
        <f t="shared" si="196"/>
        <v>0</v>
      </c>
      <c r="D685" s="12">
        <f t="shared" si="197"/>
        <v>0</v>
      </c>
      <c r="E685" s="12" t="str">
        <f t="shared" si="198"/>
        <v/>
      </c>
      <c r="F685" s="12" t="str">
        <f t="shared" si="199"/>
        <v/>
      </c>
      <c r="G685" s="12"/>
      <c r="H685"/>
      <c r="I685"/>
      <c r="J685" s="12">
        <f t="shared" si="200"/>
        <v>0</v>
      </c>
      <c r="K685" s="12" t="str">
        <f t="shared" si="201"/>
        <v/>
      </c>
      <c r="L685" s="12" t="str">
        <f t="shared" si="202"/>
        <v/>
      </c>
      <c r="M685" s="12" t="str">
        <f t="shared" si="203"/>
        <v/>
      </c>
      <c r="N685" s="12"/>
      <c r="P685"/>
      <c r="Q685"/>
      <c r="R685" s="12">
        <f t="shared" si="204"/>
        <v>0</v>
      </c>
      <c r="S685" s="12" t="str">
        <f t="shared" si="205"/>
        <v/>
      </c>
      <c r="T685" s="12" t="str">
        <f t="shared" si="206"/>
        <v/>
      </c>
      <c r="U685" s="12" t="str">
        <f t="shared" si="207"/>
        <v/>
      </c>
      <c r="V685" s="12"/>
      <c r="Y685" s="12">
        <f t="shared" si="208"/>
        <v>0</v>
      </c>
      <c r="Z685" s="12">
        <f t="shared" si="209"/>
        <v>0</v>
      </c>
      <c r="AA685" s="12" t="str">
        <f t="shared" si="210"/>
        <v/>
      </c>
      <c r="AB685" s="12" t="str">
        <f t="shared" si="211"/>
        <v/>
      </c>
      <c r="AC685" s="12" t="str">
        <f t="shared" si="212"/>
        <v/>
      </c>
      <c r="AD685" s="12" t="str">
        <f>IF(OR(AE685="",AE685="(blank)",AE685="Grand Total"),"",MAX($AD$3:AD684)+1)</f>
        <v/>
      </c>
    </row>
    <row r="686" spans="3:30">
      <c r="C686" s="12">
        <f t="shared" si="196"/>
        <v>0</v>
      </c>
      <c r="D686" s="12">
        <f t="shared" si="197"/>
        <v>0</v>
      </c>
      <c r="E686" s="12" t="str">
        <f t="shared" si="198"/>
        <v/>
      </c>
      <c r="F686" s="12" t="str">
        <f t="shared" si="199"/>
        <v/>
      </c>
      <c r="G686" s="12"/>
      <c r="H686"/>
      <c r="I686"/>
      <c r="J686" s="12">
        <f t="shared" si="200"/>
        <v>0</v>
      </c>
      <c r="K686" s="12" t="str">
        <f t="shared" si="201"/>
        <v/>
      </c>
      <c r="L686" s="12" t="str">
        <f t="shared" si="202"/>
        <v/>
      </c>
      <c r="M686" s="12" t="str">
        <f t="shared" si="203"/>
        <v/>
      </c>
      <c r="N686" s="12"/>
      <c r="P686"/>
      <c r="Q686"/>
      <c r="R686" s="12">
        <f t="shared" si="204"/>
        <v>0</v>
      </c>
      <c r="S686" s="12" t="str">
        <f t="shared" si="205"/>
        <v/>
      </c>
      <c r="T686" s="12" t="str">
        <f t="shared" si="206"/>
        <v/>
      </c>
      <c r="U686" s="12" t="str">
        <f t="shared" si="207"/>
        <v/>
      </c>
      <c r="V686" s="12"/>
      <c r="Y686" s="12">
        <f t="shared" si="208"/>
        <v>0</v>
      </c>
      <c r="Z686" s="12">
        <f t="shared" si="209"/>
        <v>0</v>
      </c>
      <c r="AA686" s="12" t="str">
        <f t="shared" si="210"/>
        <v/>
      </c>
      <c r="AB686" s="12" t="str">
        <f t="shared" si="211"/>
        <v/>
      </c>
      <c r="AC686" s="12" t="str">
        <f t="shared" si="212"/>
        <v/>
      </c>
      <c r="AD686" s="12" t="str">
        <f>IF(OR(AE686="",AE686="(blank)",AE686="Grand Total"),"",MAX($AD$3:AD685)+1)</f>
        <v/>
      </c>
    </row>
    <row r="687" spans="3:30">
      <c r="C687" s="12">
        <f t="shared" si="196"/>
        <v>0</v>
      </c>
      <c r="D687" s="12">
        <f t="shared" si="197"/>
        <v>0</v>
      </c>
      <c r="E687" s="12" t="str">
        <f t="shared" si="198"/>
        <v/>
      </c>
      <c r="F687" s="12" t="str">
        <f t="shared" si="199"/>
        <v/>
      </c>
      <c r="G687" s="12"/>
      <c r="H687"/>
      <c r="I687"/>
      <c r="J687" s="12">
        <f t="shared" si="200"/>
        <v>0</v>
      </c>
      <c r="K687" s="12" t="str">
        <f t="shared" si="201"/>
        <v/>
      </c>
      <c r="L687" s="12" t="str">
        <f t="shared" si="202"/>
        <v/>
      </c>
      <c r="M687" s="12" t="str">
        <f t="shared" si="203"/>
        <v/>
      </c>
      <c r="N687" s="12"/>
      <c r="P687"/>
      <c r="Q687"/>
      <c r="R687" s="12">
        <f t="shared" si="204"/>
        <v>0</v>
      </c>
      <c r="S687" s="12" t="str">
        <f t="shared" si="205"/>
        <v/>
      </c>
      <c r="T687" s="12" t="str">
        <f t="shared" si="206"/>
        <v/>
      </c>
      <c r="U687" s="12" t="str">
        <f t="shared" si="207"/>
        <v/>
      </c>
      <c r="V687" s="12"/>
      <c r="Y687" s="12">
        <f t="shared" si="208"/>
        <v>0</v>
      </c>
      <c r="Z687" s="12">
        <f t="shared" si="209"/>
        <v>0</v>
      </c>
      <c r="AA687" s="12" t="str">
        <f t="shared" si="210"/>
        <v/>
      </c>
      <c r="AB687" s="12" t="str">
        <f t="shared" si="211"/>
        <v/>
      </c>
      <c r="AC687" s="12" t="str">
        <f t="shared" si="212"/>
        <v/>
      </c>
      <c r="AD687" s="12" t="str">
        <f>IF(OR(AE687="",AE687="(blank)",AE687="Grand Total"),"",MAX($AD$3:AD686)+1)</f>
        <v/>
      </c>
    </row>
    <row r="688" spans="3:30">
      <c r="C688" s="12">
        <f t="shared" si="196"/>
        <v>0</v>
      </c>
      <c r="D688" s="12">
        <f t="shared" si="197"/>
        <v>0</v>
      </c>
      <c r="E688" s="12" t="str">
        <f t="shared" si="198"/>
        <v/>
      </c>
      <c r="F688" s="12" t="str">
        <f t="shared" si="199"/>
        <v/>
      </c>
      <c r="G688" s="12"/>
      <c r="H688"/>
      <c r="I688"/>
      <c r="J688" s="12">
        <f t="shared" si="200"/>
        <v>0</v>
      </c>
      <c r="K688" s="12" t="str">
        <f t="shared" si="201"/>
        <v/>
      </c>
      <c r="L688" s="12" t="str">
        <f t="shared" si="202"/>
        <v/>
      </c>
      <c r="M688" s="12" t="str">
        <f t="shared" si="203"/>
        <v/>
      </c>
      <c r="N688" s="12"/>
      <c r="P688"/>
      <c r="Q688"/>
      <c r="R688" s="12">
        <f t="shared" si="204"/>
        <v>0</v>
      </c>
      <c r="S688" s="12" t="str">
        <f t="shared" si="205"/>
        <v/>
      </c>
      <c r="T688" s="12" t="str">
        <f t="shared" si="206"/>
        <v/>
      </c>
      <c r="U688" s="12" t="str">
        <f t="shared" si="207"/>
        <v/>
      </c>
      <c r="V688" s="12"/>
      <c r="Y688" s="12">
        <f t="shared" si="208"/>
        <v>0</v>
      </c>
      <c r="Z688" s="12">
        <f t="shared" si="209"/>
        <v>0</v>
      </c>
      <c r="AA688" s="12" t="str">
        <f t="shared" si="210"/>
        <v/>
      </c>
      <c r="AB688" s="12" t="str">
        <f t="shared" si="211"/>
        <v/>
      </c>
      <c r="AC688" s="12" t="str">
        <f t="shared" si="212"/>
        <v/>
      </c>
      <c r="AD688" s="12" t="str">
        <f>IF(OR(AE688="",AE688="(blank)",AE688="Grand Total"),"",MAX($AD$3:AD687)+1)</f>
        <v/>
      </c>
    </row>
    <row r="689" spans="3:30">
      <c r="C689" s="12">
        <f t="shared" si="196"/>
        <v>0</v>
      </c>
      <c r="D689" s="12">
        <f t="shared" si="197"/>
        <v>0</v>
      </c>
      <c r="E689" s="12" t="str">
        <f t="shared" si="198"/>
        <v/>
      </c>
      <c r="F689" s="12" t="str">
        <f t="shared" si="199"/>
        <v/>
      </c>
      <c r="G689" s="12"/>
      <c r="H689"/>
      <c r="I689"/>
      <c r="J689" s="12">
        <f t="shared" si="200"/>
        <v>0</v>
      </c>
      <c r="K689" s="12" t="str">
        <f t="shared" si="201"/>
        <v/>
      </c>
      <c r="L689" s="12" t="str">
        <f t="shared" si="202"/>
        <v/>
      </c>
      <c r="M689" s="12" t="str">
        <f t="shared" si="203"/>
        <v/>
      </c>
      <c r="N689" s="12"/>
      <c r="P689"/>
      <c r="Q689"/>
      <c r="R689" s="12">
        <f t="shared" si="204"/>
        <v>0</v>
      </c>
      <c r="S689" s="12" t="str">
        <f t="shared" si="205"/>
        <v/>
      </c>
      <c r="T689" s="12" t="str">
        <f t="shared" si="206"/>
        <v/>
      </c>
      <c r="U689" s="12" t="str">
        <f t="shared" si="207"/>
        <v/>
      </c>
      <c r="V689" s="12"/>
      <c r="Y689" s="12">
        <f t="shared" si="208"/>
        <v>0</v>
      </c>
      <c r="Z689" s="12">
        <f t="shared" si="209"/>
        <v>0</v>
      </c>
      <c r="AA689" s="12" t="str">
        <f t="shared" si="210"/>
        <v/>
      </c>
      <c r="AB689" s="12" t="str">
        <f t="shared" si="211"/>
        <v/>
      </c>
      <c r="AC689" s="12" t="str">
        <f t="shared" si="212"/>
        <v/>
      </c>
      <c r="AD689" s="12" t="str">
        <f>IF(OR(AE689="",AE689="(blank)",AE689="Grand Total"),"",MAX($AD$3:AD688)+1)</f>
        <v/>
      </c>
    </row>
    <row r="690" spans="3:30">
      <c r="C690" s="12">
        <f t="shared" si="196"/>
        <v>0</v>
      </c>
      <c r="D690" s="12">
        <f t="shared" si="197"/>
        <v>0</v>
      </c>
      <c r="E690" s="12" t="str">
        <f t="shared" si="198"/>
        <v/>
      </c>
      <c r="F690" s="12" t="str">
        <f t="shared" si="199"/>
        <v/>
      </c>
      <c r="G690" s="12"/>
      <c r="H690"/>
      <c r="I690"/>
      <c r="J690" s="12">
        <f t="shared" si="200"/>
        <v>0</v>
      </c>
      <c r="K690" s="12" t="str">
        <f t="shared" si="201"/>
        <v/>
      </c>
      <c r="L690" s="12" t="str">
        <f t="shared" si="202"/>
        <v/>
      </c>
      <c r="M690" s="12" t="str">
        <f t="shared" si="203"/>
        <v/>
      </c>
      <c r="N690" s="12"/>
      <c r="P690"/>
      <c r="Q690"/>
      <c r="R690" s="12">
        <f t="shared" si="204"/>
        <v>0</v>
      </c>
      <c r="S690" s="12" t="str">
        <f t="shared" si="205"/>
        <v/>
      </c>
      <c r="T690" s="12" t="str">
        <f t="shared" si="206"/>
        <v/>
      </c>
      <c r="U690" s="12" t="str">
        <f t="shared" si="207"/>
        <v/>
      </c>
      <c r="V690" s="12"/>
      <c r="Y690" s="12">
        <f t="shared" si="208"/>
        <v>0</v>
      </c>
      <c r="Z690" s="12">
        <f t="shared" si="209"/>
        <v>0</v>
      </c>
      <c r="AA690" s="12" t="str">
        <f t="shared" si="210"/>
        <v/>
      </c>
      <c r="AB690" s="12" t="str">
        <f t="shared" si="211"/>
        <v/>
      </c>
      <c r="AC690" s="12" t="str">
        <f t="shared" si="212"/>
        <v/>
      </c>
      <c r="AD690" s="12" t="str">
        <f>IF(OR(AE690="",AE690="(blank)",AE690="Grand Total"),"",MAX($AD$3:AD689)+1)</f>
        <v/>
      </c>
    </row>
    <row r="691" spans="3:30">
      <c r="C691" s="12">
        <f t="shared" si="196"/>
        <v>0</v>
      </c>
      <c r="D691" s="12">
        <f t="shared" si="197"/>
        <v>0</v>
      </c>
      <c r="E691" s="12" t="str">
        <f t="shared" si="198"/>
        <v/>
      </c>
      <c r="F691" s="12" t="str">
        <f t="shared" si="199"/>
        <v/>
      </c>
      <c r="G691" s="12"/>
      <c r="H691"/>
      <c r="I691"/>
      <c r="J691" s="12">
        <f t="shared" si="200"/>
        <v>0</v>
      </c>
      <c r="K691" s="12" t="str">
        <f t="shared" si="201"/>
        <v/>
      </c>
      <c r="L691" s="12" t="str">
        <f t="shared" si="202"/>
        <v/>
      </c>
      <c r="M691" s="12" t="str">
        <f t="shared" si="203"/>
        <v/>
      </c>
      <c r="N691" s="12"/>
      <c r="P691"/>
      <c r="Q691"/>
      <c r="R691" s="12">
        <f t="shared" si="204"/>
        <v>0</v>
      </c>
      <c r="S691" s="12" t="str">
        <f t="shared" si="205"/>
        <v/>
      </c>
      <c r="T691" s="12" t="str">
        <f t="shared" si="206"/>
        <v/>
      </c>
      <c r="U691" s="12" t="str">
        <f t="shared" si="207"/>
        <v/>
      </c>
      <c r="V691" s="12"/>
      <c r="Y691" s="12">
        <f t="shared" si="208"/>
        <v>0</v>
      </c>
      <c r="Z691" s="12">
        <f t="shared" si="209"/>
        <v>0</v>
      </c>
      <c r="AA691" s="12" t="str">
        <f t="shared" si="210"/>
        <v/>
      </c>
      <c r="AB691" s="12" t="str">
        <f t="shared" si="211"/>
        <v/>
      </c>
      <c r="AC691" s="12" t="str">
        <f t="shared" si="212"/>
        <v/>
      </c>
      <c r="AD691" s="12" t="str">
        <f>IF(OR(AE691="",AE691="(blank)",AE691="Grand Total"),"",MAX($AD$3:AD690)+1)</f>
        <v/>
      </c>
    </row>
    <row r="692" spans="3:30">
      <c r="C692" s="12">
        <f t="shared" si="196"/>
        <v>0</v>
      </c>
      <c r="D692" s="12">
        <f t="shared" si="197"/>
        <v>0</v>
      </c>
      <c r="E692" s="12" t="str">
        <f t="shared" si="198"/>
        <v/>
      </c>
      <c r="F692" s="12" t="str">
        <f t="shared" si="199"/>
        <v/>
      </c>
      <c r="G692" s="12"/>
      <c r="H692"/>
      <c r="I692"/>
      <c r="J692" s="12">
        <f t="shared" si="200"/>
        <v>0</v>
      </c>
      <c r="K692" s="12" t="str">
        <f t="shared" si="201"/>
        <v/>
      </c>
      <c r="L692" s="12" t="str">
        <f t="shared" si="202"/>
        <v/>
      </c>
      <c r="M692" s="12" t="str">
        <f t="shared" si="203"/>
        <v/>
      </c>
      <c r="N692" s="12"/>
      <c r="P692"/>
      <c r="Q692"/>
      <c r="R692" s="12">
        <f t="shared" si="204"/>
        <v>0</v>
      </c>
      <c r="S692" s="12" t="str">
        <f t="shared" si="205"/>
        <v/>
      </c>
      <c r="T692" s="12" t="str">
        <f t="shared" si="206"/>
        <v/>
      </c>
      <c r="U692" s="12" t="str">
        <f t="shared" si="207"/>
        <v/>
      </c>
      <c r="V692" s="12"/>
      <c r="Y692" s="12">
        <f t="shared" si="208"/>
        <v>0</v>
      </c>
      <c r="Z692" s="12">
        <f t="shared" si="209"/>
        <v>0</v>
      </c>
      <c r="AA692" s="12" t="str">
        <f t="shared" si="210"/>
        <v/>
      </c>
      <c r="AB692" s="12" t="str">
        <f t="shared" si="211"/>
        <v/>
      </c>
      <c r="AC692" s="12" t="str">
        <f t="shared" si="212"/>
        <v/>
      </c>
      <c r="AD692" s="12" t="str">
        <f>IF(OR(AE692="",AE692="(blank)",AE692="Grand Total"),"",MAX($AD$3:AD691)+1)</f>
        <v/>
      </c>
    </row>
    <row r="693" spans="3:30">
      <c r="C693" s="12">
        <f t="shared" si="196"/>
        <v>0</v>
      </c>
      <c r="D693" s="12">
        <f t="shared" si="197"/>
        <v>0</v>
      </c>
      <c r="E693" s="12" t="str">
        <f t="shared" si="198"/>
        <v/>
      </c>
      <c r="F693" s="12" t="str">
        <f t="shared" si="199"/>
        <v/>
      </c>
      <c r="G693" s="12"/>
      <c r="H693"/>
      <c r="I693"/>
      <c r="J693" s="12">
        <f t="shared" si="200"/>
        <v>0</v>
      </c>
      <c r="K693" s="12" t="str">
        <f t="shared" si="201"/>
        <v/>
      </c>
      <c r="L693" s="12" t="str">
        <f t="shared" si="202"/>
        <v/>
      </c>
      <c r="M693" s="12" t="str">
        <f t="shared" si="203"/>
        <v/>
      </c>
      <c r="N693" s="12"/>
      <c r="P693"/>
      <c r="Q693"/>
      <c r="R693" s="12">
        <f t="shared" si="204"/>
        <v>0</v>
      </c>
      <c r="S693" s="12" t="str">
        <f t="shared" si="205"/>
        <v/>
      </c>
      <c r="T693" s="12" t="str">
        <f t="shared" si="206"/>
        <v/>
      </c>
      <c r="U693" s="12" t="str">
        <f t="shared" si="207"/>
        <v/>
      </c>
      <c r="V693" s="12"/>
      <c r="Y693" s="12">
        <f t="shared" si="208"/>
        <v>0</v>
      </c>
      <c r="Z693" s="12">
        <f t="shared" si="209"/>
        <v>0</v>
      </c>
      <c r="AA693" s="12" t="str">
        <f t="shared" si="210"/>
        <v/>
      </c>
      <c r="AB693" s="12" t="str">
        <f t="shared" si="211"/>
        <v/>
      </c>
      <c r="AC693" s="12" t="str">
        <f t="shared" si="212"/>
        <v/>
      </c>
      <c r="AD693" s="12" t="str">
        <f>IF(OR(AE693="",AE693="(blank)",AE693="Grand Total"),"",MAX($AD$3:AD692)+1)</f>
        <v/>
      </c>
    </row>
    <row r="694" spans="3:30">
      <c r="C694" s="12">
        <f t="shared" si="196"/>
        <v>0</v>
      </c>
      <c r="D694" s="12">
        <f t="shared" si="197"/>
        <v>0</v>
      </c>
      <c r="E694" s="12" t="str">
        <f t="shared" si="198"/>
        <v/>
      </c>
      <c r="F694" s="12" t="str">
        <f t="shared" si="199"/>
        <v/>
      </c>
      <c r="G694" s="12"/>
      <c r="H694"/>
      <c r="I694"/>
      <c r="J694" s="12">
        <f t="shared" si="200"/>
        <v>0</v>
      </c>
      <c r="K694" s="12" t="str">
        <f t="shared" si="201"/>
        <v/>
      </c>
      <c r="L694" s="12" t="str">
        <f t="shared" si="202"/>
        <v/>
      </c>
      <c r="M694" s="12" t="str">
        <f t="shared" si="203"/>
        <v/>
      </c>
      <c r="N694" s="12"/>
      <c r="P694"/>
      <c r="Q694"/>
      <c r="R694" s="12">
        <f t="shared" si="204"/>
        <v>0</v>
      </c>
      <c r="S694" s="12" t="str">
        <f t="shared" si="205"/>
        <v/>
      </c>
      <c r="T694" s="12" t="str">
        <f t="shared" si="206"/>
        <v/>
      </c>
      <c r="U694" s="12" t="str">
        <f t="shared" si="207"/>
        <v/>
      </c>
      <c r="V694" s="12"/>
      <c r="Y694" s="12">
        <f t="shared" si="208"/>
        <v>0</v>
      </c>
      <c r="Z694" s="12">
        <f t="shared" si="209"/>
        <v>0</v>
      </c>
      <c r="AA694" s="12" t="str">
        <f t="shared" si="210"/>
        <v/>
      </c>
      <c r="AB694" s="12" t="str">
        <f t="shared" si="211"/>
        <v/>
      </c>
      <c r="AC694" s="12" t="str">
        <f t="shared" si="212"/>
        <v/>
      </c>
      <c r="AD694" s="12" t="str">
        <f>IF(OR(AE694="",AE694="(blank)",AE694="Grand Total"),"",MAX($AD$3:AD693)+1)</f>
        <v/>
      </c>
    </row>
    <row r="695" spans="3:30">
      <c r="C695" s="12">
        <f t="shared" si="196"/>
        <v>0</v>
      </c>
      <c r="D695" s="12">
        <f t="shared" si="197"/>
        <v>0</v>
      </c>
      <c r="E695" s="12" t="str">
        <f t="shared" si="198"/>
        <v/>
      </c>
      <c r="F695" s="12" t="str">
        <f t="shared" si="199"/>
        <v/>
      </c>
      <c r="G695" s="12"/>
      <c r="H695"/>
      <c r="I695"/>
      <c r="J695" s="12">
        <f t="shared" si="200"/>
        <v>0</v>
      </c>
      <c r="K695" s="12" t="str">
        <f t="shared" si="201"/>
        <v/>
      </c>
      <c r="L695" s="12" t="str">
        <f t="shared" si="202"/>
        <v/>
      </c>
      <c r="M695" s="12" t="str">
        <f t="shared" si="203"/>
        <v/>
      </c>
      <c r="N695" s="12"/>
      <c r="P695"/>
      <c r="Q695"/>
      <c r="R695" s="12">
        <f t="shared" si="204"/>
        <v>0</v>
      </c>
      <c r="S695" s="12" t="str">
        <f t="shared" si="205"/>
        <v/>
      </c>
      <c r="T695" s="12" t="str">
        <f t="shared" si="206"/>
        <v/>
      </c>
      <c r="U695" s="12" t="str">
        <f t="shared" si="207"/>
        <v/>
      </c>
      <c r="V695" s="12"/>
      <c r="Y695" s="12">
        <f t="shared" si="208"/>
        <v>0</v>
      </c>
      <c r="Z695" s="12">
        <f t="shared" si="209"/>
        <v>0</v>
      </c>
      <c r="AA695" s="12" t="str">
        <f t="shared" si="210"/>
        <v/>
      </c>
      <c r="AB695" s="12" t="str">
        <f t="shared" si="211"/>
        <v/>
      </c>
      <c r="AC695" s="12" t="str">
        <f t="shared" si="212"/>
        <v/>
      </c>
      <c r="AD695" s="12" t="str">
        <f>IF(OR(AE695="",AE695="(blank)",AE695="Grand Total"),"",MAX($AD$3:AD694)+1)</f>
        <v/>
      </c>
    </row>
    <row r="696" spans="3:30">
      <c r="C696" s="12">
        <f t="shared" si="196"/>
        <v>0</v>
      </c>
      <c r="D696" s="12">
        <f t="shared" si="197"/>
        <v>0</v>
      </c>
      <c r="E696" s="12" t="str">
        <f t="shared" si="198"/>
        <v/>
      </c>
      <c r="F696" s="12" t="str">
        <f t="shared" si="199"/>
        <v/>
      </c>
      <c r="G696" s="12"/>
      <c r="H696"/>
      <c r="I696"/>
      <c r="J696" s="12">
        <f t="shared" si="200"/>
        <v>0</v>
      </c>
      <c r="K696" s="12" t="str">
        <f t="shared" si="201"/>
        <v/>
      </c>
      <c r="L696" s="12" t="str">
        <f t="shared" si="202"/>
        <v/>
      </c>
      <c r="M696" s="12" t="str">
        <f t="shared" si="203"/>
        <v/>
      </c>
      <c r="N696" s="12"/>
      <c r="P696"/>
      <c r="Q696"/>
      <c r="R696" s="12">
        <f t="shared" si="204"/>
        <v>0</v>
      </c>
      <c r="S696" s="12" t="str">
        <f t="shared" si="205"/>
        <v/>
      </c>
      <c r="T696" s="12" t="str">
        <f t="shared" si="206"/>
        <v/>
      </c>
      <c r="U696" s="12" t="str">
        <f t="shared" si="207"/>
        <v/>
      </c>
      <c r="V696" s="12"/>
      <c r="Y696" s="12">
        <f t="shared" si="208"/>
        <v>0</v>
      </c>
      <c r="Z696" s="12">
        <f t="shared" si="209"/>
        <v>0</v>
      </c>
      <c r="AA696" s="12" t="str">
        <f t="shared" si="210"/>
        <v/>
      </c>
      <c r="AB696" s="12" t="str">
        <f t="shared" si="211"/>
        <v/>
      </c>
      <c r="AC696" s="12" t="str">
        <f t="shared" si="212"/>
        <v/>
      </c>
      <c r="AD696" s="12" t="str">
        <f>IF(OR(AE696="",AE696="(blank)",AE696="Grand Total"),"",MAX($AD$3:AD695)+1)</f>
        <v/>
      </c>
    </row>
    <row r="697" spans="3:30">
      <c r="C697" s="12">
        <f t="shared" si="196"/>
        <v>0</v>
      </c>
      <c r="D697" s="12">
        <f t="shared" si="197"/>
        <v>0</v>
      </c>
      <c r="E697" s="12" t="str">
        <f t="shared" si="198"/>
        <v/>
      </c>
      <c r="F697" s="12" t="str">
        <f t="shared" si="199"/>
        <v/>
      </c>
      <c r="G697" s="12"/>
      <c r="H697"/>
      <c r="I697"/>
      <c r="J697" s="12">
        <f t="shared" si="200"/>
        <v>0</v>
      </c>
      <c r="K697" s="12" t="str">
        <f t="shared" si="201"/>
        <v/>
      </c>
      <c r="L697" s="12" t="str">
        <f t="shared" si="202"/>
        <v/>
      </c>
      <c r="M697" s="12" t="str">
        <f t="shared" si="203"/>
        <v/>
      </c>
      <c r="N697" s="12"/>
      <c r="P697"/>
      <c r="Q697"/>
      <c r="R697" s="12">
        <f t="shared" si="204"/>
        <v>0</v>
      </c>
      <c r="S697" s="12" t="str">
        <f t="shared" si="205"/>
        <v/>
      </c>
      <c r="T697" s="12" t="str">
        <f t="shared" si="206"/>
        <v/>
      </c>
      <c r="U697" s="12" t="str">
        <f t="shared" si="207"/>
        <v/>
      </c>
      <c r="V697" s="12"/>
      <c r="Y697" s="12">
        <f t="shared" si="208"/>
        <v>0</v>
      </c>
      <c r="Z697" s="12">
        <f t="shared" si="209"/>
        <v>0</v>
      </c>
      <c r="AA697" s="12" t="str">
        <f t="shared" si="210"/>
        <v/>
      </c>
      <c r="AB697" s="12" t="str">
        <f t="shared" si="211"/>
        <v/>
      </c>
      <c r="AC697" s="12" t="str">
        <f t="shared" si="212"/>
        <v/>
      </c>
      <c r="AD697" s="12" t="str">
        <f>IF(OR(AE697="",AE697="(blank)",AE697="Grand Total"),"",MAX($AD$3:AD696)+1)</f>
        <v/>
      </c>
    </row>
    <row r="698" spans="3:30">
      <c r="C698" s="12">
        <f t="shared" si="196"/>
        <v>0</v>
      </c>
      <c r="D698" s="12">
        <f t="shared" si="197"/>
        <v>0</v>
      </c>
      <c r="E698" s="12" t="str">
        <f t="shared" si="198"/>
        <v/>
      </c>
      <c r="F698" s="12" t="str">
        <f t="shared" si="199"/>
        <v/>
      </c>
      <c r="G698" s="12"/>
      <c r="H698"/>
      <c r="I698"/>
      <c r="J698" s="12">
        <f t="shared" si="200"/>
        <v>0</v>
      </c>
      <c r="K698" s="12" t="str">
        <f t="shared" si="201"/>
        <v/>
      </c>
      <c r="L698" s="12" t="str">
        <f t="shared" si="202"/>
        <v/>
      </c>
      <c r="M698" s="12" t="str">
        <f t="shared" si="203"/>
        <v/>
      </c>
      <c r="N698" s="12"/>
      <c r="P698"/>
      <c r="Q698"/>
      <c r="R698" s="12">
        <f t="shared" si="204"/>
        <v>0</v>
      </c>
      <c r="S698" s="12" t="str">
        <f t="shared" si="205"/>
        <v/>
      </c>
      <c r="T698" s="12" t="str">
        <f t="shared" si="206"/>
        <v/>
      </c>
      <c r="U698" s="12" t="str">
        <f t="shared" si="207"/>
        <v/>
      </c>
      <c r="V698" s="12"/>
      <c r="Y698" s="12">
        <f t="shared" si="208"/>
        <v>0</v>
      </c>
      <c r="Z698" s="12">
        <f t="shared" si="209"/>
        <v>0</v>
      </c>
      <c r="AA698" s="12" t="str">
        <f t="shared" si="210"/>
        <v/>
      </c>
      <c r="AB698" s="12" t="str">
        <f t="shared" si="211"/>
        <v/>
      </c>
      <c r="AC698" s="12" t="str">
        <f t="shared" si="212"/>
        <v/>
      </c>
      <c r="AD698" s="12" t="str">
        <f>IF(OR(AE698="",AE698="(blank)",AE698="Grand Total"),"",MAX($AD$3:AD697)+1)</f>
        <v/>
      </c>
    </row>
    <row r="699" spans="3:30">
      <c r="C699" s="12">
        <f t="shared" si="196"/>
        <v>0</v>
      </c>
      <c r="D699" s="12">
        <f t="shared" si="197"/>
        <v>0</v>
      </c>
      <c r="E699" s="12" t="str">
        <f t="shared" si="198"/>
        <v/>
      </c>
      <c r="F699" s="12" t="str">
        <f t="shared" si="199"/>
        <v/>
      </c>
      <c r="G699" s="12"/>
      <c r="H699"/>
      <c r="I699"/>
      <c r="J699" s="12">
        <f t="shared" si="200"/>
        <v>0</v>
      </c>
      <c r="K699" s="12" t="str">
        <f t="shared" si="201"/>
        <v/>
      </c>
      <c r="L699" s="12" t="str">
        <f t="shared" si="202"/>
        <v/>
      </c>
      <c r="M699" s="12" t="str">
        <f t="shared" si="203"/>
        <v/>
      </c>
      <c r="N699" s="12"/>
      <c r="P699"/>
      <c r="Q699"/>
      <c r="R699" s="12">
        <f t="shared" si="204"/>
        <v>0</v>
      </c>
      <c r="S699" s="12" t="str">
        <f t="shared" si="205"/>
        <v/>
      </c>
      <c r="T699" s="12" t="str">
        <f t="shared" si="206"/>
        <v/>
      </c>
      <c r="U699" s="12" t="str">
        <f t="shared" si="207"/>
        <v/>
      </c>
      <c r="V699" s="12"/>
      <c r="Y699" s="12">
        <f t="shared" si="208"/>
        <v>0</v>
      </c>
      <c r="Z699" s="12">
        <f t="shared" si="209"/>
        <v>0</v>
      </c>
      <c r="AA699" s="12" t="str">
        <f t="shared" si="210"/>
        <v/>
      </c>
      <c r="AB699" s="12" t="str">
        <f t="shared" si="211"/>
        <v/>
      </c>
      <c r="AC699" s="12" t="str">
        <f t="shared" si="212"/>
        <v/>
      </c>
      <c r="AD699" s="12" t="str">
        <f>IF(OR(AE699="",AE699="(blank)",AE699="Grand Total"),"",MAX($AD$3:AD698)+1)</f>
        <v/>
      </c>
    </row>
    <row r="700" spans="3:30">
      <c r="C700" s="12">
        <f t="shared" si="196"/>
        <v>0</v>
      </c>
      <c r="D700" s="12">
        <f t="shared" si="197"/>
        <v>0</v>
      </c>
      <c r="E700" s="12" t="str">
        <f t="shared" si="198"/>
        <v/>
      </c>
      <c r="F700" s="12" t="str">
        <f t="shared" si="199"/>
        <v/>
      </c>
      <c r="G700" s="12"/>
      <c r="H700"/>
      <c r="I700"/>
      <c r="J700" s="12">
        <f t="shared" si="200"/>
        <v>0</v>
      </c>
      <c r="K700" s="12" t="str">
        <f t="shared" si="201"/>
        <v/>
      </c>
      <c r="L700" s="12" t="str">
        <f t="shared" si="202"/>
        <v/>
      </c>
      <c r="M700" s="12" t="str">
        <f t="shared" si="203"/>
        <v/>
      </c>
      <c r="N700" s="12"/>
      <c r="P700"/>
      <c r="Q700"/>
      <c r="R700" s="12">
        <f t="shared" si="204"/>
        <v>0</v>
      </c>
      <c r="S700" s="12" t="str">
        <f t="shared" si="205"/>
        <v/>
      </c>
      <c r="T700" s="12" t="str">
        <f t="shared" si="206"/>
        <v/>
      </c>
      <c r="U700" s="12" t="str">
        <f t="shared" si="207"/>
        <v/>
      </c>
      <c r="V700" s="12"/>
      <c r="Y700" s="12">
        <f t="shared" si="208"/>
        <v>0</v>
      </c>
      <c r="Z700" s="12">
        <f t="shared" si="209"/>
        <v>0</v>
      </c>
      <c r="AA700" s="12" t="str">
        <f t="shared" si="210"/>
        <v/>
      </c>
      <c r="AB700" s="12" t="str">
        <f t="shared" si="211"/>
        <v/>
      </c>
      <c r="AC700" s="12" t="str">
        <f t="shared" si="212"/>
        <v/>
      </c>
      <c r="AD700" s="12" t="str">
        <f>IF(OR(AE700="",AE700="(blank)",AE700="Grand Total"),"",MAX($AD$3:AD699)+1)</f>
        <v/>
      </c>
    </row>
    <row r="701" spans="3:30">
      <c r="C701" s="12">
        <f t="shared" si="196"/>
        <v>0</v>
      </c>
      <c r="D701" s="12">
        <f t="shared" si="197"/>
        <v>0</v>
      </c>
      <c r="E701" s="12" t="str">
        <f t="shared" si="198"/>
        <v/>
      </c>
      <c r="F701" s="12" t="str">
        <f t="shared" si="199"/>
        <v/>
      </c>
      <c r="G701" s="12"/>
      <c r="H701"/>
      <c r="I701"/>
      <c r="J701" s="12">
        <f t="shared" si="200"/>
        <v>0</v>
      </c>
      <c r="K701" s="12" t="str">
        <f t="shared" si="201"/>
        <v/>
      </c>
      <c r="L701" s="12" t="str">
        <f t="shared" si="202"/>
        <v/>
      </c>
      <c r="M701" s="12" t="str">
        <f t="shared" si="203"/>
        <v/>
      </c>
      <c r="N701" s="12"/>
      <c r="P701"/>
      <c r="Q701"/>
      <c r="R701" s="12">
        <f t="shared" si="204"/>
        <v>0</v>
      </c>
      <c r="S701" s="12" t="str">
        <f t="shared" si="205"/>
        <v/>
      </c>
      <c r="T701" s="12" t="str">
        <f t="shared" si="206"/>
        <v/>
      </c>
      <c r="U701" s="12" t="str">
        <f t="shared" si="207"/>
        <v/>
      </c>
      <c r="V701" s="12"/>
      <c r="Y701" s="12">
        <f t="shared" si="208"/>
        <v>0</v>
      </c>
      <c r="Z701" s="12">
        <f t="shared" si="209"/>
        <v>0</v>
      </c>
      <c r="AA701" s="12" t="str">
        <f t="shared" si="210"/>
        <v/>
      </c>
      <c r="AB701" s="12" t="str">
        <f t="shared" si="211"/>
        <v/>
      </c>
      <c r="AC701" s="12" t="str">
        <f t="shared" si="212"/>
        <v/>
      </c>
      <c r="AD701" s="12" t="str">
        <f>IF(OR(AE701="",AE701="(blank)",AE701="Grand Total"),"",MAX($AD$3:AD700)+1)</f>
        <v/>
      </c>
    </row>
    <row r="702" spans="3:30">
      <c r="C702" s="12">
        <f t="shared" si="196"/>
        <v>0</v>
      </c>
      <c r="D702" s="12">
        <f t="shared" si="197"/>
        <v>0</v>
      </c>
      <c r="E702" s="12" t="str">
        <f t="shared" si="198"/>
        <v/>
      </c>
      <c r="F702" s="12" t="str">
        <f t="shared" si="199"/>
        <v/>
      </c>
      <c r="G702" s="12"/>
      <c r="H702"/>
      <c r="I702"/>
      <c r="J702" s="12">
        <f t="shared" si="200"/>
        <v>0</v>
      </c>
      <c r="K702" s="12" t="str">
        <f t="shared" si="201"/>
        <v/>
      </c>
      <c r="L702" s="12" t="str">
        <f t="shared" si="202"/>
        <v/>
      </c>
      <c r="M702" s="12" t="str">
        <f t="shared" si="203"/>
        <v/>
      </c>
      <c r="N702" s="12"/>
      <c r="P702"/>
      <c r="Q702"/>
      <c r="R702" s="12">
        <f t="shared" si="204"/>
        <v>0</v>
      </c>
      <c r="S702" s="12" t="str">
        <f t="shared" si="205"/>
        <v/>
      </c>
      <c r="T702" s="12" t="str">
        <f t="shared" si="206"/>
        <v/>
      </c>
      <c r="U702" s="12" t="str">
        <f t="shared" si="207"/>
        <v/>
      </c>
      <c r="V702" s="12"/>
      <c r="Y702" s="12">
        <f t="shared" si="208"/>
        <v>0</v>
      </c>
      <c r="Z702" s="12">
        <f t="shared" si="209"/>
        <v>0</v>
      </c>
      <c r="AA702" s="12" t="str">
        <f t="shared" si="210"/>
        <v/>
      </c>
      <c r="AB702" s="12" t="str">
        <f t="shared" si="211"/>
        <v/>
      </c>
      <c r="AC702" s="12" t="str">
        <f t="shared" si="212"/>
        <v/>
      </c>
      <c r="AD702" s="12" t="str">
        <f>IF(OR(AE702="",AE702="(blank)",AE702="Grand Total"),"",MAX($AD$3:AD701)+1)</f>
        <v/>
      </c>
    </row>
    <row r="703" spans="3:30">
      <c r="C703" s="12">
        <f t="shared" si="196"/>
        <v>0</v>
      </c>
      <c r="D703" s="12">
        <f t="shared" si="197"/>
        <v>0</v>
      </c>
      <c r="E703" s="12" t="str">
        <f t="shared" si="198"/>
        <v/>
      </c>
      <c r="F703" s="12" t="str">
        <f t="shared" si="199"/>
        <v/>
      </c>
      <c r="G703" s="12"/>
      <c r="H703"/>
      <c r="I703"/>
      <c r="J703" s="12">
        <f t="shared" si="200"/>
        <v>0</v>
      </c>
      <c r="K703" s="12" t="str">
        <f t="shared" si="201"/>
        <v/>
      </c>
      <c r="L703" s="12" t="str">
        <f t="shared" si="202"/>
        <v/>
      </c>
      <c r="M703" s="12" t="str">
        <f t="shared" si="203"/>
        <v/>
      </c>
      <c r="N703" s="12"/>
      <c r="P703"/>
      <c r="Q703"/>
      <c r="R703" s="12">
        <f t="shared" si="204"/>
        <v>0</v>
      </c>
      <c r="S703" s="12" t="str">
        <f t="shared" si="205"/>
        <v/>
      </c>
      <c r="T703" s="12" t="str">
        <f t="shared" si="206"/>
        <v/>
      </c>
      <c r="U703" s="12" t="str">
        <f t="shared" si="207"/>
        <v/>
      </c>
      <c r="V703" s="12"/>
      <c r="Y703" s="12">
        <f t="shared" si="208"/>
        <v>0</v>
      </c>
      <c r="Z703" s="12">
        <f t="shared" si="209"/>
        <v>0</v>
      </c>
      <c r="AA703" s="12" t="str">
        <f t="shared" si="210"/>
        <v/>
      </c>
      <c r="AB703" s="12" t="str">
        <f t="shared" si="211"/>
        <v/>
      </c>
      <c r="AC703" s="12" t="str">
        <f t="shared" si="212"/>
        <v/>
      </c>
      <c r="AD703" s="12" t="str">
        <f>IF(OR(AE703="",AE703="(blank)",AE703="Grand Total"),"",MAX($AD$3:AD702)+1)</f>
        <v/>
      </c>
    </row>
    <row r="704" spans="3:30">
      <c r="C704" s="12">
        <f t="shared" si="196"/>
        <v>0</v>
      </c>
      <c r="D704" s="12">
        <f t="shared" si="197"/>
        <v>0</v>
      </c>
      <c r="E704" s="12" t="str">
        <f t="shared" si="198"/>
        <v/>
      </c>
      <c r="F704" s="12" t="str">
        <f t="shared" si="199"/>
        <v/>
      </c>
      <c r="G704" s="12"/>
      <c r="H704"/>
      <c r="I704"/>
      <c r="J704" s="12">
        <f t="shared" si="200"/>
        <v>0</v>
      </c>
      <c r="K704" s="12" t="str">
        <f t="shared" si="201"/>
        <v/>
      </c>
      <c r="L704" s="12" t="str">
        <f t="shared" si="202"/>
        <v/>
      </c>
      <c r="M704" s="12" t="str">
        <f t="shared" si="203"/>
        <v/>
      </c>
      <c r="N704" s="12"/>
      <c r="P704"/>
      <c r="Q704"/>
      <c r="R704" s="12">
        <f t="shared" si="204"/>
        <v>0</v>
      </c>
      <c r="S704" s="12" t="str">
        <f t="shared" si="205"/>
        <v/>
      </c>
      <c r="T704" s="12" t="str">
        <f t="shared" si="206"/>
        <v/>
      </c>
      <c r="U704" s="12" t="str">
        <f t="shared" si="207"/>
        <v/>
      </c>
      <c r="V704" s="12"/>
      <c r="Y704" s="12">
        <f t="shared" si="208"/>
        <v>0</v>
      </c>
      <c r="Z704" s="12">
        <f t="shared" si="209"/>
        <v>0</v>
      </c>
      <c r="AA704" s="12" t="str">
        <f t="shared" si="210"/>
        <v/>
      </c>
      <c r="AB704" s="12" t="str">
        <f t="shared" si="211"/>
        <v/>
      </c>
      <c r="AC704" s="12" t="str">
        <f t="shared" si="212"/>
        <v/>
      </c>
      <c r="AD704" s="12" t="str">
        <f>IF(OR(AE704="",AE704="(blank)",AE704="Grand Total"),"",MAX($AD$3:AD703)+1)</f>
        <v/>
      </c>
    </row>
    <row r="705" spans="3:30">
      <c r="C705" s="12">
        <f t="shared" si="196"/>
        <v>0</v>
      </c>
      <c r="D705" s="12">
        <f t="shared" si="197"/>
        <v>0</v>
      </c>
      <c r="E705" s="12" t="str">
        <f t="shared" si="198"/>
        <v/>
      </c>
      <c r="F705" s="12" t="str">
        <f t="shared" si="199"/>
        <v/>
      </c>
      <c r="G705" s="12"/>
      <c r="H705"/>
      <c r="I705"/>
      <c r="J705" s="12">
        <f t="shared" si="200"/>
        <v>0</v>
      </c>
      <c r="K705" s="12" t="str">
        <f t="shared" si="201"/>
        <v/>
      </c>
      <c r="L705" s="12" t="str">
        <f t="shared" si="202"/>
        <v/>
      </c>
      <c r="M705" s="12" t="str">
        <f t="shared" si="203"/>
        <v/>
      </c>
      <c r="N705" s="12"/>
      <c r="P705"/>
      <c r="Q705"/>
      <c r="R705" s="12">
        <f t="shared" si="204"/>
        <v>0</v>
      </c>
      <c r="S705" s="12" t="str">
        <f t="shared" si="205"/>
        <v/>
      </c>
      <c r="T705" s="12" t="str">
        <f t="shared" si="206"/>
        <v/>
      </c>
      <c r="U705" s="12" t="str">
        <f t="shared" si="207"/>
        <v/>
      </c>
      <c r="V705" s="12"/>
      <c r="Y705" s="12">
        <f t="shared" si="208"/>
        <v>0</v>
      </c>
      <c r="Z705" s="12">
        <f t="shared" si="209"/>
        <v>0</v>
      </c>
      <c r="AA705" s="12" t="str">
        <f t="shared" si="210"/>
        <v/>
      </c>
      <c r="AB705" s="12" t="str">
        <f t="shared" si="211"/>
        <v/>
      </c>
      <c r="AC705" s="12" t="str">
        <f t="shared" si="212"/>
        <v/>
      </c>
      <c r="AD705" s="12" t="str">
        <f>IF(OR(AE705="",AE705="(blank)",AE705="Grand Total"),"",MAX($AD$3:AD704)+1)</f>
        <v/>
      </c>
    </row>
    <row r="706" spans="3:30">
      <c r="C706" s="12">
        <f t="shared" si="196"/>
        <v>0</v>
      </c>
      <c r="D706" s="12">
        <f t="shared" si="197"/>
        <v>0</v>
      </c>
      <c r="E706" s="12" t="str">
        <f t="shared" si="198"/>
        <v/>
      </c>
      <c r="F706" s="12" t="str">
        <f t="shared" si="199"/>
        <v/>
      </c>
      <c r="G706" s="12"/>
      <c r="H706"/>
      <c r="I706"/>
      <c r="J706" s="12">
        <f t="shared" si="200"/>
        <v>0</v>
      </c>
      <c r="K706" s="12" t="str">
        <f t="shared" si="201"/>
        <v/>
      </c>
      <c r="L706" s="12" t="str">
        <f t="shared" si="202"/>
        <v/>
      </c>
      <c r="M706" s="12" t="str">
        <f t="shared" si="203"/>
        <v/>
      </c>
      <c r="N706" s="12"/>
      <c r="P706"/>
      <c r="Q706"/>
      <c r="R706" s="12">
        <f t="shared" si="204"/>
        <v>0</v>
      </c>
      <c r="S706" s="12" t="str">
        <f t="shared" si="205"/>
        <v/>
      </c>
      <c r="T706" s="12" t="str">
        <f t="shared" si="206"/>
        <v/>
      </c>
      <c r="U706" s="12" t="str">
        <f t="shared" si="207"/>
        <v/>
      </c>
      <c r="V706" s="12"/>
      <c r="Y706" s="12">
        <f t="shared" si="208"/>
        <v>0</v>
      </c>
      <c r="Z706" s="12">
        <f t="shared" si="209"/>
        <v>0</v>
      </c>
      <c r="AA706" s="12" t="str">
        <f t="shared" si="210"/>
        <v/>
      </c>
      <c r="AB706" s="12" t="str">
        <f t="shared" si="211"/>
        <v/>
      </c>
      <c r="AC706" s="12" t="str">
        <f t="shared" si="212"/>
        <v/>
      </c>
      <c r="AD706" s="12" t="str">
        <f>IF(OR(AE706="",AE706="(blank)",AE706="Grand Total"),"",MAX($AD$3:AD705)+1)</f>
        <v/>
      </c>
    </row>
    <row r="707" spans="3:30">
      <c r="C707" s="12">
        <f t="shared" si="196"/>
        <v>0</v>
      </c>
      <c r="D707" s="12">
        <f t="shared" si="197"/>
        <v>0</v>
      </c>
      <c r="E707" s="12" t="str">
        <f t="shared" si="198"/>
        <v/>
      </c>
      <c r="F707" s="12" t="str">
        <f t="shared" si="199"/>
        <v/>
      </c>
      <c r="G707" s="12"/>
      <c r="H707"/>
      <c r="I707"/>
      <c r="J707" s="12">
        <f t="shared" si="200"/>
        <v>0</v>
      </c>
      <c r="K707" s="12" t="str">
        <f t="shared" si="201"/>
        <v/>
      </c>
      <c r="L707" s="12" t="str">
        <f t="shared" si="202"/>
        <v/>
      </c>
      <c r="M707" s="12" t="str">
        <f t="shared" si="203"/>
        <v/>
      </c>
      <c r="N707" s="12"/>
      <c r="P707"/>
      <c r="Q707"/>
      <c r="R707" s="12">
        <f t="shared" si="204"/>
        <v>0</v>
      </c>
      <c r="S707" s="12" t="str">
        <f t="shared" si="205"/>
        <v/>
      </c>
      <c r="T707" s="12" t="str">
        <f t="shared" si="206"/>
        <v/>
      </c>
      <c r="U707" s="12" t="str">
        <f t="shared" si="207"/>
        <v/>
      </c>
      <c r="V707" s="12"/>
      <c r="Y707" s="12">
        <f t="shared" si="208"/>
        <v>0</v>
      </c>
      <c r="Z707" s="12">
        <f t="shared" si="209"/>
        <v>0</v>
      </c>
      <c r="AA707" s="12" t="str">
        <f t="shared" si="210"/>
        <v/>
      </c>
      <c r="AB707" s="12" t="str">
        <f t="shared" si="211"/>
        <v/>
      </c>
      <c r="AC707" s="12" t="str">
        <f t="shared" si="212"/>
        <v/>
      </c>
      <c r="AD707" s="12" t="str">
        <f>IF(OR(AE707="",AE707="(blank)",AE707="Grand Total"),"",MAX($AD$3:AD706)+1)</f>
        <v/>
      </c>
    </row>
    <row r="708" spans="3:30">
      <c r="C708" s="12">
        <f t="shared" si="196"/>
        <v>0</v>
      </c>
      <c r="D708" s="12">
        <f t="shared" si="197"/>
        <v>0</v>
      </c>
      <c r="E708" s="12" t="str">
        <f t="shared" si="198"/>
        <v/>
      </c>
      <c r="F708" s="12" t="str">
        <f t="shared" si="199"/>
        <v/>
      </c>
      <c r="G708" s="12"/>
      <c r="H708"/>
      <c r="I708"/>
      <c r="J708" s="12">
        <f t="shared" si="200"/>
        <v>0</v>
      </c>
      <c r="K708" s="12" t="str">
        <f t="shared" si="201"/>
        <v/>
      </c>
      <c r="L708" s="12" t="str">
        <f t="shared" si="202"/>
        <v/>
      </c>
      <c r="M708" s="12" t="str">
        <f t="shared" si="203"/>
        <v/>
      </c>
      <c r="N708" s="12"/>
      <c r="P708"/>
      <c r="Q708"/>
      <c r="R708" s="12">
        <f t="shared" si="204"/>
        <v>0</v>
      </c>
      <c r="S708" s="12" t="str">
        <f t="shared" si="205"/>
        <v/>
      </c>
      <c r="T708" s="12" t="str">
        <f t="shared" si="206"/>
        <v/>
      </c>
      <c r="U708" s="12" t="str">
        <f t="shared" si="207"/>
        <v/>
      </c>
      <c r="V708" s="12"/>
      <c r="Y708" s="12">
        <f t="shared" si="208"/>
        <v>0</v>
      </c>
      <c r="Z708" s="12">
        <f t="shared" si="209"/>
        <v>0</v>
      </c>
      <c r="AA708" s="12" t="str">
        <f t="shared" si="210"/>
        <v/>
      </c>
      <c r="AB708" s="12" t="str">
        <f t="shared" si="211"/>
        <v/>
      </c>
      <c r="AC708" s="12" t="str">
        <f t="shared" si="212"/>
        <v/>
      </c>
      <c r="AD708" s="12" t="str">
        <f>IF(OR(AE708="",AE708="(blank)",AE708="Grand Total"),"",MAX($AD$3:AD707)+1)</f>
        <v/>
      </c>
    </row>
    <row r="709" spans="3:30">
      <c r="C709" s="12">
        <f t="shared" si="196"/>
        <v>0</v>
      </c>
      <c r="D709" s="12">
        <f t="shared" si="197"/>
        <v>0</v>
      </c>
      <c r="E709" s="12" t="str">
        <f t="shared" si="198"/>
        <v/>
      </c>
      <c r="F709" s="12" t="str">
        <f t="shared" si="199"/>
        <v/>
      </c>
      <c r="G709" s="12"/>
      <c r="H709"/>
      <c r="I709"/>
      <c r="J709" s="12">
        <f t="shared" si="200"/>
        <v>0</v>
      </c>
      <c r="K709" s="12" t="str">
        <f t="shared" si="201"/>
        <v/>
      </c>
      <c r="L709" s="12" t="str">
        <f t="shared" si="202"/>
        <v/>
      </c>
      <c r="M709" s="12" t="str">
        <f t="shared" si="203"/>
        <v/>
      </c>
      <c r="N709" s="12"/>
      <c r="P709"/>
      <c r="Q709"/>
      <c r="R709" s="12">
        <f t="shared" si="204"/>
        <v>0</v>
      </c>
      <c r="S709" s="12" t="str">
        <f t="shared" si="205"/>
        <v/>
      </c>
      <c r="T709" s="12" t="str">
        <f t="shared" si="206"/>
        <v/>
      </c>
      <c r="U709" s="12" t="str">
        <f t="shared" si="207"/>
        <v/>
      </c>
      <c r="V709" s="12"/>
      <c r="Y709" s="12">
        <f t="shared" si="208"/>
        <v>0</v>
      </c>
      <c r="Z709" s="12">
        <f t="shared" si="209"/>
        <v>0</v>
      </c>
      <c r="AA709" s="12" t="str">
        <f t="shared" si="210"/>
        <v/>
      </c>
      <c r="AB709" s="12" t="str">
        <f t="shared" si="211"/>
        <v/>
      </c>
      <c r="AC709" s="12" t="str">
        <f t="shared" si="212"/>
        <v/>
      </c>
      <c r="AD709" s="12" t="str">
        <f>IF(OR(AE709="",AE709="(blank)",AE709="Grand Total"),"",MAX($AD$3:AD708)+1)</f>
        <v/>
      </c>
    </row>
    <row r="710" spans="3:30">
      <c r="C710" s="12">
        <f t="shared" si="196"/>
        <v>0</v>
      </c>
      <c r="D710" s="12">
        <f t="shared" si="197"/>
        <v>0</v>
      </c>
      <c r="E710" s="12" t="str">
        <f t="shared" si="198"/>
        <v/>
      </c>
      <c r="F710" s="12" t="str">
        <f t="shared" si="199"/>
        <v/>
      </c>
      <c r="G710" s="12"/>
      <c r="H710"/>
      <c r="I710"/>
      <c r="J710" s="12">
        <f t="shared" si="200"/>
        <v>0</v>
      </c>
      <c r="K710" s="12" t="str">
        <f t="shared" si="201"/>
        <v/>
      </c>
      <c r="L710" s="12" t="str">
        <f t="shared" si="202"/>
        <v/>
      </c>
      <c r="M710" s="12" t="str">
        <f t="shared" si="203"/>
        <v/>
      </c>
      <c r="N710" s="12"/>
      <c r="P710"/>
      <c r="Q710"/>
      <c r="R710" s="12">
        <f t="shared" si="204"/>
        <v>0</v>
      </c>
      <c r="S710" s="12" t="str">
        <f t="shared" si="205"/>
        <v/>
      </c>
      <c r="T710" s="12" t="str">
        <f t="shared" si="206"/>
        <v/>
      </c>
      <c r="U710" s="12" t="str">
        <f t="shared" si="207"/>
        <v/>
      </c>
      <c r="V710" s="12"/>
      <c r="Y710" s="12">
        <f t="shared" si="208"/>
        <v>0</v>
      </c>
      <c r="Z710" s="12">
        <f t="shared" si="209"/>
        <v>0</v>
      </c>
      <c r="AA710" s="12" t="str">
        <f t="shared" si="210"/>
        <v/>
      </c>
      <c r="AB710" s="12" t="str">
        <f t="shared" si="211"/>
        <v/>
      </c>
      <c r="AC710" s="12" t="str">
        <f t="shared" si="212"/>
        <v/>
      </c>
      <c r="AD710" s="12" t="str">
        <f>IF(OR(AE710="",AE710="(blank)",AE710="Grand Total"),"",MAX($AD$3:AD709)+1)</f>
        <v/>
      </c>
    </row>
    <row r="711" spans="3:30">
      <c r="C711" s="12">
        <f t="shared" si="196"/>
        <v>0</v>
      </c>
      <c r="D711" s="12">
        <f t="shared" si="197"/>
        <v>0</v>
      </c>
      <c r="E711" s="12" t="str">
        <f t="shared" si="198"/>
        <v/>
      </c>
      <c r="F711" s="12" t="str">
        <f t="shared" si="199"/>
        <v/>
      </c>
      <c r="G711" s="12"/>
      <c r="H711"/>
      <c r="I711"/>
      <c r="J711" s="12">
        <f t="shared" si="200"/>
        <v>0</v>
      </c>
      <c r="K711" s="12" t="str">
        <f t="shared" si="201"/>
        <v/>
      </c>
      <c r="L711" s="12" t="str">
        <f t="shared" si="202"/>
        <v/>
      </c>
      <c r="M711" s="12" t="str">
        <f t="shared" si="203"/>
        <v/>
      </c>
      <c r="N711" s="12"/>
      <c r="P711"/>
      <c r="Q711"/>
      <c r="R711" s="12">
        <f t="shared" si="204"/>
        <v>0</v>
      </c>
      <c r="S711" s="12" t="str">
        <f t="shared" si="205"/>
        <v/>
      </c>
      <c r="T711" s="12" t="str">
        <f t="shared" si="206"/>
        <v/>
      </c>
      <c r="U711" s="12" t="str">
        <f t="shared" si="207"/>
        <v/>
      </c>
      <c r="V711" s="12"/>
      <c r="Y711" s="12">
        <f t="shared" si="208"/>
        <v>0</v>
      </c>
      <c r="Z711" s="12">
        <f t="shared" si="209"/>
        <v>0</v>
      </c>
      <c r="AA711" s="12" t="str">
        <f t="shared" si="210"/>
        <v/>
      </c>
      <c r="AB711" s="12" t="str">
        <f t="shared" si="211"/>
        <v/>
      </c>
      <c r="AC711" s="12" t="str">
        <f t="shared" si="212"/>
        <v/>
      </c>
      <c r="AD711" s="12" t="str">
        <f>IF(OR(AE711="",AE711="(blank)",AE711="Grand Total"),"",MAX($AD$3:AD710)+1)</f>
        <v/>
      </c>
    </row>
    <row r="712" spans="3:30">
      <c r="C712" s="12">
        <f t="shared" si="196"/>
        <v>0</v>
      </c>
      <c r="D712" s="12">
        <f t="shared" si="197"/>
        <v>0</v>
      </c>
      <c r="E712" s="12" t="str">
        <f t="shared" si="198"/>
        <v/>
      </c>
      <c r="F712" s="12" t="str">
        <f t="shared" si="199"/>
        <v/>
      </c>
      <c r="G712" s="12"/>
      <c r="H712"/>
      <c r="I712"/>
      <c r="J712" s="12">
        <f t="shared" si="200"/>
        <v>0</v>
      </c>
      <c r="K712" s="12" t="str">
        <f t="shared" si="201"/>
        <v/>
      </c>
      <c r="L712" s="12" t="str">
        <f t="shared" si="202"/>
        <v/>
      </c>
      <c r="M712" s="12" t="str">
        <f t="shared" si="203"/>
        <v/>
      </c>
      <c r="N712" s="12"/>
      <c r="P712"/>
      <c r="Q712"/>
      <c r="R712" s="12">
        <f t="shared" si="204"/>
        <v>0</v>
      </c>
      <c r="S712" s="12" t="str">
        <f t="shared" si="205"/>
        <v/>
      </c>
      <c r="T712" s="12" t="str">
        <f t="shared" si="206"/>
        <v/>
      </c>
      <c r="U712" s="12" t="str">
        <f t="shared" si="207"/>
        <v/>
      </c>
      <c r="V712" s="12"/>
      <c r="Y712" s="12">
        <f t="shared" si="208"/>
        <v>0</v>
      </c>
      <c r="Z712" s="12">
        <f t="shared" si="209"/>
        <v>0</v>
      </c>
      <c r="AA712" s="12" t="str">
        <f t="shared" si="210"/>
        <v/>
      </c>
      <c r="AB712" s="12" t="str">
        <f t="shared" si="211"/>
        <v/>
      </c>
      <c r="AC712" s="12" t="str">
        <f t="shared" si="212"/>
        <v/>
      </c>
      <c r="AD712" s="12" t="str">
        <f>IF(OR(AE712="",AE712="(blank)",AE712="Grand Total"),"",MAX($AD$3:AD711)+1)</f>
        <v/>
      </c>
    </row>
    <row r="713" spans="3:30">
      <c r="C713" s="12">
        <f t="shared" si="196"/>
        <v>0</v>
      </c>
      <c r="D713" s="12">
        <f t="shared" si="197"/>
        <v>0</v>
      </c>
      <c r="E713" s="12" t="str">
        <f t="shared" si="198"/>
        <v/>
      </c>
      <c r="F713" s="12" t="str">
        <f t="shared" si="199"/>
        <v/>
      </c>
      <c r="G713" s="12"/>
      <c r="H713"/>
      <c r="I713"/>
      <c r="J713" s="12">
        <f t="shared" si="200"/>
        <v>0</v>
      </c>
      <c r="K713" s="12" t="str">
        <f t="shared" si="201"/>
        <v/>
      </c>
      <c r="L713" s="12" t="str">
        <f t="shared" si="202"/>
        <v/>
      </c>
      <c r="M713" s="12" t="str">
        <f t="shared" si="203"/>
        <v/>
      </c>
      <c r="N713" s="12"/>
      <c r="P713"/>
      <c r="Q713"/>
      <c r="R713" s="12">
        <f t="shared" si="204"/>
        <v>0</v>
      </c>
      <c r="S713" s="12" t="str">
        <f t="shared" si="205"/>
        <v/>
      </c>
      <c r="T713" s="12" t="str">
        <f t="shared" si="206"/>
        <v/>
      </c>
      <c r="U713" s="12" t="str">
        <f t="shared" si="207"/>
        <v/>
      </c>
      <c r="V713" s="12"/>
      <c r="Y713" s="12">
        <f t="shared" si="208"/>
        <v>0</v>
      </c>
      <c r="Z713" s="12">
        <f t="shared" si="209"/>
        <v>0</v>
      </c>
      <c r="AA713" s="12" t="str">
        <f t="shared" si="210"/>
        <v/>
      </c>
      <c r="AB713" s="12" t="str">
        <f t="shared" si="211"/>
        <v/>
      </c>
      <c r="AC713" s="12" t="str">
        <f t="shared" si="212"/>
        <v/>
      </c>
      <c r="AD713" s="12" t="str">
        <f>IF(OR(AE713="",AE713="(blank)",AE713="Grand Total"),"",MAX($AD$3:AD712)+1)</f>
        <v/>
      </c>
    </row>
    <row r="714" spans="3:30">
      <c r="C714" s="12">
        <f t="shared" si="196"/>
        <v>0</v>
      </c>
      <c r="D714" s="12">
        <f t="shared" si="197"/>
        <v>0</v>
      </c>
      <c r="E714" s="12" t="str">
        <f t="shared" si="198"/>
        <v/>
      </c>
      <c r="F714" s="12" t="str">
        <f t="shared" si="199"/>
        <v/>
      </c>
      <c r="G714" s="12"/>
      <c r="H714"/>
      <c r="I714"/>
      <c r="J714" s="12">
        <f t="shared" si="200"/>
        <v>0</v>
      </c>
      <c r="K714" s="12" t="str">
        <f t="shared" si="201"/>
        <v/>
      </c>
      <c r="L714" s="12" t="str">
        <f t="shared" si="202"/>
        <v/>
      </c>
      <c r="M714" s="12" t="str">
        <f t="shared" si="203"/>
        <v/>
      </c>
      <c r="N714" s="12"/>
      <c r="P714"/>
      <c r="Q714"/>
      <c r="R714" s="12">
        <f t="shared" si="204"/>
        <v>0</v>
      </c>
      <c r="S714" s="12" t="str">
        <f t="shared" si="205"/>
        <v/>
      </c>
      <c r="T714" s="12" t="str">
        <f t="shared" si="206"/>
        <v/>
      </c>
      <c r="U714" s="12" t="str">
        <f t="shared" si="207"/>
        <v/>
      </c>
      <c r="V714" s="12"/>
      <c r="Y714" s="12">
        <f t="shared" si="208"/>
        <v>0</v>
      </c>
      <c r="Z714" s="12">
        <f t="shared" si="209"/>
        <v>0</v>
      </c>
      <c r="AA714" s="12" t="str">
        <f t="shared" si="210"/>
        <v/>
      </c>
      <c r="AB714" s="12" t="str">
        <f t="shared" si="211"/>
        <v/>
      </c>
      <c r="AC714" s="12" t="str">
        <f t="shared" si="212"/>
        <v/>
      </c>
      <c r="AD714" s="12" t="str">
        <f>IF(OR(AE714="",AE714="(blank)",AE714="Grand Total"),"",MAX($AD$3:AD713)+1)</f>
        <v/>
      </c>
    </row>
    <row r="715" spans="3:30">
      <c r="C715" s="12">
        <f t="shared" si="196"/>
        <v>0</v>
      </c>
      <c r="D715" s="12">
        <f t="shared" si="197"/>
        <v>0</v>
      </c>
      <c r="E715" s="12" t="str">
        <f t="shared" si="198"/>
        <v/>
      </c>
      <c r="F715" s="12" t="str">
        <f t="shared" si="199"/>
        <v/>
      </c>
      <c r="G715" s="12"/>
      <c r="H715"/>
      <c r="I715"/>
      <c r="J715" s="12">
        <f t="shared" si="200"/>
        <v>0</v>
      </c>
      <c r="K715" s="12" t="str">
        <f t="shared" si="201"/>
        <v/>
      </c>
      <c r="L715" s="12" t="str">
        <f t="shared" si="202"/>
        <v/>
      </c>
      <c r="M715" s="12" t="str">
        <f t="shared" si="203"/>
        <v/>
      </c>
      <c r="N715" s="12"/>
      <c r="P715"/>
      <c r="Q715"/>
      <c r="R715" s="12">
        <f t="shared" si="204"/>
        <v>0</v>
      </c>
      <c r="S715" s="12" t="str">
        <f t="shared" si="205"/>
        <v/>
      </c>
      <c r="T715" s="12" t="str">
        <f t="shared" si="206"/>
        <v/>
      </c>
      <c r="U715" s="12" t="str">
        <f t="shared" si="207"/>
        <v/>
      </c>
      <c r="V715" s="12"/>
      <c r="Y715" s="12">
        <f t="shared" si="208"/>
        <v>0</v>
      </c>
      <c r="Z715" s="12">
        <f t="shared" si="209"/>
        <v>0</v>
      </c>
      <c r="AA715" s="12" t="str">
        <f t="shared" si="210"/>
        <v/>
      </c>
      <c r="AB715" s="12" t="str">
        <f t="shared" si="211"/>
        <v/>
      </c>
      <c r="AC715" s="12" t="str">
        <f t="shared" si="212"/>
        <v/>
      </c>
      <c r="AD715" s="12" t="str">
        <f>IF(OR(AE715="",AE715="(blank)",AE715="Grand Total"),"",MAX($AD$3:AD714)+1)</f>
        <v/>
      </c>
    </row>
    <row r="716" spans="3:30">
      <c r="C716" s="12">
        <f t="shared" si="196"/>
        <v>0</v>
      </c>
      <c r="D716" s="12">
        <f t="shared" si="197"/>
        <v>0</v>
      </c>
      <c r="E716" s="12" t="str">
        <f t="shared" si="198"/>
        <v/>
      </c>
      <c r="F716" s="12" t="str">
        <f t="shared" si="199"/>
        <v/>
      </c>
      <c r="G716" s="12"/>
      <c r="H716"/>
      <c r="I716"/>
      <c r="J716" s="12">
        <f t="shared" si="200"/>
        <v>0</v>
      </c>
      <c r="K716" s="12" t="str">
        <f t="shared" si="201"/>
        <v/>
      </c>
      <c r="L716" s="12" t="str">
        <f t="shared" si="202"/>
        <v/>
      </c>
      <c r="M716" s="12" t="str">
        <f t="shared" si="203"/>
        <v/>
      </c>
      <c r="N716" s="12"/>
      <c r="P716"/>
      <c r="Q716"/>
      <c r="R716" s="12">
        <f t="shared" si="204"/>
        <v>0</v>
      </c>
      <c r="S716" s="12" t="str">
        <f t="shared" si="205"/>
        <v/>
      </c>
      <c r="T716" s="12" t="str">
        <f t="shared" si="206"/>
        <v/>
      </c>
      <c r="U716" s="12" t="str">
        <f t="shared" si="207"/>
        <v/>
      </c>
      <c r="V716" s="12"/>
      <c r="Y716" s="12">
        <f t="shared" si="208"/>
        <v>0</v>
      </c>
      <c r="Z716" s="12">
        <f t="shared" si="209"/>
        <v>0</v>
      </c>
      <c r="AA716" s="12" t="str">
        <f t="shared" si="210"/>
        <v/>
      </c>
      <c r="AB716" s="12" t="str">
        <f t="shared" si="211"/>
        <v/>
      </c>
      <c r="AC716" s="12" t="str">
        <f t="shared" si="212"/>
        <v/>
      </c>
      <c r="AD716" s="12" t="str">
        <f>IF(OR(AE716="",AE716="(blank)",AE716="Grand Total"),"",MAX($AD$3:AD715)+1)</f>
        <v/>
      </c>
    </row>
    <row r="717" spans="3:30">
      <c r="C717" s="12">
        <f t="shared" si="196"/>
        <v>0</v>
      </c>
      <c r="D717" s="12">
        <f t="shared" si="197"/>
        <v>0</v>
      </c>
      <c r="E717" s="12" t="str">
        <f t="shared" si="198"/>
        <v/>
      </c>
      <c r="F717" s="12" t="str">
        <f t="shared" si="199"/>
        <v/>
      </c>
      <c r="G717" s="12"/>
      <c r="H717"/>
      <c r="I717"/>
      <c r="J717" s="12">
        <f t="shared" si="200"/>
        <v>0</v>
      </c>
      <c r="K717" s="12" t="str">
        <f t="shared" si="201"/>
        <v/>
      </c>
      <c r="L717" s="12" t="str">
        <f t="shared" si="202"/>
        <v/>
      </c>
      <c r="M717" s="12" t="str">
        <f t="shared" si="203"/>
        <v/>
      </c>
      <c r="N717" s="12"/>
      <c r="P717"/>
      <c r="Q717"/>
      <c r="R717" s="12">
        <f t="shared" si="204"/>
        <v>0</v>
      </c>
      <c r="S717" s="12" t="str">
        <f t="shared" si="205"/>
        <v/>
      </c>
      <c r="T717" s="12" t="str">
        <f t="shared" si="206"/>
        <v/>
      </c>
      <c r="U717" s="12" t="str">
        <f t="shared" si="207"/>
        <v/>
      </c>
      <c r="V717" s="12"/>
      <c r="Y717" s="12">
        <f t="shared" si="208"/>
        <v>0</v>
      </c>
      <c r="Z717" s="12">
        <f t="shared" si="209"/>
        <v>0</v>
      </c>
      <c r="AA717" s="12" t="str">
        <f t="shared" si="210"/>
        <v/>
      </c>
      <c r="AB717" s="12" t="str">
        <f t="shared" si="211"/>
        <v/>
      </c>
      <c r="AC717" s="12" t="str">
        <f t="shared" si="212"/>
        <v/>
      </c>
      <c r="AD717" s="12" t="str">
        <f>IF(OR(AE717="",AE717="(blank)",AE717="Grand Total"),"",MAX($AD$3:AD716)+1)</f>
        <v/>
      </c>
    </row>
    <row r="718" spans="3:30">
      <c r="C718" s="12">
        <f t="shared" si="196"/>
        <v>0</v>
      </c>
      <c r="D718" s="12">
        <f t="shared" si="197"/>
        <v>0</v>
      </c>
      <c r="E718" s="12" t="str">
        <f t="shared" si="198"/>
        <v/>
      </c>
      <c r="F718" s="12" t="str">
        <f t="shared" si="199"/>
        <v/>
      </c>
      <c r="G718" s="12"/>
      <c r="H718"/>
      <c r="I718"/>
      <c r="J718" s="12">
        <f t="shared" si="200"/>
        <v>0</v>
      </c>
      <c r="K718" s="12" t="str">
        <f t="shared" si="201"/>
        <v/>
      </c>
      <c r="L718" s="12" t="str">
        <f t="shared" si="202"/>
        <v/>
      </c>
      <c r="M718" s="12" t="str">
        <f t="shared" si="203"/>
        <v/>
      </c>
      <c r="N718" s="12"/>
      <c r="P718"/>
      <c r="Q718"/>
      <c r="R718" s="12">
        <f t="shared" si="204"/>
        <v>0</v>
      </c>
      <c r="S718" s="12" t="str">
        <f t="shared" si="205"/>
        <v/>
      </c>
      <c r="T718" s="12" t="str">
        <f t="shared" si="206"/>
        <v/>
      </c>
      <c r="U718" s="12" t="str">
        <f t="shared" si="207"/>
        <v/>
      </c>
      <c r="V718" s="12"/>
      <c r="Y718" s="12">
        <f t="shared" si="208"/>
        <v>0</v>
      </c>
      <c r="Z718" s="12">
        <f t="shared" si="209"/>
        <v>0</v>
      </c>
      <c r="AA718" s="12" t="str">
        <f t="shared" si="210"/>
        <v/>
      </c>
      <c r="AB718" s="12" t="str">
        <f t="shared" si="211"/>
        <v/>
      </c>
      <c r="AC718" s="12" t="str">
        <f t="shared" si="212"/>
        <v/>
      </c>
      <c r="AD718" s="12" t="str">
        <f>IF(OR(AE718="",AE718="(blank)",AE718="Grand Total"),"",MAX($AD$3:AD717)+1)</f>
        <v/>
      </c>
    </row>
    <row r="719" spans="3:30">
      <c r="C719" s="12">
        <f t="shared" si="196"/>
        <v>0</v>
      </c>
      <c r="D719" s="12">
        <f t="shared" si="197"/>
        <v>0</v>
      </c>
      <c r="E719" s="12" t="str">
        <f t="shared" si="198"/>
        <v/>
      </c>
      <c r="F719" s="12" t="str">
        <f t="shared" si="199"/>
        <v/>
      </c>
      <c r="G719" s="12"/>
      <c r="H719"/>
      <c r="I719"/>
      <c r="J719" s="12">
        <f t="shared" si="200"/>
        <v>0</v>
      </c>
      <c r="K719" s="12" t="str">
        <f t="shared" si="201"/>
        <v/>
      </c>
      <c r="L719" s="12" t="str">
        <f t="shared" si="202"/>
        <v/>
      </c>
      <c r="M719" s="12" t="str">
        <f t="shared" si="203"/>
        <v/>
      </c>
      <c r="N719" s="12"/>
      <c r="P719"/>
      <c r="Q719"/>
      <c r="R719" s="12">
        <f t="shared" si="204"/>
        <v>0</v>
      </c>
      <c r="S719" s="12" t="str">
        <f t="shared" si="205"/>
        <v/>
      </c>
      <c r="T719" s="12" t="str">
        <f t="shared" si="206"/>
        <v/>
      </c>
      <c r="U719" s="12" t="str">
        <f t="shared" si="207"/>
        <v/>
      </c>
      <c r="V719" s="12"/>
      <c r="Y719" s="12">
        <f t="shared" si="208"/>
        <v>0</v>
      </c>
      <c r="Z719" s="12">
        <f t="shared" si="209"/>
        <v>0</v>
      </c>
      <c r="AA719" s="12" t="str">
        <f t="shared" si="210"/>
        <v/>
      </c>
      <c r="AB719" s="12" t="str">
        <f t="shared" si="211"/>
        <v/>
      </c>
      <c r="AC719" s="12" t="str">
        <f t="shared" si="212"/>
        <v/>
      </c>
      <c r="AD719" s="12" t="str">
        <f>IF(OR(AE719="",AE719="(blank)",AE719="Grand Total"),"",MAX($AD$3:AD718)+1)</f>
        <v/>
      </c>
    </row>
    <row r="720" spans="3:30">
      <c r="C720" s="12">
        <f t="shared" si="196"/>
        <v>0</v>
      </c>
      <c r="D720" s="12">
        <f t="shared" si="197"/>
        <v>0</v>
      </c>
      <c r="E720" s="12" t="str">
        <f t="shared" si="198"/>
        <v/>
      </c>
      <c r="F720" s="12" t="str">
        <f t="shared" si="199"/>
        <v/>
      </c>
      <c r="G720" s="12"/>
      <c r="H720"/>
      <c r="I720"/>
      <c r="J720" s="12">
        <f t="shared" si="200"/>
        <v>0</v>
      </c>
      <c r="K720" s="12" t="str">
        <f t="shared" si="201"/>
        <v/>
      </c>
      <c r="L720" s="12" t="str">
        <f t="shared" si="202"/>
        <v/>
      </c>
      <c r="M720" s="12" t="str">
        <f t="shared" si="203"/>
        <v/>
      </c>
      <c r="N720" s="12"/>
      <c r="P720"/>
      <c r="Q720"/>
      <c r="R720" s="12">
        <f t="shared" si="204"/>
        <v>0</v>
      </c>
      <c r="S720" s="12" t="str">
        <f t="shared" si="205"/>
        <v/>
      </c>
      <c r="T720" s="12" t="str">
        <f t="shared" si="206"/>
        <v/>
      </c>
      <c r="U720" s="12" t="str">
        <f t="shared" si="207"/>
        <v/>
      </c>
      <c r="V720" s="12"/>
      <c r="Y720" s="12">
        <f t="shared" si="208"/>
        <v>0</v>
      </c>
      <c r="Z720" s="12">
        <f t="shared" si="209"/>
        <v>0</v>
      </c>
      <c r="AA720" s="12" t="str">
        <f t="shared" si="210"/>
        <v/>
      </c>
      <c r="AB720" s="12" t="str">
        <f t="shared" si="211"/>
        <v/>
      </c>
      <c r="AC720" s="12" t="str">
        <f t="shared" si="212"/>
        <v/>
      </c>
      <c r="AD720" s="12" t="str">
        <f>IF(OR(AE720="",AE720="(blank)",AE720="Grand Total"),"",MAX($AD$3:AD719)+1)</f>
        <v/>
      </c>
    </row>
    <row r="721" spans="3:30">
      <c r="C721" s="12">
        <f t="shared" si="196"/>
        <v>0</v>
      </c>
      <c r="D721" s="12">
        <f t="shared" si="197"/>
        <v>0</v>
      </c>
      <c r="E721" s="12" t="str">
        <f t="shared" si="198"/>
        <v/>
      </c>
      <c r="F721" s="12" t="str">
        <f t="shared" si="199"/>
        <v/>
      </c>
      <c r="G721" s="12"/>
      <c r="H721"/>
      <c r="I721"/>
      <c r="J721" s="12">
        <f t="shared" si="200"/>
        <v>0</v>
      </c>
      <c r="K721" s="12" t="str">
        <f t="shared" si="201"/>
        <v/>
      </c>
      <c r="L721" s="12" t="str">
        <f t="shared" si="202"/>
        <v/>
      </c>
      <c r="M721" s="12" t="str">
        <f t="shared" si="203"/>
        <v/>
      </c>
      <c r="N721" s="12"/>
      <c r="P721"/>
      <c r="Q721"/>
      <c r="R721" s="12">
        <f t="shared" si="204"/>
        <v>0</v>
      </c>
      <c r="S721" s="12" t="str">
        <f t="shared" si="205"/>
        <v/>
      </c>
      <c r="T721" s="12" t="str">
        <f t="shared" si="206"/>
        <v/>
      </c>
      <c r="U721" s="12" t="str">
        <f t="shared" si="207"/>
        <v/>
      </c>
      <c r="V721" s="12"/>
      <c r="Y721" s="12">
        <f t="shared" si="208"/>
        <v>0</v>
      </c>
      <c r="Z721" s="12">
        <f t="shared" si="209"/>
        <v>0</v>
      </c>
      <c r="AA721" s="12" t="str">
        <f t="shared" si="210"/>
        <v/>
      </c>
      <c r="AB721" s="12" t="str">
        <f t="shared" si="211"/>
        <v/>
      </c>
      <c r="AC721" s="12" t="str">
        <f t="shared" si="212"/>
        <v/>
      </c>
      <c r="AD721" s="12" t="str">
        <f>IF(OR(AE721="",AE721="(blank)",AE721="Grand Total"),"",MAX($AD$3:AD720)+1)</f>
        <v/>
      </c>
    </row>
    <row r="722" spans="3:30">
      <c r="C722" s="12">
        <f t="shared" si="196"/>
        <v>0</v>
      </c>
      <c r="D722" s="12">
        <f t="shared" si="197"/>
        <v>0</v>
      </c>
      <c r="E722" s="12" t="str">
        <f t="shared" si="198"/>
        <v/>
      </c>
      <c r="F722" s="12" t="str">
        <f t="shared" si="199"/>
        <v/>
      </c>
      <c r="G722" s="12"/>
      <c r="H722"/>
      <c r="I722"/>
      <c r="J722" s="12">
        <f t="shared" si="200"/>
        <v>0</v>
      </c>
      <c r="K722" s="12" t="str">
        <f t="shared" si="201"/>
        <v/>
      </c>
      <c r="L722" s="12" t="str">
        <f t="shared" si="202"/>
        <v/>
      </c>
      <c r="M722" s="12" t="str">
        <f t="shared" si="203"/>
        <v/>
      </c>
      <c r="N722" s="12"/>
      <c r="P722"/>
      <c r="Q722"/>
      <c r="R722" s="12">
        <f t="shared" si="204"/>
        <v>0</v>
      </c>
      <c r="S722" s="12" t="str">
        <f t="shared" si="205"/>
        <v/>
      </c>
      <c r="T722" s="12" t="str">
        <f t="shared" si="206"/>
        <v/>
      </c>
      <c r="U722" s="12" t="str">
        <f t="shared" si="207"/>
        <v/>
      </c>
      <c r="V722" s="12"/>
      <c r="Y722" s="12">
        <f t="shared" si="208"/>
        <v>0</v>
      </c>
      <c r="Z722" s="12">
        <f t="shared" si="209"/>
        <v>0</v>
      </c>
      <c r="AA722" s="12" t="str">
        <f t="shared" si="210"/>
        <v/>
      </c>
      <c r="AB722" s="12" t="str">
        <f t="shared" si="211"/>
        <v/>
      </c>
      <c r="AC722" s="12" t="str">
        <f t="shared" si="212"/>
        <v/>
      </c>
      <c r="AD722" s="12" t="str">
        <f>IF(OR(AE722="",AE722="(blank)",AE722="Grand Total"),"",MAX($AD$3:AD721)+1)</f>
        <v/>
      </c>
    </row>
    <row r="723" spans="3:30">
      <c r="C723" s="12">
        <f t="shared" si="196"/>
        <v>0</v>
      </c>
      <c r="D723" s="12">
        <f t="shared" si="197"/>
        <v>0</v>
      </c>
      <c r="E723" s="12" t="str">
        <f t="shared" si="198"/>
        <v/>
      </c>
      <c r="F723" s="12" t="str">
        <f t="shared" si="199"/>
        <v/>
      </c>
      <c r="G723" s="12"/>
      <c r="H723"/>
      <c r="I723"/>
      <c r="J723" s="12">
        <f t="shared" si="200"/>
        <v>0</v>
      </c>
      <c r="K723" s="12" t="str">
        <f t="shared" si="201"/>
        <v/>
      </c>
      <c r="L723" s="12" t="str">
        <f t="shared" si="202"/>
        <v/>
      </c>
      <c r="M723" s="12" t="str">
        <f t="shared" si="203"/>
        <v/>
      </c>
      <c r="N723" s="12"/>
      <c r="P723"/>
      <c r="Q723"/>
      <c r="R723" s="12">
        <f t="shared" si="204"/>
        <v>0</v>
      </c>
      <c r="S723" s="12" t="str">
        <f t="shared" si="205"/>
        <v/>
      </c>
      <c r="T723" s="12" t="str">
        <f t="shared" si="206"/>
        <v/>
      </c>
      <c r="U723" s="12" t="str">
        <f t="shared" si="207"/>
        <v/>
      </c>
      <c r="V723" s="12"/>
      <c r="Y723" s="12">
        <f t="shared" si="208"/>
        <v>0</v>
      </c>
      <c r="Z723" s="12">
        <f t="shared" si="209"/>
        <v>0</v>
      </c>
      <c r="AA723" s="12" t="str">
        <f t="shared" si="210"/>
        <v/>
      </c>
      <c r="AB723" s="12" t="str">
        <f t="shared" si="211"/>
        <v/>
      </c>
      <c r="AC723" s="12" t="str">
        <f t="shared" si="212"/>
        <v/>
      </c>
      <c r="AD723" s="12" t="str">
        <f>IF(OR(AE723="",AE723="(blank)",AE723="Grand Total"),"",MAX($AD$3:AD722)+1)</f>
        <v/>
      </c>
    </row>
    <row r="724" spans="3:30">
      <c r="C724" s="12">
        <f t="shared" si="196"/>
        <v>0</v>
      </c>
      <c r="D724" s="12">
        <f t="shared" si="197"/>
        <v>0</v>
      </c>
      <c r="E724" s="12" t="str">
        <f t="shared" si="198"/>
        <v/>
      </c>
      <c r="F724" s="12" t="str">
        <f t="shared" si="199"/>
        <v/>
      </c>
      <c r="G724" s="12"/>
      <c r="H724"/>
      <c r="I724"/>
      <c r="J724" s="12">
        <f t="shared" si="200"/>
        <v>0</v>
      </c>
      <c r="K724" s="12" t="str">
        <f t="shared" si="201"/>
        <v/>
      </c>
      <c r="L724" s="12" t="str">
        <f t="shared" si="202"/>
        <v/>
      </c>
      <c r="M724" s="12" t="str">
        <f t="shared" si="203"/>
        <v/>
      </c>
      <c r="N724" s="12"/>
      <c r="P724"/>
      <c r="Q724"/>
      <c r="R724" s="12">
        <f t="shared" si="204"/>
        <v>0</v>
      </c>
      <c r="S724" s="12" t="str">
        <f t="shared" si="205"/>
        <v/>
      </c>
      <c r="T724" s="12" t="str">
        <f t="shared" si="206"/>
        <v/>
      </c>
      <c r="U724" s="12" t="str">
        <f t="shared" si="207"/>
        <v/>
      </c>
      <c r="V724" s="12"/>
      <c r="Y724" s="12">
        <f t="shared" si="208"/>
        <v>0</v>
      </c>
      <c r="Z724" s="12">
        <f t="shared" si="209"/>
        <v>0</v>
      </c>
      <c r="AA724" s="12" t="str">
        <f t="shared" si="210"/>
        <v/>
      </c>
      <c r="AB724" s="12" t="str">
        <f t="shared" si="211"/>
        <v/>
      </c>
      <c r="AC724" s="12" t="str">
        <f t="shared" si="212"/>
        <v/>
      </c>
      <c r="AD724" s="12" t="str">
        <f>IF(OR(AE724="",AE724="(blank)",AE724="Grand Total"),"",MAX($AD$3:AD723)+1)</f>
        <v/>
      </c>
    </row>
    <row r="725" spans="3:30">
      <c r="C725" s="12">
        <f t="shared" si="196"/>
        <v>0</v>
      </c>
      <c r="D725" s="12">
        <f t="shared" si="197"/>
        <v>0</v>
      </c>
      <c r="E725" s="12" t="str">
        <f t="shared" si="198"/>
        <v/>
      </c>
      <c r="F725" s="12" t="str">
        <f t="shared" si="199"/>
        <v/>
      </c>
      <c r="G725" s="12"/>
      <c r="H725"/>
      <c r="I725"/>
      <c r="J725" s="12">
        <f t="shared" si="200"/>
        <v>0</v>
      </c>
      <c r="K725" s="12" t="str">
        <f t="shared" si="201"/>
        <v/>
      </c>
      <c r="L725" s="12" t="str">
        <f t="shared" si="202"/>
        <v/>
      </c>
      <c r="M725" s="12" t="str">
        <f t="shared" si="203"/>
        <v/>
      </c>
      <c r="N725" s="12"/>
      <c r="P725"/>
      <c r="Q725"/>
      <c r="R725" s="12">
        <f t="shared" si="204"/>
        <v>0</v>
      </c>
      <c r="S725" s="12" t="str">
        <f t="shared" si="205"/>
        <v/>
      </c>
      <c r="T725" s="12" t="str">
        <f t="shared" si="206"/>
        <v/>
      </c>
      <c r="U725" s="12" t="str">
        <f t="shared" si="207"/>
        <v/>
      </c>
      <c r="V725" s="12"/>
      <c r="Y725" s="12">
        <f t="shared" si="208"/>
        <v>0</v>
      </c>
      <c r="Z725" s="12">
        <f t="shared" si="209"/>
        <v>0</v>
      </c>
      <c r="AA725" s="12" t="str">
        <f t="shared" si="210"/>
        <v/>
      </c>
      <c r="AB725" s="12" t="str">
        <f t="shared" si="211"/>
        <v/>
      </c>
      <c r="AC725" s="12" t="str">
        <f t="shared" si="212"/>
        <v/>
      </c>
      <c r="AD725" s="12" t="str">
        <f>IF(OR(AE725="",AE725="(blank)",AE725="Grand Total"),"",MAX($AD$3:AD724)+1)</f>
        <v/>
      </c>
    </row>
    <row r="726" spans="3:30">
      <c r="C726" s="12">
        <f t="shared" ref="C726:C789" si="213">IF(OR(B726="",A726=""),0,C725+1)</f>
        <v>0</v>
      </c>
      <c r="D726" s="12">
        <f t="shared" ref="D726:D789" si="214">IF(C726=0,A726,D725)</f>
        <v>0</v>
      </c>
      <c r="E726" s="12" t="str">
        <f t="shared" ref="E726:E789" si="215">IF(C726=0,"",D726&amp;C726)</f>
        <v/>
      </c>
      <c r="F726" s="12" t="str">
        <f t="shared" ref="F726:F789" si="216">IF(E726="","",A726)</f>
        <v/>
      </c>
      <c r="G726" s="12"/>
      <c r="H726"/>
      <c r="I726"/>
      <c r="J726" s="12">
        <f t="shared" ref="J726:J789" si="217">IF(OR(I726="",H726="",H726="Grand Total"),0,J725+1)</f>
        <v>0</v>
      </c>
      <c r="K726" s="12" t="str">
        <f t="shared" ref="K726:K789" si="218">IF(H726="Grand Total","",IF(OR(H726="",H726="(blank)"),K725,IF(J726=0,H726,K725)))</f>
        <v/>
      </c>
      <c r="L726" s="12" t="str">
        <f t="shared" ref="L726:L789" si="219">IF(OR(H726="",J726=0),"",K726&amp;J726)</f>
        <v/>
      </c>
      <c r="M726" s="12" t="str">
        <f t="shared" ref="M726:M789" si="220">IF(L726="","",H726)</f>
        <v/>
      </c>
      <c r="N726" s="12"/>
      <c r="P726"/>
      <c r="Q726"/>
      <c r="R726" s="12">
        <f t="shared" ref="R726:R789" si="221">IF(OR(Q726="",P726="",P726="Grand Total"),0,R725+1)</f>
        <v>0</v>
      </c>
      <c r="S726" s="12" t="str">
        <f t="shared" ref="S726:S789" si="222">IF(P726="Grand Total","",IF(OR(P726="",P726="(blank)"),S725,IF(R726=0,P726,S725)))</f>
        <v/>
      </c>
      <c r="T726" s="12" t="str">
        <f t="shared" ref="T726:T789" si="223">IF(OR(P726="",R726=0),"",S726&amp;R726)</f>
        <v/>
      </c>
      <c r="U726" s="12" t="str">
        <f t="shared" ref="U726:U789" si="224">IF(T726="","",P726)</f>
        <v/>
      </c>
      <c r="V726" s="12"/>
      <c r="Y726" s="12">
        <f t="shared" ref="Y726:Y789" si="225">IF(X726="",0,Y725+1)</f>
        <v>0</v>
      </c>
      <c r="Z726" s="12">
        <f t="shared" ref="Z726:Z789" si="226">IF(Z725="(blank)",W726,IF(AND(Y726=0,Y725=0),Z725,IF(AND(Y726=0,X727=""),W726,Z725)))</f>
        <v>0</v>
      </c>
      <c r="AA726" s="12" t="str">
        <f t="shared" ref="AA726:AA789" si="227">IF(Z726=W726,"",IF(X726&lt;&gt;"",AA725,Z726&amp;W726))</f>
        <v/>
      </c>
      <c r="AB726" s="12" t="str">
        <f t="shared" ref="AB726:AB789" si="228">IF(Y726=0,"",AA726&amp;Y726)</f>
        <v/>
      </c>
      <c r="AC726" s="12" t="str">
        <f t="shared" ref="AC726:AC789" si="229">IF(AB726="","",IF(W726="","",W726))</f>
        <v/>
      </c>
      <c r="AD726" s="12" t="str">
        <f>IF(OR(AE726="",AE726="(blank)",AE726="Grand Total"),"",MAX($AD$3:AD725)+1)</f>
        <v/>
      </c>
    </row>
    <row r="727" spans="3:30">
      <c r="C727" s="12">
        <f t="shared" si="213"/>
        <v>0</v>
      </c>
      <c r="D727" s="12">
        <f t="shared" si="214"/>
        <v>0</v>
      </c>
      <c r="E727" s="12" t="str">
        <f t="shared" si="215"/>
        <v/>
      </c>
      <c r="F727" s="12" t="str">
        <f t="shared" si="216"/>
        <v/>
      </c>
      <c r="G727" s="12"/>
      <c r="H727"/>
      <c r="I727"/>
      <c r="J727" s="12">
        <f t="shared" si="217"/>
        <v>0</v>
      </c>
      <c r="K727" s="12" t="str">
        <f t="shared" si="218"/>
        <v/>
      </c>
      <c r="L727" s="12" t="str">
        <f t="shared" si="219"/>
        <v/>
      </c>
      <c r="M727" s="12" t="str">
        <f t="shared" si="220"/>
        <v/>
      </c>
      <c r="N727" s="12"/>
      <c r="P727"/>
      <c r="Q727"/>
      <c r="R727" s="12">
        <f t="shared" si="221"/>
        <v>0</v>
      </c>
      <c r="S727" s="12" t="str">
        <f t="shared" si="222"/>
        <v/>
      </c>
      <c r="T727" s="12" t="str">
        <f t="shared" si="223"/>
        <v/>
      </c>
      <c r="U727" s="12" t="str">
        <f t="shared" si="224"/>
        <v/>
      </c>
      <c r="V727" s="12"/>
      <c r="Y727" s="12">
        <f t="shared" si="225"/>
        <v>0</v>
      </c>
      <c r="Z727" s="12">
        <f t="shared" si="226"/>
        <v>0</v>
      </c>
      <c r="AA727" s="12" t="str">
        <f t="shared" si="227"/>
        <v/>
      </c>
      <c r="AB727" s="12" t="str">
        <f t="shared" si="228"/>
        <v/>
      </c>
      <c r="AC727" s="12" t="str">
        <f t="shared" si="229"/>
        <v/>
      </c>
      <c r="AD727" s="12" t="str">
        <f>IF(OR(AE727="",AE727="(blank)",AE727="Grand Total"),"",MAX($AD$3:AD726)+1)</f>
        <v/>
      </c>
    </row>
    <row r="728" spans="3:30">
      <c r="C728" s="12">
        <f t="shared" si="213"/>
        <v>0</v>
      </c>
      <c r="D728" s="12">
        <f t="shared" si="214"/>
        <v>0</v>
      </c>
      <c r="E728" s="12" t="str">
        <f t="shared" si="215"/>
        <v/>
      </c>
      <c r="F728" s="12" t="str">
        <f t="shared" si="216"/>
        <v/>
      </c>
      <c r="G728" s="12"/>
      <c r="H728"/>
      <c r="I728"/>
      <c r="J728" s="12">
        <f t="shared" si="217"/>
        <v>0</v>
      </c>
      <c r="K728" s="12" t="str">
        <f t="shared" si="218"/>
        <v/>
      </c>
      <c r="L728" s="12" t="str">
        <f t="shared" si="219"/>
        <v/>
      </c>
      <c r="M728" s="12" t="str">
        <f t="shared" si="220"/>
        <v/>
      </c>
      <c r="N728" s="12"/>
      <c r="P728"/>
      <c r="Q728"/>
      <c r="R728" s="12">
        <f t="shared" si="221"/>
        <v>0</v>
      </c>
      <c r="S728" s="12" t="str">
        <f t="shared" si="222"/>
        <v/>
      </c>
      <c r="T728" s="12" t="str">
        <f t="shared" si="223"/>
        <v/>
      </c>
      <c r="U728" s="12" t="str">
        <f t="shared" si="224"/>
        <v/>
      </c>
      <c r="V728" s="12"/>
      <c r="Y728" s="12">
        <f t="shared" si="225"/>
        <v>0</v>
      </c>
      <c r="Z728" s="12">
        <f t="shared" si="226"/>
        <v>0</v>
      </c>
      <c r="AA728" s="12" t="str">
        <f t="shared" si="227"/>
        <v/>
      </c>
      <c r="AB728" s="12" t="str">
        <f t="shared" si="228"/>
        <v/>
      </c>
      <c r="AC728" s="12" t="str">
        <f t="shared" si="229"/>
        <v/>
      </c>
      <c r="AD728" s="12" t="str">
        <f>IF(OR(AE728="",AE728="(blank)",AE728="Grand Total"),"",MAX($AD$3:AD727)+1)</f>
        <v/>
      </c>
    </row>
    <row r="729" spans="3:30">
      <c r="C729" s="12">
        <f t="shared" si="213"/>
        <v>0</v>
      </c>
      <c r="D729" s="12">
        <f t="shared" si="214"/>
        <v>0</v>
      </c>
      <c r="E729" s="12" t="str">
        <f t="shared" si="215"/>
        <v/>
      </c>
      <c r="F729" s="12" t="str">
        <f t="shared" si="216"/>
        <v/>
      </c>
      <c r="G729" s="12"/>
      <c r="H729"/>
      <c r="I729"/>
      <c r="J729" s="12">
        <f t="shared" si="217"/>
        <v>0</v>
      </c>
      <c r="K729" s="12" t="str">
        <f t="shared" si="218"/>
        <v/>
      </c>
      <c r="L729" s="12" t="str">
        <f t="shared" si="219"/>
        <v/>
      </c>
      <c r="M729" s="12" t="str">
        <f t="shared" si="220"/>
        <v/>
      </c>
      <c r="N729" s="12"/>
      <c r="P729"/>
      <c r="Q729"/>
      <c r="R729" s="12">
        <f t="shared" si="221"/>
        <v>0</v>
      </c>
      <c r="S729" s="12" t="str">
        <f t="shared" si="222"/>
        <v/>
      </c>
      <c r="T729" s="12" t="str">
        <f t="shared" si="223"/>
        <v/>
      </c>
      <c r="U729" s="12" t="str">
        <f t="shared" si="224"/>
        <v/>
      </c>
      <c r="V729" s="12"/>
      <c r="Y729" s="12">
        <f t="shared" si="225"/>
        <v>0</v>
      </c>
      <c r="Z729" s="12">
        <f t="shared" si="226"/>
        <v>0</v>
      </c>
      <c r="AA729" s="12" t="str">
        <f t="shared" si="227"/>
        <v/>
      </c>
      <c r="AB729" s="12" t="str">
        <f t="shared" si="228"/>
        <v/>
      </c>
      <c r="AC729" s="12" t="str">
        <f t="shared" si="229"/>
        <v/>
      </c>
      <c r="AD729" s="12" t="str">
        <f>IF(OR(AE729="",AE729="(blank)",AE729="Grand Total"),"",MAX($AD$3:AD728)+1)</f>
        <v/>
      </c>
    </row>
    <row r="730" spans="3:30">
      <c r="C730" s="12">
        <f t="shared" si="213"/>
        <v>0</v>
      </c>
      <c r="D730" s="12">
        <f t="shared" si="214"/>
        <v>0</v>
      </c>
      <c r="E730" s="12" t="str">
        <f t="shared" si="215"/>
        <v/>
      </c>
      <c r="F730" s="12" t="str">
        <f t="shared" si="216"/>
        <v/>
      </c>
      <c r="G730" s="12"/>
      <c r="H730"/>
      <c r="I730"/>
      <c r="J730" s="12">
        <f t="shared" si="217"/>
        <v>0</v>
      </c>
      <c r="K730" s="12" t="str">
        <f t="shared" si="218"/>
        <v/>
      </c>
      <c r="L730" s="12" t="str">
        <f t="shared" si="219"/>
        <v/>
      </c>
      <c r="M730" s="12" t="str">
        <f t="shared" si="220"/>
        <v/>
      </c>
      <c r="N730" s="12"/>
      <c r="P730"/>
      <c r="Q730"/>
      <c r="R730" s="12">
        <f t="shared" si="221"/>
        <v>0</v>
      </c>
      <c r="S730" s="12" t="str">
        <f t="shared" si="222"/>
        <v/>
      </c>
      <c r="T730" s="12" t="str">
        <f t="shared" si="223"/>
        <v/>
      </c>
      <c r="U730" s="12" t="str">
        <f t="shared" si="224"/>
        <v/>
      </c>
      <c r="V730" s="12"/>
      <c r="Y730" s="12">
        <f t="shared" si="225"/>
        <v>0</v>
      </c>
      <c r="Z730" s="12">
        <f t="shared" si="226"/>
        <v>0</v>
      </c>
      <c r="AA730" s="12" t="str">
        <f t="shared" si="227"/>
        <v/>
      </c>
      <c r="AB730" s="12" t="str">
        <f t="shared" si="228"/>
        <v/>
      </c>
      <c r="AC730" s="12" t="str">
        <f t="shared" si="229"/>
        <v/>
      </c>
      <c r="AD730" s="12" t="str">
        <f>IF(OR(AE730="",AE730="(blank)",AE730="Grand Total"),"",MAX($AD$3:AD729)+1)</f>
        <v/>
      </c>
    </row>
    <row r="731" spans="3:30">
      <c r="C731" s="12">
        <f t="shared" si="213"/>
        <v>0</v>
      </c>
      <c r="D731" s="12">
        <f t="shared" si="214"/>
        <v>0</v>
      </c>
      <c r="E731" s="12" t="str">
        <f t="shared" si="215"/>
        <v/>
      </c>
      <c r="F731" s="12" t="str">
        <f t="shared" si="216"/>
        <v/>
      </c>
      <c r="G731" s="12"/>
      <c r="H731"/>
      <c r="I731"/>
      <c r="J731" s="12">
        <f t="shared" si="217"/>
        <v>0</v>
      </c>
      <c r="K731" s="12" t="str">
        <f t="shared" si="218"/>
        <v/>
      </c>
      <c r="L731" s="12" t="str">
        <f t="shared" si="219"/>
        <v/>
      </c>
      <c r="M731" s="12" t="str">
        <f t="shared" si="220"/>
        <v/>
      </c>
      <c r="N731" s="12"/>
      <c r="P731"/>
      <c r="Q731"/>
      <c r="R731" s="12">
        <f t="shared" si="221"/>
        <v>0</v>
      </c>
      <c r="S731" s="12" t="str">
        <f t="shared" si="222"/>
        <v/>
      </c>
      <c r="T731" s="12" t="str">
        <f t="shared" si="223"/>
        <v/>
      </c>
      <c r="U731" s="12" t="str">
        <f t="shared" si="224"/>
        <v/>
      </c>
      <c r="V731" s="12"/>
      <c r="Y731" s="12">
        <f t="shared" si="225"/>
        <v>0</v>
      </c>
      <c r="Z731" s="12">
        <f t="shared" si="226"/>
        <v>0</v>
      </c>
      <c r="AA731" s="12" t="str">
        <f t="shared" si="227"/>
        <v/>
      </c>
      <c r="AB731" s="12" t="str">
        <f t="shared" si="228"/>
        <v/>
      </c>
      <c r="AC731" s="12" t="str">
        <f t="shared" si="229"/>
        <v/>
      </c>
      <c r="AD731" s="12" t="str">
        <f>IF(OR(AE731="",AE731="(blank)",AE731="Grand Total"),"",MAX($AD$3:AD730)+1)</f>
        <v/>
      </c>
    </row>
    <row r="732" spans="3:30">
      <c r="C732" s="12">
        <f t="shared" si="213"/>
        <v>0</v>
      </c>
      <c r="D732" s="12">
        <f t="shared" si="214"/>
        <v>0</v>
      </c>
      <c r="E732" s="12" t="str">
        <f t="shared" si="215"/>
        <v/>
      </c>
      <c r="F732" s="12" t="str">
        <f t="shared" si="216"/>
        <v/>
      </c>
      <c r="G732" s="12"/>
      <c r="H732"/>
      <c r="I732"/>
      <c r="J732" s="12">
        <f t="shared" si="217"/>
        <v>0</v>
      </c>
      <c r="K732" s="12" t="str">
        <f t="shared" si="218"/>
        <v/>
      </c>
      <c r="L732" s="12" t="str">
        <f t="shared" si="219"/>
        <v/>
      </c>
      <c r="M732" s="12" t="str">
        <f t="shared" si="220"/>
        <v/>
      </c>
      <c r="N732" s="12"/>
      <c r="P732"/>
      <c r="Q732"/>
      <c r="R732" s="12">
        <f t="shared" si="221"/>
        <v>0</v>
      </c>
      <c r="S732" s="12" t="str">
        <f t="shared" si="222"/>
        <v/>
      </c>
      <c r="T732" s="12" t="str">
        <f t="shared" si="223"/>
        <v/>
      </c>
      <c r="U732" s="12" t="str">
        <f t="shared" si="224"/>
        <v/>
      </c>
      <c r="V732" s="12"/>
      <c r="Y732" s="12">
        <f t="shared" si="225"/>
        <v>0</v>
      </c>
      <c r="Z732" s="12">
        <f t="shared" si="226"/>
        <v>0</v>
      </c>
      <c r="AA732" s="12" t="str">
        <f t="shared" si="227"/>
        <v/>
      </c>
      <c r="AB732" s="12" t="str">
        <f t="shared" si="228"/>
        <v/>
      </c>
      <c r="AC732" s="12" t="str">
        <f t="shared" si="229"/>
        <v/>
      </c>
      <c r="AD732" s="12" t="str">
        <f>IF(OR(AE732="",AE732="(blank)",AE732="Grand Total"),"",MAX($AD$3:AD731)+1)</f>
        <v/>
      </c>
    </row>
    <row r="733" spans="3:30">
      <c r="C733" s="12">
        <f t="shared" si="213"/>
        <v>0</v>
      </c>
      <c r="D733" s="12">
        <f t="shared" si="214"/>
        <v>0</v>
      </c>
      <c r="E733" s="12" t="str">
        <f t="shared" si="215"/>
        <v/>
      </c>
      <c r="F733" s="12" t="str">
        <f t="shared" si="216"/>
        <v/>
      </c>
      <c r="G733" s="12"/>
      <c r="H733"/>
      <c r="I733"/>
      <c r="J733" s="12">
        <f t="shared" si="217"/>
        <v>0</v>
      </c>
      <c r="K733" s="12" t="str">
        <f t="shared" si="218"/>
        <v/>
      </c>
      <c r="L733" s="12" t="str">
        <f t="shared" si="219"/>
        <v/>
      </c>
      <c r="M733" s="12" t="str">
        <f t="shared" si="220"/>
        <v/>
      </c>
      <c r="N733" s="12"/>
      <c r="P733"/>
      <c r="Q733"/>
      <c r="R733" s="12">
        <f t="shared" si="221"/>
        <v>0</v>
      </c>
      <c r="S733" s="12" t="str">
        <f t="shared" si="222"/>
        <v/>
      </c>
      <c r="T733" s="12" t="str">
        <f t="shared" si="223"/>
        <v/>
      </c>
      <c r="U733" s="12" t="str">
        <f t="shared" si="224"/>
        <v/>
      </c>
      <c r="V733" s="12"/>
      <c r="Y733" s="12">
        <f t="shared" si="225"/>
        <v>0</v>
      </c>
      <c r="Z733" s="12">
        <f t="shared" si="226"/>
        <v>0</v>
      </c>
      <c r="AA733" s="12" t="str">
        <f t="shared" si="227"/>
        <v/>
      </c>
      <c r="AB733" s="12" t="str">
        <f t="shared" si="228"/>
        <v/>
      </c>
      <c r="AC733" s="12" t="str">
        <f t="shared" si="229"/>
        <v/>
      </c>
      <c r="AD733" s="12" t="str">
        <f>IF(OR(AE733="",AE733="(blank)",AE733="Grand Total"),"",MAX($AD$3:AD732)+1)</f>
        <v/>
      </c>
    </row>
    <row r="734" spans="3:30">
      <c r="C734" s="12">
        <f t="shared" si="213"/>
        <v>0</v>
      </c>
      <c r="D734" s="12">
        <f t="shared" si="214"/>
        <v>0</v>
      </c>
      <c r="E734" s="12" t="str">
        <f t="shared" si="215"/>
        <v/>
      </c>
      <c r="F734" s="12" t="str">
        <f t="shared" si="216"/>
        <v/>
      </c>
      <c r="G734" s="12"/>
      <c r="H734"/>
      <c r="I734"/>
      <c r="J734" s="12">
        <f t="shared" si="217"/>
        <v>0</v>
      </c>
      <c r="K734" s="12" t="str">
        <f t="shared" si="218"/>
        <v/>
      </c>
      <c r="L734" s="12" t="str">
        <f t="shared" si="219"/>
        <v/>
      </c>
      <c r="M734" s="12" t="str">
        <f t="shared" si="220"/>
        <v/>
      </c>
      <c r="N734" s="12"/>
      <c r="P734"/>
      <c r="Q734"/>
      <c r="R734" s="12">
        <f t="shared" si="221"/>
        <v>0</v>
      </c>
      <c r="S734" s="12" t="str">
        <f t="shared" si="222"/>
        <v/>
      </c>
      <c r="T734" s="12" t="str">
        <f t="shared" si="223"/>
        <v/>
      </c>
      <c r="U734" s="12" t="str">
        <f t="shared" si="224"/>
        <v/>
      </c>
      <c r="V734" s="12"/>
      <c r="Y734" s="12">
        <f t="shared" si="225"/>
        <v>0</v>
      </c>
      <c r="Z734" s="12">
        <f t="shared" si="226"/>
        <v>0</v>
      </c>
      <c r="AA734" s="12" t="str">
        <f t="shared" si="227"/>
        <v/>
      </c>
      <c r="AB734" s="12" t="str">
        <f t="shared" si="228"/>
        <v/>
      </c>
      <c r="AC734" s="12" t="str">
        <f t="shared" si="229"/>
        <v/>
      </c>
      <c r="AD734" s="12" t="str">
        <f>IF(OR(AE734="",AE734="(blank)",AE734="Grand Total"),"",MAX($AD$3:AD733)+1)</f>
        <v/>
      </c>
    </row>
    <row r="735" spans="3:30">
      <c r="C735" s="12">
        <f t="shared" si="213"/>
        <v>0</v>
      </c>
      <c r="D735" s="12">
        <f t="shared" si="214"/>
        <v>0</v>
      </c>
      <c r="E735" s="12" t="str">
        <f t="shared" si="215"/>
        <v/>
      </c>
      <c r="F735" s="12" t="str">
        <f t="shared" si="216"/>
        <v/>
      </c>
      <c r="G735" s="12"/>
      <c r="H735"/>
      <c r="I735"/>
      <c r="J735" s="12">
        <f t="shared" si="217"/>
        <v>0</v>
      </c>
      <c r="K735" s="12" t="str">
        <f t="shared" si="218"/>
        <v/>
      </c>
      <c r="L735" s="12" t="str">
        <f t="shared" si="219"/>
        <v/>
      </c>
      <c r="M735" s="12" t="str">
        <f t="shared" si="220"/>
        <v/>
      </c>
      <c r="N735" s="12"/>
      <c r="P735"/>
      <c r="Q735"/>
      <c r="R735" s="12">
        <f t="shared" si="221"/>
        <v>0</v>
      </c>
      <c r="S735" s="12" t="str">
        <f t="shared" si="222"/>
        <v/>
      </c>
      <c r="T735" s="12" t="str">
        <f t="shared" si="223"/>
        <v/>
      </c>
      <c r="U735" s="12" t="str">
        <f t="shared" si="224"/>
        <v/>
      </c>
      <c r="V735" s="12"/>
      <c r="Y735" s="12">
        <f t="shared" si="225"/>
        <v>0</v>
      </c>
      <c r="Z735" s="12">
        <f t="shared" si="226"/>
        <v>0</v>
      </c>
      <c r="AA735" s="12" t="str">
        <f t="shared" si="227"/>
        <v/>
      </c>
      <c r="AB735" s="12" t="str">
        <f t="shared" si="228"/>
        <v/>
      </c>
      <c r="AC735" s="12" t="str">
        <f t="shared" si="229"/>
        <v/>
      </c>
      <c r="AD735" s="12" t="str">
        <f>IF(OR(AE735="",AE735="(blank)",AE735="Grand Total"),"",MAX($AD$3:AD734)+1)</f>
        <v/>
      </c>
    </row>
    <row r="736" spans="3:30">
      <c r="C736" s="12">
        <f t="shared" si="213"/>
        <v>0</v>
      </c>
      <c r="D736" s="12">
        <f t="shared" si="214"/>
        <v>0</v>
      </c>
      <c r="E736" s="12" t="str">
        <f t="shared" si="215"/>
        <v/>
      </c>
      <c r="F736" s="12" t="str">
        <f t="shared" si="216"/>
        <v/>
      </c>
      <c r="G736" s="12"/>
      <c r="H736"/>
      <c r="I736"/>
      <c r="J736" s="12">
        <f t="shared" si="217"/>
        <v>0</v>
      </c>
      <c r="K736" s="12" t="str">
        <f t="shared" si="218"/>
        <v/>
      </c>
      <c r="L736" s="12" t="str">
        <f t="shared" si="219"/>
        <v/>
      </c>
      <c r="M736" s="12" t="str">
        <f t="shared" si="220"/>
        <v/>
      </c>
      <c r="N736" s="12"/>
      <c r="P736"/>
      <c r="Q736"/>
      <c r="R736" s="12">
        <f t="shared" si="221"/>
        <v>0</v>
      </c>
      <c r="S736" s="12" t="str">
        <f t="shared" si="222"/>
        <v/>
      </c>
      <c r="T736" s="12" t="str">
        <f t="shared" si="223"/>
        <v/>
      </c>
      <c r="U736" s="12" t="str">
        <f t="shared" si="224"/>
        <v/>
      </c>
      <c r="V736" s="12"/>
      <c r="Y736" s="12">
        <f t="shared" si="225"/>
        <v>0</v>
      </c>
      <c r="Z736" s="12">
        <f t="shared" si="226"/>
        <v>0</v>
      </c>
      <c r="AA736" s="12" t="str">
        <f t="shared" si="227"/>
        <v/>
      </c>
      <c r="AB736" s="12" t="str">
        <f t="shared" si="228"/>
        <v/>
      </c>
      <c r="AC736" s="12" t="str">
        <f t="shared" si="229"/>
        <v/>
      </c>
      <c r="AD736" s="12" t="str">
        <f>IF(OR(AE736="",AE736="(blank)",AE736="Grand Total"),"",MAX($AD$3:AD735)+1)</f>
        <v/>
      </c>
    </row>
    <row r="737" spans="3:30">
      <c r="C737" s="12">
        <f t="shared" si="213"/>
        <v>0</v>
      </c>
      <c r="D737" s="12">
        <f t="shared" si="214"/>
        <v>0</v>
      </c>
      <c r="E737" s="12" t="str">
        <f t="shared" si="215"/>
        <v/>
      </c>
      <c r="F737" s="12" t="str">
        <f t="shared" si="216"/>
        <v/>
      </c>
      <c r="G737" s="12"/>
      <c r="H737"/>
      <c r="I737"/>
      <c r="J737" s="12">
        <f t="shared" si="217"/>
        <v>0</v>
      </c>
      <c r="K737" s="12" t="str">
        <f t="shared" si="218"/>
        <v/>
      </c>
      <c r="L737" s="12" t="str">
        <f t="shared" si="219"/>
        <v/>
      </c>
      <c r="M737" s="12" t="str">
        <f t="shared" si="220"/>
        <v/>
      </c>
      <c r="N737" s="12"/>
      <c r="P737"/>
      <c r="Q737"/>
      <c r="R737" s="12">
        <f t="shared" si="221"/>
        <v>0</v>
      </c>
      <c r="S737" s="12" t="str">
        <f t="shared" si="222"/>
        <v/>
      </c>
      <c r="T737" s="12" t="str">
        <f t="shared" si="223"/>
        <v/>
      </c>
      <c r="U737" s="12" t="str">
        <f t="shared" si="224"/>
        <v/>
      </c>
      <c r="V737" s="12"/>
      <c r="Y737" s="12">
        <f t="shared" si="225"/>
        <v>0</v>
      </c>
      <c r="Z737" s="12">
        <f t="shared" si="226"/>
        <v>0</v>
      </c>
      <c r="AA737" s="12" t="str">
        <f t="shared" si="227"/>
        <v/>
      </c>
      <c r="AB737" s="12" t="str">
        <f t="shared" si="228"/>
        <v/>
      </c>
      <c r="AC737" s="12" t="str">
        <f t="shared" si="229"/>
        <v/>
      </c>
      <c r="AD737" s="12" t="str">
        <f>IF(OR(AE737="",AE737="(blank)",AE737="Grand Total"),"",MAX($AD$3:AD736)+1)</f>
        <v/>
      </c>
    </row>
    <row r="738" spans="3:30">
      <c r="C738" s="12">
        <f t="shared" si="213"/>
        <v>0</v>
      </c>
      <c r="D738" s="12">
        <f t="shared" si="214"/>
        <v>0</v>
      </c>
      <c r="E738" s="12" t="str">
        <f t="shared" si="215"/>
        <v/>
      </c>
      <c r="F738" s="12" t="str">
        <f t="shared" si="216"/>
        <v/>
      </c>
      <c r="G738" s="12"/>
      <c r="H738"/>
      <c r="I738"/>
      <c r="J738" s="12">
        <f t="shared" si="217"/>
        <v>0</v>
      </c>
      <c r="K738" s="12" t="str">
        <f t="shared" si="218"/>
        <v/>
      </c>
      <c r="L738" s="12" t="str">
        <f t="shared" si="219"/>
        <v/>
      </c>
      <c r="M738" s="12" t="str">
        <f t="shared" si="220"/>
        <v/>
      </c>
      <c r="N738" s="12"/>
      <c r="P738"/>
      <c r="Q738"/>
      <c r="R738" s="12">
        <f t="shared" si="221"/>
        <v>0</v>
      </c>
      <c r="S738" s="12" t="str">
        <f t="shared" si="222"/>
        <v/>
      </c>
      <c r="T738" s="12" t="str">
        <f t="shared" si="223"/>
        <v/>
      </c>
      <c r="U738" s="12" t="str">
        <f t="shared" si="224"/>
        <v/>
      </c>
      <c r="V738" s="12"/>
      <c r="Y738" s="12">
        <f t="shared" si="225"/>
        <v>0</v>
      </c>
      <c r="Z738" s="12">
        <f t="shared" si="226"/>
        <v>0</v>
      </c>
      <c r="AA738" s="12" t="str">
        <f t="shared" si="227"/>
        <v/>
      </c>
      <c r="AB738" s="12" t="str">
        <f t="shared" si="228"/>
        <v/>
      </c>
      <c r="AC738" s="12" t="str">
        <f t="shared" si="229"/>
        <v/>
      </c>
      <c r="AD738" s="12" t="str">
        <f>IF(OR(AE738="",AE738="(blank)",AE738="Grand Total"),"",MAX($AD$3:AD737)+1)</f>
        <v/>
      </c>
    </row>
    <row r="739" spans="3:30">
      <c r="C739" s="12">
        <f t="shared" si="213"/>
        <v>0</v>
      </c>
      <c r="D739" s="12">
        <f t="shared" si="214"/>
        <v>0</v>
      </c>
      <c r="E739" s="12" t="str">
        <f t="shared" si="215"/>
        <v/>
      </c>
      <c r="F739" s="12" t="str">
        <f t="shared" si="216"/>
        <v/>
      </c>
      <c r="G739" s="12"/>
      <c r="H739"/>
      <c r="I739"/>
      <c r="J739" s="12">
        <f t="shared" si="217"/>
        <v>0</v>
      </c>
      <c r="K739" s="12" t="str">
        <f t="shared" si="218"/>
        <v/>
      </c>
      <c r="L739" s="12" t="str">
        <f t="shared" si="219"/>
        <v/>
      </c>
      <c r="M739" s="12" t="str">
        <f t="shared" si="220"/>
        <v/>
      </c>
      <c r="N739" s="12"/>
      <c r="P739"/>
      <c r="Q739"/>
      <c r="R739" s="12">
        <f t="shared" si="221"/>
        <v>0</v>
      </c>
      <c r="S739" s="12" t="str">
        <f t="shared" si="222"/>
        <v/>
      </c>
      <c r="T739" s="12" t="str">
        <f t="shared" si="223"/>
        <v/>
      </c>
      <c r="U739" s="12" t="str">
        <f t="shared" si="224"/>
        <v/>
      </c>
      <c r="V739" s="12"/>
      <c r="Y739" s="12">
        <f t="shared" si="225"/>
        <v>0</v>
      </c>
      <c r="Z739" s="12">
        <f t="shared" si="226"/>
        <v>0</v>
      </c>
      <c r="AA739" s="12" t="str">
        <f t="shared" si="227"/>
        <v/>
      </c>
      <c r="AB739" s="12" t="str">
        <f t="shared" si="228"/>
        <v/>
      </c>
      <c r="AC739" s="12" t="str">
        <f t="shared" si="229"/>
        <v/>
      </c>
      <c r="AD739" s="12" t="str">
        <f>IF(OR(AE739="",AE739="(blank)",AE739="Grand Total"),"",MAX($AD$3:AD738)+1)</f>
        <v/>
      </c>
    </row>
    <row r="740" spans="3:30">
      <c r="C740" s="12">
        <f t="shared" si="213"/>
        <v>0</v>
      </c>
      <c r="D740" s="12">
        <f t="shared" si="214"/>
        <v>0</v>
      </c>
      <c r="E740" s="12" t="str">
        <f t="shared" si="215"/>
        <v/>
      </c>
      <c r="F740" s="12" t="str">
        <f t="shared" si="216"/>
        <v/>
      </c>
      <c r="G740" s="12"/>
      <c r="H740"/>
      <c r="I740"/>
      <c r="J740" s="12">
        <f t="shared" si="217"/>
        <v>0</v>
      </c>
      <c r="K740" s="12" t="str">
        <f t="shared" si="218"/>
        <v/>
      </c>
      <c r="L740" s="12" t="str">
        <f t="shared" si="219"/>
        <v/>
      </c>
      <c r="M740" s="12" t="str">
        <f t="shared" si="220"/>
        <v/>
      </c>
      <c r="N740" s="12"/>
      <c r="P740"/>
      <c r="Q740"/>
      <c r="R740" s="12">
        <f t="shared" si="221"/>
        <v>0</v>
      </c>
      <c r="S740" s="12" t="str">
        <f t="shared" si="222"/>
        <v/>
      </c>
      <c r="T740" s="12" t="str">
        <f t="shared" si="223"/>
        <v/>
      </c>
      <c r="U740" s="12" t="str">
        <f t="shared" si="224"/>
        <v/>
      </c>
      <c r="V740" s="12"/>
      <c r="Y740" s="12">
        <f t="shared" si="225"/>
        <v>0</v>
      </c>
      <c r="Z740" s="12">
        <f t="shared" si="226"/>
        <v>0</v>
      </c>
      <c r="AA740" s="12" t="str">
        <f t="shared" si="227"/>
        <v/>
      </c>
      <c r="AB740" s="12" t="str">
        <f t="shared" si="228"/>
        <v/>
      </c>
      <c r="AC740" s="12" t="str">
        <f t="shared" si="229"/>
        <v/>
      </c>
      <c r="AD740" s="12" t="str">
        <f>IF(OR(AE740="",AE740="(blank)",AE740="Grand Total"),"",MAX($AD$3:AD739)+1)</f>
        <v/>
      </c>
    </row>
    <row r="741" spans="3:30">
      <c r="C741" s="12">
        <f t="shared" si="213"/>
        <v>0</v>
      </c>
      <c r="D741" s="12">
        <f t="shared" si="214"/>
        <v>0</v>
      </c>
      <c r="E741" s="12" t="str">
        <f t="shared" si="215"/>
        <v/>
      </c>
      <c r="F741" s="12" t="str">
        <f t="shared" si="216"/>
        <v/>
      </c>
      <c r="G741" s="12"/>
      <c r="H741"/>
      <c r="I741"/>
      <c r="J741" s="12">
        <f t="shared" si="217"/>
        <v>0</v>
      </c>
      <c r="K741" s="12" t="str">
        <f t="shared" si="218"/>
        <v/>
      </c>
      <c r="L741" s="12" t="str">
        <f t="shared" si="219"/>
        <v/>
      </c>
      <c r="M741" s="12" t="str">
        <f t="shared" si="220"/>
        <v/>
      </c>
      <c r="N741" s="12"/>
      <c r="P741"/>
      <c r="Q741"/>
      <c r="R741" s="12">
        <f t="shared" si="221"/>
        <v>0</v>
      </c>
      <c r="S741" s="12" t="str">
        <f t="shared" si="222"/>
        <v/>
      </c>
      <c r="T741" s="12" t="str">
        <f t="shared" si="223"/>
        <v/>
      </c>
      <c r="U741" s="12" t="str">
        <f t="shared" si="224"/>
        <v/>
      </c>
      <c r="V741" s="12"/>
      <c r="Y741" s="12">
        <f t="shared" si="225"/>
        <v>0</v>
      </c>
      <c r="Z741" s="12">
        <f t="shared" si="226"/>
        <v>0</v>
      </c>
      <c r="AA741" s="12" t="str">
        <f t="shared" si="227"/>
        <v/>
      </c>
      <c r="AB741" s="12" t="str">
        <f t="shared" si="228"/>
        <v/>
      </c>
      <c r="AC741" s="12" t="str">
        <f t="shared" si="229"/>
        <v/>
      </c>
      <c r="AD741" s="12" t="str">
        <f>IF(OR(AE741="",AE741="(blank)",AE741="Grand Total"),"",MAX($AD$3:AD740)+1)</f>
        <v/>
      </c>
    </row>
    <row r="742" spans="3:30">
      <c r="C742" s="12">
        <f t="shared" si="213"/>
        <v>0</v>
      </c>
      <c r="D742" s="12">
        <f t="shared" si="214"/>
        <v>0</v>
      </c>
      <c r="E742" s="12" t="str">
        <f t="shared" si="215"/>
        <v/>
      </c>
      <c r="F742" s="12" t="str">
        <f t="shared" si="216"/>
        <v/>
      </c>
      <c r="G742" s="12"/>
      <c r="H742"/>
      <c r="I742"/>
      <c r="J742" s="12">
        <f t="shared" si="217"/>
        <v>0</v>
      </c>
      <c r="K742" s="12" t="str">
        <f t="shared" si="218"/>
        <v/>
      </c>
      <c r="L742" s="12" t="str">
        <f t="shared" si="219"/>
        <v/>
      </c>
      <c r="M742" s="12" t="str">
        <f t="shared" si="220"/>
        <v/>
      </c>
      <c r="N742" s="12"/>
      <c r="P742"/>
      <c r="Q742"/>
      <c r="R742" s="12">
        <f t="shared" si="221"/>
        <v>0</v>
      </c>
      <c r="S742" s="12" t="str">
        <f t="shared" si="222"/>
        <v/>
      </c>
      <c r="T742" s="12" t="str">
        <f t="shared" si="223"/>
        <v/>
      </c>
      <c r="U742" s="12" t="str">
        <f t="shared" si="224"/>
        <v/>
      </c>
      <c r="V742" s="12"/>
      <c r="Y742" s="12">
        <f t="shared" si="225"/>
        <v>0</v>
      </c>
      <c r="Z742" s="12">
        <f t="shared" si="226"/>
        <v>0</v>
      </c>
      <c r="AA742" s="12" t="str">
        <f t="shared" si="227"/>
        <v/>
      </c>
      <c r="AB742" s="12" t="str">
        <f t="shared" si="228"/>
        <v/>
      </c>
      <c r="AC742" s="12" t="str">
        <f t="shared" si="229"/>
        <v/>
      </c>
      <c r="AD742" s="12" t="str">
        <f>IF(OR(AE742="",AE742="(blank)",AE742="Grand Total"),"",MAX($AD$3:AD741)+1)</f>
        <v/>
      </c>
    </row>
    <row r="743" spans="3:30">
      <c r="C743" s="12">
        <f t="shared" si="213"/>
        <v>0</v>
      </c>
      <c r="D743" s="12">
        <f t="shared" si="214"/>
        <v>0</v>
      </c>
      <c r="E743" s="12" t="str">
        <f t="shared" si="215"/>
        <v/>
      </c>
      <c r="F743" s="12" t="str">
        <f t="shared" si="216"/>
        <v/>
      </c>
      <c r="G743" s="12"/>
      <c r="H743"/>
      <c r="I743"/>
      <c r="J743" s="12">
        <f t="shared" si="217"/>
        <v>0</v>
      </c>
      <c r="K743" s="12" t="str">
        <f t="shared" si="218"/>
        <v/>
      </c>
      <c r="L743" s="12" t="str">
        <f t="shared" si="219"/>
        <v/>
      </c>
      <c r="M743" s="12" t="str">
        <f t="shared" si="220"/>
        <v/>
      </c>
      <c r="N743" s="12"/>
      <c r="P743"/>
      <c r="Q743"/>
      <c r="R743" s="12">
        <f t="shared" si="221"/>
        <v>0</v>
      </c>
      <c r="S743" s="12" t="str">
        <f t="shared" si="222"/>
        <v/>
      </c>
      <c r="T743" s="12" t="str">
        <f t="shared" si="223"/>
        <v/>
      </c>
      <c r="U743" s="12" t="str">
        <f t="shared" si="224"/>
        <v/>
      </c>
      <c r="V743" s="12"/>
      <c r="Y743" s="12">
        <f t="shared" si="225"/>
        <v>0</v>
      </c>
      <c r="Z743" s="12">
        <f t="shared" si="226"/>
        <v>0</v>
      </c>
      <c r="AA743" s="12" t="str">
        <f t="shared" si="227"/>
        <v/>
      </c>
      <c r="AB743" s="12" t="str">
        <f t="shared" si="228"/>
        <v/>
      </c>
      <c r="AC743" s="12" t="str">
        <f t="shared" si="229"/>
        <v/>
      </c>
      <c r="AD743" s="12" t="str">
        <f>IF(OR(AE743="",AE743="(blank)",AE743="Grand Total"),"",MAX($AD$3:AD742)+1)</f>
        <v/>
      </c>
    </row>
    <row r="744" spans="3:30">
      <c r="C744" s="12">
        <f t="shared" si="213"/>
        <v>0</v>
      </c>
      <c r="D744" s="12">
        <f t="shared" si="214"/>
        <v>0</v>
      </c>
      <c r="E744" s="12" t="str">
        <f t="shared" si="215"/>
        <v/>
      </c>
      <c r="F744" s="12" t="str">
        <f t="shared" si="216"/>
        <v/>
      </c>
      <c r="G744" s="12"/>
      <c r="H744"/>
      <c r="I744"/>
      <c r="J744" s="12">
        <f t="shared" si="217"/>
        <v>0</v>
      </c>
      <c r="K744" s="12" t="str">
        <f t="shared" si="218"/>
        <v/>
      </c>
      <c r="L744" s="12" t="str">
        <f t="shared" si="219"/>
        <v/>
      </c>
      <c r="M744" s="12" t="str">
        <f t="shared" si="220"/>
        <v/>
      </c>
      <c r="N744" s="12"/>
      <c r="P744"/>
      <c r="Q744"/>
      <c r="R744" s="12">
        <f t="shared" si="221"/>
        <v>0</v>
      </c>
      <c r="S744" s="12" t="str">
        <f t="shared" si="222"/>
        <v/>
      </c>
      <c r="T744" s="12" t="str">
        <f t="shared" si="223"/>
        <v/>
      </c>
      <c r="U744" s="12" t="str">
        <f t="shared" si="224"/>
        <v/>
      </c>
      <c r="V744" s="12"/>
      <c r="Y744" s="12">
        <f t="shared" si="225"/>
        <v>0</v>
      </c>
      <c r="Z744" s="12">
        <f t="shared" si="226"/>
        <v>0</v>
      </c>
      <c r="AA744" s="12" t="str">
        <f t="shared" si="227"/>
        <v/>
      </c>
      <c r="AB744" s="12" t="str">
        <f t="shared" si="228"/>
        <v/>
      </c>
      <c r="AC744" s="12" t="str">
        <f t="shared" si="229"/>
        <v/>
      </c>
      <c r="AD744" s="12" t="str">
        <f>IF(OR(AE744="",AE744="(blank)",AE744="Grand Total"),"",MAX($AD$3:AD743)+1)</f>
        <v/>
      </c>
    </row>
    <row r="745" spans="3:30">
      <c r="C745" s="12">
        <f t="shared" si="213"/>
        <v>0</v>
      </c>
      <c r="D745" s="12">
        <f t="shared" si="214"/>
        <v>0</v>
      </c>
      <c r="E745" s="12" t="str">
        <f t="shared" si="215"/>
        <v/>
      </c>
      <c r="F745" s="12" t="str">
        <f t="shared" si="216"/>
        <v/>
      </c>
      <c r="G745" s="12"/>
      <c r="H745"/>
      <c r="I745"/>
      <c r="J745" s="12">
        <f t="shared" si="217"/>
        <v>0</v>
      </c>
      <c r="K745" s="12" t="str">
        <f t="shared" si="218"/>
        <v/>
      </c>
      <c r="L745" s="12" t="str">
        <f t="shared" si="219"/>
        <v/>
      </c>
      <c r="M745" s="12" t="str">
        <f t="shared" si="220"/>
        <v/>
      </c>
      <c r="N745" s="12"/>
      <c r="P745"/>
      <c r="Q745"/>
      <c r="R745" s="12">
        <f t="shared" si="221"/>
        <v>0</v>
      </c>
      <c r="S745" s="12" t="str">
        <f t="shared" si="222"/>
        <v/>
      </c>
      <c r="T745" s="12" t="str">
        <f t="shared" si="223"/>
        <v/>
      </c>
      <c r="U745" s="12" t="str">
        <f t="shared" si="224"/>
        <v/>
      </c>
      <c r="V745" s="12"/>
      <c r="Y745" s="12">
        <f t="shared" si="225"/>
        <v>0</v>
      </c>
      <c r="Z745" s="12">
        <f t="shared" si="226"/>
        <v>0</v>
      </c>
      <c r="AA745" s="12" t="str">
        <f t="shared" si="227"/>
        <v/>
      </c>
      <c r="AB745" s="12" t="str">
        <f t="shared" si="228"/>
        <v/>
      </c>
      <c r="AC745" s="12" t="str">
        <f t="shared" si="229"/>
        <v/>
      </c>
      <c r="AD745" s="12" t="str">
        <f>IF(OR(AE745="",AE745="(blank)",AE745="Grand Total"),"",MAX($AD$3:AD744)+1)</f>
        <v/>
      </c>
    </row>
    <row r="746" spans="3:30">
      <c r="C746" s="12">
        <f t="shared" si="213"/>
        <v>0</v>
      </c>
      <c r="D746" s="12">
        <f t="shared" si="214"/>
        <v>0</v>
      </c>
      <c r="E746" s="12" t="str">
        <f t="shared" si="215"/>
        <v/>
      </c>
      <c r="F746" s="12" t="str">
        <f t="shared" si="216"/>
        <v/>
      </c>
      <c r="G746" s="12"/>
      <c r="H746"/>
      <c r="I746"/>
      <c r="J746" s="12">
        <f t="shared" si="217"/>
        <v>0</v>
      </c>
      <c r="K746" s="12" t="str">
        <f t="shared" si="218"/>
        <v/>
      </c>
      <c r="L746" s="12" t="str">
        <f t="shared" si="219"/>
        <v/>
      </c>
      <c r="M746" s="12" t="str">
        <f t="shared" si="220"/>
        <v/>
      </c>
      <c r="N746" s="12"/>
      <c r="P746"/>
      <c r="Q746"/>
      <c r="R746" s="12">
        <f t="shared" si="221"/>
        <v>0</v>
      </c>
      <c r="S746" s="12" t="str">
        <f t="shared" si="222"/>
        <v/>
      </c>
      <c r="T746" s="12" t="str">
        <f t="shared" si="223"/>
        <v/>
      </c>
      <c r="U746" s="12" t="str">
        <f t="shared" si="224"/>
        <v/>
      </c>
      <c r="V746" s="12"/>
      <c r="Y746" s="12">
        <f t="shared" si="225"/>
        <v>0</v>
      </c>
      <c r="Z746" s="12">
        <f t="shared" si="226"/>
        <v>0</v>
      </c>
      <c r="AA746" s="12" t="str">
        <f t="shared" si="227"/>
        <v/>
      </c>
      <c r="AB746" s="12" t="str">
        <f t="shared" si="228"/>
        <v/>
      </c>
      <c r="AC746" s="12" t="str">
        <f t="shared" si="229"/>
        <v/>
      </c>
      <c r="AD746" s="12" t="str">
        <f>IF(OR(AE746="",AE746="(blank)",AE746="Grand Total"),"",MAX($AD$3:AD745)+1)</f>
        <v/>
      </c>
    </row>
    <row r="747" spans="3:30">
      <c r="C747" s="12">
        <f t="shared" si="213"/>
        <v>0</v>
      </c>
      <c r="D747" s="12">
        <f t="shared" si="214"/>
        <v>0</v>
      </c>
      <c r="E747" s="12" t="str">
        <f t="shared" si="215"/>
        <v/>
      </c>
      <c r="F747" s="12" t="str">
        <f t="shared" si="216"/>
        <v/>
      </c>
      <c r="G747" s="12"/>
      <c r="H747"/>
      <c r="I747"/>
      <c r="J747" s="12">
        <f t="shared" si="217"/>
        <v>0</v>
      </c>
      <c r="K747" s="12" t="str">
        <f t="shared" si="218"/>
        <v/>
      </c>
      <c r="L747" s="12" t="str">
        <f t="shared" si="219"/>
        <v/>
      </c>
      <c r="M747" s="12" t="str">
        <f t="shared" si="220"/>
        <v/>
      </c>
      <c r="N747" s="12"/>
      <c r="P747"/>
      <c r="Q747"/>
      <c r="R747" s="12">
        <f t="shared" si="221"/>
        <v>0</v>
      </c>
      <c r="S747" s="12" t="str">
        <f t="shared" si="222"/>
        <v/>
      </c>
      <c r="T747" s="12" t="str">
        <f t="shared" si="223"/>
        <v/>
      </c>
      <c r="U747" s="12" t="str">
        <f t="shared" si="224"/>
        <v/>
      </c>
      <c r="V747" s="12"/>
      <c r="Y747" s="12">
        <f t="shared" si="225"/>
        <v>0</v>
      </c>
      <c r="Z747" s="12">
        <f t="shared" si="226"/>
        <v>0</v>
      </c>
      <c r="AA747" s="12" t="str">
        <f t="shared" si="227"/>
        <v/>
      </c>
      <c r="AB747" s="12" t="str">
        <f t="shared" si="228"/>
        <v/>
      </c>
      <c r="AC747" s="12" t="str">
        <f t="shared" si="229"/>
        <v/>
      </c>
      <c r="AD747" s="12" t="str">
        <f>IF(OR(AE747="",AE747="(blank)",AE747="Grand Total"),"",MAX($AD$3:AD746)+1)</f>
        <v/>
      </c>
    </row>
    <row r="748" spans="3:30">
      <c r="C748" s="12">
        <f t="shared" si="213"/>
        <v>0</v>
      </c>
      <c r="D748" s="12">
        <f t="shared" si="214"/>
        <v>0</v>
      </c>
      <c r="E748" s="12" t="str">
        <f t="shared" si="215"/>
        <v/>
      </c>
      <c r="F748" s="12" t="str">
        <f t="shared" si="216"/>
        <v/>
      </c>
      <c r="G748" s="12"/>
      <c r="H748"/>
      <c r="I748"/>
      <c r="J748" s="12">
        <f t="shared" si="217"/>
        <v>0</v>
      </c>
      <c r="K748" s="12" t="str">
        <f t="shared" si="218"/>
        <v/>
      </c>
      <c r="L748" s="12" t="str">
        <f t="shared" si="219"/>
        <v/>
      </c>
      <c r="M748" s="12" t="str">
        <f t="shared" si="220"/>
        <v/>
      </c>
      <c r="N748" s="12"/>
      <c r="P748"/>
      <c r="Q748"/>
      <c r="R748" s="12">
        <f t="shared" si="221"/>
        <v>0</v>
      </c>
      <c r="S748" s="12" t="str">
        <f t="shared" si="222"/>
        <v/>
      </c>
      <c r="T748" s="12" t="str">
        <f t="shared" si="223"/>
        <v/>
      </c>
      <c r="U748" s="12" t="str">
        <f t="shared" si="224"/>
        <v/>
      </c>
      <c r="V748" s="12"/>
      <c r="Y748" s="12">
        <f t="shared" si="225"/>
        <v>0</v>
      </c>
      <c r="Z748" s="12">
        <f t="shared" si="226"/>
        <v>0</v>
      </c>
      <c r="AA748" s="12" t="str">
        <f t="shared" si="227"/>
        <v/>
      </c>
      <c r="AB748" s="12" t="str">
        <f t="shared" si="228"/>
        <v/>
      </c>
      <c r="AC748" s="12" t="str">
        <f t="shared" si="229"/>
        <v/>
      </c>
      <c r="AD748" s="12" t="str">
        <f>IF(OR(AE748="",AE748="(blank)",AE748="Grand Total"),"",MAX($AD$3:AD747)+1)</f>
        <v/>
      </c>
    </row>
    <row r="749" spans="3:30">
      <c r="C749" s="12">
        <f t="shared" si="213"/>
        <v>0</v>
      </c>
      <c r="D749" s="12">
        <f t="shared" si="214"/>
        <v>0</v>
      </c>
      <c r="E749" s="12" t="str">
        <f t="shared" si="215"/>
        <v/>
      </c>
      <c r="F749" s="12" t="str">
        <f t="shared" si="216"/>
        <v/>
      </c>
      <c r="G749" s="12"/>
      <c r="H749"/>
      <c r="I749"/>
      <c r="J749" s="12">
        <f t="shared" si="217"/>
        <v>0</v>
      </c>
      <c r="K749" s="12" t="str">
        <f t="shared" si="218"/>
        <v/>
      </c>
      <c r="L749" s="12" t="str">
        <f t="shared" si="219"/>
        <v/>
      </c>
      <c r="M749" s="12" t="str">
        <f t="shared" si="220"/>
        <v/>
      </c>
      <c r="N749" s="12"/>
      <c r="P749"/>
      <c r="Q749"/>
      <c r="R749" s="12">
        <f t="shared" si="221"/>
        <v>0</v>
      </c>
      <c r="S749" s="12" t="str">
        <f t="shared" si="222"/>
        <v/>
      </c>
      <c r="T749" s="12" t="str">
        <f t="shared" si="223"/>
        <v/>
      </c>
      <c r="U749" s="12" t="str">
        <f t="shared" si="224"/>
        <v/>
      </c>
      <c r="V749" s="12"/>
      <c r="Y749" s="12">
        <f t="shared" si="225"/>
        <v>0</v>
      </c>
      <c r="Z749" s="12">
        <f t="shared" si="226"/>
        <v>0</v>
      </c>
      <c r="AA749" s="12" t="str">
        <f t="shared" si="227"/>
        <v/>
      </c>
      <c r="AB749" s="12" t="str">
        <f t="shared" si="228"/>
        <v/>
      </c>
      <c r="AC749" s="12" t="str">
        <f t="shared" si="229"/>
        <v/>
      </c>
      <c r="AD749" s="12" t="str">
        <f>IF(OR(AE749="",AE749="(blank)",AE749="Grand Total"),"",MAX($AD$3:AD748)+1)</f>
        <v/>
      </c>
    </row>
    <row r="750" spans="3:30">
      <c r="C750" s="12">
        <f t="shared" si="213"/>
        <v>0</v>
      </c>
      <c r="D750" s="12">
        <f t="shared" si="214"/>
        <v>0</v>
      </c>
      <c r="E750" s="12" t="str">
        <f t="shared" si="215"/>
        <v/>
      </c>
      <c r="F750" s="12" t="str">
        <f t="shared" si="216"/>
        <v/>
      </c>
      <c r="G750" s="12"/>
      <c r="H750"/>
      <c r="I750"/>
      <c r="J750" s="12">
        <f t="shared" si="217"/>
        <v>0</v>
      </c>
      <c r="K750" s="12" t="str">
        <f t="shared" si="218"/>
        <v/>
      </c>
      <c r="L750" s="12" t="str">
        <f t="shared" si="219"/>
        <v/>
      </c>
      <c r="M750" s="12" t="str">
        <f t="shared" si="220"/>
        <v/>
      </c>
      <c r="N750" s="12"/>
      <c r="P750"/>
      <c r="Q750"/>
      <c r="R750" s="12">
        <f t="shared" si="221"/>
        <v>0</v>
      </c>
      <c r="S750" s="12" t="str">
        <f t="shared" si="222"/>
        <v/>
      </c>
      <c r="T750" s="12" t="str">
        <f t="shared" si="223"/>
        <v/>
      </c>
      <c r="U750" s="12" t="str">
        <f t="shared" si="224"/>
        <v/>
      </c>
      <c r="V750" s="12"/>
      <c r="Y750" s="12">
        <f t="shared" si="225"/>
        <v>0</v>
      </c>
      <c r="Z750" s="12">
        <f t="shared" si="226"/>
        <v>0</v>
      </c>
      <c r="AA750" s="12" t="str">
        <f t="shared" si="227"/>
        <v/>
      </c>
      <c r="AB750" s="12" t="str">
        <f t="shared" si="228"/>
        <v/>
      </c>
      <c r="AC750" s="12" t="str">
        <f t="shared" si="229"/>
        <v/>
      </c>
      <c r="AD750" s="12" t="str">
        <f>IF(OR(AE750="",AE750="(blank)",AE750="Grand Total"),"",MAX($AD$3:AD749)+1)</f>
        <v/>
      </c>
    </row>
    <row r="751" spans="3:30">
      <c r="C751" s="12">
        <f t="shared" si="213"/>
        <v>0</v>
      </c>
      <c r="D751" s="12">
        <f t="shared" si="214"/>
        <v>0</v>
      </c>
      <c r="E751" s="12" t="str">
        <f t="shared" si="215"/>
        <v/>
      </c>
      <c r="F751" s="12" t="str">
        <f t="shared" si="216"/>
        <v/>
      </c>
      <c r="G751" s="12"/>
      <c r="H751"/>
      <c r="I751"/>
      <c r="J751" s="12">
        <f t="shared" si="217"/>
        <v>0</v>
      </c>
      <c r="K751" s="12" t="str">
        <f t="shared" si="218"/>
        <v/>
      </c>
      <c r="L751" s="12" t="str">
        <f t="shared" si="219"/>
        <v/>
      </c>
      <c r="M751" s="12" t="str">
        <f t="shared" si="220"/>
        <v/>
      </c>
      <c r="N751" s="12"/>
      <c r="P751"/>
      <c r="Q751"/>
      <c r="R751" s="12">
        <f t="shared" si="221"/>
        <v>0</v>
      </c>
      <c r="S751" s="12" t="str">
        <f t="shared" si="222"/>
        <v/>
      </c>
      <c r="T751" s="12" t="str">
        <f t="shared" si="223"/>
        <v/>
      </c>
      <c r="U751" s="12" t="str">
        <f t="shared" si="224"/>
        <v/>
      </c>
      <c r="V751" s="12"/>
      <c r="Y751" s="12">
        <f t="shared" si="225"/>
        <v>0</v>
      </c>
      <c r="Z751" s="12">
        <f t="shared" si="226"/>
        <v>0</v>
      </c>
      <c r="AA751" s="12" t="str">
        <f t="shared" si="227"/>
        <v/>
      </c>
      <c r="AB751" s="12" t="str">
        <f t="shared" si="228"/>
        <v/>
      </c>
      <c r="AC751" s="12" t="str">
        <f t="shared" si="229"/>
        <v/>
      </c>
      <c r="AD751" s="12" t="str">
        <f>IF(OR(AE751="",AE751="(blank)",AE751="Grand Total"),"",MAX($AD$3:AD750)+1)</f>
        <v/>
      </c>
    </row>
    <row r="752" spans="3:30">
      <c r="C752" s="12">
        <f t="shared" si="213"/>
        <v>0</v>
      </c>
      <c r="D752" s="12">
        <f t="shared" si="214"/>
        <v>0</v>
      </c>
      <c r="E752" s="12" t="str">
        <f t="shared" si="215"/>
        <v/>
      </c>
      <c r="F752" s="12" t="str">
        <f t="shared" si="216"/>
        <v/>
      </c>
      <c r="G752" s="12"/>
      <c r="H752"/>
      <c r="I752"/>
      <c r="J752" s="12">
        <f t="shared" si="217"/>
        <v>0</v>
      </c>
      <c r="K752" s="12" t="str">
        <f t="shared" si="218"/>
        <v/>
      </c>
      <c r="L752" s="12" t="str">
        <f t="shared" si="219"/>
        <v/>
      </c>
      <c r="M752" s="12" t="str">
        <f t="shared" si="220"/>
        <v/>
      </c>
      <c r="N752" s="12"/>
      <c r="P752"/>
      <c r="Q752"/>
      <c r="R752" s="12">
        <f t="shared" si="221"/>
        <v>0</v>
      </c>
      <c r="S752" s="12" t="str">
        <f t="shared" si="222"/>
        <v/>
      </c>
      <c r="T752" s="12" t="str">
        <f t="shared" si="223"/>
        <v/>
      </c>
      <c r="U752" s="12" t="str">
        <f t="shared" si="224"/>
        <v/>
      </c>
      <c r="V752" s="12"/>
      <c r="Y752" s="12">
        <f t="shared" si="225"/>
        <v>0</v>
      </c>
      <c r="Z752" s="12">
        <f t="shared" si="226"/>
        <v>0</v>
      </c>
      <c r="AA752" s="12" t="str">
        <f t="shared" si="227"/>
        <v/>
      </c>
      <c r="AB752" s="12" t="str">
        <f t="shared" si="228"/>
        <v/>
      </c>
      <c r="AC752" s="12" t="str">
        <f t="shared" si="229"/>
        <v/>
      </c>
      <c r="AD752" s="12" t="str">
        <f>IF(OR(AE752="",AE752="(blank)",AE752="Grand Total"),"",MAX($AD$3:AD751)+1)</f>
        <v/>
      </c>
    </row>
    <row r="753" spans="3:30">
      <c r="C753" s="12">
        <f t="shared" si="213"/>
        <v>0</v>
      </c>
      <c r="D753" s="12">
        <f t="shared" si="214"/>
        <v>0</v>
      </c>
      <c r="E753" s="12" t="str">
        <f t="shared" si="215"/>
        <v/>
      </c>
      <c r="F753" s="12" t="str">
        <f t="shared" si="216"/>
        <v/>
      </c>
      <c r="G753" s="12"/>
      <c r="H753"/>
      <c r="I753"/>
      <c r="J753" s="12">
        <f t="shared" si="217"/>
        <v>0</v>
      </c>
      <c r="K753" s="12" t="str">
        <f t="shared" si="218"/>
        <v/>
      </c>
      <c r="L753" s="12" t="str">
        <f t="shared" si="219"/>
        <v/>
      </c>
      <c r="M753" s="12" t="str">
        <f t="shared" si="220"/>
        <v/>
      </c>
      <c r="N753" s="12"/>
      <c r="P753"/>
      <c r="Q753"/>
      <c r="R753" s="12">
        <f t="shared" si="221"/>
        <v>0</v>
      </c>
      <c r="S753" s="12" t="str">
        <f t="shared" si="222"/>
        <v/>
      </c>
      <c r="T753" s="12" t="str">
        <f t="shared" si="223"/>
        <v/>
      </c>
      <c r="U753" s="12" t="str">
        <f t="shared" si="224"/>
        <v/>
      </c>
      <c r="V753" s="12"/>
      <c r="Y753" s="12">
        <f t="shared" si="225"/>
        <v>0</v>
      </c>
      <c r="Z753" s="12">
        <f t="shared" si="226"/>
        <v>0</v>
      </c>
      <c r="AA753" s="12" t="str">
        <f t="shared" si="227"/>
        <v/>
      </c>
      <c r="AB753" s="12" t="str">
        <f t="shared" si="228"/>
        <v/>
      </c>
      <c r="AC753" s="12" t="str">
        <f t="shared" si="229"/>
        <v/>
      </c>
      <c r="AD753" s="12" t="str">
        <f>IF(OR(AE753="",AE753="(blank)",AE753="Grand Total"),"",MAX($AD$3:AD752)+1)</f>
        <v/>
      </c>
    </row>
    <row r="754" spans="3:30">
      <c r="C754" s="12">
        <f t="shared" si="213"/>
        <v>0</v>
      </c>
      <c r="D754" s="12">
        <f t="shared" si="214"/>
        <v>0</v>
      </c>
      <c r="E754" s="12" t="str">
        <f t="shared" si="215"/>
        <v/>
      </c>
      <c r="F754" s="12" t="str">
        <f t="shared" si="216"/>
        <v/>
      </c>
      <c r="G754" s="12"/>
      <c r="H754"/>
      <c r="I754"/>
      <c r="J754" s="12">
        <f t="shared" si="217"/>
        <v>0</v>
      </c>
      <c r="K754" s="12" t="str">
        <f t="shared" si="218"/>
        <v/>
      </c>
      <c r="L754" s="12" t="str">
        <f t="shared" si="219"/>
        <v/>
      </c>
      <c r="M754" s="12" t="str">
        <f t="shared" si="220"/>
        <v/>
      </c>
      <c r="N754" s="12"/>
      <c r="P754"/>
      <c r="Q754"/>
      <c r="R754" s="12">
        <f t="shared" si="221"/>
        <v>0</v>
      </c>
      <c r="S754" s="12" t="str">
        <f t="shared" si="222"/>
        <v/>
      </c>
      <c r="T754" s="12" t="str">
        <f t="shared" si="223"/>
        <v/>
      </c>
      <c r="U754" s="12" t="str">
        <f t="shared" si="224"/>
        <v/>
      </c>
      <c r="V754" s="12"/>
      <c r="Y754" s="12">
        <f t="shared" si="225"/>
        <v>0</v>
      </c>
      <c r="Z754" s="12">
        <f t="shared" si="226"/>
        <v>0</v>
      </c>
      <c r="AA754" s="12" t="str">
        <f t="shared" si="227"/>
        <v/>
      </c>
      <c r="AB754" s="12" t="str">
        <f t="shared" si="228"/>
        <v/>
      </c>
      <c r="AC754" s="12" t="str">
        <f t="shared" si="229"/>
        <v/>
      </c>
      <c r="AD754" s="12" t="str">
        <f>IF(OR(AE754="",AE754="(blank)",AE754="Grand Total"),"",MAX($AD$3:AD753)+1)</f>
        <v/>
      </c>
    </row>
    <row r="755" spans="3:30">
      <c r="C755" s="12">
        <f t="shared" si="213"/>
        <v>0</v>
      </c>
      <c r="D755" s="12">
        <f t="shared" si="214"/>
        <v>0</v>
      </c>
      <c r="E755" s="12" t="str">
        <f t="shared" si="215"/>
        <v/>
      </c>
      <c r="F755" s="12" t="str">
        <f t="shared" si="216"/>
        <v/>
      </c>
      <c r="G755" s="12"/>
      <c r="H755"/>
      <c r="I755"/>
      <c r="J755" s="12">
        <f t="shared" si="217"/>
        <v>0</v>
      </c>
      <c r="K755" s="12" t="str">
        <f t="shared" si="218"/>
        <v/>
      </c>
      <c r="L755" s="12" t="str">
        <f t="shared" si="219"/>
        <v/>
      </c>
      <c r="M755" s="12" t="str">
        <f t="shared" si="220"/>
        <v/>
      </c>
      <c r="N755" s="12"/>
      <c r="P755"/>
      <c r="Q755"/>
      <c r="R755" s="12">
        <f t="shared" si="221"/>
        <v>0</v>
      </c>
      <c r="S755" s="12" t="str">
        <f t="shared" si="222"/>
        <v/>
      </c>
      <c r="T755" s="12" t="str">
        <f t="shared" si="223"/>
        <v/>
      </c>
      <c r="U755" s="12" t="str">
        <f t="shared" si="224"/>
        <v/>
      </c>
      <c r="V755" s="12"/>
      <c r="Y755" s="12">
        <f t="shared" si="225"/>
        <v>0</v>
      </c>
      <c r="Z755" s="12">
        <f t="shared" si="226"/>
        <v>0</v>
      </c>
      <c r="AA755" s="12" t="str">
        <f t="shared" si="227"/>
        <v/>
      </c>
      <c r="AB755" s="12" t="str">
        <f t="shared" si="228"/>
        <v/>
      </c>
      <c r="AC755" s="12" t="str">
        <f t="shared" si="229"/>
        <v/>
      </c>
      <c r="AD755" s="12" t="str">
        <f>IF(OR(AE755="",AE755="(blank)",AE755="Grand Total"),"",MAX($AD$3:AD754)+1)</f>
        <v/>
      </c>
    </row>
    <row r="756" spans="3:30">
      <c r="C756" s="12">
        <f t="shared" si="213"/>
        <v>0</v>
      </c>
      <c r="D756" s="12">
        <f t="shared" si="214"/>
        <v>0</v>
      </c>
      <c r="E756" s="12" t="str">
        <f t="shared" si="215"/>
        <v/>
      </c>
      <c r="F756" s="12" t="str">
        <f t="shared" si="216"/>
        <v/>
      </c>
      <c r="G756" s="12"/>
      <c r="H756"/>
      <c r="I756"/>
      <c r="J756" s="12">
        <f t="shared" si="217"/>
        <v>0</v>
      </c>
      <c r="K756" s="12" t="str">
        <f t="shared" si="218"/>
        <v/>
      </c>
      <c r="L756" s="12" t="str">
        <f t="shared" si="219"/>
        <v/>
      </c>
      <c r="M756" s="12" t="str">
        <f t="shared" si="220"/>
        <v/>
      </c>
      <c r="N756" s="12"/>
      <c r="P756"/>
      <c r="Q756"/>
      <c r="R756" s="12">
        <f t="shared" si="221"/>
        <v>0</v>
      </c>
      <c r="S756" s="12" t="str">
        <f t="shared" si="222"/>
        <v/>
      </c>
      <c r="T756" s="12" t="str">
        <f t="shared" si="223"/>
        <v/>
      </c>
      <c r="U756" s="12" t="str">
        <f t="shared" si="224"/>
        <v/>
      </c>
      <c r="V756" s="12"/>
      <c r="Y756" s="12">
        <f t="shared" si="225"/>
        <v>0</v>
      </c>
      <c r="Z756" s="12">
        <f t="shared" si="226"/>
        <v>0</v>
      </c>
      <c r="AA756" s="12" t="str">
        <f t="shared" si="227"/>
        <v/>
      </c>
      <c r="AB756" s="12" t="str">
        <f t="shared" si="228"/>
        <v/>
      </c>
      <c r="AC756" s="12" t="str">
        <f t="shared" si="229"/>
        <v/>
      </c>
      <c r="AD756" s="12" t="str">
        <f>IF(OR(AE756="",AE756="(blank)",AE756="Grand Total"),"",MAX($AD$3:AD755)+1)</f>
        <v/>
      </c>
    </row>
    <row r="757" spans="3:30">
      <c r="C757" s="12">
        <f t="shared" si="213"/>
        <v>0</v>
      </c>
      <c r="D757" s="12">
        <f t="shared" si="214"/>
        <v>0</v>
      </c>
      <c r="E757" s="12" t="str">
        <f t="shared" si="215"/>
        <v/>
      </c>
      <c r="F757" s="12" t="str">
        <f t="shared" si="216"/>
        <v/>
      </c>
      <c r="G757" s="12"/>
      <c r="H757"/>
      <c r="I757"/>
      <c r="J757" s="12">
        <f t="shared" si="217"/>
        <v>0</v>
      </c>
      <c r="K757" s="12" t="str">
        <f t="shared" si="218"/>
        <v/>
      </c>
      <c r="L757" s="12" t="str">
        <f t="shared" si="219"/>
        <v/>
      </c>
      <c r="M757" s="12" t="str">
        <f t="shared" si="220"/>
        <v/>
      </c>
      <c r="N757" s="12"/>
      <c r="P757"/>
      <c r="Q757"/>
      <c r="R757" s="12">
        <f t="shared" si="221"/>
        <v>0</v>
      </c>
      <c r="S757" s="12" t="str">
        <f t="shared" si="222"/>
        <v/>
      </c>
      <c r="T757" s="12" t="str">
        <f t="shared" si="223"/>
        <v/>
      </c>
      <c r="U757" s="12" t="str">
        <f t="shared" si="224"/>
        <v/>
      </c>
      <c r="V757" s="12"/>
      <c r="Y757" s="12">
        <f t="shared" si="225"/>
        <v>0</v>
      </c>
      <c r="Z757" s="12">
        <f t="shared" si="226"/>
        <v>0</v>
      </c>
      <c r="AA757" s="12" t="str">
        <f t="shared" si="227"/>
        <v/>
      </c>
      <c r="AB757" s="12" t="str">
        <f t="shared" si="228"/>
        <v/>
      </c>
      <c r="AC757" s="12" t="str">
        <f t="shared" si="229"/>
        <v/>
      </c>
      <c r="AD757" s="12" t="str">
        <f>IF(OR(AE757="",AE757="(blank)",AE757="Grand Total"),"",MAX($AD$3:AD756)+1)</f>
        <v/>
      </c>
    </row>
    <row r="758" spans="3:30">
      <c r="C758" s="12">
        <f t="shared" si="213"/>
        <v>0</v>
      </c>
      <c r="D758" s="12">
        <f t="shared" si="214"/>
        <v>0</v>
      </c>
      <c r="E758" s="12" t="str">
        <f t="shared" si="215"/>
        <v/>
      </c>
      <c r="F758" s="12" t="str">
        <f t="shared" si="216"/>
        <v/>
      </c>
      <c r="G758" s="12"/>
      <c r="H758"/>
      <c r="I758"/>
      <c r="J758" s="12">
        <f t="shared" si="217"/>
        <v>0</v>
      </c>
      <c r="K758" s="12" t="str">
        <f t="shared" si="218"/>
        <v/>
      </c>
      <c r="L758" s="12" t="str">
        <f t="shared" si="219"/>
        <v/>
      </c>
      <c r="M758" s="12" t="str">
        <f t="shared" si="220"/>
        <v/>
      </c>
      <c r="N758" s="12"/>
      <c r="P758"/>
      <c r="Q758"/>
      <c r="R758" s="12">
        <f t="shared" si="221"/>
        <v>0</v>
      </c>
      <c r="S758" s="12" t="str">
        <f t="shared" si="222"/>
        <v/>
      </c>
      <c r="T758" s="12" t="str">
        <f t="shared" si="223"/>
        <v/>
      </c>
      <c r="U758" s="12" t="str">
        <f t="shared" si="224"/>
        <v/>
      </c>
      <c r="V758" s="12"/>
      <c r="Y758" s="12">
        <f t="shared" si="225"/>
        <v>0</v>
      </c>
      <c r="Z758" s="12">
        <f t="shared" si="226"/>
        <v>0</v>
      </c>
      <c r="AA758" s="12" t="str">
        <f t="shared" si="227"/>
        <v/>
      </c>
      <c r="AB758" s="12" t="str">
        <f t="shared" si="228"/>
        <v/>
      </c>
      <c r="AC758" s="12" t="str">
        <f t="shared" si="229"/>
        <v/>
      </c>
      <c r="AD758" s="12" t="str">
        <f>IF(OR(AE758="",AE758="(blank)",AE758="Grand Total"),"",MAX($AD$3:AD757)+1)</f>
        <v/>
      </c>
    </row>
    <row r="759" spans="3:30">
      <c r="C759" s="12">
        <f t="shared" si="213"/>
        <v>0</v>
      </c>
      <c r="D759" s="12">
        <f t="shared" si="214"/>
        <v>0</v>
      </c>
      <c r="E759" s="12" t="str">
        <f t="shared" si="215"/>
        <v/>
      </c>
      <c r="F759" s="12" t="str">
        <f t="shared" si="216"/>
        <v/>
      </c>
      <c r="G759" s="12"/>
      <c r="H759"/>
      <c r="I759"/>
      <c r="J759" s="12">
        <f t="shared" si="217"/>
        <v>0</v>
      </c>
      <c r="K759" s="12" t="str">
        <f t="shared" si="218"/>
        <v/>
      </c>
      <c r="L759" s="12" t="str">
        <f t="shared" si="219"/>
        <v/>
      </c>
      <c r="M759" s="12" t="str">
        <f t="shared" si="220"/>
        <v/>
      </c>
      <c r="N759" s="12"/>
      <c r="P759"/>
      <c r="Q759"/>
      <c r="R759" s="12">
        <f t="shared" si="221"/>
        <v>0</v>
      </c>
      <c r="S759" s="12" t="str">
        <f t="shared" si="222"/>
        <v/>
      </c>
      <c r="T759" s="12" t="str">
        <f t="shared" si="223"/>
        <v/>
      </c>
      <c r="U759" s="12" t="str">
        <f t="shared" si="224"/>
        <v/>
      </c>
      <c r="V759" s="12"/>
      <c r="Y759" s="12">
        <f t="shared" si="225"/>
        <v>0</v>
      </c>
      <c r="Z759" s="12">
        <f t="shared" si="226"/>
        <v>0</v>
      </c>
      <c r="AA759" s="12" t="str">
        <f t="shared" si="227"/>
        <v/>
      </c>
      <c r="AB759" s="12" t="str">
        <f t="shared" si="228"/>
        <v/>
      </c>
      <c r="AC759" s="12" t="str">
        <f t="shared" si="229"/>
        <v/>
      </c>
      <c r="AD759" s="12" t="str">
        <f>IF(OR(AE759="",AE759="(blank)",AE759="Grand Total"),"",MAX($AD$3:AD758)+1)</f>
        <v/>
      </c>
    </row>
    <row r="760" spans="3:30">
      <c r="C760" s="12">
        <f t="shared" si="213"/>
        <v>0</v>
      </c>
      <c r="D760" s="12">
        <f t="shared" si="214"/>
        <v>0</v>
      </c>
      <c r="E760" s="12" t="str">
        <f t="shared" si="215"/>
        <v/>
      </c>
      <c r="F760" s="12" t="str">
        <f t="shared" si="216"/>
        <v/>
      </c>
      <c r="G760" s="12"/>
      <c r="H760"/>
      <c r="I760"/>
      <c r="J760" s="12">
        <f t="shared" si="217"/>
        <v>0</v>
      </c>
      <c r="K760" s="12" t="str">
        <f t="shared" si="218"/>
        <v/>
      </c>
      <c r="L760" s="12" t="str">
        <f t="shared" si="219"/>
        <v/>
      </c>
      <c r="M760" s="12" t="str">
        <f t="shared" si="220"/>
        <v/>
      </c>
      <c r="N760" s="12"/>
      <c r="P760"/>
      <c r="Q760"/>
      <c r="R760" s="12">
        <f t="shared" si="221"/>
        <v>0</v>
      </c>
      <c r="S760" s="12" t="str">
        <f t="shared" si="222"/>
        <v/>
      </c>
      <c r="T760" s="12" t="str">
        <f t="shared" si="223"/>
        <v/>
      </c>
      <c r="U760" s="12" t="str">
        <f t="shared" si="224"/>
        <v/>
      </c>
      <c r="V760" s="12"/>
      <c r="Y760" s="12">
        <f t="shared" si="225"/>
        <v>0</v>
      </c>
      <c r="Z760" s="12">
        <f t="shared" si="226"/>
        <v>0</v>
      </c>
      <c r="AA760" s="12" t="str">
        <f t="shared" si="227"/>
        <v/>
      </c>
      <c r="AB760" s="12" t="str">
        <f t="shared" si="228"/>
        <v/>
      </c>
      <c r="AC760" s="12" t="str">
        <f t="shared" si="229"/>
        <v/>
      </c>
      <c r="AD760" s="12" t="str">
        <f>IF(OR(AE760="",AE760="(blank)",AE760="Grand Total"),"",MAX($AD$3:AD759)+1)</f>
        <v/>
      </c>
    </row>
    <row r="761" spans="3:30">
      <c r="C761" s="12">
        <f t="shared" si="213"/>
        <v>0</v>
      </c>
      <c r="D761" s="12">
        <f t="shared" si="214"/>
        <v>0</v>
      </c>
      <c r="E761" s="12" t="str">
        <f t="shared" si="215"/>
        <v/>
      </c>
      <c r="F761" s="12" t="str">
        <f t="shared" si="216"/>
        <v/>
      </c>
      <c r="G761" s="12"/>
      <c r="H761"/>
      <c r="I761"/>
      <c r="J761" s="12">
        <f t="shared" si="217"/>
        <v>0</v>
      </c>
      <c r="K761" s="12" t="str">
        <f t="shared" si="218"/>
        <v/>
      </c>
      <c r="L761" s="12" t="str">
        <f t="shared" si="219"/>
        <v/>
      </c>
      <c r="M761" s="12" t="str">
        <f t="shared" si="220"/>
        <v/>
      </c>
      <c r="N761" s="12"/>
      <c r="P761"/>
      <c r="Q761"/>
      <c r="R761" s="12">
        <f t="shared" si="221"/>
        <v>0</v>
      </c>
      <c r="S761" s="12" t="str">
        <f t="shared" si="222"/>
        <v/>
      </c>
      <c r="T761" s="12" t="str">
        <f t="shared" si="223"/>
        <v/>
      </c>
      <c r="U761" s="12" t="str">
        <f t="shared" si="224"/>
        <v/>
      </c>
      <c r="V761" s="12"/>
      <c r="Y761" s="12">
        <f t="shared" si="225"/>
        <v>0</v>
      </c>
      <c r="Z761" s="12">
        <f t="shared" si="226"/>
        <v>0</v>
      </c>
      <c r="AA761" s="12" t="str">
        <f t="shared" si="227"/>
        <v/>
      </c>
      <c r="AB761" s="12" t="str">
        <f t="shared" si="228"/>
        <v/>
      </c>
      <c r="AC761" s="12" t="str">
        <f t="shared" si="229"/>
        <v/>
      </c>
      <c r="AD761" s="12" t="str">
        <f>IF(OR(AE761="",AE761="(blank)",AE761="Grand Total"),"",MAX($AD$3:AD760)+1)</f>
        <v/>
      </c>
    </row>
    <row r="762" spans="3:30">
      <c r="C762" s="12">
        <f t="shared" si="213"/>
        <v>0</v>
      </c>
      <c r="D762" s="12">
        <f t="shared" si="214"/>
        <v>0</v>
      </c>
      <c r="E762" s="12" t="str">
        <f t="shared" si="215"/>
        <v/>
      </c>
      <c r="F762" s="12" t="str">
        <f t="shared" si="216"/>
        <v/>
      </c>
      <c r="G762" s="12"/>
      <c r="H762"/>
      <c r="I762"/>
      <c r="J762" s="12">
        <f t="shared" si="217"/>
        <v>0</v>
      </c>
      <c r="K762" s="12" t="str">
        <f t="shared" si="218"/>
        <v/>
      </c>
      <c r="L762" s="12" t="str">
        <f t="shared" si="219"/>
        <v/>
      </c>
      <c r="M762" s="12" t="str">
        <f t="shared" si="220"/>
        <v/>
      </c>
      <c r="N762" s="12"/>
      <c r="P762"/>
      <c r="Q762"/>
      <c r="R762" s="12">
        <f t="shared" si="221"/>
        <v>0</v>
      </c>
      <c r="S762" s="12" t="str">
        <f t="shared" si="222"/>
        <v/>
      </c>
      <c r="T762" s="12" t="str">
        <f t="shared" si="223"/>
        <v/>
      </c>
      <c r="U762" s="12" t="str">
        <f t="shared" si="224"/>
        <v/>
      </c>
      <c r="V762" s="12"/>
      <c r="Y762" s="12">
        <f t="shared" si="225"/>
        <v>0</v>
      </c>
      <c r="Z762" s="12">
        <f t="shared" si="226"/>
        <v>0</v>
      </c>
      <c r="AA762" s="12" t="str">
        <f t="shared" si="227"/>
        <v/>
      </c>
      <c r="AB762" s="12" t="str">
        <f t="shared" si="228"/>
        <v/>
      </c>
      <c r="AC762" s="12" t="str">
        <f t="shared" si="229"/>
        <v/>
      </c>
      <c r="AD762" s="12" t="str">
        <f>IF(OR(AE762="",AE762="(blank)",AE762="Grand Total"),"",MAX($AD$3:AD761)+1)</f>
        <v/>
      </c>
    </row>
    <row r="763" spans="3:30">
      <c r="C763" s="12">
        <f t="shared" si="213"/>
        <v>0</v>
      </c>
      <c r="D763" s="12">
        <f t="shared" si="214"/>
        <v>0</v>
      </c>
      <c r="E763" s="12" t="str">
        <f t="shared" si="215"/>
        <v/>
      </c>
      <c r="F763" s="12" t="str">
        <f t="shared" si="216"/>
        <v/>
      </c>
      <c r="G763" s="12"/>
      <c r="H763"/>
      <c r="I763"/>
      <c r="J763" s="12">
        <f t="shared" si="217"/>
        <v>0</v>
      </c>
      <c r="K763" s="12" t="str">
        <f t="shared" si="218"/>
        <v/>
      </c>
      <c r="L763" s="12" t="str">
        <f t="shared" si="219"/>
        <v/>
      </c>
      <c r="M763" s="12" t="str">
        <f t="shared" si="220"/>
        <v/>
      </c>
      <c r="N763" s="12"/>
      <c r="P763"/>
      <c r="Q763"/>
      <c r="R763" s="12">
        <f t="shared" si="221"/>
        <v>0</v>
      </c>
      <c r="S763" s="12" t="str">
        <f t="shared" si="222"/>
        <v/>
      </c>
      <c r="T763" s="12" t="str">
        <f t="shared" si="223"/>
        <v/>
      </c>
      <c r="U763" s="12" t="str">
        <f t="shared" si="224"/>
        <v/>
      </c>
      <c r="V763" s="12"/>
      <c r="Y763" s="12">
        <f t="shared" si="225"/>
        <v>0</v>
      </c>
      <c r="Z763" s="12">
        <f t="shared" si="226"/>
        <v>0</v>
      </c>
      <c r="AA763" s="12" t="str">
        <f t="shared" si="227"/>
        <v/>
      </c>
      <c r="AB763" s="12" t="str">
        <f t="shared" si="228"/>
        <v/>
      </c>
      <c r="AC763" s="12" t="str">
        <f t="shared" si="229"/>
        <v/>
      </c>
      <c r="AD763" s="12" t="str">
        <f>IF(OR(AE763="",AE763="(blank)",AE763="Grand Total"),"",MAX($AD$3:AD762)+1)</f>
        <v/>
      </c>
    </row>
    <row r="764" spans="3:30">
      <c r="C764" s="12">
        <f t="shared" si="213"/>
        <v>0</v>
      </c>
      <c r="D764" s="12">
        <f t="shared" si="214"/>
        <v>0</v>
      </c>
      <c r="E764" s="12" t="str">
        <f t="shared" si="215"/>
        <v/>
      </c>
      <c r="F764" s="12" t="str">
        <f t="shared" si="216"/>
        <v/>
      </c>
      <c r="G764" s="12"/>
      <c r="H764"/>
      <c r="I764"/>
      <c r="J764" s="12">
        <f t="shared" si="217"/>
        <v>0</v>
      </c>
      <c r="K764" s="12" t="str">
        <f t="shared" si="218"/>
        <v/>
      </c>
      <c r="L764" s="12" t="str">
        <f t="shared" si="219"/>
        <v/>
      </c>
      <c r="M764" s="12" t="str">
        <f t="shared" si="220"/>
        <v/>
      </c>
      <c r="N764" s="12"/>
      <c r="P764"/>
      <c r="Q764"/>
      <c r="R764" s="12">
        <f t="shared" si="221"/>
        <v>0</v>
      </c>
      <c r="S764" s="12" t="str">
        <f t="shared" si="222"/>
        <v/>
      </c>
      <c r="T764" s="12" t="str">
        <f t="shared" si="223"/>
        <v/>
      </c>
      <c r="U764" s="12" t="str">
        <f t="shared" si="224"/>
        <v/>
      </c>
      <c r="V764" s="12"/>
      <c r="Y764" s="12">
        <f t="shared" si="225"/>
        <v>0</v>
      </c>
      <c r="Z764" s="12">
        <f t="shared" si="226"/>
        <v>0</v>
      </c>
      <c r="AA764" s="12" t="str">
        <f t="shared" si="227"/>
        <v/>
      </c>
      <c r="AB764" s="12" t="str">
        <f t="shared" si="228"/>
        <v/>
      </c>
      <c r="AC764" s="12" t="str">
        <f t="shared" si="229"/>
        <v/>
      </c>
      <c r="AD764" s="12" t="str">
        <f>IF(OR(AE764="",AE764="(blank)",AE764="Grand Total"),"",MAX($AD$3:AD763)+1)</f>
        <v/>
      </c>
    </row>
    <row r="765" spans="3:30">
      <c r="C765" s="12">
        <f t="shared" si="213"/>
        <v>0</v>
      </c>
      <c r="D765" s="12">
        <f t="shared" si="214"/>
        <v>0</v>
      </c>
      <c r="E765" s="12" t="str">
        <f t="shared" si="215"/>
        <v/>
      </c>
      <c r="F765" s="12" t="str">
        <f t="shared" si="216"/>
        <v/>
      </c>
      <c r="G765" s="12"/>
      <c r="H765"/>
      <c r="I765"/>
      <c r="J765" s="12">
        <f t="shared" si="217"/>
        <v>0</v>
      </c>
      <c r="K765" s="12" t="str">
        <f t="shared" si="218"/>
        <v/>
      </c>
      <c r="L765" s="12" t="str">
        <f t="shared" si="219"/>
        <v/>
      </c>
      <c r="M765" s="12" t="str">
        <f t="shared" si="220"/>
        <v/>
      </c>
      <c r="N765" s="12"/>
      <c r="P765"/>
      <c r="Q765"/>
      <c r="R765" s="12">
        <f t="shared" si="221"/>
        <v>0</v>
      </c>
      <c r="S765" s="12" t="str">
        <f t="shared" si="222"/>
        <v/>
      </c>
      <c r="T765" s="12" t="str">
        <f t="shared" si="223"/>
        <v/>
      </c>
      <c r="U765" s="12" t="str">
        <f t="shared" si="224"/>
        <v/>
      </c>
      <c r="V765" s="12"/>
      <c r="Y765" s="12">
        <f t="shared" si="225"/>
        <v>0</v>
      </c>
      <c r="Z765" s="12">
        <f t="shared" si="226"/>
        <v>0</v>
      </c>
      <c r="AA765" s="12" t="str">
        <f t="shared" si="227"/>
        <v/>
      </c>
      <c r="AB765" s="12" t="str">
        <f t="shared" si="228"/>
        <v/>
      </c>
      <c r="AC765" s="12" t="str">
        <f t="shared" si="229"/>
        <v/>
      </c>
      <c r="AD765" s="12" t="str">
        <f>IF(OR(AE765="",AE765="(blank)",AE765="Grand Total"),"",MAX($AD$3:AD764)+1)</f>
        <v/>
      </c>
    </row>
    <row r="766" spans="3:30">
      <c r="C766" s="12">
        <f t="shared" si="213"/>
        <v>0</v>
      </c>
      <c r="D766" s="12">
        <f t="shared" si="214"/>
        <v>0</v>
      </c>
      <c r="E766" s="12" t="str">
        <f t="shared" si="215"/>
        <v/>
      </c>
      <c r="F766" s="12" t="str">
        <f t="shared" si="216"/>
        <v/>
      </c>
      <c r="G766" s="12"/>
      <c r="H766"/>
      <c r="I766"/>
      <c r="J766" s="12">
        <f t="shared" si="217"/>
        <v>0</v>
      </c>
      <c r="K766" s="12" t="str">
        <f t="shared" si="218"/>
        <v/>
      </c>
      <c r="L766" s="12" t="str">
        <f t="shared" si="219"/>
        <v/>
      </c>
      <c r="M766" s="12" t="str">
        <f t="shared" si="220"/>
        <v/>
      </c>
      <c r="N766" s="12"/>
      <c r="P766"/>
      <c r="Q766"/>
      <c r="R766" s="12">
        <f t="shared" si="221"/>
        <v>0</v>
      </c>
      <c r="S766" s="12" t="str">
        <f t="shared" si="222"/>
        <v/>
      </c>
      <c r="T766" s="12" t="str">
        <f t="shared" si="223"/>
        <v/>
      </c>
      <c r="U766" s="12" t="str">
        <f t="shared" si="224"/>
        <v/>
      </c>
      <c r="V766" s="12"/>
      <c r="Y766" s="12">
        <f t="shared" si="225"/>
        <v>0</v>
      </c>
      <c r="Z766" s="12">
        <f t="shared" si="226"/>
        <v>0</v>
      </c>
      <c r="AA766" s="12" t="str">
        <f t="shared" si="227"/>
        <v/>
      </c>
      <c r="AB766" s="12" t="str">
        <f t="shared" si="228"/>
        <v/>
      </c>
      <c r="AC766" s="12" t="str">
        <f t="shared" si="229"/>
        <v/>
      </c>
      <c r="AD766" s="12" t="str">
        <f>IF(OR(AE766="",AE766="(blank)",AE766="Grand Total"),"",MAX($AD$3:AD765)+1)</f>
        <v/>
      </c>
    </row>
    <row r="767" spans="3:30">
      <c r="C767" s="12">
        <f t="shared" si="213"/>
        <v>0</v>
      </c>
      <c r="D767" s="12">
        <f t="shared" si="214"/>
        <v>0</v>
      </c>
      <c r="E767" s="12" t="str">
        <f t="shared" si="215"/>
        <v/>
      </c>
      <c r="F767" s="12" t="str">
        <f t="shared" si="216"/>
        <v/>
      </c>
      <c r="G767" s="12"/>
      <c r="H767"/>
      <c r="I767"/>
      <c r="J767" s="12">
        <f t="shared" si="217"/>
        <v>0</v>
      </c>
      <c r="K767" s="12" t="str">
        <f t="shared" si="218"/>
        <v/>
      </c>
      <c r="L767" s="12" t="str">
        <f t="shared" si="219"/>
        <v/>
      </c>
      <c r="M767" s="12" t="str">
        <f t="shared" si="220"/>
        <v/>
      </c>
      <c r="N767" s="12"/>
      <c r="P767"/>
      <c r="Q767"/>
      <c r="R767" s="12">
        <f t="shared" si="221"/>
        <v>0</v>
      </c>
      <c r="S767" s="12" t="str">
        <f t="shared" si="222"/>
        <v/>
      </c>
      <c r="T767" s="12" t="str">
        <f t="shared" si="223"/>
        <v/>
      </c>
      <c r="U767" s="12" t="str">
        <f t="shared" si="224"/>
        <v/>
      </c>
      <c r="V767" s="12"/>
      <c r="Y767" s="12">
        <f t="shared" si="225"/>
        <v>0</v>
      </c>
      <c r="Z767" s="12">
        <f t="shared" si="226"/>
        <v>0</v>
      </c>
      <c r="AA767" s="12" t="str">
        <f t="shared" si="227"/>
        <v/>
      </c>
      <c r="AB767" s="12" t="str">
        <f t="shared" si="228"/>
        <v/>
      </c>
      <c r="AC767" s="12" t="str">
        <f t="shared" si="229"/>
        <v/>
      </c>
      <c r="AD767" s="12" t="str">
        <f>IF(OR(AE767="",AE767="(blank)",AE767="Grand Total"),"",MAX($AD$3:AD766)+1)</f>
        <v/>
      </c>
    </row>
    <row r="768" spans="3:30">
      <c r="C768" s="12">
        <f t="shared" si="213"/>
        <v>0</v>
      </c>
      <c r="D768" s="12">
        <f t="shared" si="214"/>
        <v>0</v>
      </c>
      <c r="E768" s="12" t="str">
        <f t="shared" si="215"/>
        <v/>
      </c>
      <c r="F768" s="12" t="str">
        <f t="shared" si="216"/>
        <v/>
      </c>
      <c r="G768" s="12"/>
      <c r="H768"/>
      <c r="I768"/>
      <c r="J768" s="12">
        <f t="shared" si="217"/>
        <v>0</v>
      </c>
      <c r="K768" s="12" t="str">
        <f t="shared" si="218"/>
        <v/>
      </c>
      <c r="L768" s="12" t="str">
        <f t="shared" si="219"/>
        <v/>
      </c>
      <c r="M768" s="12" t="str">
        <f t="shared" si="220"/>
        <v/>
      </c>
      <c r="N768" s="12"/>
      <c r="P768"/>
      <c r="Q768"/>
      <c r="R768" s="12">
        <f t="shared" si="221"/>
        <v>0</v>
      </c>
      <c r="S768" s="12" t="str">
        <f t="shared" si="222"/>
        <v/>
      </c>
      <c r="T768" s="12" t="str">
        <f t="shared" si="223"/>
        <v/>
      </c>
      <c r="U768" s="12" t="str">
        <f t="shared" si="224"/>
        <v/>
      </c>
      <c r="V768" s="12"/>
      <c r="Y768" s="12">
        <f t="shared" si="225"/>
        <v>0</v>
      </c>
      <c r="Z768" s="12">
        <f t="shared" si="226"/>
        <v>0</v>
      </c>
      <c r="AA768" s="12" t="str">
        <f t="shared" si="227"/>
        <v/>
      </c>
      <c r="AB768" s="12" t="str">
        <f t="shared" si="228"/>
        <v/>
      </c>
      <c r="AC768" s="12" t="str">
        <f t="shared" si="229"/>
        <v/>
      </c>
      <c r="AD768" s="12" t="str">
        <f>IF(OR(AE768="",AE768="(blank)",AE768="Grand Total"),"",MAX($AD$3:AD767)+1)</f>
        <v/>
      </c>
    </row>
    <row r="769" spans="3:30">
      <c r="C769" s="12">
        <f t="shared" si="213"/>
        <v>0</v>
      </c>
      <c r="D769" s="12">
        <f t="shared" si="214"/>
        <v>0</v>
      </c>
      <c r="E769" s="12" t="str">
        <f t="shared" si="215"/>
        <v/>
      </c>
      <c r="F769" s="12" t="str">
        <f t="shared" si="216"/>
        <v/>
      </c>
      <c r="G769" s="12"/>
      <c r="H769"/>
      <c r="I769"/>
      <c r="J769" s="12">
        <f t="shared" si="217"/>
        <v>0</v>
      </c>
      <c r="K769" s="12" t="str">
        <f t="shared" si="218"/>
        <v/>
      </c>
      <c r="L769" s="12" t="str">
        <f t="shared" si="219"/>
        <v/>
      </c>
      <c r="M769" s="12" t="str">
        <f t="shared" si="220"/>
        <v/>
      </c>
      <c r="N769" s="12"/>
      <c r="P769"/>
      <c r="Q769"/>
      <c r="R769" s="12">
        <f t="shared" si="221"/>
        <v>0</v>
      </c>
      <c r="S769" s="12" t="str">
        <f t="shared" si="222"/>
        <v/>
      </c>
      <c r="T769" s="12" t="str">
        <f t="shared" si="223"/>
        <v/>
      </c>
      <c r="U769" s="12" t="str">
        <f t="shared" si="224"/>
        <v/>
      </c>
      <c r="V769" s="12"/>
      <c r="Y769" s="12">
        <f t="shared" si="225"/>
        <v>0</v>
      </c>
      <c r="Z769" s="12">
        <f t="shared" si="226"/>
        <v>0</v>
      </c>
      <c r="AA769" s="12" t="str">
        <f t="shared" si="227"/>
        <v/>
      </c>
      <c r="AB769" s="12" t="str">
        <f t="shared" si="228"/>
        <v/>
      </c>
      <c r="AC769" s="12" t="str">
        <f t="shared" si="229"/>
        <v/>
      </c>
      <c r="AD769" s="12" t="str">
        <f>IF(OR(AE769="",AE769="(blank)",AE769="Grand Total"),"",MAX($AD$3:AD768)+1)</f>
        <v/>
      </c>
    </row>
    <row r="770" spans="3:30">
      <c r="C770" s="12">
        <f t="shared" si="213"/>
        <v>0</v>
      </c>
      <c r="D770" s="12">
        <f t="shared" si="214"/>
        <v>0</v>
      </c>
      <c r="E770" s="12" t="str">
        <f t="shared" si="215"/>
        <v/>
      </c>
      <c r="F770" s="12" t="str">
        <f t="shared" si="216"/>
        <v/>
      </c>
      <c r="G770" s="12"/>
      <c r="H770"/>
      <c r="I770"/>
      <c r="J770" s="12">
        <f t="shared" si="217"/>
        <v>0</v>
      </c>
      <c r="K770" s="12" t="str">
        <f t="shared" si="218"/>
        <v/>
      </c>
      <c r="L770" s="12" t="str">
        <f t="shared" si="219"/>
        <v/>
      </c>
      <c r="M770" s="12" t="str">
        <f t="shared" si="220"/>
        <v/>
      </c>
      <c r="N770" s="12"/>
      <c r="P770"/>
      <c r="Q770"/>
      <c r="R770" s="12">
        <f t="shared" si="221"/>
        <v>0</v>
      </c>
      <c r="S770" s="12" t="str">
        <f t="shared" si="222"/>
        <v/>
      </c>
      <c r="T770" s="12" t="str">
        <f t="shared" si="223"/>
        <v/>
      </c>
      <c r="U770" s="12" t="str">
        <f t="shared" si="224"/>
        <v/>
      </c>
      <c r="V770" s="12"/>
      <c r="Y770" s="12">
        <f t="shared" si="225"/>
        <v>0</v>
      </c>
      <c r="Z770" s="12">
        <f t="shared" si="226"/>
        <v>0</v>
      </c>
      <c r="AA770" s="12" t="str">
        <f t="shared" si="227"/>
        <v/>
      </c>
      <c r="AB770" s="12" t="str">
        <f t="shared" si="228"/>
        <v/>
      </c>
      <c r="AC770" s="12" t="str">
        <f t="shared" si="229"/>
        <v/>
      </c>
      <c r="AD770" s="12" t="str">
        <f>IF(OR(AE770="",AE770="(blank)",AE770="Grand Total"),"",MAX($AD$3:AD769)+1)</f>
        <v/>
      </c>
    </row>
    <row r="771" spans="3:30">
      <c r="C771" s="12">
        <f t="shared" si="213"/>
        <v>0</v>
      </c>
      <c r="D771" s="12">
        <f t="shared" si="214"/>
        <v>0</v>
      </c>
      <c r="E771" s="12" t="str">
        <f t="shared" si="215"/>
        <v/>
      </c>
      <c r="F771" s="12" t="str">
        <f t="shared" si="216"/>
        <v/>
      </c>
      <c r="G771" s="12"/>
      <c r="H771"/>
      <c r="I771"/>
      <c r="J771" s="12">
        <f t="shared" si="217"/>
        <v>0</v>
      </c>
      <c r="K771" s="12" t="str">
        <f t="shared" si="218"/>
        <v/>
      </c>
      <c r="L771" s="12" t="str">
        <f t="shared" si="219"/>
        <v/>
      </c>
      <c r="M771" s="12" t="str">
        <f t="shared" si="220"/>
        <v/>
      </c>
      <c r="N771" s="12"/>
      <c r="P771"/>
      <c r="Q771"/>
      <c r="R771" s="12">
        <f t="shared" si="221"/>
        <v>0</v>
      </c>
      <c r="S771" s="12" t="str">
        <f t="shared" si="222"/>
        <v/>
      </c>
      <c r="T771" s="12" t="str">
        <f t="shared" si="223"/>
        <v/>
      </c>
      <c r="U771" s="12" t="str">
        <f t="shared" si="224"/>
        <v/>
      </c>
      <c r="V771" s="12"/>
      <c r="Y771" s="12">
        <f t="shared" si="225"/>
        <v>0</v>
      </c>
      <c r="Z771" s="12">
        <f t="shared" si="226"/>
        <v>0</v>
      </c>
      <c r="AA771" s="12" t="str">
        <f t="shared" si="227"/>
        <v/>
      </c>
      <c r="AB771" s="12" t="str">
        <f t="shared" si="228"/>
        <v/>
      </c>
      <c r="AC771" s="12" t="str">
        <f t="shared" si="229"/>
        <v/>
      </c>
      <c r="AD771" s="12" t="str">
        <f>IF(OR(AE771="",AE771="(blank)",AE771="Grand Total"),"",MAX($AD$3:AD770)+1)</f>
        <v/>
      </c>
    </row>
    <row r="772" spans="3:30">
      <c r="C772" s="12">
        <f t="shared" si="213"/>
        <v>0</v>
      </c>
      <c r="D772" s="12">
        <f t="shared" si="214"/>
        <v>0</v>
      </c>
      <c r="E772" s="12" t="str">
        <f t="shared" si="215"/>
        <v/>
      </c>
      <c r="F772" s="12" t="str">
        <f t="shared" si="216"/>
        <v/>
      </c>
      <c r="G772" s="12"/>
      <c r="H772"/>
      <c r="I772"/>
      <c r="J772" s="12">
        <f t="shared" si="217"/>
        <v>0</v>
      </c>
      <c r="K772" s="12" t="str">
        <f t="shared" si="218"/>
        <v/>
      </c>
      <c r="L772" s="12" t="str">
        <f t="shared" si="219"/>
        <v/>
      </c>
      <c r="M772" s="12" t="str">
        <f t="shared" si="220"/>
        <v/>
      </c>
      <c r="N772" s="12"/>
      <c r="P772"/>
      <c r="Q772"/>
      <c r="R772" s="12">
        <f t="shared" si="221"/>
        <v>0</v>
      </c>
      <c r="S772" s="12" t="str">
        <f t="shared" si="222"/>
        <v/>
      </c>
      <c r="T772" s="12" t="str">
        <f t="shared" si="223"/>
        <v/>
      </c>
      <c r="U772" s="12" t="str">
        <f t="shared" si="224"/>
        <v/>
      </c>
      <c r="V772" s="12"/>
      <c r="Y772" s="12">
        <f t="shared" si="225"/>
        <v>0</v>
      </c>
      <c r="Z772" s="12">
        <f t="shared" si="226"/>
        <v>0</v>
      </c>
      <c r="AA772" s="12" t="str">
        <f t="shared" si="227"/>
        <v/>
      </c>
      <c r="AB772" s="12" t="str">
        <f t="shared" si="228"/>
        <v/>
      </c>
      <c r="AC772" s="12" t="str">
        <f t="shared" si="229"/>
        <v/>
      </c>
      <c r="AD772" s="12" t="str">
        <f>IF(OR(AE772="",AE772="(blank)",AE772="Grand Total"),"",MAX($AD$3:AD771)+1)</f>
        <v/>
      </c>
    </row>
    <row r="773" spans="3:30">
      <c r="C773" s="12">
        <f t="shared" si="213"/>
        <v>0</v>
      </c>
      <c r="D773" s="12">
        <f t="shared" si="214"/>
        <v>0</v>
      </c>
      <c r="E773" s="12" t="str">
        <f t="shared" si="215"/>
        <v/>
      </c>
      <c r="F773" s="12" t="str">
        <f t="shared" si="216"/>
        <v/>
      </c>
      <c r="G773" s="12"/>
      <c r="H773"/>
      <c r="I773"/>
      <c r="J773" s="12">
        <f t="shared" si="217"/>
        <v>0</v>
      </c>
      <c r="K773" s="12" t="str">
        <f t="shared" si="218"/>
        <v/>
      </c>
      <c r="L773" s="12" t="str">
        <f t="shared" si="219"/>
        <v/>
      </c>
      <c r="M773" s="12" t="str">
        <f t="shared" si="220"/>
        <v/>
      </c>
      <c r="N773" s="12"/>
      <c r="P773"/>
      <c r="Q773"/>
      <c r="R773" s="12">
        <f t="shared" si="221"/>
        <v>0</v>
      </c>
      <c r="S773" s="12" t="str">
        <f t="shared" si="222"/>
        <v/>
      </c>
      <c r="T773" s="12" t="str">
        <f t="shared" si="223"/>
        <v/>
      </c>
      <c r="U773" s="12" t="str">
        <f t="shared" si="224"/>
        <v/>
      </c>
      <c r="V773" s="12"/>
      <c r="Y773" s="12">
        <f t="shared" si="225"/>
        <v>0</v>
      </c>
      <c r="Z773" s="12">
        <f t="shared" si="226"/>
        <v>0</v>
      </c>
      <c r="AA773" s="12" t="str">
        <f t="shared" si="227"/>
        <v/>
      </c>
      <c r="AB773" s="12" t="str">
        <f t="shared" si="228"/>
        <v/>
      </c>
      <c r="AC773" s="12" t="str">
        <f t="shared" si="229"/>
        <v/>
      </c>
      <c r="AD773" s="12" t="str">
        <f>IF(OR(AE773="",AE773="(blank)",AE773="Grand Total"),"",MAX($AD$3:AD772)+1)</f>
        <v/>
      </c>
    </row>
    <row r="774" spans="3:30">
      <c r="C774" s="12">
        <f t="shared" si="213"/>
        <v>0</v>
      </c>
      <c r="D774" s="12">
        <f t="shared" si="214"/>
        <v>0</v>
      </c>
      <c r="E774" s="12" t="str">
        <f t="shared" si="215"/>
        <v/>
      </c>
      <c r="F774" s="12" t="str">
        <f t="shared" si="216"/>
        <v/>
      </c>
      <c r="G774" s="12"/>
      <c r="H774"/>
      <c r="I774"/>
      <c r="J774" s="12">
        <f t="shared" si="217"/>
        <v>0</v>
      </c>
      <c r="K774" s="12" t="str">
        <f t="shared" si="218"/>
        <v/>
      </c>
      <c r="L774" s="12" t="str">
        <f t="shared" si="219"/>
        <v/>
      </c>
      <c r="M774" s="12" t="str">
        <f t="shared" si="220"/>
        <v/>
      </c>
      <c r="N774" s="12"/>
      <c r="P774"/>
      <c r="Q774"/>
      <c r="R774" s="12">
        <f t="shared" si="221"/>
        <v>0</v>
      </c>
      <c r="S774" s="12" t="str">
        <f t="shared" si="222"/>
        <v/>
      </c>
      <c r="T774" s="12" t="str">
        <f t="shared" si="223"/>
        <v/>
      </c>
      <c r="U774" s="12" t="str">
        <f t="shared" si="224"/>
        <v/>
      </c>
      <c r="V774" s="12"/>
      <c r="Y774" s="12">
        <f t="shared" si="225"/>
        <v>0</v>
      </c>
      <c r="Z774" s="12">
        <f t="shared" si="226"/>
        <v>0</v>
      </c>
      <c r="AA774" s="12" t="str">
        <f t="shared" si="227"/>
        <v/>
      </c>
      <c r="AB774" s="12" t="str">
        <f t="shared" si="228"/>
        <v/>
      </c>
      <c r="AC774" s="12" t="str">
        <f t="shared" si="229"/>
        <v/>
      </c>
      <c r="AD774" s="12" t="str">
        <f>IF(OR(AE774="",AE774="(blank)",AE774="Grand Total"),"",MAX($AD$3:AD773)+1)</f>
        <v/>
      </c>
    </row>
    <row r="775" spans="3:30">
      <c r="C775" s="12">
        <f t="shared" si="213"/>
        <v>0</v>
      </c>
      <c r="D775" s="12">
        <f t="shared" si="214"/>
        <v>0</v>
      </c>
      <c r="E775" s="12" t="str">
        <f t="shared" si="215"/>
        <v/>
      </c>
      <c r="F775" s="12" t="str">
        <f t="shared" si="216"/>
        <v/>
      </c>
      <c r="G775" s="12"/>
      <c r="H775"/>
      <c r="I775"/>
      <c r="J775" s="12">
        <f t="shared" si="217"/>
        <v>0</v>
      </c>
      <c r="K775" s="12" t="str">
        <f t="shared" si="218"/>
        <v/>
      </c>
      <c r="L775" s="12" t="str">
        <f t="shared" si="219"/>
        <v/>
      </c>
      <c r="M775" s="12" t="str">
        <f t="shared" si="220"/>
        <v/>
      </c>
      <c r="N775" s="12"/>
      <c r="P775"/>
      <c r="Q775"/>
      <c r="R775" s="12">
        <f t="shared" si="221"/>
        <v>0</v>
      </c>
      <c r="S775" s="12" t="str">
        <f t="shared" si="222"/>
        <v/>
      </c>
      <c r="T775" s="12" t="str">
        <f t="shared" si="223"/>
        <v/>
      </c>
      <c r="U775" s="12" t="str">
        <f t="shared" si="224"/>
        <v/>
      </c>
      <c r="V775" s="12"/>
      <c r="Y775" s="12">
        <f t="shared" si="225"/>
        <v>0</v>
      </c>
      <c r="Z775" s="12">
        <f t="shared" si="226"/>
        <v>0</v>
      </c>
      <c r="AA775" s="12" t="str">
        <f t="shared" si="227"/>
        <v/>
      </c>
      <c r="AB775" s="12" t="str">
        <f t="shared" si="228"/>
        <v/>
      </c>
      <c r="AC775" s="12" t="str">
        <f t="shared" si="229"/>
        <v/>
      </c>
      <c r="AD775" s="12" t="str">
        <f>IF(OR(AE775="",AE775="(blank)",AE775="Grand Total"),"",MAX($AD$3:AD774)+1)</f>
        <v/>
      </c>
    </row>
    <row r="776" spans="3:30">
      <c r="C776" s="12">
        <f t="shared" si="213"/>
        <v>0</v>
      </c>
      <c r="D776" s="12">
        <f t="shared" si="214"/>
        <v>0</v>
      </c>
      <c r="E776" s="12" t="str">
        <f t="shared" si="215"/>
        <v/>
      </c>
      <c r="F776" s="12" t="str">
        <f t="shared" si="216"/>
        <v/>
      </c>
      <c r="G776" s="12"/>
      <c r="H776"/>
      <c r="I776"/>
      <c r="J776" s="12">
        <f t="shared" si="217"/>
        <v>0</v>
      </c>
      <c r="K776" s="12" t="str">
        <f t="shared" si="218"/>
        <v/>
      </c>
      <c r="L776" s="12" t="str">
        <f t="shared" si="219"/>
        <v/>
      </c>
      <c r="M776" s="12" t="str">
        <f t="shared" si="220"/>
        <v/>
      </c>
      <c r="N776" s="12"/>
      <c r="P776"/>
      <c r="Q776"/>
      <c r="R776" s="12">
        <f t="shared" si="221"/>
        <v>0</v>
      </c>
      <c r="S776" s="12" t="str">
        <f t="shared" si="222"/>
        <v/>
      </c>
      <c r="T776" s="12" t="str">
        <f t="shared" si="223"/>
        <v/>
      </c>
      <c r="U776" s="12" t="str">
        <f t="shared" si="224"/>
        <v/>
      </c>
      <c r="V776" s="12"/>
      <c r="Y776" s="12">
        <f t="shared" si="225"/>
        <v>0</v>
      </c>
      <c r="Z776" s="12">
        <f t="shared" si="226"/>
        <v>0</v>
      </c>
      <c r="AA776" s="12" t="str">
        <f t="shared" si="227"/>
        <v/>
      </c>
      <c r="AB776" s="12" t="str">
        <f t="shared" si="228"/>
        <v/>
      </c>
      <c r="AC776" s="12" t="str">
        <f t="shared" si="229"/>
        <v/>
      </c>
      <c r="AD776" s="12" t="str">
        <f>IF(OR(AE776="",AE776="(blank)",AE776="Grand Total"),"",MAX($AD$3:AD775)+1)</f>
        <v/>
      </c>
    </row>
    <row r="777" spans="3:30">
      <c r="C777" s="12">
        <f t="shared" si="213"/>
        <v>0</v>
      </c>
      <c r="D777" s="12">
        <f t="shared" si="214"/>
        <v>0</v>
      </c>
      <c r="E777" s="12" t="str">
        <f t="shared" si="215"/>
        <v/>
      </c>
      <c r="F777" s="12" t="str">
        <f t="shared" si="216"/>
        <v/>
      </c>
      <c r="G777" s="12"/>
      <c r="H777"/>
      <c r="I777"/>
      <c r="J777" s="12">
        <f t="shared" si="217"/>
        <v>0</v>
      </c>
      <c r="K777" s="12" t="str">
        <f t="shared" si="218"/>
        <v/>
      </c>
      <c r="L777" s="12" t="str">
        <f t="shared" si="219"/>
        <v/>
      </c>
      <c r="M777" s="12" t="str">
        <f t="shared" si="220"/>
        <v/>
      </c>
      <c r="N777" s="12"/>
      <c r="P777"/>
      <c r="Q777"/>
      <c r="R777" s="12">
        <f t="shared" si="221"/>
        <v>0</v>
      </c>
      <c r="S777" s="12" t="str">
        <f t="shared" si="222"/>
        <v/>
      </c>
      <c r="T777" s="12" t="str">
        <f t="shared" si="223"/>
        <v/>
      </c>
      <c r="U777" s="12" t="str">
        <f t="shared" si="224"/>
        <v/>
      </c>
      <c r="V777" s="12"/>
      <c r="Y777" s="12">
        <f t="shared" si="225"/>
        <v>0</v>
      </c>
      <c r="Z777" s="12">
        <f t="shared" si="226"/>
        <v>0</v>
      </c>
      <c r="AA777" s="12" t="str">
        <f t="shared" si="227"/>
        <v/>
      </c>
      <c r="AB777" s="12" t="str">
        <f t="shared" si="228"/>
        <v/>
      </c>
      <c r="AC777" s="12" t="str">
        <f t="shared" si="229"/>
        <v/>
      </c>
      <c r="AD777" s="12" t="str">
        <f>IF(OR(AE777="",AE777="(blank)",AE777="Grand Total"),"",MAX($AD$3:AD776)+1)</f>
        <v/>
      </c>
    </row>
    <row r="778" spans="3:30">
      <c r="C778" s="12">
        <f t="shared" si="213"/>
        <v>0</v>
      </c>
      <c r="D778" s="12">
        <f t="shared" si="214"/>
        <v>0</v>
      </c>
      <c r="E778" s="12" t="str">
        <f t="shared" si="215"/>
        <v/>
      </c>
      <c r="F778" s="12" t="str">
        <f t="shared" si="216"/>
        <v/>
      </c>
      <c r="G778" s="12"/>
      <c r="H778"/>
      <c r="I778"/>
      <c r="J778" s="12">
        <f t="shared" si="217"/>
        <v>0</v>
      </c>
      <c r="K778" s="12" t="str">
        <f t="shared" si="218"/>
        <v/>
      </c>
      <c r="L778" s="12" t="str">
        <f t="shared" si="219"/>
        <v/>
      </c>
      <c r="M778" s="12" t="str">
        <f t="shared" si="220"/>
        <v/>
      </c>
      <c r="N778" s="12"/>
      <c r="P778"/>
      <c r="Q778"/>
      <c r="R778" s="12">
        <f t="shared" si="221"/>
        <v>0</v>
      </c>
      <c r="S778" s="12" t="str">
        <f t="shared" si="222"/>
        <v/>
      </c>
      <c r="T778" s="12" t="str">
        <f t="shared" si="223"/>
        <v/>
      </c>
      <c r="U778" s="12" t="str">
        <f t="shared" si="224"/>
        <v/>
      </c>
      <c r="V778" s="12"/>
      <c r="Y778" s="12">
        <f t="shared" si="225"/>
        <v>0</v>
      </c>
      <c r="Z778" s="12">
        <f t="shared" si="226"/>
        <v>0</v>
      </c>
      <c r="AA778" s="12" t="str">
        <f t="shared" si="227"/>
        <v/>
      </c>
      <c r="AB778" s="12" t="str">
        <f t="shared" si="228"/>
        <v/>
      </c>
      <c r="AC778" s="12" t="str">
        <f t="shared" si="229"/>
        <v/>
      </c>
      <c r="AD778" s="12" t="str">
        <f>IF(OR(AE778="",AE778="(blank)",AE778="Grand Total"),"",MAX($AD$3:AD777)+1)</f>
        <v/>
      </c>
    </row>
    <row r="779" spans="3:30">
      <c r="C779" s="12">
        <f t="shared" si="213"/>
        <v>0</v>
      </c>
      <c r="D779" s="12">
        <f t="shared" si="214"/>
        <v>0</v>
      </c>
      <c r="E779" s="12" t="str">
        <f t="shared" si="215"/>
        <v/>
      </c>
      <c r="F779" s="12" t="str">
        <f t="shared" si="216"/>
        <v/>
      </c>
      <c r="G779" s="12"/>
      <c r="H779"/>
      <c r="I779"/>
      <c r="J779" s="12">
        <f t="shared" si="217"/>
        <v>0</v>
      </c>
      <c r="K779" s="12" t="str">
        <f t="shared" si="218"/>
        <v/>
      </c>
      <c r="L779" s="12" t="str">
        <f t="shared" si="219"/>
        <v/>
      </c>
      <c r="M779" s="12" t="str">
        <f t="shared" si="220"/>
        <v/>
      </c>
      <c r="N779" s="12"/>
      <c r="P779"/>
      <c r="Q779"/>
      <c r="R779" s="12">
        <f t="shared" si="221"/>
        <v>0</v>
      </c>
      <c r="S779" s="12" t="str">
        <f t="shared" si="222"/>
        <v/>
      </c>
      <c r="T779" s="12" t="str">
        <f t="shared" si="223"/>
        <v/>
      </c>
      <c r="U779" s="12" t="str">
        <f t="shared" si="224"/>
        <v/>
      </c>
      <c r="V779" s="12"/>
      <c r="Y779" s="12">
        <f t="shared" si="225"/>
        <v>0</v>
      </c>
      <c r="Z779" s="12">
        <f t="shared" si="226"/>
        <v>0</v>
      </c>
      <c r="AA779" s="12" t="str">
        <f t="shared" si="227"/>
        <v/>
      </c>
      <c r="AB779" s="12" t="str">
        <f t="shared" si="228"/>
        <v/>
      </c>
      <c r="AC779" s="12" t="str">
        <f t="shared" si="229"/>
        <v/>
      </c>
      <c r="AD779" s="12" t="str">
        <f>IF(OR(AE779="",AE779="(blank)",AE779="Grand Total"),"",MAX($AD$3:AD778)+1)</f>
        <v/>
      </c>
    </row>
    <row r="780" spans="3:30">
      <c r="C780" s="12">
        <f t="shared" si="213"/>
        <v>0</v>
      </c>
      <c r="D780" s="12">
        <f t="shared" si="214"/>
        <v>0</v>
      </c>
      <c r="E780" s="12" t="str">
        <f t="shared" si="215"/>
        <v/>
      </c>
      <c r="F780" s="12" t="str">
        <f t="shared" si="216"/>
        <v/>
      </c>
      <c r="G780" s="12"/>
      <c r="H780"/>
      <c r="I780"/>
      <c r="J780" s="12">
        <f t="shared" si="217"/>
        <v>0</v>
      </c>
      <c r="K780" s="12" t="str">
        <f t="shared" si="218"/>
        <v/>
      </c>
      <c r="L780" s="12" t="str">
        <f t="shared" si="219"/>
        <v/>
      </c>
      <c r="M780" s="12" t="str">
        <f t="shared" si="220"/>
        <v/>
      </c>
      <c r="N780" s="12"/>
      <c r="P780"/>
      <c r="Q780"/>
      <c r="R780" s="12">
        <f t="shared" si="221"/>
        <v>0</v>
      </c>
      <c r="S780" s="12" t="str">
        <f t="shared" si="222"/>
        <v/>
      </c>
      <c r="T780" s="12" t="str">
        <f t="shared" si="223"/>
        <v/>
      </c>
      <c r="U780" s="12" t="str">
        <f t="shared" si="224"/>
        <v/>
      </c>
      <c r="V780" s="12"/>
      <c r="Y780" s="12">
        <f t="shared" si="225"/>
        <v>0</v>
      </c>
      <c r="Z780" s="12">
        <f t="shared" si="226"/>
        <v>0</v>
      </c>
      <c r="AA780" s="12" t="str">
        <f t="shared" si="227"/>
        <v/>
      </c>
      <c r="AB780" s="12" t="str">
        <f t="shared" si="228"/>
        <v/>
      </c>
      <c r="AC780" s="12" t="str">
        <f t="shared" si="229"/>
        <v/>
      </c>
      <c r="AD780" s="12" t="str">
        <f>IF(OR(AE780="",AE780="(blank)",AE780="Grand Total"),"",MAX($AD$3:AD779)+1)</f>
        <v/>
      </c>
    </row>
    <row r="781" spans="3:30">
      <c r="C781" s="12">
        <f t="shared" si="213"/>
        <v>0</v>
      </c>
      <c r="D781" s="12">
        <f t="shared" si="214"/>
        <v>0</v>
      </c>
      <c r="E781" s="12" t="str">
        <f t="shared" si="215"/>
        <v/>
      </c>
      <c r="F781" s="12" t="str">
        <f t="shared" si="216"/>
        <v/>
      </c>
      <c r="G781" s="12"/>
      <c r="H781"/>
      <c r="I781"/>
      <c r="J781" s="12">
        <f t="shared" si="217"/>
        <v>0</v>
      </c>
      <c r="K781" s="12" t="str">
        <f t="shared" si="218"/>
        <v/>
      </c>
      <c r="L781" s="12" t="str">
        <f t="shared" si="219"/>
        <v/>
      </c>
      <c r="M781" s="12" t="str">
        <f t="shared" si="220"/>
        <v/>
      </c>
      <c r="N781" s="12"/>
      <c r="P781"/>
      <c r="Q781"/>
      <c r="R781" s="12">
        <f t="shared" si="221"/>
        <v>0</v>
      </c>
      <c r="S781" s="12" t="str">
        <f t="shared" si="222"/>
        <v/>
      </c>
      <c r="T781" s="12" t="str">
        <f t="shared" si="223"/>
        <v/>
      </c>
      <c r="U781" s="12" t="str">
        <f t="shared" si="224"/>
        <v/>
      </c>
      <c r="V781" s="12"/>
      <c r="Y781" s="12">
        <f t="shared" si="225"/>
        <v>0</v>
      </c>
      <c r="Z781" s="12">
        <f t="shared" si="226"/>
        <v>0</v>
      </c>
      <c r="AA781" s="12" t="str">
        <f t="shared" si="227"/>
        <v/>
      </c>
      <c r="AB781" s="12" t="str">
        <f t="shared" si="228"/>
        <v/>
      </c>
      <c r="AC781" s="12" t="str">
        <f t="shared" si="229"/>
        <v/>
      </c>
      <c r="AD781" s="12" t="str">
        <f>IF(OR(AE781="",AE781="(blank)",AE781="Grand Total"),"",MAX($AD$3:AD780)+1)</f>
        <v/>
      </c>
    </row>
    <row r="782" spans="3:30">
      <c r="C782" s="12">
        <f t="shared" si="213"/>
        <v>0</v>
      </c>
      <c r="D782" s="12">
        <f t="shared" si="214"/>
        <v>0</v>
      </c>
      <c r="E782" s="12" t="str">
        <f t="shared" si="215"/>
        <v/>
      </c>
      <c r="F782" s="12" t="str">
        <f t="shared" si="216"/>
        <v/>
      </c>
      <c r="G782" s="12"/>
      <c r="H782"/>
      <c r="I782"/>
      <c r="J782" s="12">
        <f t="shared" si="217"/>
        <v>0</v>
      </c>
      <c r="K782" s="12" t="str">
        <f t="shared" si="218"/>
        <v/>
      </c>
      <c r="L782" s="12" t="str">
        <f t="shared" si="219"/>
        <v/>
      </c>
      <c r="M782" s="12" t="str">
        <f t="shared" si="220"/>
        <v/>
      </c>
      <c r="N782" s="12"/>
      <c r="P782"/>
      <c r="Q782"/>
      <c r="R782" s="12">
        <f t="shared" si="221"/>
        <v>0</v>
      </c>
      <c r="S782" s="12" t="str">
        <f t="shared" si="222"/>
        <v/>
      </c>
      <c r="T782" s="12" t="str">
        <f t="shared" si="223"/>
        <v/>
      </c>
      <c r="U782" s="12" t="str">
        <f t="shared" si="224"/>
        <v/>
      </c>
      <c r="V782" s="12"/>
      <c r="Y782" s="12">
        <f t="shared" si="225"/>
        <v>0</v>
      </c>
      <c r="Z782" s="12">
        <f t="shared" si="226"/>
        <v>0</v>
      </c>
      <c r="AA782" s="12" t="str">
        <f t="shared" si="227"/>
        <v/>
      </c>
      <c r="AB782" s="12" t="str">
        <f t="shared" si="228"/>
        <v/>
      </c>
      <c r="AC782" s="12" t="str">
        <f t="shared" si="229"/>
        <v/>
      </c>
      <c r="AD782" s="12" t="str">
        <f>IF(OR(AE782="",AE782="(blank)",AE782="Grand Total"),"",MAX($AD$3:AD781)+1)</f>
        <v/>
      </c>
    </row>
    <row r="783" spans="3:30">
      <c r="C783" s="12">
        <f t="shared" si="213"/>
        <v>0</v>
      </c>
      <c r="D783" s="12">
        <f t="shared" si="214"/>
        <v>0</v>
      </c>
      <c r="E783" s="12" t="str">
        <f t="shared" si="215"/>
        <v/>
      </c>
      <c r="F783" s="12" t="str">
        <f t="shared" si="216"/>
        <v/>
      </c>
      <c r="G783" s="12"/>
      <c r="H783"/>
      <c r="I783"/>
      <c r="J783" s="12">
        <f t="shared" si="217"/>
        <v>0</v>
      </c>
      <c r="K783" s="12" t="str">
        <f t="shared" si="218"/>
        <v/>
      </c>
      <c r="L783" s="12" t="str">
        <f t="shared" si="219"/>
        <v/>
      </c>
      <c r="M783" s="12" t="str">
        <f t="shared" si="220"/>
        <v/>
      </c>
      <c r="N783" s="12"/>
      <c r="P783"/>
      <c r="Q783"/>
      <c r="R783" s="12">
        <f t="shared" si="221"/>
        <v>0</v>
      </c>
      <c r="S783" s="12" t="str">
        <f t="shared" si="222"/>
        <v/>
      </c>
      <c r="T783" s="12" t="str">
        <f t="shared" si="223"/>
        <v/>
      </c>
      <c r="U783" s="12" t="str">
        <f t="shared" si="224"/>
        <v/>
      </c>
      <c r="V783" s="12"/>
      <c r="Y783" s="12">
        <f t="shared" si="225"/>
        <v>0</v>
      </c>
      <c r="Z783" s="12">
        <f t="shared" si="226"/>
        <v>0</v>
      </c>
      <c r="AA783" s="12" t="str">
        <f t="shared" si="227"/>
        <v/>
      </c>
      <c r="AB783" s="12" t="str">
        <f t="shared" si="228"/>
        <v/>
      </c>
      <c r="AC783" s="12" t="str">
        <f t="shared" si="229"/>
        <v/>
      </c>
      <c r="AD783" s="12" t="str">
        <f>IF(OR(AE783="",AE783="(blank)",AE783="Grand Total"),"",MAX($AD$3:AD782)+1)</f>
        <v/>
      </c>
    </row>
    <row r="784" spans="3:30">
      <c r="C784" s="12">
        <f t="shared" si="213"/>
        <v>0</v>
      </c>
      <c r="D784" s="12">
        <f t="shared" si="214"/>
        <v>0</v>
      </c>
      <c r="E784" s="12" t="str">
        <f t="shared" si="215"/>
        <v/>
      </c>
      <c r="F784" s="12" t="str">
        <f t="shared" si="216"/>
        <v/>
      </c>
      <c r="G784" s="12"/>
      <c r="H784"/>
      <c r="I784"/>
      <c r="J784" s="12">
        <f t="shared" si="217"/>
        <v>0</v>
      </c>
      <c r="K784" s="12" t="str">
        <f t="shared" si="218"/>
        <v/>
      </c>
      <c r="L784" s="12" t="str">
        <f t="shared" si="219"/>
        <v/>
      </c>
      <c r="M784" s="12" t="str">
        <f t="shared" si="220"/>
        <v/>
      </c>
      <c r="N784" s="12"/>
      <c r="P784"/>
      <c r="Q784"/>
      <c r="R784" s="12">
        <f t="shared" si="221"/>
        <v>0</v>
      </c>
      <c r="S784" s="12" t="str">
        <f t="shared" si="222"/>
        <v/>
      </c>
      <c r="T784" s="12" t="str">
        <f t="shared" si="223"/>
        <v/>
      </c>
      <c r="U784" s="12" t="str">
        <f t="shared" si="224"/>
        <v/>
      </c>
      <c r="V784" s="12"/>
      <c r="Y784" s="12">
        <f t="shared" si="225"/>
        <v>0</v>
      </c>
      <c r="Z784" s="12">
        <f t="shared" si="226"/>
        <v>0</v>
      </c>
      <c r="AA784" s="12" t="str">
        <f t="shared" si="227"/>
        <v/>
      </c>
      <c r="AB784" s="12" t="str">
        <f t="shared" si="228"/>
        <v/>
      </c>
      <c r="AC784" s="12" t="str">
        <f t="shared" si="229"/>
        <v/>
      </c>
      <c r="AD784" s="12" t="str">
        <f>IF(OR(AE784="",AE784="(blank)",AE784="Grand Total"),"",MAX($AD$3:AD783)+1)</f>
        <v/>
      </c>
    </row>
    <row r="785" spans="3:30">
      <c r="C785" s="12">
        <f t="shared" si="213"/>
        <v>0</v>
      </c>
      <c r="D785" s="12">
        <f t="shared" si="214"/>
        <v>0</v>
      </c>
      <c r="E785" s="12" t="str">
        <f t="shared" si="215"/>
        <v/>
      </c>
      <c r="F785" s="12" t="str">
        <f t="shared" si="216"/>
        <v/>
      </c>
      <c r="G785" s="12"/>
      <c r="H785"/>
      <c r="I785"/>
      <c r="J785" s="12">
        <f t="shared" si="217"/>
        <v>0</v>
      </c>
      <c r="K785" s="12" t="str">
        <f t="shared" si="218"/>
        <v/>
      </c>
      <c r="L785" s="12" t="str">
        <f t="shared" si="219"/>
        <v/>
      </c>
      <c r="M785" s="12" t="str">
        <f t="shared" si="220"/>
        <v/>
      </c>
      <c r="N785" s="12"/>
      <c r="P785"/>
      <c r="Q785"/>
      <c r="R785" s="12">
        <f t="shared" si="221"/>
        <v>0</v>
      </c>
      <c r="S785" s="12" t="str">
        <f t="shared" si="222"/>
        <v/>
      </c>
      <c r="T785" s="12" t="str">
        <f t="shared" si="223"/>
        <v/>
      </c>
      <c r="U785" s="12" t="str">
        <f t="shared" si="224"/>
        <v/>
      </c>
      <c r="V785" s="12"/>
      <c r="Y785" s="12">
        <f t="shared" si="225"/>
        <v>0</v>
      </c>
      <c r="Z785" s="12">
        <f t="shared" si="226"/>
        <v>0</v>
      </c>
      <c r="AA785" s="12" t="str">
        <f t="shared" si="227"/>
        <v/>
      </c>
      <c r="AB785" s="12" t="str">
        <f t="shared" si="228"/>
        <v/>
      </c>
      <c r="AC785" s="12" t="str">
        <f t="shared" si="229"/>
        <v/>
      </c>
      <c r="AD785" s="12" t="str">
        <f>IF(OR(AE785="",AE785="(blank)",AE785="Grand Total"),"",MAX($AD$3:AD784)+1)</f>
        <v/>
      </c>
    </row>
    <row r="786" spans="3:30">
      <c r="C786" s="12">
        <f t="shared" si="213"/>
        <v>0</v>
      </c>
      <c r="D786" s="12">
        <f t="shared" si="214"/>
        <v>0</v>
      </c>
      <c r="E786" s="12" t="str">
        <f t="shared" si="215"/>
        <v/>
      </c>
      <c r="F786" s="12" t="str">
        <f t="shared" si="216"/>
        <v/>
      </c>
      <c r="G786" s="12"/>
      <c r="H786"/>
      <c r="I786"/>
      <c r="J786" s="12">
        <f t="shared" si="217"/>
        <v>0</v>
      </c>
      <c r="K786" s="12" t="str">
        <f t="shared" si="218"/>
        <v/>
      </c>
      <c r="L786" s="12" t="str">
        <f t="shared" si="219"/>
        <v/>
      </c>
      <c r="M786" s="12" t="str">
        <f t="shared" si="220"/>
        <v/>
      </c>
      <c r="N786" s="12"/>
      <c r="P786"/>
      <c r="Q786"/>
      <c r="R786" s="12">
        <f t="shared" si="221"/>
        <v>0</v>
      </c>
      <c r="S786" s="12" t="str">
        <f t="shared" si="222"/>
        <v/>
      </c>
      <c r="T786" s="12" t="str">
        <f t="shared" si="223"/>
        <v/>
      </c>
      <c r="U786" s="12" t="str">
        <f t="shared" si="224"/>
        <v/>
      </c>
      <c r="V786" s="12"/>
      <c r="Y786" s="12">
        <f t="shared" si="225"/>
        <v>0</v>
      </c>
      <c r="Z786" s="12">
        <f t="shared" si="226"/>
        <v>0</v>
      </c>
      <c r="AA786" s="12" t="str">
        <f t="shared" si="227"/>
        <v/>
      </c>
      <c r="AB786" s="12" t="str">
        <f t="shared" si="228"/>
        <v/>
      </c>
      <c r="AC786" s="12" t="str">
        <f t="shared" si="229"/>
        <v/>
      </c>
      <c r="AD786" s="12" t="str">
        <f>IF(OR(AE786="",AE786="(blank)",AE786="Grand Total"),"",MAX($AD$3:AD785)+1)</f>
        <v/>
      </c>
    </row>
    <row r="787" spans="3:30">
      <c r="C787" s="12">
        <f t="shared" si="213"/>
        <v>0</v>
      </c>
      <c r="D787" s="12">
        <f t="shared" si="214"/>
        <v>0</v>
      </c>
      <c r="E787" s="12" t="str">
        <f t="shared" si="215"/>
        <v/>
      </c>
      <c r="F787" s="12" t="str">
        <f t="shared" si="216"/>
        <v/>
      </c>
      <c r="G787" s="12"/>
      <c r="H787"/>
      <c r="I787"/>
      <c r="J787" s="12">
        <f t="shared" si="217"/>
        <v>0</v>
      </c>
      <c r="K787" s="12" t="str">
        <f t="shared" si="218"/>
        <v/>
      </c>
      <c r="L787" s="12" t="str">
        <f t="shared" si="219"/>
        <v/>
      </c>
      <c r="M787" s="12" t="str">
        <f t="shared" si="220"/>
        <v/>
      </c>
      <c r="N787" s="12"/>
      <c r="P787"/>
      <c r="Q787"/>
      <c r="R787" s="12">
        <f t="shared" si="221"/>
        <v>0</v>
      </c>
      <c r="S787" s="12" t="str">
        <f t="shared" si="222"/>
        <v/>
      </c>
      <c r="T787" s="12" t="str">
        <f t="shared" si="223"/>
        <v/>
      </c>
      <c r="U787" s="12" t="str">
        <f t="shared" si="224"/>
        <v/>
      </c>
      <c r="V787" s="12"/>
      <c r="Y787" s="12">
        <f t="shared" si="225"/>
        <v>0</v>
      </c>
      <c r="Z787" s="12">
        <f t="shared" si="226"/>
        <v>0</v>
      </c>
      <c r="AA787" s="12" t="str">
        <f t="shared" si="227"/>
        <v/>
      </c>
      <c r="AB787" s="12" t="str">
        <f t="shared" si="228"/>
        <v/>
      </c>
      <c r="AC787" s="12" t="str">
        <f t="shared" si="229"/>
        <v/>
      </c>
      <c r="AD787" s="12" t="str">
        <f>IF(OR(AE787="",AE787="(blank)",AE787="Grand Total"),"",MAX($AD$3:AD786)+1)</f>
        <v/>
      </c>
    </row>
    <row r="788" spans="3:30">
      <c r="C788" s="12">
        <f t="shared" si="213"/>
        <v>0</v>
      </c>
      <c r="D788" s="12">
        <f t="shared" si="214"/>
        <v>0</v>
      </c>
      <c r="E788" s="12" t="str">
        <f t="shared" si="215"/>
        <v/>
      </c>
      <c r="F788" s="12" t="str">
        <f t="shared" si="216"/>
        <v/>
      </c>
      <c r="G788" s="12"/>
      <c r="H788"/>
      <c r="I788"/>
      <c r="J788" s="12">
        <f t="shared" si="217"/>
        <v>0</v>
      </c>
      <c r="K788" s="12" t="str">
        <f t="shared" si="218"/>
        <v/>
      </c>
      <c r="L788" s="12" t="str">
        <f t="shared" si="219"/>
        <v/>
      </c>
      <c r="M788" s="12" t="str">
        <f t="shared" si="220"/>
        <v/>
      </c>
      <c r="N788" s="12"/>
      <c r="P788"/>
      <c r="Q788"/>
      <c r="R788" s="12">
        <f t="shared" si="221"/>
        <v>0</v>
      </c>
      <c r="S788" s="12" t="str">
        <f t="shared" si="222"/>
        <v/>
      </c>
      <c r="T788" s="12" t="str">
        <f t="shared" si="223"/>
        <v/>
      </c>
      <c r="U788" s="12" t="str">
        <f t="shared" si="224"/>
        <v/>
      </c>
      <c r="V788" s="12"/>
      <c r="Y788" s="12">
        <f t="shared" si="225"/>
        <v>0</v>
      </c>
      <c r="Z788" s="12">
        <f t="shared" si="226"/>
        <v>0</v>
      </c>
      <c r="AA788" s="12" t="str">
        <f t="shared" si="227"/>
        <v/>
      </c>
      <c r="AB788" s="12" t="str">
        <f t="shared" si="228"/>
        <v/>
      </c>
      <c r="AC788" s="12" t="str">
        <f t="shared" si="229"/>
        <v/>
      </c>
      <c r="AD788" s="12" t="str">
        <f>IF(OR(AE788="",AE788="(blank)",AE788="Grand Total"),"",MAX($AD$3:AD787)+1)</f>
        <v/>
      </c>
    </row>
    <row r="789" spans="3:30">
      <c r="C789" s="12">
        <f t="shared" si="213"/>
        <v>0</v>
      </c>
      <c r="D789" s="12">
        <f t="shared" si="214"/>
        <v>0</v>
      </c>
      <c r="E789" s="12" t="str">
        <f t="shared" si="215"/>
        <v/>
      </c>
      <c r="F789" s="12" t="str">
        <f t="shared" si="216"/>
        <v/>
      </c>
      <c r="G789" s="12"/>
      <c r="H789"/>
      <c r="I789"/>
      <c r="J789" s="12">
        <f t="shared" si="217"/>
        <v>0</v>
      </c>
      <c r="K789" s="12" t="str">
        <f t="shared" si="218"/>
        <v/>
      </c>
      <c r="L789" s="12" t="str">
        <f t="shared" si="219"/>
        <v/>
      </c>
      <c r="M789" s="12" t="str">
        <f t="shared" si="220"/>
        <v/>
      </c>
      <c r="N789" s="12"/>
      <c r="P789"/>
      <c r="Q789"/>
      <c r="R789" s="12">
        <f t="shared" si="221"/>
        <v>0</v>
      </c>
      <c r="S789" s="12" t="str">
        <f t="shared" si="222"/>
        <v/>
      </c>
      <c r="T789" s="12" t="str">
        <f t="shared" si="223"/>
        <v/>
      </c>
      <c r="U789" s="12" t="str">
        <f t="shared" si="224"/>
        <v/>
      </c>
      <c r="V789" s="12"/>
      <c r="Y789" s="12">
        <f t="shared" si="225"/>
        <v>0</v>
      </c>
      <c r="Z789" s="12">
        <f t="shared" si="226"/>
        <v>0</v>
      </c>
      <c r="AA789" s="12" t="str">
        <f t="shared" si="227"/>
        <v/>
      </c>
      <c r="AB789" s="12" t="str">
        <f t="shared" si="228"/>
        <v/>
      </c>
      <c r="AC789" s="12" t="str">
        <f t="shared" si="229"/>
        <v/>
      </c>
      <c r="AD789" s="12" t="str">
        <f>IF(OR(AE789="",AE789="(blank)",AE789="Grand Total"),"",MAX($AD$3:AD788)+1)</f>
        <v/>
      </c>
    </row>
    <row r="790" spans="3:30">
      <c r="C790" s="12">
        <f t="shared" ref="C790:C853" si="230">IF(OR(B790="",A790=""),0,C789+1)</f>
        <v>0</v>
      </c>
      <c r="D790" s="12">
        <f t="shared" ref="D790:D853" si="231">IF(C790=0,A790,D789)</f>
        <v>0</v>
      </c>
      <c r="E790" s="12" t="str">
        <f t="shared" ref="E790:E853" si="232">IF(C790=0,"",D790&amp;C790)</f>
        <v/>
      </c>
      <c r="F790" s="12" t="str">
        <f t="shared" ref="F790:F853" si="233">IF(E790="","",A790)</f>
        <v/>
      </c>
      <c r="G790" s="12"/>
      <c r="H790"/>
      <c r="I790"/>
      <c r="J790" s="12">
        <f t="shared" ref="J790:J853" si="234">IF(OR(I790="",H790="",H790="Grand Total"),0,J789+1)</f>
        <v>0</v>
      </c>
      <c r="K790" s="12" t="str">
        <f t="shared" ref="K790:K853" si="235">IF(H790="Grand Total","",IF(OR(H790="",H790="(blank)"),K789,IF(J790=0,H790,K789)))</f>
        <v/>
      </c>
      <c r="L790" s="12" t="str">
        <f t="shared" ref="L790:L853" si="236">IF(OR(H790="",J790=0),"",K790&amp;J790)</f>
        <v/>
      </c>
      <c r="M790" s="12" t="str">
        <f t="shared" ref="M790:M853" si="237">IF(L790="","",H790)</f>
        <v/>
      </c>
      <c r="N790" s="12"/>
      <c r="P790"/>
      <c r="Q790"/>
      <c r="R790" s="12">
        <f t="shared" ref="R790:R853" si="238">IF(OR(Q790="",P790="",P790="Grand Total"),0,R789+1)</f>
        <v>0</v>
      </c>
      <c r="S790" s="12" t="str">
        <f t="shared" ref="S790:S853" si="239">IF(P790="Grand Total","",IF(OR(P790="",P790="(blank)"),S789,IF(R790=0,P790,S789)))</f>
        <v/>
      </c>
      <c r="T790" s="12" t="str">
        <f t="shared" ref="T790:T853" si="240">IF(OR(P790="",R790=0),"",S790&amp;R790)</f>
        <v/>
      </c>
      <c r="U790" s="12" t="str">
        <f t="shared" ref="U790:U853" si="241">IF(T790="","",P790)</f>
        <v/>
      </c>
      <c r="V790" s="12"/>
      <c r="Y790" s="12">
        <f t="shared" ref="Y790:Y853" si="242">IF(X790="",0,Y789+1)</f>
        <v>0</v>
      </c>
      <c r="Z790" s="12">
        <f t="shared" ref="Z790:Z853" si="243">IF(Z789="(blank)",W790,IF(AND(Y790=0,Y789=0),Z789,IF(AND(Y790=0,X791=""),W790,Z789)))</f>
        <v>0</v>
      </c>
      <c r="AA790" s="12" t="str">
        <f t="shared" ref="AA790:AA853" si="244">IF(Z790=W790,"",IF(X790&lt;&gt;"",AA789,Z790&amp;W790))</f>
        <v/>
      </c>
      <c r="AB790" s="12" t="str">
        <f t="shared" ref="AB790:AB853" si="245">IF(Y790=0,"",AA790&amp;Y790)</f>
        <v/>
      </c>
      <c r="AC790" s="12" t="str">
        <f t="shared" ref="AC790:AC853" si="246">IF(AB790="","",IF(W790="","",W790))</f>
        <v/>
      </c>
      <c r="AD790" s="12" t="str">
        <f>IF(OR(AE790="",AE790="(blank)",AE790="Grand Total"),"",MAX($AD$3:AD789)+1)</f>
        <v/>
      </c>
    </row>
    <row r="791" spans="3:30">
      <c r="C791" s="12">
        <f t="shared" si="230"/>
        <v>0</v>
      </c>
      <c r="D791" s="12">
        <f t="shared" si="231"/>
        <v>0</v>
      </c>
      <c r="E791" s="12" t="str">
        <f t="shared" si="232"/>
        <v/>
      </c>
      <c r="F791" s="12" t="str">
        <f t="shared" si="233"/>
        <v/>
      </c>
      <c r="G791" s="12"/>
      <c r="H791"/>
      <c r="I791"/>
      <c r="J791" s="12">
        <f t="shared" si="234"/>
        <v>0</v>
      </c>
      <c r="K791" s="12" t="str">
        <f t="shared" si="235"/>
        <v/>
      </c>
      <c r="L791" s="12" t="str">
        <f t="shared" si="236"/>
        <v/>
      </c>
      <c r="M791" s="12" t="str">
        <f t="shared" si="237"/>
        <v/>
      </c>
      <c r="N791" s="12"/>
      <c r="P791"/>
      <c r="Q791"/>
      <c r="R791" s="12">
        <f t="shared" si="238"/>
        <v>0</v>
      </c>
      <c r="S791" s="12" t="str">
        <f t="shared" si="239"/>
        <v/>
      </c>
      <c r="T791" s="12" t="str">
        <f t="shared" si="240"/>
        <v/>
      </c>
      <c r="U791" s="12" t="str">
        <f t="shared" si="241"/>
        <v/>
      </c>
      <c r="V791" s="12"/>
      <c r="Y791" s="12">
        <f t="shared" si="242"/>
        <v>0</v>
      </c>
      <c r="Z791" s="12">
        <f t="shared" si="243"/>
        <v>0</v>
      </c>
      <c r="AA791" s="12" t="str">
        <f t="shared" si="244"/>
        <v/>
      </c>
      <c r="AB791" s="12" t="str">
        <f t="shared" si="245"/>
        <v/>
      </c>
      <c r="AC791" s="12" t="str">
        <f t="shared" si="246"/>
        <v/>
      </c>
      <c r="AD791" s="12" t="str">
        <f>IF(OR(AE791="",AE791="(blank)",AE791="Grand Total"),"",MAX($AD$3:AD790)+1)</f>
        <v/>
      </c>
    </row>
    <row r="792" spans="3:30">
      <c r="C792" s="12">
        <f t="shared" si="230"/>
        <v>0</v>
      </c>
      <c r="D792" s="12">
        <f t="shared" si="231"/>
        <v>0</v>
      </c>
      <c r="E792" s="12" t="str">
        <f t="shared" si="232"/>
        <v/>
      </c>
      <c r="F792" s="12" t="str">
        <f t="shared" si="233"/>
        <v/>
      </c>
      <c r="G792" s="12"/>
      <c r="H792"/>
      <c r="I792"/>
      <c r="J792" s="12">
        <f t="shared" si="234"/>
        <v>0</v>
      </c>
      <c r="K792" s="12" t="str">
        <f t="shared" si="235"/>
        <v/>
      </c>
      <c r="L792" s="12" t="str">
        <f t="shared" si="236"/>
        <v/>
      </c>
      <c r="M792" s="12" t="str">
        <f t="shared" si="237"/>
        <v/>
      </c>
      <c r="N792" s="12"/>
      <c r="P792"/>
      <c r="Q792"/>
      <c r="R792" s="12">
        <f t="shared" si="238"/>
        <v>0</v>
      </c>
      <c r="S792" s="12" t="str">
        <f t="shared" si="239"/>
        <v/>
      </c>
      <c r="T792" s="12" t="str">
        <f t="shared" si="240"/>
        <v/>
      </c>
      <c r="U792" s="12" t="str">
        <f t="shared" si="241"/>
        <v/>
      </c>
      <c r="V792" s="12"/>
      <c r="Y792" s="12">
        <f t="shared" si="242"/>
        <v>0</v>
      </c>
      <c r="Z792" s="12">
        <f t="shared" si="243"/>
        <v>0</v>
      </c>
      <c r="AA792" s="12" t="str">
        <f t="shared" si="244"/>
        <v/>
      </c>
      <c r="AB792" s="12" t="str">
        <f t="shared" si="245"/>
        <v/>
      </c>
      <c r="AC792" s="12" t="str">
        <f t="shared" si="246"/>
        <v/>
      </c>
      <c r="AD792" s="12" t="str">
        <f>IF(OR(AE792="",AE792="(blank)",AE792="Grand Total"),"",MAX($AD$3:AD791)+1)</f>
        <v/>
      </c>
    </row>
    <row r="793" spans="3:30">
      <c r="C793" s="12">
        <f t="shared" si="230"/>
        <v>0</v>
      </c>
      <c r="D793" s="12">
        <f t="shared" si="231"/>
        <v>0</v>
      </c>
      <c r="E793" s="12" t="str">
        <f t="shared" si="232"/>
        <v/>
      </c>
      <c r="F793" s="12" t="str">
        <f t="shared" si="233"/>
        <v/>
      </c>
      <c r="G793" s="12"/>
      <c r="H793"/>
      <c r="I793"/>
      <c r="J793" s="12">
        <f t="shared" si="234"/>
        <v>0</v>
      </c>
      <c r="K793" s="12" t="str">
        <f t="shared" si="235"/>
        <v/>
      </c>
      <c r="L793" s="12" t="str">
        <f t="shared" si="236"/>
        <v/>
      </c>
      <c r="M793" s="12" t="str">
        <f t="shared" si="237"/>
        <v/>
      </c>
      <c r="N793" s="12"/>
      <c r="P793"/>
      <c r="Q793"/>
      <c r="R793" s="12">
        <f t="shared" si="238"/>
        <v>0</v>
      </c>
      <c r="S793" s="12" t="str">
        <f t="shared" si="239"/>
        <v/>
      </c>
      <c r="T793" s="12" t="str">
        <f t="shared" si="240"/>
        <v/>
      </c>
      <c r="U793" s="12" t="str">
        <f t="shared" si="241"/>
        <v/>
      </c>
      <c r="V793" s="12"/>
      <c r="Y793" s="12">
        <f t="shared" si="242"/>
        <v>0</v>
      </c>
      <c r="Z793" s="12">
        <f t="shared" si="243"/>
        <v>0</v>
      </c>
      <c r="AA793" s="12" t="str">
        <f t="shared" si="244"/>
        <v/>
      </c>
      <c r="AB793" s="12" t="str">
        <f t="shared" si="245"/>
        <v/>
      </c>
      <c r="AC793" s="12" t="str">
        <f t="shared" si="246"/>
        <v/>
      </c>
      <c r="AD793" s="12" t="str">
        <f>IF(OR(AE793="",AE793="(blank)",AE793="Grand Total"),"",MAX($AD$3:AD792)+1)</f>
        <v/>
      </c>
    </row>
    <row r="794" spans="3:30">
      <c r="C794" s="12">
        <f t="shared" si="230"/>
        <v>0</v>
      </c>
      <c r="D794" s="12">
        <f t="shared" si="231"/>
        <v>0</v>
      </c>
      <c r="E794" s="12" t="str">
        <f t="shared" si="232"/>
        <v/>
      </c>
      <c r="F794" s="12" t="str">
        <f t="shared" si="233"/>
        <v/>
      </c>
      <c r="G794" s="12"/>
      <c r="H794"/>
      <c r="I794"/>
      <c r="J794" s="12">
        <f t="shared" si="234"/>
        <v>0</v>
      </c>
      <c r="K794" s="12" t="str">
        <f t="shared" si="235"/>
        <v/>
      </c>
      <c r="L794" s="12" t="str">
        <f t="shared" si="236"/>
        <v/>
      </c>
      <c r="M794" s="12" t="str">
        <f t="shared" si="237"/>
        <v/>
      </c>
      <c r="N794" s="12"/>
      <c r="P794"/>
      <c r="Q794"/>
      <c r="R794" s="12">
        <f t="shared" si="238"/>
        <v>0</v>
      </c>
      <c r="S794" s="12" t="str">
        <f t="shared" si="239"/>
        <v/>
      </c>
      <c r="T794" s="12" t="str">
        <f t="shared" si="240"/>
        <v/>
      </c>
      <c r="U794" s="12" t="str">
        <f t="shared" si="241"/>
        <v/>
      </c>
      <c r="V794" s="12"/>
      <c r="Y794" s="12">
        <f t="shared" si="242"/>
        <v>0</v>
      </c>
      <c r="Z794" s="12">
        <f t="shared" si="243"/>
        <v>0</v>
      </c>
      <c r="AA794" s="12" t="str">
        <f t="shared" si="244"/>
        <v/>
      </c>
      <c r="AB794" s="12" t="str">
        <f t="shared" si="245"/>
        <v/>
      </c>
      <c r="AC794" s="12" t="str">
        <f t="shared" si="246"/>
        <v/>
      </c>
      <c r="AD794" s="12" t="str">
        <f>IF(OR(AE794="",AE794="(blank)",AE794="Grand Total"),"",MAX($AD$3:AD793)+1)</f>
        <v/>
      </c>
    </row>
    <row r="795" spans="3:30">
      <c r="C795" s="12">
        <f t="shared" si="230"/>
        <v>0</v>
      </c>
      <c r="D795" s="12">
        <f t="shared" si="231"/>
        <v>0</v>
      </c>
      <c r="E795" s="12" t="str">
        <f t="shared" si="232"/>
        <v/>
      </c>
      <c r="F795" s="12" t="str">
        <f t="shared" si="233"/>
        <v/>
      </c>
      <c r="G795" s="12"/>
      <c r="H795"/>
      <c r="I795"/>
      <c r="J795" s="12">
        <f t="shared" si="234"/>
        <v>0</v>
      </c>
      <c r="K795" s="12" t="str">
        <f t="shared" si="235"/>
        <v/>
      </c>
      <c r="L795" s="12" t="str">
        <f t="shared" si="236"/>
        <v/>
      </c>
      <c r="M795" s="12" t="str">
        <f t="shared" si="237"/>
        <v/>
      </c>
      <c r="N795" s="12"/>
      <c r="P795"/>
      <c r="Q795"/>
      <c r="R795" s="12">
        <f t="shared" si="238"/>
        <v>0</v>
      </c>
      <c r="S795" s="12" t="str">
        <f t="shared" si="239"/>
        <v/>
      </c>
      <c r="T795" s="12" t="str">
        <f t="shared" si="240"/>
        <v/>
      </c>
      <c r="U795" s="12" t="str">
        <f t="shared" si="241"/>
        <v/>
      </c>
      <c r="V795" s="12"/>
      <c r="Y795" s="12">
        <f t="shared" si="242"/>
        <v>0</v>
      </c>
      <c r="Z795" s="12">
        <f t="shared" si="243"/>
        <v>0</v>
      </c>
      <c r="AA795" s="12" t="str">
        <f t="shared" si="244"/>
        <v/>
      </c>
      <c r="AB795" s="12" t="str">
        <f t="shared" si="245"/>
        <v/>
      </c>
      <c r="AC795" s="12" t="str">
        <f t="shared" si="246"/>
        <v/>
      </c>
      <c r="AD795" s="12" t="str">
        <f>IF(OR(AE795="",AE795="(blank)",AE795="Grand Total"),"",MAX($AD$3:AD794)+1)</f>
        <v/>
      </c>
    </row>
    <row r="796" spans="3:30">
      <c r="C796" s="12">
        <f t="shared" si="230"/>
        <v>0</v>
      </c>
      <c r="D796" s="12">
        <f t="shared" si="231"/>
        <v>0</v>
      </c>
      <c r="E796" s="12" t="str">
        <f t="shared" si="232"/>
        <v/>
      </c>
      <c r="F796" s="12" t="str">
        <f t="shared" si="233"/>
        <v/>
      </c>
      <c r="G796" s="12"/>
      <c r="H796"/>
      <c r="I796"/>
      <c r="J796" s="12">
        <f t="shared" si="234"/>
        <v>0</v>
      </c>
      <c r="K796" s="12" t="str">
        <f t="shared" si="235"/>
        <v/>
      </c>
      <c r="L796" s="12" t="str">
        <f t="shared" si="236"/>
        <v/>
      </c>
      <c r="M796" s="12" t="str">
        <f t="shared" si="237"/>
        <v/>
      </c>
      <c r="N796" s="12"/>
      <c r="P796"/>
      <c r="Q796"/>
      <c r="R796" s="12">
        <f t="shared" si="238"/>
        <v>0</v>
      </c>
      <c r="S796" s="12" t="str">
        <f t="shared" si="239"/>
        <v/>
      </c>
      <c r="T796" s="12" t="str">
        <f t="shared" si="240"/>
        <v/>
      </c>
      <c r="U796" s="12" t="str">
        <f t="shared" si="241"/>
        <v/>
      </c>
      <c r="V796" s="12"/>
      <c r="Y796" s="12">
        <f t="shared" si="242"/>
        <v>0</v>
      </c>
      <c r="Z796" s="12">
        <f t="shared" si="243"/>
        <v>0</v>
      </c>
      <c r="AA796" s="12" t="str">
        <f t="shared" si="244"/>
        <v/>
      </c>
      <c r="AB796" s="12" t="str">
        <f t="shared" si="245"/>
        <v/>
      </c>
      <c r="AC796" s="12" t="str">
        <f t="shared" si="246"/>
        <v/>
      </c>
      <c r="AD796" s="12" t="str">
        <f>IF(OR(AE796="",AE796="(blank)",AE796="Grand Total"),"",MAX($AD$3:AD795)+1)</f>
        <v/>
      </c>
    </row>
    <row r="797" spans="3:30">
      <c r="C797" s="12">
        <f t="shared" si="230"/>
        <v>0</v>
      </c>
      <c r="D797" s="12">
        <f t="shared" si="231"/>
        <v>0</v>
      </c>
      <c r="E797" s="12" t="str">
        <f t="shared" si="232"/>
        <v/>
      </c>
      <c r="F797" s="12" t="str">
        <f t="shared" si="233"/>
        <v/>
      </c>
      <c r="G797" s="12"/>
      <c r="H797"/>
      <c r="I797"/>
      <c r="J797" s="12">
        <f t="shared" si="234"/>
        <v>0</v>
      </c>
      <c r="K797" s="12" t="str">
        <f t="shared" si="235"/>
        <v/>
      </c>
      <c r="L797" s="12" t="str">
        <f t="shared" si="236"/>
        <v/>
      </c>
      <c r="M797" s="12" t="str">
        <f t="shared" si="237"/>
        <v/>
      </c>
      <c r="N797" s="12"/>
      <c r="P797"/>
      <c r="Q797"/>
      <c r="R797" s="12">
        <f t="shared" si="238"/>
        <v>0</v>
      </c>
      <c r="S797" s="12" t="str">
        <f t="shared" si="239"/>
        <v/>
      </c>
      <c r="T797" s="12" t="str">
        <f t="shared" si="240"/>
        <v/>
      </c>
      <c r="U797" s="12" t="str">
        <f t="shared" si="241"/>
        <v/>
      </c>
      <c r="V797" s="12"/>
      <c r="Y797" s="12">
        <f t="shared" si="242"/>
        <v>0</v>
      </c>
      <c r="Z797" s="12">
        <f t="shared" si="243"/>
        <v>0</v>
      </c>
      <c r="AA797" s="12" t="str">
        <f t="shared" si="244"/>
        <v/>
      </c>
      <c r="AB797" s="12" t="str">
        <f t="shared" si="245"/>
        <v/>
      </c>
      <c r="AC797" s="12" t="str">
        <f t="shared" si="246"/>
        <v/>
      </c>
      <c r="AD797" s="12" t="str">
        <f>IF(OR(AE797="",AE797="(blank)",AE797="Grand Total"),"",MAX($AD$3:AD796)+1)</f>
        <v/>
      </c>
    </row>
    <row r="798" spans="3:30">
      <c r="C798" s="12">
        <f t="shared" si="230"/>
        <v>0</v>
      </c>
      <c r="D798" s="12">
        <f t="shared" si="231"/>
        <v>0</v>
      </c>
      <c r="E798" s="12" t="str">
        <f t="shared" si="232"/>
        <v/>
      </c>
      <c r="F798" s="12" t="str">
        <f t="shared" si="233"/>
        <v/>
      </c>
      <c r="G798" s="12"/>
      <c r="H798"/>
      <c r="I798"/>
      <c r="J798" s="12">
        <f t="shared" si="234"/>
        <v>0</v>
      </c>
      <c r="K798" s="12" t="str">
        <f t="shared" si="235"/>
        <v/>
      </c>
      <c r="L798" s="12" t="str">
        <f t="shared" si="236"/>
        <v/>
      </c>
      <c r="M798" s="12" t="str">
        <f t="shared" si="237"/>
        <v/>
      </c>
      <c r="N798" s="12"/>
      <c r="P798"/>
      <c r="Q798"/>
      <c r="R798" s="12">
        <f t="shared" si="238"/>
        <v>0</v>
      </c>
      <c r="S798" s="12" t="str">
        <f t="shared" si="239"/>
        <v/>
      </c>
      <c r="T798" s="12" t="str">
        <f t="shared" si="240"/>
        <v/>
      </c>
      <c r="U798" s="12" t="str">
        <f t="shared" si="241"/>
        <v/>
      </c>
      <c r="V798" s="12"/>
      <c r="Y798" s="12">
        <f t="shared" si="242"/>
        <v>0</v>
      </c>
      <c r="Z798" s="12">
        <f t="shared" si="243"/>
        <v>0</v>
      </c>
      <c r="AA798" s="12" t="str">
        <f t="shared" si="244"/>
        <v/>
      </c>
      <c r="AB798" s="12" t="str">
        <f t="shared" si="245"/>
        <v/>
      </c>
      <c r="AC798" s="12" t="str">
        <f t="shared" si="246"/>
        <v/>
      </c>
      <c r="AD798" s="12" t="str">
        <f>IF(OR(AE798="",AE798="(blank)",AE798="Grand Total"),"",MAX($AD$3:AD797)+1)</f>
        <v/>
      </c>
    </row>
    <row r="799" spans="3:30">
      <c r="C799" s="12">
        <f t="shared" si="230"/>
        <v>0</v>
      </c>
      <c r="D799" s="12">
        <f t="shared" si="231"/>
        <v>0</v>
      </c>
      <c r="E799" s="12" t="str">
        <f t="shared" si="232"/>
        <v/>
      </c>
      <c r="F799" s="12" t="str">
        <f t="shared" si="233"/>
        <v/>
      </c>
      <c r="G799" s="12"/>
      <c r="H799"/>
      <c r="I799"/>
      <c r="J799" s="12">
        <f t="shared" si="234"/>
        <v>0</v>
      </c>
      <c r="K799" s="12" t="str">
        <f t="shared" si="235"/>
        <v/>
      </c>
      <c r="L799" s="12" t="str">
        <f t="shared" si="236"/>
        <v/>
      </c>
      <c r="M799" s="12" t="str">
        <f t="shared" si="237"/>
        <v/>
      </c>
      <c r="N799" s="12"/>
      <c r="P799"/>
      <c r="Q799"/>
      <c r="R799" s="12">
        <f t="shared" si="238"/>
        <v>0</v>
      </c>
      <c r="S799" s="12" t="str">
        <f t="shared" si="239"/>
        <v/>
      </c>
      <c r="T799" s="12" t="str">
        <f t="shared" si="240"/>
        <v/>
      </c>
      <c r="U799" s="12" t="str">
        <f t="shared" si="241"/>
        <v/>
      </c>
      <c r="V799" s="12"/>
      <c r="Y799" s="12">
        <f t="shared" si="242"/>
        <v>0</v>
      </c>
      <c r="Z799" s="12">
        <f t="shared" si="243"/>
        <v>0</v>
      </c>
      <c r="AA799" s="12" t="str">
        <f t="shared" si="244"/>
        <v/>
      </c>
      <c r="AB799" s="12" t="str">
        <f t="shared" si="245"/>
        <v/>
      </c>
      <c r="AC799" s="12" t="str">
        <f t="shared" si="246"/>
        <v/>
      </c>
      <c r="AD799" s="12" t="str">
        <f>IF(OR(AE799="",AE799="(blank)",AE799="Grand Total"),"",MAX($AD$3:AD798)+1)</f>
        <v/>
      </c>
    </row>
    <row r="800" spans="3:30">
      <c r="C800" s="12">
        <f t="shared" si="230"/>
        <v>0</v>
      </c>
      <c r="D800" s="12">
        <f t="shared" si="231"/>
        <v>0</v>
      </c>
      <c r="E800" s="12" t="str">
        <f t="shared" si="232"/>
        <v/>
      </c>
      <c r="F800" s="12" t="str">
        <f t="shared" si="233"/>
        <v/>
      </c>
      <c r="G800" s="12"/>
      <c r="H800"/>
      <c r="I800"/>
      <c r="J800" s="12">
        <f t="shared" si="234"/>
        <v>0</v>
      </c>
      <c r="K800" s="12" t="str">
        <f t="shared" si="235"/>
        <v/>
      </c>
      <c r="L800" s="12" t="str">
        <f t="shared" si="236"/>
        <v/>
      </c>
      <c r="M800" s="12" t="str">
        <f t="shared" si="237"/>
        <v/>
      </c>
      <c r="N800" s="12"/>
      <c r="P800"/>
      <c r="Q800"/>
      <c r="R800" s="12">
        <f t="shared" si="238"/>
        <v>0</v>
      </c>
      <c r="S800" s="12" t="str">
        <f t="shared" si="239"/>
        <v/>
      </c>
      <c r="T800" s="12" t="str">
        <f t="shared" si="240"/>
        <v/>
      </c>
      <c r="U800" s="12" t="str">
        <f t="shared" si="241"/>
        <v/>
      </c>
      <c r="V800" s="12"/>
      <c r="Y800" s="12">
        <f t="shared" si="242"/>
        <v>0</v>
      </c>
      <c r="Z800" s="12">
        <f t="shared" si="243"/>
        <v>0</v>
      </c>
      <c r="AA800" s="12" t="str">
        <f t="shared" si="244"/>
        <v/>
      </c>
      <c r="AB800" s="12" t="str">
        <f t="shared" si="245"/>
        <v/>
      </c>
      <c r="AC800" s="12" t="str">
        <f t="shared" si="246"/>
        <v/>
      </c>
      <c r="AD800" s="12" t="str">
        <f>IF(OR(AE800="",AE800="(blank)",AE800="Grand Total"),"",MAX($AD$3:AD799)+1)</f>
        <v/>
      </c>
    </row>
    <row r="801" spans="3:30">
      <c r="C801" s="12">
        <f t="shared" si="230"/>
        <v>0</v>
      </c>
      <c r="D801" s="12">
        <f t="shared" si="231"/>
        <v>0</v>
      </c>
      <c r="E801" s="12" t="str">
        <f t="shared" si="232"/>
        <v/>
      </c>
      <c r="F801" s="12" t="str">
        <f t="shared" si="233"/>
        <v/>
      </c>
      <c r="G801" s="12"/>
      <c r="H801"/>
      <c r="I801"/>
      <c r="J801" s="12">
        <f t="shared" si="234"/>
        <v>0</v>
      </c>
      <c r="K801" s="12" t="str">
        <f t="shared" si="235"/>
        <v/>
      </c>
      <c r="L801" s="12" t="str">
        <f t="shared" si="236"/>
        <v/>
      </c>
      <c r="M801" s="12" t="str">
        <f t="shared" si="237"/>
        <v/>
      </c>
      <c r="N801" s="12"/>
      <c r="P801"/>
      <c r="Q801"/>
      <c r="R801" s="12">
        <f t="shared" si="238"/>
        <v>0</v>
      </c>
      <c r="S801" s="12" t="str">
        <f t="shared" si="239"/>
        <v/>
      </c>
      <c r="T801" s="12" t="str">
        <f t="shared" si="240"/>
        <v/>
      </c>
      <c r="U801" s="12" t="str">
        <f t="shared" si="241"/>
        <v/>
      </c>
      <c r="V801" s="12"/>
      <c r="Y801" s="12">
        <f t="shared" si="242"/>
        <v>0</v>
      </c>
      <c r="Z801" s="12">
        <f t="shared" si="243"/>
        <v>0</v>
      </c>
      <c r="AA801" s="12" t="str">
        <f t="shared" si="244"/>
        <v/>
      </c>
      <c r="AB801" s="12" t="str">
        <f t="shared" si="245"/>
        <v/>
      </c>
      <c r="AC801" s="12" t="str">
        <f t="shared" si="246"/>
        <v/>
      </c>
      <c r="AD801" s="12" t="str">
        <f>IF(OR(AE801="",AE801="(blank)",AE801="Grand Total"),"",MAX($AD$3:AD800)+1)</f>
        <v/>
      </c>
    </row>
    <row r="802" spans="3:30">
      <c r="C802" s="12">
        <f t="shared" si="230"/>
        <v>0</v>
      </c>
      <c r="D802" s="12">
        <f t="shared" si="231"/>
        <v>0</v>
      </c>
      <c r="E802" s="12" t="str">
        <f t="shared" si="232"/>
        <v/>
      </c>
      <c r="F802" s="12" t="str">
        <f t="shared" si="233"/>
        <v/>
      </c>
      <c r="G802" s="12"/>
      <c r="H802"/>
      <c r="I802"/>
      <c r="J802" s="12">
        <f t="shared" si="234"/>
        <v>0</v>
      </c>
      <c r="K802" s="12" t="str">
        <f t="shared" si="235"/>
        <v/>
      </c>
      <c r="L802" s="12" t="str">
        <f t="shared" si="236"/>
        <v/>
      </c>
      <c r="M802" s="12" t="str">
        <f t="shared" si="237"/>
        <v/>
      </c>
      <c r="N802" s="12"/>
      <c r="P802"/>
      <c r="Q802"/>
      <c r="R802" s="12">
        <f t="shared" si="238"/>
        <v>0</v>
      </c>
      <c r="S802" s="12" t="str">
        <f t="shared" si="239"/>
        <v/>
      </c>
      <c r="T802" s="12" t="str">
        <f t="shared" si="240"/>
        <v/>
      </c>
      <c r="U802" s="12" t="str">
        <f t="shared" si="241"/>
        <v/>
      </c>
      <c r="V802" s="12"/>
      <c r="Y802" s="12">
        <f t="shared" si="242"/>
        <v>0</v>
      </c>
      <c r="Z802" s="12">
        <f t="shared" si="243"/>
        <v>0</v>
      </c>
      <c r="AA802" s="12" t="str">
        <f t="shared" si="244"/>
        <v/>
      </c>
      <c r="AB802" s="12" t="str">
        <f t="shared" si="245"/>
        <v/>
      </c>
      <c r="AC802" s="12" t="str">
        <f t="shared" si="246"/>
        <v/>
      </c>
      <c r="AD802" s="12" t="str">
        <f>IF(OR(AE802="",AE802="(blank)",AE802="Grand Total"),"",MAX($AD$3:AD801)+1)</f>
        <v/>
      </c>
    </row>
    <row r="803" spans="3:30">
      <c r="C803" s="12">
        <f t="shared" si="230"/>
        <v>0</v>
      </c>
      <c r="D803" s="12">
        <f t="shared" si="231"/>
        <v>0</v>
      </c>
      <c r="E803" s="12" t="str">
        <f t="shared" si="232"/>
        <v/>
      </c>
      <c r="F803" s="12" t="str">
        <f t="shared" si="233"/>
        <v/>
      </c>
      <c r="G803" s="12"/>
      <c r="H803"/>
      <c r="I803"/>
      <c r="J803" s="12">
        <f t="shared" si="234"/>
        <v>0</v>
      </c>
      <c r="K803" s="12" t="str">
        <f t="shared" si="235"/>
        <v/>
      </c>
      <c r="L803" s="12" t="str">
        <f t="shared" si="236"/>
        <v/>
      </c>
      <c r="M803" s="12" t="str">
        <f t="shared" si="237"/>
        <v/>
      </c>
      <c r="N803" s="12"/>
      <c r="P803"/>
      <c r="Q803"/>
      <c r="R803" s="12">
        <f t="shared" si="238"/>
        <v>0</v>
      </c>
      <c r="S803" s="12" t="str">
        <f t="shared" si="239"/>
        <v/>
      </c>
      <c r="T803" s="12" t="str">
        <f t="shared" si="240"/>
        <v/>
      </c>
      <c r="U803" s="12" t="str">
        <f t="shared" si="241"/>
        <v/>
      </c>
      <c r="V803" s="12"/>
      <c r="Y803" s="12">
        <f t="shared" si="242"/>
        <v>0</v>
      </c>
      <c r="Z803" s="12">
        <f t="shared" si="243"/>
        <v>0</v>
      </c>
      <c r="AA803" s="12" t="str">
        <f t="shared" si="244"/>
        <v/>
      </c>
      <c r="AB803" s="12" t="str">
        <f t="shared" si="245"/>
        <v/>
      </c>
      <c r="AC803" s="12" t="str">
        <f t="shared" si="246"/>
        <v/>
      </c>
      <c r="AD803" s="12" t="str">
        <f>IF(OR(AE803="",AE803="(blank)",AE803="Grand Total"),"",MAX($AD$3:AD802)+1)</f>
        <v/>
      </c>
    </row>
    <row r="804" spans="3:30">
      <c r="C804" s="12">
        <f t="shared" si="230"/>
        <v>0</v>
      </c>
      <c r="D804" s="12">
        <f t="shared" si="231"/>
        <v>0</v>
      </c>
      <c r="E804" s="12" t="str">
        <f t="shared" si="232"/>
        <v/>
      </c>
      <c r="F804" s="12" t="str">
        <f t="shared" si="233"/>
        <v/>
      </c>
      <c r="G804" s="12"/>
      <c r="H804"/>
      <c r="I804"/>
      <c r="J804" s="12">
        <f t="shared" si="234"/>
        <v>0</v>
      </c>
      <c r="K804" s="12" t="str">
        <f t="shared" si="235"/>
        <v/>
      </c>
      <c r="L804" s="12" t="str">
        <f t="shared" si="236"/>
        <v/>
      </c>
      <c r="M804" s="12" t="str">
        <f t="shared" si="237"/>
        <v/>
      </c>
      <c r="N804" s="12"/>
      <c r="P804"/>
      <c r="Q804"/>
      <c r="R804" s="12">
        <f t="shared" si="238"/>
        <v>0</v>
      </c>
      <c r="S804" s="12" t="str">
        <f t="shared" si="239"/>
        <v/>
      </c>
      <c r="T804" s="12" t="str">
        <f t="shared" si="240"/>
        <v/>
      </c>
      <c r="U804" s="12" t="str">
        <f t="shared" si="241"/>
        <v/>
      </c>
      <c r="V804" s="12"/>
      <c r="Y804" s="12">
        <f t="shared" si="242"/>
        <v>0</v>
      </c>
      <c r="Z804" s="12">
        <f t="shared" si="243"/>
        <v>0</v>
      </c>
      <c r="AA804" s="12" t="str">
        <f t="shared" si="244"/>
        <v/>
      </c>
      <c r="AB804" s="12" t="str">
        <f t="shared" si="245"/>
        <v/>
      </c>
      <c r="AC804" s="12" t="str">
        <f t="shared" si="246"/>
        <v/>
      </c>
      <c r="AD804" s="12" t="str">
        <f>IF(OR(AE804="",AE804="(blank)",AE804="Grand Total"),"",MAX($AD$3:AD803)+1)</f>
        <v/>
      </c>
    </row>
    <row r="805" spans="3:30">
      <c r="C805" s="12">
        <f t="shared" si="230"/>
        <v>0</v>
      </c>
      <c r="D805" s="12">
        <f t="shared" si="231"/>
        <v>0</v>
      </c>
      <c r="E805" s="12" t="str">
        <f t="shared" si="232"/>
        <v/>
      </c>
      <c r="F805" s="12" t="str">
        <f t="shared" si="233"/>
        <v/>
      </c>
      <c r="G805" s="12"/>
      <c r="H805"/>
      <c r="I805"/>
      <c r="J805" s="12">
        <f t="shared" si="234"/>
        <v>0</v>
      </c>
      <c r="K805" s="12" t="str">
        <f t="shared" si="235"/>
        <v/>
      </c>
      <c r="L805" s="12" t="str">
        <f t="shared" si="236"/>
        <v/>
      </c>
      <c r="M805" s="12" t="str">
        <f t="shared" si="237"/>
        <v/>
      </c>
      <c r="N805" s="12"/>
      <c r="P805"/>
      <c r="Q805"/>
      <c r="R805" s="12">
        <f t="shared" si="238"/>
        <v>0</v>
      </c>
      <c r="S805" s="12" t="str">
        <f t="shared" si="239"/>
        <v/>
      </c>
      <c r="T805" s="12" t="str">
        <f t="shared" si="240"/>
        <v/>
      </c>
      <c r="U805" s="12" t="str">
        <f t="shared" si="241"/>
        <v/>
      </c>
      <c r="V805" s="12"/>
      <c r="Y805" s="12">
        <f t="shared" si="242"/>
        <v>0</v>
      </c>
      <c r="Z805" s="12">
        <f t="shared" si="243"/>
        <v>0</v>
      </c>
      <c r="AA805" s="12" t="str">
        <f t="shared" si="244"/>
        <v/>
      </c>
      <c r="AB805" s="12" t="str">
        <f t="shared" si="245"/>
        <v/>
      </c>
      <c r="AC805" s="12" t="str">
        <f t="shared" si="246"/>
        <v/>
      </c>
      <c r="AD805" s="12" t="str">
        <f>IF(OR(AE805="",AE805="(blank)",AE805="Grand Total"),"",MAX($AD$3:AD804)+1)</f>
        <v/>
      </c>
    </row>
    <row r="806" spans="3:30">
      <c r="C806" s="12">
        <f t="shared" si="230"/>
        <v>0</v>
      </c>
      <c r="D806" s="12">
        <f t="shared" si="231"/>
        <v>0</v>
      </c>
      <c r="E806" s="12" t="str">
        <f t="shared" si="232"/>
        <v/>
      </c>
      <c r="F806" s="12" t="str">
        <f t="shared" si="233"/>
        <v/>
      </c>
      <c r="G806" s="12"/>
      <c r="H806"/>
      <c r="I806"/>
      <c r="J806" s="12">
        <f t="shared" si="234"/>
        <v>0</v>
      </c>
      <c r="K806" s="12" t="str">
        <f t="shared" si="235"/>
        <v/>
      </c>
      <c r="L806" s="12" t="str">
        <f t="shared" si="236"/>
        <v/>
      </c>
      <c r="M806" s="12" t="str">
        <f t="shared" si="237"/>
        <v/>
      </c>
      <c r="N806" s="12"/>
      <c r="P806"/>
      <c r="Q806"/>
      <c r="R806" s="12">
        <f t="shared" si="238"/>
        <v>0</v>
      </c>
      <c r="S806" s="12" t="str">
        <f t="shared" si="239"/>
        <v/>
      </c>
      <c r="T806" s="12" t="str">
        <f t="shared" si="240"/>
        <v/>
      </c>
      <c r="U806" s="12" t="str">
        <f t="shared" si="241"/>
        <v/>
      </c>
      <c r="V806" s="12"/>
      <c r="Y806" s="12">
        <f t="shared" si="242"/>
        <v>0</v>
      </c>
      <c r="Z806" s="12">
        <f t="shared" si="243"/>
        <v>0</v>
      </c>
      <c r="AA806" s="12" t="str">
        <f t="shared" si="244"/>
        <v/>
      </c>
      <c r="AB806" s="12" t="str">
        <f t="shared" si="245"/>
        <v/>
      </c>
      <c r="AC806" s="12" t="str">
        <f t="shared" si="246"/>
        <v/>
      </c>
      <c r="AD806" s="12" t="str">
        <f>IF(OR(AE806="",AE806="(blank)",AE806="Grand Total"),"",MAX($AD$3:AD805)+1)</f>
        <v/>
      </c>
    </row>
    <row r="807" spans="3:30">
      <c r="C807" s="12">
        <f t="shared" si="230"/>
        <v>0</v>
      </c>
      <c r="D807" s="12">
        <f t="shared" si="231"/>
        <v>0</v>
      </c>
      <c r="E807" s="12" t="str">
        <f t="shared" si="232"/>
        <v/>
      </c>
      <c r="F807" s="12" t="str">
        <f t="shared" si="233"/>
        <v/>
      </c>
      <c r="G807" s="12"/>
      <c r="H807"/>
      <c r="I807"/>
      <c r="J807" s="12">
        <f t="shared" si="234"/>
        <v>0</v>
      </c>
      <c r="K807" s="12" t="str">
        <f t="shared" si="235"/>
        <v/>
      </c>
      <c r="L807" s="12" t="str">
        <f t="shared" si="236"/>
        <v/>
      </c>
      <c r="M807" s="12" t="str">
        <f t="shared" si="237"/>
        <v/>
      </c>
      <c r="N807" s="12"/>
      <c r="P807"/>
      <c r="Q807"/>
      <c r="R807" s="12">
        <f t="shared" si="238"/>
        <v>0</v>
      </c>
      <c r="S807" s="12" t="str">
        <f t="shared" si="239"/>
        <v/>
      </c>
      <c r="T807" s="12" t="str">
        <f t="shared" si="240"/>
        <v/>
      </c>
      <c r="U807" s="12" t="str">
        <f t="shared" si="241"/>
        <v/>
      </c>
      <c r="V807" s="12"/>
      <c r="Y807" s="12">
        <f t="shared" si="242"/>
        <v>0</v>
      </c>
      <c r="Z807" s="12">
        <f t="shared" si="243"/>
        <v>0</v>
      </c>
      <c r="AA807" s="12" t="str">
        <f t="shared" si="244"/>
        <v/>
      </c>
      <c r="AB807" s="12" t="str">
        <f t="shared" si="245"/>
        <v/>
      </c>
      <c r="AC807" s="12" t="str">
        <f t="shared" si="246"/>
        <v/>
      </c>
      <c r="AD807" s="12" t="str">
        <f>IF(OR(AE807="",AE807="(blank)",AE807="Grand Total"),"",MAX($AD$3:AD806)+1)</f>
        <v/>
      </c>
    </row>
    <row r="808" spans="3:30">
      <c r="C808" s="12">
        <f t="shared" si="230"/>
        <v>0</v>
      </c>
      <c r="D808" s="12">
        <f t="shared" si="231"/>
        <v>0</v>
      </c>
      <c r="E808" s="12" t="str">
        <f t="shared" si="232"/>
        <v/>
      </c>
      <c r="F808" s="12" t="str">
        <f t="shared" si="233"/>
        <v/>
      </c>
      <c r="G808" s="12"/>
      <c r="H808"/>
      <c r="I808"/>
      <c r="J808" s="12">
        <f t="shared" si="234"/>
        <v>0</v>
      </c>
      <c r="K808" s="12" t="str">
        <f t="shared" si="235"/>
        <v/>
      </c>
      <c r="L808" s="12" t="str">
        <f t="shared" si="236"/>
        <v/>
      </c>
      <c r="M808" s="12" t="str">
        <f t="shared" si="237"/>
        <v/>
      </c>
      <c r="N808" s="12"/>
      <c r="P808"/>
      <c r="Q808"/>
      <c r="R808" s="12">
        <f t="shared" si="238"/>
        <v>0</v>
      </c>
      <c r="S808" s="12" t="str">
        <f t="shared" si="239"/>
        <v/>
      </c>
      <c r="T808" s="12" t="str">
        <f t="shared" si="240"/>
        <v/>
      </c>
      <c r="U808" s="12" t="str">
        <f t="shared" si="241"/>
        <v/>
      </c>
      <c r="V808" s="12"/>
      <c r="Y808" s="12">
        <f t="shared" si="242"/>
        <v>0</v>
      </c>
      <c r="Z808" s="12">
        <f t="shared" si="243"/>
        <v>0</v>
      </c>
      <c r="AA808" s="12" t="str">
        <f t="shared" si="244"/>
        <v/>
      </c>
      <c r="AB808" s="12" t="str">
        <f t="shared" si="245"/>
        <v/>
      </c>
      <c r="AC808" s="12" t="str">
        <f t="shared" si="246"/>
        <v/>
      </c>
      <c r="AD808" s="12" t="str">
        <f>IF(OR(AE808="",AE808="(blank)",AE808="Grand Total"),"",MAX($AD$3:AD807)+1)</f>
        <v/>
      </c>
    </row>
    <row r="809" spans="3:30">
      <c r="C809" s="12">
        <f t="shared" si="230"/>
        <v>0</v>
      </c>
      <c r="D809" s="12">
        <f t="shared" si="231"/>
        <v>0</v>
      </c>
      <c r="E809" s="12" t="str">
        <f t="shared" si="232"/>
        <v/>
      </c>
      <c r="F809" s="12" t="str">
        <f t="shared" si="233"/>
        <v/>
      </c>
      <c r="G809" s="12"/>
      <c r="H809"/>
      <c r="I809"/>
      <c r="J809" s="12">
        <f t="shared" si="234"/>
        <v>0</v>
      </c>
      <c r="K809" s="12" t="str">
        <f t="shared" si="235"/>
        <v/>
      </c>
      <c r="L809" s="12" t="str">
        <f t="shared" si="236"/>
        <v/>
      </c>
      <c r="M809" s="12" t="str">
        <f t="shared" si="237"/>
        <v/>
      </c>
      <c r="N809" s="12"/>
      <c r="P809"/>
      <c r="Q809"/>
      <c r="R809" s="12">
        <f t="shared" si="238"/>
        <v>0</v>
      </c>
      <c r="S809" s="12" t="str">
        <f t="shared" si="239"/>
        <v/>
      </c>
      <c r="T809" s="12" t="str">
        <f t="shared" si="240"/>
        <v/>
      </c>
      <c r="U809" s="12" t="str">
        <f t="shared" si="241"/>
        <v/>
      </c>
      <c r="V809" s="12"/>
      <c r="Y809" s="12">
        <f t="shared" si="242"/>
        <v>0</v>
      </c>
      <c r="Z809" s="12">
        <f t="shared" si="243"/>
        <v>0</v>
      </c>
      <c r="AA809" s="12" t="str">
        <f t="shared" si="244"/>
        <v/>
      </c>
      <c r="AB809" s="12" t="str">
        <f t="shared" si="245"/>
        <v/>
      </c>
      <c r="AC809" s="12" t="str">
        <f t="shared" si="246"/>
        <v/>
      </c>
      <c r="AD809" s="12" t="str">
        <f>IF(OR(AE809="",AE809="(blank)",AE809="Grand Total"),"",MAX($AD$3:AD808)+1)</f>
        <v/>
      </c>
    </row>
    <row r="810" spans="3:30">
      <c r="C810" s="12">
        <f t="shared" si="230"/>
        <v>0</v>
      </c>
      <c r="D810" s="12">
        <f t="shared" si="231"/>
        <v>0</v>
      </c>
      <c r="E810" s="12" t="str">
        <f t="shared" si="232"/>
        <v/>
      </c>
      <c r="F810" s="12" t="str">
        <f t="shared" si="233"/>
        <v/>
      </c>
      <c r="G810" s="12"/>
      <c r="H810"/>
      <c r="I810"/>
      <c r="J810" s="12">
        <f t="shared" si="234"/>
        <v>0</v>
      </c>
      <c r="K810" s="12" t="str">
        <f t="shared" si="235"/>
        <v/>
      </c>
      <c r="L810" s="12" t="str">
        <f t="shared" si="236"/>
        <v/>
      </c>
      <c r="M810" s="12" t="str">
        <f t="shared" si="237"/>
        <v/>
      </c>
      <c r="N810" s="12"/>
      <c r="P810"/>
      <c r="Q810"/>
      <c r="R810" s="12">
        <f t="shared" si="238"/>
        <v>0</v>
      </c>
      <c r="S810" s="12" t="str">
        <f t="shared" si="239"/>
        <v/>
      </c>
      <c r="T810" s="12" t="str">
        <f t="shared" si="240"/>
        <v/>
      </c>
      <c r="U810" s="12" t="str">
        <f t="shared" si="241"/>
        <v/>
      </c>
      <c r="V810" s="12"/>
      <c r="Y810" s="12">
        <f t="shared" si="242"/>
        <v>0</v>
      </c>
      <c r="Z810" s="12">
        <f t="shared" si="243"/>
        <v>0</v>
      </c>
      <c r="AA810" s="12" t="str">
        <f t="shared" si="244"/>
        <v/>
      </c>
      <c r="AB810" s="12" t="str">
        <f t="shared" si="245"/>
        <v/>
      </c>
      <c r="AC810" s="12" t="str">
        <f t="shared" si="246"/>
        <v/>
      </c>
      <c r="AD810" s="12" t="str">
        <f>IF(OR(AE810="",AE810="(blank)",AE810="Grand Total"),"",MAX($AD$3:AD809)+1)</f>
        <v/>
      </c>
    </row>
    <row r="811" spans="3:30">
      <c r="C811" s="12">
        <f t="shared" si="230"/>
        <v>0</v>
      </c>
      <c r="D811" s="12">
        <f t="shared" si="231"/>
        <v>0</v>
      </c>
      <c r="E811" s="12" t="str">
        <f t="shared" si="232"/>
        <v/>
      </c>
      <c r="F811" s="12" t="str">
        <f t="shared" si="233"/>
        <v/>
      </c>
      <c r="G811" s="12"/>
      <c r="H811"/>
      <c r="I811"/>
      <c r="J811" s="12">
        <f t="shared" si="234"/>
        <v>0</v>
      </c>
      <c r="K811" s="12" t="str">
        <f t="shared" si="235"/>
        <v/>
      </c>
      <c r="L811" s="12" t="str">
        <f t="shared" si="236"/>
        <v/>
      </c>
      <c r="M811" s="12" t="str">
        <f t="shared" si="237"/>
        <v/>
      </c>
      <c r="N811" s="12"/>
      <c r="P811"/>
      <c r="Q811"/>
      <c r="R811" s="12">
        <f t="shared" si="238"/>
        <v>0</v>
      </c>
      <c r="S811" s="12" t="str">
        <f t="shared" si="239"/>
        <v/>
      </c>
      <c r="T811" s="12" t="str">
        <f t="shared" si="240"/>
        <v/>
      </c>
      <c r="U811" s="12" t="str">
        <f t="shared" si="241"/>
        <v/>
      </c>
      <c r="V811" s="12"/>
      <c r="Y811" s="12">
        <f t="shared" si="242"/>
        <v>0</v>
      </c>
      <c r="Z811" s="12">
        <f t="shared" si="243"/>
        <v>0</v>
      </c>
      <c r="AA811" s="12" t="str">
        <f t="shared" si="244"/>
        <v/>
      </c>
      <c r="AB811" s="12" t="str">
        <f t="shared" si="245"/>
        <v/>
      </c>
      <c r="AC811" s="12" t="str">
        <f t="shared" si="246"/>
        <v/>
      </c>
      <c r="AD811" s="12" t="str">
        <f>IF(OR(AE811="",AE811="(blank)",AE811="Grand Total"),"",MAX($AD$3:AD810)+1)</f>
        <v/>
      </c>
    </row>
    <row r="812" spans="3:30">
      <c r="C812" s="12">
        <f t="shared" si="230"/>
        <v>0</v>
      </c>
      <c r="D812" s="12">
        <f t="shared" si="231"/>
        <v>0</v>
      </c>
      <c r="E812" s="12" t="str">
        <f t="shared" si="232"/>
        <v/>
      </c>
      <c r="F812" s="12" t="str">
        <f t="shared" si="233"/>
        <v/>
      </c>
      <c r="G812" s="12"/>
      <c r="H812"/>
      <c r="I812"/>
      <c r="J812" s="12">
        <f t="shared" si="234"/>
        <v>0</v>
      </c>
      <c r="K812" s="12" t="str">
        <f t="shared" si="235"/>
        <v/>
      </c>
      <c r="L812" s="12" t="str">
        <f t="shared" si="236"/>
        <v/>
      </c>
      <c r="M812" s="12" t="str">
        <f t="shared" si="237"/>
        <v/>
      </c>
      <c r="N812" s="12"/>
      <c r="P812"/>
      <c r="Q812"/>
      <c r="R812" s="12">
        <f t="shared" si="238"/>
        <v>0</v>
      </c>
      <c r="S812" s="12" t="str">
        <f t="shared" si="239"/>
        <v/>
      </c>
      <c r="T812" s="12" t="str">
        <f t="shared" si="240"/>
        <v/>
      </c>
      <c r="U812" s="12" t="str">
        <f t="shared" si="241"/>
        <v/>
      </c>
      <c r="V812" s="12"/>
      <c r="Y812" s="12">
        <f t="shared" si="242"/>
        <v>0</v>
      </c>
      <c r="Z812" s="12">
        <f t="shared" si="243"/>
        <v>0</v>
      </c>
      <c r="AA812" s="12" t="str">
        <f t="shared" si="244"/>
        <v/>
      </c>
      <c r="AB812" s="12" t="str">
        <f t="shared" si="245"/>
        <v/>
      </c>
      <c r="AC812" s="12" t="str">
        <f t="shared" si="246"/>
        <v/>
      </c>
      <c r="AD812" s="12" t="str">
        <f>IF(OR(AE812="",AE812="(blank)",AE812="Grand Total"),"",MAX($AD$3:AD811)+1)</f>
        <v/>
      </c>
    </row>
    <row r="813" spans="3:30">
      <c r="C813" s="12">
        <f t="shared" si="230"/>
        <v>0</v>
      </c>
      <c r="D813" s="12">
        <f t="shared" si="231"/>
        <v>0</v>
      </c>
      <c r="E813" s="12" t="str">
        <f t="shared" si="232"/>
        <v/>
      </c>
      <c r="F813" s="12" t="str">
        <f t="shared" si="233"/>
        <v/>
      </c>
      <c r="G813" s="12"/>
      <c r="H813"/>
      <c r="I813"/>
      <c r="J813" s="12">
        <f t="shared" si="234"/>
        <v>0</v>
      </c>
      <c r="K813" s="12" t="str">
        <f t="shared" si="235"/>
        <v/>
      </c>
      <c r="L813" s="12" t="str">
        <f t="shared" si="236"/>
        <v/>
      </c>
      <c r="M813" s="12" t="str">
        <f t="shared" si="237"/>
        <v/>
      </c>
      <c r="N813" s="12"/>
      <c r="P813"/>
      <c r="Q813"/>
      <c r="R813" s="12">
        <f t="shared" si="238"/>
        <v>0</v>
      </c>
      <c r="S813" s="12" t="str">
        <f t="shared" si="239"/>
        <v/>
      </c>
      <c r="T813" s="12" t="str">
        <f t="shared" si="240"/>
        <v/>
      </c>
      <c r="U813" s="12" t="str">
        <f t="shared" si="241"/>
        <v/>
      </c>
      <c r="V813" s="12"/>
      <c r="Y813" s="12">
        <f t="shared" si="242"/>
        <v>0</v>
      </c>
      <c r="Z813" s="12">
        <f t="shared" si="243"/>
        <v>0</v>
      </c>
      <c r="AA813" s="12" t="str">
        <f t="shared" si="244"/>
        <v/>
      </c>
      <c r="AB813" s="12" t="str">
        <f t="shared" si="245"/>
        <v/>
      </c>
      <c r="AC813" s="12" t="str">
        <f t="shared" si="246"/>
        <v/>
      </c>
      <c r="AD813" s="12" t="str">
        <f>IF(OR(AE813="",AE813="(blank)",AE813="Grand Total"),"",MAX($AD$3:AD812)+1)</f>
        <v/>
      </c>
    </row>
    <row r="814" spans="3:30">
      <c r="C814" s="12">
        <f t="shared" si="230"/>
        <v>0</v>
      </c>
      <c r="D814" s="12">
        <f t="shared" si="231"/>
        <v>0</v>
      </c>
      <c r="E814" s="12" t="str">
        <f t="shared" si="232"/>
        <v/>
      </c>
      <c r="F814" s="12" t="str">
        <f t="shared" si="233"/>
        <v/>
      </c>
      <c r="G814" s="12"/>
      <c r="H814"/>
      <c r="I814"/>
      <c r="J814" s="12">
        <f t="shared" si="234"/>
        <v>0</v>
      </c>
      <c r="K814" s="12" t="str">
        <f t="shared" si="235"/>
        <v/>
      </c>
      <c r="L814" s="12" t="str">
        <f t="shared" si="236"/>
        <v/>
      </c>
      <c r="M814" s="12" t="str">
        <f t="shared" si="237"/>
        <v/>
      </c>
      <c r="N814" s="12"/>
      <c r="P814"/>
      <c r="Q814"/>
      <c r="R814" s="12">
        <f t="shared" si="238"/>
        <v>0</v>
      </c>
      <c r="S814" s="12" t="str">
        <f t="shared" si="239"/>
        <v/>
      </c>
      <c r="T814" s="12" t="str">
        <f t="shared" si="240"/>
        <v/>
      </c>
      <c r="U814" s="12" t="str">
        <f t="shared" si="241"/>
        <v/>
      </c>
      <c r="V814" s="12"/>
      <c r="Y814" s="12">
        <f t="shared" si="242"/>
        <v>0</v>
      </c>
      <c r="Z814" s="12">
        <f t="shared" si="243"/>
        <v>0</v>
      </c>
      <c r="AA814" s="12" t="str">
        <f t="shared" si="244"/>
        <v/>
      </c>
      <c r="AB814" s="12" t="str">
        <f t="shared" si="245"/>
        <v/>
      </c>
      <c r="AC814" s="12" t="str">
        <f t="shared" si="246"/>
        <v/>
      </c>
      <c r="AD814" s="12" t="str">
        <f>IF(OR(AE814="",AE814="(blank)",AE814="Grand Total"),"",MAX($AD$3:AD813)+1)</f>
        <v/>
      </c>
    </row>
    <row r="815" spans="3:30">
      <c r="C815" s="12">
        <f t="shared" si="230"/>
        <v>0</v>
      </c>
      <c r="D815" s="12">
        <f t="shared" si="231"/>
        <v>0</v>
      </c>
      <c r="E815" s="12" t="str">
        <f t="shared" si="232"/>
        <v/>
      </c>
      <c r="F815" s="12" t="str">
        <f t="shared" si="233"/>
        <v/>
      </c>
      <c r="G815" s="12"/>
      <c r="H815"/>
      <c r="I815"/>
      <c r="J815" s="12">
        <f t="shared" si="234"/>
        <v>0</v>
      </c>
      <c r="K815" s="12" t="str">
        <f t="shared" si="235"/>
        <v/>
      </c>
      <c r="L815" s="12" t="str">
        <f t="shared" si="236"/>
        <v/>
      </c>
      <c r="M815" s="12" t="str">
        <f t="shared" si="237"/>
        <v/>
      </c>
      <c r="N815" s="12"/>
      <c r="P815"/>
      <c r="Q815"/>
      <c r="R815" s="12">
        <f t="shared" si="238"/>
        <v>0</v>
      </c>
      <c r="S815" s="12" t="str">
        <f t="shared" si="239"/>
        <v/>
      </c>
      <c r="T815" s="12" t="str">
        <f t="shared" si="240"/>
        <v/>
      </c>
      <c r="U815" s="12" t="str">
        <f t="shared" si="241"/>
        <v/>
      </c>
      <c r="V815" s="12"/>
      <c r="Y815" s="12">
        <f t="shared" si="242"/>
        <v>0</v>
      </c>
      <c r="Z815" s="12">
        <f t="shared" si="243"/>
        <v>0</v>
      </c>
      <c r="AA815" s="12" t="str">
        <f t="shared" si="244"/>
        <v/>
      </c>
      <c r="AB815" s="12" t="str">
        <f t="shared" si="245"/>
        <v/>
      </c>
      <c r="AC815" s="12" t="str">
        <f t="shared" si="246"/>
        <v/>
      </c>
      <c r="AD815" s="12" t="str">
        <f>IF(OR(AE815="",AE815="(blank)",AE815="Grand Total"),"",MAX($AD$3:AD814)+1)</f>
        <v/>
      </c>
    </row>
    <row r="816" spans="3:30">
      <c r="C816" s="12">
        <f t="shared" si="230"/>
        <v>0</v>
      </c>
      <c r="D816" s="12">
        <f t="shared" si="231"/>
        <v>0</v>
      </c>
      <c r="E816" s="12" t="str">
        <f t="shared" si="232"/>
        <v/>
      </c>
      <c r="F816" s="12" t="str">
        <f t="shared" si="233"/>
        <v/>
      </c>
      <c r="G816" s="12"/>
      <c r="H816"/>
      <c r="I816"/>
      <c r="J816" s="12">
        <f t="shared" si="234"/>
        <v>0</v>
      </c>
      <c r="K816" s="12" t="str">
        <f t="shared" si="235"/>
        <v/>
      </c>
      <c r="L816" s="12" t="str">
        <f t="shared" si="236"/>
        <v/>
      </c>
      <c r="M816" s="12" t="str">
        <f t="shared" si="237"/>
        <v/>
      </c>
      <c r="N816" s="12"/>
      <c r="P816"/>
      <c r="Q816"/>
      <c r="R816" s="12">
        <f t="shared" si="238"/>
        <v>0</v>
      </c>
      <c r="S816" s="12" t="str">
        <f t="shared" si="239"/>
        <v/>
      </c>
      <c r="T816" s="12" t="str">
        <f t="shared" si="240"/>
        <v/>
      </c>
      <c r="U816" s="12" t="str">
        <f t="shared" si="241"/>
        <v/>
      </c>
      <c r="V816" s="12"/>
      <c r="Y816" s="12">
        <f t="shared" si="242"/>
        <v>0</v>
      </c>
      <c r="Z816" s="12">
        <f t="shared" si="243"/>
        <v>0</v>
      </c>
      <c r="AA816" s="12" t="str">
        <f t="shared" si="244"/>
        <v/>
      </c>
      <c r="AB816" s="12" t="str">
        <f t="shared" si="245"/>
        <v/>
      </c>
      <c r="AC816" s="12" t="str">
        <f t="shared" si="246"/>
        <v/>
      </c>
      <c r="AD816" s="12" t="str">
        <f>IF(OR(AE816="",AE816="(blank)",AE816="Grand Total"),"",MAX($AD$3:AD815)+1)</f>
        <v/>
      </c>
    </row>
    <row r="817" spans="3:30">
      <c r="C817" s="12">
        <f t="shared" si="230"/>
        <v>0</v>
      </c>
      <c r="D817" s="12">
        <f t="shared" si="231"/>
        <v>0</v>
      </c>
      <c r="E817" s="12" t="str">
        <f t="shared" si="232"/>
        <v/>
      </c>
      <c r="F817" s="12" t="str">
        <f t="shared" si="233"/>
        <v/>
      </c>
      <c r="G817" s="12"/>
      <c r="H817"/>
      <c r="I817"/>
      <c r="J817" s="12">
        <f t="shared" si="234"/>
        <v>0</v>
      </c>
      <c r="K817" s="12" t="str">
        <f t="shared" si="235"/>
        <v/>
      </c>
      <c r="L817" s="12" t="str">
        <f t="shared" si="236"/>
        <v/>
      </c>
      <c r="M817" s="12" t="str">
        <f t="shared" si="237"/>
        <v/>
      </c>
      <c r="N817" s="12"/>
      <c r="P817"/>
      <c r="Q817"/>
      <c r="R817" s="12">
        <f t="shared" si="238"/>
        <v>0</v>
      </c>
      <c r="S817" s="12" t="str">
        <f t="shared" si="239"/>
        <v/>
      </c>
      <c r="T817" s="12" t="str">
        <f t="shared" si="240"/>
        <v/>
      </c>
      <c r="U817" s="12" t="str">
        <f t="shared" si="241"/>
        <v/>
      </c>
      <c r="V817" s="12"/>
      <c r="Y817" s="12">
        <f t="shared" si="242"/>
        <v>0</v>
      </c>
      <c r="Z817" s="12">
        <f t="shared" si="243"/>
        <v>0</v>
      </c>
      <c r="AA817" s="12" t="str">
        <f t="shared" si="244"/>
        <v/>
      </c>
      <c r="AB817" s="12" t="str">
        <f t="shared" si="245"/>
        <v/>
      </c>
      <c r="AC817" s="12" t="str">
        <f t="shared" si="246"/>
        <v/>
      </c>
      <c r="AD817" s="12" t="str">
        <f>IF(OR(AE817="",AE817="(blank)",AE817="Grand Total"),"",MAX($AD$3:AD816)+1)</f>
        <v/>
      </c>
    </row>
    <row r="818" spans="3:30">
      <c r="C818" s="12">
        <f t="shared" si="230"/>
        <v>0</v>
      </c>
      <c r="D818" s="12">
        <f t="shared" si="231"/>
        <v>0</v>
      </c>
      <c r="E818" s="12" t="str">
        <f t="shared" si="232"/>
        <v/>
      </c>
      <c r="F818" s="12" t="str">
        <f t="shared" si="233"/>
        <v/>
      </c>
      <c r="G818" s="12"/>
      <c r="H818"/>
      <c r="I818"/>
      <c r="J818" s="12">
        <f t="shared" si="234"/>
        <v>0</v>
      </c>
      <c r="K818" s="12" t="str">
        <f t="shared" si="235"/>
        <v/>
      </c>
      <c r="L818" s="12" t="str">
        <f t="shared" si="236"/>
        <v/>
      </c>
      <c r="M818" s="12" t="str">
        <f t="shared" si="237"/>
        <v/>
      </c>
      <c r="N818" s="12"/>
      <c r="P818"/>
      <c r="Q818"/>
      <c r="R818" s="12">
        <f t="shared" si="238"/>
        <v>0</v>
      </c>
      <c r="S818" s="12" t="str">
        <f t="shared" si="239"/>
        <v/>
      </c>
      <c r="T818" s="12" t="str">
        <f t="shared" si="240"/>
        <v/>
      </c>
      <c r="U818" s="12" t="str">
        <f t="shared" si="241"/>
        <v/>
      </c>
      <c r="V818" s="12"/>
      <c r="Y818" s="12">
        <f t="shared" si="242"/>
        <v>0</v>
      </c>
      <c r="Z818" s="12">
        <f t="shared" si="243"/>
        <v>0</v>
      </c>
      <c r="AA818" s="12" t="str">
        <f t="shared" si="244"/>
        <v/>
      </c>
      <c r="AB818" s="12" t="str">
        <f t="shared" si="245"/>
        <v/>
      </c>
      <c r="AC818" s="12" t="str">
        <f t="shared" si="246"/>
        <v/>
      </c>
      <c r="AD818" s="12" t="str">
        <f>IF(OR(AE818="",AE818="(blank)",AE818="Grand Total"),"",MAX($AD$3:AD817)+1)</f>
        <v/>
      </c>
    </row>
    <row r="819" spans="3:30">
      <c r="C819" s="12">
        <f t="shared" si="230"/>
        <v>0</v>
      </c>
      <c r="D819" s="12">
        <f t="shared" si="231"/>
        <v>0</v>
      </c>
      <c r="E819" s="12" t="str">
        <f t="shared" si="232"/>
        <v/>
      </c>
      <c r="F819" s="12" t="str">
        <f t="shared" si="233"/>
        <v/>
      </c>
      <c r="G819" s="12"/>
      <c r="H819"/>
      <c r="I819"/>
      <c r="J819" s="12">
        <f t="shared" si="234"/>
        <v>0</v>
      </c>
      <c r="K819" s="12" t="str">
        <f t="shared" si="235"/>
        <v/>
      </c>
      <c r="L819" s="12" t="str">
        <f t="shared" si="236"/>
        <v/>
      </c>
      <c r="M819" s="12" t="str">
        <f t="shared" si="237"/>
        <v/>
      </c>
      <c r="N819" s="12"/>
      <c r="P819"/>
      <c r="Q819"/>
      <c r="R819" s="12">
        <f t="shared" si="238"/>
        <v>0</v>
      </c>
      <c r="S819" s="12" t="str">
        <f t="shared" si="239"/>
        <v/>
      </c>
      <c r="T819" s="12" t="str">
        <f t="shared" si="240"/>
        <v/>
      </c>
      <c r="U819" s="12" t="str">
        <f t="shared" si="241"/>
        <v/>
      </c>
      <c r="V819" s="12"/>
      <c r="Y819" s="12">
        <f t="shared" si="242"/>
        <v>0</v>
      </c>
      <c r="Z819" s="12">
        <f t="shared" si="243"/>
        <v>0</v>
      </c>
      <c r="AA819" s="12" t="str">
        <f t="shared" si="244"/>
        <v/>
      </c>
      <c r="AB819" s="12" t="str">
        <f t="shared" si="245"/>
        <v/>
      </c>
      <c r="AC819" s="12" t="str">
        <f t="shared" si="246"/>
        <v/>
      </c>
      <c r="AD819" s="12" t="str">
        <f>IF(OR(AE819="",AE819="(blank)",AE819="Grand Total"),"",MAX($AD$3:AD818)+1)</f>
        <v/>
      </c>
    </row>
    <row r="820" spans="3:30">
      <c r="C820" s="12">
        <f t="shared" si="230"/>
        <v>0</v>
      </c>
      <c r="D820" s="12">
        <f t="shared" si="231"/>
        <v>0</v>
      </c>
      <c r="E820" s="12" t="str">
        <f t="shared" si="232"/>
        <v/>
      </c>
      <c r="F820" s="12" t="str">
        <f t="shared" si="233"/>
        <v/>
      </c>
      <c r="G820" s="12"/>
      <c r="H820"/>
      <c r="I820"/>
      <c r="J820" s="12">
        <f t="shared" si="234"/>
        <v>0</v>
      </c>
      <c r="K820" s="12" t="str">
        <f t="shared" si="235"/>
        <v/>
      </c>
      <c r="L820" s="12" t="str">
        <f t="shared" si="236"/>
        <v/>
      </c>
      <c r="M820" s="12" t="str">
        <f t="shared" si="237"/>
        <v/>
      </c>
      <c r="N820" s="12"/>
      <c r="P820"/>
      <c r="Q820"/>
      <c r="R820" s="12">
        <f t="shared" si="238"/>
        <v>0</v>
      </c>
      <c r="S820" s="12" t="str">
        <f t="shared" si="239"/>
        <v/>
      </c>
      <c r="T820" s="12" t="str">
        <f t="shared" si="240"/>
        <v/>
      </c>
      <c r="U820" s="12" t="str">
        <f t="shared" si="241"/>
        <v/>
      </c>
      <c r="V820" s="12"/>
      <c r="Y820" s="12">
        <f t="shared" si="242"/>
        <v>0</v>
      </c>
      <c r="Z820" s="12">
        <f t="shared" si="243"/>
        <v>0</v>
      </c>
      <c r="AA820" s="12" t="str">
        <f t="shared" si="244"/>
        <v/>
      </c>
      <c r="AB820" s="12" t="str">
        <f t="shared" si="245"/>
        <v/>
      </c>
      <c r="AC820" s="12" t="str">
        <f t="shared" si="246"/>
        <v/>
      </c>
      <c r="AD820" s="12" t="str">
        <f>IF(OR(AE820="",AE820="(blank)",AE820="Grand Total"),"",MAX($AD$3:AD819)+1)</f>
        <v/>
      </c>
    </row>
    <row r="821" spans="3:30">
      <c r="C821" s="12">
        <f t="shared" si="230"/>
        <v>0</v>
      </c>
      <c r="D821" s="12">
        <f t="shared" si="231"/>
        <v>0</v>
      </c>
      <c r="E821" s="12" t="str">
        <f t="shared" si="232"/>
        <v/>
      </c>
      <c r="F821" s="12" t="str">
        <f t="shared" si="233"/>
        <v/>
      </c>
      <c r="G821" s="12"/>
      <c r="H821"/>
      <c r="I821"/>
      <c r="J821" s="12">
        <f t="shared" si="234"/>
        <v>0</v>
      </c>
      <c r="K821" s="12" t="str">
        <f t="shared" si="235"/>
        <v/>
      </c>
      <c r="L821" s="12" t="str">
        <f t="shared" si="236"/>
        <v/>
      </c>
      <c r="M821" s="12" t="str">
        <f t="shared" si="237"/>
        <v/>
      </c>
      <c r="N821" s="12"/>
      <c r="P821"/>
      <c r="Q821"/>
      <c r="R821" s="12">
        <f t="shared" si="238"/>
        <v>0</v>
      </c>
      <c r="S821" s="12" t="str">
        <f t="shared" si="239"/>
        <v/>
      </c>
      <c r="T821" s="12" t="str">
        <f t="shared" si="240"/>
        <v/>
      </c>
      <c r="U821" s="12" t="str">
        <f t="shared" si="241"/>
        <v/>
      </c>
      <c r="V821" s="12"/>
      <c r="Y821" s="12">
        <f t="shared" si="242"/>
        <v>0</v>
      </c>
      <c r="Z821" s="12">
        <f t="shared" si="243"/>
        <v>0</v>
      </c>
      <c r="AA821" s="12" t="str">
        <f t="shared" si="244"/>
        <v/>
      </c>
      <c r="AB821" s="12" t="str">
        <f t="shared" si="245"/>
        <v/>
      </c>
      <c r="AC821" s="12" t="str">
        <f t="shared" si="246"/>
        <v/>
      </c>
      <c r="AD821" s="12" t="str">
        <f>IF(OR(AE821="",AE821="(blank)",AE821="Grand Total"),"",MAX($AD$3:AD820)+1)</f>
        <v/>
      </c>
    </row>
    <row r="822" spans="3:30">
      <c r="C822" s="12">
        <f t="shared" si="230"/>
        <v>0</v>
      </c>
      <c r="D822" s="12">
        <f t="shared" si="231"/>
        <v>0</v>
      </c>
      <c r="E822" s="12" t="str">
        <f t="shared" si="232"/>
        <v/>
      </c>
      <c r="F822" s="12" t="str">
        <f t="shared" si="233"/>
        <v/>
      </c>
      <c r="G822" s="12"/>
      <c r="H822"/>
      <c r="I822"/>
      <c r="J822" s="12">
        <f t="shared" si="234"/>
        <v>0</v>
      </c>
      <c r="K822" s="12" t="str">
        <f t="shared" si="235"/>
        <v/>
      </c>
      <c r="L822" s="12" t="str">
        <f t="shared" si="236"/>
        <v/>
      </c>
      <c r="M822" s="12" t="str">
        <f t="shared" si="237"/>
        <v/>
      </c>
      <c r="N822" s="12"/>
      <c r="P822"/>
      <c r="Q822"/>
      <c r="R822" s="12">
        <f t="shared" si="238"/>
        <v>0</v>
      </c>
      <c r="S822" s="12" t="str">
        <f t="shared" si="239"/>
        <v/>
      </c>
      <c r="T822" s="12" t="str">
        <f t="shared" si="240"/>
        <v/>
      </c>
      <c r="U822" s="12" t="str">
        <f t="shared" si="241"/>
        <v/>
      </c>
      <c r="V822" s="12"/>
      <c r="Y822" s="12">
        <f t="shared" si="242"/>
        <v>0</v>
      </c>
      <c r="Z822" s="12">
        <f t="shared" si="243"/>
        <v>0</v>
      </c>
      <c r="AA822" s="12" t="str">
        <f t="shared" si="244"/>
        <v/>
      </c>
      <c r="AB822" s="12" t="str">
        <f t="shared" si="245"/>
        <v/>
      </c>
      <c r="AC822" s="12" t="str">
        <f t="shared" si="246"/>
        <v/>
      </c>
      <c r="AD822" s="12" t="str">
        <f>IF(OR(AE822="",AE822="(blank)",AE822="Grand Total"),"",MAX($AD$3:AD821)+1)</f>
        <v/>
      </c>
    </row>
    <row r="823" spans="3:30">
      <c r="C823" s="12">
        <f t="shared" si="230"/>
        <v>0</v>
      </c>
      <c r="D823" s="12">
        <f t="shared" si="231"/>
        <v>0</v>
      </c>
      <c r="E823" s="12" t="str">
        <f t="shared" si="232"/>
        <v/>
      </c>
      <c r="F823" s="12" t="str">
        <f t="shared" si="233"/>
        <v/>
      </c>
      <c r="G823" s="12"/>
      <c r="H823"/>
      <c r="I823"/>
      <c r="J823" s="12">
        <f t="shared" si="234"/>
        <v>0</v>
      </c>
      <c r="K823" s="12" t="str">
        <f t="shared" si="235"/>
        <v/>
      </c>
      <c r="L823" s="12" t="str">
        <f t="shared" si="236"/>
        <v/>
      </c>
      <c r="M823" s="12" t="str">
        <f t="shared" si="237"/>
        <v/>
      </c>
      <c r="N823" s="12"/>
      <c r="P823"/>
      <c r="Q823"/>
      <c r="R823" s="12">
        <f t="shared" si="238"/>
        <v>0</v>
      </c>
      <c r="S823" s="12" t="str">
        <f t="shared" si="239"/>
        <v/>
      </c>
      <c r="T823" s="12" t="str">
        <f t="shared" si="240"/>
        <v/>
      </c>
      <c r="U823" s="12" t="str">
        <f t="shared" si="241"/>
        <v/>
      </c>
      <c r="V823" s="12"/>
      <c r="Y823" s="12">
        <f t="shared" si="242"/>
        <v>0</v>
      </c>
      <c r="Z823" s="12">
        <f t="shared" si="243"/>
        <v>0</v>
      </c>
      <c r="AA823" s="12" t="str">
        <f t="shared" si="244"/>
        <v/>
      </c>
      <c r="AB823" s="12" t="str">
        <f t="shared" si="245"/>
        <v/>
      </c>
      <c r="AC823" s="12" t="str">
        <f t="shared" si="246"/>
        <v/>
      </c>
      <c r="AD823" s="12" t="str">
        <f>IF(OR(AE823="",AE823="(blank)",AE823="Grand Total"),"",MAX($AD$3:AD822)+1)</f>
        <v/>
      </c>
    </row>
    <row r="824" spans="3:30">
      <c r="C824" s="12">
        <f t="shared" si="230"/>
        <v>0</v>
      </c>
      <c r="D824" s="12">
        <f t="shared" si="231"/>
        <v>0</v>
      </c>
      <c r="E824" s="12" t="str">
        <f t="shared" si="232"/>
        <v/>
      </c>
      <c r="F824" s="12" t="str">
        <f t="shared" si="233"/>
        <v/>
      </c>
      <c r="G824" s="12"/>
      <c r="H824"/>
      <c r="I824"/>
      <c r="J824" s="12">
        <f t="shared" si="234"/>
        <v>0</v>
      </c>
      <c r="K824" s="12" t="str">
        <f t="shared" si="235"/>
        <v/>
      </c>
      <c r="L824" s="12" t="str">
        <f t="shared" si="236"/>
        <v/>
      </c>
      <c r="M824" s="12" t="str">
        <f t="shared" si="237"/>
        <v/>
      </c>
      <c r="N824" s="12"/>
      <c r="P824"/>
      <c r="Q824"/>
      <c r="R824" s="12">
        <f t="shared" si="238"/>
        <v>0</v>
      </c>
      <c r="S824" s="12" t="str">
        <f t="shared" si="239"/>
        <v/>
      </c>
      <c r="T824" s="12" t="str">
        <f t="shared" si="240"/>
        <v/>
      </c>
      <c r="U824" s="12" t="str">
        <f t="shared" si="241"/>
        <v/>
      </c>
      <c r="V824" s="12"/>
      <c r="Y824" s="12">
        <f t="shared" si="242"/>
        <v>0</v>
      </c>
      <c r="Z824" s="12">
        <f t="shared" si="243"/>
        <v>0</v>
      </c>
      <c r="AA824" s="12" t="str">
        <f t="shared" si="244"/>
        <v/>
      </c>
      <c r="AB824" s="12" t="str">
        <f t="shared" si="245"/>
        <v/>
      </c>
      <c r="AC824" s="12" t="str">
        <f t="shared" si="246"/>
        <v/>
      </c>
      <c r="AD824" s="12" t="str">
        <f>IF(OR(AE824="",AE824="(blank)",AE824="Grand Total"),"",MAX($AD$3:AD823)+1)</f>
        <v/>
      </c>
    </row>
    <row r="825" spans="3:30">
      <c r="C825" s="12">
        <f t="shared" si="230"/>
        <v>0</v>
      </c>
      <c r="D825" s="12">
        <f t="shared" si="231"/>
        <v>0</v>
      </c>
      <c r="E825" s="12" t="str">
        <f t="shared" si="232"/>
        <v/>
      </c>
      <c r="F825" s="12" t="str">
        <f t="shared" si="233"/>
        <v/>
      </c>
      <c r="G825" s="12"/>
      <c r="H825"/>
      <c r="I825"/>
      <c r="J825" s="12">
        <f t="shared" si="234"/>
        <v>0</v>
      </c>
      <c r="K825" s="12" t="str">
        <f t="shared" si="235"/>
        <v/>
      </c>
      <c r="L825" s="12" t="str">
        <f t="shared" si="236"/>
        <v/>
      </c>
      <c r="M825" s="12" t="str">
        <f t="shared" si="237"/>
        <v/>
      </c>
      <c r="N825" s="12"/>
      <c r="P825"/>
      <c r="Q825"/>
      <c r="R825" s="12">
        <f t="shared" si="238"/>
        <v>0</v>
      </c>
      <c r="S825" s="12" t="str">
        <f t="shared" si="239"/>
        <v/>
      </c>
      <c r="T825" s="12" t="str">
        <f t="shared" si="240"/>
        <v/>
      </c>
      <c r="U825" s="12" t="str">
        <f t="shared" si="241"/>
        <v/>
      </c>
      <c r="V825" s="12"/>
      <c r="Y825" s="12">
        <f t="shared" si="242"/>
        <v>0</v>
      </c>
      <c r="Z825" s="12">
        <f t="shared" si="243"/>
        <v>0</v>
      </c>
      <c r="AA825" s="12" t="str">
        <f t="shared" si="244"/>
        <v/>
      </c>
      <c r="AB825" s="12" t="str">
        <f t="shared" si="245"/>
        <v/>
      </c>
      <c r="AC825" s="12" t="str">
        <f t="shared" si="246"/>
        <v/>
      </c>
      <c r="AD825" s="12" t="str">
        <f>IF(OR(AE825="",AE825="(blank)",AE825="Grand Total"),"",MAX($AD$3:AD824)+1)</f>
        <v/>
      </c>
    </row>
    <row r="826" spans="3:30">
      <c r="C826" s="12">
        <f t="shared" si="230"/>
        <v>0</v>
      </c>
      <c r="D826" s="12">
        <f t="shared" si="231"/>
        <v>0</v>
      </c>
      <c r="E826" s="12" t="str">
        <f t="shared" si="232"/>
        <v/>
      </c>
      <c r="F826" s="12" t="str">
        <f t="shared" si="233"/>
        <v/>
      </c>
      <c r="G826" s="12"/>
      <c r="H826"/>
      <c r="I826"/>
      <c r="J826" s="12">
        <f t="shared" si="234"/>
        <v>0</v>
      </c>
      <c r="K826" s="12" t="str">
        <f t="shared" si="235"/>
        <v/>
      </c>
      <c r="L826" s="12" t="str">
        <f t="shared" si="236"/>
        <v/>
      </c>
      <c r="M826" s="12" t="str">
        <f t="shared" si="237"/>
        <v/>
      </c>
      <c r="N826" s="12"/>
      <c r="P826"/>
      <c r="Q826"/>
      <c r="R826" s="12">
        <f t="shared" si="238"/>
        <v>0</v>
      </c>
      <c r="S826" s="12" t="str">
        <f t="shared" si="239"/>
        <v/>
      </c>
      <c r="T826" s="12" t="str">
        <f t="shared" si="240"/>
        <v/>
      </c>
      <c r="U826" s="12" t="str">
        <f t="shared" si="241"/>
        <v/>
      </c>
      <c r="V826" s="12"/>
      <c r="Y826" s="12">
        <f t="shared" si="242"/>
        <v>0</v>
      </c>
      <c r="Z826" s="12">
        <f t="shared" si="243"/>
        <v>0</v>
      </c>
      <c r="AA826" s="12" t="str">
        <f t="shared" si="244"/>
        <v/>
      </c>
      <c r="AB826" s="12" t="str">
        <f t="shared" si="245"/>
        <v/>
      </c>
      <c r="AC826" s="12" t="str">
        <f t="shared" si="246"/>
        <v/>
      </c>
      <c r="AD826" s="12" t="str">
        <f>IF(OR(AE826="",AE826="(blank)",AE826="Grand Total"),"",MAX($AD$3:AD825)+1)</f>
        <v/>
      </c>
    </row>
    <row r="827" spans="3:30">
      <c r="C827" s="12">
        <f t="shared" si="230"/>
        <v>0</v>
      </c>
      <c r="D827" s="12">
        <f t="shared" si="231"/>
        <v>0</v>
      </c>
      <c r="E827" s="12" t="str">
        <f t="shared" si="232"/>
        <v/>
      </c>
      <c r="F827" s="12" t="str">
        <f t="shared" si="233"/>
        <v/>
      </c>
      <c r="G827" s="12"/>
      <c r="H827"/>
      <c r="I827"/>
      <c r="J827" s="12">
        <f t="shared" si="234"/>
        <v>0</v>
      </c>
      <c r="K827" s="12" t="str">
        <f t="shared" si="235"/>
        <v/>
      </c>
      <c r="L827" s="12" t="str">
        <f t="shared" si="236"/>
        <v/>
      </c>
      <c r="M827" s="12" t="str">
        <f t="shared" si="237"/>
        <v/>
      </c>
      <c r="N827" s="12"/>
      <c r="P827"/>
      <c r="Q827"/>
      <c r="R827" s="12">
        <f t="shared" si="238"/>
        <v>0</v>
      </c>
      <c r="S827" s="12" t="str">
        <f t="shared" si="239"/>
        <v/>
      </c>
      <c r="T827" s="12" t="str">
        <f t="shared" si="240"/>
        <v/>
      </c>
      <c r="U827" s="12" t="str">
        <f t="shared" si="241"/>
        <v/>
      </c>
      <c r="V827" s="12"/>
      <c r="Y827" s="12">
        <f t="shared" si="242"/>
        <v>0</v>
      </c>
      <c r="Z827" s="12">
        <f t="shared" si="243"/>
        <v>0</v>
      </c>
      <c r="AA827" s="12" t="str">
        <f t="shared" si="244"/>
        <v/>
      </c>
      <c r="AB827" s="12" t="str">
        <f t="shared" si="245"/>
        <v/>
      </c>
      <c r="AC827" s="12" t="str">
        <f t="shared" si="246"/>
        <v/>
      </c>
      <c r="AD827" s="12" t="str">
        <f>IF(OR(AE827="",AE827="(blank)",AE827="Grand Total"),"",MAX($AD$3:AD826)+1)</f>
        <v/>
      </c>
    </row>
    <row r="828" spans="3:30">
      <c r="C828" s="12">
        <f t="shared" si="230"/>
        <v>0</v>
      </c>
      <c r="D828" s="12">
        <f t="shared" si="231"/>
        <v>0</v>
      </c>
      <c r="E828" s="12" t="str">
        <f t="shared" si="232"/>
        <v/>
      </c>
      <c r="F828" s="12" t="str">
        <f t="shared" si="233"/>
        <v/>
      </c>
      <c r="G828" s="12"/>
      <c r="H828"/>
      <c r="I828"/>
      <c r="J828" s="12">
        <f t="shared" si="234"/>
        <v>0</v>
      </c>
      <c r="K828" s="12" t="str">
        <f t="shared" si="235"/>
        <v/>
      </c>
      <c r="L828" s="12" t="str">
        <f t="shared" si="236"/>
        <v/>
      </c>
      <c r="M828" s="12" t="str">
        <f t="shared" si="237"/>
        <v/>
      </c>
      <c r="N828" s="12"/>
      <c r="P828"/>
      <c r="Q828"/>
      <c r="R828" s="12">
        <f t="shared" si="238"/>
        <v>0</v>
      </c>
      <c r="S828" s="12" t="str">
        <f t="shared" si="239"/>
        <v/>
      </c>
      <c r="T828" s="12" t="str">
        <f t="shared" si="240"/>
        <v/>
      </c>
      <c r="U828" s="12" t="str">
        <f t="shared" si="241"/>
        <v/>
      </c>
      <c r="V828" s="12"/>
      <c r="Y828" s="12">
        <f t="shared" si="242"/>
        <v>0</v>
      </c>
      <c r="Z828" s="12">
        <f t="shared" si="243"/>
        <v>0</v>
      </c>
      <c r="AA828" s="12" t="str">
        <f t="shared" si="244"/>
        <v/>
      </c>
      <c r="AB828" s="12" t="str">
        <f t="shared" si="245"/>
        <v/>
      </c>
      <c r="AC828" s="12" t="str">
        <f t="shared" si="246"/>
        <v/>
      </c>
      <c r="AD828" s="12" t="str">
        <f>IF(OR(AE828="",AE828="(blank)",AE828="Grand Total"),"",MAX($AD$3:AD827)+1)</f>
        <v/>
      </c>
    </row>
    <row r="829" spans="3:30">
      <c r="C829" s="12">
        <f t="shared" si="230"/>
        <v>0</v>
      </c>
      <c r="D829" s="12">
        <f t="shared" si="231"/>
        <v>0</v>
      </c>
      <c r="E829" s="12" t="str">
        <f t="shared" si="232"/>
        <v/>
      </c>
      <c r="F829" s="12" t="str">
        <f t="shared" si="233"/>
        <v/>
      </c>
      <c r="G829" s="12"/>
      <c r="H829"/>
      <c r="I829"/>
      <c r="J829" s="12">
        <f t="shared" si="234"/>
        <v>0</v>
      </c>
      <c r="K829" s="12" t="str">
        <f t="shared" si="235"/>
        <v/>
      </c>
      <c r="L829" s="12" t="str">
        <f t="shared" si="236"/>
        <v/>
      </c>
      <c r="M829" s="12" t="str">
        <f t="shared" si="237"/>
        <v/>
      </c>
      <c r="N829" s="12"/>
      <c r="P829"/>
      <c r="Q829"/>
      <c r="R829" s="12">
        <f t="shared" si="238"/>
        <v>0</v>
      </c>
      <c r="S829" s="12" t="str">
        <f t="shared" si="239"/>
        <v/>
      </c>
      <c r="T829" s="12" t="str">
        <f t="shared" si="240"/>
        <v/>
      </c>
      <c r="U829" s="12" t="str">
        <f t="shared" si="241"/>
        <v/>
      </c>
      <c r="V829" s="12"/>
      <c r="Y829" s="12">
        <f t="shared" si="242"/>
        <v>0</v>
      </c>
      <c r="Z829" s="12">
        <f t="shared" si="243"/>
        <v>0</v>
      </c>
      <c r="AA829" s="12" t="str">
        <f t="shared" si="244"/>
        <v/>
      </c>
      <c r="AB829" s="12" t="str">
        <f t="shared" si="245"/>
        <v/>
      </c>
      <c r="AC829" s="12" t="str">
        <f t="shared" si="246"/>
        <v/>
      </c>
      <c r="AD829" s="12" t="str">
        <f>IF(OR(AE829="",AE829="(blank)",AE829="Grand Total"),"",MAX($AD$3:AD828)+1)</f>
        <v/>
      </c>
    </row>
    <row r="830" spans="3:30">
      <c r="C830" s="12">
        <f t="shared" si="230"/>
        <v>0</v>
      </c>
      <c r="D830" s="12">
        <f t="shared" si="231"/>
        <v>0</v>
      </c>
      <c r="E830" s="12" t="str">
        <f t="shared" si="232"/>
        <v/>
      </c>
      <c r="F830" s="12" t="str">
        <f t="shared" si="233"/>
        <v/>
      </c>
      <c r="G830" s="12"/>
      <c r="H830"/>
      <c r="I830"/>
      <c r="J830" s="12">
        <f t="shared" si="234"/>
        <v>0</v>
      </c>
      <c r="K830" s="12" t="str">
        <f t="shared" si="235"/>
        <v/>
      </c>
      <c r="L830" s="12" t="str">
        <f t="shared" si="236"/>
        <v/>
      </c>
      <c r="M830" s="12" t="str">
        <f t="shared" si="237"/>
        <v/>
      </c>
      <c r="N830" s="12"/>
      <c r="P830"/>
      <c r="Q830"/>
      <c r="R830" s="12">
        <f t="shared" si="238"/>
        <v>0</v>
      </c>
      <c r="S830" s="12" t="str">
        <f t="shared" si="239"/>
        <v/>
      </c>
      <c r="T830" s="12" t="str">
        <f t="shared" si="240"/>
        <v/>
      </c>
      <c r="U830" s="12" t="str">
        <f t="shared" si="241"/>
        <v/>
      </c>
      <c r="V830" s="12"/>
      <c r="Y830" s="12">
        <f t="shared" si="242"/>
        <v>0</v>
      </c>
      <c r="Z830" s="12">
        <f t="shared" si="243"/>
        <v>0</v>
      </c>
      <c r="AA830" s="12" t="str">
        <f t="shared" si="244"/>
        <v/>
      </c>
      <c r="AB830" s="12" t="str">
        <f t="shared" si="245"/>
        <v/>
      </c>
      <c r="AC830" s="12" t="str">
        <f t="shared" si="246"/>
        <v/>
      </c>
      <c r="AD830" s="12" t="str">
        <f>IF(OR(AE830="",AE830="(blank)",AE830="Grand Total"),"",MAX($AD$3:AD829)+1)</f>
        <v/>
      </c>
    </row>
    <row r="831" spans="3:30">
      <c r="C831" s="12">
        <f t="shared" si="230"/>
        <v>0</v>
      </c>
      <c r="D831" s="12">
        <f t="shared" si="231"/>
        <v>0</v>
      </c>
      <c r="E831" s="12" t="str">
        <f t="shared" si="232"/>
        <v/>
      </c>
      <c r="F831" s="12" t="str">
        <f t="shared" si="233"/>
        <v/>
      </c>
      <c r="G831" s="12"/>
      <c r="H831"/>
      <c r="I831"/>
      <c r="J831" s="12">
        <f t="shared" si="234"/>
        <v>0</v>
      </c>
      <c r="K831" s="12" t="str">
        <f t="shared" si="235"/>
        <v/>
      </c>
      <c r="L831" s="12" t="str">
        <f t="shared" si="236"/>
        <v/>
      </c>
      <c r="M831" s="12" t="str">
        <f t="shared" si="237"/>
        <v/>
      </c>
      <c r="N831" s="12"/>
      <c r="P831"/>
      <c r="Q831"/>
      <c r="R831" s="12">
        <f t="shared" si="238"/>
        <v>0</v>
      </c>
      <c r="S831" s="12" t="str">
        <f t="shared" si="239"/>
        <v/>
      </c>
      <c r="T831" s="12" t="str">
        <f t="shared" si="240"/>
        <v/>
      </c>
      <c r="U831" s="12" t="str">
        <f t="shared" si="241"/>
        <v/>
      </c>
      <c r="V831" s="12"/>
      <c r="Y831" s="12">
        <f t="shared" si="242"/>
        <v>0</v>
      </c>
      <c r="Z831" s="12">
        <f t="shared" si="243"/>
        <v>0</v>
      </c>
      <c r="AA831" s="12" t="str">
        <f t="shared" si="244"/>
        <v/>
      </c>
      <c r="AB831" s="12" t="str">
        <f t="shared" si="245"/>
        <v/>
      </c>
      <c r="AC831" s="12" t="str">
        <f t="shared" si="246"/>
        <v/>
      </c>
      <c r="AD831" s="12" t="str">
        <f>IF(OR(AE831="",AE831="(blank)",AE831="Grand Total"),"",MAX($AD$3:AD830)+1)</f>
        <v/>
      </c>
    </row>
    <row r="832" spans="3:30">
      <c r="C832" s="12">
        <f t="shared" si="230"/>
        <v>0</v>
      </c>
      <c r="D832" s="12">
        <f t="shared" si="231"/>
        <v>0</v>
      </c>
      <c r="E832" s="12" t="str">
        <f t="shared" si="232"/>
        <v/>
      </c>
      <c r="F832" s="12" t="str">
        <f t="shared" si="233"/>
        <v/>
      </c>
      <c r="G832" s="12"/>
      <c r="H832"/>
      <c r="I832"/>
      <c r="J832" s="12">
        <f t="shared" si="234"/>
        <v>0</v>
      </c>
      <c r="K832" s="12" t="str">
        <f t="shared" si="235"/>
        <v/>
      </c>
      <c r="L832" s="12" t="str">
        <f t="shared" si="236"/>
        <v/>
      </c>
      <c r="M832" s="12" t="str">
        <f t="shared" si="237"/>
        <v/>
      </c>
      <c r="N832" s="12"/>
      <c r="P832"/>
      <c r="Q832"/>
      <c r="R832" s="12">
        <f t="shared" si="238"/>
        <v>0</v>
      </c>
      <c r="S832" s="12" t="str">
        <f t="shared" si="239"/>
        <v/>
      </c>
      <c r="T832" s="12" t="str">
        <f t="shared" si="240"/>
        <v/>
      </c>
      <c r="U832" s="12" t="str">
        <f t="shared" si="241"/>
        <v/>
      </c>
      <c r="V832" s="12"/>
      <c r="Y832" s="12">
        <f t="shared" si="242"/>
        <v>0</v>
      </c>
      <c r="Z832" s="12">
        <f t="shared" si="243"/>
        <v>0</v>
      </c>
      <c r="AA832" s="12" t="str">
        <f t="shared" si="244"/>
        <v/>
      </c>
      <c r="AB832" s="12" t="str">
        <f t="shared" si="245"/>
        <v/>
      </c>
      <c r="AC832" s="12" t="str">
        <f t="shared" si="246"/>
        <v/>
      </c>
      <c r="AD832" s="12" t="str">
        <f>IF(OR(AE832="",AE832="(blank)",AE832="Grand Total"),"",MAX($AD$3:AD831)+1)</f>
        <v/>
      </c>
    </row>
    <row r="833" spans="3:30">
      <c r="C833" s="12">
        <f t="shared" si="230"/>
        <v>0</v>
      </c>
      <c r="D833" s="12">
        <f t="shared" si="231"/>
        <v>0</v>
      </c>
      <c r="E833" s="12" t="str">
        <f t="shared" si="232"/>
        <v/>
      </c>
      <c r="F833" s="12" t="str">
        <f t="shared" si="233"/>
        <v/>
      </c>
      <c r="G833" s="12"/>
      <c r="H833"/>
      <c r="I833"/>
      <c r="J833" s="12">
        <f t="shared" si="234"/>
        <v>0</v>
      </c>
      <c r="K833" s="12" t="str">
        <f t="shared" si="235"/>
        <v/>
      </c>
      <c r="L833" s="12" t="str">
        <f t="shared" si="236"/>
        <v/>
      </c>
      <c r="M833" s="12" t="str">
        <f t="shared" si="237"/>
        <v/>
      </c>
      <c r="N833" s="12"/>
      <c r="P833"/>
      <c r="Q833"/>
      <c r="R833" s="12">
        <f t="shared" si="238"/>
        <v>0</v>
      </c>
      <c r="S833" s="12" t="str">
        <f t="shared" si="239"/>
        <v/>
      </c>
      <c r="T833" s="12" t="str">
        <f t="shared" si="240"/>
        <v/>
      </c>
      <c r="U833" s="12" t="str">
        <f t="shared" si="241"/>
        <v/>
      </c>
      <c r="V833" s="12"/>
      <c r="Y833" s="12">
        <f t="shared" si="242"/>
        <v>0</v>
      </c>
      <c r="Z833" s="12">
        <f t="shared" si="243"/>
        <v>0</v>
      </c>
      <c r="AA833" s="12" t="str">
        <f t="shared" si="244"/>
        <v/>
      </c>
      <c r="AB833" s="12" t="str">
        <f t="shared" si="245"/>
        <v/>
      </c>
      <c r="AC833" s="12" t="str">
        <f t="shared" si="246"/>
        <v/>
      </c>
      <c r="AD833" s="12" t="str">
        <f>IF(OR(AE833="",AE833="(blank)",AE833="Grand Total"),"",MAX($AD$3:AD832)+1)</f>
        <v/>
      </c>
    </row>
    <row r="834" spans="3:30">
      <c r="C834" s="12">
        <f t="shared" si="230"/>
        <v>0</v>
      </c>
      <c r="D834" s="12">
        <f t="shared" si="231"/>
        <v>0</v>
      </c>
      <c r="E834" s="12" t="str">
        <f t="shared" si="232"/>
        <v/>
      </c>
      <c r="F834" s="12" t="str">
        <f t="shared" si="233"/>
        <v/>
      </c>
      <c r="G834" s="12"/>
      <c r="H834"/>
      <c r="I834"/>
      <c r="J834" s="12">
        <f t="shared" si="234"/>
        <v>0</v>
      </c>
      <c r="K834" s="12" t="str">
        <f t="shared" si="235"/>
        <v/>
      </c>
      <c r="L834" s="12" t="str">
        <f t="shared" si="236"/>
        <v/>
      </c>
      <c r="M834" s="12" t="str">
        <f t="shared" si="237"/>
        <v/>
      </c>
      <c r="N834" s="12"/>
      <c r="P834"/>
      <c r="Q834"/>
      <c r="R834" s="12">
        <f t="shared" si="238"/>
        <v>0</v>
      </c>
      <c r="S834" s="12" t="str">
        <f t="shared" si="239"/>
        <v/>
      </c>
      <c r="T834" s="12" t="str">
        <f t="shared" si="240"/>
        <v/>
      </c>
      <c r="U834" s="12" t="str">
        <f t="shared" si="241"/>
        <v/>
      </c>
      <c r="V834" s="12"/>
      <c r="Y834" s="12">
        <f t="shared" si="242"/>
        <v>0</v>
      </c>
      <c r="Z834" s="12">
        <f t="shared" si="243"/>
        <v>0</v>
      </c>
      <c r="AA834" s="12" t="str">
        <f t="shared" si="244"/>
        <v/>
      </c>
      <c r="AB834" s="12" t="str">
        <f t="shared" si="245"/>
        <v/>
      </c>
      <c r="AC834" s="12" t="str">
        <f t="shared" si="246"/>
        <v/>
      </c>
      <c r="AD834" s="12" t="str">
        <f>IF(OR(AE834="",AE834="(blank)",AE834="Grand Total"),"",MAX($AD$3:AD833)+1)</f>
        <v/>
      </c>
    </row>
    <row r="835" spans="3:30">
      <c r="C835" s="12">
        <f t="shared" si="230"/>
        <v>0</v>
      </c>
      <c r="D835" s="12">
        <f t="shared" si="231"/>
        <v>0</v>
      </c>
      <c r="E835" s="12" t="str">
        <f t="shared" si="232"/>
        <v/>
      </c>
      <c r="F835" s="12" t="str">
        <f t="shared" si="233"/>
        <v/>
      </c>
      <c r="G835" s="12"/>
      <c r="H835"/>
      <c r="I835"/>
      <c r="J835" s="12">
        <f t="shared" si="234"/>
        <v>0</v>
      </c>
      <c r="K835" s="12" t="str">
        <f t="shared" si="235"/>
        <v/>
      </c>
      <c r="L835" s="12" t="str">
        <f t="shared" si="236"/>
        <v/>
      </c>
      <c r="M835" s="12" t="str">
        <f t="shared" si="237"/>
        <v/>
      </c>
      <c r="N835" s="12"/>
      <c r="P835"/>
      <c r="Q835"/>
      <c r="R835" s="12">
        <f t="shared" si="238"/>
        <v>0</v>
      </c>
      <c r="S835" s="12" t="str">
        <f t="shared" si="239"/>
        <v/>
      </c>
      <c r="T835" s="12" t="str">
        <f t="shared" si="240"/>
        <v/>
      </c>
      <c r="U835" s="12" t="str">
        <f t="shared" si="241"/>
        <v/>
      </c>
      <c r="V835" s="12"/>
      <c r="Y835" s="12">
        <f t="shared" si="242"/>
        <v>0</v>
      </c>
      <c r="Z835" s="12">
        <f t="shared" si="243"/>
        <v>0</v>
      </c>
      <c r="AA835" s="12" t="str">
        <f t="shared" si="244"/>
        <v/>
      </c>
      <c r="AB835" s="12" t="str">
        <f t="shared" si="245"/>
        <v/>
      </c>
      <c r="AC835" s="12" t="str">
        <f t="shared" si="246"/>
        <v/>
      </c>
      <c r="AD835" s="12" t="str">
        <f>IF(OR(AE835="",AE835="(blank)",AE835="Grand Total"),"",MAX($AD$3:AD834)+1)</f>
        <v/>
      </c>
    </row>
    <row r="836" spans="3:30">
      <c r="C836" s="12">
        <f t="shared" si="230"/>
        <v>0</v>
      </c>
      <c r="D836" s="12">
        <f t="shared" si="231"/>
        <v>0</v>
      </c>
      <c r="E836" s="12" t="str">
        <f t="shared" si="232"/>
        <v/>
      </c>
      <c r="F836" s="12" t="str">
        <f t="shared" si="233"/>
        <v/>
      </c>
      <c r="G836" s="12"/>
      <c r="H836"/>
      <c r="I836"/>
      <c r="J836" s="12">
        <f t="shared" si="234"/>
        <v>0</v>
      </c>
      <c r="K836" s="12" t="str">
        <f t="shared" si="235"/>
        <v/>
      </c>
      <c r="L836" s="12" t="str">
        <f t="shared" si="236"/>
        <v/>
      </c>
      <c r="M836" s="12" t="str">
        <f t="shared" si="237"/>
        <v/>
      </c>
      <c r="N836" s="12"/>
      <c r="P836"/>
      <c r="Q836"/>
      <c r="R836" s="12">
        <f t="shared" si="238"/>
        <v>0</v>
      </c>
      <c r="S836" s="12" t="str">
        <f t="shared" si="239"/>
        <v/>
      </c>
      <c r="T836" s="12" t="str">
        <f t="shared" si="240"/>
        <v/>
      </c>
      <c r="U836" s="12" t="str">
        <f t="shared" si="241"/>
        <v/>
      </c>
      <c r="V836" s="12"/>
      <c r="Y836" s="12">
        <f t="shared" si="242"/>
        <v>0</v>
      </c>
      <c r="Z836" s="12">
        <f t="shared" si="243"/>
        <v>0</v>
      </c>
      <c r="AA836" s="12" t="str">
        <f t="shared" si="244"/>
        <v/>
      </c>
      <c r="AB836" s="12" t="str">
        <f t="shared" si="245"/>
        <v/>
      </c>
      <c r="AC836" s="12" t="str">
        <f t="shared" si="246"/>
        <v/>
      </c>
      <c r="AD836" s="12" t="str">
        <f>IF(OR(AE836="",AE836="(blank)",AE836="Grand Total"),"",MAX($AD$3:AD835)+1)</f>
        <v/>
      </c>
    </row>
    <row r="837" spans="3:30">
      <c r="C837" s="12">
        <f t="shared" si="230"/>
        <v>0</v>
      </c>
      <c r="D837" s="12">
        <f t="shared" si="231"/>
        <v>0</v>
      </c>
      <c r="E837" s="12" t="str">
        <f t="shared" si="232"/>
        <v/>
      </c>
      <c r="F837" s="12" t="str">
        <f t="shared" si="233"/>
        <v/>
      </c>
      <c r="G837" s="12"/>
      <c r="H837"/>
      <c r="I837"/>
      <c r="J837" s="12">
        <f t="shared" si="234"/>
        <v>0</v>
      </c>
      <c r="K837" s="12" t="str">
        <f t="shared" si="235"/>
        <v/>
      </c>
      <c r="L837" s="12" t="str">
        <f t="shared" si="236"/>
        <v/>
      </c>
      <c r="M837" s="12" t="str">
        <f t="shared" si="237"/>
        <v/>
      </c>
      <c r="N837" s="12"/>
      <c r="P837"/>
      <c r="Q837"/>
      <c r="R837" s="12">
        <f t="shared" si="238"/>
        <v>0</v>
      </c>
      <c r="S837" s="12" t="str">
        <f t="shared" si="239"/>
        <v/>
      </c>
      <c r="T837" s="12" t="str">
        <f t="shared" si="240"/>
        <v/>
      </c>
      <c r="U837" s="12" t="str">
        <f t="shared" si="241"/>
        <v/>
      </c>
      <c r="V837" s="12"/>
      <c r="Y837" s="12">
        <f t="shared" si="242"/>
        <v>0</v>
      </c>
      <c r="Z837" s="12">
        <f t="shared" si="243"/>
        <v>0</v>
      </c>
      <c r="AA837" s="12" t="str">
        <f t="shared" si="244"/>
        <v/>
      </c>
      <c r="AB837" s="12" t="str">
        <f t="shared" si="245"/>
        <v/>
      </c>
      <c r="AC837" s="12" t="str">
        <f t="shared" si="246"/>
        <v/>
      </c>
      <c r="AD837" s="12" t="str">
        <f>IF(OR(AE837="",AE837="(blank)",AE837="Grand Total"),"",MAX($AD$3:AD836)+1)</f>
        <v/>
      </c>
    </row>
    <row r="838" spans="3:30">
      <c r="C838" s="12">
        <f t="shared" si="230"/>
        <v>0</v>
      </c>
      <c r="D838" s="12">
        <f t="shared" si="231"/>
        <v>0</v>
      </c>
      <c r="E838" s="12" t="str">
        <f t="shared" si="232"/>
        <v/>
      </c>
      <c r="F838" s="12" t="str">
        <f t="shared" si="233"/>
        <v/>
      </c>
      <c r="G838" s="12"/>
      <c r="H838"/>
      <c r="I838"/>
      <c r="J838" s="12">
        <f t="shared" si="234"/>
        <v>0</v>
      </c>
      <c r="K838" s="12" t="str">
        <f t="shared" si="235"/>
        <v/>
      </c>
      <c r="L838" s="12" t="str">
        <f t="shared" si="236"/>
        <v/>
      </c>
      <c r="M838" s="12" t="str">
        <f t="shared" si="237"/>
        <v/>
      </c>
      <c r="N838" s="12"/>
      <c r="P838"/>
      <c r="Q838"/>
      <c r="R838" s="12">
        <f t="shared" si="238"/>
        <v>0</v>
      </c>
      <c r="S838" s="12" t="str">
        <f t="shared" si="239"/>
        <v/>
      </c>
      <c r="T838" s="12" t="str">
        <f t="shared" si="240"/>
        <v/>
      </c>
      <c r="U838" s="12" t="str">
        <f t="shared" si="241"/>
        <v/>
      </c>
      <c r="V838" s="12"/>
      <c r="Y838" s="12">
        <f t="shared" si="242"/>
        <v>0</v>
      </c>
      <c r="Z838" s="12">
        <f t="shared" si="243"/>
        <v>0</v>
      </c>
      <c r="AA838" s="12" t="str">
        <f t="shared" si="244"/>
        <v/>
      </c>
      <c r="AB838" s="12" t="str">
        <f t="shared" si="245"/>
        <v/>
      </c>
      <c r="AC838" s="12" t="str">
        <f t="shared" si="246"/>
        <v/>
      </c>
      <c r="AD838" s="12" t="str">
        <f>IF(OR(AE838="",AE838="(blank)",AE838="Grand Total"),"",MAX($AD$3:AD837)+1)</f>
        <v/>
      </c>
    </row>
    <row r="839" spans="3:30">
      <c r="C839" s="12">
        <f t="shared" si="230"/>
        <v>0</v>
      </c>
      <c r="D839" s="12">
        <f t="shared" si="231"/>
        <v>0</v>
      </c>
      <c r="E839" s="12" t="str">
        <f t="shared" si="232"/>
        <v/>
      </c>
      <c r="F839" s="12" t="str">
        <f t="shared" si="233"/>
        <v/>
      </c>
      <c r="G839" s="12"/>
      <c r="H839"/>
      <c r="I839"/>
      <c r="J839" s="12">
        <f t="shared" si="234"/>
        <v>0</v>
      </c>
      <c r="K839" s="12" t="str">
        <f t="shared" si="235"/>
        <v/>
      </c>
      <c r="L839" s="12" t="str">
        <f t="shared" si="236"/>
        <v/>
      </c>
      <c r="M839" s="12" t="str">
        <f t="shared" si="237"/>
        <v/>
      </c>
      <c r="N839" s="12"/>
      <c r="P839"/>
      <c r="Q839"/>
      <c r="R839" s="12">
        <f t="shared" si="238"/>
        <v>0</v>
      </c>
      <c r="S839" s="12" t="str">
        <f t="shared" si="239"/>
        <v/>
      </c>
      <c r="T839" s="12" t="str">
        <f t="shared" si="240"/>
        <v/>
      </c>
      <c r="U839" s="12" t="str">
        <f t="shared" si="241"/>
        <v/>
      </c>
      <c r="V839" s="12"/>
      <c r="Y839" s="12">
        <f t="shared" si="242"/>
        <v>0</v>
      </c>
      <c r="Z839" s="12">
        <f t="shared" si="243"/>
        <v>0</v>
      </c>
      <c r="AA839" s="12" t="str">
        <f t="shared" si="244"/>
        <v/>
      </c>
      <c r="AB839" s="12" t="str">
        <f t="shared" si="245"/>
        <v/>
      </c>
      <c r="AC839" s="12" t="str">
        <f t="shared" si="246"/>
        <v/>
      </c>
      <c r="AD839" s="12" t="str">
        <f>IF(OR(AE839="",AE839="(blank)",AE839="Grand Total"),"",MAX($AD$3:AD838)+1)</f>
        <v/>
      </c>
    </row>
    <row r="840" spans="3:30">
      <c r="C840" s="12">
        <f t="shared" si="230"/>
        <v>0</v>
      </c>
      <c r="D840" s="12">
        <f t="shared" si="231"/>
        <v>0</v>
      </c>
      <c r="E840" s="12" t="str">
        <f t="shared" si="232"/>
        <v/>
      </c>
      <c r="F840" s="12" t="str">
        <f t="shared" si="233"/>
        <v/>
      </c>
      <c r="G840" s="12"/>
      <c r="H840"/>
      <c r="I840"/>
      <c r="J840" s="12">
        <f t="shared" si="234"/>
        <v>0</v>
      </c>
      <c r="K840" s="12" t="str">
        <f t="shared" si="235"/>
        <v/>
      </c>
      <c r="L840" s="12" t="str">
        <f t="shared" si="236"/>
        <v/>
      </c>
      <c r="M840" s="12" t="str">
        <f t="shared" si="237"/>
        <v/>
      </c>
      <c r="N840" s="12"/>
      <c r="P840"/>
      <c r="Q840"/>
      <c r="R840" s="12">
        <f t="shared" si="238"/>
        <v>0</v>
      </c>
      <c r="S840" s="12" t="str">
        <f t="shared" si="239"/>
        <v/>
      </c>
      <c r="T840" s="12" t="str">
        <f t="shared" si="240"/>
        <v/>
      </c>
      <c r="U840" s="12" t="str">
        <f t="shared" si="241"/>
        <v/>
      </c>
      <c r="V840" s="12"/>
      <c r="Y840" s="12">
        <f t="shared" si="242"/>
        <v>0</v>
      </c>
      <c r="Z840" s="12">
        <f t="shared" si="243"/>
        <v>0</v>
      </c>
      <c r="AA840" s="12" t="str">
        <f t="shared" si="244"/>
        <v/>
      </c>
      <c r="AB840" s="12" t="str">
        <f t="shared" si="245"/>
        <v/>
      </c>
      <c r="AC840" s="12" t="str">
        <f t="shared" si="246"/>
        <v/>
      </c>
      <c r="AD840" s="12" t="str">
        <f>IF(OR(AE840="",AE840="(blank)",AE840="Grand Total"),"",MAX($AD$3:AD839)+1)</f>
        <v/>
      </c>
    </row>
    <row r="841" spans="3:30">
      <c r="C841" s="12">
        <f t="shared" si="230"/>
        <v>0</v>
      </c>
      <c r="D841" s="12">
        <f t="shared" si="231"/>
        <v>0</v>
      </c>
      <c r="E841" s="12" t="str">
        <f t="shared" si="232"/>
        <v/>
      </c>
      <c r="F841" s="12" t="str">
        <f t="shared" si="233"/>
        <v/>
      </c>
      <c r="G841" s="12"/>
      <c r="H841"/>
      <c r="I841"/>
      <c r="J841" s="12">
        <f t="shared" si="234"/>
        <v>0</v>
      </c>
      <c r="K841" s="12" t="str">
        <f t="shared" si="235"/>
        <v/>
      </c>
      <c r="L841" s="12" t="str">
        <f t="shared" si="236"/>
        <v/>
      </c>
      <c r="M841" s="12" t="str">
        <f t="shared" si="237"/>
        <v/>
      </c>
      <c r="N841" s="12"/>
      <c r="P841"/>
      <c r="Q841"/>
      <c r="R841" s="12">
        <f t="shared" si="238"/>
        <v>0</v>
      </c>
      <c r="S841" s="12" t="str">
        <f t="shared" si="239"/>
        <v/>
      </c>
      <c r="T841" s="12" t="str">
        <f t="shared" si="240"/>
        <v/>
      </c>
      <c r="U841" s="12" t="str">
        <f t="shared" si="241"/>
        <v/>
      </c>
      <c r="V841" s="12"/>
      <c r="Y841" s="12">
        <f t="shared" si="242"/>
        <v>0</v>
      </c>
      <c r="Z841" s="12">
        <f t="shared" si="243"/>
        <v>0</v>
      </c>
      <c r="AA841" s="12" t="str">
        <f t="shared" si="244"/>
        <v/>
      </c>
      <c r="AB841" s="12" t="str">
        <f t="shared" si="245"/>
        <v/>
      </c>
      <c r="AC841" s="12" t="str">
        <f t="shared" si="246"/>
        <v/>
      </c>
      <c r="AD841" s="12" t="str">
        <f>IF(OR(AE841="",AE841="(blank)",AE841="Grand Total"),"",MAX($AD$3:AD840)+1)</f>
        <v/>
      </c>
    </row>
    <row r="842" spans="3:30">
      <c r="C842" s="12">
        <f t="shared" si="230"/>
        <v>0</v>
      </c>
      <c r="D842" s="12">
        <f t="shared" si="231"/>
        <v>0</v>
      </c>
      <c r="E842" s="12" t="str">
        <f t="shared" si="232"/>
        <v/>
      </c>
      <c r="F842" s="12" t="str">
        <f t="shared" si="233"/>
        <v/>
      </c>
      <c r="G842" s="12"/>
      <c r="H842"/>
      <c r="I842"/>
      <c r="J842" s="12">
        <f t="shared" si="234"/>
        <v>0</v>
      </c>
      <c r="K842" s="12" t="str">
        <f t="shared" si="235"/>
        <v/>
      </c>
      <c r="L842" s="12" t="str">
        <f t="shared" si="236"/>
        <v/>
      </c>
      <c r="M842" s="12" t="str">
        <f t="shared" si="237"/>
        <v/>
      </c>
      <c r="N842" s="12"/>
      <c r="P842"/>
      <c r="Q842"/>
      <c r="R842" s="12">
        <f t="shared" si="238"/>
        <v>0</v>
      </c>
      <c r="S842" s="12" t="str">
        <f t="shared" si="239"/>
        <v/>
      </c>
      <c r="T842" s="12" t="str">
        <f t="shared" si="240"/>
        <v/>
      </c>
      <c r="U842" s="12" t="str">
        <f t="shared" si="241"/>
        <v/>
      </c>
      <c r="V842" s="12"/>
      <c r="Y842" s="12">
        <f t="shared" si="242"/>
        <v>0</v>
      </c>
      <c r="Z842" s="12">
        <f t="shared" si="243"/>
        <v>0</v>
      </c>
      <c r="AA842" s="12" t="str">
        <f t="shared" si="244"/>
        <v/>
      </c>
      <c r="AB842" s="12" t="str">
        <f t="shared" si="245"/>
        <v/>
      </c>
      <c r="AC842" s="12" t="str">
        <f t="shared" si="246"/>
        <v/>
      </c>
      <c r="AD842" s="12" t="str">
        <f>IF(OR(AE842="",AE842="(blank)",AE842="Grand Total"),"",MAX($AD$3:AD841)+1)</f>
        <v/>
      </c>
    </row>
    <row r="843" spans="3:30">
      <c r="C843" s="12">
        <f t="shared" si="230"/>
        <v>0</v>
      </c>
      <c r="D843" s="12">
        <f t="shared" si="231"/>
        <v>0</v>
      </c>
      <c r="E843" s="12" t="str">
        <f t="shared" si="232"/>
        <v/>
      </c>
      <c r="F843" s="12" t="str">
        <f t="shared" si="233"/>
        <v/>
      </c>
      <c r="G843" s="12"/>
      <c r="H843"/>
      <c r="I843"/>
      <c r="J843" s="12">
        <f t="shared" si="234"/>
        <v>0</v>
      </c>
      <c r="K843" s="12" t="str">
        <f t="shared" si="235"/>
        <v/>
      </c>
      <c r="L843" s="12" t="str">
        <f t="shared" si="236"/>
        <v/>
      </c>
      <c r="M843" s="12" t="str">
        <f t="shared" si="237"/>
        <v/>
      </c>
      <c r="N843" s="12"/>
      <c r="P843"/>
      <c r="Q843"/>
      <c r="R843" s="12">
        <f t="shared" si="238"/>
        <v>0</v>
      </c>
      <c r="S843" s="12" t="str">
        <f t="shared" si="239"/>
        <v/>
      </c>
      <c r="T843" s="12" t="str">
        <f t="shared" si="240"/>
        <v/>
      </c>
      <c r="U843" s="12" t="str">
        <f t="shared" si="241"/>
        <v/>
      </c>
      <c r="V843" s="12"/>
      <c r="Y843" s="12">
        <f t="shared" si="242"/>
        <v>0</v>
      </c>
      <c r="Z843" s="12">
        <f t="shared" si="243"/>
        <v>0</v>
      </c>
      <c r="AA843" s="12" t="str">
        <f t="shared" si="244"/>
        <v/>
      </c>
      <c r="AB843" s="12" t="str">
        <f t="shared" si="245"/>
        <v/>
      </c>
      <c r="AC843" s="12" t="str">
        <f t="shared" si="246"/>
        <v/>
      </c>
      <c r="AD843" s="12" t="str">
        <f>IF(OR(AE843="",AE843="(blank)",AE843="Grand Total"),"",MAX($AD$3:AD842)+1)</f>
        <v/>
      </c>
    </row>
    <row r="844" spans="3:30">
      <c r="C844" s="12">
        <f t="shared" si="230"/>
        <v>0</v>
      </c>
      <c r="D844" s="12">
        <f t="shared" si="231"/>
        <v>0</v>
      </c>
      <c r="E844" s="12" t="str">
        <f t="shared" si="232"/>
        <v/>
      </c>
      <c r="F844" s="12" t="str">
        <f t="shared" si="233"/>
        <v/>
      </c>
      <c r="G844" s="12"/>
      <c r="H844"/>
      <c r="I844"/>
      <c r="J844" s="12">
        <f t="shared" si="234"/>
        <v>0</v>
      </c>
      <c r="K844" s="12" t="str">
        <f t="shared" si="235"/>
        <v/>
      </c>
      <c r="L844" s="12" t="str">
        <f t="shared" si="236"/>
        <v/>
      </c>
      <c r="M844" s="12" t="str">
        <f t="shared" si="237"/>
        <v/>
      </c>
      <c r="N844" s="12"/>
      <c r="P844"/>
      <c r="Q844"/>
      <c r="R844" s="12">
        <f t="shared" si="238"/>
        <v>0</v>
      </c>
      <c r="S844" s="12" t="str">
        <f t="shared" si="239"/>
        <v/>
      </c>
      <c r="T844" s="12" t="str">
        <f t="shared" si="240"/>
        <v/>
      </c>
      <c r="U844" s="12" t="str">
        <f t="shared" si="241"/>
        <v/>
      </c>
      <c r="V844" s="12"/>
      <c r="Y844" s="12">
        <f t="shared" si="242"/>
        <v>0</v>
      </c>
      <c r="Z844" s="12">
        <f t="shared" si="243"/>
        <v>0</v>
      </c>
      <c r="AA844" s="12" t="str">
        <f t="shared" si="244"/>
        <v/>
      </c>
      <c r="AB844" s="12" t="str">
        <f t="shared" si="245"/>
        <v/>
      </c>
      <c r="AC844" s="12" t="str">
        <f t="shared" si="246"/>
        <v/>
      </c>
      <c r="AD844" s="12" t="str">
        <f>IF(OR(AE844="",AE844="(blank)",AE844="Grand Total"),"",MAX($AD$3:AD843)+1)</f>
        <v/>
      </c>
    </row>
    <row r="845" spans="3:30">
      <c r="C845" s="12">
        <f t="shared" si="230"/>
        <v>0</v>
      </c>
      <c r="D845" s="12">
        <f t="shared" si="231"/>
        <v>0</v>
      </c>
      <c r="E845" s="12" t="str">
        <f t="shared" si="232"/>
        <v/>
      </c>
      <c r="F845" s="12" t="str">
        <f t="shared" si="233"/>
        <v/>
      </c>
      <c r="G845" s="12"/>
      <c r="H845"/>
      <c r="I845"/>
      <c r="J845" s="12">
        <f t="shared" si="234"/>
        <v>0</v>
      </c>
      <c r="K845" s="12" t="str">
        <f t="shared" si="235"/>
        <v/>
      </c>
      <c r="L845" s="12" t="str">
        <f t="shared" si="236"/>
        <v/>
      </c>
      <c r="M845" s="12" t="str">
        <f t="shared" si="237"/>
        <v/>
      </c>
      <c r="N845" s="12"/>
      <c r="P845"/>
      <c r="Q845"/>
      <c r="R845" s="12">
        <f t="shared" si="238"/>
        <v>0</v>
      </c>
      <c r="S845" s="12" t="str">
        <f t="shared" si="239"/>
        <v/>
      </c>
      <c r="T845" s="12" t="str">
        <f t="shared" si="240"/>
        <v/>
      </c>
      <c r="U845" s="12" t="str">
        <f t="shared" si="241"/>
        <v/>
      </c>
      <c r="V845" s="12"/>
      <c r="Y845" s="12">
        <f t="shared" si="242"/>
        <v>0</v>
      </c>
      <c r="Z845" s="12">
        <f t="shared" si="243"/>
        <v>0</v>
      </c>
      <c r="AA845" s="12" t="str">
        <f t="shared" si="244"/>
        <v/>
      </c>
      <c r="AB845" s="12" t="str">
        <f t="shared" si="245"/>
        <v/>
      </c>
      <c r="AC845" s="12" t="str">
        <f t="shared" si="246"/>
        <v/>
      </c>
      <c r="AD845" s="12" t="str">
        <f>IF(OR(AE845="",AE845="(blank)",AE845="Grand Total"),"",MAX($AD$3:AD844)+1)</f>
        <v/>
      </c>
    </row>
    <row r="846" spans="3:30">
      <c r="C846" s="12">
        <f t="shared" si="230"/>
        <v>0</v>
      </c>
      <c r="D846" s="12">
        <f t="shared" si="231"/>
        <v>0</v>
      </c>
      <c r="E846" s="12" t="str">
        <f t="shared" si="232"/>
        <v/>
      </c>
      <c r="F846" s="12" t="str">
        <f t="shared" si="233"/>
        <v/>
      </c>
      <c r="G846" s="12"/>
      <c r="H846"/>
      <c r="I846"/>
      <c r="J846" s="12">
        <f t="shared" si="234"/>
        <v>0</v>
      </c>
      <c r="K846" s="12" t="str">
        <f t="shared" si="235"/>
        <v/>
      </c>
      <c r="L846" s="12" t="str">
        <f t="shared" si="236"/>
        <v/>
      </c>
      <c r="M846" s="12" t="str">
        <f t="shared" si="237"/>
        <v/>
      </c>
      <c r="N846" s="12"/>
      <c r="P846"/>
      <c r="Q846"/>
      <c r="R846" s="12">
        <f t="shared" si="238"/>
        <v>0</v>
      </c>
      <c r="S846" s="12" t="str">
        <f t="shared" si="239"/>
        <v/>
      </c>
      <c r="T846" s="12" t="str">
        <f t="shared" si="240"/>
        <v/>
      </c>
      <c r="U846" s="12" t="str">
        <f t="shared" si="241"/>
        <v/>
      </c>
      <c r="V846" s="12"/>
      <c r="Y846" s="12">
        <f t="shared" si="242"/>
        <v>0</v>
      </c>
      <c r="Z846" s="12">
        <f t="shared" si="243"/>
        <v>0</v>
      </c>
      <c r="AA846" s="12" t="str">
        <f t="shared" si="244"/>
        <v/>
      </c>
      <c r="AB846" s="12" t="str">
        <f t="shared" si="245"/>
        <v/>
      </c>
      <c r="AC846" s="12" t="str">
        <f t="shared" si="246"/>
        <v/>
      </c>
      <c r="AD846" s="12" t="str">
        <f>IF(OR(AE846="",AE846="(blank)",AE846="Grand Total"),"",MAX($AD$3:AD845)+1)</f>
        <v/>
      </c>
    </row>
    <row r="847" spans="3:30">
      <c r="C847" s="12">
        <f t="shared" si="230"/>
        <v>0</v>
      </c>
      <c r="D847" s="12">
        <f t="shared" si="231"/>
        <v>0</v>
      </c>
      <c r="E847" s="12" t="str">
        <f t="shared" si="232"/>
        <v/>
      </c>
      <c r="F847" s="12" t="str">
        <f t="shared" si="233"/>
        <v/>
      </c>
      <c r="G847" s="12"/>
      <c r="H847"/>
      <c r="I847"/>
      <c r="J847" s="12">
        <f t="shared" si="234"/>
        <v>0</v>
      </c>
      <c r="K847" s="12" t="str">
        <f t="shared" si="235"/>
        <v/>
      </c>
      <c r="L847" s="12" t="str">
        <f t="shared" si="236"/>
        <v/>
      </c>
      <c r="M847" s="12" t="str">
        <f t="shared" si="237"/>
        <v/>
      </c>
      <c r="N847" s="12"/>
      <c r="P847"/>
      <c r="Q847"/>
      <c r="R847" s="12">
        <f t="shared" si="238"/>
        <v>0</v>
      </c>
      <c r="S847" s="12" t="str">
        <f t="shared" si="239"/>
        <v/>
      </c>
      <c r="T847" s="12" t="str">
        <f t="shared" si="240"/>
        <v/>
      </c>
      <c r="U847" s="12" t="str">
        <f t="shared" si="241"/>
        <v/>
      </c>
      <c r="V847" s="12"/>
      <c r="Y847" s="12">
        <f t="shared" si="242"/>
        <v>0</v>
      </c>
      <c r="Z847" s="12">
        <f t="shared" si="243"/>
        <v>0</v>
      </c>
      <c r="AA847" s="12" t="str">
        <f t="shared" si="244"/>
        <v/>
      </c>
      <c r="AB847" s="12" t="str">
        <f t="shared" si="245"/>
        <v/>
      </c>
      <c r="AC847" s="12" t="str">
        <f t="shared" si="246"/>
        <v/>
      </c>
      <c r="AD847" s="12" t="str">
        <f>IF(OR(AE847="",AE847="(blank)",AE847="Grand Total"),"",MAX($AD$3:AD846)+1)</f>
        <v/>
      </c>
    </row>
    <row r="848" spans="3:30">
      <c r="C848" s="12">
        <f t="shared" si="230"/>
        <v>0</v>
      </c>
      <c r="D848" s="12">
        <f t="shared" si="231"/>
        <v>0</v>
      </c>
      <c r="E848" s="12" t="str">
        <f t="shared" si="232"/>
        <v/>
      </c>
      <c r="F848" s="12" t="str">
        <f t="shared" si="233"/>
        <v/>
      </c>
      <c r="G848" s="12"/>
      <c r="H848"/>
      <c r="I848"/>
      <c r="J848" s="12">
        <f t="shared" si="234"/>
        <v>0</v>
      </c>
      <c r="K848" s="12" t="str">
        <f t="shared" si="235"/>
        <v/>
      </c>
      <c r="L848" s="12" t="str">
        <f t="shared" si="236"/>
        <v/>
      </c>
      <c r="M848" s="12" t="str">
        <f t="shared" si="237"/>
        <v/>
      </c>
      <c r="N848" s="12"/>
      <c r="P848"/>
      <c r="Q848"/>
      <c r="R848" s="12">
        <f t="shared" si="238"/>
        <v>0</v>
      </c>
      <c r="S848" s="12" t="str">
        <f t="shared" si="239"/>
        <v/>
      </c>
      <c r="T848" s="12" t="str">
        <f t="shared" si="240"/>
        <v/>
      </c>
      <c r="U848" s="12" t="str">
        <f t="shared" si="241"/>
        <v/>
      </c>
      <c r="V848" s="12"/>
      <c r="Y848" s="12">
        <f t="shared" si="242"/>
        <v>0</v>
      </c>
      <c r="Z848" s="12">
        <f t="shared" si="243"/>
        <v>0</v>
      </c>
      <c r="AA848" s="12" t="str">
        <f t="shared" si="244"/>
        <v/>
      </c>
      <c r="AB848" s="12" t="str">
        <f t="shared" si="245"/>
        <v/>
      </c>
      <c r="AC848" s="12" t="str">
        <f t="shared" si="246"/>
        <v/>
      </c>
      <c r="AD848" s="12" t="str">
        <f>IF(OR(AE848="",AE848="(blank)",AE848="Grand Total"),"",MAX($AD$3:AD847)+1)</f>
        <v/>
      </c>
    </row>
    <row r="849" spans="3:30">
      <c r="C849" s="12">
        <f t="shared" si="230"/>
        <v>0</v>
      </c>
      <c r="D849" s="12">
        <f t="shared" si="231"/>
        <v>0</v>
      </c>
      <c r="E849" s="12" t="str">
        <f t="shared" si="232"/>
        <v/>
      </c>
      <c r="F849" s="12" t="str">
        <f t="shared" si="233"/>
        <v/>
      </c>
      <c r="G849" s="12"/>
      <c r="H849"/>
      <c r="I849"/>
      <c r="J849" s="12">
        <f t="shared" si="234"/>
        <v>0</v>
      </c>
      <c r="K849" s="12" t="str">
        <f t="shared" si="235"/>
        <v/>
      </c>
      <c r="L849" s="12" t="str">
        <f t="shared" si="236"/>
        <v/>
      </c>
      <c r="M849" s="12" t="str">
        <f t="shared" si="237"/>
        <v/>
      </c>
      <c r="N849" s="12"/>
      <c r="P849"/>
      <c r="Q849"/>
      <c r="R849" s="12">
        <f t="shared" si="238"/>
        <v>0</v>
      </c>
      <c r="S849" s="12" t="str">
        <f t="shared" si="239"/>
        <v/>
      </c>
      <c r="T849" s="12" t="str">
        <f t="shared" si="240"/>
        <v/>
      </c>
      <c r="U849" s="12" t="str">
        <f t="shared" si="241"/>
        <v/>
      </c>
      <c r="V849" s="12"/>
      <c r="Y849" s="12">
        <f t="shared" si="242"/>
        <v>0</v>
      </c>
      <c r="Z849" s="12">
        <f t="shared" si="243"/>
        <v>0</v>
      </c>
      <c r="AA849" s="12" t="str">
        <f t="shared" si="244"/>
        <v/>
      </c>
      <c r="AB849" s="12" t="str">
        <f t="shared" si="245"/>
        <v/>
      </c>
      <c r="AC849" s="12" t="str">
        <f t="shared" si="246"/>
        <v/>
      </c>
      <c r="AD849" s="12" t="str">
        <f>IF(OR(AE849="",AE849="(blank)",AE849="Grand Total"),"",MAX($AD$3:AD848)+1)</f>
        <v/>
      </c>
    </row>
    <row r="850" spans="3:30">
      <c r="C850" s="12">
        <f t="shared" si="230"/>
        <v>0</v>
      </c>
      <c r="D850" s="12">
        <f t="shared" si="231"/>
        <v>0</v>
      </c>
      <c r="E850" s="12" t="str">
        <f t="shared" si="232"/>
        <v/>
      </c>
      <c r="F850" s="12" t="str">
        <f t="shared" si="233"/>
        <v/>
      </c>
      <c r="G850" s="12"/>
      <c r="H850"/>
      <c r="I850"/>
      <c r="J850" s="12">
        <f t="shared" si="234"/>
        <v>0</v>
      </c>
      <c r="K850" s="12" t="str">
        <f t="shared" si="235"/>
        <v/>
      </c>
      <c r="L850" s="12" t="str">
        <f t="shared" si="236"/>
        <v/>
      </c>
      <c r="M850" s="12" t="str">
        <f t="shared" si="237"/>
        <v/>
      </c>
      <c r="N850" s="12"/>
      <c r="P850"/>
      <c r="Q850"/>
      <c r="R850" s="12">
        <f t="shared" si="238"/>
        <v>0</v>
      </c>
      <c r="S850" s="12" t="str">
        <f t="shared" si="239"/>
        <v/>
      </c>
      <c r="T850" s="12" t="str">
        <f t="shared" si="240"/>
        <v/>
      </c>
      <c r="U850" s="12" t="str">
        <f t="shared" si="241"/>
        <v/>
      </c>
      <c r="V850" s="12"/>
      <c r="Y850" s="12">
        <f t="shared" si="242"/>
        <v>0</v>
      </c>
      <c r="Z850" s="12">
        <f t="shared" si="243"/>
        <v>0</v>
      </c>
      <c r="AA850" s="12" t="str">
        <f t="shared" si="244"/>
        <v/>
      </c>
      <c r="AB850" s="12" t="str">
        <f t="shared" si="245"/>
        <v/>
      </c>
      <c r="AC850" s="12" t="str">
        <f t="shared" si="246"/>
        <v/>
      </c>
      <c r="AD850" s="12" t="str">
        <f>IF(OR(AE850="",AE850="(blank)",AE850="Grand Total"),"",MAX($AD$3:AD849)+1)</f>
        <v/>
      </c>
    </row>
    <row r="851" spans="3:30">
      <c r="C851" s="12">
        <f t="shared" si="230"/>
        <v>0</v>
      </c>
      <c r="D851" s="12">
        <f t="shared" si="231"/>
        <v>0</v>
      </c>
      <c r="E851" s="12" t="str">
        <f t="shared" si="232"/>
        <v/>
      </c>
      <c r="F851" s="12" t="str">
        <f t="shared" si="233"/>
        <v/>
      </c>
      <c r="G851" s="12"/>
      <c r="H851"/>
      <c r="I851"/>
      <c r="J851" s="12">
        <f t="shared" si="234"/>
        <v>0</v>
      </c>
      <c r="K851" s="12" t="str">
        <f t="shared" si="235"/>
        <v/>
      </c>
      <c r="L851" s="12" t="str">
        <f t="shared" si="236"/>
        <v/>
      </c>
      <c r="M851" s="12" t="str">
        <f t="shared" si="237"/>
        <v/>
      </c>
      <c r="N851" s="12"/>
      <c r="P851"/>
      <c r="Q851"/>
      <c r="R851" s="12">
        <f t="shared" si="238"/>
        <v>0</v>
      </c>
      <c r="S851" s="12" t="str">
        <f t="shared" si="239"/>
        <v/>
      </c>
      <c r="T851" s="12" t="str">
        <f t="shared" si="240"/>
        <v/>
      </c>
      <c r="U851" s="12" t="str">
        <f t="shared" si="241"/>
        <v/>
      </c>
      <c r="V851" s="12"/>
      <c r="Y851" s="12">
        <f t="shared" si="242"/>
        <v>0</v>
      </c>
      <c r="Z851" s="12">
        <f t="shared" si="243"/>
        <v>0</v>
      </c>
      <c r="AA851" s="12" t="str">
        <f t="shared" si="244"/>
        <v/>
      </c>
      <c r="AB851" s="12" t="str">
        <f t="shared" si="245"/>
        <v/>
      </c>
      <c r="AC851" s="12" t="str">
        <f t="shared" si="246"/>
        <v/>
      </c>
      <c r="AD851" s="12" t="str">
        <f>IF(OR(AE851="",AE851="(blank)",AE851="Grand Total"),"",MAX($AD$3:AD850)+1)</f>
        <v/>
      </c>
    </row>
    <row r="852" spans="3:30">
      <c r="C852" s="12">
        <f t="shared" si="230"/>
        <v>0</v>
      </c>
      <c r="D852" s="12">
        <f t="shared" si="231"/>
        <v>0</v>
      </c>
      <c r="E852" s="12" t="str">
        <f t="shared" si="232"/>
        <v/>
      </c>
      <c r="F852" s="12" t="str">
        <f t="shared" si="233"/>
        <v/>
      </c>
      <c r="G852" s="12"/>
      <c r="H852"/>
      <c r="I852"/>
      <c r="J852" s="12">
        <f t="shared" si="234"/>
        <v>0</v>
      </c>
      <c r="K852" s="12" t="str">
        <f t="shared" si="235"/>
        <v/>
      </c>
      <c r="L852" s="12" t="str">
        <f t="shared" si="236"/>
        <v/>
      </c>
      <c r="M852" s="12" t="str">
        <f t="shared" si="237"/>
        <v/>
      </c>
      <c r="N852" s="12"/>
      <c r="P852"/>
      <c r="Q852"/>
      <c r="R852" s="12">
        <f t="shared" si="238"/>
        <v>0</v>
      </c>
      <c r="S852" s="12" t="str">
        <f t="shared" si="239"/>
        <v/>
      </c>
      <c r="T852" s="12" t="str">
        <f t="shared" si="240"/>
        <v/>
      </c>
      <c r="U852" s="12" t="str">
        <f t="shared" si="241"/>
        <v/>
      </c>
      <c r="V852" s="12"/>
      <c r="Y852" s="12">
        <f t="shared" si="242"/>
        <v>0</v>
      </c>
      <c r="Z852" s="12">
        <f t="shared" si="243"/>
        <v>0</v>
      </c>
      <c r="AA852" s="12" t="str">
        <f t="shared" si="244"/>
        <v/>
      </c>
      <c r="AB852" s="12" t="str">
        <f t="shared" si="245"/>
        <v/>
      </c>
      <c r="AC852" s="12" t="str">
        <f t="shared" si="246"/>
        <v/>
      </c>
      <c r="AD852" s="12" t="str">
        <f>IF(OR(AE852="",AE852="(blank)",AE852="Grand Total"),"",MAX($AD$3:AD851)+1)</f>
        <v/>
      </c>
    </row>
    <row r="853" spans="3:30">
      <c r="C853" s="12">
        <f t="shared" si="230"/>
        <v>0</v>
      </c>
      <c r="D853" s="12">
        <f t="shared" si="231"/>
        <v>0</v>
      </c>
      <c r="E853" s="12" t="str">
        <f t="shared" si="232"/>
        <v/>
      </c>
      <c r="F853" s="12" t="str">
        <f t="shared" si="233"/>
        <v/>
      </c>
      <c r="G853" s="12"/>
      <c r="H853"/>
      <c r="I853"/>
      <c r="J853" s="12">
        <f t="shared" si="234"/>
        <v>0</v>
      </c>
      <c r="K853" s="12" t="str">
        <f t="shared" si="235"/>
        <v/>
      </c>
      <c r="L853" s="12" t="str">
        <f t="shared" si="236"/>
        <v/>
      </c>
      <c r="M853" s="12" t="str">
        <f t="shared" si="237"/>
        <v/>
      </c>
      <c r="N853" s="12"/>
      <c r="P853"/>
      <c r="Q853"/>
      <c r="R853" s="12">
        <f t="shared" si="238"/>
        <v>0</v>
      </c>
      <c r="S853" s="12" t="str">
        <f t="shared" si="239"/>
        <v/>
      </c>
      <c r="T853" s="12" t="str">
        <f t="shared" si="240"/>
        <v/>
      </c>
      <c r="U853" s="12" t="str">
        <f t="shared" si="241"/>
        <v/>
      </c>
      <c r="V853" s="12"/>
      <c r="Y853" s="12">
        <f t="shared" si="242"/>
        <v>0</v>
      </c>
      <c r="Z853" s="12">
        <f t="shared" si="243"/>
        <v>0</v>
      </c>
      <c r="AA853" s="12" t="str">
        <f t="shared" si="244"/>
        <v/>
      </c>
      <c r="AB853" s="12" t="str">
        <f t="shared" si="245"/>
        <v/>
      </c>
      <c r="AC853" s="12" t="str">
        <f t="shared" si="246"/>
        <v/>
      </c>
      <c r="AD853" s="12" t="str">
        <f>IF(OR(AE853="",AE853="(blank)",AE853="Grand Total"),"",MAX($AD$3:AD852)+1)</f>
        <v/>
      </c>
    </row>
    <row r="854" spans="3:30">
      <c r="C854" s="12">
        <f t="shared" ref="C854:C917" si="247">IF(OR(B854="",A854=""),0,C853+1)</f>
        <v>0</v>
      </c>
      <c r="D854" s="12">
        <f t="shared" ref="D854:D917" si="248">IF(C854=0,A854,D853)</f>
        <v>0</v>
      </c>
      <c r="E854" s="12" t="str">
        <f t="shared" ref="E854:E917" si="249">IF(C854=0,"",D854&amp;C854)</f>
        <v/>
      </c>
      <c r="F854" s="12" t="str">
        <f t="shared" ref="F854:F917" si="250">IF(E854="","",A854)</f>
        <v/>
      </c>
      <c r="G854" s="12"/>
      <c r="H854"/>
      <c r="I854"/>
      <c r="J854" s="12">
        <f t="shared" ref="J854:J917" si="251">IF(OR(I854="",H854="",H854="Grand Total"),0,J853+1)</f>
        <v>0</v>
      </c>
      <c r="K854" s="12" t="str">
        <f t="shared" ref="K854:K917" si="252">IF(H854="Grand Total","",IF(OR(H854="",H854="(blank)"),K853,IF(J854=0,H854,K853)))</f>
        <v/>
      </c>
      <c r="L854" s="12" t="str">
        <f t="shared" ref="L854:L917" si="253">IF(OR(H854="",J854=0),"",K854&amp;J854)</f>
        <v/>
      </c>
      <c r="M854" s="12" t="str">
        <f t="shared" ref="M854:M917" si="254">IF(L854="","",H854)</f>
        <v/>
      </c>
      <c r="N854" s="12"/>
      <c r="P854"/>
      <c r="Q854"/>
      <c r="R854" s="12">
        <f t="shared" ref="R854:R917" si="255">IF(OR(Q854="",P854="",P854="Grand Total"),0,R853+1)</f>
        <v>0</v>
      </c>
      <c r="S854" s="12" t="str">
        <f t="shared" ref="S854:S917" si="256">IF(P854="Grand Total","",IF(OR(P854="",P854="(blank)"),S853,IF(R854=0,P854,S853)))</f>
        <v/>
      </c>
      <c r="T854" s="12" t="str">
        <f t="shared" ref="T854:T917" si="257">IF(OR(P854="",R854=0),"",S854&amp;R854)</f>
        <v/>
      </c>
      <c r="U854" s="12" t="str">
        <f t="shared" ref="U854:U917" si="258">IF(T854="","",P854)</f>
        <v/>
      </c>
      <c r="V854" s="12"/>
      <c r="Y854" s="12">
        <f t="shared" ref="Y854:Y917" si="259">IF(X854="",0,Y853+1)</f>
        <v>0</v>
      </c>
      <c r="Z854" s="12">
        <f t="shared" ref="Z854:Z917" si="260">IF(Z853="(blank)",W854,IF(AND(Y854=0,Y853=0),Z853,IF(AND(Y854=0,X855=""),W854,Z853)))</f>
        <v>0</v>
      </c>
      <c r="AA854" s="12" t="str">
        <f t="shared" ref="AA854:AA917" si="261">IF(Z854=W854,"",IF(X854&lt;&gt;"",AA853,Z854&amp;W854))</f>
        <v/>
      </c>
      <c r="AB854" s="12" t="str">
        <f t="shared" ref="AB854:AB917" si="262">IF(Y854=0,"",AA854&amp;Y854)</f>
        <v/>
      </c>
      <c r="AC854" s="12" t="str">
        <f t="shared" ref="AC854:AC917" si="263">IF(AB854="","",IF(W854="","",W854))</f>
        <v/>
      </c>
      <c r="AD854" s="12" t="str">
        <f>IF(OR(AE854="",AE854="(blank)",AE854="Grand Total"),"",MAX($AD$3:AD853)+1)</f>
        <v/>
      </c>
    </row>
    <row r="855" spans="3:30">
      <c r="C855" s="12">
        <f t="shared" si="247"/>
        <v>0</v>
      </c>
      <c r="D855" s="12">
        <f t="shared" si="248"/>
        <v>0</v>
      </c>
      <c r="E855" s="12" t="str">
        <f t="shared" si="249"/>
        <v/>
      </c>
      <c r="F855" s="12" t="str">
        <f t="shared" si="250"/>
        <v/>
      </c>
      <c r="G855" s="12"/>
      <c r="H855"/>
      <c r="I855"/>
      <c r="J855" s="12">
        <f t="shared" si="251"/>
        <v>0</v>
      </c>
      <c r="K855" s="12" t="str">
        <f t="shared" si="252"/>
        <v/>
      </c>
      <c r="L855" s="12" t="str">
        <f t="shared" si="253"/>
        <v/>
      </c>
      <c r="M855" s="12" t="str">
        <f t="shared" si="254"/>
        <v/>
      </c>
      <c r="N855" s="12"/>
      <c r="P855"/>
      <c r="Q855"/>
      <c r="R855" s="12">
        <f t="shared" si="255"/>
        <v>0</v>
      </c>
      <c r="S855" s="12" t="str">
        <f t="shared" si="256"/>
        <v/>
      </c>
      <c r="T855" s="12" t="str">
        <f t="shared" si="257"/>
        <v/>
      </c>
      <c r="U855" s="12" t="str">
        <f t="shared" si="258"/>
        <v/>
      </c>
      <c r="V855" s="12"/>
      <c r="Y855" s="12">
        <f t="shared" si="259"/>
        <v>0</v>
      </c>
      <c r="Z855" s="12">
        <f t="shared" si="260"/>
        <v>0</v>
      </c>
      <c r="AA855" s="12" t="str">
        <f t="shared" si="261"/>
        <v/>
      </c>
      <c r="AB855" s="12" t="str">
        <f t="shared" si="262"/>
        <v/>
      </c>
      <c r="AC855" s="12" t="str">
        <f t="shared" si="263"/>
        <v/>
      </c>
      <c r="AD855" s="12" t="str">
        <f>IF(OR(AE855="",AE855="(blank)",AE855="Grand Total"),"",MAX($AD$3:AD854)+1)</f>
        <v/>
      </c>
    </row>
    <row r="856" spans="3:30">
      <c r="C856" s="12">
        <f t="shared" si="247"/>
        <v>0</v>
      </c>
      <c r="D856" s="12">
        <f t="shared" si="248"/>
        <v>0</v>
      </c>
      <c r="E856" s="12" t="str">
        <f t="shared" si="249"/>
        <v/>
      </c>
      <c r="F856" s="12" t="str">
        <f t="shared" si="250"/>
        <v/>
      </c>
      <c r="G856" s="12"/>
      <c r="H856"/>
      <c r="I856"/>
      <c r="J856" s="12">
        <f t="shared" si="251"/>
        <v>0</v>
      </c>
      <c r="K856" s="12" t="str">
        <f t="shared" si="252"/>
        <v/>
      </c>
      <c r="L856" s="12" t="str">
        <f t="shared" si="253"/>
        <v/>
      </c>
      <c r="M856" s="12" t="str">
        <f t="shared" si="254"/>
        <v/>
      </c>
      <c r="N856" s="12"/>
      <c r="P856"/>
      <c r="Q856"/>
      <c r="R856" s="12">
        <f t="shared" si="255"/>
        <v>0</v>
      </c>
      <c r="S856" s="12" t="str">
        <f t="shared" si="256"/>
        <v/>
      </c>
      <c r="T856" s="12" t="str">
        <f t="shared" si="257"/>
        <v/>
      </c>
      <c r="U856" s="12" t="str">
        <f t="shared" si="258"/>
        <v/>
      </c>
      <c r="V856" s="12"/>
      <c r="Y856" s="12">
        <f t="shared" si="259"/>
        <v>0</v>
      </c>
      <c r="Z856" s="12">
        <f t="shared" si="260"/>
        <v>0</v>
      </c>
      <c r="AA856" s="12" t="str">
        <f t="shared" si="261"/>
        <v/>
      </c>
      <c r="AB856" s="12" t="str">
        <f t="shared" si="262"/>
        <v/>
      </c>
      <c r="AC856" s="12" t="str">
        <f t="shared" si="263"/>
        <v/>
      </c>
      <c r="AD856" s="12" t="str">
        <f>IF(OR(AE856="",AE856="(blank)",AE856="Grand Total"),"",MAX($AD$3:AD855)+1)</f>
        <v/>
      </c>
    </row>
    <row r="857" spans="3:30">
      <c r="C857" s="12">
        <f t="shared" si="247"/>
        <v>0</v>
      </c>
      <c r="D857" s="12">
        <f t="shared" si="248"/>
        <v>0</v>
      </c>
      <c r="E857" s="12" t="str">
        <f t="shared" si="249"/>
        <v/>
      </c>
      <c r="F857" s="12" t="str">
        <f t="shared" si="250"/>
        <v/>
      </c>
      <c r="G857" s="12"/>
      <c r="H857"/>
      <c r="I857"/>
      <c r="J857" s="12">
        <f t="shared" si="251"/>
        <v>0</v>
      </c>
      <c r="K857" s="12" t="str">
        <f t="shared" si="252"/>
        <v/>
      </c>
      <c r="L857" s="12" t="str">
        <f t="shared" si="253"/>
        <v/>
      </c>
      <c r="M857" s="12" t="str">
        <f t="shared" si="254"/>
        <v/>
      </c>
      <c r="N857" s="12"/>
      <c r="P857"/>
      <c r="Q857"/>
      <c r="R857" s="12">
        <f t="shared" si="255"/>
        <v>0</v>
      </c>
      <c r="S857" s="12" t="str">
        <f t="shared" si="256"/>
        <v/>
      </c>
      <c r="T857" s="12" t="str">
        <f t="shared" si="257"/>
        <v/>
      </c>
      <c r="U857" s="12" t="str">
        <f t="shared" si="258"/>
        <v/>
      </c>
      <c r="V857" s="12"/>
      <c r="Y857" s="12">
        <f t="shared" si="259"/>
        <v>0</v>
      </c>
      <c r="Z857" s="12">
        <f t="shared" si="260"/>
        <v>0</v>
      </c>
      <c r="AA857" s="12" t="str">
        <f t="shared" si="261"/>
        <v/>
      </c>
      <c r="AB857" s="12" t="str">
        <f t="shared" si="262"/>
        <v/>
      </c>
      <c r="AC857" s="12" t="str">
        <f t="shared" si="263"/>
        <v/>
      </c>
      <c r="AD857" s="12" t="str">
        <f>IF(OR(AE857="",AE857="(blank)",AE857="Grand Total"),"",MAX($AD$3:AD856)+1)</f>
        <v/>
      </c>
    </row>
    <row r="858" spans="3:30">
      <c r="C858" s="12">
        <f t="shared" si="247"/>
        <v>0</v>
      </c>
      <c r="D858" s="12">
        <f t="shared" si="248"/>
        <v>0</v>
      </c>
      <c r="E858" s="12" t="str">
        <f t="shared" si="249"/>
        <v/>
      </c>
      <c r="F858" s="12" t="str">
        <f t="shared" si="250"/>
        <v/>
      </c>
      <c r="G858" s="12"/>
      <c r="H858"/>
      <c r="I858"/>
      <c r="J858" s="12">
        <f t="shared" si="251"/>
        <v>0</v>
      </c>
      <c r="K858" s="12" t="str">
        <f t="shared" si="252"/>
        <v/>
      </c>
      <c r="L858" s="12" t="str">
        <f t="shared" si="253"/>
        <v/>
      </c>
      <c r="M858" s="12" t="str">
        <f t="shared" si="254"/>
        <v/>
      </c>
      <c r="N858" s="12"/>
      <c r="P858"/>
      <c r="Q858"/>
      <c r="R858" s="12">
        <f t="shared" si="255"/>
        <v>0</v>
      </c>
      <c r="S858" s="12" t="str">
        <f t="shared" si="256"/>
        <v/>
      </c>
      <c r="T858" s="12" t="str">
        <f t="shared" si="257"/>
        <v/>
      </c>
      <c r="U858" s="12" t="str">
        <f t="shared" si="258"/>
        <v/>
      </c>
      <c r="V858" s="12"/>
      <c r="Y858" s="12">
        <f t="shared" si="259"/>
        <v>0</v>
      </c>
      <c r="Z858" s="12">
        <f t="shared" si="260"/>
        <v>0</v>
      </c>
      <c r="AA858" s="12" t="str">
        <f t="shared" si="261"/>
        <v/>
      </c>
      <c r="AB858" s="12" t="str">
        <f t="shared" si="262"/>
        <v/>
      </c>
      <c r="AC858" s="12" t="str">
        <f t="shared" si="263"/>
        <v/>
      </c>
      <c r="AD858" s="12" t="str">
        <f>IF(OR(AE858="",AE858="(blank)",AE858="Grand Total"),"",MAX($AD$3:AD857)+1)</f>
        <v/>
      </c>
    </row>
    <row r="859" spans="3:30">
      <c r="C859" s="12">
        <f t="shared" si="247"/>
        <v>0</v>
      </c>
      <c r="D859" s="12">
        <f t="shared" si="248"/>
        <v>0</v>
      </c>
      <c r="E859" s="12" t="str">
        <f t="shared" si="249"/>
        <v/>
      </c>
      <c r="F859" s="12" t="str">
        <f t="shared" si="250"/>
        <v/>
      </c>
      <c r="G859" s="12"/>
      <c r="H859"/>
      <c r="I859"/>
      <c r="J859" s="12">
        <f t="shared" si="251"/>
        <v>0</v>
      </c>
      <c r="K859" s="12" t="str">
        <f t="shared" si="252"/>
        <v/>
      </c>
      <c r="L859" s="12" t="str">
        <f t="shared" si="253"/>
        <v/>
      </c>
      <c r="M859" s="12" t="str">
        <f t="shared" si="254"/>
        <v/>
      </c>
      <c r="N859" s="12"/>
      <c r="P859"/>
      <c r="Q859"/>
      <c r="R859" s="12">
        <f t="shared" si="255"/>
        <v>0</v>
      </c>
      <c r="S859" s="12" t="str">
        <f t="shared" si="256"/>
        <v/>
      </c>
      <c r="T859" s="12" t="str">
        <f t="shared" si="257"/>
        <v/>
      </c>
      <c r="U859" s="12" t="str">
        <f t="shared" si="258"/>
        <v/>
      </c>
      <c r="V859" s="12"/>
      <c r="Y859" s="12">
        <f t="shared" si="259"/>
        <v>0</v>
      </c>
      <c r="Z859" s="12">
        <f t="shared" si="260"/>
        <v>0</v>
      </c>
      <c r="AA859" s="12" t="str">
        <f t="shared" si="261"/>
        <v/>
      </c>
      <c r="AB859" s="12" t="str">
        <f t="shared" si="262"/>
        <v/>
      </c>
      <c r="AC859" s="12" t="str">
        <f t="shared" si="263"/>
        <v/>
      </c>
      <c r="AD859" s="12" t="str">
        <f>IF(OR(AE859="",AE859="(blank)",AE859="Grand Total"),"",MAX($AD$3:AD858)+1)</f>
        <v/>
      </c>
    </row>
    <row r="860" spans="3:30">
      <c r="C860" s="12">
        <f t="shared" si="247"/>
        <v>0</v>
      </c>
      <c r="D860" s="12">
        <f t="shared" si="248"/>
        <v>0</v>
      </c>
      <c r="E860" s="12" t="str">
        <f t="shared" si="249"/>
        <v/>
      </c>
      <c r="F860" s="12" t="str">
        <f t="shared" si="250"/>
        <v/>
      </c>
      <c r="G860" s="12"/>
      <c r="H860"/>
      <c r="I860"/>
      <c r="J860" s="12">
        <f t="shared" si="251"/>
        <v>0</v>
      </c>
      <c r="K860" s="12" t="str">
        <f t="shared" si="252"/>
        <v/>
      </c>
      <c r="L860" s="12" t="str">
        <f t="shared" si="253"/>
        <v/>
      </c>
      <c r="M860" s="12" t="str">
        <f t="shared" si="254"/>
        <v/>
      </c>
      <c r="N860" s="12"/>
      <c r="P860"/>
      <c r="Q860"/>
      <c r="R860" s="12">
        <f t="shared" si="255"/>
        <v>0</v>
      </c>
      <c r="S860" s="12" t="str">
        <f t="shared" si="256"/>
        <v/>
      </c>
      <c r="T860" s="12" t="str">
        <f t="shared" si="257"/>
        <v/>
      </c>
      <c r="U860" s="12" t="str">
        <f t="shared" si="258"/>
        <v/>
      </c>
      <c r="V860" s="12"/>
      <c r="Y860" s="12">
        <f t="shared" si="259"/>
        <v>0</v>
      </c>
      <c r="Z860" s="12">
        <f t="shared" si="260"/>
        <v>0</v>
      </c>
      <c r="AA860" s="12" t="str">
        <f t="shared" si="261"/>
        <v/>
      </c>
      <c r="AB860" s="12" t="str">
        <f t="shared" si="262"/>
        <v/>
      </c>
      <c r="AC860" s="12" t="str">
        <f t="shared" si="263"/>
        <v/>
      </c>
      <c r="AD860" s="12" t="str">
        <f>IF(OR(AE860="",AE860="(blank)",AE860="Grand Total"),"",MAX($AD$3:AD859)+1)</f>
        <v/>
      </c>
    </row>
    <row r="861" spans="3:30">
      <c r="C861" s="12">
        <f t="shared" si="247"/>
        <v>0</v>
      </c>
      <c r="D861" s="12">
        <f t="shared" si="248"/>
        <v>0</v>
      </c>
      <c r="E861" s="12" t="str">
        <f t="shared" si="249"/>
        <v/>
      </c>
      <c r="F861" s="12" t="str">
        <f t="shared" si="250"/>
        <v/>
      </c>
      <c r="G861" s="12"/>
      <c r="H861"/>
      <c r="I861"/>
      <c r="J861" s="12">
        <f t="shared" si="251"/>
        <v>0</v>
      </c>
      <c r="K861" s="12" t="str">
        <f t="shared" si="252"/>
        <v/>
      </c>
      <c r="L861" s="12" t="str">
        <f t="shared" si="253"/>
        <v/>
      </c>
      <c r="M861" s="12" t="str">
        <f t="shared" si="254"/>
        <v/>
      </c>
      <c r="N861" s="12"/>
      <c r="P861"/>
      <c r="Q861"/>
      <c r="R861" s="12">
        <f t="shared" si="255"/>
        <v>0</v>
      </c>
      <c r="S861" s="12" t="str">
        <f t="shared" si="256"/>
        <v/>
      </c>
      <c r="T861" s="12" t="str">
        <f t="shared" si="257"/>
        <v/>
      </c>
      <c r="U861" s="12" t="str">
        <f t="shared" si="258"/>
        <v/>
      </c>
      <c r="V861" s="12"/>
      <c r="Y861" s="12">
        <f t="shared" si="259"/>
        <v>0</v>
      </c>
      <c r="Z861" s="12">
        <f t="shared" si="260"/>
        <v>0</v>
      </c>
      <c r="AA861" s="12" t="str">
        <f t="shared" si="261"/>
        <v/>
      </c>
      <c r="AB861" s="12" t="str">
        <f t="shared" si="262"/>
        <v/>
      </c>
      <c r="AC861" s="12" t="str">
        <f t="shared" si="263"/>
        <v/>
      </c>
      <c r="AD861" s="12" t="str">
        <f>IF(OR(AE861="",AE861="(blank)",AE861="Grand Total"),"",MAX($AD$3:AD860)+1)</f>
        <v/>
      </c>
    </row>
    <row r="862" spans="3:30">
      <c r="C862" s="12">
        <f t="shared" si="247"/>
        <v>0</v>
      </c>
      <c r="D862" s="12">
        <f t="shared" si="248"/>
        <v>0</v>
      </c>
      <c r="E862" s="12" t="str">
        <f t="shared" si="249"/>
        <v/>
      </c>
      <c r="F862" s="12" t="str">
        <f t="shared" si="250"/>
        <v/>
      </c>
      <c r="G862" s="12"/>
      <c r="H862"/>
      <c r="I862"/>
      <c r="J862" s="12">
        <f t="shared" si="251"/>
        <v>0</v>
      </c>
      <c r="K862" s="12" t="str">
        <f t="shared" si="252"/>
        <v/>
      </c>
      <c r="L862" s="12" t="str">
        <f t="shared" si="253"/>
        <v/>
      </c>
      <c r="M862" s="12" t="str">
        <f t="shared" si="254"/>
        <v/>
      </c>
      <c r="N862" s="12"/>
      <c r="P862"/>
      <c r="Q862"/>
      <c r="R862" s="12">
        <f t="shared" si="255"/>
        <v>0</v>
      </c>
      <c r="S862" s="12" t="str">
        <f t="shared" si="256"/>
        <v/>
      </c>
      <c r="T862" s="12" t="str">
        <f t="shared" si="257"/>
        <v/>
      </c>
      <c r="U862" s="12" t="str">
        <f t="shared" si="258"/>
        <v/>
      </c>
      <c r="V862" s="12"/>
      <c r="Y862" s="12">
        <f t="shared" si="259"/>
        <v>0</v>
      </c>
      <c r="Z862" s="12">
        <f t="shared" si="260"/>
        <v>0</v>
      </c>
      <c r="AA862" s="12" t="str">
        <f t="shared" si="261"/>
        <v/>
      </c>
      <c r="AB862" s="12" t="str">
        <f t="shared" si="262"/>
        <v/>
      </c>
      <c r="AC862" s="12" t="str">
        <f t="shared" si="263"/>
        <v/>
      </c>
      <c r="AD862" s="12" t="str">
        <f>IF(OR(AE862="",AE862="(blank)",AE862="Grand Total"),"",MAX($AD$3:AD861)+1)</f>
        <v/>
      </c>
    </row>
    <row r="863" spans="3:30">
      <c r="C863" s="12">
        <f t="shared" si="247"/>
        <v>0</v>
      </c>
      <c r="D863" s="12">
        <f t="shared" si="248"/>
        <v>0</v>
      </c>
      <c r="E863" s="12" t="str">
        <f t="shared" si="249"/>
        <v/>
      </c>
      <c r="F863" s="12" t="str">
        <f t="shared" si="250"/>
        <v/>
      </c>
      <c r="G863" s="12"/>
      <c r="H863"/>
      <c r="I863"/>
      <c r="J863" s="12">
        <f t="shared" si="251"/>
        <v>0</v>
      </c>
      <c r="K863" s="12" t="str">
        <f t="shared" si="252"/>
        <v/>
      </c>
      <c r="L863" s="12" t="str">
        <f t="shared" si="253"/>
        <v/>
      </c>
      <c r="M863" s="12" t="str">
        <f t="shared" si="254"/>
        <v/>
      </c>
      <c r="N863" s="12"/>
      <c r="P863"/>
      <c r="Q863"/>
      <c r="R863" s="12">
        <f t="shared" si="255"/>
        <v>0</v>
      </c>
      <c r="S863" s="12" t="str">
        <f t="shared" si="256"/>
        <v/>
      </c>
      <c r="T863" s="12" t="str">
        <f t="shared" si="257"/>
        <v/>
      </c>
      <c r="U863" s="12" t="str">
        <f t="shared" si="258"/>
        <v/>
      </c>
      <c r="V863" s="12"/>
      <c r="Y863" s="12">
        <f t="shared" si="259"/>
        <v>0</v>
      </c>
      <c r="Z863" s="12">
        <f t="shared" si="260"/>
        <v>0</v>
      </c>
      <c r="AA863" s="12" t="str">
        <f t="shared" si="261"/>
        <v/>
      </c>
      <c r="AB863" s="12" t="str">
        <f t="shared" si="262"/>
        <v/>
      </c>
      <c r="AC863" s="12" t="str">
        <f t="shared" si="263"/>
        <v/>
      </c>
      <c r="AD863" s="12" t="str">
        <f>IF(OR(AE863="",AE863="(blank)",AE863="Grand Total"),"",MAX($AD$3:AD862)+1)</f>
        <v/>
      </c>
    </row>
    <row r="864" spans="3:30">
      <c r="C864" s="12">
        <f t="shared" si="247"/>
        <v>0</v>
      </c>
      <c r="D864" s="12">
        <f t="shared" si="248"/>
        <v>0</v>
      </c>
      <c r="E864" s="12" t="str">
        <f t="shared" si="249"/>
        <v/>
      </c>
      <c r="F864" s="12" t="str">
        <f t="shared" si="250"/>
        <v/>
      </c>
      <c r="G864" s="12"/>
      <c r="H864"/>
      <c r="I864"/>
      <c r="J864" s="12">
        <f t="shared" si="251"/>
        <v>0</v>
      </c>
      <c r="K864" s="12" t="str">
        <f t="shared" si="252"/>
        <v/>
      </c>
      <c r="L864" s="12" t="str">
        <f t="shared" si="253"/>
        <v/>
      </c>
      <c r="M864" s="12" t="str">
        <f t="shared" si="254"/>
        <v/>
      </c>
      <c r="N864" s="12"/>
      <c r="P864"/>
      <c r="Q864"/>
      <c r="R864" s="12">
        <f t="shared" si="255"/>
        <v>0</v>
      </c>
      <c r="S864" s="12" t="str">
        <f t="shared" si="256"/>
        <v/>
      </c>
      <c r="T864" s="12" t="str">
        <f t="shared" si="257"/>
        <v/>
      </c>
      <c r="U864" s="12" t="str">
        <f t="shared" si="258"/>
        <v/>
      </c>
      <c r="V864" s="12"/>
      <c r="Y864" s="12">
        <f t="shared" si="259"/>
        <v>0</v>
      </c>
      <c r="Z864" s="12">
        <f t="shared" si="260"/>
        <v>0</v>
      </c>
      <c r="AA864" s="12" t="str">
        <f t="shared" si="261"/>
        <v/>
      </c>
      <c r="AB864" s="12" t="str">
        <f t="shared" si="262"/>
        <v/>
      </c>
      <c r="AC864" s="12" t="str">
        <f t="shared" si="263"/>
        <v/>
      </c>
      <c r="AD864" s="12" t="str">
        <f>IF(OR(AE864="",AE864="(blank)",AE864="Grand Total"),"",MAX($AD$3:AD863)+1)</f>
        <v/>
      </c>
    </row>
    <row r="865" spans="3:30">
      <c r="C865" s="12">
        <f t="shared" si="247"/>
        <v>0</v>
      </c>
      <c r="D865" s="12">
        <f t="shared" si="248"/>
        <v>0</v>
      </c>
      <c r="E865" s="12" t="str">
        <f t="shared" si="249"/>
        <v/>
      </c>
      <c r="F865" s="12" t="str">
        <f t="shared" si="250"/>
        <v/>
      </c>
      <c r="G865" s="12"/>
      <c r="H865"/>
      <c r="I865"/>
      <c r="J865" s="12">
        <f t="shared" si="251"/>
        <v>0</v>
      </c>
      <c r="K865" s="12" t="str">
        <f t="shared" si="252"/>
        <v/>
      </c>
      <c r="L865" s="12" t="str">
        <f t="shared" si="253"/>
        <v/>
      </c>
      <c r="M865" s="12" t="str">
        <f t="shared" si="254"/>
        <v/>
      </c>
      <c r="N865" s="12"/>
      <c r="P865"/>
      <c r="Q865"/>
      <c r="R865" s="12">
        <f t="shared" si="255"/>
        <v>0</v>
      </c>
      <c r="S865" s="12" t="str">
        <f t="shared" si="256"/>
        <v/>
      </c>
      <c r="T865" s="12" t="str">
        <f t="shared" si="257"/>
        <v/>
      </c>
      <c r="U865" s="12" t="str">
        <f t="shared" si="258"/>
        <v/>
      </c>
      <c r="V865" s="12"/>
      <c r="Y865" s="12">
        <f t="shared" si="259"/>
        <v>0</v>
      </c>
      <c r="Z865" s="12">
        <f t="shared" si="260"/>
        <v>0</v>
      </c>
      <c r="AA865" s="12" t="str">
        <f t="shared" si="261"/>
        <v/>
      </c>
      <c r="AB865" s="12" t="str">
        <f t="shared" si="262"/>
        <v/>
      </c>
      <c r="AC865" s="12" t="str">
        <f t="shared" si="263"/>
        <v/>
      </c>
      <c r="AD865" s="12" t="str">
        <f>IF(OR(AE865="",AE865="(blank)",AE865="Grand Total"),"",MAX($AD$3:AD864)+1)</f>
        <v/>
      </c>
    </row>
    <row r="866" spans="3:30">
      <c r="C866" s="12">
        <f t="shared" si="247"/>
        <v>0</v>
      </c>
      <c r="D866" s="12">
        <f t="shared" si="248"/>
        <v>0</v>
      </c>
      <c r="E866" s="12" t="str">
        <f t="shared" si="249"/>
        <v/>
      </c>
      <c r="F866" s="12" t="str">
        <f t="shared" si="250"/>
        <v/>
      </c>
      <c r="G866" s="12"/>
      <c r="H866"/>
      <c r="I866"/>
      <c r="J866" s="12">
        <f t="shared" si="251"/>
        <v>0</v>
      </c>
      <c r="K866" s="12" t="str">
        <f t="shared" si="252"/>
        <v/>
      </c>
      <c r="L866" s="12" t="str">
        <f t="shared" si="253"/>
        <v/>
      </c>
      <c r="M866" s="12" t="str">
        <f t="shared" si="254"/>
        <v/>
      </c>
      <c r="N866" s="12"/>
      <c r="P866"/>
      <c r="Q866"/>
      <c r="R866" s="12">
        <f t="shared" si="255"/>
        <v>0</v>
      </c>
      <c r="S866" s="12" t="str">
        <f t="shared" si="256"/>
        <v/>
      </c>
      <c r="T866" s="12" t="str">
        <f t="shared" si="257"/>
        <v/>
      </c>
      <c r="U866" s="12" t="str">
        <f t="shared" si="258"/>
        <v/>
      </c>
      <c r="V866" s="12"/>
      <c r="Y866" s="12">
        <f t="shared" si="259"/>
        <v>0</v>
      </c>
      <c r="Z866" s="12">
        <f t="shared" si="260"/>
        <v>0</v>
      </c>
      <c r="AA866" s="12" t="str">
        <f t="shared" si="261"/>
        <v/>
      </c>
      <c r="AB866" s="12" t="str">
        <f t="shared" si="262"/>
        <v/>
      </c>
      <c r="AC866" s="12" t="str">
        <f t="shared" si="263"/>
        <v/>
      </c>
      <c r="AD866" s="12" t="str">
        <f>IF(OR(AE866="",AE866="(blank)",AE866="Grand Total"),"",MAX($AD$3:AD865)+1)</f>
        <v/>
      </c>
    </row>
    <row r="867" spans="3:30">
      <c r="C867" s="12">
        <f t="shared" si="247"/>
        <v>0</v>
      </c>
      <c r="D867" s="12">
        <f t="shared" si="248"/>
        <v>0</v>
      </c>
      <c r="E867" s="12" t="str">
        <f t="shared" si="249"/>
        <v/>
      </c>
      <c r="F867" s="12" t="str">
        <f t="shared" si="250"/>
        <v/>
      </c>
      <c r="G867" s="12"/>
      <c r="H867"/>
      <c r="I867"/>
      <c r="J867" s="12">
        <f t="shared" si="251"/>
        <v>0</v>
      </c>
      <c r="K867" s="12" t="str">
        <f t="shared" si="252"/>
        <v/>
      </c>
      <c r="L867" s="12" t="str">
        <f t="shared" si="253"/>
        <v/>
      </c>
      <c r="M867" s="12" t="str">
        <f t="shared" si="254"/>
        <v/>
      </c>
      <c r="N867" s="12"/>
      <c r="P867"/>
      <c r="Q867"/>
      <c r="R867" s="12">
        <f t="shared" si="255"/>
        <v>0</v>
      </c>
      <c r="S867" s="12" t="str">
        <f t="shared" si="256"/>
        <v/>
      </c>
      <c r="T867" s="12" t="str">
        <f t="shared" si="257"/>
        <v/>
      </c>
      <c r="U867" s="12" t="str">
        <f t="shared" si="258"/>
        <v/>
      </c>
      <c r="V867" s="12"/>
      <c r="Y867" s="12">
        <f t="shared" si="259"/>
        <v>0</v>
      </c>
      <c r="Z867" s="12">
        <f t="shared" si="260"/>
        <v>0</v>
      </c>
      <c r="AA867" s="12" t="str">
        <f t="shared" si="261"/>
        <v/>
      </c>
      <c r="AB867" s="12" t="str">
        <f t="shared" si="262"/>
        <v/>
      </c>
      <c r="AC867" s="12" t="str">
        <f t="shared" si="263"/>
        <v/>
      </c>
      <c r="AD867" s="12" t="str">
        <f>IF(OR(AE867="",AE867="(blank)",AE867="Grand Total"),"",MAX($AD$3:AD866)+1)</f>
        <v/>
      </c>
    </row>
    <row r="868" spans="3:30">
      <c r="C868" s="12">
        <f t="shared" si="247"/>
        <v>0</v>
      </c>
      <c r="D868" s="12">
        <f t="shared" si="248"/>
        <v>0</v>
      </c>
      <c r="E868" s="12" t="str">
        <f t="shared" si="249"/>
        <v/>
      </c>
      <c r="F868" s="12" t="str">
        <f t="shared" si="250"/>
        <v/>
      </c>
      <c r="G868" s="12"/>
      <c r="H868"/>
      <c r="I868"/>
      <c r="J868" s="12">
        <f t="shared" si="251"/>
        <v>0</v>
      </c>
      <c r="K868" s="12" t="str">
        <f t="shared" si="252"/>
        <v/>
      </c>
      <c r="L868" s="12" t="str">
        <f t="shared" si="253"/>
        <v/>
      </c>
      <c r="M868" s="12" t="str">
        <f t="shared" si="254"/>
        <v/>
      </c>
      <c r="N868" s="12"/>
      <c r="P868"/>
      <c r="Q868"/>
      <c r="R868" s="12">
        <f t="shared" si="255"/>
        <v>0</v>
      </c>
      <c r="S868" s="12" t="str">
        <f t="shared" si="256"/>
        <v/>
      </c>
      <c r="T868" s="12" t="str">
        <f t="shared" si="257"/>
        <v/>
      </c>
      <c r="U868" s="12" t="str">
        <f t="shared" si="258"/>
        <v/>
      </c>
      <c r="V868" s="12"/>
      <c r="Y868" s="12">
        <f t="shared" si="259"/>
        <v>0</v>
      </c>
      <c r="Z868" s="12">
        <f t="shared" si="260"/>
        <v>0</v>
      </c>
      <c r="AA868" s="12" t="str">
        <f t="shared" si="261"/>
        <v/>
      </c>
      <c r="AB868" s="12" t="str">
        <f t="shared" si="262"/>
        <v/>
      </c>
      <c r="AC868" s="12" t="str">
        <f t="shared" si="263"/>
        <v/>
      </c>
      <c r="AD868" s="12" t="str">
        <f>IF(OR(AE868="",AE868="(blank)",AE868="Grand Total"),"",MAX($AD$3:AD867)+1)</f>
        <v/>
      </c>
    </row>
    <row r="869" spans="3:30">
      <c r="C869" s="12">
        <f t="shared" si="247"/>
        <v>0</v>
      </c>
      <c r="D869" s="12">
        <f t="shared" si="248"/>
        <v>0</v>
      </c>
      <c r="E869" s="12" t="str">
        <f t="shared" si="249"/>
        <v/>
      </c>
      <c r="F869" s="12" t="str">
        <f t="shared" si="250"/>
        <v/>
      </c>
      <c r="G869" s="12"/>
      <c r="H869"/>
      <c r="I869"/>
      <c r="J869" s="12">
        <f t="shared" si="251"/>
        <v>0</v>
      </c>
      <c r="K869" s="12" t="str">
        <f t="shared" si="252"/>
        <v/>
      </c>
      <c r="L869" s="12" t="str">
        <f t="shared" si="253"/>
        <v/>
      </c>
      <c r="M869" s="12" t="str">
        <f t="shared" si="254"/>
        <v/>
      </c>
      <c r="N869" s="12"/>
      <c r="P869"/>
      <c r="Q869"/>
      <c r="R869" s="12">
        <f t="shared" si="255"/>
        <v>0</v>
      </c>
      <c r="S869" s="12" t="str">
        <f t="shared" si="256"/>
        <v/>
      </c>
      <c r="T869" s="12" t="str">
        <f t="shared" si="257"/>
        <v/>
      </c>
      <c r="U869" s="12" t="str">
        <f t="shared" si="258"/>
        <v/>
      </c>
      <c r="V869" s="12"/>
      <c r="Y869" s="12">
        <f t="shared" si="259"/>
        <v>0</v>
      </c>
      <c r="Z869" s="12">
        <f t="shared" si="260"/>
        <v>0</v>
      </c>
      <c r="AA869" s="12" t="str">
        <f t="shared" si="261"/>
        <v/>
      </c>
      <c r="AB869" s="12" t="str">
        <f t="shared" si="262"/>
        <v/>
      </c>
      <c r="AC869" s="12" t="str">
        <f t="shared" si="263"/>
        <v/>
      </c>
      <c r="AD869" s="12" t="str">
        <f>IF(OR(AE869="",AE869="(blank)",AE869="Grand Total"),"",MAX($AD$3:AD868)+1)</f>
        <v/>
      </c>
    </row>
    <row r="870" spans="3:30">
      <c r="C870" s="12">
        <f t="shared" si="247"/>
        <v>0</v>
      </c>
      <c r="D870" s="12">
        <f t="shared" si="248"/>
        <v>0</v>
      </c>
      <c r="E870" s="12" t="str">
        <f t="shared" si="249"/>
        <v/>
      </c>
      <c r="F870" s="12" t="str">
        <f t="shared" si="250"/>
        <v/>
      </c>
      <c r="G870" s="12"/>
      <c r="H870"/>
      <c r="I870"/>
      <c r="J870" s="12">
        <f t="shared" si="251"/>
        <v>0</v>
      </c>
      <c r="K870" s="12" t="str">
        <f t="shared" si="252"/>
        <v/>
      </c>
      <c r="L870" s="12" t="str">
        <f t="shared" si="253"/>
        <v/>
      </c>
      <c r="M870" s="12" t="str">
        <f t="shared" si="254"/>
        <v/>
      </c>
      <c r="N870" s="12"/>
      <c r="P870"/>
      <c r="Q870"/>
      <c r="R870" s="12">
        <f t="shared" si="255"/>
        <v>0</v>
      </c>
      <c r="S870" s="12" t="str">
        <f t="shared" si="256"/>
        <v/>
      </c>
      <c r="T870" s="12" t="str">
        <f t="shared" si="257"/>
        <v/>
      </c>
      <c r="U870" s="12" t="str">
        <f t="shared" si="258"/>
        <v/>
      </c>
      <c r="V870" s="12"/>
      <c r="Y870" s="12">
        <f t="shared" si="259"/>
        <v>0</v>
      </c>
      <c r="Z870" s="12">
        <f t="shared" si="260"/>
        <v>0</v>
      </c>
      <c r="AA870" s="12" t="str">
        <f t="shared" si="261"/>
        <v/>
      </c>
      <c r="AB870" s="12" t="str">
        <f t="shared" si="262"/>
        <v/>
      </c>
      <c r="AC870" s="12" t="str">
        <f t="shared" si="263"/>
        <v/>
      </c>
      <c r="AD870" s="12" t="str">
        <f>IF(OR(AE870="",AE870="(blank)",AE870="Grand Total"),"",MAX($AD$3:AD869)+1)</f>
        <v/>
      </c>
    </row>
    <row r="871" spans="3:30">
      <c r="C871" s="12">
        <f t="shared" si="247"/>
        <v>0</v>
      </c>
      <c r="D871" s="12">
        <f t="shared" si="248"/>
        <v>0</v>
      </c>
      <c r="E871" s="12" t="str">
        <f t="shared" si="249"/>
        <v/>
      </c>
      <c r="F871" s="12" t="str">
        <f t="shared" si="250"/>
        <v/>
      </c>
      <c r="G871" s="12"/>
      <c r="H871"/>
      <c r="I871"/>
      <c r="J871" s="12">
        <f t="shared" si="251"/>
        <v>0</v>
      </c>
      <c r="K871" s="12" t="str">
        <f t="shared" si="252"/>
        <v/>
      </c>
      <c r="L871" s="12" t="str">
        <f t="shared" si="253"/>
        <v/>
      </c>
      <c r="M871" s="12" t="str">
        <f t="shared" si="254"/>
        <v/>
      </c>
      <c r="N871" s="12"/>
      <c r="P871"/>
      <c r="Q871"/>
      <c r="R871" s="12">
        <f t="shared" si="255"/>
        <v>0</v>
      </c>
      <c r="S871" s="12" t="str">
        <f t="shared" si="256"/>
        <v/>
      </c>
      <c r="T871" s="12" t="str">
        <f t="shared" si="257"/>
        <v/>
      </c>
      <c r="U871" s="12" t="str">
        <f t="shared" si="258"/>
        <v/>
      </c>
      <c r="V871" s="12"/>
      <c r="Y871" s="12">
        <f t="shared" si="259"/>
        <v>0</v>
      </c>
      <c r="Z871" s="12">
        <f t="shared" si="260"/>
        <v>0</v>
      </c>
      <c r="AA871" s="12" t="str">
        <f t="shared" si="261"/>
        <v/>
      </c>
      <c r="AB871" s="12" t="str">
        <f t="shared" si="262"/>
        <v/>
      </c>
      <c r="AC871" s="12" t="str">
        <f t="shared" si="263"/>
        <v/>
      </c>
      <c r="AD871" s="12" t="str">
        <f>IF(OR(AE871="",AE871="(blank)",AE871="Grand Total"),"",MAX($AD$3:AD870)+1)</f>
        <v/>
      </c>
    </row>
    <row r="872" spans="3:30">
      <c r="C872" s="12">
        <f t="shared" si="247"/>
        <v>0</v>
      </c>
      <c r="D872" s="12">
        <f t="shared" si="248"/>
        <v>0</v>
      </c>
      <c r="E872" s="12" t="str">
        <f t="shared" si="249"/>
        <v/>
      </c>
      <c r="F872" s="12" t="str">
        <f t="shared" si="250"/>
        <v/>
      </c>
      <c r="G872" s="12"/>
      <c r="H872"/>
      <c r="I872"/>
      <c r="J872" s="12">
        <f t="shared" si="251"/>
        <v>0</v>
      </c>
      <c r="K872" s="12" t="str">
        <f t="shared" si="252"/>
        <v/>
      </c>
      <c r="L872" s="12" t="str">
        <f t="shared" si="253"/>
        <v/>
      </c>
      <c r="M872" s="12" t="str">
        <f t="shared" si="254"/>
        <v/>
      </c>
      <c r="N872" s="12"/>
      <c r="P872"/>
      <c r="Q872"/>
      <c r="R872" s="12">
        <f t="shared" si="255"/>
        <v>0</v>
      </c>
      <c r="S872" s="12" t="str">
        <f t="shared" si="256"/>
        <v/>
      </c>
      <c r="T872" s="12" t="str">
        <f t="shared" si="257"/>
        <v/>
      </c>
      <c r="U872" s="12" t="str">
        <f t="shared" si="258"/>
        <v/>
      </c>
      <c r="V872" s="12"/>
      <c r="Y872" s="12">
        <f t="shared" si="259"/>
        <v>0</v>
      </c>
      <c r="Z872" s="12">
        <f t="shared" si="260"/>
        <v>0</v>
      </c>
      <c r="AA872" s="12" t="str">
        <f t="shared" si="261"/>
        <v/>
      </c>
      <c r="AB872" s="12" t="str">
        <f t="shared" si="262"/>
        <v/>
      </c>
      <c r="AC872" s="12" t="str">
        <f t="shared" si="263"/>
        <v/>
      </c>
      <c r="AD872" s="12" t="str">
        <f>IF(OR(AE872="",AE872="(blank)",AE872="Grand Total"),"",MAX($AD$3:AD871)+1)</f>
        <v/>
      </c>
    </row>
    <row r="873" spans="3:30">
      <c r="C873" s="12">
        <f t="shared" si="247"/>
        <v>0</v>
      </c>
      <c r="D873" s="12">
        <f t="shared" si="248"/>
        <v>0</v>
      </c>
      <c r="E873" s="12" t="str">
        <f t="shared" si="249"/>
        <v/>
      </c>
      <c r="F873" s="12" t="str">
        <f t="shared" si="250"/>
        <v/>
      </c>
      <c r="G873" s="12"/>
      <c r="H873"/>
      <c r="I873"/>
      <c r="J873" s="12">
        <f t="shared" si="251"/>
        <v>0</v>
      </c>
      <c r="K873" s="12" t="str">
        <f t="shared" si="252"/>
        <v/>
      </c>
      <c r="L873" s="12" t="str">
        <f t="shared" si="253"/>
        <v/>
      </c>
      <c r="M873" s="12" t="str">
        <f t="shared" si="254"/>
        <v/>
      </c>
      <c r="N873" s="12"/>
      <c r="P873"/>
      <c r="Q873"/>
      <c r="R873" s="12">
        <f t="shared" si="255"/>
        <v>0</v>
      </c>
      <c r="S873" s="12" t="str">
        <f t="shared" si="256"/>
        <v/>
      </c>
      <c r="T873" s="12" t="str">
        <f t="shared" si="257"/>
        <v/>
      </c>
      <c r="U873" s="12" t="str">
        <f t="shared" si="258"/>
        <v/>
      </c>
      <c r="V873" s="12"/>
      <c r="Y873" s="12">
        <f t="shared" si="259"/>
        <v>0</v>
      </c>
      <c r="Z873" s="12">
        <f t="shared" si="260"/>
        <v>0</v>
      </c>
      <c r="AA873" s="12" t="str">
        <f t="shared" si="261"/>
        <v/>
      </c>
      <c r="AB873" s="12" t="str">
        <f t="shared" si="262"/>
        <v/>
      </c>
      <c r="AC873" s="12" t="str">
        <f t="shared" si="263"/>
        <v/>
      </c>
      <c r="AD873" s="12" t="str">
        <f>IF(OR(AE873="",AE873="(blank)",AE873="Grand Total"),"",MAX($AD$3:AD872)+1)</f>
        <v/>
      </c>
    </row>
    <row r="874" spans="3:30">
      <c r="C874" s="12">
        <f t="shared" si="247"/>
        <v>0</v>
      </c>
      <c r="D874" s="12">
        <f t="shared" si="248"/>
        <v>0</v>
      </c>
      <c r="E874" s="12" t="str">
        <f t="shared" si="249"/>
        <v/>
      </c>
      <c r="F874" s="12" t="str">
        <f t="shared" si="250"/>
        <v/>
      </c>
      <c r="G874" s="12"/>
      <c r="H874"/>
      <c r="I874"/>
      <c r="J874" s="12">
        <f t="shared" si="251"/>
        <v>0</v>
      </c>
      <c r="K874" s="12" t="str">
        <f t="shared" si="252"/>
        <v/>
      </c>
      <c r="L874" s="12" t="str">
        <f t="shared" si="253"/>
        <v/>
      </c>
      <c r="M874" s="12" t="str">
        <f t="shared" si="254"/>
        <v/>
      </c>
      <c r="N874" s="12"/>
      <c r="P874"/>
      <c r="Q874"/>
      <c r="R874" s="12">
        <f t="shared" si="255"/>
        <v>0</v>
      </c>
      <c r="S874" s="12" t="str">
        <f t="shared" si="256"/>
        <v/>
      </c>
      <c r="T874" s="12" t="str">
        <f t="shared" si="257"/>
        <v/>
      </c>
      <c r="U874" s="12" t="str">
        <f t="shared" si="258"/>
        <v/>
      </c>
      <c r="V874" s="12"/>
      <c r="Y874" s="12">
        <f t="shared" si="259"/>
        <v>0</v>
      </c>
      <c r="Z874" s="12">
        <f t="shared" si="260"/>
        <v>0</v>
      </c>
      <c r="AA874" s="12" t="str">
        <f t="shared" si="261"/>
        <v/>
      </c>
      <c r="AB874" s="12" t="str">
        <f t="shared" si="262"/>
        <v/>
      </c>
      <c r="AC874" s="12" t="str">
        <f t="shared" si="263"/>
        <v/>
      </c>
      <c r="AD874" s="12" t="str">
        <f>IF(OR(AE874="",AE874="(blank)",AE874="Grand Total"),"",MAX($AD$3:AD873)+1)</f>
        <v/>
      </c>
    </row>
    <row r="875" spans="3:30">
      <c r="C875" s="12">
        <f t="shared" si="247"/>
        <v>0</v>
      </c>
      <c r="D875" s="12">
        <f t="shared" si="248"/>
        <v>0</v>
      </c>
      <c r="E875" s="12" t="str">
        <f t="shared" si="249"/>
        <v/>
      </c>
      <c r="F875" s="12" t="str">
        <f t="shared" si="250"/>
        <v/>
      </c>
      <c r="G875" s="12"/>
      <c r="H875"/>
      <c r="I875"/>
      <c r="J875" s="12">
        <f t="shared" si="251"/>
        <v>0</v>
      </c>
      <c r="K875" s="12" t="str">
        <f t="shared" si="252"/>
        <v/>
      </c>
      <c r="L875" s="12" t="str">
        <f t="shared" si="253"/>
        <v/>
      </c>
      <c r="M875" s="12" t="str">
        <f t="shared" si="254"/>
        <v/>
      </c>
      <c r="N875" s="12"/>
      <c r="P875"/>
      <c r="Q875"/>
      <c r="R875" s="12">
        <f t="shared" si="255"/>
        <v>0</v>
      </c>
      <c r="S875" s="12" t="str">
        <f t="shared" si="256"/>
        <v/>
      </c>
      <c r="T875" s="12" t="str">
        <f t="shared" si="257"/>
        <v/>
      </c>
      <c r="U875" s="12" t="str">
        <f t="shared" si="258"/>
        <v/>
      </c>
      <c r="V875" s="12"/>
      <c r="Y875" s="12">
        <f t="shared" si="259"/>
        <v>0</v>
      </c>
      <c r="Z875" s="12">
        <f t="shared" si="260"/>
        <v>0</v>
      </c>
      <c r="AA875" s="12" t="str">
        <f t="shared" si="261"/>
        <v/>
      </c>
      <c r="AB875" s="12" t="str">
        <f t="shared" si="262"/>
        <v/>
      </c>
      <c r="AC875" s="12" t="str">
        <f t="shared" si="263"/>
        <v/>
      </c>
      <c r="AD875" s="12" t="str">
        <f>IF(OR(AE875="",AE875="(blank)",AE875="Grand Total"),"",MAX($AD$3:AD874)+1)</f>
        <v/>
      </c>
    </row>
    <row r="876" spans="3:30">
      <c r="C876" s="12">
        <f t="shared" si="247"/>
        <v>0</v>
      </c>
      <c r="D876" s="12">
        <f t="shared" si="248"/>
        <v>0</v>
      </c>
      <c r="E876" s="12" t="str">
        <f t="shared" si="249"/>
        <v/>
      </c>
      <c r="F876" s="12" t="str">
        <f t="shared" si="250"/>
        <v/>
      </c>
      <c r="G876" s="12"/>
      <c r="H876"/>
      <c r="I876"/>
      <c r="J876" s="12">
        <f t="shared" si="251"/>
        <v>0</v>
      </c>
      <c r="K876" s="12" t="str">
        <f t="shared" si="252"/>
        <v/>
      </c>
      <c r="L876" s="12" t="str">
        <f t="shared" si="253"/>
        <v/>
      </c>
      <c r="M876" s="12" t="str">
        <f t="shared" si="254"/>
        <v/>
      </c>
      <c r="N876" s="12"/>
      <c r="P876"/>
      <c r="Q876"/>
      <c r="R876" s="12">
        <f t="shared" si="255"/>
        <v>0</v>
      </c>
      <c r="S876" s="12" t="str">
        <f t="shared" si="256"/>
        <v/>
      </c>
      <c r="T876" s="12" t="str">
        <f t="shared" si="257"/>
        <v/>
      </c>
      <c r="U876" s="12" t="str">
        <f t="shared" si="258"/>
        <v/>
      </c>
      <c r="V876" s="12"/>
      <c r="Y876" s="12">
        <f t="shared" si="259"/>
        <v>0</v>
      </c>
      <c r="Z876" s="12">
        <f t="shared" si="260"/>
        <v>0</v>
      </c>
      <c r="AA876" s="12" t="str">
        <f t="shared" si="261"/>
        <v/>
      </c>
      <c r="AB876" s="12" t="str">
        <f t="shared" si="262"/>
        <v/>
      </c>
      <c r="AC876" s="12" t="str">
        <f t="shared" si="263"/>
        <v/>
      </c>
      <c r="AD876" s="12" t="str">
        <f>IF(OR(AE876="",AE876="(blank)",AE876="Grand Total"),"",MAX($AD$3:AD875)+1)</f>
        <v/>
      </c>
    </row>
    <row r="877" spans="3:30">
      <c r="C877" s="12">
        <f t="shared" si="247"/>
        <v>0</v>
      </c>
      <c r="D877" s="12">
        <f t="shared" si="248"/>
        <v>0</v>
      </c>
      <c r="E877" s="12" t="str">
        <f t="shared" si="249"/>
        <v/>
      </c>
      <c r="F877" s="12" t="str">
        <f t="shared" si="250"/>
        <v/>
      </c>
      <c r="G877" s="12"/>
      <c r="H877"/>
      <c r="I877"/>
      <c r="J877" s="12">
        <f t="shared" si="251"/>
        <v>0</v>
      </c>
      <c r="K877" s="12" t="str">
        <f t="shared" si="252"/>
        <v/>
      </c>
      <c r="L877" s="12" t="str">
        <f t="shared" si="253"/>
        <v/>
      </c>
      <c r="M877" s="12" t="str">
        <f t="shared" si="254"/>
        <v/>
      </c>
      <c r="N877" s="12"/>
      <c r="P877"/>
      <c r="Q877"/>
      <c r="R877" s="12">
        <f t="shared" si="255"/>
        <v>0</v>
      </c>
      <c r="S877" s="12" t="str">
        <f t="shared" si="256"/>
        <v/>
      </c>
      <c r="T877" s="12" t="str">
        <f t="shared" si="257"/>
        <v/>
      </c>
      <c r="U877" s="12" t="str">
        <f t="shared" si="258"/>
        <v/>
      </c>
      <c r="V877" s="12"/>
      <c r="Y877" s="12">
        <f t="shared" si="259"/>
        <v>0</v>
      </c>
      <c r="Z877" s="12">
        <f t="shared" si="260"/>
        <v>0</v>
      </c>
      <c r="AA877" s="12" t="str">
        <f t="shared" si="261"/>
        <v/>
      </c>
      <c r="AB877" s="12" t="str">
        <f t="shared" si="262"/>
        <v/>
      </c>
      <c r="AC877" s="12" t="str">
        <f t="shared" si="263"/>
        <v/>
      </c>
      <c r="AD877" s="12" t="str">
        <f>IF(OR(AE877="",AE877="(blank)",AE877="Grand Total"),"",MAX($AD$3:AD876)+1)</f>
        <v/>
      </c>
    </row>
    <row r="878" spans="3:30">
      <c r="C878" s="12">
        <f t="shared" si="247"/>
        <v>0</v>
      </c>
      <c r="D878" s="12">
        <f t="shared" si="248"/>
        <v>0</v>
      </c>
      <c r="E878" s="12" t="str">
        <f t="shared" si="249"/>
        <v/>
      </c>
      <c r="F878" s="12" t="str">
        <f t="shared" si="250"/>
        <v/>
      </c>
      <c r="G878" s="12"/>
      <c r="H878"/>
      <c r="I878"/>
      <c r="J878" s="12">
        <f t="shared" si="251"/>
        <v>0</v>
      </c>
      <c r="K878" s="12" t="str">
        <f t="shared" si="252"/>
        <v/>
      </c>
      <c r="L878" s="12" t="str">
        <f t="shared" si="253"/>
        <v/>
      </c>
      <c r="M878" s="12" t="str">
        <f t="shared" si="254"/>
        <v/>
      </c>
      <c r="N878" s="12"/>
      <c r="P878"/>
      <c r="Q878"/>
      <c r="R878" s="12">
        <f t="shared" si="255"/>
        <v>0</v>
      </c>
      <c r="S878" s="12" t="str">
        <f t="shared" si="256"/>
        <v/>
      </c>
      <c r="T878" s="12" t="str">
        <f t="shared" si="257"/>
        <v/>
      </c>
      <c r="U878" s="12" t="str">
        <f t="shared" si="258"/>
        <v/>
      </c>
      <c r="V878" s="12"/>
      <c r="Y878" s="12">
        <f t="shared" si="259"/>
        <v>0</v>
      </c>
      <c r="Z878" s="12">
        <f t="shared" si="260"/>
        <v>0</v>
      </c>
      <c r="AA878" s="12" t="str">
        <f t="shared" si="261"/>
        <v/>
      </c>
      <c r="AB878" s="12" t="str">
        <f t="shared" si="262"/>
        <v/>
      </c>
      <c r="AC878" s="12" t="str">
        <f t="shared" si="263"/>
        <v/>
      </c>
      <c r="AD878" s="12" t="str">
        <f>IF(OR(AE878="",AE878="(blank)",AE878="Grand Total"),"",MAX($AD$3:AD877)+1)</f>
        <v/>
      </c>
    </row>
    <row r="879" spans="3:30">
      <c r="C879" s="12">
        <f t="shared" si="247"/>
        <v>0</v>
      </c>
      <c r="D879" s="12">
        <f t="shared" si="248"/>
        <v>0</v>
      </c>
      <c r="E879" s="12" t="str">
        <f t="shared" si="249"/>
        <v/>
      </c>
      <c r="F879" s="12" t="str">
        <f t="shared" si="250"/>
        <v/>
      </c>
      <c r="G879" s="12"/>
      <c r="H879"/>
      <c r="I879"/>
      <c r="J879" s="12">
        <f t="shared" si="251"/>
        <v>0</v>
      </c>
      <c r="K879" s="12" t="str">
        <f t="shared" si="252"/>
        <v/>
      </c>
      <c r="L879" s="12" t="str">
        <f t="shared" si="253"/>
        <v/>
      </c>
      <c r="M879" s="12" t="str">
        <f t="shared" si="254"/>
        <v/>
      </c>
      <c r="N879" s="12"/>
      <c r="P879"/>
      <c r="Q879"/>
      <c r="R879" s="12">
        <f t="shared" si="255"/>
        <v>0</v>
      </c>
      <c r="S879" s="12" t="str">
        <f t="shared" si="256"/>
        <v/>
      </c>
      <c r="T879" s="12" t="str">
        <f t="shared" si="257"/>
        <v/>
      </c>
      <c r="U879" s="12" t="str">
        <f t="shared" si="258"/>
        <v/>
      </c>
      <c r="V879" s="12"/>
      <c r="Y879" s="12">
        <f t="shared" si="259"/>
        <v>0</v>
      </c>
      <c r="Z879" s="12">
        <f t="shared" si="260"/>
        <v>0</v>
      </c>
      <c r="AA879" s="12" t="str">
        <f t="shared" si="261"/>
        <v/>
      </c>
      <c r="AB879" s="12" t="str">
        <f t="shared" si="262"/>
        <v/>
      </c>
      <c r="AC879" s="12" t="str">
        <f t="shared" si="263"/>
        <v/>
      </c>
      <c r="AD879" s="12" t="str">
        <f>IF(OR(AE879="",AE879="(blank)",AE879="Grand Total"),"",MAX($AD$3:AD878)+1)</f>
        <v/>
      </c>
    </row>
    <row r="880" spans="3:30">
      <c r="C880" s="12">
        <f t="shared" si="247"/>
        <v>0</v>
      </c>
      <c r="D880" s="12">
        <f t="shared" si="248"/>
        <v>0</v>
      </c>
      <c r="E880" s="12" t="str">
        <f t="shared" si="249"/>
        <v/>
      </c>
      <c r="F880" s="12" t="str">
        <f t="shared" si="250"/>
        <v/>
      </c>
      <c r="G880" s="12"/>
      <c r="H880"/>
      <c r="I880"/>
      <c r="J880" s="12">
        <f t="shared" si="251"/>
        <v>0</v>
      </c>
      <c r="K880" s="12" t="str">
        <f t="shared" si="252"/>
        <v/>
      </c>
      <c r="L880" s="12" t="str">
        <f t="shared" si="253"/>
        <v/>
      </c>
      <c r="M880" s="12" t="str">
        <f t="shared" si="254"/>
        <v/>
      </c>
      <c r="N880" s="12"/>
      <c r="P880"/>
      <c r="Q880"/>
      <c r="R880" s="12">
        <f t="shared" si="255"/>
        <v>0</v>
      </c>
      <c r="S880" s="12" t="str">
        <f t="shared" si="256"/>
        <v/>
      </c>
      <c r="T880" s="12" t="str">
        <f t="shared" si="257"/>
        <v/>
      </c>
      <c r="U880" s="12" t="str">
        <f t="shared" si="258"/>
        <v/>
      </c>
      <c r="V880" s="12"/>
      <c r="Y880" s="12">
        <f t="shared" si="259"/>
        <v>0</v>
      </c>
      <c r="Z880" s="12">
        <f t="shared" si="260"/>
        <v>0</v>
      </c>
      <c r="AA880" s="12" t="str">
        <f t="shared" si="261"/>
        <v/>
      </c>
      <c r="AB880" s="12" t="str">
        <f t="shared" si="262"/>
        <v/>
      </c>
      <c r="AC880" s="12" t="str">
        <f t="shared" si="263"/>
        <v/>
      </c>
      <c r="AD880" s="12" t="str">
        <f>IF(OR(AE880="",AE880="(blank)",AE880="Grand Total"),"",MAX($AD$3:AD879)+1)</f>
        <v/>
      </c>
    </row>
    <row r="881" spans="3:30">
      <c r="C881" s="12">
        <f t="shared" si="247"/>
        <v>0</v>
      </c>
      <c r="D881" s="12">
        <f t="shared" si="248"/>
        <v>0</v>
      </c>
      <c r="E881" s="12" t="str">
        <f t="shared" si="249"/>
        <v/>
      </c>
      <c r="F881" s="12" t="str">
        <f t="shared" si="250"/>
        <v/>
      </c>
      <c r="G881" s="12"/>
      <c r="H881"/>
      <c r="I881"/>
      <c r="J881" s="12">
        <f t="shared" si="251"/>
        <v>0</v>
      </c>
      <c r="K881" s="12" t="str">
        <f t="shared" si="252"/>
        <v/>
      </c>
      <c r="L881" s="12" t="str">
        <f t="shared" si="253"/>
        <v/>
      </c>
      <c r="M881" s="12" t="str">
        <f t="shared" si="254"/>
        <v/>
      </c>
      <c r="N881" s="12"/>
      <c r="P881"/>
      <c r="Q881"/>
      <c r="R881" s="12">
        <f t="shared" si="255"/>
        <v>0</v>
      </c>
      <c r="S881" s="12" t="str">
        <f t="shared" si="256"/>
        <v/>
      </c>
      <c r="T881" s="12" t="str">
        <f t="shared" si="257"/>
        <v/>
      </c>
      <c r="U881" s="12" t="str">
        <f t="shared" si="258"/>
        <v/>
      </c>
      <c r="V881" s="12"/>
      <c r="Y881" s="12">
        <f t="shared" si="259"/>
        <v>0</v>
      </c>
      <c r="Z881" s="12">
        <f t="shared" si="260"/>
        <v>0</v>
      </c>
      <c r="AA881" s="12" t="str">
        <f t="shared" si="261"/>
        <v/>
      </c>
      <c r="AB881" s="12" t="str">
        <f t="shared" si="262"/>
        <v/>
      </c>
      <c r="AC881" s="12" t="str">
        <f t="shared" si="263"/>
        <v/>
      </c>
      <c r="AD881" s="12" t="str">
        <f>IF(OR(AE881="",AE881="(blank)",AE881="Grand Total"),"",MAX($AD$3:AD880)+1)</f>
        <v/>
      </c>
    </row>
    <row r="882" spans="3:30">
      <c r="C882" s="12">
        <f t="shared" si="247"/>
        <v>0</v>
      </c>
      <c r="D882" s="12">
        <f t="shared" si="248"/>
        <v>0</v>
      </c>
      <c r="E882" s="12" t="str">
        <f t="shared" si="249"/>
        <v/>
      </c>
      <c r="F882" s="12" t="str">
        <f t="shared" si="250"/>
        <v/>
      </c>
      <c r="G882" s="12"/>
      <c r="H882"/>
      <c r="I882"/>
      <c r="J882" s="12">
        <f t="shared" si="251"/>
        <v>0</v>
      </c>
      <c r="K882" s="12" t="str">
        <f t="shared" si="252"/>
        <v/>
      </c>
      <c r="L882" s="12" t="str">
        <f t="shared" si="253"/>
        <v/>
      </c>
      <c r="M882" s="12" t="str">
        <f t="shared" si="254"/>
        <v/>
      </c>
      <c r="N882" s="12"/>
      <c r="P882"/>
      <c r="Q882"/>
      <c r="R882" s="12">
        <f t="shared" si="255"/>
        <v>0</v>
      </c>
      <c r="S882" s="12" t="str">
        <f t="shared" si="256"/>
        <v/>
      </c>
      <c r="T882" s="12" t="str">
        <f t="shared" si="257"/>
        <v/>
      </c>
      <c r="U882" s="12" t="str">
        <f t="shared" si="258"/>
        <v/>
      </c>
      <c r="V882" s="12"/>
      <c r="Y882" s="12">
        <f t="shared" si="259"/>
        <v>0</v>
      </c>
      <c r="Z882" s="12">
        <f t="shared" si="260"/>
        <v>0</v>
      </c>
      <c r="AA882" s="12" t="str">
        <f t="shared" si="261"/>
        <v/>
      </c>
      <c r="AB882" s="12" t="str">
        <f t="shared" si="262"/>
        <v/>
      </c>
      <c r="AC882" s="12" t="str">
        <f t="shared" si="263"/>
        <v/>
      </c>
      <c r="AD882" s="12" t="str">
        <f>IF(OR(AE882="",AE882="(blank)",AE882="Grand Total"),"",MAX($AD$3:AD881)+1)</f>
        <v/>
      </c>
    </row>
    <row r="883" spans="3:30">
      <c r="C883" s="12">
        <f t="shared" si="247"/>
        <v>0</v>
      </c>
      <c r="D883" s="12">
        <f t="shared" si="248"/>
        <v>0</v>
      </c>
      <c r="E883" s="12" t="str">
        <f t="shared" si="249"/>
        <v/>
      </c>
      <c r="F883" s="12" t="str">
        <f t="shared" si="250"/>
        <v/>
      </c>
      <c r="G883" s="12"/>
      <c r="H883"/>
      <c r="I883"/>
      <c r="J883" s="12">
        <f t="shared" si="251"/>
        <v>0</v>
      </c>
      <c r="K883" s="12" t="str">
        <f t="shared" si="252"/>
        <v/>
      </c>
      <c r="L883" s="12" t="str">
        <f t="shared" si="253"/>
        <v/>
      </c>
      <c r="M883" s="12" t="str">
        <f t="shared" si="254"/>
        <v/>
      </c>
      <c r="N883" s="12"/>
      <c r="P883"/>
      <c r="Q883"/>
      <c r="R883" s="12">
        <f t="shared" si="255"/>
        <v>0</v>
      </c>
      <c r="S883" s="12" t="str">
        <f t="shared" si="256"/>
        <v/>
      </c>
      <c r="T883" s="12" t="str">
        <f t="shared" si="257"/>
        <v/>
      </c>
      <c r="U883" s="12" t="str">
        <f t="shared" si="258"/>
        <v/>
      </c>
      <c r="V883" s="12"/>
      <c r="Y883" s="12">
        <f t="shared" si="259"/>
        <v>0</v>
      </c>
      <c r="Z883" s="12">
        <f t="shared" si="260"/>
        <v>0</v>
      </c>
      <c r="AA883" s="12" t="str">
        <f t="shared" si="261"/>
        <v/>
      </c>
      <c r="AB883" s="12" t="str">
        <f t="shared" si="262"/>
        <v/>
      </c>
      <c r="AC883" s="12" t="str">
        <f t="shared" si="263"/>
        <v/>
      </c>
      <c r="AD883" s="12" t="str">
        <f>IF(OR(AE883="",AE883="(blank)",AE883="Grand Total"),"",MAX($AD$3:AD882)+1)</f>
        <v/>
      </c>
    </row>
    <row r="884" spans="3:30">
      <c r="C884" s="12">
        <f t="shared" si="247"/>
        <v>0</v>
      </c>
      <c r="D884" s="12">
        <f t="shared" si="248"/>
        <v>0</v>
      </c>
      <c r="E884" s="12" t="str">
        <f t="shared" si="249"/>
        <v/>
      </c>
      <c r="F884" s="12" t="str">
        <f t="shared" si="250"/>
        <v/>
      </c>
      <c r="G884" s="12"/>
      <c r="H884"/>
      <c r="I884"/>
      <c r="J884" s="12">
        <f t="shared" si="251"/>
        <v>0</v>
      </c>
      <c r="K884" s="12" t="str">
        <f t="shared" si="252"/>
        <v/>
      </c>
      <c r="L884" s="12" t="str">
        <f t="shared" si="253"/>
        <v/>
      </c>
      <c r="M884" s="12" t="str">
        <f t="shared" si="254"/>
        <v/>
      </c>
      <c r="N884" s="12"/>
      <c r="P884"/>
      <c r="Q884"/>
      <c r="R884" s="12">
        <f t="shared" si="255"/>
        <v>0</v>
      </c>
      <c r="S884" s="12" t="str">
        <f t="shared" si="256"/>
        <v/>
      </c>
      <c r="T884" s="12" t="str">
        <f t="shared" si="257"/>
        <v/>
      </c>
      <c r="U884" s="12" t="str">
        <f t="shared" si="258"/>
        <v/>
      </c>
      <c r="V884" s="12"/>
      <c r="Y884" s="12">
        <f t="shared" si="259"/>
        <v>0</v>
      </c>
      <c r="Z884" s="12">
        <f t="shared" si="260"/>
        <v>0</v>
      </c>
      <c r="AA884" s="12" t="str">
        <f t="shared" si="261"/>
        <v/>
      </c>
      <c r="AB884" s="12" t="str">
        <f t="shared" si="262"/>
        <v/>
      </c>
      <c r="AC884" s="12" t="str">
        <f t="shared" si="263"/>
        <v/>
      </c>
      <c r="AD884" s="12" t="str">
        <f>IF(OR(AE884="",AE884="(blank)",AE884="Grand Total"),"",MAX($AD$3:AD883)+1)</f>
        <v/>
      </c>
    </row>
    <row r="885" spans="3:30">
      <c r="C885" s="12">
        <f t="shared" si="247"/>
        <v>0</v>
      </c>
      <c r="D885" s="12">
        <f t="shared" si="248"/>
        <v>0</v>
      </c>
      <c r="E885" s="12" t="str">
        <f t="shared" si="249"/>
        <v/>
      </c>
      <c r="F885" s="12" t="str">
        <f t="shared" si="250"/>
        <v/>
      </c>
      <c r="G885" s="12"/>
      <c r="H885"/>
      <c r="I885"/>
      <c r="J885" s="12">
        <f t="shared" si="251"/>
        <v>0</v>
      </c>
      <c r="K885" s="12" t="str">
        <f t="shared" si="252"/>
        <v/>
      </c>
      <c r="L885" s="12" t="str">
        <f t="shared" si="253"/>
        <v/>
      </c>
      <c r="M885" s="12" t="str">
        <f t="shared" si="254"/>
        <v/>
      </c>
      <c r="N885" s="12"/>
      <c r="P885"/>
      <c r="Q885"/>
      <c r="R885" s="12">
        <f t="shared" si="255"/>
        <v>0</v>
      </c>
      <c r="S885" s="12" t="str">
        <f t="shared" si="256"/>
        <v/>
      </c>
      <c r="T885" s="12" t="str">
        <f t="shared" si="257"/>
        <v/>
      </c>
      <c r="U885" s="12" t="str">
        <f t="shared" si="258"/>
        <v/>
      </c>
      <c r="V885" s="12"/>
      <c r="Y885" s="12">
        <f t="shared" si="259"/>
        <v>0</v>
      </c>
      <c r="Z885" s="12">
        <f t="shared" si="260"/>
        <v>0</v>
      </c>
      <c r="AA885" s="12" t="str">
        <f t="shared" si="261"/>
        <v/>
      </c>
      <c r="AB885" s="12" t="str">
        <f t="shared" si="262"/>
        <v/>
      </c>
      <c r="AC885" s="12" t="str">
        <f t="shared" si="263"/>
        <v/>
      </c>
      <c r="AD885" s="12" t="str">
        <f>IF(OR(AE885="",AE885="(blank)",AE885="Grand Total"),"",MAX($AD$3:AD884)+1)</f>
        <v/>
      </c>
    </row>
    <row r="886" spans="3:30">
      <c r="C886" s="12">
        <f t="shared" si="247"/>
        <v>0</v>
      </c>
      <c r="D886" s="12">
        <f t="shared" si="248"/>
        <v>0</v>
      </c>
      <c r="E886" s="12" t="str">
        <f t="shared" si="249"/>
        <v/>
      </c>
      <c r="F886" s="12" t="str">
        <f t="shared" si="250"/>
        <v/>
      </c>
      <c r="G886" s="12"/>
      <c r="H886"/>
      <c r="I886"/>
      <c r="J886" s="12">
        <f t="shared" si="251"/>
        <v>0</v>
      </c>
      <c r="K886" s="12" t="str">
        <f t="shared" si="252"/>
        <v/>
      </c>
      <c r="L886" s="12" t="str">
        <f t="shared" si="253"/>
        <v/>
      </c>
      <c r="M886" s="12" t="str">
        <f t="shared" si="254"/>
        <v/>
      </c>
      <c r="N886" s="12"/>
      <c r="P886"/>
      <c r="Q886"/>
      <c r="R886" s="12">
        <f t="shared" si="255"/>
        <v>0</v>
      </c>
      <c r="S886" s="12" t="str">
        <f t="shared" si="256"/>
        <v/>
      </c>
      <c r="T886" s="12" t="str">
        <f t="shared" si="257"/>
        <v/>
      </c>
      <c r="U886" s="12" t="str">
        <f t="shared" si="258"/>
        <v/>
      </c>
      <c r="V886" s="12"/>
      <c r="Y886" s="12">
        <f t="shared" si="259"/>
        <v>0</v>
      </c>
      <c r="Z886" s="12">
        <f t="shared" si="260"/>
        <v>0</v>
      </c>
      <c r="AA886" s="12" t="str">
        <f t="shared" si="261"/>
        <v/>
      </c>
      <c r="AB886" s="12" t="str">
        <f t="shared" si="262"/>
        <v/>
      </c>
      <c r="AC886" s="12" t="str">
        <f t="shared" si="263"/>
        <v/>
      </c>
      <c r="AD886" s="12" t="str">
        <f>IF(OR(AE886="",AE886="(blank)",AE886="Grand Total"),"",MAX($AD$3:AD885)+1)</f>
        <v/>
      </c>
    </row>
    <row r="887" spans="3:30">
      <c r="C887" s="12">
        <f t="shared" si="247"/>
        <v>0</v>
      </c>
      <c r="D887" s="12">
        <f t="shared" si="248"/>
        <v>0</v>
      </c>
      <c r="E887" s="12" t="str">
        <f t="shared" si="249"/>
        <v/>
      </c>
      <c r="F887" s="12" t="str">
        <f t="shared" si="250"/>
        <v/>
      </c>
      <c r="G887" s="12"/>
      <c r="H887"/>
      <c r="I887"/>
      <c r="J887" s="12">
        <f t="shared" si="251"/>
        <v>0</v>
      </c>
      <c r="K887" s="12" t="str">
        <f t="shared" si="252"/>
        <v/>
      </c>
      <c r="L887" s="12" t="str">
        <f t="shared" si="253"/>
        <v/>
      </c>
      <c r="M887" s="12" t="str">
        <f t="shared" si="254"/>
        <v/>
      </c>
      <c r="N887" s="12"/>
      <c r="P887"/>
      <c r="Q887"/>
      <c r="R887" s="12">
        <f t="shared" si="255"/>
        <v>0</v>
      </c>
      <c r="S887" s="12" t="str">
        <f t="shared" si="256"/>
        <v/>
      </c>
      <c r="T887" s="12" t="str">
        <f t="shared" si="257"/>
        <v/>
      </c>
      <c r="U887" s="12" t="str">
        <f t="shared" si="258"/>
        <v/>
      </c>
      <c r="V887" s="12"/>
      <c r="Y887" s="12">
        <f t="shared" si="259"/>
        <v>0</v>
      </c>
      <c r="Z887" s="12">
        <f t="shared" si="260"/>
        <v>0</v>
      </c>
      <c r="AA887" s="12" t="str">
        <f t="shared" si="261"/>
        <v/>
      </c>
      <c r="AB887" s="12" t="str">
        <f t="shared" si="262"/>
        <v/>
      </c>
      <c r="AC887" s="12" t="str">
        <f t="shared" si="263"/>
        <v/>
      </c>
      <c r="AD887" s="12" t="str">
        <f>IF(OR(AE887="",AE887="(blank)",AE887="Grand Total"),"",MAX($AD$3:AD886)+1)</f>
        <v/>
      </c>
    </row>
    <row r="888" spans="3:30">
      <c r="C888" s="12">
        <f t="shared" si="247"/>
        <v>0</v>
      </c>
      <c r="D888" s="12">
        <f t="shared" si="248"/>
        <v>0</v>
      </c>
      <c r="E888" s="12" t="str">
        <f t="shared" si="249"/>
        <v/>
      </c>
      <c r="F888" s="12" t="str">
        <f t="shared" si="250"/>
        <v/>
      </c>
      <c r="G888" s="12"/>
      <c r="H888"/>
      <c r="I888"/>
      <c r="J888" s="12">
        <f t="shared" si="251"/>
        <v>0</v>
      </c>
      <c r="K888" s="12" t="str">
        <f t="shared" si="252"/>
        <v/>
      </c>
      <c r="L888" s="12" t="str">
        <f t="shared" si="253"/>
        <v/>
      </c>
      <c r="M888" s="12" t="str">
        <f t="shared" si="254"/>
        <v/>
      </c>
      <c r="N888" s="12"/>
      <c r="P888"/>
      <c r="Q888"/>
      <c r="R888" s="12">
        <f t="shared" si="255"/>
        <v>0</v>
      </c>
      <c r="S888" s="12" t="str">
        <f t="shared" si="256"/>
        <v/>
      </c>
      <c r="T888" s="12" t="str">
        <f t="shared" si="257"/>
        <v/>
      </c>
      <c r="U888" s="12" t="str">
        <f t="shared" si="258"/>
        <v/>
      </c>
      <c r="V888" s="12"/>
      <c r="Y888" s="12">
        <f t="shared" si="259"/>
        <v>0</v>
      </c>
      <c r="Z888" s="12">
        <f t="shared" si="260"/>
        <v>0</v>
      </c>
      <c r="AA888" s="12" t="str">
        <f t="shared" si="261"/>
        <v/>
      </c>
      <c r="AB888" s="12" t="str">
        <f t="shared" si="262"/>
        <v/>
      </c>
      <c r="AC888" s="12" t="str">
        <f t="shared" si="263"/>
        <v/>
      </c>
      <c r="AD888" s="12" t="str">
        <f>IF(OR(AE888="",AE888="(blank)",AE888="Grand Total"),"",MAX($AD$3:AD887)+1)</f>
        <v/>
      </c>
    </row>
    <row r="889" spans="3:30">
      <c r="C889" s="12">
        <f t="shared" si="247"/>
        <v>0</v>
      </c>
      <c r="D889" s="12">
        <f t="shared" si="248"/>
        <v>0</v>
      </c>
      <c r="E889" s="12" t="str">
        <f t="shared" si="249"/>
        <v/>
      </c>
      <c r="F889" s="12" t="str">
        <f t="shared" si="250"/>
        <v/>
      </c>
      <c r="G889" s="12"/>
      <c r="H889"/>
      <c r="I889"/>
      <c r="J889" s="12">
        <f t="shared" si="251"/>
        <v>0</v>
      </c>
      <c r="K889" s="12" t="str">
        <f t="shared" si="252"/>
        <v/>
      </c>
      <c r="L889" s="12" t="str">
        <f t="shared" si="253"/>
        <v/>
      </c>
      <c r="M889" s="12" t="str">
        <f t="shared" si="254"/>
        <v/>
      </c>
      <c r="N889" s="12"/>
      <c r="P889"/>
      <c r="Q889"/>
      <c r="R889" s="12">
        <f t="shared" si="255"/>
        <v>0</v>
      </c>
      <c r="S889" s="12" t="str">
        <f t="shared" si="256"/>
        <v/>
      </c>
      <c r="T889" s="12" t="str">
        <f t="shared" si="257"/>
        <v/>
      </c>
      <c r="U889" s="12" t="str">
        <f t="shared" si="258"/>
        <v/>
      </c>
      <c r="V889" s="12"/>
      <c r="Y889" s="12">
        <f t="shared" si="259"/>
        <v>0</v>
      </c>
      <c r="Z889" s="12">
        <f t="shared" si="260"/>
        <v>0</v>
      </c>
      <c r="AA889" s="12" t="str">
        <f t="shared" si="261"/>
        <v/>
      </c>
      <c r="AB889" s="12" t="str">
        <f t="shared" si="262"/>
        <v/>
      </c>
      <c r="AC889" s="12" t="str">
        <f t="shared" si="263"/>
        <v/>
      </c>
      <c r="AD889" s="12" t="str">
        <f>IF(OR(AE889="",AE889="(blank)",AE889="Grand Total"),"",MAX($AD$3:AD888)+1)</f>
        <v/>
      </c>
    </row>
    <row r="890" spans="3:30">
      <c r="C890" s="12">
        <f t="shared" si="247"/>
        <v>0</v>
      </c>
      <c r="D890" s="12">
        <f t="shared" si="248"/>
        <v>0</v>
      </c>
      <c r="E890" s="12" t="str">
        <f t="shared" si="249"/>
        <v/>
      </c>
      <c r="F890" s="12" t="str">
        <f t="shared" si="250"/>
        <v/>
      </c>
      <c r="G890" s="12"/>
      <c r="H890"/>
      <c r="I890"/>
      <c r="J890" s="12">
        <f t="shared" si="251"/>
        <v>0</v>
      </c>
      <c r="K890" s="12" t="str">
        <f t="shared" si="252"/>
        <v/>
      </c>
      <c r="L890" s="12" t="str">
        <f t="shared" si="253"/>
        <v/>
      </c>
      <c r="M890" s="12" t="str">
        <f t="shared" si="254"/>
        <v/>
      </c>
      <c r="N890" s="12"/>
      <c r="P890"/>
      <c r="Q890"/>
      <c r="R890" s="12">
        <f t="shared" si="255"/>
        <v>0</v>
      </c>
      <c r="S890" s="12" t="str">
        <f t="shared" si="256"/>
        <v/>
      </c>
      <c r="T890" s="12" t="str">
        <f t="shared" si="257"/>
        <v/>
      </c>
      <c r="U890" s="12" t="str">
        <f t="shared" si="258"/>
        <v/>
      </c>
      <c r="V890" s="12"/>
      <c r="Y890" s="12">
        <f t="shared" si="259"/>
        <v>0</v>
      </c>
      <c r="Z890" s="12">
        <f t="shared" si="260"/>
        <v>0</v>
      </c>
      <c r="AA890" s="12" t="str">
        <f t="shared" si="261"/>
        <v/>
      </c>
      <c r="AB890" s="12" t="str">
        <f t="shared" si="262"/>
        <v/>
      </c>
      <c r="AC890" s="12" t="str">
        <f t="shared" si="263"/>
        <v/>
      </c>
      <c r="AD890" s="12" t="str">
        <f>IF(OR(AE890="",AE890="(blank)",AE890="Grand Total"),"",MAX($AD$3:AD889)+1)</f>
        <v/>
      </c>
    </row>
    <row r="891" spans="3:30">
      <c r="C891" s="12">
        <f t="shared" si="247"/>
        <v>0</v>
      </c>
      <c r="D891" s="12">
        <f t="shared" si="248"/>
        <v>0</v>
      </c>
      <c r="E891" s="12" t="str">
        <f t="shared" si="249"/>
        <v/>
      </c>
      <c r="F891" s="12" t="str">
        <f t="shared" si="250"/>
        <v/>
      </c>
      <c r="G891" s="12"/>
      <c r="H891"/>
      <c r="I891"/>
      <c r="J891" s="12">
        <f t="shared" si="251"/>
        <v>0</v>
      </c>
      <c r="K891" s="12" t="str">
        <f t="shared" si="252"/>
        <v/>
      </c>
      <c r="L891" s="12" t="str">
        <f t="shared" si="253"/>
        <v/>
      </c>
      <c r="M891" s="12" t="str">
        <f t="shared" si="254"/>
        <v/>
      </c>
      <c r="N891" s="12"/>
      <c r="P891"/>
      <c r="Q891"/>
      <c r="R891" s="12">
        <f t="shared" si="255"/>
        <v>0</v>
      </c>
      <c r="S891" s="12" t="str">
        <f t="shared" si="256"/>
        <v/>
      </c>
      <c r="T891" s="12" t="str">
        <f t="shared" si="257"/>
        <v/>
      </c>
      <c r="U891" s="12" t="str">
        <f t="shared" si="258"/>
        <v/>
      </c>
      <c r="V891" s="12"/>
      <c r="Y891" s="12">
        <f t="shared" si="259"/>
        <v>0</v>
      </c>
      <c r="Z891" s="12">
        <f t="shared" si="260"/>
        <v>0</v>
      </c>
      <c r="AA891" s="12" t="str">
        <f t="shared" si="261"/>
        <v/>
      </c>
      <c r="AB891" s="12" t="str">
        <f t="shared" si="262"/>
        <v/>
      </c>
      <c r="AC891" s="12" t="str">
        <f t="shared" si="263"/>
        <v/>
      </c>
      <c r="AD891" s="12" t="str">
        <f>IF(OR(AE891="",AE891="(blank)",AE891="Grand Total"),"",MAX($AD$3:AD890)+1)</f>
        <v/>
      </c>
    </row>
    <row r="892" spans="3:30">
      <c r="C892" s="12">
        <f t="shared" si="247"/>
        <v>0</v>
      </c>
      <c r="D892" s="12">
        <f t="shared" si="248"/>
        <v>0</v>
      </c>
      <c r="E892" s="12" t="str">
        <f t="shared" si="249"/>
        <v/>
      </c>
      <c r="F892" s="12" t="str">
        <f t="shared" si="250"/>
        <v/>
      </c>
      <c r="G892" s="12"/>
      <c r="H892"/>
      <c r="I892"/>
      <c r="J892" s="12">
        <f t="shared" si="251"/>
        <v>0</v>
      </c>
      <c r="K892" s="12" t="str">
        <f t="shared" si="252"/>
        <v/>
      </c>
      <c r="L892" s="12" t="str">
        <f t="shared" si="253"/>
        <v/>
      </c>
      <c r="M892" s="12" t="str">
        <f t="shared" si="254"/>
        <v/>
      </c>
      <c r="N892" s="12"/>
      <c r="P892"/>
      <c r="Q892"/>
      <c r="R892" s="12">
        <f t="shared" si="255"/>
        <v>0</v>
      </c>
      <c r="S892" s="12" t="str">
        <f t="shared" si="256"/>
        <v/>
      </c>
      <c r="T892" s="12" t="str">
        <f t="shared" si="257"/>
        <v/>
      </c>
      <c r="U892" s="12" t="str">
        <f t="shared" si="258"/>
        <v/>
      </c>
      <c r="V892" s="12"/>
      <c r="Y892" s="12">
        <f t="shared" si="259"/>
        <v>0</v>
      </c>
      <c r="Z892" s="12">
        <f t="shared" si="260"/>
        <v>0</v>
      </c>
      <c r="AA892" s="12" t="str">
        <f t="shared" si="261"/>
        <v/>
      </c>
      <c r="AB892" s="12" t="str">
        <f t="shared" si="262"/>
        <v/>
      </c>
      <c r="AC892" s="12" t="str">
        <f t="shared" si="263"/>
        <v/>
      </c>
      <c r="AD892" s="12" t="str">
        <f>IF(OR(AE892="",AE892="(blank)",AE892="Grand Total"),"",MAX($AD$3:AD891)+1)</f>
        <v/>
      </c>
    </row>
    <row r="893" spans="3:30">
      <c r="C893" s="12">
        <f t="shared" si="247"/>
        <v>0</v>
      </c>
      <c r="D893" s="12">
        <f t="shared" si="248"/>
        <v>0</v>
      </c>
      <c r="E893" s="12" t="str">
        <f t="shared" si="249"/>
        <v/>
      </c>
      <c r="F893" s="12" t="str">
        <f t="shared" si="250"/>
        <v/>
      </c>
      <c r="G893" s="12"/>
      <c r="H893"/>
      <c r="I893"/>
      <c r="J893" s="12">
        <f t="shared" si="251"/>
        <v>0</v>
      </c>
      <c r="K893" s="12" t="str">
        <f t="shared" si="252"/>
        <v/>
      </c>
      <c r="L893" s="12" t="str">
        <f t="shared" si="253"/>
        <v/>
      </c>
      <c r="M893" s="12" t="str">
        <f t="shared" si="254"/>
        <v/>
      </c>
      <c r="N893" s="12"/>
      <c r="P893"/>
      <c r="Q893"/>
      <c r="R893" s="12">
        <f t="shared" si="255"/>
        <v>0</v>
      </c>
      <c r="S893" s="12" t="str">
        <f t="shared" si="256"/>
        <v/>
      </c>
      <c r="T893" s="12" t="str">
        <f t="shared" si="257"/>
        <v/>
      </c>
      <c r="U893" s="12" t="str">
        <f t="shared" si="258"/>
        <v/>
      </c>
      <c r="V893" s="12"/>
      <c r="Y893" s="12">
        <f t="shared" si="259"/>
        <v>0</v>
      </c>
      <c r="Z893" s="12">
        <f t="shared" si="260"/>
        <v>0</v>
      </c>
      <c r="AA893" s="12" t="str">
        <f t="shared" si="261"/>
        <v/>
      </c>
      <c r="AB893" s="12" t="str">
        <f t="shared" si="262"/>
        <v/>
      </c>
      <c r="AC893" s="12" t="str">
        <f t="shared" si="263"/>
        <v/>
      </c>
      <c r="AD893" s="12" t="str">
        <f>IF(OR(AE893="",AE893="(blank)",AE893="Grand Total"),"",MAX($AD$3:AD892)+1)</f>
        <v/>
      </c>
    </row>
    <row r="894" spans="3:30">
      <c r="C894" s="12">
        <f t="shared" si="247"/>
        <v>0</v>
      </c>
      <c r="D894" s="12">
        <f t="shared" si="248"/>
        <v>0</v>
      </c>
      <c r="E894" s="12" t="str">
        <f t="shared" si="249"/>
        <v/>
      </c>
      <c r="F894" s="12" t="str">
        <f t="shared" si="250"/>
        <v/>
      </c>
      <c r="G894" s="12"/>
      <c r="H894"/>
      <c r="I894"/>
      <c r="J894" s="12">
        <f t="shared" si="251"/>
        <v>0</v>
      </c>
      <c r="K894" s="12" t="str">
        <f t="shared" si="252"/>
        <v/>
      </c>
      <c r="L894" s="12" t="str">
        <f t="shared" si="253"/>
        <v/>
      </c>
      <c r="M894" s="12" t="str">
        <f t="shared" si="254"/>
        <v/>
      </c>
      <c r="N894" s="12"/>
      <c r="P894"/>
      <c r="Q894"/>
      <c r="R894" s="12">
        <f t="shared" si="255"/>
        <v>0</v>
      </c>
      <c r="S894" s="12" t="str">
        <f t="shared" si="256"/>
        <v/>
      </c>
      <c r="T894" s="12" t="str">
        <f t="shared" si="257"/>
        <v/>
      </c>
      <c r="U894" s="12" t="str">
        <f t="shared" si="258"/>
        <v/>
      </c>
      <c r="V894" s="12"/>
      <c r="Y894" s="12">
        <f t="shared" si="259"/>
        <v>0</v>
      </c>
      <c r="Z894" s="12">
        <f t="shared" si="260"/>
        <v>0</v>
      </c>
      <c r="AA894" s="12" t="str">
        <f t="shared" si="261"/>
        <v/>
      </c>
      <c r="AB894" s="12" t="str">
        <f t="shared" si="262"/>
        <v/>
      </c>
      <c r="AC894" s="12" t="str">
        <f t="shared" si="263"/>
        <v/>
      </c>
      <c r="AD894" s="12" t="str">
        <f>IF(OR(AE894="",AE894="(blank)",AE894="Grand Total"),"",MAX($AD$3:AD893)+1)</f>
        <v/>
      </c>
    </row>
    <row r="895" spans="3:30">
      <c r="C895" s="12">
        <f t="shared" si="247"/>
        <v>0</v>
      </c>
      <c r="D895" s="12">
        <f t="shared" si="248"/>
        <v>0</v>
      </c>
      <c r="E895" s="12" t="str">
        <f t="shared" si="249"/>
        <v/>
      </c>
      <c r="F895" s="12" t="str">
        <f t="shared" si="250"/>
        <v/>
      </c>
      <c r="G895" s="12"/>
      <c r="H895"/>
      <c r="I895"/>
      <c r="J895" s="12">
        <f t="shared" si="251"/>
        <v>0</v>
      </c>
      <c r="K895" s="12" t="str">
        <f t="shared" si="252"/>
        <v/>
      </c>
      <c r="L895" s="12" t="str">
        <f t="shared" si="253"/>
        <v/>
      </c>
      <c r="M895" s="12" t="str">
        <f t="shared" si="254"/>
        <v/>
      </c>
      <c r="N895" s="12"/>
      <c r="P895"/>
      <c r="Q895"/>
      <c r="R895" s="12">
        <f t="shared" si="255"/>
        <v>0</v>
      </c>
      <c r="S895" s="12" t="str">
        <f t="shared" si="256"/>
        <v/>
      </c>
      <c r="T895" s="12" t="str">
        <f t="shared" si="257"/>
        <v/>
      </c>
      <c r="U895" s="12" t="str">
        <f t="shared" si="258"/>
        <v/>
      </c>
      <c r="V895" s="12"/>
      <c r="Y895" s="12">
        <f t="shared" si="259"/>
        <v>0</v>
      </c>
      <c r="Z895" s="12">
        <f t="shared" si="260"/>
        <v>0</v>
      </c>
      <c r="AA895" s="12" t="str">
        <f t="shared" si="261"/>
        <v/>
      </c>
      <c r="AB895" s="12" t="str">
        <f t="shared" si="262"/>
        <v/>
      </c>
      <c r="AC895" s="12" t="str">
        <f t="shared" si="263"/>
        <v/>
      </c>
      <c r="AD895" s="12" t="str">
        <f>IF(OR(AE895="",AE895="(blank)",AE895="Grand Total"),"",MAX($AD$3:AD894)+1)</f>
        <v/>
      </c>
    </row>
    <row r="896" spans="3:30">
      <c r="C896" s="12">
        <f t="shared" si="247"/>
        <v>0</v>
      </c>
      <c r="D896" s="12">
        <f t="shared" si="248"/>
        <v>0</v>
      </c>
      <c r="E896" s="12" t="str">
        <f t="shared" si="249"/>
        <v/>
      </c>
      <c r="F896" s="12" t="str">
        <f t="shared" si="250"/>
        <v/>
      </c>
      <c r="G896" s="12"/>
      <c r="H896"/>
      <c r="I896"/>
      <c r="J896" s="12">
        <f t="shared" si="251"/>
        <v>0</v>
      </c>
      <c r="K896" s="12" t="str">
        <f t="shared" si="252"/>
        <v/>
      </c>
      <c r="L896" s="12" t="str">
        <f t="shared" si="253"/>
        <v/>
      </c>
      <c r="M896" s="12" t="str">
        <f t="shared" si="254"/>
        <v/>
      </c>
      <c r="N896" s="12"/>
      <c r="P896"/>
      <c r="Q896"/>
      <c r="R896" s="12">
        <f t="shared" si="255"/>
        <v>0</v>
      </c>
      <c r="S896" s="12" t="str">
        <f t="shared" si="256"/>
        <v/>
      </c>
      <c r="T896" s="12" t="str">
        <f t="shared" si="257"/>
        <v/>
      </c>
      <c r="U896" s="12" t="str">
        <f t="shared" si="258"/>
        <v/>
      </c>
      <c r="V896" s="12"/>
      <c r="Y896" s="12">
        <f t="shared" si="259"/>
        <v>0</v>
      </c>
      <c r="Z896" s="12">
        <f t="shared" si="260"/>
        <v>0</v>
      </c>
      <c r="AA896" s="12" t="str">
        <f t="shared" si="261"/>
        <v/>
      </c>
      <c r="AB896" s="12" t="str">
        <f t="shared" si="262"/>
        <v/>
      </c>
      <c r="AC896" s="12" t="str">
        <f t="shared" si="263"/>
        <v/>
      </c>
      <c r="AD896" s="12" t="str">
        <f>IF(OR(AE896="",AE896="(blank)",AE896="Grand Total"),"",MAX($AD$3:AD895)+1)</f>
        <v/>
      </c>
    </row>
    <row r="897" spans="3:30">
      <c r="C897" s="12">
        <f t="shared" si="247"/>
        <v>0</v>
      </c>
      <c r="D897" s="12">
        <f t="shared" si="248"/>
        <v>0</v>
      </c>
      <c r="E897" s="12" t="str">
        <f t="shared" si="249"/>
        <v/>
      </c>
      <c r="F897" s="12" t="str">
        <f t="shared" si="250"/>
        <v/>
      </c>
      <c r="G897" s="12"/>
      <c r="H897"/>
      <c r="I897"/>
      <c r="J897" s="12">
        <f t="shared" si="251"/>
        <v>0</v>
      </c>
      <c r="K897" s="12" t="str">
        <f t="shared" si="252"/>
        <v/>
      </c>
      <c r="L897" s="12" t="str">
        <f t="shared" si="253"/>
        <v/>
      </c>
      <c r="M897" s="12" t="str">
        <f t="shared" si="254"/>
        <v/>
      </c>
      <c r="N897" s="12"/>
      <c r="P897"/>
      <c r="Q897"/>
      <c r="R897" s="12">
        <f t="shared" si="255"/>
        <v>0</v>
      </c>
      <c r="S897" s="12" t="str">
        <f t="shared" si="256"/>
        <v/>
      </c>
      <c r="T897" s="12" t="str">
        <f t="shared" si="257"/>
        <v/>
      </c>
      <c r="U897" s="12" t="str">
        <f t="shared" si="258"/>
        <v/>
      </c>
      <c r="V897" s="12"/>
      <c r="Y897" s="12">
        <f t="shared" si="259"/>
        <v>0</v>
      </c>
      <c r="Z897" s="12">
        <f t="shared" si="260"/>
        <v>0</v>
      </c>
      <c r="AA897" s="12" t="str">
        <f t="shared" si="261"/>
        <v/>
      </c>
      <c r="AB897" s="12" t="str">
        <f t="shared" si="262"/>
        <v/>
      </c>
      <c r="AC897" s="12" t="str">
        <f t="shared" si="263"/>
        <v/>
      </c>
      <c r="AD897" s="12" t="str">
        <f>IF(OR(AE897="",AE897="(blank)",AE897="Grand Total"),"",MAX($AD$3:AD896)+1)</f>
        <v/>
      </c>
    </row>
    <row r="898" spans="3:30">
      <c r="C898" s="12">
        <f t="shared" si="247"/>
        <v>0</v>
      </c>
      <c r="D898" s="12">
        <f t="shared" si="248"/>
        <v>0</v>
      </c>
      <c r="E898" s="12" t="str">
        <f t="shared" si="249"/>
        <v/>
      </c>
      <c r="F898" s="12" t="str">
        <f t="shared" si="250"/>
        <v/>
      </c>
      <c r="G898" s="12"/>
      <c r="H898"/>
      <c r="I898"/>
      <c r="J898" s="12">
        <f t="shared" si="251"/>
        <v>0</v>
      </c>
      <c r="K898" s="12" t="str">
        <f t="shared" si="252"/>
        <v/>
      </c>
      <c r="L898" s="12" t="str">
        <f t="shared" si="253"/>
        <v/>
      </c>
      <c r="M898" s="12" t="str">
        <f t="shared" si="254"/>
        <v/>
      </c>
      <c r="N898" s="12"/>
      <c r="P898"/>
      <c r="Q898"/>
      <c r="R898" s="12">
        <f t="shared" si="255"/>
        <v>0</v>
      </c>
      <c r="S898" s="12" t="str">
        <f t="shared" si="256"/>
        <v/>
      </c>
      <c r="T898" s="12" t="str">
        <f t="shared" si="257"/>
        <v/>
      </c>
      <c r="U898" s="12" t="str">
        <f t="shared" si="258"/>
        <v/>
      </c>
      <c r="V898" s="12"/>
      <c r="Y898" s="12">
        <f t="shared" si="259"/>
        <v>0</v>
      </c>
      <c r="Z898" s="12">
        <f t="shared" si="260"/>
        <v>0</v>
      </c>
      <c r="AA898" s="12" t="str">
        <f t="shared" si="261"/>
        <v/>
      </c>
      <c r="AB898" s="12" t="str">
        <f t="shared" si="262"/>
        <v/>
      </c>
      <c r="AC898" s="12" t="str">
        <f t="shared" si="263"/>
        <v/>
      </c>
      <c r="AD898" s="12" t="str">
        <f>IF(OR(AE898="",AE898="(blank)",AE898="Grand Total"),"",MAX($AD$3:AD897)+1)</f>
        <v/>
      </c>
    </row>
    <row r="899" spans="3:30">
      <c r="C899" s="12">
        <f t="shared" si="247"/>
        <v>0</v>
      </c>
      <c r="D899" s="12">
        <f t="shared" si="248"/>
        <v>0</v>
      </c>
      <c r="E899" s="12" t="str">
        <f t="shared" si="249"/>
        <v/>
      </c>
      <c r="F899" s="12" t="str">
        <f t="shared" si="250"/>
        <v/>
      </c>
      <c r="G899" s="12"/>
      <c r="H899"/>
      <c r="I899"/>
      <c r="J899" s="12">
        <f t="shared" si="251"/>
        <v>0</v>
      </c>
      <c r="K899" s="12" t="str">
        <f t="shared" si="252"/>
        <v/>
      </c>
      <c r="L899" s="12" t="str">
        <f t="shared" si="253"/>
        <v/>
      </c>
      <c r="M899" s="12" t="str">
        <f t="shared" si="254"/>
        <v/>
      </c>
      <c r="N899" s="12"/>
      <c r="P899"/>
      <c r="Q899"/>
      <c r="R899" s="12">
        <f t="shared" si="255"/>
        <v>0</v>
      </c>
      <c r="S899" s="12" t="str">
        <f t="shared" si="256"/>
        <v/>
      </c>
      <c r="T899" s="12" t="str">
        <f t="shared" si="257"/>
        <v/>
      </c>
      <c r="U899" s="12" t="str">
        <f t="shared" si="258"/>
        <v/>
      </c>
      <c r="V899" s="12"/>
      <c r="Y899" s="12">
        <f t="shared" si="259"/>
        <v>0</v>
      </c>
      <c r="Z899" s="12">
        <f t="shared" si="260"/>
        <v>0</v>
      </c>
      <c r="AA899" s="12" t="str">
        <f t="shared" si="261"/>
        <v/>
      </c>
      <c r="AB899" s="12" t="str">
        <f t="shared" si="262"/>
        <v/>
      </c>
      <c r="AC899" s="12" t="str">
        <f t="shared" si="263"/>
        <v/>
      </c>
      <c r="AD899" s="12" t="str">
        <f>IF(OR(AE899="",AE899="(blank)",AE899="Grand Total"),"",MAX($AD$3:AD898)+1)</f>
        <v/>
      </c>
    </row>
    <row r="900" spans="3:30">
      <c r="C900" s="12">
        <f t="shared" si="247"/>
        <v>0</v>
      </c>
      <c r="D900" s="12">
        <f t="shared" si="248"/>
        <v>0</v>
      </c>
      <c r="E900" s="12" t="str">
        <f t="shared" si="249"/>
        <v/>
      </c>
      <c r="F900" s="12" t="str">
        <f t="shared" si="250"/>
        <v/>
      </c>
      <c r="G900" s="12"/>
      <c r="H900"/>
      <c r="I900"/>
      <c r="J900" s="12">
        <f t="shared" si="251"/>
        <v>0</v>
      </c>
      <c r="K900" s="12" t="str">
        <f t="shared" si="252"/>
        <v/>
      </c>
      <c r="L900" s="12" t="str">
        <f t="shared" si="253"/>
        <v/>
      </c>
      <c r="M900" s="12" t="str">
        <f t="shared" si="254"/>
        <v/>
      </c>
      <c r="N900" s="12"/>
      <c r="P900"/>
      <c r="Q900"/>
      <c r="R900" s="12">
        <f t="shared" si="255"/>
        <v>0</v>
      </c>
      <c r="S900" s="12" t="str">
        <f t="shared" si="256"/>
        <v/>
      </c>
      <c r="T900" s="12" t="str">
        <f t="shared" si="257"/>
        <v/>
      </c>
      <c r="U900" s="12" t="str">
        <f t="shared" si="258"/>
        <v/>
      </c>
      <c r="V900" s="12"/>
      <c r="Y900" s="12">
        <f t="shared" si="259"/>
        <v>0</v>
      </c>
      <c r="Z900" s="12">
        <f t="shared" si="260"/>
        <v>0</v>
      </c>
      <c r="AA900" s="12" t="str">
        <f t="shared" si="261"/>
        <v/>
      </c>
      <c r="AB900" s="12" t="str">
        <f t="shared" si="262"/>
        <v/>
      </c>
      <c r="AC900" s="12" t="str">
        <f t="shared" si="263"/>
        <v/>
      </c>
      <c r="AD900" s="12" t="str">
        <f>IF(OR(AE900="",AE900="(blank)",AE900="Grand Total"),"",MAX($AD$3:AD899)+1)</f>
        <v/>
      </c>
    </row>
    <row r="901" spans="3:30">
      <c r="C901" s="12">
        <f t="shared" si="247"/>
        <v>0</v>
      </c>
      <c r="D901" s="12">
        <f t="shared" si="248"/>
        <v>0</v>
      </c>
      <c r="E901" s="12" t="str">
        <f t="shared" si="249"/>
        <v/>
      </c>
      <c r="F901" s="12" t="str">
        <f t="shared" si="250"/>
        <v/>
      </c>
      <c r="G901" s="12"/>
      <c r="H901"/>
      <c r="I901"/>
      <c r="J901" s="12">
        <f t="shared" si="251"/>
        <v>0</v>
      </c>
      <c r="K901" s="12" t="str">
        <f t="shared" si="252"/>
        <v/>
      </c>
      <c r="L901" s="12" t="str">
        <f t="shared" si="253"/>
        <v/>
      </c>
      <c r="M901" s="12" t="str">
        <f t="shared" si="254"/>
        <v/>
      </c>
      <c r="N901" s="12"/>
      <c r="P901"/>
      <c r="Q901"/>
      <c r="R901" s="12">
        <f t="shared" si="255"/>
        <v>0</v>
      </c>
      <c r="S901" s="12" t="str">
        <f t="shared" si="256"/>
        <v/>
      </c>
      <c r="T901" s="12" t="str">
        <f t="shared" si="257"/>
        <v/>
      </c>
      <c r="U901" s="12" t="str">
        <f t="shared" si="258"/>
        <v/>
      </c>
      <c r="V901" s="12"/>
      <c r="Y901" s="12">
        <f t="shared" si="259"/>
        <v>0</v>
      </c>
      <c r="Z901" s="12">
        <f t="shared" si="260"/>
        <v>0</v>
      </c>
      <c r="AA901" s="12" t="str">
        <f t="shared" si="261"/>
        <v/>
      </c>
      <c r="AB901" s="12" t="str">
        <f t="shared" si="262"/>
        <v/>
      </c>
      <c r="AC901" s="12" t="str">
        <f t="shared" si="263"/>
        <v/>
      </c>
      <c r="AD901" s="12" t="str">
        <f>IF(OR(AE901="",AE901="(blank)",AE901="Grand Total"),"",MAX($AD$3:AD900)+1)</f>
        <v/>
      </c>
    </row>
    <row r="902" spans="3:30">
      <c r="C902" s="12">
        <f t="shared" si="247"/>
        <v>0</v>
      </c>
      <c r="D902" s="12">
        <f t="shared" si="248"/>
        <v>0</v>
      </c>
      <c r="E902" s="12" t="str">
        <f t="shared" si="249"/>
        <v/>
      </c>
      <c r="F902" s="12" t="str">
        <f t="shared" si="250"/>
        <v/>
      </c>
      <c r="G902" s="12"/>
      <c r="H902"/>
      <c r="I902"/>
      <c r="J902" s="12">
        <f t="shared" si="251"/>
        <v>0</v>
      </c>
      <c r="K902" s="12" t="str">
        <f t="shared" si="252"/>
        <v/>
      </c>
      <c r="L902" s="12" t="str">
        <f t="shared" si="253"/>
        <v/>
      </c>
      <c r="M902" s="12" t="str">
        <f t="shared" si="254"/>
        <v/>
      </c>
      <c r="N902" s="12"/>
      <c r="P902"/>
      <c r="Q902"/>
      <c r="R902" s="12">
        <f t="shared" si="255"/>
        <v>0</v>
      </c>
      <c r="S902" s="12" t="str">
        <f t="shared" si="256"/>
        <v/>
      </c>
      <c r="T902" s="12" t="str">
        <f t="shared" si="257"/>
        <v/>
      </c>
      <c r="U902" s="12" t="str">
        <f t="shared" si="258"/>
        <v/>
      </c>
      <c r="V902" s="12"/>
      <c r="Y902" s="12">
        <f t="shared" si="259"/>
        <v>0</v>
      </c>
      <c r="Z902" s="12">
        <f t="shared" si="260"/>
        <v>0</v>
      </c>
      <c r="AA902" s="12" t="str">
        <f t="shared" si="261"/>
        <v/>
      </c>
      <c r="AB902" s="12" t="str">
        <f t="shared" si="262"/>
        <v/>
      </c>
      <c r="AC902" s="12" t="str">
        <f t="shared" si="263"/>
        <v/>
      </c>
      <c r="AD902" s="12" t="str">
        <f>IF(OR(AE902="",AE902="(blank)",AE902="Grand Total"),"",MAX($AD$3:AD901)+1)</f>
        <v/>
      </c>
    </row>
    <row r="903" spans="3:30">
      <c r="C903" s="12">
        <f t="shared" si="247"/>
        <v>0</v>
      </c>
      <c r="D903" s="12">
        <f t="shared" si="248"/>
        <v>0</v>
      </c>
      <c r="E903" s="12" t="str">
        <f t="shared" si="249"/>
        <v/>
      </c>
      <c r="F903" s="12" t="str">
        <f t="shared" si="250"/>
        <v/>
      </c>
      <c r="G903" s="12"/>
      <c r="H903"/>
      <c r="I903"/>
      <c r="J903" s="12">
        <f t="shared" si="251"/>
        <v>0</v>
      </c>
      <c r="K903" s="12" t="str">
        <f t="shared" si="252"/>
        <v/>
      </c>
      <c r="L903" s="12" t="str">
        <f t="shared" si="253"/>
        <v/>
      </c>
      <c r="M903" s="12" t="str">
        <f t="shared" si="254"/>
        <v/>
      </c>
      <c r="N903" s="12"/>
      <c r="P903"/>
      <c r="Q903"/>
      <c r="R903" s="12">
        <f t="shared" si="255"/>
        <v>0</v>
      </c>
      <c r="S903" s="12" t="str">
        <f t="shared" si="256"/>
        <v/>
      </c>
      <c r="T903" s="12" t="str">
        <f t="shared" si="257"/>
        <v/>
      </c>
      <c r="U903" s="12" t="str">
        <f t="shared" si="258"/>
        <v/>
      </c>
      <c r="V903" s="12"/>
      <c r="Y903" s="12">
        <f t="shared" si="259"/>
        <v>0</v>
      </c>
      <c r="Z903" s="12">
        <f t="shared" si="260"/>
        <v>0</v>
      </c>
      <c r="AA903" s="12" t="str">
        <f t="shared" si="261"/>
        <v/>
      </c>
      <c r="AB903" s="12" t="str">
        <f t="shared" si="262"/>
        <v/>
      </c>
      <c r="AC903" s="12" t="str">
        <f t="shared" si="263"/>
        <v/>
      </c>
      <c r="AD903" s="12" t="str">
        <f>IF(OR(AE903="",AE903="(blank)",AE903="Grand Total"),"",MAX($AD$3:AD902)+1)</f>
        <v/>
      </c>
    </row>
    <row r="904" spans="3:30">
      <c r="C904" s="12">
        <f t="shared" si="247"/>
        <v>0</v>
      </c>
      <c r="D904" s="12">
        <f t="shared" si="248"/>
        <v>0</v>
      </c>
      <c r="E904" s="12" t="str">
        <f t="shared" si="249"/>
        <v/>
      </c>
      <c r="F904" s="12" t="str">
        <f t="shared" si="250"/>
        <v/>
      </c>
      <c r="G904" s="12"/>
      <c r="H904"/>
      <c r="I904"/>
      <c r="J904" s="12">
        <f t="shared" si="251"/>
        <v>0</v>
      </c>
      <c r="K904" s="12" t="str">
        <f t="shared" si="252"/>
        <v/>
      </c>
      <c r="L904" s="12" t="str">
        <f t="shared" si="253"/>
        <v/>
      </c>
      <c r="M904" s="12" t="str">
        <f t="shared" si="254"/>
        <v/>
      </c>
      <c r="N904" s="12"/>
      <c r="P904"/>
      <c r="Q904"/>
      <c r="R904" s="12">
        <f t="shared" si="255"/>
        <v>0</v>
      </c>
      <c r="S904" s="12" t="str">
        <f t="shared" si="256"/>
        <v/>
      </c>
      <c r="T904" s="12" t="str">
        <f t="shared" si="257"/>
        <v/>
      </c>
      <c r="U904" s="12" t="str">
        <f t="shared" si="258"/>
        <v/>
      </c>
      <c r="V904" s="12"/>
      <c r="Y904" s="12">
        <f t="shared" si="259"/>
        <v>0</v>
      </c>
      <c r="Z904" s="12">
        <f t="shared" si="260"/>
        <v>0</v>
      </c>
      <c r="AA904" s="12" t="str">
        <f t="shared" si="261"/>
        <v/>
      </c>
      <c r="AB904" s="12" t="str">
        <f t="shared" si="262"/>
        <v/>
      </c>
      <c r="AC904" s="12" t="str">
        <f t="shared" si="263"/>
        <v/>
      </c>
      <c r="AD904" s="12" t="str">
        <f>IF(OR(AE904="",AE904="(blank)",AE904="Grand Total"),"",MAX($AD$3:AD903)+1)</f>
        <v/>
      </c>
    </row>
    <row r="905" spans="3:30">
      <c r="C905" s="12">
        <f t="shared" si="247"/>
        <v>0</v>
      </c>
      <c r="D905" s="12">
        <f t="shared" si="248"/>
        <v>0</v>
      </c>
      <c r="E905" s="12" t="str">
        <f t="shared" si="249"/>
        <v/>
      </c>
      <c r="F905" s="12" t="str">
        <f t="shared" si="250"/>
        <v/>
      </c>
      <c r="G905" s="12"/>
      <c r="H905"/>
      <c r="I905"/>
      <c r="J905" s="12">
        <f t="shared" si="251"/>
        <v>0</v>
      </c>
      <c r="K905" s="12" t="str">
        <f t="shared" si="252"/>
        <v/>
      </c>
      <c r="L905" s="12" t="str">
        <f t="shared" si="253"/>
        <v/>
      </c>
      <c r="M905" s="12" t="str">
        <f t="shared" si="254"/>
        <v/>
      </c>
      <c r="N905" s="12"/>
      <c r="P905"/>
      <c r="Q905"/>
      <c r="R905" s="12">
        <f t="shared" si="255"/>
        <v>0</v>
      </c>
      <c r="S905" s="12" t="str">
        <f t="shared" si="256"/>
        <v/>
      </c>
      <c r="T905" s="12" t="str">
        <f t="shared" si="257"/>
        <v/>
      </c>
      <c r="U905" s="12" t="str">
        <f t="shared" si="258"/>
        <v/>
      </c>
      <c r="V905" s="12"/>
      <c r="Y905" s="12">
        <f t="shared" si="259"/>
        <v>0</v>
      </c>
      <c r="Z905" s="12">
        <f t="shared" si="260"/>
        <v>0</v>
      </c>
      <c r="AA905" s="12" t="str">
        <f t="shared" si="261"/>
        <v/>
      </c>
      <c r="AB905" s="12" t="str">
        <f t="shared" si="262"/>
        <v/>
      </c>
      <c r="AC905" s="12" t="str">
        <f t="shared" si="263"/>
        <v/>
      </c>
      <c r="AD905" s="12" t="str">
        <f>IF(OR(AE905="",AE905="(blank)",AE905="Grand Total"),"",MAX($AD$3:AD904)+1)</f>
        <v/>
      </c>
    </row>
    <row r="906" spans="3:30">
      <c r="C906" s="12">
        <f t="shared" si="247"/>
        <v>0</v>
      </c>
      <c r="D906" s="12">
        <f t="shared" si="248"/>
        <v>0</v>
      </c>
      <c r="E906" s="12" t="str">
        <f t="shared" si="249"/>
        <v/>
      </c>
      <c r="F906" s="12" t="str">
        <f t="shared" si="250"/>
        <v/>
      </c>
      <c r="G906" s="12"/>
      <c r="H906"/>
      <c r="I906"/>
      <c r="J906" s="12">
        <f t="shared" si="251"/>
        <v>0</v>
      </c>
      <c r="K906" s="12" t="str">
        <f t="shared" si="252"/>
        <v/>
      </c>
      <c r="L906" s="12" t="str">
        <f t="shared" si="253"/>
        <v/>
      </c>
      <c r="M906" s="12" t="str">
        <f t="shared" si="254"/>
        <v/>
      </c>
      <c r="N906" s="12"/>
      <c r="P906"/>
      <c r="Q906"/>
      <c r="R906" s="12">
        <f t="shared" si="255"/>
        <v>0</v>
      </c>
      <c r="S906" s="12" t="str">
        <f t="shared" si="256"/>
        <v/>
      </c>
      <c r="T906" s="12" t="str">
        <f t="shared" si="257"/>
        <v/>
      </c>
      <c r="U906" s="12" t="str">
        <f t="shared" si="258"/>
        <v/>
      </c>
      <c r="V906" s="12"/>
      <c r="Y906" s="12">
        <f t="shared" si="259"/>
        <v>0</v>
      </c>
      <c r="Z906" s="12">
        <f t="shared" si="260"/>
        <v>0</v>
      </c>
      <c r="AA906" s="12" t="str">
        <f t="shared" si="261"/>
        <v/>
      </c>
      <c r="AB906" s="12" t="str">
        <f t="shared" si="262"/>
        <v/>
      </c>
      <c r="AC906" s="12" t="str">
        <f t="shared" si="263"/>
        <v/>
      </c>
      <c r="AD906" s="12" t="str">
        <f>IF(OR(AE906="",AE906="(blank)",AE906="Grand Total"),"",MAX($AD$3:AD905)+1)</f>
        <v/>
      </c>
    </row>
    <row r="907" spans="3:30">
      <c r="C907" s="12">
        <f t="shared" si="247"/>
        <v>0</v>
      </c>
      <c r="D907" s="12">
        <f t="shared" si="248"/>
        <v>0</v>
      </c>
      <c r="E907" s="12" t="str">
        <f t="shared" si="249"/>
        <v/>
      </c>
      <c r="F907" s="12" t="str">
        <f t="shared" si="250"/>
        <v/>
      </c>
      <c r="G907" s="12"/>
      <c r="H907"/>
      <c r="I907"/>
      <c r="J907" s="12">
        <f t="shared" si="251"/>
        <v>0</v>
      </c>
      <c r="K907" s="12" t="str">
        <f t="shared" si="252"/>
        <v/>
      </c>
      <c r="L907" s="12" t="str">
        <f t="shared" si="253"/>
        <v/>
      </c>
      <c r="M907" s="12" t="str">
        <f t="shared" si="254"/>
        <v/>
      </c>
      <c r="N907" s="12"/>
      <c r="P907"/>
      <c r="Q907"/>
      <c r="R907" s="12">
        <f t="shared" si="255"/>
        <v>0</v>
      </c>
      <c r="S907" s="12" t="str">
        <f t="shared" si="256"/>
        <v/>
      </c>
      <c r="T907" s="12" t="str">
        <f t="shared" si="257"/>
        <v/>
      </c>
      <c r="U907" s="12" t="str">
        <f t="shared" si="258"/>
        <v/>
      </c>
      <c r="V907" s="12"/>
      <c r="Y907" s="12">
        <f t="shared" si="259"/>
        <v>0</v>
      </c>
      <c r="Z907" s="12">
        <f t="shared" si="260"/>
        <v>0</v>
      </c>
      <c r="AA907" s="12" t="str">
        <f t="shared" si="261"/>
        <v/>
      </c>
      <c r="AB907" s="12" t="str">
        <f t="shared" si="262"/>
        <v/>
      </c>
      <c r="AC907" s="12" t="str">
        <f t="shared" si="263"/>
        <v/>
      </c>
      <c r="AD907" s="12" t="str">
        <f>IF(OR(AE907="",AE907="(blank)",AE907="Grand Total"),"",MAX($AD$3:AD906)+1)</f>
        <v/>
      </c>
    </row>
    <row r="908" spans="3:30">
      <c r="C908" s="12">
        <f t="shared" si="247"/>
        <v>0</v>
      </c>
      <c r="D908" s="12">
        <f t="shared" si="248"/>
        <v>0</v>
      </c>
      <c r="E908" s="12" t="str">
        <f t="shared" si="249"/>
        <v/>
      </c>
      <c r="F908" s="12" t="str">
        <f t="shared" si="250"/>
        <v/>
      </c>
      <c r="G908" s="12"/>
      <c r="H908"/>
      <c r="I908"/>
      <c r="J908" s="12">
        <f t="shared" si="251"/>
        <v>0</v>
      </c>
      <c r="K908" s="12" t="str">
        <f t="shared" si="252"/>
        <v/>
      </c>
      <c r="L908" s="12" t="str">
        <f t="shared" si="253"/>
        <v/>
      </c>
      <c r="M908" s="12" t="str">
        <f t="shared" si="254"/>
        <v/>
      </c>
      <c r="N908" s="12"/>
      <c r="P908"/>
      <c r="Q908"/>
      <c r="R908" s="12">
        <f t="shared" si="255"/>
        <v>0</v>
      </c>
      <c r="S908" s="12" t="str">
        <f t="shared" si="256"/>
        <v/>
      </c>
      <c r="T908" s="12" t="str">
        <f t="shared" si="257"/>
        <v/>
      </c>
      <c r="U908" s="12" t="str">
        <f t="shared" si="258"/>
        <v/>
      </c>
      <c r="V908" s="12"/>
      <c r="Y908" s="12">
        <f t="shared" si="259"/>
        <v>0</v>
      </c>
      <c r="Z908" s="12">
        <f t="shared" si="260"/>
        <v>0</v>
      </c>
      <c r="AA908" s="12" t="str">
        <f t="shared" si="261"/>
        <v/>
      </c>
      <c r="AB908" s="12" t="str">
        <f t="shared" si="262"/>
        <v/>
      </c>
      <c r="AC908" s="12" t="str">
        <f t="shared" si="263"/>
        <v/>
      </c>
      <c r="AD908" s="12" t="str">
        <f>IF(OR(AE908="",AE908="(blank)",AE908="Grand Total"),"",MAX($AD$3:AD907)+1)</f>
        <v/>
      </c>
    </row>
    <row r="909" spans="3:30">
      <c r="C909" s="12">
        <f t="shared" si="247"/>
        <v>0</v>
      </c>
      <c r="D909" s="12">
        <f t="shared" si="248"/>
        <v>0</v>
      </c>
      <c r="E909" s="12" t="str">
        <f t="shared" si="249"/>
        <v/>
      </c>
      <c r="F909" s="12" t="str">
        <f t="shared" si="250"/>
        <v/>
      </c>
      <c r="G909" s="12"/>
      <c r="H909"/>
      <c r="I909"/>
      <c r="J909" s="12">
        <f t="shared" si="251"/>
        <v>0</v>
      </c>
      <c r="K909" s="12" t="str">
        <f t="shared" si="252"/>
        <v/>
      </c>
      <c r="L909" s="12" t="str">
        <f t="shared" si="253"/>
        <v/>
      </c>
      <c r="M909" s="12" t="str">
        <f t="shared" si="254"/>
        <v/>
      </c>
      <c r="N909" s="12"/>
      <c r="P909"/>
      <c r="Q909"/>
      <c r="R909" s="12">
        <f t="shared" si="255"/>
        <v>0</v>
      </c>
      <c r="S909" s="12" t="str">
        <f t="shared" si="256"/>
        <v/>
      </c>
      <c r="T909" s="12" t="str">
        <f t="shared" si="257"/>
        <v/>
      </c>
      <c r="U909" s="12" t="str">
        <f t="shared" si="258"/>
        <v/>
      </c>
      <c r="V909" s="12"/>
      <c r="Y909" s="12">
        <f t="shared" si="259"/>
        <v>0</v>
      </c>
      <c r="Z909" s="12">
        <f t="shared" si="260"/>
        <v>0</v>
      </c>
      <c r="AA909" s="12" t="str">
        <f t="shared" si="261"/>
        <v/>
      </c>
      <c r="AB909" s="12" t="str">
        <f t="shared" si="262"/>
        <v/>
      </c>
      <c r="AC909" s="12" t="str">
        <f t="shared" si="263"/>
        <v/>
      </c>
      <c r="AD909" s="12" t="str">
        <f>IF(OR(AE909="",AE909="(blank)",AE909="Grand Total"),"",MAX($AD$3:AD908)+1)</f>
        <v/>
      </c>
    </row>
    <row r="910" spans="3:30">
      <c r="C910" s="12">
        <f t="shared" si="247"/>
        <v>0</v>
      </c>
      <c r="D910" s="12">
        <f t="shared" si="248"/>
        <v>0</v>
      </c>
      <c r="E910" s="12" t="str">
        <f t="shared" si="249"/>
        <v/>
      </c>
      <c r="F910" s="12" t="str">
        <f t="shared" si="250"/>
        <v/>
      </c>
      <c r="G910" s="12"/>
      <c r="H910"/>
      <c r="I910"/>
      <c r="J910" s="12">
        <f t="shared" si="251"/>
        <v>0</v>
      </c>
      <c r="K910" s="12" t="str">
        <f t="shared" si="252"/>
        <v/>
      </c>
      <c r="L910" s="12" t="str">
        <f t="shared" si="253"/>
        <v/>
      </c>
      <c r="M910" s="12" t="str">
        <f t="shared" si="254"/>
        <v/>
      </c>
      <c r="N910" s="12"/>
      <c r="P910"/>
      <c r="Q910"/>
      <c r="R910" s="12">
        <f t="shared" si="255"/>
        <v>0</v>
      </c>
      <c r="S910" s="12" t="str">
        <f t="shared" si="256"/>
        <v/>
      </c>
      <c r="T910" s="12" t="str">
        <f t="shared" si="257"/>
        <v/>
      </c>
      <c r="U910" s="12" t="str">
        <f t="shared" si="258"/>
        <v/>
      </c>
      <c r="V910" s="12"/>
      <c r="Y910" s="12">
        <f t="shared" si="259"/>
        <v>0</v>
      </c>
      <c r="Z910" s="12">
        <f t="shared" si="260"/>
        <v>0</v>
      </c>
      <c r="AA910" s="12" t="str">
        <f t="shared" si="261"/>
        <v/>
      </c>
      <c r="AB910" s="12" t="str">
        <f t="shared" si="262"/>
        <v/>
      </c>
      <c r="AC910" s="12" t="str">
        <f t="shared" si="263"/>
        <v/>
      </c>
      <c r="AD910" s="12" t="str">
        <f>IF(OR(AE910="",AE910="(blank)",AE910="Grand Total"),"",MAX($AD$3:AD909)+1)</f>
        <v/>
      </c>
    </row>
    <row r="911" spans="3:30">
      <c r="C911" s="12">
        <f t="shared" si="247"/>
        <v>0</v>
      </c>
      <c r="D911" s="12">
        <f t="shared" si="248"/>
        <v>0</v>
      </c>
      <c r="E911" s="12" t="str">
        <f t="shared" si="249"/>
        <v/>
      </c>
      <c r="F911" s="12" t="str">
        <f t="shared" si="250"/>
        <v/>
      </c>
      <c r="G911" s="12"/>
      <c r="H911"/>
      <c r="I911"/>
      <c r="J911" s="12">
        <f t="shared" si="251"/>
        <v>0</v>
      </c>
      <c r="K911" s="12" t="str">
        <f t="shared" si="252"/>
        <v/>
      </c>
      <c r="L911" s="12" t="str">
        <f t="shared" si="253"/>
        <v/>
      </c>
      <c r="M911" s="12" t="str">
        <f t="shared" si="254"/>
        <v/>
      </c>
      <c r="N911" s="12"/>
      <c r="P911"/>
      <c r="Q911"/>
      <c r="R911" s="12">
        <f t="shared" si="255"/>
        <v>0</v>
      </c>
      <c r="S911" s="12" t="str">
        <f t="shared" si="256"/>
        <v/>
      </c>
      <c r="T911" s="12" t="str">
        <f t="shared" si="257"/>
        <v/>
      </c>
      <c r="U911" s="12" t="str">
        <f t="shared" si="258"/>
        <v/>
      </c>
      <c r="V911" s="12"/>
      <c r="Y911" s="12">
        <f t="shared" si="259"/>
        <v>0</v>
      </c>
      <c r="Z911" s="12">
        <f t="shared" si="260"/>
        <v>0</v>
      </c>
      <c r="AA911" s="12" t="str">
        <f t="shared" si="261"/>
        <v/>
      </c>
      <c r="AB911" s="12" t="str">
        <f t="shared" si="262"/>
        <v/>
      </c>
      <c r="AC911" s="12" t="str">
        <f t="shared" si="263"/>
        <v/>
      </c>
      <c r="AD911" s="12" t="str">
        <f>IF(OR(AE911="",AE911="(blank)",AE911="Grand Total"),"",MAX($AD$3:AD910)+1)</f>
        <v/>
      </c>
    </row>
    <row r="912" spans="3:30">
      <c r="C912" s="12">
        <f t="shared" si="247"/>
        <v>0</v>
      </c>
      <c r="D912" s="12">
        <f t="shared" si="248"/>
        <v>0</v>
      </c>
      <c r="E912" s="12" t="str">
        <f t="shared" si="249"/>
        <v/>
      </c>
      <c r="F912" s="12" t="str">
        <f t="shared" si="250"/>
        <v/>
      </c>
      <c r="G912" s="12"/>
      <c r="H912"/>
      <c r="I912"/>
      <c r="J912" s="12">
        <f t="shared" si="251"/>
        <v>0</v>
      </c>
      <c r="K912" s="12" t="str">
        <f t="shared" si="252"/>
        <v/>
      </c>
      <c r="L912" s="12" t="str">
        <f t="shared" si="253"/>
        <v/>
      </c>
      <c r="M912" s="12" t="str">
        <f t="shared" si="254"/>
        <v/>
      </c>
      <c r="N912" s="12"/>
      <c r="P912"/>
      <c r="Q912"/>
      <c r="R912" s="12">
        <f t="shared" si="255"/>
        <v>0</v>
      </c>
      <c r="S912" s="12" t="str">
        <f t="shared" si="256"/>
        <v/>
      </c>
      <c r="T912" s="12" t="str">
        <f t="shared" si="257"/>
        <v/>
      </c>
      <c r="U912" s="12" t="str">
        <f t="shared" si="258"/>
        <v/>
      </c>
      <c r="V912" s="12"/>
      <c r="Y912" s="12">
        <f t="shared" si="259"/>
        <v>0</v>
      </c>
      <c r="Z912" s="12">
        <f t="shared" si="260"/>
        <v>0</v>
      </c>
      <c r="AA912" s="12" t="str">
        <f t="shared" si="261"/>
        <v/>
      </c>
      <c r="AB912" s="12" t="str">
        <f t="shared" si="262"/>
        <v/>
      </c>
      <c r="AC912" s="12" t="str">
        <f t="shared" si="263"/>
        <v/>
      </c>
      <c r="AD912" s="12" t="str">
        <f>IF(OR(AE912="",AE912="(blank)",AE912="Grand Total"),"",MAX($AD$3:AD911)+1)</f>
        <v/>
      </c>
    </row>
    <row r="913" spans="3:30">
      <c r="C913" s="12">
        <f t="shared" si="247"/>
        <v>0</v>
      </c>
      <c r="D913" s="12">
        <f t="shared" si="248"/>
        <v>0</v>
      </c>
      <c r="E913" s="12" t="str">
        <f t="shared" si="249"/>
        <v/>
      </c>
      <c r="F913" s="12" t="str">
        <f t="shared" si="250"/>
        <v/>
      </c>
      <c r="G913" s="12"/>
      <c r="H913"/>
      <c r="I913"/>
      <c r="J913" s="12">
        <f t="shared" si="251"/>
        <v>0</v>
      </c>
      <c r="K913" s="12" t="str">
        <f t="shared" si="252"/>
        <v/>
      </c>
      <c r="L913" s="12" t="str">
        <f t="shared" si="253"/>
        <v/>
      </c>
      <c r="M913" s="12" t="str">
        <f t="shared" si="254"/>
        <v/>
      </c>
      <c r="N913" s="12"/>
      <c r="P913"/>
      <c r="Q913"/>
      <c r="R913" s="12">
        <f t="shared" si="255"/>
        <v>0</v>
      </c>
      <c r="S913" s="12" t="str">
        <f t="shared" si="256"/>
        <v/>
      </c>
      <c r="T913" s="12" t="str">
        <f t="shared" si="257"/>
        <v/>
      </c>
      <c r="U913" s="12" t="str">
        <f t="shared" si="258"/>
        <v/>
      </c>
      <c r="V913" s="12"/>
      <c r="Y913" s="12">
        <f t="shared" si="259"/>
        <v>0</v>
      </c>
      <c r="Z913" s="12">
        <f t="shared" si="260"/>
        <v>0</v>
      </c>
      <c r="AA913" s="12" t="str">
        <f t="shared" si="261"/>
        <v/>
      </c>
      <c r="AB913" s="12" t="str">
        <f t="shared" si="262"/>
        <v/>
      </c>
      <c r="AC913" s="12" t="str">
        <f t="shared" si="263"/>
        <v/>
      </c>
      <c r="AD913" s="12" t="str">
        <f>IF(OR(AE913="",AE913="(blank)",AE913="Grand Total"),"",MAX($AD$3:AD912)+1)</f>
        <v/>
      </c>
    </row>
    <row r="914" spans="3:30">
      <c r="C914" s="12">
        <f t="shared" si="247"/>
        <v>0</v>
      </c>
      <c r="D914" s="12">
        <f t="shared" si="248"/>
        <v>0</v>
      </c>
      <c r="E914" s="12" t="str">
        <f t="shared" si="249"/>
        <v/>
      </c>
      <c r="F914" s="12" t="str">
        <f t="shared" si="250"/>
        <v/>
      </c>
      <c r="G914" s="12"/>
      <c r="H914"/>
      <c r="I914"/>
      <c r="J914" s="12">
        <f t="shared" si="251"/>
        <v>0</v>
      </c>
      <c r="K914" s="12" t="str">
        <f t="shared" si="252"/>
        <v/>
      </c>
      <c r="L914" s="12" t="str">
        <f t="shared" si="253"/>
        <v/>
      </c>
      <c r="M914" s="12" t="str">
        <f t="shared" si="254"/>
        <v/>
      </c>
      <c r="N914" s="12"/>
      <c r="P914"/>
      <c r="Q914"/>
      <c r="R914" s="12">
        <f t="shared" si="255"/>
        <v>0</v>
      </c>
      <c r="S914" s="12" t="str">
        <f t="shared" si="256"/>
        <v/>
      </c>
      <c r="T914" s="12" t="str">
        <f t="shared" si="257"/>
        <v/>
      </c>
      <c r="U914" s="12" t="str">
        <f t="shared" si="258"/>
        <v/>
      </c>
      <c r="V914" s="12"/>
      <c r="Y914" s="12">
        <f t="shared" si="259"/>
        <v>0</v>
      </c>
      <c r="Z914" s="12">
        <f t="shared" si="260"/>
        <v>0</v>
      </c>
      <c r="AA914" s="12" t="str">
        <f t="shared" si="261"/>
        <v/>
      </c>
      <c r="AB914" s="12" t="str">
        <f t="shared" si="262"/>
        <v/>
      </c>
      <c r="AC914" s="12" t="str">
        <f t="shared" si="263"/>
        <v/>
      </c>
      <c r="AD914" s="12" t="str">
        <f>IF(OR(AE914="",AE914="(blank)",AE914="Grand Total"),"",MAX($AD$3:AD913)+1)</f>
        <v/>
      </c>
    </row>
    <row r="915" spans="3:30">
      <c r="C915" s="12">
        <f t="shared" si="247"/>
        <v>0</v>
      </c>
      <c r="D915" s="12">
        <f t="shared" si="248"/>
        <v>0</v>
      </c>
      <c r="E915" s="12" t="str">
        <f t="shared" si="249"/>
        <v/>
      </c>
      <c r="F915" s="12" t="str">
        <f t="shared" si="250"/>
        <v/>
      </c>
      <c r="G915" s="12"/>
      <c r="H915"/>
      <c r="I915"/>
      <c r="J915" s="12">
        <f t="shared" si="251"/>
        <v>0</v>
      </c>
      <c r="K915" s="12" t="str">
        <f t="shared" si="252"/>
        <v/>
      </c>
      <c r="L915" s="12" t="str">
        <f t="shared" si="253"/>
        <v/>
      </c>
      <c r="M915" s="12" t="str">
        <f t="shared" si="254"/>
        <v/>
      </c>
      <c r="N915" s="12"/>
      <c r="P915"/>
      <c r="Q915"/>
      <c r="R915" s="12">
        <f t="shared" si="255"/>
        <v>0</v>
      </c>
      <c r="S915" s="12" t="str">
        <f t="shared" si="256"/>
        <v/>
      </c>
      <c r="T915" s="12" t="str">
        <f t="shared" si="257"/>
        <v/>
      </c>
      <c r="U915" s="12" t="str">
        <f t="shared" si="258"/>
        <v/>
      </c>
      <c r="V915" s="12"/>
      <c r="Y915" s="12">
        <f t="shared" si="259"/>
        <v>0</v>
      </c>
      <c r="Z915" s="12">
        <f t="shared" si="260"/>
        <v>0</v>
      </c>
      <c r="AA915" s="12" t="str">
        <f t="shared" si="261"/>
        <v/>
      </c>
      <c r="AB915" s="12" t="str">
        <f t="shared" si="262"/>
        <v/>
      </c>
      <c r="AC915" s="12" t="str">
        <f t="shared" si="263"/>
        <v/>
      </c>
      <c r="AD915" s="12" t="str">
        <f>IF(OR(AE915="",AE915="(blank)",AE915="Grand Total"),"",MAX($AD$3:AD914)+1)</f>
        <v/>
      </c>
    </row>
    <row r="916" spans="3:30">
      <c r="C916" s="12">
        <f t="shared" si="247"/>
        <v>0</v>
      </c>
      <c r="D916" s="12">
        <f t="shared" si="248"/>
        <v>0</v>
      </c>
      <c r="E916" s="12" t="str">
        <f t="shared" si="249"/>
        <v/>
      </c>
      <c r="F916" s="12" t="str">
        <f t="shared" si="250"/>
        <v/>
      </c>
      <c r="G916" s="12"/>
      <c r="H916"/>
      <c r="I916"/>
      <c r="J916" s="12">
        <f t="shared" si="251"/>
        <v>0</v>
      </c>
      <c r="K916" s="12" t="str">
        <f t="shared" si="252"/>
        <v/>
      </c>
      <c r="L916" s="12" t="str">
        <f t="shared" si="253"/>
        <v/>
      </c>
      <c r="M916" s="12" t="str">
        <f t="shared" si="254"/>
        <v/>
      </c>
      <c r="N916" s="12"/>
      <c r="P916"/>
      <c r="Q916"/>
      <c r="R916" s="12">
        <f t="shared" si="255"/>
        <v>0</v>
      </c>
      <c r="S916" s="12" t="str">
        <f t="shared" si="256"/>
        <v/>
      </c>
      <c r="T916" s="12" t="str">
        <f t="shared" si="257"/>
        <v/>
      </c>
      <c r="U916" s="12" t="str">
        <f t="shared" si="258"/>
        <v/>
      </c>
      <c r="V916" s="12"/>
      <c r="Y916" s="12">
        <f t="shared" si="259"/>
        <v>0</v>
      </c>
      <c r="Z916" s="12">
        <f t="shared" si="260"/>
        <v>0</v>
      </c>
      <c r="AA916" s="12" t="str">
        <f t="shared" si="261"/>
        <v/>
      </c>
      <c r="AB916" s="12" t="str">
        <f t="shared" si="262"/>
        <v/>
      </c>
      <c r="AC916" s="12" t="str">
        <f t="shared" si="263"/>
        <v/>
      </c>
      <c r="AD916" s="12" t="str">
        <f>IF(OR(AE916="",AE916="(blank)",AE916="Grand Total"),"",MAX($AD$3:AD915)+1)</f>
        <v/>
      </c>
    </row>
    <row r="917" spans="3:30">
      <c r="C917" s="12">
        <f t="shared" si="247"/>
        <v>0</v>
      </c>
      <c r="D917" s="12">
        <f t="shared" si="248"/>
        <v>0</v>
      </c>
      <c r="E917" s="12" t="str">
        <f t="shared" si="249"/>
        <v/>
      </c>
      <c r="F917" s="12" t="str">
        <f t="shared" si="250"/>
        <v/>
      </c>
      <c r="G917" s="12"/>
      <c r="H917"/>
      <c r="I917"/>
      <c r="J917" s="12">
        <f t="shared" si="251"/>
        <v>0</v>
      </c>
      <c r="K917" s="12" t="str">
        <f t="shared" si="252"/>
        <v/>
      </c>
      <c r="L917" s="12" t="str">
        <f t="shared" si="253"/>
        <v/>
      </c>
      <c r="M917" s="12" t="str">
        <f t="shared" si="254"/>
        <v/>
      </c>
      <c r="N917" s="12"/>
      <c r="P917"/>
      <c r="Q917"/>
      <c r="R917" s="12">
        <f t="shared" si="255"/>
        <v>0</v>
      </c>
      <c r="S917" s="12" t="str">
        <f t="shared" si="256"/>
        <v/>
      </c>
      <c r="T917" s="12" t="str">
        <f t="shared" si="257"/>
        <v/>
      </c>
      <c r="U917" s="12" t="str">
        <f t="shared" si="258"/>
        <v/>
      </c>
      <c r="V917" s="12"/>
      <c r="Y917" s="12">
        <f t="shared" si="259"/>
        <v>0</v>
      </c>
      <c r="Z917" s="12">
        <f t="shared" si="260"/>
        <v>0</v>
      </c>
      <c r="AA917" s="12" t="str">
        <f t="shared" si="261"/>
        <v/>
      </c>
      <c r="AB917" s="12" t="str">
        <f t="shared" si="262"/>
        <v/>
      </c>
      <c r="AC917" s="12" t="str">
        <f t="shared" si="263"/>
        <v/>
      </c>
      <c r="AD917" s="12" t="str">
        <f>IF(OR(AE917="",AE917="(blank)",AE917="Grand Total"),"",MAX($AD$3:AD916)+1)</f>
        <v/>
      </c>
    </row>
    <row r="918" spans="3:30">
      <c r="C918" s="12">
        <f t="shared" ref="C918:C981" si="264">IF(OR(B918="",A918=""),0,C917+1)</f>
        <v>0</v>
      </c>
      <c r="D918" s="12">
        <f t="shared" ref="D918:D981" si="265">IF(C918=0,A918,D917)</f>
        <v>0</v>
      </c>
      <c r="E918" s="12" t="str">
        <f t="shared" ref="E918:E981" si="266">IF(C918=0,"",D918&amp;C918)</f>
        <v/>
      </c>
      <c r="F918" s="12" t="str">
        <f t="shared" ref="F918:F981" si="267">IF(E918="","",A918)</f>
        <v/>
      </c>
      <c r="G918" s="12"/>
      <c r="H918"/>
      <c r="I918"/>
      <c r="J918" s="12">
        <f t="shared" ref="J918:J981" si="268">IF(OR(I918="",H918="",H918="Grand Total"),0,J917+1)</f>
        <v>0</v>
      </c>
      <c r="K918" s="12" t="str">
        <f t="shared" ref="K918:K981" si="269">IF(H918="Grand Total","",IF(OR(H918="",H918="(blank)"),K917,IF(J918=0,H918,K917)))</f>
        <v/>
      </c>
      <c r="L918" s="12" t="str">
        <f t="shared" ref="L918:L981" si="270">IF(OR(H918="",J918=0),"",K918&amp;J918)</f>
        <v/>
      </c>
      <c r="M918" s="12" t="str">
        <f t="shared" ref="M918:M981" si="271">IF(L918="","",H918)</f>
        <v/>
      </c>
      <c r="N918" s="12"/>
      <c r="P918"/>
      <c r="Q918"/>
      <c r="R918" s="12">
        <f t="shared" ref="R918:R981" si="272">IF(OR(Q918="",P918="",P918="Grand Total"),0,R917+1)</f>
        <v>0</v>
      </c>
      <c r="S918" s="12" t="str">
        <f t="shared" ref="S918:S981" si="273">IF(P918="Grand Total","",IF(OR(P918="",P918="(blank)"),S917,IF(R918=0,P918,S917)))</f>
        <v/>
      </c>
      <c r="T918" s="12" t="str">
        <f t="shared" ref="T918:T981" si="274">IF(OR(P918="",R918=0),"",S918&amp;R918)</f>
        <v/>
      </c>
      <c r="U918" s="12" t="str">
        <f t="shared" ref="U918:U981" si="275">IF(T918="","",P918)</f>
        <v/>
      </c>
      <c r="V918" s="12"/>
      <c r="Y918" s="12">
        <f t="shared" ref="Y918:Y981" si="276">IF(X918="",0,Y917+1)</f>
        <v>0</v>
      </c>
      <c r="Z918" s="12">
        <f t="shared" ref="Z918:Z981" si="277">IF(Z917="(blank)",W918,IF(AND(Y918=0,Y917=0),Z917,IF(AND(Y918=0,X919=""),W918,Z917)))</f>
        <v>0</v>
      </c>
      <c r="AA918" s="12" t="str">
        <f t="shared" ref="AA918:AA981" si="278">IF(Z918=W918,"",IF(X918&lt;&gt;"",AA917,Z918&amp;W918))</f>
        <v/>
      </c>
      <c r="AB918" s="12" t="str">
        <f t="shared" ref="AB918:AB981" si="279">IF(Y918=0,"",AA918&amp;Y918)</f>
        <v/>
      </c>
      <c r="AC918" s="12" t="str">
        <f t="shared" ref="AC918:AC981" si="280">IF(AB918="","",IF(W918="","",W918))</f>
        <v/>
      </c>
      <c r="AD918" s="12" t="str">
        <f>IF(OR(AE918="",AE918="(blank)",AE918="Grand Total"),"",MAX($AD$3:AD917)+1)</f>
        <v/>
      </c>
    </row>
    <row r="919" spans="3:30">
      <c r="C919" s="12">
        <f t="shared" si="264"/>
        <v>0</v>
      </c>
      <c r="D919" s="12">
        <f t="shared" si="265"/>
        <v>0</v>
      </c>
      <c r="E919" s="12" t="str">
        <f t="shared" si="266"/>
        <v/>
      </c>
      <c r="F919" s="12" t="str">
        <f t="shared" si="267"/>
        <v/>
      </c>
      <c r="G919" s="12"/>
      <c r="H919"/>
      <c r="I919"/>
      <c r="J919" s="12">
        <f t="shared" si="268"/>
        <v>0</v>
      </c>
      <c r="K919" s="12" t="str">
        <f t="shared" si="269"/>
        <v/>
      </c>
      <c r="L919" s="12" t="str">
        <f t="shared" si="270"/>
        <v/>
      </c>
      <c r="M919" s="12" t="str">
        <f t="shared" si="271"/>
        <v/>
      </c>
      <c r="N919" s="12"/>
      <c r="P919"/>
      <c r="Q919"/>
      <c r="R919" s="12">
        <f t="shared" si="272"/>
        <v>0</v>
      </c>
      <c r="S919" s="12" t="str">
        <f t="shared" si="273"/>
        <v/>
      </c>
      <c r="T919" s="12" t="str">
        <f t="shared" si="274"/>
        <v/>
      </c>
      <c r="U919" s="12" t="str">
        <f t="shared" si="275"/>
        <v/>
      </c>
      <c r="V919" s="12"/>
      <c r="Y919" s="12">
        <f t="shared" si="276"/>
        <v>0</v>
      </c>
      <c r="Z919" s="12">
        <f t="shared" si="277"/>
        <v>0</v>
      </c>
      <c r="AA919" s="12" t="str">
        <f t="shared" si="278"/>
        <v/>
      </c>
      <c r="AB919" s="12" t="str">
        <f t="shared" si="279"/>
        <v/>
      </c>
      <c r="AC919" s="12" t="str">
        <f t="shared" si="280"/>
        <v/>
      </c>
      <c r="AD919" s="12" t="str">
        <f>IF(OR(AE919="",AE919="(blank)",AE919="Grand Total"),"",MAX($AD$3:AD918)+1)</f>
        <v/>
      </c>
    </row>
    <row r="920" spans="3:30">
      <c r="C920" s="12">
        <f t="shared" si="264"/>
        <v>0</v>
      </c>
      <c r="D920" s="12">
        <f t="shared" si="265"/>
        <v>0</v>
      </c>
      <c r="E920" s="12" t="str">
        <f t="shared" si="266"/>
        <v/>
      </c>
      <c r="F920" s="12" t="str">
        <f t="shared" si="267"/>
        <v/>
      </c>
      <c r="G920" s="12"/>
      <c r="H920"/>
      <c r="I920"/>
      <c r="J920" s="12">
        <f t="shared" si="268"/>
        <v>0</v>
      </c>
      <c r="K920" s="12" t="str">
        <f t="shared" si="269"/>
        <v/>
      </c>
      <c r="L920" s="12" t="str">
        <f t="shared" si="270"/>
        <v/>
      </c>
      <c r="M920" s="12" t="str">
        <f t="shared" si="271"/>
        <v/>
      </c>
      <c r="N920" s="12"/>
      <c r="P920"/>
      <c r="Q920"/>
      <c r="R920" s="12">
        <f t="shared" si="272"/>
        <v>0</v>
      </c>
      <c r="S920" s="12" t="str">
        <f t="shared" si="273"/>
        <v/>
      </c>
      <c r="T920" s="12" t="str">
        <f t="shared" si="274"/>
        <v/>
      </c>
      <c r="U920" s="12" t="str">
        <f t="shared" si="275"/>
        <v/>
      </c>
      <c r="V920" s="12"/>
      <c r="Y920" s="12">
        <f t="shared" si="276"/>
        <v>0</v>
      </c>
      <c r="Z920" s="12">
        <f t="shared" si="277"/>
        <v>0</v>
      </c>
      <c r="AA920" s="12" t="str">
        <f t="shared" si="278"/>
        <v/>
      </c>
      <c r="AB920" s="12" t="str">
        <f t="shared" si="279"/>
        <v/>
      </c>
      <c r="AC920" s="12" t="str">
        <f t="shared" si="280"/>
        <v/>
      </c>
      <c r="AD920" s="12" t="str">
        <f>IF(OR(AE920="",AE920="(blank)",AE920="Grand Total"),"",MAX($AD$3:AD919)+1)</f>
        <v/>
      </c>
    </row>
    <row r="921" spans="3:30">
      <c r="C921" s="12">
        <f t="shared" si="264"/>
        <v>0</v>
      </c>
      <c r="D921" s="12">
        <f t="shared" si="265"/>
        <v>0</v>
      </c>
      <c r="E921" s="12" t="str">
        <f t="shared" si="266"/>
        <v/>
      </c>
      <c r="F921" s="12" t="str">
        <f t="shared" si="267"/>
        <v/>
      </c>
      <c r="G921" s="12"/>
      <c r="H921"/>
      <c r="I921"/>
      <c r="J921" s="12">
        <f t="shared" si="268"/>
        <v>0</v>
      </c>
      <c r="K921" s="12" t="str">
        <f t="shared" si="269"/>
        <v/>
      </c>
      <c r="L921" s="12" t="str">
        <f t="shared" si="270"/>
        <v/>
      </c>
      <c r="M921" s="12" t="str">
        <f t="shared" si="271"/>
        <v/>
      </c>
      <c r="N921" s="12"/>
      <c r="P921"/>
      <c r="Q921"/>
      <c r="R921" s="12">
        <f t="shared" si="272"/>
        <v>0</v>
      </c>
      <c r="S921" s="12" t="str">
        <f t="shared" si="273"/>
        <v/>
      </c>
      <c r="T921" s="12" t="str">
        <f t="shared" si="274"/>
        <v/>
      </c>
      <c r="U921" s="12" t="str">
        <f t="shared" si="275"/>
        <v/>
      </c>
      <c r="V921" s="12"/>
      <c r="Y921" s="12">
        <f t="shared" si="276"/>
        <v>0</v>
      </c>
      <c r="Z921" s="12">
        <f t="shared" si="277"/>
        <v>0</v>
      </c>
      <c r="AA921" s="12" t="str">
        <f t="shared" si="278"/>
        <v/>
      </c>
      <c r="AB921" s="12" t="str">
        <f t="shared" si="279"/>
        <v/>
      </c>
      <c r="AC921" s="12" t="str">
        <f t="shared" si="280"/>
        <v/>
      </c>
      <c r="AD921" s="12" t="str">
        <f>IF(OR(AE921="",AE921="(blank)",AE921="Grand Total"),"",MAX($AD$3:AD920)+1)</f>
        <v/>
      </c>
    </row>
    <row r="922" spans="3:30">
      <c r="C922" s="12">
        <f t="shared" si="264"/>
        <v>0</v>
      </c>
      <c r="D922" s="12">
        <f t="shared" si="265"/>
        <v>0</v>
      </c>
      <c r="E922" s="12" t="str">
        <f t="shared" si="266"/>
        <v/>
      </c>
      <c r="F922" s="12" t="str">
        <f t="shared" si="267"/>
        <v/>
      </c>
      <c r="G922" s="12"/>
      <c r="H922"/>
      <c r="I922"/>
      <c r="J922" s="12">
        <f t="shared" si="268"/>
        <v>0</v>
      </c>
      <c r="K922" s="12" t="str">
        <f t="shared" si="269"/>
        <v/>
      </c>
      <c r="L922" s="12" t="str">
        <f t="shared" si="270"/>
        <v/>
      </c>
      <c r="M922" s="12" t="str">
        <f t="shared" si="271"/>
        <v/>
      </c>
      <c r="N922" s="12"/>
      <c r="P922"/>
      <c r="Q922"/>
      <c r="R922" s="12">
        <f t="shared" si="272"/>
        <v>0</v>
      </c>
      <c r="S922" s="12" t="str">
        <f t="shared" si="273"/>
        <v/>
      </c>
      <c r="T922" s="12" t="str">
        <f t="shared" si="274"/>
        <v/>
      </c>
      <c r="U922" s="12" t="str">
        <f t="shared" si="275"/>
        <v/>
      </c>
      <c r="V922" s="12"/>
      <c r="Y922" s="12">
        <f t="shared" si="276"/>
        <v>0</v>
      </c>
      <c r="Z922" s="12">
        <f t="shared" si="277"/>
        <v>0</v>
      </c>
      <c r="AA922" s="12" t="str">
        <f t="shared" si="278"/>
        <v/>
      </c>
      <c r="AB922" s="12" t="str">
        <f t="shared" si="279"/>
        <v/>
      </c>
      <c r="AC922" s="12" t="str">
        <f t="shared" si="280"/>
        <v/>
      </c>
      <c r="AD922" s="12" t="str">
        <f>IF(OR(AE922="",AE922="(blank)",AE922="Grand Total"),"",MAX($AD$3:AD921)+1)</f>
        <v/>
      </c>
    </row>
    <row r="923" spans="3:30">
      <c r="C923" s="12">
        <f t="shared" si="264"/>
        <v>0</v>
      </c>
      <c r="D923" s="12">
        <f t="shared" si="265"/>
        <v>0</v>
      </c>
      <c r="E923" s="12" t="str">
        <f t="shared" si="266"/>
        <v/>
      </c>
      <c r="F923" s="12" t="str">
        <f t="shared" si="267"/>
        <v/>
      </c>
      <c r="G923" s="12"/>
      <c r="H923"/>
      <c r="I923"/>
      <c r="J923" s="12">
        <f t="shared" si="268"/>
        <v>0</v>
      </c>
      <c r="K923" s="12" t="str">
        <f t="shared" si="269"/>
        <v/>
      </c>
      <c r="L923" s="12" t="str">
        <f t="shared" si="270"/>
        <v/>
      </c>
      <c r="M923" s="12" t="str">
        <f t="shared" si="271"/>
        <v/>
      </c>
      <c r="N923" s="12"/>
      <c r="P923"/>
      <c r="Q923"/>
      <c r="R923" s="12">
        <f t="shared" si="272"/>
        <v>0</v>
      </c>
      <c r="S923" s="12" t="str">
        <f t="shared" si="273"/>
        <v/>
      </c>
      <c r="T923" s="12" t="str">
        <f t="shared" si="274"/>
        <v/>
      </c>
      <c r="U923" s="12" t="str">
        <f t="shared" si="275"/>
        <v/>
      </c>
      <c r="V923" s="12"/>
      <c r="Y923" s="12">
        <f t="shared" si="276"/>
        <v>0</v>
      </c>
      <c r="Z923" s="12">
        <f t="shared" si="277"/>
        <v>0</v>
      </c>
      <c r="AA923" s="12" t="str">
        <f t="shared" si="278"/>
        <v/>
      </c>
      <c r="AB923" s="12" t="str">
        <f t="shared" si="279"/>
        <v/>
      </c>
      <c r="AC923" s="12" t="str">
        <f t="shared" si="280"/>
        <v/>
      </c>
      <c r="AD923" s="12" t="str">
        <f>IF(OR(AE923="",AE923="(blank)",AE923="Grand Total"),"",MAX($AD$3:AD922)+1)</f>
        <v/>
      </c>
    </row>
    <row r="924" spans="3:30">
      <c r="C924" s="12">
        <f t="shared" si="264"/>
        <v>0</v>
      </c>
      <c r="D924" s="12">
        <f t="shared" si="265"/>
        <v>0</v>
      </c>
      <c r="E924" s="12" t="str">
        <f t="shared" si="266"/>
        <v/>
      </c>
      <c r="F924" s="12" t="str">
        <f t="shared" si="267"/>
        <v/>
      </c>
      <c r="G924" s="12"/>
      <c r="H924"/>
      <c r="I924"/>
      <c r="J924" s="12">
        <f t="shared" si="268"/>
        <v>0</v>
      </c>
      <c r="K924" s="12" t="str">
        <f t="shared" si="269"/>
        <v/>
      </c>
      <c r="L924" s="12" t="str">
        <f t="shared" si="270"/>
        <v/>
      </c>
      <c r="M924" s="12" t="str">
        <f t="shared" si="271"/>
        <v/>
      </c>
      <c r="N924" s="12"/>
      <c r="P924"/>
      <c r="Q924"/>
      <c r="R924" s="12">
        <f t="shared" si="272"/>
        <v>0</v>
      </c>
      <c r="S924" s="12" t="str">
        <f t="shared" si="273"/>
        <v/>
      </c>
      <c r="T924" s="12" t="str">
        <f t="shared" si="274"/>
        <v/>
      </c>
      <c r="U924" s="12" t="str">
        <f t="shared" si="275"/>
        <v/>
      </c>
      <c r="V924" s="12"/>
      <c r="Y924" s="12">
        <f t="shared" si="276"/>
        <v>0</v>
      </c>
      <c r="Z924" s="12">
        <f t="shared" si="277"/>
        <v>0</v>
      </c>
      <c r="AA924" s="12" t="str">
        <f t="shared" si="278"/>
        <v/>
      </c>
      <c r="AB924" s="12" t="str">
        <f t="shared" si="279"/>
        <v/>
      </c>
      <c r="AC924" s="12" t="str">
        <f t="shared" si="280"/>
        <v/>
      </c>
      <c r="AD924" s="12" t="str">
        <f>IF(OR(AE924="",AE924="(blank)",AE924="Grand Total"),"",MAX($AD$3:AD923)+1)</f>
        <v/>
      </c>
    </row>
    <row r="925" spans="3:30">
      <c r="C925" s="12">
        <f t="shared" si="264"/>
        <v>0</v>
      </c>
      <c r="D925" s="12">
        <f t="shared" si="265"/>
        <v>0</v>
      </c>
      <c r="E925" s="12" t="str">
        <f t="shared" si="266"/>
        <v/>
      </c>
      <c r="F925" s="12" t="str">
        <f t="shared" si="267"/>
        <v/>
      </c>
      <c r="G925" s="12"/>
      <c r="H925"/>
      <c r="I925"/>
      <c r="J925" s="12">
        <f t="shared" si="268"/>
        <v>0</v>
      </c>
      <c r="K925" s="12" t="str">
        <f t="shared" si="269"/>
        <v/>
      </c>
      <c r="L925" s="12" t="str">
        <f t="shared" si="270"/>
        <v/>
      </c>
      <c r="M925" s="12" t="str">
        <f t="shared" si="271"/>
        <v/>
      </c>
      <c r="N925" s="12"/>
      <c r="P925"/>
      <c r="Q925"/>
      <c r="R925" s="12">
        <f t="shared" si="272"/>
        <v>0</v>
      </c>
      <c r="S925" s="12" t="str">
        <f t="shared" si="273"/>
        <v/>
      </c>
      <c r="T925" s="12" t="str">
        <f t="shared" si="274"/>
        <v/>
      </c>
      <c r="U925" s="12" t="str">
        <f t="shared" si="275"/>
        <v/>
      </c>
      <c r="V925" s="12"/>
      <c r="Y925" s="12">
        <f t="shared" si="276"/>
        <v>0</v>
      </c>
      <c r="Z925" s="12">
        <f t="shared" si="277"/>
        <v>0</v>
      </c>
      <c r="AA925" s="12" t="str">
        <f t="shared" si="278"/>
        <v/>
      </c>
      <c r="AB925" s="12" t="str">
        <f t="shared" si="279"/>
        <v/>
      </c>
      <c r="AC925" s="12" t="str">
        <f t="shared" si="280"/>
        <v/>
      </c>
      <c r="AD925" s="12" t="str">
        <f>IF(OR(AE925="",AE925="(blank)",AE925="Grand Total"),"",MAX($AD$3:AD924)+1)</f>
        <v/>
      </c>
    </row>
    <row r="926" spans="3:30">
      <c r="C926" s="12">
        <f t="shared" si="264"/>
        <v>0</v>
      </c>
      <c r="D926" s="12">
        <f t="shared" si="265"/>
        <v>0</v>
      </c>
      <c r="E926" s="12" t="str">
        <f t="shared" si="266"/>
        <v/>
      </c>
      <c r="F926" s="12" t="str">
        <f t="shared" si="267"/>
        <v/>
      </c>
      <c r="G926" s="12"/>
      <c r="H926"/>
      <c r="I926"/>
      <c r="J926" s="12">
        <f t="shared" si="268"/>
        <v>0</v>
      </c>
      <c r="K926" s="12" t="str">
        <f t="shared" si="269"/>
        <v/>
      </c>
      <c r="L926" s="12" t="str">
        <f t="shared" si="270"/>
        <v/>
      </c>
      <c r="M926" s="12" t="str">
        <f t="shared" si="271"/>
        <v/>
      </c>
      <c r="N926" s="12"/>
      <c r="P926"/>
      <c r="Q926"/>
      <c r="R926" s="12">
        <f t="shared" si="272"/>
        <v>0</v>
      </c>
      <c r="S926" s="12" t="str">
        <f t="shared" si="273"/>
        <v/>
      </c>
      <c r="T926" s="12" t="str">
        <f t="shared" si="274"/>
        <v/>
      </c>
      <c r="U926" s="12" t="str">
        <f t="shared" si="275"/>
        <v/>
      </c>
      <c r="V926" s="12"/>
      <c r="Y926" s="12">
        <f t="shared" si="276"/>
        <v>0</v>
      </c>
      <c r="Z926" s="12">
        <f t="shared" si="277"/>
        <v>0</v>
      </c>
      <c r="AA926" s="12" t="str">
        <f t="shared" si="278"/>
        <v/>
      </c>
      <c r="AB926" s="12" t="str">
        <f t="shared" si="279"/>
        <v/>
      </c>
      <c r="AC926" s="12" t="str">
        <f t="shared" si="280"/>
        <v/>
      </c>
      <c r="AD926" s="12" t="str">
        <f>IF(OR(AE926="",AE926="(blank)",AE926="Grand Total"),"",MAX($AD$3:AD925)+1)</f>
        <v/>
      </c>
    </row>
    <row r="927" spans="3:30">
      <c r="C927" s="12">
        <f t="shared" si="264"/>
        <v>0</v>
      </c>
      <c r="D927" s="12">
        <f t="shared" si="265"/>
        <v>0</v>
      </c>
      <c r="E927" s="12" t="str">
        <f t="shared" si="266"/>
        <v/>
      </c>
      <c r="F927" s="12" t="str">
        <f t="shared" si="267"/>
        <v/>
      </c>
      <c r="G927" s="12"/>
      <c r="H927"/>
      <c r="I927"/>
      <c r="J927" s="12">
        <f t="shared" si="268"/>
        <v>0</v>
      </c>
      <c r="K927" s="12" t="str">
        <f t="shared" si="269"/>
        <v/>
      </c>
      <c r="L927" s="12" t="str">
        <f t="shared" si="270"/>
        <v/>
      </c>
      <c r="M927" s="12" t="str">
        <f t="shared" si="271"/>
        <v/>
      </c>
      <c r="N927" s="12"/>
      <c r="P927"/>
      <c r="Q927"/>
      <c r="R927" s="12">
        <f t="shared" si="272"/>
        <v>0</v>
      </c>
      <c r="S927" s="12" t="str">
        <f t="shared" si="273"/>
        <v/>
      </c>
      <c r="T927" s="12" t="str">
        <f t="shared" si="274"/>
        <v/>
      </c>
      <c r="U927" s="12" t="str">
        <f t="shared" si="275"/>
        <v/>
      </c>
      <c r="V927" s="12"/>
      <c r="Y927" s="12">
        <f t="shared" si="276"/>
        <v>0</v>
      </c>
      <c r="Z927" s="12">
        <f t="shared" si="277"/>
        <v>0</v>
      </c>
      <c r="AA927" s="12" t="str">
        <f t="shared" si="278"/>
        <v/>
      </c>
      <c r="AB927" s="12" t="str">
        <f t="shared" si="279"/>
        <v/>
      </c>
      <c r="AC927" s="12" t="str">
        <f t="shared" si="280"/>
        <v/>
      </c>
      <c r="AD927" s="12" t="str">
        <f>IF(OR(AE927="",AE927="(blank)",AE927="Grand Total"),"",MAX($AD$3:AD926)+1)</f>
        <v/>
      </c>
    </row>
    <row r="928" spans="3:30">
      <c r="C928" s="12">
        <f t="shared" si="264"/>
        <v>0</v>
      </c>
      <c r="D928" s="12">
        <f t="shared" si="265"/>
        <v>0</v>
      </c>
      <c r="E928" s="12" t="str">
        <f t="shared" si="266"/>
        <v/>
      </c>
      <c r="F928" s="12" t="str">
        <f t="shared" si="267"/>
        <v/>
      </c>
      <c r="G928" s="12"/>
      <c r="H928"/>
      <c r="I928"/>
      <c r="J928" s="12">
        <f t="shared" si="268"/>
        <v>0</v>
      </c>
      <c r="K928" s="12" t="str">
        <f t="shared" si="269"/>
        <v/>
      </c>
      <c r="L928" s="12" t="str">
        <f t="shared" si="270"/>
        <v/>
      </c>
      <c r="M928" s="12" t="str">
        <f t="shared" si="271"/>
        <v/>
      </c>
      <c r="N928" s="12"/>
      <c r="P928"/>
      <c r="Q928"/>
      <c r="R928" s="12">
        <f t="shared" si="272"/>
        <v>0</v>
      </c>
      <c r="S928" s="12" t="str">
        <f t="shared" si="273"/>
        <v/>
      </c>
      <c r="T928" s="12" t="str">
        <f t="shared" si="274"/>
        <v/>
      </c>
      <c r="U928" s="12" t="str">
        <f t="shared" si="275"/>
        <v/>
      </c>
      <c r="V928" s="12"/>
      <c r="Y928" s="12">
        <f t="shared" si="276"/>
        <v>0</v>
      </c>
      <c r="Z928" s="12">
        <f t="shared" si="277"/>
        <v>0</v>
      </c>
      <c r="AA928" s="12" t="str">
        <f t="shared" si="278"/>
        <v/>
      </c>
      <c r="AB928" s="12" t="str">
        <f t="shared" si="279"/>
        <v/>
      </c>
      <c r="AC928" s="12" t="str">
        <f t="shared" si="280"/>
        <v/>
      </c>
      <c r="AD928" s="12" t="str">
        <f>IF(OR(AE928="",AE928="(blank)",AE928="Grand Total"),"",MAX($AD$3:AD927)+1)</f>
        <v/>
      </c>
    </row>
    <row r="929" spans="3:30">
      <c r="C929" s="12">
        <f t="shared" si="264"/>
        <v>0</v>
      </c>
      <c r="D929" s="12">
        <f t="shared" si="265"/>
        <v>0</v>
      </c>
      <c r="E929" s="12" t="str">
        <f t="shared" si="266"/>
        <v/>
      </c>
      <c r="F929" s="12" t="str">
        <f t="shared" si="267"/>
        <v/>
      </c>
      <c r="G929" s="12"/>
      <c r="H929"/>
      <c r="I929"/>
      <c r="J929" s="12">
        <f t="shared" si="268"/>
        <v>0</v>
      </c>
      <c r="K929" s="12" t="str">
        <f t="shared" si="269"/>
        <v/>
      </c>
      <c r="L929" s="12" t="str">
        <f t="shared" si="270"/>
        <v/>
      </c>
      <c r="M929" s="12" t="str">
        <f t="shared" si="271"/>
        <v/>
      </c>
      <c r="N929" s="12"/>
      <c r="P929"/>
      <c r="Q929"/>
      <c r="R929" s="12">
        <f t="shared" si="272"/>
        <v>0</v>
      </c>
      <c r="S929" s="12" t="str">
        <f t="shared" si="273"/>
        <v/>
      </c>
      <c r="T929" s="12" t="str">
        <f t="shared" si="274"/>
        <v/>
      </c>
      <c r="U929" s="12" t="str">
        <f t="shared" si="275"/>
        <v/>
      </c>
      <c r="V929" s="12"/>
      <c r="Y929" s="12">
        <f t="shared" si="276"/>
        <v>0</v>
      </c>
      <c r="Z929" s="12">
        <f t="shared" si="277"/>
        <v>0</v>
      </c>
      <c r="AA929" s="12" t="str">
        <f t="shared" si="278"/>
        <v/>
      </c>
      <c r="AB929" s="12" t="str">
        <f t="shared" si="279"/>
        <v/>
      </c>
      <c r="AC929" s="12" t="str">
        <f t="shared" si="280"/>
        <v/>
      </c>
      <c r="AD929" s="12" t="str">
        <f>IF(OR(AE929="",AE929="(blank)",AE929="Grand Total"),"",MAX($AD$3:AD928)+1)</f>
        <v/>
      </c>
    </row>
    <row r="930" spans="3:30">
      <c r="C930" s="12">
        <f t="shared" si="264"/>
        <v>0</v>
      </c>
      <c r="D930" s="12">
        <f t="shared" si="265"/>
        <v>0</v>
      </c>
      <c r="E930" s="12" t="str">
        <f t="shared" si="266"/>
        <v/>
      </c>
      <c r="F930" s="12" t="str">
        <f t="shared" si="267"/>
        <v/>
      </c>
      <c r="G930" s="12"/>
      <c r="H930"/>
      <c r="I930"/>
      <c r="J930" s="12">
        <f t="shared" si="268"/>
        <v>0</v>
      </c>
      <c r="K930" s="12" t="str">
        <f t="shared" si="269"/>
        <v/>
      </c>
      <c r="L930" s="12" t="str">
        <f t="shared" si="270"/>
        <v/>
      </c>
      <c r="M930" s="12" t="str">
        <f t="shared" si="271"/>
        <v/>
      </c>
      <c r="N930" s="12"/>
      <c r="P930"/>
      <c r="Q930"/>
      <c r="R930" s="12">
        <f t="shared" si="272"/>
        <v>0</v>
      </c>
      <c r="S930" s="12" t="str">
        <f t="shared" si="273"/>
        <v/>
      </c>
      <c r="T930" s="12" t="str">
        <f t="shared" si="274"/>
        <v/>
      </c>
      <c r="U930" s="12" t="str">
        <f t="shared" si="275"/>
        <v/>
      </c>
      <c r="V930" s="12"/>
      <c r="Y930" s="12">
        <f t="shared" si="276"/>
        <v>0</v>
      </c>
      <c r="Z930" s="12">
        <f t="shared" si="277"/>
        <v>0</v>
      </c>
      <c r="AA930" s="12" t="str">
        <f t="shared" si="278"/>
        <v/>
      </c>
      <c r="AB930" s="12" t="str">
        <f t="shared" si="279"/>
        <v/>
      </c>
      <c r="AC930" s="12" t="str">
        <f t="shared" si="280"/>
        <v/>
      </c>
      <c r="AD930" s="12" t="str">
        <f>IF(OR(AE930="",AE930="(blank)",AE930="Grand Total"),"",MAX($AD$3:AD929)+1)</f>
        <v/>
      </c>
    </row>
    <row r="931" spans="3:30">
      <c r="C931" s="12">
        <f t="shared" si="264"/>
        <v>0</v>
      </c>
      <c r="D931" s="12">
        <f t="shared" si="265"/>
        <v>0</v>
      </c>
      <c r="E931" s="12" t="str">
        <f t="shared" si="266"/>
        <v/>
      </c>
      <c r="F931" s="12" t="str">
        <f t="shared" si="267"/>
        <v/>
      </c>
      <c r="G931" s="12"/>
      <c r="H931"/>
      <c r="I931"/>
      <c r="J931" s="12">
        <f t="shared" si="268"/>
        <v>0</v>
      </c>
      <c r="K931" s="12" t="str">
        <f t="shared" si="269"/>
        <v/>
      </c>
      <c r="L931" s="12" t="str">
        <f t="shared" si="270"/>
        <v/>
      </c>
      <c r="M931" s="12" t="str">
        <f t="shared" si="271"/>
        <v/>
      </c>
      <c r="N931" s="12"/>
      <c r="P931"/>
      <c r="Q931"/>
      <c r="R931" s="12">
        <f t="shared" si="272"/>
        <v>0</v>
      </c>
      <c r="S931" s="12" t="str">
        <f t="shared" si="273"/>
        <v/>
      </c>
      <c r="T931" s="12" t="str">
        <f t="shared" si="274"/>
        <v/>
      </c>
      <c r="U931" s="12" t="str">
        <f t="shared" si="275"/>
        <v/>
      </c>
      <c r="V931" s="12"/>
      <c r="Y931" s="12">
        <f t="shared" si="276"/>
        <v>0</v>
      </c>
      <c r="Z931" s="12">
        <f t="shared" si="277"/>
        <v>0</v>
      </c>
      <c r="AA931" s="12" t="str">
        <f t="shared" si="278"/>
        <v/>
      </c>
      <c r="AB931" s="12" t="str">
        <f t="shared" si="279"/>
        <v/>
      </c>
      <c r="AC931" s="12" t="str">
        <f t="shared" si="280"/>
        <v/>
      </c>
      <c r="AD931" s="12" t="str">
        <f>IF(OR(AE931="",AE931="(blank)",AE931="Grand Total"),"",MAX($AD$3:AD930)+1)</f>
        <v/>
      </c>
    </row>
    <row r="932" spans="3:30">
      <c r="C932" s="12">
        <f t="shared" si="264"/>
        <v>0</v>
      </c>
      <c r="D932" s="12">
        <f t="shared" si="265"/>
        <v>0</v>
      </c>
      <c r="E932" s="12" t="str">
        <f t="shared" si="266"/>
        <v/>
      </c>
      <c r="F932" s="12" t="str">
        <f t="shared" si="267"/>
        <v/>
      </c>
      <c r="G932" s="12"/>
      <c r="H932"/>
      <c r="I932"/>
      <c r="J932" s="12">
        <f t="shared" si="268"/>
        <v>0</v>
      </c>
      <c r="K932" s="12" t="str">
        <f t="shared" si="269"/>
        <v/>
      </c>
      <c r="L932" s="12" t="str">
        <f t="shared" si="270"/>
        <v/>
      </c>
      <c r="M932" s="12" t="str">
        <f t="shared" si="271"/>
        <v/>
      </c>
      <c r="N932" s="12"/>
      <c r="P932"/>
      <c r="Q932"/>
      <c r="R932" s="12">
        <f t="shared" si="272"/>
        <v>0</v>
      </c>
      <c r="S932" s="12" t="str">
        <f t="shared" si="273"/>
        <v/>
      </c>
      <c r="T932" s="12" t="str">
        <f t="shared" si="274"/>
        <v/>
      </c>
      <c r="U932" s="12" t="str">
        <f t="shared" si="275"/>
        <v/>
      </c>
      <c r="V932" s="12"/>
      <c r="Y932" s="12">
        <f t="shared" si="276"/>
        <v>0</v>
      </c>
      <c r="Z932" s="12">
        <f t="shared" si="277"/>
        <v>0</v>
      </c>
      <c r="AA932" s="12" t="str">
        <f t="shared" si="278"/>
        <v/>
      </c>
      <c r="AB932" s="12" t="str">
        <f t="shared" si="279"/>
        <v/>
      </c>
      <c r="AC932" s="12" t="str">
        <f t="shared" si="280"/>
        <v/>
      </c>
      <c r="AD932" s="12" t="str">
        <f>IF(OR(AE932="",AE932="(blank)",AE932="Grand Total"),"",MAX($AD$3:AD931)+1)</f>
        <v/>
      </c>
    </row>
    <row r="933" spans="3:30">
      <c r="C933" s="12">
        <f t="shared" si="264"/>
        <v>0</v>
      </c>
      <c r="D933" s="12">
        <f t="shared" si="265"/>
        <v>0</v>
      </c>
      <c r="E933" s="12" t="str">
        <f t="shared" si="266"/>
        <v/>
      </c>
      <c r="F933" s="12" t="str">
        <f t="shared" si="267"/>
        <v/>
      </c>
      <c r="G933" s="12"/>
      <c r="H933"/>
      <c r="I933"/>
      <c r="J933" s="12">
        <f t="shared" si="268"/>
        <v>0</v>
      </c>
      <c r="K933" s="12" t="str">
        <f t="shared" si="269"/>
        <v/>
      </c>
      <c r="L933" s="12" t="str">
        <f t="shared" si="270"/>
        <v/>
      </c>
      <c r="M933" s="12" t="str">
        <f t="shared" si="271"/>
        <v/>
      </c>
      <c r="N933" s="12"/>
      <c r="P933"/>
      <c r="Q933"/>
      <c r="R933" s="12">
        <f t="shared" si="272"/>
        <v>0</v>
      </c>
      <c r="S933" s="12" t="str">
        <f t="shared" si="273"/>
        <v/>
      </c>
      <c r="T933" s="12" t="str">
        <f t="shared" si="274"/>
        <v/>
      </c>
      <c r="U933" s="12" t="str">
        <f t="shared" si="275"/>
        <v/>
      </c>
      <c r="V933" s="12"/>
      <c r="Y933" s="12">
        <f t="shared" si="276"/>
        <v>0</v>
      </c>
      <c r="Z933" s="12">
        <f t="shared" si="277"/>
        <v>0</v>
      </c>
      <c r="AA933" s="12" t="str">
        <f t="shared" si="278"/>
        <v/>
      </c>
      <c r="AB933" s="12" t="str">
        <f t="shared" si="279"/>
        <v/>
      </c>
      <c r="AC933" s="12" t="str">
        <f t="shared" si="280"/>
        <v/>
      </c>
      <c r="AD933" s="12" t="str">
        <f>IF(OR(AE933="",AE933="(blank)",AE933="Grand Total"),"",MAX($AD$3:AD932)+1)</f>
        <v/>
      </c>
    </row>
    <row r="934" spans="3:30">
      <c r="C934" s="12">
        <f t="shared" si="264"/>
        <v>0</v>
      </c>
      <c r="D934" s="12">
        <f t="shared" si="265"/>
        <v>0</v>
      </c>
      <c r="E934" s="12" t="str">
        <f t="shared" si="266"/>
        <v/>
      </c>
      <c r="F934" s="12" t="str">
        <f t="shared" si="267"/>
        <v/>
      </c>
      <c r="G934" s="12"/>
      <c r="H934"/>
      <c r="I934"/>
      <c r="J934" s="12">
        <f t="shared" si="268"/>
        <v>0</v>
      </c>
      <c r="K934" s="12" t="str">
        <f t="shared" si="269"/>
        <v/>
      </c>
      <c r="L934" s="12" t="str">
        <f t="shared" si="270"/>
        <v/>
      </c>
      <c r="M934" s="12" t="str">
        <f t="shared" si="271"/>
        <v/>
      </c>
      <c r="N934" s="12"/>
      <c r="P934"/>
      <c r="Q934"/>
      <c r="R934" s="12">
        <f t="shared" si="272"/>
        <v>0</v>
      </c>
      <c r="S934" s="12" t="str">
        <f t="shared" si="273"/>
        <v/>
      </c>
      <c r="T934" s="12" t="str">
        <f t="shared" si="274"/>
        <v/>
      </c>
      <c r="U934" s="12" t="str">
        <f t="shared" si="275"/>
        <v/>
      </c>
      <c r="V934" s="12"/>
      <c r="Y934" s="12">
        <f t="shared" si="276"/>
        <v>0</v>
      </c>
      <c r="Z934" s="12">
        <f t="shared" si="277"/>
        <v>0</v>
      </c>
      <c r="AA934" s="12" t="str">
        <f t="shared" si="278"/>
        <v/>
      </c>
      <c r="AB934" s="12" t="str">
        <f t="shared" si="279"/>
        <v/>
      </c>
      <c r="AC934" s="12" t="str">
        <f t="shared" si="280"/>
        <v/>
      </c>
      <c r="AD934" s="12" t="str">
        <f>IF(OR(AE934="",AE934="(blank)",AE934="Grand Total"),"",MAX($AD$3:AD933)+1)</f>
        <v/>
      </c>
    </row>
    <row r="935" spans="3:30">
      <c r="C935" s="12">
        <f t="shared" si="264"/>
        <v>0</v>
      </c>
      <c r="D935" s="12">
        <f t="shared" si="265"/>
        <v>0</v>
      </c>
      <c r="E935" s="12" t="str">
        <f t="shared" si="266"/>
        <v/>
      </c>
      <c r="F935" s="12" t="str">
        <f t="shared" si="267"/>
        <v/>
      </c>
      <c r="G935" s="12"/>
      <c r="H935"/>
      <c r="I935"/>
      <c r="J935" s="12">
        <f t="shared" si="268"/>
        <v>0</v>
      </c>
      <c r="K935" s="12" t="str">
        <f t="shared" si="269"/>
        <v/>
      </c>
      <c r="L935" s="12" t="str">
        <f t="shared" si="270"/>
        <v/>
      </c>
      <c r="M935" s="12" t="str">
        <f t="shared" si="271"/>
        <v/>
      </c>
      <c r="N935" s="12"/>
      <c r="P935"/>
      <c r="Q935"/>
      <c r="R935" s="12">
        <f t="shared" si="272"/>
        <v>0</v>
      </c>
      <c r="S935" s="12" t="str">
        <f t="shared" si="273"/>
        <v/>
      </c>
      <c r="T935" s="12" t="str">
        <f t="shared" si="274"/>
        <v/>
      </c>
      <c r="U935" s="12" t="str">
        <f t="shared" si="275"/>
        <v/>
      </c>
      <c r="V935" s="12"/>
      <c r="Y935" s="12">
        <f t="shared" si="276"/>
        <v>0</v>
      </c>
      <c r="Z935" s="12">
        <f t="shared" si="277"/>
        <v>0</v>
      </c>
      <c r="AA935" s="12" t="str">
        <f t="shared" si="278"/>
        <v/>
      </c>
      <c r="AB935" s="12" t="str">
        <f t="shared" si="279"/>
        <v/>
      </c>
      <c r="AC935" s="12" t="str">
        <f t="shared" si="280"/>
        <v/>
      </c>
      <c r="AD935" s="12" t="str">
        <f>IF(OR(AE935="",AE935="(blank)",AE935="Grand Total"),"",MAX($AD$3:AD934)+1)</f>
        <v/>
      </c>
    </row>
    <row r="936" spans="3:30">
      <c r="C936" s="12">
        <f t="shared" si="264"/>
        <v>0</v>
      </c>
      <c r="D936" s="12">
        <f t="shared" si="265"/>
        <v>0</v>
      </c>
      <c r="E936" s="12" t="str">
        <f t="shared" si="266"/>
        <v/>
      </c>
      <c r="F936" s="12" t="str">
        <f t="shared" si="267"/>
        <v/>
      </c>
      <c r="G936" s="12"/>
      <c r="H936"/>
      <c r="I936"/>
      <c r="J936" s="12">
        <f t="shared" si="268"/>
        <v>0</v>
      </c>
      <c r="K936" s="12" t="str">
        <f t="shared" si="269"/>
        <v/>
      </c>
      <c r="L936" s="12" t="str">
        <f t="shared" si="270"/>
        <v/>
      </c>
      <c r="M936" s="12" t="str">
        <f t="shared" si="271"/>
        <v/>
      </c>
      <c r="N936" s="12"/>
      <c r="P936"/>
      <c r="Q936"/>
      <c r="R936" s="12">
        <f t="shared" si="272"/>
        <v>0</v>
      </c>
      <c r="S936" s="12" t="str">
        <f t="shared" si="273"/>
        <v/>
      </c>
      <c r="T936" s="12" t="str">
        <f t="shared" si="274"/>
        <v/>
      </c>
      <c r="U936" s="12" t="str">
        <f t="shared" si="275"/>
        <v/>
      </c>
      <c r="V936" s="12"/>
      <c r="Y936" s="12">
        <f t="shared" si="276"/>
        <v>0</v>
      </c>
      <c r="Z936" s="12">
        <f t="shared" si="277"/>
        <v>0</v>
      </c>
      <c r="AA936" s="12" t="str">
        <f t="shared" si="278"/>
        <v/>
      </c>
      <c r="AB936" s="12" t="str">
        <f t="shared" si="279"/>
        <v/>
      </c>
      <c r="AC936" s="12" t="str">
        <f t="shared" si="280"/>
        <v/>
      </c>
      <c r="AD936" s="12" t="str">
        <f>IF(OR(AE936="",AE936="(blank)",AE936="Grand Total"),"",MAX($AD$3:AD935)+1)</f>
        <v/>
      </c>
    </row>
    <row r="937" spans="3:30">
      <c r="C937" s="12">
        <f t="shared" si="264"/>
        <v>0</v>
      </c>
      <c r="D937" s="12">
        <f t="shared" si="265"/>
        <v>0</v>
      </c>
      <c r="E937" s="12" t="str">
        <f t="shared" si="266"/>
        <v/>
      </c>
      <c r="F937" s="12" t="str">
        <f t="shared" si="267"/>
        <v/>
      </c>
      <c r="G937" s="12"/>
      <c r="H937"/>
      <c r="I937"/>
      <c r="J937" s="12">
        <f t="shared" si="268"/>
        <v>0</v>
      </c>
      <c r="K937" s="12" t="str">
        <f t="shared" si="269"/>
        <v/>
      </c>
      <c r="L937" s="12" t="str">
        <f t="shared" si="270"/>
        <v/>
      </c>
      <c r="M937" s="12" t="str">
        <f t="shared" si="271"/>
        <v/>
      </c>
      <c r="N937" s="12"/>
      <c r="P937"/>
      <c r="Q937"/>
      <c r="R937" s="12">
        <f t="shared" si="272"/>
        <v>0</v>
      </c>
      <c r="S937" s="12" t="str">
        <f t="shared" si="273"/>
        <v/>
      </c>
      <c r="T937" s="12" t="str">
        <f t="shared" si="274"/>
        <v/>
      </c>
      <c r="U937" s="12" t="str">
        <f t="shared" si="275"/>
        <v/>
      </c>
      <c r="V937" s="12"/>
      <c r="Y937" s="12">
        <f t="shared" si="276"/>
        <v>0</v>
      </c>
      <c r="Z937" s="12">
        <f t="shared" si="277"/>
        <v>0</v>
      </c>
      <c r="AA937" s="12" t="str">
        <f t="shared" si="278"/>
        <v/>
      </c>
      <c r="AB937" s="12" t="str">
        <f t="shared" si="279"/>
        <v/>
      </c>
      <c r="AC937" s="12" t="str">
        <f t="shared" si="280"/>
        <v/>
      </c>
      <c r="AD937" s="12" t="str">
        <f>IF(OR(AE937="",AE937="(blank)",AE937="Grand Total"),"",MAX($AD$3:AD936)+1)</f>
        <v/>
      </c>
    </row>
    <row r="938" spans="3:30">
      <c r="C938" s="12">
        <f t="shared" si="264"/>
        <v>0</v>
      </c>
      <c r="D938" s="12">
        <f t="shared" si="265"/>
        <v>0</v>
      </c>
      <c r="E938" s="12" t="str">
        <f t="shared" si="266"/>
        <v/>
      </c>
      <c r="F938" s="12" t="str">
        <f t="shared" si="267"/>
        <v/>
      </c>
      <c r="G938" s="12"/>
      <c r="H938"/>
      <c r="I938"/>
      <c r="J938" s="12">
        <f t="shared" si="268"/>
        <v>0</v>
      </c>
      <c r="K938" s="12" t="str">
        <f t="shared" si="269"/>
        <v/>
      </c>
      <c r="L938" s="12" t="str">
        <f t="shared" si="270"/>
        <v/>
      </c>
      <c r="M938" s="12" t="str">
        <f t="shared" si="271"/>
        <v/>
      </c>
      <c r="N938" s="12"/>
      <c r="P938"/>
      <c r="Q938"/>
      <c r="R938" s="12">
        <f t="shared" si="272"/>
        <v>0</v>
      </c>
      <c r="S938" s="12" t="str">
        <f t="shared" si="273"/>
        <v/>
      </c>
      <c r="T938" s="12" t="str">
        <f t="shared" si="274"/>
        <v/>
      </c>
      <c r="U938" s="12" t="str">
        <f t="shared" si="275"/>
        <v/>
      </c>
      <c r="V938" s="12"/>
      <c r="Y938" s="12">
        <f t="shared" si="276"/>
        <v>0</v>
      </c>
      <c r="Z938" s="12">
        <f t="shared" si="277"/>
        <v>0</v>
      </c>
      <c r="AA938" s="12" t="str">
        <f t="shared" si="278"/>
        <v/>
      </c>
      <c r="AB938" s="12" t="str">
        <f t="shared" si="279"/>
        <v/>
      </c>
      <c r="AC938" s="12" t="str">
        <f t="shared" si="280"/>
        <v/>
      </c>
      <c r="AD938" s="12" t="str">
        <f>IF(OR(AE938="",AE938="(blank)",AE938="Grand Total"),"",MAX($AD$3:AD937)+1)</f>
        <v/>
      </c>
    </row>
    <row r="939" spans="3:30">
      <c r="C939" s="12">
        <f t="shared" si="264"/>
        <v>0</v>
      </c>
      <c r="D939" s="12">
        <f t="shared" si="265"/>
        <v>0</v>
      </c>
      <c r="E939" s="12" t="str">
        <f t="shared" si="266"/>
        <v/>
      </c>
      <c r="F939" s="12" t="str">
        <f t="shared" si="267"/>
        <v/>
      </c>
      <c r="G939" s="12"/>
      <c r="H939"/>
      <c r="I939"/>
      <c r="J939" s="12">
        <f t="shared" si="268"/>
        <v>0</v>
      </c>
      <c r="K939" s="12" t="str">
        <f t="shared" si="269"/>
        <v/>
      </c>
      <c r="L939" s="12" t="str">
        <f t="shared" si="270"/>
        <v/>
      </c>
      <c r="M939" s="12" t="str">
        <f t="shared" si="271"/>
        <v/>
      </c>
      <c r="N939" s="12"/>
      <c r="P939"/>
      <c r="Q939"/>
      <c r="R939" s="12">
        <f t="shared" si="272"/>
        <v>0</v>
      </c>
      <c r="S939" s="12" t="str">
        <f t="shared" si="273"/>
        <v/>
      </c>
      <c r="T939" s="12" t="str">
        <f t="shared" si="274"/>
        <v/>
      </c>
      <c r="U939" s="12" t="str">
        <f t="shared" si="275"/>
        <v/>
      </c>
      <c r="V939" s="12"/>
      <c r="Y939" s="12">
        <f t="shared" si="276"/>
        <v>0</v>
      </c>
      <c r="Z939" s="12">
        <f t="shared" si="277"/>
        <v>0</v>
      </c>
      <c r="AA939" s="12" t="str">
        <f t="shared" si="278"/>
        <v/>
      </c>
      <c r="AB939" s="12" t="str">
        <f t="shared" si="279"/>
        <v/>
      </c>
      <c r="AC939" s="12" t="str">
        <f t="shared" si="280"/>
        <v/>
      </c>
      <c r="AD939" s="12" t="str">
        <f>IF(OR(AE939="",AE939="(blank)",AE939="Grand Total"),"",MAX($AD$3:AD938)+1)</f>
        <v/>
      </c>
    </row>
    <row r="940" spans="3:30">
      <c r="C940" s="12">
        <f t="shared" si="264"/>
        <v>0</v>
      </c>
      <c r="D940" s="12">
        <f t="shared" si="265"/>
        <v>0</v>
      </c>
      <c r="E940" s="12" t="str">
        <f t="shared" si="266"/>
        <v/>
      </c>
      <c r="F940" s="12" t="str">
        <f t="shared" si="267"/>
        <v/>
      </c>
      <c r="G940" s="12"/>
      <c r="H940"/>
      <c r="I940"/>
      <c r="J940" s="12">
        <f t="shared" si="268"/>
        <v>0</v>
      </c>
      <c r="K940" s="12" t="str">
        <f t="shared" si="269"/>
        <v/>
      </c>
      <c r="L940" s="12" t="str">
        <f t="shared" si="270"/>
        <v/>
      </c>
      <c r="M940" s="12" t="str">
        <f t="shared" si="271"/>
        <v/>
      </c>
      <c r="N940" s="12"/>
      <c r="P940"/>
      <c r="Q940"/>
      <c r="R940" s="12">
        <f t="shared" si="272"/>
        <v>0</v>
      </c>
      <c r="S940" s="12" t="str">
        <f t="shared" si="273"/>
        <v/>
      </c>
      <c r="T940" s="12" t="str">
        <f t="shared" si="274"/>
        <v/>
      </c>
      <c r="U940" s="12" t="str">
        <f t="shared" si="275"/>
        <v/>
      </c>
      <c r="V940" s="12"/>
      <c r="Y940" s="12">
        <f t="shared" si="276"/>
        <v>0</v>
      </c>
      <c r="Z940" s="12">
        <f t="shared" si="277"/>
        <v>0</v>
      </c>
      <c r="AA940" s="12" t="str">
        <f t="shared" si="278"/>
        <v/>
      </c>
      <c r="AB940" s="12" t="str">
        <f t="shared" si="279"/>
        <v/>
      </c>
      <c r="AC940" s="12" t="str">
        <f t="shared" si="280"/>
        <v/>
      </c>
      <c r="AD940" s="12" t="str">
        <f>IF(OR(AE940="",AE940="(blank)",AE940="Grand Total"),"",MAX($AD$3:AD939)+1)</f>
        <v/>
      </c>
    </row>
    <row r="941" spans="3:30">
      <c r="C941" s="12">
        <f t="shared" si="264"/>
        <v>0</v>
      </c>
      <c r="D941" s="12">
        <f t="shared" si="265"/>
        <v>0</v>
      </c>
      <c r="E941" s="12" t="str">
        <f t="shared" si="266"/>
        <v/>
      </c>
      <c r="F941" s="12" t="str">
        <f t="shared" si="267"/>
        <v/>
      </c>
      <c r="G941" s="12"/>
      <c r="H941"/>
      <c r="I941"/>
      <c r="J941" s="12">
        <f t="shared" si="268"/>
        <v>0</v>
      </c>
      <c r="K941" s="12" t="str">
        <f t="shared" si="269"/>
        <v/>
      </c>
      <c r="L941" s="12" t="str">
        <f t="shared" si="270"/>
        <v/>
      </c>
      <c r="M941" s="12" t="str">
        <f t="shared" si="271"/>
        <v/>
      </c>
      <c r="N941" s="12"/>
      <c r="P941"/>
      <c r="Q941"/>
      <c r="R941" s="12">
        <f t="shared" si="272"/>
        <v>0</v>
      </c>
      <c r="S941" s="12" t="str">
        <f t="shared" si="273"/>
        <v/>
      </c>
      <c r="T941" s="12" t="str">
        <f t="shared" si="274"/>
        <v/>
      </c>
      <c r="U941" s="12" t="str">
        <f t="shared" si="275"/>
        <v/>
      </c>
      <c r="V941" s="12"/>
      <c r="Y941" s="12">
        <f t="shared" si="276"/>
        <v>0</v>
      </c>
      <c r="Z941" s="12">
        <f t="shared" si="277"/>
        <v>0</v>
      </c>
      <c r="AA941" s="12" t="str">
        <f t="shared" si="278"/>
        <v/>
      </c>
      <c r="AB941" s="12" t="str">
        <f t="shared" si="279"/>
        <v/>
      </c>
      <c r="AC941" s="12" t="str">
        <f t="shared" si="280"/>
        <v/>
      </c>
      <c r="AD941" s="12" t="str">
        <f>IF(OR(AE941="",AE941="(blank)",AE941="Grand Total"),"",MAX($AD$3:AD940)+1)</f>
        <v/>
      </c>
    </row>
    <row r="942" spans="3:30">
      <c r="C942" s="12">
        <f t="shared" si="264"/>
        <v>0</v>
      </c>
      <c r="D942" s="12">
        <f t="shared" si="265"/>
        <v>0</v>
      </c>
      <c r="E942" s="12" t="str">
        <f t="shared" si="266"/>
        <v/>
      </c>
      <c r="F942" s="12" t="str">
        <f t="shared" si="267"/>
        <v/>
      </c>
      <c r="G942" s="12"/>
      <c r="H942"/>
      <c r="I942"/>
      <c r="J942" s="12">
        <f t="shared" si="268"/>
        <v>0</v>
      </c>
      <c r="K942" s="12" t="str">
        <f t="shared" si="269"/>
        <v/>
      </c>
      <c r="L942" s="12" t="str">
        <f t="shared" si="270"/>
        <v/>
      </c>
      <c r="M942" s="12" t="str">
        <f t="shared" si="271"/>
        <v/>
      </c>
      <c r="N942" s="12"/>
      <c r="P942"/>
      <c r="Q942"/>
      <c r="R942" s="12">
        <f t="shared" si="272"/>
        <v>0</v>
      </c>
      <c r="S942" s="12" t="str">
        <f t="shared" si="273"/>
        <v/>
      </c>
      <c r="T942" s="12" t="str">
        <f t="shared" si="274"/>
        <v/>
      </c>
      <c r="U942" s="12" t="str">
        <f t="shared" si="275"/>
        <v/>
      </c>
      <c r="V942" s="12"/>
      <c r="Y942" s="12">
        <f t="shared" si="276"/>
        <v>0</v>
      </c>
      <c r="Z942" s="12">
        <f t="shared" si="277"/>
        <v>0</v>
      </c>
      <c r="AA942" s="12" t="str">
        <f t="shared" si="278"/>
        <v/>
      </c>
      <c r="AB942" s="12" t="str">
        <f t="shared" si="279"/>
        <v/>
      </c>
      <c r="AC942" s="12" t="str">
        <f t="shared" si="280"/>
        <v/>
      </c>
      <c r="AD942" s="12" t="str">
        <f>IF(OR(AE942="",AE942="(blank)",AE942="Grand Total"),"",MAX($AD$3:AD941)+1)</f>
        <v/>
      </c>
    </row>
    <row r="943" spans="3:30">
      <c r="C943" s="12">
        <f t="shared" si="264"/>
        <v>0</v>
      </c>
      <c r="D943" s="12">
        <f t="shared" si="265"/>
        <v>0</v>
      </c>
      <c r="E943" s="12" t="str">
        <f t="shared" si="266"/>
        <v/>
      </c>
      <c r="F943" s="12" t="str">
        <f t="shared" si="267"/>
        <v/>
      </c>
      <c r="G943" s="12"/>
      <c r="H943"/>
      <c r="I943"/>
      <c r="J943" s="12">
        <f t="shared" si="268"/>
        <v>0</v>
      </c>
      <c r="K943" s="12" t="str">
        <f t="shared" si="269"/>
        <v/>
      </c>
      <c r="L943" s="12" t="str">
        <f t="shared" si="270"/>
        <v/>
      </c>
      <c r="M943" s="12" t="str">
        <f t="shared" si="271"/>
        <v/>
      </c>
      <c r="N943" s="12"/>
      <c r="P943"/>
      <c r="Q943"/>
      <c r="R943" s="12">
        <f t="shared" si="272"/>
        <v>0</v>
      </c>
      <c r="S943" s="12" t="str">
        <f t="shared" si="273"/>
        <v/>
      </c>
      <c r="T943" s="12" t="str">
        <f t="shared" si="274"/>
        <v/>
      </c>
      <c r="U943" s="12" t="str">
        <f t="shared" si="275"/>
        <v/>
      </c>
      <c r="V943" s="12"/>
      <c r="Y943" s="12">
        <f t="shared" si="276"/>
        <v>0</v>
      </c>
      <c r="Z943" s="12">
        <f t="shared" si="277"/>
        <v>0</v>
      </c>
      <c r="AA943" s="12" t="str">
        <f t="shared" si="278"/>
        <v/>
      </c>
      <c r="AB943" s="12" t="str">
        <f t="shared" si="279"/>
        <v/>
      </c>
      <c r="AC943" s="12" t="str">
        <f t="shared" si="280"/>
        <v/>
      </c>
      <c r="AD943" s="12" t="str">
        <f>IF(OR(AE943="",AE943="(blank)",AE943="Grand Total"),"",MAX($AD$3:AD942)+1)</f>
        <v/>
      </c>
    </row>
    <row r="944" spans="3:30">
      <c r="C944" s="12">
        <f t="shared" si="264"/>
        <v>0</v>
      </c>
      <c r="D944" s="12">
        <f t="shared" si="265"/>
        <v>0</v>
      </c>
      <c r="E944" s="12" t="str">
        <f t="shared" si="266"/>
        <v/>
      </c>
      <c r="F944" s="12" t="str">
        <f t="shared" si="267"/>
        <v/>
      </c>
      <c r="G944" s="12"/>
      <c r="H944"/>
      <c r="I944"/>
      <c r="J944" s="12">
        <f t="shared" si="268"/>
        <v>0</v>
      </c>
      <c r="K944" s="12" t="str">
        <f t="shared" si="269"/>
        <v/>
      </c>
      <c r="L944" s="12" t="str">
        <f t="shared" si="270"/>
        <v/>
      </c>
      <c r="M944" s="12" t="str">
        <f t="shared" si="271"/>
        <v/>
      </c>
      <c r="N944" s="12"/>
      <c r="P944"/>
      <c r="Q944"/>
      <c r="R944" s="12">
        <f t="shared" si="272"/>
        <v>0</v>
      </c>
      <c r="S944" s="12" t="str">
        <f t="shared" si="273"/>
        <v/>
      </c>
      <c r="T944" s="12" t="str">
        <f t="shared" si="274"/>
        <v/>
      </c>
      <c r="U944" s="12" t="str">
        <f t="shared" si="275"/>
        <v/>
      </c>
      <c r="V944" s="12"/>
      <c r="Y944" s="12">
        <f t="shared" si="276"/>
        <v>0</v>
      </c>
      <c r="Z944" s="12">
        <f t="shared" si="277"/>
        <v>0</v>
      </c>
      <c r="AA944" s="12" t="str">
        <f t="shared" si="278"/>
        <v/>
      </c>
      <c r="AB944" s="12" t="str">
        <f t="shared" si="279"/>
        <v/>
      </c>
      <c r="AC944" s="12" t="str">
        <f t="shared" si="280"/>
        <v/>
      </c>
      <c r="AD944" s="12" t="str">
        <f>IF(OR(AE944="",AE944="(blank)",AE944="Grand Total"),"",MAX($AD$3:AD943)+1)</f>
        <v/>
      </c>
    </row>
    <row r="945" spans="3:30">
      <c r="C945" s="12">
        <f t="shared" si="264"/>
        <v>0</v>
      </c>
      <c r="D945" s="12">
        <f t="shared" si="265"/>
        <v>0</v>
      </c>
      <c r="E945" s="12" t="str">
        <f t="shared" si="266"/>
        <v/>
      </c>
      <c r="F945" s="12" t="str">
        <f t="shared" si="267"/>
        <v/>
      </c>
      <c r="G945" s="12"/>
      <c r="H945"/>
      <c r="I945"/>
      <c r="J945" s="12">
        <f t="shared" si="268"/>
        <v>0</v>
      </c>
      <c r="K945" s="12" t="str">
        <f t="shared" si="269"/>
        <v/>
      </c>
      <c r="L945" s="12" t="str">
        <f t="shared" si="270"/>
        <v/>
      </c>
      <c r="M945" s="12" t="str">
        <f t="shared" si="271"/>
        <v/>
      </c>
      <c r="N945" s="12"/>
      <c r="P945"/>
      <c r="Q945"/>
      <c r="R945" s="12">
        <f t="shared" si="272"/>
        <v>0</v>
      </c>
      <c r="S945" s="12" t="str">
        <f t="shared" si="273"/>
        <v/>
      </c>
      <c r="T945" s="12" t="str">
        <f t="shared" si="274"/>
        <v/>
      </c>
      <c r="U945" s="12" t="str">
        <f t="shared" si="275"/>
        <v/>
      </c>
      <c r="V945" s="12"/>
      <c r="Y945" s="12">
        <f t="shared" si="276"/>
        <v>0</v>
      </c>
      <c r="Z945" s="12">
        <f t="shared" si="277"/>
        <v>0</v>
      </c>
      <c r="AA945" s="12" t="str">
        <f t="shared" si="278"/>
        <v/>
      </c>
      <c r="AB945" s="12" t="str">
        <f t="shared" si="279"/>
        <v/>
      </c>
      <c r="AC945" s="12" t="str">
        <f t="shared" si="280"/>
        <v/>
      </c>
      <c r="AD945" s="12" t="str">
        <f>IF(OR(AE945="",AE945="(blank)",AE945="Grand Total"),"",MAX($AD$3:AD944)+1)</f>
        <v/>
      </c>
    </row>
    <row r="946" spans="3:30">
      <c r="C946" s="12">
        <f t="shared" si="264"/>
        <v>0</v>
      </c>
      <c r="D946" s="12">
        <f t="shared" si="265"/>
        <v>0</v>
      </c>
      <c r="E946" s="12" t="str">
        <f t="shared" si="266"/>
        <v/>
      </c>
      <c r="F946" s="12" t="str">
        <f t="shared" si="267"/>
        <v/>
      </c>
      <c r="G946" s="12"/>
      <c r="H946"/>
      <c r="I946"/>
      <c r="J946" s="12">
        <f t="shared" si="268"/>
        <v>0</v>
      </c>
      <c r="K946" s="12" t="str">
        <f t="shared" si="269"/>
        <v/>
      </c>
      <c r="L946" s="12" t="str">
        <f t="shared" si="270"/>
        <v/>
      </c>
      <c r="M946" s="12" t="str">
        <f t="shared" si="271"/>
        <v/>
      </c>
      <c r="N946" s="12"/>
      <c r="P946"/>
      <c r="Q946"/>
      <c r="R946" s="12">
        <f t="shared" si="272"/>
        <v>0</v>
      </c>
      <c r="S946" s="12" t="str">
        <f t="shared" si="273"/>
        <v/>
      </c>
      <c r="T946" s="12" t="str">
        <f t="shared" si="274"/>
        <v/>
      </c>
      <c r="U946" s="12" t="str">
        <f t="shared" si="275"/>
        <v/>
      </c>
      <c r="V946" s="12"/>
      <c r="Y946" s="12">
        <f t="shared" si="276"/>
        <v>0</v>
      </c>
      <c r="Z946" s="12">
        <f t="shared" si="277"/>
        <v>0</v>
      </c>
      <c r="AA946" s="12" t="str">
        <f t="shared" si="278"/>
        <v/>
      </c>
      <c r="AB946" s="12" t="str">
        <f t="shared" si="279"/>
        <v/>
      </c>
      <c r="AC946" s="12" t="str">
        <f t="shared" si="280"/>
        <v/>
      </c>
      <c r="AD946" s="12" t="str">
        <f>IF(OR(AE946="",AE946="(blank)",AE946="Grand Total"),"",MAX($AD$3:AD945)+1)</f>
        <v/>
      </c>
    </row>
    <row r="947" spans="3:30">
      <c r="C947" s="12">
        <f t="shared" si="264"/>
        <v>0</v>
      </c>
      <c r="D947" s="12">
        <f t="shared" si="265"/>
        <v>0</v>
      </c>
      <c r="E947" s="12" t="str">
        <f t="shared" si="266"/>
        <v/>
      </c>
      <c r="F947" s="12" t="str">
        <f t="shared" si="267"/>
        <v/>
      </c>
      <c r="G947" s="12"/>
      <c r="H947"/>
      <c r="I947"/>
      <c r="J947" s="12">
        <f t="shared" si="268"/>
        <v>0</v>
      </c>
      <c r="K947" s="12" t="str">
        <f t="shared" si="269"/>
        <v/>
      </c>
      <c r="L947" s="12" t="str">
        <f t="shared" si="270"/>
        <v/>
      </c>
      <c r="M947" s="12" t="str">
        <f t="shared" si="271"/>
        <v/>
      </c>
      <c r="N947" s="12"/>
      <c r="P947"/>
      <c r="Q947"/>
      <c r="R947" s="12">
        <f t="shared" si="272"/>
        <v>0</v>
      </c>
      <c r="S947" s="12" t="str">
        <f t="shared" si="273"/>
        <v/>
      </c>
      <c r="T947" s="12" t="str">
        <f t="shared" si="274"/>
        <v/>
      </c>
      <c r="U947" s="12" t="str">
        <f t="shared" si="275"/>
        <v/>
      </c>
      <c r="V947" s="12"/>
      <c r="Y947" s="12">
        <f t="shared" si="276"/>
        <v>0</v>
      </c>
      <c r="Z947" s="12">
        <f t="shared" si="277"/>
        <v>0</v>
      </c>
      <c r="AA947" s="12" t="str">
        <f t="shared" si="278"/>
        <v/>
      </c>
      <c r="AB947" s="12" t="str">
        <f t="shared" si="279"/>
        <v/>
      </c>
      <c r="AC947" s="12" t="str">
        <f t="shared" si="280"/>
        <v/>
      </c>
      <c r="AD947" s="12" t="str">
        <f>IF(OR(AE947="",AE947="(blank)",AE947="Grand Total"),"",MAX($AD$3:AD946)+1)</f>
        <v/>
      </c>
    </row>
    <row r="948" spans="3:30">
      <c r="C948" s="12">
        <f t="shared" si="264"/>
        <v>0</v>
      </c>
      <c r="D948" s="12">
        <f t="shared" si="265"/>
        <v>0</v>
      </c>
      <c r="E948" s="12" t="str">
        <f t="shared" si="266"/>
        <v/>
      </c>
      <c r="F948" s="12" t="str">
        <f t="shared" si="267"/>
        <v/>
      </c>
      <c r="G948" s="12"/>
      <c r="H948"/>
      <c r="I948"/>
      <c r="J948" s="12">
        <f t="shared" si="268"/>
        <v>0</v>
      </c>
      <c r="K948" s="12" t="str">
        <f t="shared" si="269"/>
        <v/>
      </c>
      <c r="L948" s="12" t="str">
        <f t="shared" si="270"/>
        <v/>
      </c>
      <c r="M948" s="12" t="str">
        <f t="shared" si="271"/>
        <v/>
      </c>
      <c r="N948" s="12"/>
      <c r="P948"/>
      <c r="Q948"/>
      <c r="R948" s="12">
        <f t="shared" si="272"/>
        <v>0</v>
      </c>
      <c r="S948" s="12" t="str">
        <f t="shared" si="273"/>
        <v/>
      </c>
      <c r="T948" s="12" t="str">
        <f t="shared" si="274"/>
        <v/>
      </c>
      <c r="U948" s="12" t="str">
        <f t="shared" si="275"/>
        <v/>
      </c>
      <c r="V948" s="12"/>
      <c r="Y948" s="12">
        <f t="shared" si="276"/>
        <v>0</v>
      </c>
      <c r="Z948" s="12">
        <f t="shared" si="277"/>
        <v>0</v>
      </c>
      <c r="AA948" s="12" t="str">
        <f t="shared" si="278"/>
        <v/>
      </c>
      <c r="AB948" s="12" t="str">
        <f t="shared" si="279"/>
        <v/>
      </c>
      <c r="AC948" s="12" t="str">
        <f t="shared" si="280"/>
        <v/>
      </c>
      <c r="AD948" s="12" t="str">
        <f>IF(OR(AE948="",AE948="(blank)",AE948="Grand Total"),"",MAX($AD$3:AD947)+1)</f>
        <v/>
      </c>
    </row>
    <row r="949" spans="3:30">
      <c r="C949" s="12">
        <f t="shared" si="264"/>
        <v>0</v>
      </c>
      <c r="D949" s="12">
        <f t="shared" si="265"/>
        <v>0</v>
      </c>
      <c r="E949" s="12" t="str">
        <f t="shared" si="266"/>
        <v/>
      </c>
      <c r="F949" s="12" t="str">
        <f t="shared" si="267"/>
        <v/>
      </c>
      <c r="G949" s="12"/>
      <c r="H949"/>
      <c r="I949"/>
      <c r="J949" s="12">
        <f t="shared" si="268"/>
        <v>0</v>
      </c>
      <c r="K949" s="12" t="str">
        <f t="shared" si="269"/>
        <v/>
      </c>
      <c r="L949" s="12" t="str">
        <f t="shared" si="270"/>
        <v/>
      </c>
      <c r="M949" s="12" t="str">
        <f t="shared" si="271"/>
        <v/>
      </c>
      <c r="N949" s="12"/>
      <c r="P949"/>
      <c r="Q949"/>
      <c r="R949" s="12">
        <f t="shared" si="272"/>
        <v>0</v>
      </c>
      <c r="S949" s="12" t="str">
        <f t="shared" si="273"/>
        <v/>
      </c>
      <c r="T949" s="12" t="str">
        <f t="shared" si="274"/>
        <v/>
      </c>
      <c r="U949" s="12" t="str">
        <f t="shared" si="275"/>
        <v/>
      </c>
      <c r="V949" s="12"/>
      <c r="Y949" s="12">
        <f t="shared" si="276"/>
        <v>0</v>
      </c>
      <c r="Z949" s="12">
        <f t="shared" si="277"/>
        <v>0</v>
      </c>
      <c r="AA949" s="12" t="str">
        <f t="shared" si="278"/>
        <v/>
      </c>
      <c r="AB949" s="12" t="str">
        <f t="shared" si="279"/>
        <v/>
      </c>
      <c r="AC949" s="12" t="str">
        <f t="shared" si="280"/>
        <v/>
      </c>
      <c r="AD949" s="12" t="str">
        <f>IF(OR(AE949="",AE949="(blank)",AE949="Grand Total"),"",MAX($AD$3:AD948)+1)</f>
        <v/>
      </c>
    </row>
    <row r="950" spans="3:30">
      <c r="C950" s="12">
        <f t="shared" si="264"/>
        <v>0</v>
      </c>
      <c r="D950" s="12">
        <f t="shared" si="265"/>
        <v>0</v>
      </c>
      <c r="E950" s="12" t="str">
        <f t="shared" si="266"/>
        <v/>
      </c>
      <c r="F950" s="12" t="str">
        <f t="shared" si="267"/>
        <v/>
      </c>
      <c r="G950" s="12"/>
      <c r="H950"/>
      <c r="I950"/>
      <c r="J950" s="12">
        <f t="shared" si="268"/>
        <v>0</v>
      </c>
      <c r="K950" s="12" t="str">
        <f t="shared" si="269"/>
        <v/>
      </c>
      <c r="L950" s="12" t="str">
        <f t="shared" si="270"/>
        <v/>
      </c>
      <c r="M950" s="12" t="str">
        <f t="shared" si="271"/>
        <v/>
      </c>
      <c r="N950" s="12"/>
      <c r="P950"/>
      <c r="Q950"/>
      <c r="R950" s="12">
        <f t="shared" si="272"/>
        <v>0</v>
      </c>
      <c r="S950" s="12" t="str">
        <f t="shared" si="273"/>
        <v/>
      </c>
      <c r="T950" s="12" t="str">
        <f t="shared" si="274"/>
        <v/>
      </c>
      <c r="U950" s="12" t="str">
        <f t="shared" si="275"/>
        <v/>
      </c>
      <c r="V950" s="12"/>
      <c r="Y950" s="12">
        <f t="shared" si="276"/>
        <v>0</v>
      </c>
      <c r="Z950" s="12">
        <f t="shared" si="277"/>
        <v>0</v>
      </c>
      <c r="AA950" s="12" t="str">
        <f t="shared" si="278"/>
        <v/>
      </c>
      <c r="AB950" s="12" t="str">
        <f t="shared" si="279"/>
        <v/>
      </c>
      <c r="AC950" s="12" t="str">
        <f t="shared" si="280"/>
        <v/>
      </c>
      <c r="AD950" s="12" t="str">
        <f>IF(OR(AE950="",AE950="(blank)",AE950="Grand Total"),"",MAX($AD$3:AD949)+1)</f>
        <v/>
      </c>
    </row>
    <row r="951" spans="3:30">
      <c r="C951" s="12">
        <f t="shared" si="264"/>
        <v>0</v>
      </c>
      <c r="D951" s="12">
        <f t="shared" si="265"/>
        <v>0</v>
      </c>
      <c r="E951" s="12" t="str">
        <f t="shared" si="266"/>
        <v/>
      </c>
      <c r="F951" s="12" t="str">
        <f t="shared" si="267"/>
        <v/>
      </c>
      <c r="G951" s="12"/>
      <c r="H951"/>
      <c r="I951"/>
      <c r="J951" s="12">
        <f t="shared" si="268"/>
        <v>0</v>
      </c>
      <c r="K951" s="12" t="str">
        <f t="shared" si="269"/>
        <v/>
      </c>
      <c r="L951" s="12" t="str">
        <f t="shared" si="270"/>
        <v/>
      </c>
      <c r="M951" s="12" t="str">
        <f t="shared" si="271"/>
        <v/>
      </c>
      <c r="N951" s="12"/>
      <c r="P951"/>
      <c r="Q951"/>
      <c r="R951" s="12">
        <f t="shared" si="272"/>
        <v>0</v>
      </c>
      <c r="S951" s="12" t="str">
        <f t="shared" si="273"/>
        <v/>
      </c>
      <c r="T951" s="12" t="str">
        <f t="shared" si="274"/>
        <v/>
      </c>
      <c r="U951" s="12" t="str">
        <f t="shared" si="275"/>
        <v/>
      </c>
      <c r="V951" s="12"/>
      <c r="Y951" s="12">
        <f t="shared" si="276"/>
        <v>0</v>
      </c>
      <c r="Z951" s="12">
        <f t="shared" si="277"/>
        <v>0</v>
      </c>
      <c r="AA951" s="12" t="str">
        <f t="shared" si="278"/>
        <v/>
      </c>
      <c r="AB951" s="12" t="str">
        <f t="shared" si="279"/>
        <v/>
      </c>
      <c r="AC951" s="12" t="str">
        <f t="shared" si="280"/>
        <v/>
      </c>
      <c r="AD951" s="12" t="str">
        <f>IF(OR(AE951="",AE951="(blank)",AE951="Grand Total"),"",MAX($AD$3:AD950)+1)</f>
        <v/>
      </c>
    </row>
    <row r="952" spans="3:30">
      <c r="C952" s="12">
        <f t="shared" si="264"/>
        <v>0</v>
      </c>
      <c r="D952" s="12">
        <f t="shared" si="265"/>
        <v>0</v>
      </c>
      <c r="E952" s="12" t="str">
        <f t="shared" si="266"/>
        <v/>
      </c>
      <c r="F952" s="12" t="str">
        <f t="shared" si="267"/>
        <v/>
      </c>
      <c r="G952" s="12"/>
      <c r="H952"/>
      <c r="I952"/>
      <c r="J952" s="12">
        <f t="shared" si="268"/>
        <v>0</v>
      </c>
      <c r="K952" s="12" t="str">
        <f t="shared" si="269"/>
        <v/>
      </c>
      <c r="L952" s="12" t="str">
        <f t="shared" si="270"/>
        <v/>
      </c>
      <c r="M952" s="12" t="str">
        <f t="shared" si="271"/>
        <v/>
      </c>
      <c r="N952" s="12"/>
      <c r="P952"/>
      <c r="Q952"/>
      <c r="R952" s="12">
        <f t="shared" si="272"/>
        <v>0</v>
      </c>
      <c r="S952" s="12" t="str">
        <f t="shared" si="273"/>
        <v/>
      </c>
      <c r="T952" s="12" t="str">
        <f t="shared" si="274"/>
        <v/>
      </c>
      <c r="U952" s="12" t="str">
        <f t="shared" si="275"/>
        <v/>
      </c>
      <c r="V952" s="12"/>
      <c r="Y952" s="12">
        <f t="shared" si="276"/>
        <v>0</v>
      </c>
      <c r="Z952" s="12">
        <f t="shared" si="277"/>
        <v>0</v>
      </c>
      <c r="AA952" s="12" t="str">
        <f t="shared" si="278"/>
        <v/>
      </c>
      <c r="AB952" s="12" t="str">
        <f t="shared" si="279"/>
        <v/>
      </c>
      <c r="AC952" s="12" t="str">
        <f t="shared" si="280"/>
        <v/>
      </c>
      <c r="AD952" s="12" t="str">
        <f>IF(OR(AE952="",AE952="(blank)",AE952="Grand Total"),"",MAX($AD$3:AD951)+1)</f>
        <v/>
      </c>
    </row>
    <row r="953" spans="3:30">
      <c r="C953" s="12">
        <f t="shared" si="264"/>
        <v>0</v>
      </c>
      <c r="D953" s="12">
        <f t="shared" si="265"/>
        <v>0</v>
      </c>
      <c r="E953" s="12" t="str">
        <f t="shared" si="266"/>
        <v/>
      </c>
      <c r="F953" s="12" t="str">
        <f t="shared" si="267"/>
        <v/>
      </c>
      <c r="G953" s="12"/>
      <c r="H953"/>
      <c r="I953"/>
      <c r="J953" s="12">
        <f t="shared" si="268"/>
        <v>0</v>
      </c>
      <c r="K953" s="12" t="str">
        <f t="shared" si="269"/>
        <v/>
      </c>
      <c r="L953" s="12" t="str">
        <f t="shared" si="270"/>
        <v/>
      </c>
      <c r="M953" s="12" t="str">
        <f t="shared" si="271"/>
        <v/>
      </c>
      <c r="N953" s="12"/>
      <c r="P953"/>
      <c r="Q953"/>
      <c r="R953" s="12">
        <f t="shared" si="272"/>
        <v>0</v>
      </c>
      <c r="S953" s="12" t="str">
        <f t="shared" si="273"/>
        <v/>
      </c>
      <c r="T953" s="12" t="str">
        <f t="shared" si="274"/>
        <v/>
      </c>
      <c r="U953" s="12" t="str">
        <f t="shared" si="275"/>
        <v/>
      </c>
      <c r="V953" s="12"/>
      <c r="Y953" s="12">
        <f t="shared" si="276"/>
        <v>0</v>
      </c>
      <c r="Z953" s="12">
        <f t="shared" si="277"/>
        <v>0</v>
      </c>
      <c r="AA953" s="12" t="str">
        <f t="shared" si="278"/>
        <v/>
      </c>
      <c r="AB953" s="12" t="str">
        <f t="shared" si="279"/>
        <v/>
      </c>
      <c r="AC953" s="12" t="str">
        <f t="shared" si="280"/>
        <v/>
      </c>
      <c r="AD953" s="12" t="str">
        <f>IF(OR(AE953="",AE953="(blank)",AE953="Grand Total"),"",MAX($AD$3:AD952)+1)</f>
        <v/>
      </c>
    </row>
    <row r="954" spans="3:30">
      <c r="C954" s="12">
        <f t="shared" si="264"/>
        <v>0</v>
      </c>
      <c r="D954" s="12">
        <f t="shared" si="265"/>
        <v>0</v>
      </c>
      <c r="E954" s="12" t="str">
        <f t="shared" si="266"/>
        <v/>
      </c>
      <c r="F954" s="12" t="str">
        <f t="shared" si="267"/>
        <v/>
      </c>
      <c r="G954" s="12"/>
      <c r="H954"/>
      <c r="I954"/>
      <c r="J954" s="12">
        <f t="shared" si="268"/>
        <v>0</v>
      </c>
      <c r="K954" s="12" t="str">
        <f t="shared" si="269"/>
        <v/>
      </c>
      <c r="L954" s="12" t="str">
        <f t="shared" si="270"/>
        <v/>
      </c>
      <c r="M954" s="12" t="str">
        <f t="shared" si="271"/>
        <v/>
      </c>
      <c r="N954" s="12"/>
      <c r="P954"/>
      <c r="Q954"/>
      <c r="R954" s="12">
        <f t="shared" si="272"/>
        <v>0</v>
      </c>
      <c r="S954" s="12" t="str">
        <f t="shared" si="273"/>
        <v/>
      </c>
      <c r="T954" s="12" t="str">
        <f t="shared" si="274"/>
        <v/>
      </c>
      <c r="U954" s="12" t="str">
        <f t="shared" si="275"/>
        <v/>
      </c>
      <c r="V954" s="12"/>
      <c r="Y954" s="12">
        <f t="shared" si="276"/>
        <v>0</v>
      </c>
      <c r="Z954" s="12">
        <f t="shared" si="277"/>
        <v>0</v>
      </c>
      <c r="AA954" s="12" t="str">
        <f t="shared" si="278"/>
        <v/>
      </c>
      <c r="AB954" s="12" t="str">
        <f t="shared" si="279"/>
        <v/>
      </c>
      <c r="AC954" s="12" t="str">
        <f t="shared" si="280"/>
        <v/>
      </c>
      <c r="AD954" s="12" t="str">
        <f>IF(OR(AE954="",AE954="(blank)",AE954="Grand Total"),"",MAX($AD$3:AD953)+1)</f>
        <v/>
      </c>
    </row>
    <row r="955" spans="3:30">
      <c r="C955" s="12">
        <f t="shared" si="264"/>
        <v>0</v>
      </c>
      <c r="D955" s="12">
        <f t="shared" si="265"/>
        <v>0</v>
      </c>
      <c r="E955" s="12" t="str">
        <f t="shared" si="266"/>
        <v/>
      </c>
      <c r="F955" s="12" t="str">
        <f t="shared" si="267"/>
        <v/>
      </c>
      <c r="G955" s="12"/>
      <c r="H955"/>
      <c r="I955"/>
      <c r="J955" s="12">
        <f t="shared" si="268"/>
        <v>0</v>
      </c>
      <c r="K955" s="12" t="str">
        <f t="shared" si="269"/>
        <v/>
      </c>
      <c r="L955" s="12" t="str">
        <f t="shared" si="270"/>
        <v/>
      </c>
      <c r="M955" s="12" t="str">
        <f t="shared" si="271"/>
        <v/>
      </c>
      <c r="N955" s="12"/>
      <c r="P955"/>
      <c r="Q955"/>
      <c r="R955" s="12">
        <f t="shared" si="272"/>
        <v>0</v>
      </c>
      <c r="S955" s="12" t="str">
        <f t="shared" si="273"/>
        <v/>
      </c>
      <c r="T955" s="12" t="str">
        <f t="shared" si="274"/>
        <v/>
      </c>
      <c r="U955" s="12" t="str">
        <f t="shared" si="275"/>
        <v/>
      </c>
      <c r="V955" s="12"/>
      <c r="Y955" s="12">
        <f t="shared" si="276"/>
        <v>0</v>
      </c>
      <c r="Z955" s="12">
        <f t="shared" si="277"/>
        <v>0</v>
      </c>
      <c r="AA955" s="12" t="str">
        <f t="shared" si="278"/>
        <v/>
      </c>
      <c r="AB955" s="12" t="str">
        <f t="shared" si="279"/>
        <v/>
      </c>
      <c r="AC955" s="12" t="str">
        <f t="shared" si="280"/>
        <v/>
      </c>
      <c r="AD955" s="12" t="str">
        <f>IF(OR(AE955="",AE955="(blank)",AE955="Grand Total"),"",MAX($AD$3:AD954)+1)</f>
        <v/>
      </c>
    </row>
    <row r="956" spans="3:30">
      <c r="C956" s="12">
        <f t="shared" si="264"/>
        <v>0</v>
      </c>
      <c r="D956" s="12">
        <f t="shared" si="265"/>
        <v>0</v>
      </c>
      <c r="E956" s="12" t="str">
        <f t="shared" si="266"/>
        <v/>
      </c>
      <c r="F956" s="12" t="str">
        <f t="shared" si="267"/>
        <v/>
      </c>
      <c r="G956" s="12"/>
      <c r="H956"/>
      <c r="I956"/>
      <c r="J956" s="12">
        <f t="shared" si="268"/>
        <v>0</v>
      </c>
      <c r="K956" s="12" t="str">
        <f t="shared" si="269"/>
        <v/>
      </c>
      <c r="L956" s="12" t="str">
        <f t="shared" si="270"/>
        <v/>
      </c>
      <c r="M956" s="12" t="str">
        <f t="shared" si="271"/>
        <v/>
      </c>
      <c r="N956" s="12"/>
      <c r="P956"/>
      <c r="Q956"/>
      <c r="R956" s="12">
        <f t="shared" si="272"/>
        <v>0</v>
      </c>
      <c r="S956" s="12" t="str">
        <f t="shared" si="273"/>
        <v/>
      </c>
      <c r="T956" s="12" t="str">
        <f t="shared" si="274"/>
        <v/>
      </c>
      <c r="U956" s="12" t="str">
        <f t="shared" si="275"/>
        <v/>
      </c>
      <c r="V956" s="12"/>
      <c r="Y956" s="12">
        <f t="shared" si="276"/>
        <v>0</v>
      </c>
      <c r="Z956" s="12">
        <f t="shared" si="277"/>
        <v>0</v>
      </c>
      <c r="AA956" s="12" t="str">
        <f t="shared" si="278"/>
        <v/>
      </c>
      <c r="AB956" s="12" t="str">
        <f t="shared" si="279"/>
        <v/>
      </c>
      <c r="AC956" s="12" t="str">
        <f t="shared" si="280"/>
        <v/>
      </c>
      <c r="AD956" s="12" t="str">
        <f>IF(OR(AE956="",AE956="(blank)",AE956="Grand Total"),"",MAX($AD$3:AD955)+1)</f>
        <v/>
      </c>
    </row>
    <row r="957" spans="3:30">
      <c r="C957" s="12">
        <f t="shared" si="264"/>
        <v>0</v>
      </c>
      <c r="D957" s="12">
        <f t="shared" si="265"/>
        <v>0</v>
      </c>
      <c r="E957" s="12" t="str">
        <f t="shared" si="266"/>
        <v/>
      </c>
      <c r="F957" s="12" t="str">
        <f t="shared" si="267"/>
        <v/>
      </c>
      <c r="G957" s="12"/>
      <c r="H957"/>
      <c r="I957"/>
      <c r="J957" s="12">
        <f t="shared" si="268"/>
        <v>0</v>
      </c>
      <c r="K957" s="12" t="str">
        <f t="shared" si="269"/>
        <v/>
      </c>
      <c r="L957" s="12" t="str">
        <f t="shared" si="270"/>
        <v/>
      </c>
      <c r="M957" s="12" t="str">
        <f t="shared" si="271"/>
        <v/>
      </c>
      <c r="N957" s="12"/>
      <c r="P957"/>
      <c r="Q957"/>
      <c r="R957" s="12">
        <f t="shared" si="272"/>
        <v>0</v>
      </c>
      <c r="S957" s="12" t="str">
        <f t="shared" si="273"/>
        <v/>
      </c>
      <c r="T957" s="12" t="str">
        <f t="shared" si="274"/>
        <v/>
      </c>
      <c r="U957" s="12" t="str">
        <f t="shared" si="275"/>
        <v/>
      </c>
      <c r="V957" s="12"/>
      <c r="Y957" s="12">
        <f t="shared" si="276"/>
        <v>0</v>
      </c>
      <c r="Z957" s="12">
        <f t="shared" si="277"/>
        <v>0</v>
      </c>
      <c r="AA957" s="12" t="str">
        <f t="shared" si="278"/>
        <v/>
      </c>
      <c r="AB957" s="12" t="str">
        <f t="shared" si="279"/>
        <v/>
      </c>
      <c r="AC957" s="12" t="str">
        <f t="shared" si="280"/>
        <v/>
      </c>
      <c r="AD957" s="12" t="str">
        <f>IF(OR(AE957="",AE957="(blank)",AE957="Grand Total"),"",MAX($AD$3:AD956)+1)</f>
        <v/>
      </c>
    </row>
    <row r="958" spans="3:30">
      <c r="C958" s="12">
        <f t="shared" si="264"/>
        <v>0</v>
      </c>
      <c r="D958" s="12">
        <f t="shared" si="265"/>
        <v>0</v>
      </c>
      <c r="E958" s="12" t="str">
        <f t="shared" si="266"/>
        <v/>
      </c>
      <c r="F958" s="12" t="str">
        <f t="shared" si="267"/>
        <v/>
      </c>
      <c r="G958" s="12"/>
      <c r="H958"/>
      <c r="I958"/>
      <c r="J958" s="12">
        <f t="shared" si="268"/>
        <v>0</v>
      </c>
      <c r="K958" s="12" t="str">
        <f t="shared" si="269"/>
        <v/>
      </c>
      <c r="L958" s="12" t="str">
        <f t="shared" si="270"/>
        <v/>
      </c>
      <c r="M958" s="12" t="str">
        <f t="shared" si="271"/>
        <v/>
      </c>
      <c r="N958" s="12"/>
      <c r="P958"/>
      <c r="Q958"/>
      <c r="R958" s="12">
        <f t="shared" si="272"/>
        <v>0</v>
      </c>
      <c r="S958" s="12" t="str">
        <f t="shared" si="273"/>
        <v/>
      </c>
      <c r="T958" s="12" t="str">
        <f t="shared" si="274"/>
        <v/>
      </c>
      <c r="U958" s="12" t="str">
        <f t="shared" si="275"/>
        <v/>
      </c>
      <c r="V958" s="12"/>
      <c r="Y958" s="12">
        <f t="shared" si="276"/>
        <v>0</v>
      </c>
      <c r="Z958" s="12">
        <f t="shared" si="277"/>
        <v>0</v>
      </c>
      <c r="AA958" s="12" t="str">
        <f t="shared" si="278"/>
        <v/>
      </c>
      <c r="AB958" s="12" t="str">
        <f t="shared" si="279"/>
        <v/>
      </c>
      <c r="AC958" s="12" t="str">
        <f t="shared" si="280"/>
        <v/>
      </c>
      <c r="AD958" s="12" t="str">
        <f>IF(OR(AE958="",AE958="(blank)",AE958="Grand Total"),"",MAX($AD$3:AD957)+1)</f>
        <v/>
      </c>
    </row>
    <row r="959" spans="3:30">
      <c r="C959" s="12">
        <f t="shared" si="264"/>
        <v>0</v>
      </c>
      <c r="D959" s="12">
        <f t="shared" si="265"/>
        <v>0</v>
      </c>
      <c r="E959" s="12" t="str">
        <f t="shared" si="266"/>
        <v/>
      </c>
      <c r="F959" s="12" t="str">
        <f t="shared" si="267"/>
        <v/>
      </c>
      <c r="G959" s="12"/>
      <c r="H959"/>
      <c r="I959"/>
      <c r="J959" s="12">
        <f t="shared" si="268"/>
        <v>0</v>
      </c>
      <c r="K959" s="12" t="str">
        <f t="shared" si="269"/>
        <v/>
      </c>
      <c r="L959" s="12" t="str">
        <f t="shared" si="270"/>
        <v/>
      </c>
      <c r="M959" s="12" t="str">
        <f t="shared" si="271"/>
        <v/>
      </c>
      <c r="N959" s="12"/>
      <c r="P959"/>
      <c r="Q959"/>
      <c r="R959" s="12">
        <f t="shared" si="272"/>
        <v>0</v>
      </c>
      <c r="S959" s="12" t="str">
        <f t="shared" si="273"/>
        <v/>
      </c>
      <c r="T959" s="12" t="str">
        <f t="shared" si="274"/>
        <v/>
      </c>
      <c r="U959" s="12" t="str">
        <f t="shared" si="275"/>
        <v/>
      </c>
      <c r="V959" s="12"/>
      <c r="Y959" s="12">
        <f t="shared" si="276"/>
        <v>0</v>
      </c>
      <c r="Z959" s="12">
        <f t="shared" si="277"/>
        <v>0</v>
      </c>
      <c r="AA959" s="12" t="str">
        <f t="shared" si="278"/>
        <v/>
      </c>
      <c r="AB959" s="12" t="str">
        <f t="shared" si="279"/>
        <v/>
      </c>
      <c r="AC959" s="12" t="str">
        <f t="shared" si="280"/>
        <v/>
      </c>
      <c r="AD959" s="12" t="str">
        <f>IF(OR(AE959="",AE959="(blank)",AE959="Grand Total"),"",MAX($AD$3:AD958)+1)</f>
        <v/>
      </c>
    </row>
    <row r="960" spans="3:30">
      <c r="C960" s="12">
        <f t="shared" si="264"/>
        <v>0</v>
      </c>
      <c r="D960" s="12">
        <f t="shared" si="265"/>
        <v>0</v>
      </c>
      <c r="E960" s="12" t="str">
        <f t="shared" si="266"/>
        <v/>
      </c>
      <c r="F960" s="12" t="str">
        <f t="shared" si="267"/>
        <v/>
      </c>
      <c r="G960" s="12"/>
      <c r="H960"/>
      <c r="I960"/>
      <c r="J960" s="12">
        <f t="shared" si="268"/>
        <v>0</v>
      </c>
      <c r="K960" s="12" t="str">
        <f t="shared" si="269"/>
        <v/>
      </c>
      <c r="L960" s="12" t="str">
        <f t="shared" si="270"/>
        <v/>
      </c>
      <c r="M960" s="12" t="str">
        <f t="shared" si="271"/>
        <v/>
      </c>
      <c r="N960" s="12"/>
      <c r="P960"/>
      <c r="Q960"/>
      <c r="R960" s="12">
        <f t="shared" si="272"/>
        <v>0</v>
      </c>
      <c r="S960" s="12" t="str">
        <f t="shared" si="273"/>
        <v/>
      </c>
      <c r="T960" s="12" t="str">
        <f t="shared" si="274"/>
        <v/>
      </c>
      <c r="U960" s="12" t="str">
        <f t="shared" si="275"/>
        <v/>
      </c>
      <c r="V960" s="12"/>
      <c r="Y960" s="12">
        <f t="shared" si="276"/>
        <v>0</v>
      </c>
      <c r="Z960" s="12">
        <f t="shared" si="277"/>
        <v>0</v>
      </c>
      <c r="AA960" s="12" t="str">
        <f t="shared" si="278"/>
        <v/>
      </c>
      <c r="AB960" s="12" t="str">
        <f t="shared" si="279"/>
        <v/>
      </c>
      <c r="AC960" s="12" t="str">
        <f t="shared" si="280"/>
        <v/>
      </c>
      <c r="AD960" s="12" t="str">
        <f>IF(OR(AE960="",AE960="(blank)",AE960="Grand Total"),"",MAX($AD$3:AD959)+1)</f>
        <v/>
      </c>
    </row>
    <row r="961" spans="3:30">
      <c r="C961" s="12">
        <f t="shared" si="264"/>
        <v>0</v>
      </c>
      <c r="D961" s="12">
        <f t="shared" si="265"/>
        <v>0</v>
      </c>
      <c r="E961" s="12" t="str">
        <f t="shared" si="266"/>
        <v/>
      </c>
      <c r="F961" s="12" t="str">
        <f t="shared" si="267"/>
        <v/>
      </c>
      <c r="G961" s="12"/>
      <c r="H961"/>
      <c r="I961"/>
      <c r="J961" s="12">
        <f t="shared" si="268"/>
        <v>0</v>
      </c>
      <c r="K961" s="12" t="str">
        <f t="shared" si="269"/>
        <v/>
      </c>
      <c r="L961" s="12" t="str">
        <f t="shared" si="270"/>
        <v/>
      </c>
      <c r="M961" s="12" t="str">
        <f t="shared" si="271"/>
        <v/>
      </c>
      <c r="N961" s="12"/>
      <c r="P961"/>
      <c r="Q961"/>
      <c r="R961" s="12">
        <f t="shared" si="272"/>
        <v>0</v>
      </c>
      <c r="S961" s="12" t="str">
        <f t="shared" si="273"/>
        <v/>
      </c>
      <c r="T961" s="12" t="str">
        <f t="shared" si="274"/>
        <v/>
      </c>
      <c r="U961" s="12" t="str">
        <f t="shared" si="275"/>
        <v/>
      </c>
      <c r="V961" s="12"/>
      <c r="Y961" s="12">
        <f t="shared" si="276"/>
        <v>0</v>
      </c>
      <c r="Z961" s="12">
        <f t="shared" si="277"/>
        <v>0</v>
      </c>
      <c r="AA961" s="12" t="str">
        <f t="shared" si="278"/>
        <v/>
      </c>
      <c r="AB961" s="12" t="str">
        <f t="shared" si="279"/>
        <v/>
      </c>
      <c r="AC961" s="12" t="str">
        <f t="shared" si="280"/>
        <v/>
      </c>
      <c r="AD961" s="12" t="str">
        <f>IF(OR(AE961="",AE961="(blank)",AE961="Grand Total"),"",MAX($AD$3:AD960)+1)</f>
        <v/>
      </c>
    </row>
    <row r="962" spans="3:30">
      <c r="C962" s="12">
        <f t="shared" si="264"/>
        <v>0</v>
      </c>
      <c r="D962" s="12">
        <f t="shared" si="265"/>
        <v>0</v>
      </c>
      <c r="E962" s="12" t="str">
        <f t="shared" si="266"/>
        <v/>
      </c>
      <c r="F962" s="12" t="str">
        <f t="shared" si="267"/>
        <v/>
      </c>
      <c r="G962" s="12"/>
      <c r="H962"/>
      <c r="I962"/>
      <c r="J962" s="12">
        <f t="shared" si="268"/>
        <v>0</v>
      </c>
      <c r="K962" s="12" t="str">
        <f t="shared" si="269"/>
        <v/>
      </c>
      <c r="L962" s="12" t="str">
        <f t="shared" si="270"/>
        <v/>
      </c>
      <c r="M962" s="12" t="str">
        <f t="shared" si="271"/>
        <v/>
      </c>
      <c r="N962" s="12"/>
      <c r="P962"/>
      <c r="Q962"/>
      <c r="R962" s="12">
        <f t="shared" si="272"/>
        <v>0</v>
      </c>
      <c r="S962" s="12" t="str">
        <f t="shared" si="273"/>
        <v/>
      </c>
      <c r="T962" s="12" t="str">
        <f t="shared" si="274"/>
        <v/>
      </c>
      <c r="U962" s="12" t="str">
        <f t="shared" si="275"/>
        <v/>
      </c>
      <c r="V962" s="12"/>
      <c r="Y962" s="12">
        <f t="shared" si="276"/>
        <v>0</v>
      </c>
      <c r="Z962" s="12">
        <f t="shared" si="277"/>
        <v>0</v>
      </c>
      <c r="AA962" s="12" t="str">
        <f t="shared" si="278"/>
        <v/>
      </c>
      <c r="AB962" s="12" t="str">
        <f t="shared" si="279"/>
        <v/>
      </c>
      <c r="AC962" s="12" t="str">
        <f t="shared" si="280"/>
        <v/>
      </c>
      <c r="AD962" s="12" t="str">
        <f>IF(OR(AE962="",AE962="(blank)",AE962="Grand Total"),"",MAX($AD$3:AD961)+1)</f>
        <v/>
      </c>
    </row>
    <row r="963" spans="3:30">
      <c r="C963" s="12">
        <f t="shared" si="264"/>
        <v>0</v>
      </c>
      <c r="D963" s="12">
        <f t="shared" si="265"/>
        <v>0</v>
      </c>
      <c r="E963" s="12" t="str">
        <f t="shared" si="266"/>
        <v/>
      </c>
      <c r="F963" s="12" t="str">
        <f t="shared" si="267"/>
        <v/>
      </c>
      <c r="G963" s="12"/>
      <c r="H963"/>
      <c r="I963"/>
      <c r="J963" s="12">
        <f t="shared" si="268"/>
        <v>0</v>
      </c>
      <c r="K963" s="12" t="str">
        <f t="shared" si="269"/>
        <v/>
      </c>
      <c r="L963" s="12" t="str">
        <f t="shared" si="270"/>
        <v/>
      </c>
      <c r="M963" s="12" t="str">
        <f t="shared" si="271"/>
        <v/>
      </c>
      <c r="N963" s="12"/>
      <c r="P963"/>
      <c r="Q963"/>
      <c r="R963" s="12">
        <f t="shared" si="272"/>
        <v>0</v>
      </c>
      <c r="S963" s="12" t="str">
        <f t="shared" si="273"/>
        <v/>
      </c>
      <c r="T963" s="12" t="str">
        <f t="shared" si="274"/>
        <v/>
      </c>
      <c r="U963" s="12" t="str">
        <f t="shared" si="275"/>
        <v/>
      </c>
      <c r="V963" s="12"/>
      <c r="Y963" s="12">
        <f t="shared" si="276"/>
        <v>0</v>
      </c>
      <c r="Z963" s="12">
        <f t="shared" si="277"/>
        <v>0</v>
      </c>
      <c r="AA963" s="12" t="str">
        <f t="shared" si="278"/>
        <v/>
      </c>
      <c r="AB963" s="12" t="str">
        <f t="shared" si="279"/>
        <v/>
      </c>
      <c r="AC963" s="12" t="str">
        <f t="shared" si="280"/>
        <v/>
      </c>
      <c r="AD963" s="12" t="str">
        <f>IF(OR(AE963="",AE963="(blank)",AE963="Grand Total"),"",MAX($AD$3:AD962)+1)</f>
        <v/>
      </c>
    </row>
    <row r="964" spans="3:30">
      <c r="C964" s="12">
        <f t="shared" si="264"/>
        <v>0</v>
      </c>
      <c r="D964" s="12">
        <f t="shared" si="265"/>
        <v>0</v>
      </c>
      <c r="E964" s="12" t="str">
        <f t="shared" si="266"/>
        <v/>
      </c>
      <c r="F964" s="12" t="str">
        <f t="shared" si="267"/>
        <v/>
      </c>
      <c r="G964" s="12"/>
      <c r="H964"/>
      <c r="I964"/>
      <c r="J964" s="12">
        <f t="shared" si="268"/>
        <v>0</v>
      </c>
      <c r="K964" s="12" t="str">
        <f t="shared" si="269"/>
        <v/>
      </c>
      <c r="L964" s="12" t="str">
        <f t="shared" si="270"/>
        <v/>
      </c>
      <c r="M964" s="12" t="str">
        <f t="shared" si="271"/>
        <v/>
      </c>
      <c r="N964" s="12"/>
      <c r="P964"/>
      <c r="Q964"/>
      <c r="R964" s="12">
        <f t="shared" si="272"/>
        <v>0</v>
      </c>
      <c r="S964" s="12" t="str">
        <f t="shared" si="273"/>
        <v/>
      </c>
      <c r="T964" s="12" t="str">
        <f t="shared" si="274"/>
        <v/>
      </c>
      <c r="U964" s="12" t="str">
        <f t="shared" si="275"/>
        <v/>
      </c>
      <c r="V964" s="12"/>
      <c r="Y964" s="12">
        <f t="shared" si="276"/>
        <v>0</v>
      </c>
      <c r="Z964" s="12">
        <f t="shared" si="277"/>
        <v>0</v>
      </c>
      <c r="AA964" s="12" t="str">
        <f t="shared" si="278"/>
        <v/>
      </c>
      <c r="AB964" s="12" t="str">
        <f t="shared" si="279"/>
        <v/>
      </c>
      <c r="AC964" s="12" t="str">
        <f t="shared" si="280"/>
        <v/>
      </c>
      <c r="AD964" s="12" t="str">
        <f>IF(OR(AE964="",AE964="(blank)",AE964="Grand Total"),"",MAX($AD$3:AD963)+1)</f>
        <v/>
      </c>
    </row>
    <row r="965" spans="3:30">
      <c r="C965" s="12">
        <f t="shared" si="264"/>
        <v>0</v>
      </c>
      <c r="D965" s="12">
        <f t="shared" si="265"/>
        <v>0</v>
      </c>
      <c r="E965" s="12" t="str">
        <f t="shared" si="266"/>
        <v/>
      </c>
      <c r="F965" s="12" t="str">
        <f t="shared" si="267"/>
        <v/>
      </c>
      <c r="G965" s="12"/>
      <c r="H965"/>
      <c r="I965"/>
      <c r="J965" s="12">
        <f t="shared" si="268"/>
        <v>0</v>
      </c>
      <c r="K965" s="12" t="str">
        <f t="shared" si="269"/>
        <v/>
      </c>
      <c r="L965" s="12" t="str">
        <f t="shared" si="270"/>
        <v/>
      </c>
      <c r="M965" s="12" t="str">
        <f t="shared" si="271"/>
        <v/>
      </c>
      <c r="N965" s="12"/>
      <c r="P965"/>
      <c r="Q965"/>
      <c r="R965" s="12">
        <f t="shared" si="272"/>
        <v>0</v>
      </c>
      <c r="S965" s="12" t="str">
        <f t="shared" si="273"/>
        <v/>
      </c>
      <c r="T965" s="12" t="str">
        <f t="shared" si="274"/>
        <v/>
      </c>
      <c r="U965" s="12" t="str">
        <f t="shared" si="275"/>
        <v/>
      </c>
      <c r="V965" s="12"/>
      <c r="Y965" s="12">
        <f t="shared" si="276"/>
        <v>0</v>
      </c>
      <c r="Z965" s="12">
        <f t="shared" si="277"/>
        <v>0</v>
      </c>
      <c r="AA965" s="12" t="str">
        <f t="shared" si="278"/>
        <v/>
      </c>
      <c r="AB965" s="12" t="str">
        <f t="shared" si="279"/>
        <v/>
      </c>
      <c r="AC965" s="12" t="str">
        <f t="shared" si="280"/>
        <v/>
      </c>
      <c r="AD965" s="12" t="str">
        <f>IF(OR(AE965="",AE965="(blank)",AE965="Grand Total"),"",MAX($AD$3:AD964)+1)</f>
        <v/>
      </c>
    </row>
    <row r="966" spans="3:30">
      <c r="C966" s="12">
        <f t="shared" si="264"/>
        <v>0</v>
      </c>
      <c r="D966" s="12">
        <f t="shared" si="265"/>
        <v>0</v>
      </c>
      <c r="E966" s="12" t="str">
        <f t="shared" si="266"/>
        <v/>
      </c>
      <c r="F966" s="12" t="str">
        <f t="shared" si="267"/>
        <v/>
      </c>
      <c r="G966" s="12"/>
      <c r="H966"/>
      <c r="I966"/>
      <c r="J966" s="12">
        <f t="shared" si="268"/>
        <v>0</v>
      </c>
      <c r="K966" s="12" t="str">
        <f t="shared" si="269"/>
        <v/>
      </c>
      <c r="L966" s="12" t="str">
        <f t="shared" si="270"/>
        <v/>
      </c>
      <c r="M966" s="12" t="str">
        <f t="shared" si="271"/>
        <v/>
      </c>
      <c r="N966" s="12"/>
      <c r="P966"/>
      <c r="Q966"/>
      <c r="R966" s="12">
        <f t="shared" si="272"/>
        <v>0</v>
      </c>
      <c r="S966" s="12" t="str">
        <f t="shared" si="273"/>
        <v/>
      </c>
      <c r="T966" s="12" t="str">
        <f t="shared" si="274"/>
        <v/>
      </c>
      <c r="U966" s="12" t="str">
        <f t="shared" si="275"/>
        <v/>
      </c>
      <c r="V966" s="12"/>
      <c r="Y966" s="12">
        <f t="shared" si="276"/>
        <v>0</v>
      </c>
      <c r="Z966" s="12">
        <f t="shared" si="277"/>
        <v>0</v>
      </c>
      <c r="AA966" s="12" t="str">
        <f t="shared" si="278"/>
        <v/>
      </c>
      <c r="AB966" s="12" t="str">
        <f t="shared" si="279"/>
        <v/>
      </c>
      <c r="AC966" s="12" t="str">
        <f t="shared" si="280"/>
        <v/>
      </c>
      <c r="AD966" s="12" t="str">
        <f>IF(OR(AE966="",AE966="(blank)",AE966="Grand Total"),"",MAX($AD$3:AD965)+1)</f>
        <v/>
      </c>
    </row>
    <row r="967" spans="3:30">
      <c r="C967" s="12">
        <f t="shared" si="264"/>
        <v>0</v>
      </c>
      <c r="D967" s="12">
        <f t="shared" si="265"/>
        <v>0</v>
      </c>
      <c r="E967" s="12" t="str">
        <f t="shared" si="266"/>
        <v/>
      </c>
      <c r="F967" s="12" t="str">
        <f t="shared" si="267"/>
        <v/>
      </c>
      <c r="G967" s="12"/>
      <c r="H967"/>
      <c r="I967"/>
      <c r="J967" s="12">
        <f t="shared" si="268"/>
        <v>0</v>
      </c>
      <c r="K967" s="12" t="str">
        <f t="shared" si="269"/>
        <v/>
      </c>
      <c r="L967" s="12" t="str">
        <f t="shared" si="270"/>
        <v/>
      </c>
      <c r="M967" s="12" t="str">
        <f t="shared" si="271"/>
        <v/>
      </c>
      <c r="N967" s="12"/>
      <c r="P967"/>
      <c r="Q967"/>
      <c r="R967" s="12">
        <f t="shared" si="272"/>
        <v>0</v>
      </c>
      <c r="S967" s="12" t="str">
        <f t="shared" si="273"/>
        <v/>
      </c>
      <c r="T967" s="12" t="str">
        <f t="shared" si="274"/>
        <v/>
      </c>
      <c r="U967" s="12" t="str">
        <f t="shared" si="275"/>
        <v/>
      </c>
      <c r="V967" s="12"/>
      <c r="Y967" s="12">
        <f t="shared" si="276"/>
        <v>0</v>
      </c>
      <c r="Z967" s="12">
        <f t="shared" si="277"/>
        <v>0</v>
      </c>
      <c r="AA967" s="12" t="str">
        <f t="shared" si="278"/>
        <v/>
      </c>
      <c r="AB967" s="12" t="str">
        <f t="shared" si="279"/>
        <v/>
      </c>
      <c r="AC967" s="12" t="str">
        <f t="shared" si="280"/>
        <v/>
      </c>
      <c r="AD967" s="12" t="str">
        <f>IF(OR(AE967="",AE967="(blank)",AE967="Grand Total"),"",MAX($AD$3:AD966)+1)</f>
        <v/>
      </c>
    </row>
    <row r="968" spans="3:30">
      <c r="C968" s="12">
        <f t="shared" si="264"/>
        <v>0</v>
      </c>
      <c r="D968" s="12">
        <f t="shared" si="265"/>
        <v>0</v>
      </c>
      <c r="E968" s="12" t="str">
        <f t="shared" si="266"/>
        <v/>
      </c>
      <c r="F968" s="12" t="str">
        <f t="shared" si="267"/>
        <v/>
      </c>
      <c r="G968" s="12"/>
      <c r="H968"/>
      <c r="I968"/>
      <c r="J968" s="12">
        <f t="shared" si="268"/>
        <v>0</v>
      </c>
      <c r="K968" s="12" t="str">
        <f t="shared" si="269"/>
        <v/>
      </c>
      <c r="L968" s="12" t="str">
        <f t="shared" si="270"/>
        <v/>
      </c>
      <c r="M968" s="12" t="str">
        <f t="shared" si="271"/>
        <v/>
      </c>
      <c r="N968" s="12"/>
      <c r="P968"/>
      <c r="Q968"/>
      <c r="R968" s="12">
        <f t="shared" si="272"/>
        <v>0</v>
      </c>
      <c r="S968" s="12" t="str">
        <f t="shared" si="273"/>
        <v/>
      </c>
      <c r="T968" s="12" t="str">
        <f t="shared" si="274"/>
        <v/>
      </c>
      <c r="U968" s="12" t="str">
        <f t="shared" si="275"/>
        <v/>
      </c>
      <c r="V968" s="12"/>
      <c r="Y968" s="12">
        <f t="shared" si="276"/>
        <v>0</v>
      </c>
      <c r="Z968" s="12">
        <f t="shared" si="277"/>
        <v>0</v>
      </c>
      <c r="AA968" s="12" t="str">
        <f t="shared" si="278"/>
        <v/>
      </c>
      <c r="AB968" s="12" t="str">
        <f t="shared" si="279"/>
        <v/>
      </c>
      <c r="AC968" s="12" t="str">
        <f t="shared" si="280"/>
        <v/>
      </c>
      <c r="AD968" s="12" t="str">
        <f>IF(OR(AE968="",AE968="(blank)",AE968="Grand Total"),"",MAX($AD$3:AD967)+1)</f>
        <v/>
      </c>
    </row>
    <row r="969" spans="3:30">
      <c r="C969" s="12">
        <f t="shared" si="264"/>
        <v>0</v>
      </c>
      <c r="D969" s="12">
        <f t="shared" si="265"/>
        <v>0</v>
      </c>
      <c r="E969" s="12" t="str">
        <f t="shared" si="266"/>
        <v/>
      </c>
      <c r="F969" s="12" t="str">
        <f t="shared" si="267"/>
        <v/>
      </c>
      <c r="G969" s="12"/>
      <c r="H969"/>
      <c r="I969"/>
      <c r="J969" s="12">
        <f t="shared" si="268"/>
        <v>0</v>
      </c>
      <c r="K969" s="12" t="str">
        <f t="shared" si="269"/>
        <v/>
      </c>
      <c r="L969" s="12" t="str">
        <f t="shared" si="270"/>
        <v/>
      </c>
      <c r="M969" s="12" t="str">
        <f t="shared" si="271"/>
        <v/>
      </c>
      <c r="N969" s="12"/>
      <c r="P969"/>
      <c r="Q969"/>
      <c r="R969" s="12">
        <f t="shared" si="272"/>
        <v>0</v>
      </c>
      <c r="S969" s="12" t="str">
        <f t="shared" si="273"/>
        <v/>
      </c>
      <c r="T969" s="12" t="str">
        <f t="shared" si="274"/>
        <v/>
      </c>
      <c r="U969" s="12" t="str">
        <f t="shared" si="275"/>
        <v/>
      </c>
      <c r="V969" s="12"/>
      <c r="Y969" s="12">
        <f t="shared" si="276"/>
        <v>0</v>
      </c>
      <c r="Z969" s="12">
        <f t="shared" si="277"/>
        <v>0</v>
      </c>
      <c r="AA969" s="12" t="str">
        <f t="shared" si="278"/>
        <v/>
      </c>
      <c r="AB969" s="12" t="str">
        <f t="shared" si="279"/>
        <v/>
      </c>
      <c r="AC969" s="12" t="str">
        <f t="shared" si="280"/>
        <v/>
      </c>
      <c r="AD969" s="12" t="str">
        <f>IF(OR(AE969="",AE969="(blank)",AE969="Grand Total"),"",MAX($AD$3:AD968)+1)</f>
        <v/>
      </c>
    </row>
    <row r="970" spans="3:30">
      <c r="C970" s="12">
        <f t="shared" si="264"/>
        <v>0</v>
      </c>
      <c r="D970" s="12">
        <f t="shared" si="265"/>
        <v>0</v>
      </c>
      <c r="E970" s="12" t="str">
        <f t="shared" si="266"/>
        <v/>
      </c>
      <c r="F970" s="12" t="str">
        <f t="shared" si="267"/>
        <v/>
      </c>
      <c r="G970" s="12"/>
      <c r="H970"/>
      <c r="I970"/>
      <c r="J970" s="12">
        <f t="shared" si="268"/>
        <v>0</v>
      </c>
      <c r="K970" s="12" t="str">
        <f t="shared" si="269"/>
        <v/>
      </c>
      <c r="L970" s="12" t="str">
        <f t="shared" si="270"/>
        <v/>
      </c>
      <c r="M970" s="12" t="str">
        <f t="shared" si="271"/>
        <v/>
      </c>
      <c r="N970" s="12"/>
      <c r="P970"/>
      <c r="Q970"/>
      <c r="R970" s="12">
        <f t="shared" si="272"/>
        <v>0</v>
      </c>
      <c r="S970" s="12" t="str">
        <f t="shared" si="273"/>
        <v/>
      </c>
      <c r="T970" s="12" t="str">
        <f t="shared" si="274"/>
        <v/>
      </c>
      <c r="U970" s="12" t="str">
        <f t="shared" si="275"/>
        <v/>
      </c>
      <c r="V970" s="12"/>
      <c r="Y970" s="12">
        <f t="shared" si="276"/>
        <v>0</v>
      </c>
      <c r="Z970" s="12">
        <f t="shared" si="277"/>
        <v>0</v>
      </c>
      <c r="AA970" s="12" t="str">
        <f t="shared" si="278"/>
        <v/>
      </c>
      <c r="AB970" s="12" t="str">
        <f t="shared" si="279"/>
        <v/>
      </c>
      <c r="AC970" s="12" t="str">
        <f t="shared" si="280"/>
        <v/>
      </c>
      <c r="AD970" s="12" t="str">
        <f>IF(OR(AE970="",AE970="(blank)",AE970="Grand Total"),"",MAX($AD$3:AD969)+1)</f>
        <v/>
      </c>
    </row>
    <row r="971" spans="3:30">
      <c r="C971" s="12">
        <f t="shared" si="264"/>
        <v>0</v>
      </c>
      <c r="D971" s="12">
        <f t="shared" si="265"/>
        <v>0</v>
      </c>
      <c r="E971" s="12" t="str">
        <f t="shared" si="266"/>
        <v/>
      </c>
      <c r="F971" s="12" t="str">
        <f t="shared" si="267"/>
        <v/>
      </c>
      <c r="G971" s="12"/>
      <c r="H971"/>
      <c r="I971"/>
      <c r="J971" s="12">
        <f t="shared" si="268"/>
        <v>0</v>
      </c>
      <c r="K971" s="12" t="str">
        <f t="shared" si="269"/>
        <v/>
      </c>
      <c r="L971" s="12" t="str">
        <f t="shared" si="270"/>
        <v/>
      </c>
      <c r="M971" s="12" t="str">
        <f t="shared" si="271"/>
        <v/>
      </c>
      <c r="N971" s="12"/>
      <c r="P971"/>
      <c r="Q971"/>
      <c r="R971" s="12">
        <f t="shared" si="272"/>
        <v>0</v>
      </c>
      <c r="S971" s="12" t="str">
        <f t="shared" si="273"/>
        <v/>
      </c>
      <c r="T971" s="12" t="str">
        <f t="shared" si="274"/>
        <v/>
      </c>
      <c r="U971" s="12" t="str">
        <f t="shared" si="275"/>
        <v/>
      </c>
      <c r="V971" s="12"/>
      <c r="Y971" s="12">
        <f t="shared" si="276"/>
        <v>0</v>
      </c>
      <c r="Z971" s="12">
        <f t="shared" si="277"/>
        <v>0</v>
      </c>
      <c r="AA971" s="12" t="str">
        <f t="shared" si="278"/>
        <v/>
      </c>
      <c r="AB971" s="12" t="str">
        <f t="shared" si="279"/>
        <v/>
      </c>
      <c r="AC971" s="12" t="str">
        <f t="shared" si="280"/>
        <v/>
      </c>
      <c r="AD971" s="12" t="str">
        <f>IF(OR(AE971="",AE971="(blank)",AE971="Grand Total"),"",MAX($AD$3:AD970)+1)</f>
        <v/>
      </c>
    </row>
    <row r="972" spans="3:30">
      <c r="C972" s="12">
        <f t="shared" si="264"/>
        <v>0</v>
      </c>
      <c r="D972" s="12">
        <f t="shared" si="265"/>
        <v>0</v>
      </c>
      <c r="E972" s="12" t="str">
        <f t="shared" si="266"/>
        <v/>
      </c>
      <c r="F972" s="12" t="str">
        <f t="shared" si="267"/>
        <v/>
      </c>
      <c r="G972" s="12"/>
      <c r="H972"/>
      <c r="I972"/>
      <c r="J972" s="12">
        <f t="shared" si="268"/>
        <v>0</v>
      </c>
      <c r="K972" s="12" t="str">
        <f t="shared" si="269"/>
        <v/>
      </c>
      <c r="L972" s="12" t="str">
        <f t="shared" si="270"/>
        <v/>
      </c>
      <c r="M972" s="12" t="str">
        <f t="shared" si="271"/>
        <v/>
      </c>
      <c r="N972" s="12"/>
      <c r="P972"/>
      <c r="Q972"/>
      <c r="R972" s="12">
        <f t="shared" si="272"/>
        <v>0</v>
      </c>
      <c r="S972" s="12" t="str">
        <f t="shared" si="273"/>
        <v/>
      </c>
      <c r="T972" s="12" t="str">
        <f t="shared" si="274"/>
        <v/>
      </c>
      <c r="U972" s="12" t="str">
        <f t="shared" si="275"/>
        <v/>
      </c>
      <c r="V972" s="12"/>
      <c r="Y972" s="12">
        <f t="shared" si="276"/>
        <v>0</v>
      </c>
      <c r="Z972" s="12">
        <f t="shared" si="277"/>
        <v>0</v>
      </c>
      <c r="AA972" s="12" t="str">
        <f t="shared" si="278"/>
        <v/>
      </c>
      <c r="AB972" s="12" t="str">
        <f t="shared" si="279"/>
        <v/>
      </c>
      <c r="AC972" s="12" t="str">
        <f t="shared" si="280"/>
        <v/>
      </c>
      <c r="AD972" s="12" t="str">
        <f>IF(OR(AE972="",AE972="(blank)",AE972="Grand Total"),"",MAX($AD$3:AD971)+1)</f>
        <v/>
      </c>
    </row>
    <row r="973" spans="3:30">
      <c r="C973" s="12">
        <f t="shared" si="264"/>
        <v>0</v>
      </c>
      <c r="D973" s="12">
        <f t="shared" si="265"/>
        <v>0</v>
      </c>
      <c r="E973" s="12" t="str">
        <f t="shared" si="266"/>
        <v/>
      </c>
      <c r="F973" s="12" t="str">
        <f t="shared" si="267"/>
        <v/>
      </c>
      <c r="G973" s="12"/>
      <c r="H973"/>
      <c r="I973"/>
      <c r="J973" s="12">
        <f t="shared" si="268"/>
        <v>0</v>
      </c>
      <c r="K973" s="12" t="str">
        <f t="shared" si="269"/>
        <v/>
      </c>
      <c r="L973" s="12" t="str">
        <f t="shared" si="270"/>
        <v/>
      </c>
      <c r="M973" s="12" t="str">
        <f t="shared" si="271"/>
        <v/>
      </c>
      <c r="N973" s="12"/>
      <c r="P973"/>
      <c r="Q973"/>
      <c r="R973" s="12">
        <f t="shared" si="272"/>
        <v>0</v>
      </c>
      <c r="S973" s="12" t="str">
        <f t="shared" si="273"/>
        <v/>
      </c>
      <c r="T973" s="12" t="str">
        <f t="shared" si="274"/>
        <v/>
      </c>
      <c r="U973" s="12" t="str">
        <f t="shared" si="275"/>
        <v/>
      </c>
      <c r="V973" s="12"/>
      <c r="Y973" s="12">
        <f t="shared" si="276"/>
        <v>0</v>
      </c>
      <c r="Z973" s="12">
        <f t="shared" si="277"/>
        <v>0</v>
      </c>
      <c r="AA973" s="12" t="str">
        <f t="shared" si="278"/>
        <v/>
      </c>
      <c r="AB973" s="12" t="str">
        <f t="shared" si="279"/>
        <v/>
      </c>
      <c r="AC973" s="12" t="str">
        <f t="shared" si="280"/>
        <v/>
      </c>
      <c r="AD973" s="12" t="str">
        <f>IF(OR(AE973="",AE973="(blank)",AE973="Grand Total"),"",MAX($AD$3:AD972)+1)</f>
        <v/>
      </c>
    </row>
    <row r="974" spans="3:30">
      <c r="C974" s="12">
        <f t="shared" si="264"/>
        <v>0</v>
      </c>
      <c r="D974" s="12">
        <f t="shared" si="265"/>
        <v>0</v>
      </c>
      <c r="E974" s="12" t="str">
        <f t="shared" si="266"/>
        <v/>
      </c>
      <c r="F974" s="12" t="str">
        <f t="shared" si="267"/>
        <v/>
      </c>
      <c r="G974" s="12"/>
      <c r="H974"/>
      <c r="I974"/>
      <c r="J974" s="12">
        <f t="shared" si="268"/>
        <v>0</v>
      </c>
      <c r="K974" s="12" t="str">
        <f t="shared" si="269"/>
        <v/>
      </c>
      <c r="L974" s="12" t="str">
        <f t="shared" si="270"/>
        <v/>
      </c>
      <c r="M974" s="12" t="str">
        <f t="shared" si="271"/>
        <v/>
      </c>
      <c r="N974" s="12"/>
      <c r="P974"/>
      <c r="Q974"/>
      <c r="R974" s="12">
        <f t="shared" si="272"/>
        <v>0</v>
      </c>
      <c r="S974" s="12" t="str">
        <f t="shared" si="273"/>
        <v/>
      </c>
      <c r="T974" s="12" t="str">
        <f t="shared" si="274"/>
        <v/>
      </c>
      <c r="U974" s="12" t="str">
        <f t="shared" si="275"/>
        <v/>
      </c>
      <c r="V974" s="12"/>
      <c r="Y974" s="12">
        <f t="shared" si="276"/>
        <v>0</v>
      </c>
      <c r="Z974" s="12">
        <f t="shared" si="277"/>
        <v>0</v>
      </c>
      <c r="AA974" s="12" t="str">
        <f t="shared" si="278"/>
        <v/>
      </c>
      <c r="AB974" s="12" t="str">
        <f t="shared" si="279"/>
        <v/>
      </c>
      <c r="AC974" s="12" t="str">
        <f t="shared" si="280"/>
        <v/>
      </c>
      <c r="AD974" s="12" t="str">
        <f>IF(OR(AE974="",AE974="(blank)",AE974="Grand Total"),"",MAX($AD$3:AD973)+1)</f>
        <v/>
      </c>
    </row>
    <row r="975" spans="3:30">
      <c r="C975" s="12">
        <f t="shared" si="264"/>
        <v>0</v>
      </c>
      <c r="D975" s="12">
        <f t="shared" si="265"/>
        <v>0</v>
      </c>
      <c r="E975" s="12" t="str">
        <f t="shared" si="266"/>
        <v/>
      </c>
      <c r="F975" s="12" t="str">
        <f t="shared" si="267"/>
        <v/>
      </c>
      <c r="G975" s="12"/>
      <c r="H975"/>
      <c r="I975"/>
      <c r="J975" s="12">
        <f t="shared" si="268"/>
        <v>0</v>
      </c>
      <c r="K975" s="12" t="str">
        <f t="shared" si="269"/>
        <v/>
      </c>
      <c r="L975" s="12" t="str">
        <f t="shared" si="270"/>
        <v/>
      </c>
      <c r="M975" s="12" t="str">
        <f t="shared" si="271"/>
        <v/>
      </c>
      <c r="N975" s="12"/>
      <c r="P975"/>
      <c r="Q975"/>
      <c r="R975" s="12">
        <f t="shared" si="272"/>
        <v>0</v>
      </c>
      <c r="S975" s="12" t="str">
        <f t="shared" si="273"/>
        <v/>
      </c>
      <c r="T975" s="12" t="str">
        <f t="shared" si="274"/>
        <v/>
      </c>
      <c r="U975" s="12" t="str">
        <f t="shared" si="275"/>
        <v/>
      </c>
      <c r="V975" s="12"/>
      <c r="Y975" s="12">
        <f t="shared" si="276"/>
        <v>0</v>
      </c>
      <c r="Z975" s="12">
        <f t="shared" si="277"/>
        <v>0</v>
      </c>
      <c r="AA975" s="12" t="str">
        <f t="shared" si="278"/>
        <v/>
      </c>
      <c r="AB975" s="12" t="str">
        <f t="shared" si="279"/>
        <v/>
      </c>
      <c r="AC975" s="12" t="str">
        <f t="shared" si="280"/>
        <v/>
      </c>
      <c r="AD975" s="12" t="str">
        <f>IF(OR(AE975="",AE975="(blank)",AE975="Grand Total"),"",MAX($AD$3:AD974)+1)</f>
        <v/>
      </c>
    </row>
    <row r="976" spans="3:30">
      <c r="C976" s="12">
        <f t="shared" si="264"/>
        <v>0</v>
      </c>
      <c r="D976" s="12">
        <f t="shared" si="265"/>
        <v>0</v>
      </c>
      <c r="E976" s="12" t="str">
        <f t="shared" si="266"/>
        <v/>
      </c>
      <c r="F976" s="12" t="str">
        <f t="shared" si="267"/>
        <v/>
      </c>
      <c r="G976" s="12"/>
      <c r="H976"/>
      <c r="I976"/>
      <c r="J976" s="12">
        <f t="shared" si="268"/>
        <v>0</v>
      </c>
      <c r="K976" s="12" t="str">
        <f t="shared" si="269"/>
        <v/>
      </c>
      <c r="L976" s="12" t="str">
        <f t="shared" si="270"/>
        <v/>
      </c>
      <c r="M976" s="12" t="str">
        <f t="shared" si="271"/>
        <v/>
      </c>
      <c r="N976" s="12"/>
      <c r="P976"/>
      <c r="Q976"/>
      <c r="R976" s="12">
        <f t="shared" si="272"/>
        <v>0</v>
      </c>
      <c r="S976" s="12" t="str">
        <f t="shared" si="273"/>
        <v/>
      </c>
      <c r="T976" s="12" t="str">
        <f t="shared" si="274"/>
        <v/>
      </c>
      <c r="U976" s="12" t="str">
        <f t="shared" si="275"/>
        <v/>
      </c>
      <c r="V976" s="12"/>
      <c r="Y976" s="12">
        <f t="shared" si="276"/>
        <v>0</v>
      </c>
      <c r="Z976" s="12">
        <f t="shared" si="277"/>
        <v>0</v>
      </c>
      <c r="AA976" s="12" t="str">
        <f t="shared" si="278"/>
        <v/>
      </c>
      <c r="AB976" s="12" t="str">
        <f t="shared" si="279"/>
        <v/>
      </c>
      <c r="AC976" s="12" t="str">
        <f t="shared" si="280"/>
        <v/>
      </c>
      <c r="AD976" s="12" t="str">
        <f>IF(OR(AE976="",AE976="(blank)",AE976="Grand Total"),"",MAX($AD$3:AD975)+1)</f>
        <v/>
      </c>
    </row>
    <row r="977" spans="3:30">
      <c r="C977" s="12">
        <f t="shared" si="264"/>
        <v>0</v>
      </c>
      <c r="D977" s="12">
        <f t="shared" si="265"/>
        <v>0</v>
      </c>
      <c r="E977" s="12" t="str">
        <f t="shared" si="266"/>
        <v/>
      </c>
      <c r="F977" s="12" t="str">
        <f t="shared" si="267"/>
        <v/>
      </c>
      <c r="G977" s="12"/>
      <c r="H977"/>
      <c r="I977"/>
      <c r="J977" s="12">
        <f t="shared" si="268"/>
        <v>0</v>
      </c>
      <c r="K977" s="12" t="str">
        <f t="shared" si="269"/>
        <v/>
      </c>
      <c r="L977" s="12" t="str">
        <f t="shared" si="270"/>
        <v/>
      </c>
      <c r="M977" s="12" t="str">
        <f t="shared" si="271"/>
        <v/>
      </c>
      <c r="N977" s="12"/>
      <c r="P977"/>
      <c r="Q977"/>
      <c r="R977" s="12">
        <f t="shared" si="272"/>
        <v>0</v>
      </c>
      <c r="S977" s="12" t="str">
        <f t="shared" si="273"/>
        <v/>
      </c>
      <c r="T977" s="12" t="str">
        <f t="shared" si="274"/>
        <v/>
      </c>
      <c r="U977" s="12" t="str">
        <f t="shared" si="275"/>
        <v/>
      </c>
      <c r="V977" s="12"/>
      <c r="Y977" s="12">
        <f t="shared" si="276"/>
        <v>0</v>
      </c>
      <c r="Z977" s="12">
        <f t="shared" si="277"/>
        <v>0</v>
      </c>
      <c r="AA977" s="12" t="str">
        <f t="shared" si="278"/>
        <v/>
      </c>
      <c r="AB977" s="12" t="str">
        <f t="shared" si="279"/>
        <v/>
      </c>
      <c r="AC977" s="12" t="str">
        <f t="shared" si="280"/>
        <v/>
      </c>
      <c r="AD977" s="12" t="str">
        <f>IF(OR(AE977="",AE977="(blank)",AE977="Grand Total"),"",MAX($AD$3:AD976)+1)</f>
        <v/>
      </c>
    </row>
    <row r="978" spans="3:30">
      <c r="C978" s="12">
        <f t="shared" si="264"/>
        <v>0</v>
      </c>
      <c r="D978" s="12">
        <f t="shared" si="265"/>
        <v>0</v>
      </c>
      <c r="E978" s="12" t="str">
        <f t="shared" si="266"/>
        <v/>
      </c>
      <c r="F978" s="12" t="str">
        <f t="shared" si="267"/>
        <v/>
      </c>
      <c r="G978" s="12"/>
      <c r="H978"/>
      <c r="I978"/>
      <c r="J978" s="12">
        <f t="shared" si="268"/>
        <v>0</v>
      </c>
      <c r="K978" s="12" t="str">
        <f t="shared" si="269"/>
        <v/>
      </c>
      <c r="L978" s="12" t="str">
        <f t="shared" si="270"/>
        <v/>
      </c>
      <c r="M978" s="12" t="str">
        <f t="shared" si="271"/>
        <v/>
      </c>
      <c r="N978" s="12"/>
      <c r="P978"/>
      <c r="Q978"/>
      <c r="R978" s="12">
        <f t="shared" si="272"/>
        <v>0</v>
      </c>
      <c r="S978" s="12" t="str">
        <f t="shared" si="273"/>
        <v/>
      </c>
      <c r="T978" s="12" t="str">
        <f t="shared" si="274"/>
        <v/>
      </c>
      <c r="U978" s="12" t="str">
        <f t="shared" si="275"/>
        <v/>
      </c>
      <c r="V978" s="12"/>
      <c r="Y978" s="12">
        <f t="shared" si="276"/>
        <v>0</v>
      </c>
      <c r="Z978" s="12">
        <f t="shared" si="277"/>
        <v>0</v>
      </c>
      <c r="AA978" s="12" t="str">
        <f t="shared" si="278"/>
        <v/>
      </c>
      <c r="AB978" s="12" t="str">
        <f t="shared" si="279"/>
        <v/>
      </c>
      <c r="AC978" s="12" t="str">
        <f t="shared" si="280"/>
        <v/>
      </c>
      <c r="AD978" s="12" t="str">
        <f>IF(OR(AE978="",AE978="(blank)",AE978="Grand Total"),"",MAX($AD$3:AD977)+1)</f>
        <v/>
      </c>
    </row>
    <row r="979" spans="3:30">
      <c r="C979" s="12">
        <f t="shared" si="264"/>
        <v>0</v>
      </c>
      <c r="D979" s="12">
        <f t="shared" si="265"/>
        <v>0</v>
      </c>
      <c r="E979" s="12" t="str">
        <f t="shared" si="266"/>
        <v/>
      </c>
      <c r="F979" s="12" t="str">
        <f t="shared" si="267"/>
        <v/>
      </c>
      <c r="G979" s="12"/>
      <c r="H979"/>
      <c r="I979"/>
      <c r="J979" s="12">
        <f t="shared" si="268"/>
        <v>0</v>
      </c>
      <c r="K979" s="12" t="str">
        <f t="shared" si="269"/>
        <v/>
      </c>
      <c r="L979" s="12" t="str">
        <f t="shared" si="270"/>
        <v/>
      </c>
      <c r="M979" s="12" t="str">
        <f t="shared" si="271"/>
        <v/>
      </c>
      <c r="N979" s="12"/>
      <c r="P979"/>
      <c r="Q979"/>
      <c r="R979" s="12">
        <f t="shared" si="272"/>
        <v>0</v>
      </c>
      <c r="S979" s="12" t="str">
        <f t="shared" si="273"/>
        <v/>
      </c>
      <c r="T979" s="12" t="str">
        <f t="shared" si="274"/>
        <v/>
      </c>
      <c r="U979" s="12" t="str">
        <f t="shared" si="275"/>
        <v/>
      </c>
      <c r="V979" s="12"/>
      <c r="Y979" s="12">
        <f t="shared" si="276"/>
        <v>0</v>
      </c>
      <c r="Z979" s="12">
        <f t="shared" si="277"/>
        <v>0</v>
      </c>
      <c r="AA979" s="12" t="str">
        <f t="shared" si="278"/>
        <v/>
      </c>
      <c r="AB979" s="12" t="str">
        <f t="shared" si="279"/>
        <v/>
      </c>
      <c r="AC979" s="12" t="str">
        <f t="shared" si="280"/>
        <v/>
      </c>
      <c r="AD979" s="12" t="str">
        <f>IF(OR(AE979="",AE979="(blank)",AE979="Grand Total"),"",MAX($AD$3:AD978)+1)</f>
        <v/>
      </c>
    </row>
    <row r="980" spans="3:30">
      <c r="C980" s="12">
        <f t="shared" si="264"/>
        <v>0</v>
      </c>
      <c r="D980" s="12">
        <f t="shared" si="265"/>
        <v>0</v>
      </c>
      <c r="E980" s="12" t="str">
        <f t="shared" si="266"/>
        <v/>
      </c>
      <c r="F980" s="12" t="str">
        <f t="shared" si="267"/>
        <v/>
      </c>
      <c r="G980" s="12"/>
      <c r="H980"/>
      <c r="I980"/>
      <c r="J980" s="12">
        <f t="shared" si="268"/>
        <v>0</v>
      </c>
      <c r="K980" s="12" t="str">
        <f t="shared" si="269"/>
        <v/>
      </c>
      <c r="L980" s="12" t="str">
        <f t="shared" si="270"/>
        <v/>
      </c>
      <c r="M980" s="12" t="str">
        <f t="shared" si="271"/>
        <v/>
      </c>
      <c r="N980" s="12"/>
      <c r="P980"/>
      <c r="Q980"/>
      <c r="R980" s="12">
        <f t="shared" si="272"/>
        <v>0</v>
      </c>
      <c r="S980" s="12" t="str">
        <f t="shared" si="273"/>
        <v/>
      </c>
      <c r="T980" s="12" t="str">
        <f t="shared" si="274"/>
        <v/>
      </c>
      <c r="U980" s="12" t="str">
        <f t="shared" si="275"/>
        <v/>
      </c>
      <c r="V980" s="12"/>
      <c r="Y980" s="12">
        <f t="shared" si="276"/>
        <v>0</v>
      </c>
      <c r="Z980" s="12">
        <f t="shared" si="277"/>
        <v>0</v>
      </c>
      <c r="AA980" s="12" t="str">
        <f t="shared" si="278"/>
        <v/>
      </c>
      <c r="AB980" s="12" t="str">
        <f t="shared" si="279"/>
        <v/>
      </c>
      <c r="AC980" s="12" t="str">
        <f t="shared" si="280"/>
        <v/>
      </c>
      <c r="AD980" s="12" t="str">
        <f>IF(OR(AE980="",AE980="(blank)",AE980="Grand Total"),"",MAX($AD$3:AD979)+1)</f>
        <v/>
      </c>
    </row>
    <row r="981" spans="3:30">
      <c r="C981" s="12">
        <f t="shared" si="264"/>
        <v>0</v>
      </c>
      <c r="D981" s="12">
        <f t="shared" si="265"/>
        <v>0</v>
      </c>
      <c r="E981" s="12" t="str">
        <f t="shared" si="266"/>
        <v/>
      </c>
      <c r="F981" s="12" t="str">
        <f t="shared" si="267"/>
        <v/>
      </c>
      <c r="G981" s="12"/>
      <c r="H981"/>
      <c r="I981"/>
      <c r="J981" s="12">
        <f t="shared" si="268"/>
        <v>0</v>
      </c>
      <c r="K981" s="12" t="str">
        <f t="shared" si="269"/>
        <v/>
      </c>
      <c r="L981" s="12" t="str">
        <f t="shared" si="270"/>
        <v/>
      </c>
      <c r="M981" s="12" t="str">
        <f t="shared" si="271"/>
        <v/>
      </c>
      <c r="N981" s="12"/>
      <c r="P981"/>
      <c r="Q981"/>
      <c r="R981" s="12">
        <f t="shared" si="272"/>
        <v>0</v>
      </c>
      <c r="S981" s="12" t="str">
        <f t="shared" si="273"/>
        <v/>
      </c>
      <c r="T981" s="12" t="str">
        <f t="shared" si="274"/>
        <v/>
      </c>
      <c r="U981" s="12" t="str">
        <f t="shared" si="275"/>
        <v/>
      </c>
      <c r="V981" s="12"/>
      <c r="Y981" s="12">
        <f t="shared" si="276"/>
        <v>0</v>
      </c>
      <c r="Z981" s="12">
        <f t="shared" si="277"/>
        <v>0</v>
      </c>
      <c r="AA981" s="12" t="str">
        <f t="shared" si="278"/>
        <v/>
      </c>
      <c r="AB981" s="12" t="str">
        <f t="shared" si="279"/>
        <v/>
      </c>
      <c r="AC981" s="12" t="str">
        <f t="shared" si="280"/>
        <v/>
      </c>
      <c r="AD981" s="12" t="str">
        <f>IF(OR(AE981="",AE981="(blank)",AE981="Grand Total"),"",MAX($AD$3:AD980)+1)</f>
        <v/>
      </c>
    </row>
    <row r="982" spans="3:30">
      <c r="C982" s="12">
        <f t="shared" ref="C982:C1045" si="281">IF(OR(B982="",A982=""),0,C981+1)</f>
        <v>0</v>
      </c>
      <c r="D982" s="12">
        <f t="shared" ref="D982:D1045" si="282">IF(C982=0,A982,D981)</f>
        <v>0</v>
      </c>
      <c r="E982" s="12" t="str">
        <f t="shared" ref="E982:E1045" si="283">IF(C982=0,"",D982&amp;C982)</f>
        <v/>
      </c>
      <c r="F982" s="12" t="str">
        <f t="shared" ref="F982:F1045" si="284">IF(E982="","",A982)</f>
        <v/>
      </c>
      <c r="G982" s="12"/>
      <c r="H982"/>
      <c r="I982"/>
      <c r="J982" s="12">
        <f t="shared" ref="J982:J1045" si="285">IF(OR(I982="",H982="",H982="Grand Total"),0,J981+1)</f>
        <v>0</v>
      </c>
      <c r="K982" s="12" t="str">
        <f t="shared" ref="K982:K1045" si="286">IF(H982="Grand Total","",IF(OR(H982="",H982="(blank)"),K981,IF(J982=0,H982,K981)))</f>
        <v/>
      </c>
      <c r="L982" s="12" t="str">
        <f t="shared" ref="L982:L1045" si="287">IF(OR(H982="",J982=0),"",K982&amp;J982)</f>
        <v/>
      </c>
      <c r="M982" s="12" t="str">
        <f t="shared" ref="M982:M1045" si="288">IF(L982="","",H982)</f>
        <v/>
      </c>
      <c r="N982" s="12"/>
      <c r="P982"/>
      <c r="Q982"/>
      <c r="R982" s="12">
        <f t="shared" ref="R982:R1045" si="289">IF(OR(Q982="",P982="",P982="Grand Total"),0,R981+1)</f>
        <v>0</v>
      </c>
      <c r="S982" s="12" t="str">
        <f t="shared" ref="S982:S1045" si="290">IF(P982="Grand Total","",IF(OR(P982="",P982="(blank)"),S981,IF(R982=0,P982,S981)))</f>
        <v/>
      </c>
      <c r="T982" s="12" t="str">
        <f t="shared" ref="T982:T1045" si="291">IF(OR(P982="",R982=0),"",S982&amp;R982)</f>
        <v/>
      </c>
      <c r="U982" s="12" t="str">
        <f t="shared" ref="U982:U1045" si="292">IF(T982="","",P982)</f>
        <v/>
      </c>
      <c r="V982" s="12"/>
      <c r="Y982" s="12">
        <f t="shared" ref="Y982:Y1045" si="293">IF(X982="",0,Y981+1)</f>
        <v>0</v>
      </c>
      <c r="Z982" s="12">
        <f t="shared" ref="Z982:Z1045" si="294">IF(Z981="(blank)",W982,IF(AND(Y982=0,Y981=0),Z981,IF(AND(Y982=0,X983=""),W982,Z981)))</f>
        <v>0</v>
      </c>
      <c r="AA982" s="12" t="str">
        <f t="shared" ref="AA982:AA1045" si="295">IF(Z982=W982,"",IF(X982&lt;&gt;"",AA981,Z982&amp;W982))</f>
        <v/>
      </c>
      <c r="AB982" s="12" t="str">
        <f t="shared" ref="AB982:AB1045" si="296">IF(Y982=0,"",AA982&amp;Y982)</f>
        <v/>
      </c>
      <c r="AC982" s="12" t="str">
        <f t="shared" ref="AC982:AC1045" si="297">IF(AB982="","",IF(W982="","",W982))</f>
        <v/>
      </c>
      <c r="AD982" s="12" t="str">
        <f>IF(OR(AE982="",AE982="(blank)",AE982="Grand Total"),"",MAX($AD$3:AD981)+1)</f>
        <v/>
      </c>
    </row>
    <row r="983" spans="3:30">
      <c r="C983" s="12">
        <f t="shared" si="281"/>
        <v>0</v>
      </c>
      <c r="D983" s="12">
        <f t="shared" si="282"/>
        <v>0</v>
      </c>
      <c r="E983" s="12" t="str">
        <f t="shared" si="283"/>
        <v/>
      </c>
      <c r="F983" s="12" t="str">
        <f t="shared" si="284"/>
        <v/>
      </c>
      <c r="G983" s="12"/>
      <c r="H983"/>
      <c r="I983"/>
      <c r="J983" s="12">
        <f t="shared" si="285"/>
        <v>0</v>
      </c>
      <c r="K983" s="12" t="str">
        <f t="shared" si="286"/>
        <v/>
      </c>
      <c r="L983" s="12" t="str">
        <f t="shared" si="287"/>
        <v/>
      </c>
      <c r="M983" s="12" t="str">
        <f t="shared" si="288"/>
        <v/>
      </c>
      <c r="N983" s="12"/>
      <c r="P983"/>
      <c r="Q983"/>
      <c r="R983" s="12">
        <f t="shared" si="289"/>
        <v>0</v>
      </c>
      <c r="S983" s="12" t="str">
        <f t="shared" si="290"/>
        <v/>
      </c>
      <c r="T983" s="12" t="str">
        <f t="shared" si="291"/>
        <v/>
      </c>
      <c r="U983" s="12" t="str">
        <f t="shared" si="292"/>
        <v/>
      </c>
      <c r="V983" s="12"/>
      <c r="Y983" s="12">
        <f t="shared" si="293"/>
        <v>0</v>
      </c>
      <c r="Z983" s="12">
        <f t="shared" si="294"/>
        <v>0</v>
      </c>
      <c r="AA983" s="12" t="str">
        <f t="shared" si="295"/>
        <v/>
      </c>
      <c r="AB983" s="12" t="str">
        <f t="shared" si="296"/>
        <v/>
      </c>
      <c r="AC983" s="12" t="str">
        <f t="shared" si="297"/>
        <v/>
      </c>
      <c r="AD983" s="12" t="str">
        <f>IF(OR(AE983="",AE983="(blank)",AE983="Grand Total"),"",MAX($AD$3:AD982)+1)</f>
        <v/>
      </c>
    </row>
    <row r="984" spans="3:30">
      <c r="C984" s="12">
        <f t="shared" si="281"/>
        <v>0</v>
      </c>
      <c r="D984" s="12">
        <f t="shared" si="282"/>
        <v>0</v>
      </c>
      <c r="E984" s="12" t="str">
        <f t="shared" si="283"/>
        <v/>
      </c>
      <c r="F984" s="12" t="str">
        <f t="shared" si="284"/>
        <v/>
      </c>
      <c r="G984" s="12"/>
      <c r="H984"/>
      <c r="I984"/>
      <c r="J984" s="12">
        <f t="shared" si="285"/>
        <v>0</v>
      </c>
      <c r="K984" s="12" t="str">
        <f t="shared" si="286"/>
        <v/>
      </c>
      <c r="L984" s="12" t="str">
        <f t="shared" si="287"/>
        <v/>
      </c>
      <c r="M984" s="12" t="str">
        <f t="shared" si="288"/>
        <v/>
      </c>
      <c r="N984" s="12"/>
      <c r="P984"/>
      <c r="Q984"/>
      <c r="R984" s="12">
        <f t="shared" si="289"/>
        <v>0</v>
      </c>
      <c r="S984" s="12" t="str">
        <f t="shared" si="290"/>
        <v/>
      </c>
      <c r="T984" s="12" t="str">
        <f t="shared" si="291"/>
        <v/>
      </c>
      <c r="U984" s="12" t="str">
        <f t="shared" si="292"/>
        <v/>
      </c>
      <c r="V984" s="12"/>
      <c r="Y984" s="12">
        <f t="shared" si="293"/>
        <v>0</v>
      </c>
      <c r="Z984" s="12">
        <f t="shared" si="294"/>
        <v>0</v>
      </c>
      <c r="AA984" s="12" t="str">
        <f t="shared" si="295"/>
        <v/>
      </c>
      <c r="AB984" s="12" t="str">
        <f t="shared" si="296"/>
        <v/>
      </c>
      <c r="AC984" s="12" t="str">
        <f t="shared" si="297"/>
        <v/>
      </c>
      <c r="AD984" s="12" t="str">
        <f>IF(OR(AE984="",AE984="(blank)",AE984="Grand Total"),"",MAX($AD$3:AD983)+1)</f>
        <v/>
      </c>
    </row>
    <row r="985" spans="3:30">
      <c r="C985" s="12">
        <f t="shared" si="281"/>
        <v>0</v>
      </c>
      <c r="D985" s="12">
        <f t="shared" si="282"/>
        <v>0</v>
      </c>
      <c r="E985" s="12" t="str">
        <f t="shared" si="283"/>
        <v/>
      </c>
      <c r="F985" s="12" t="str">
        <f t="shared" si="284"/>
        <v/>
      </c>
      <c r="G985" s="12"/>
      <c r="H985"/>
      <c r="I985"/>
      <c r="J985" s="12">
        <f t="shared" si="285"/>
        <v>0</v>
      </c>
      <c r="K985" s="12" t="str">
        <f t="shared" si="286"/>
        <v/>
      </c>
      <c r="L985" s="12" t="str">
        <f t="shared" si="287"/>
        <v/>
      </c>
      <c r="M985" s="12" t="str">
        <f t="shared" si="288"/>
        <v/>
      </c>
      <c r="N985" s="12"/>
      <c r="P985"/>
      <c r="Q985"/>
      <c r="R985" s="12">
        <f t="shared" si="289"/>
        <v>0</v>
      </c>
      <c r="S985" s="12" t="str">
        <f t="shared" si="290"/>
        <v/>
      </c>
      <c r="T985" s="12" t="str">
        <f t="shared" si="291"/>
        <v/>
      </c>
      <c r="U985" s="12" t="str">
        <f t="shared" si="292"/>
        <v/>
      </c>
      <c r="V985" s="12"/>
      <c r="Y985" s="12">
        <f t="shared" si="293"/>
        <v>0</v>
      </c>
      <c r="Z985" s="12">
        <f t="shared" si="294"/>
        <v>0</v>
      </c>
      <c r="AA985" s="12" t="str">
        <f t="shared" si="295"/>
        <v/>
      </c>
      <c r="AB985" s="12" t="str">
        <f t="shared" si="296"/>
        <v/>
      </c>
      <c r="AC985" s="12" t="str">
        <f t="shared" si="297"/>
        <v/>
      </c>
      <c r="AD985" s="12" t="str">
        <f>IF(OR(AE985="",AE985="(blank)",AE985="Grand Total"),"",MAX($AD$3:AD984)+1)</f>
        <v/>
      </c>
    </row>
    <row r="986" spans="3:30">
      <c r="C986" s="12">
        <f t="shared" si="281"/>
        <v>0</v>
      </c>
      <c r="D986" s="12">
        <f t="shared" si="282"/>
        <v>0</v>
      </c>
      <c r="E986" s="12" t="str">
        <f t="shared" si="283"/>
        <v/>
      </c>
      <c r="F986" s="12" t="str">
        <f t="shared" si="284"/>
        <v/>
      </c>
      <c r="G986" s="12"/>
      <c r="H986"/>
      <c r="I986"/>
      <c r="J986" s="12">
        <f t="shared" si="285"/>
        <v>0</v>
      </c>
      <c r="K986" s="12" t="str">
        <f t="shared" si="286"/>
        <v/>
      </c>
      <c r="L986" s="12" t="str">
        <f t="shared" si="287"/>
        <v/>
      </c>
      <c r="M986" s="12" t="str">
        <f t="shared" si="288"/>
        <v/>
      </c>
      <c r="N986" s="12"/>
      <c r="P986"/>
      <c r="Q986"/>
      <c r="R986" s="12">
        <f t="shared" si="289"/>
        <v>0</v>
      </c>
      <c r="S986" s="12" t="str">
        <f t="shared" si="290"/>
        <v/>
      </c>
      <c r="T986" s="12" t="str">
        <f t="shared" si="291"/>
        <v/>
      </c>
      <c r="U986" s="12" t="str">
        <f t="shared" si="292"/>
        <v/>
      </c>
      <c r="V986" s="12"/>
      <c r="Y986" s="12">
        <f t="shared" si="293"/>
        <v>0</v>
      </c>
      <c r="Z986" s="12">
        <f t="shared" si="294"/>
        <v>0</v>
      </c>
      <c r="AA986" s="12" t="str">
        <f t="shared" si="295"/>
        <v/>
      </c>
      <c r="AB986" s="12" t="str">
        <f t="shared" si="296"/>
        <v/>
      </c>
      <c r="AC986" s="12" t="str">
        <f t="shared" si="297"/>
        <v/>
      </c>
      <c r="AD986" s="12" t="str">
        <f>IF(OR(AE986="",AE986="(blank)",AE986="Grand Total"),"",MAX($AD$3:AD985)+1)</f>
        <v/>
      </c>
    </row>
    <row r="987" spans="3:30">
      <c r="C987" s="12">
        <f t="shared" si="281"/>
        <v>0</v>
      </c>
      <c r="D987" s="12">
        <f t="shared" si="282"/>
        <v>0</v>
      </c>
      <c r="E987" s="12" t="str">
        <f t="shared" si="283"/>
        <v/>
      </c>
      <c r="F987" s="12" t="str">
        <f t="shared" si="284"/>
        <v/>
      </c>
      <c r="G987" s="12"/>
      <c r="H987"/>
      <c r="I987"/>
      <c r="J987" s="12">
        <f t="shared" si="285"/>
        <v>0</v>
      </c>
      <c r="K987" s="12" t="str">
        <f t="shared" si="286"/>
        <v/>
      </c>
      <c r="L987" s="12" t="str">
        <f t="shared" si="287"/>
        <v/>
      </c>
      <c r="M987" s="12" t="str">
        <f t="shared" si="288"/>
        <v/>
      </c>
      <c r="N987" s="12"/>
      <c r="P987"/>
      <c r="Q987"/>
      <c r="R987" s="12">
        <f t="shared" si="289"/>
        <v>0</v>
      </c>
      <c r="S987" s="12" t="str">
        <f t="shared" si="290"/>
        <v/>
      </c>
      <c r="T987" s="12" t="str">
        <f t="shared" si="291"/>
        <v/>
      </c>
      <c r="U987" s="12" t="str">
        <f t="shared" si="292"/>
        <v/>
      </c>
      <c r="V987" s="12"/>
      <c r="Y987" s="12">
        <f t="shared" si="293"/>
        <v>0</v>
      </c>
      <c r="Z987" s="12">
        <f t="shared" si="294"/>
        <v>0</v>
      </c>
      <c r="AA987" s="12" t="str">
        <f t="shared" si="295"/>
        <v/>
      </c>
      <c r="AB987" s="12" t="str">
        <f t="shared" si="296"/>
        <v/>
      </c>
      <c r="AC987" s="12" t="str">
        <f t="shared" si="297"/>
        <v/>
      </c>
      <c r="AD987" s="12" t="str">
        <f>IF(OR(AE987="",AE987="(blank)",AE987="Grand Total"),"",MAX($AD$3:AD986)+1)</f>
        <v/>
      </c>
    </row>
    <row r="988" spans="3:30">
      <c r="C988" s="12">
        <f t="shared" si="281"/>
        <v>0</v>
      </c>
      <c r="D988" s="12">
        <f t="shared" si="282"/>
        <v>0</v>
      </c>
      <c r="E988" s="12" t="str">
        <f t="shared" si="283"/>
        <v/>
      </c>
      <c r="F988" s="12" t="str">
        <f t="shared" si="284"/>
        <v/>
      </c>
      <c r="G988" s="12"/>
      <c r="H988"/>
      <c r="I988"/>
      <c r="J988" s="12">
        <f t="shared" si="285"/>
        <v>0</v>
      </c>
      <c r="K988" s="12" t="str">
        <f t="shared" si="286"/>
        <v/>
      </c>
      <c r="L988" s="12" t="str">
        <f t="shared" si="287"/>
        <v/>
      </c>
      <c r="M988" s="12" t="str">
        <f t="shared" si="288"/>
        <v/>
      </c>
      <c r="N988" s="12"/>
      <c r="P988"/>
      <c r="Q988"/>
      <c r="R988" s="12">
        <f t="shared" si="289"/>
        <v>0</v>
      </c>
      <c r="S988" s="12" t="str">
        <f t="shared" si="290"/>
        <v/>
      </c>
      <c r="T988" s="12" t="str">
        <f t="shared" si="291"/>
        <v/>
      </c>
      <c r="U988" s="12" t="str">
        <f t="shared" si="292"/>
        <v/>
      </c>
      <c r="V988" s="12"/>
      <c r="Y988" s="12">
        <f t="shared" si="293"/>
        <v>0</v>
      </c>
      <c r="Z988" s="12">
        <f t="shared" si="294"/>
        <v>0</v>
      </c>
      <c r="AA988" s="12" t="str">
        <f t="shared" si="295"/>
        <v/>
      </c>
      <c r="AB988" s="12" t="str">
        <f t="shared" si="296"/>
        <v/>
      </c>
      <c r="AC988" s="12" t="str">
        <f t="shared" si="297"/>
        <v/>
      </c>
      <c r="AD988" s="12" t="str">
        <f>IF(OR(AE988="",AE988="(blank)",AE988="Grand Total"),"",MAX($AD$3:AD987)+1)</f>
        <v/>
      </c>
    </row>
    <row r="989" spans="3:30">
      <c r="C989" s="12">
        <f t="shared" si="281"/>
        <v>0</v>
      </c>
      <c r="D989" s="12">
        <f t="shared" si="282"/>
        <v>0</v>
      </c>
      <c r="E989" s="12" t="str">
        <f t="shared" si="283"/>
        <v/>
      </c>
      <c r="F989" s="12" t="str">
        <f t="shared" si="284"/>
        <v/>
      </c>
      <c r="G989" s="12"/>
      <c r="H989"/>
      <c r="I989"/>
      <c r="J989" s="12">
        <f t="shared" si="285"/>
        <v>0</v>
      </c>
      <c r="K989" s="12" t="str">
        <f t="shared" si="286"/>
        <v/>
      </c>
      <c r="L989" s="12" t="str">
        <f t="shared" si="287"/>
        <v/>
      </c>
      <c r="M989" s="12" t="str">
        <f t="shared" si="288"/>
        <v/>
      </c>
      <c r="N989" s="12"/>
      <c r="P989"/>
      <c r="Q989"/>
      <c r="R989" s="12">
        <f t="shared" si="289"/>
        <v>0</v>
      </c>
      <c r="S989" s="12" t="str">
        <f t="shared" si="290"/>
        <v/>
      </c>
      <c r="T989" s="12" t="str">
        <f t="shared" si="291"/>
        <v/>
      </c>
      <c r="U989" s="12" t="str">
        <f t="shared" si="292"/>
        <v/>
      </c>
      <c r="V989" s="12"/>
      <c r="Y989" s="12">
        <f t="shared" si="293"/>
        <v>0</v>
      </c>
      <c r="Z989" s="12">
        <f t="shared" si="294"/>
        <v>0</v>
      </c>
      <c r="AA989" s="12" t="str">
        <f t="shared" si="295"/>
        <v/>
      </c>
      <c r="AB989" s="12" t="str">
        <f t="shared" si="296"/>
        <v/>
      </c>
      <c r="AC989" s="12" t="str">
        <f t="shared" si="297"/>
        <v/>
      </c>
      <c r="AD989" s="12" t="str">
        <f>IF(OR(AE989="",AE989="(blank)",AE989="Grand Total"),"",MAX($AD$3:AD988)+1)</f>
        <v/>
      </c>
    </row>
    <row r="990" spans="3:30">
      <c r="C990" s="12">
        <f t="shared" si="281"/>
        <v>0</v>
      </c>
      <c r="D990" s="12">
        <f t="shared" si="282"/>
        <v>0</v>
      </c>
      <c r="E990" s="12" t="str">
        <f t="shared" si="283"/>
        <v/>
      </c>
      <c r="F990" s="12" t="str">
        <f t="shared" si="284"/>
        <v/>
      </c>
      <c r="G990" s="12"/>
      <c r="H990"/>
      <c r="I990"/>
      <c r="J990" s="12">
        <f t="shared" si="285"/>
        <v>0</v>
      </c>
      <c r="K990" s="12" t="str">
        <f t="shared" si="286"/>
        <v/>
      </c>
      <c r="L990" s="12" t="str">
        <f t="shared" si="287"/>
        <v/>
      </c>
      <c r="M990" s="12" t="str">
        <f t="shared" si="288"/>
        <v/>
      </c>
      <c r="N990" s="12"/>
      <c r="P990"/>
      <c r="Q990"/>
      <c r="R990" s="12">
        <f t="shared" si="289"/>
        <v>0</v>
      </c>
      <c r="S990" s="12" t="str">
        <f t="shared" si="290"/>
        <v/>
      </c>
      <c r="T990" s="12" t="str">
        <f t="shared" si="291"/>
        <v/>
      </c>
      <c r="U990" s="12" t="str">
        <f t="shared" si="292"/>
        <v/>
      </c>
      <c r="V990" s="12"/>
      <c r="Y990" s="12">
        <f t="shared" si="293"/>
        <v>0</v>
      </c>
      <c r="Z990" s="12">
        <f t="shared" si="294"/>
        <v>0</v>
      </c>
      <c r="AA990" s="12" t="str">
        <f t="shared" si="295"/>
        <v/>
      </c>
      <c r="AB990" s="12" t="str">
        <f t="shared" si="296"/>
        <v/>
      </c>
      <c r="AC990" s="12" t="str">
        <f t="shared" si="297"/>
        <v/>
      </c>
      <c r="AD990" s="12" t="str">
        <f>IF(OR(AE990="",AE990="(blank)",AE990="Grand Total"),"",MAX($AD$3:AD989)+1)</f>
        <v/>
      </c>
    </row>
    <row r="991" spans="3:30">
      <c r="C991" s="12">
        <f t="shared" si="281"/>
        <v>0</v>
      </c>
      <c r="D991" s="12">
        <f t="shared" si="282"/>
        <v>0</v>
      </c>
      <c r="E991" s="12" t="str">
        <f t="shared" si="283"/>
        <v/>
      </c>
      <c r="F991" s="12" t="str">
        <f t="shared" si="284"/>
        <v/>
      </c>
      <c r="G991" s="12"/>
      <c r="H991"/>
      <c r="I991"/>
      <c r="J991" s="12">
        <f t="shared" si="285"/>
        <v>0</v>
      </c>
      <c r="K991" s="12" t="str">
        <f t="shared" si="286"/>
        <v/>
      </c>
      <c r="L991" s="12" t="str">
        <f t="shared" si="287"/>
        <v/>
      </c>
      <c r="M991" s="12" t="str">
        <f t="shared" si="288"/>
        <v/>
      </c>
      <c r="N991" s="12"/>
      <c r="P991"/>
      <c r="Q991"/>
      <c r="R991" s="12">
        <f t="shared" si="289"/>
        <v>0</v>
      </c>
      <c r="S991" s="12" t="str">
        <f t="shared" si="290"/>
        <v/>
      </c>
      <c r="T991" s="12" t="str">
        <f t="shared" si="291"/>
        <v/>
      </c>
      <c r="U991" s="12" t="str">
        <f t="shared" si="292"/>
        <v/>
      </c>
      <c r="V991" s="12"/>
      <c r="Y991" s="12">
        <f t="shared" si="293"/>
        <v>0</v>
      </c>
      <c r="Z991" s="12">
        <f t="shared" si="294"/>
        <v>0</v>
      </c>
      <c r="AA991" s="12" t="str">
        <f t="shared" si="295"/>
        <v/>
      </c>
      <c r="AB991" s="12" t="str">
        <f t="shared" si="296"/>
        <v/>
      </c>
      <c r="AC991" s="12" t="str">
        <f t="shared" si="297"/>
        <v/>
      </c>
      <c r="AD991" s="12" t="str">
        <f>IF(OR(AE991="",AE991="(blank)",AE991="Grand Total"),"",MAX($AD$3:AD990)+1)</f>
        <v/>
      </c>
    </row>
    <row r="992" spans="3:30">
      <c r="C992" s="12">
        <f t="shared" si="281"/>
        <v>0</v>
      </c>
      <c r="D992" s="12">
        <f t="shared" si="282"/>
        <v>0</v>
      </c>
      <c r="E992" s="12" t="str">
        <f t="shared" si="283"/>
        <v/>
      </c>
      <c r="F992" s="12" t="str">
        <f t="shared" si="284"/>
        <v/>
      </c>
      <c r="G992" s="12"/>
      <c r="H992"/>
      <c r="I992"/>
      <c r="J992" s="12">
        <f t="shared" si="285"/>
        <v>0</v>
      </c>
      <c r="K992" s="12" t="str">
        <f t="shared" si="286"/>
        <v/>
      </c>
      <c r="L992" s="12" t="str">
        <f t="shared" si="287"/>
        <v/>
      </c>
      <c r="M992" s="12" t="str">
        <f t="shared" si="288"/>
        <v/>
      </c>
      <c r="N992" s="12"/>
      <c r="P992"/>
      <c r="Q992"/>
      <c r="R992" s="12">
        <f t="shared" si="289"/>
        <v>0</v>
      </c>
      <c r="S992" s="12" t="str">
        <f t="shared" si="290"/>
        <v/>
      </c>
      <c r="T992" s="12" t="str">
        <f t="shared" si="291"/>
        <v/>
      </c>
      <c r="U992" s="12" t="str">
        <f t="shared" si="292"/>
        <v/>
      </c>
      <c r="V992" s="12"/>
      <c r="Y992" s="12">
        <f t="shared" si="293"/>
        <v>0</v>
      </c>
      <c r="Z992" s="12">
        <f t="shared" si="294"/>
        <v>0</v>
      </c>
      <c r="AA992" s="12" t="str">
        <f t="shared" si="295"/>
        <v/>
      </c>
      <c r="AB992" s="12" t="str">
        <f t="shared" si="296"/>
        <v/>
      </c>
      <c r="AC992" s="12" t="str">
        <f t="shared" si="297"/>
        <v/>
      </c>
      <c r="AD992" s="12" t="str">
        <f>IF(OR(AE992="",AE992="(blank)",AE992="Grand Total"),"",MAX($AD$3:AD991)+1)</f>
        <v/>
      </c>
    </row>
    <row r="993" spans="3:30">
      <c r="C993" s="12">
        <f t="shared" si="281"/>
        <v>0</v>
      </c>
      <c r="D993" s="12">
        <f t="shared" si="282"/>
        <v>0</v>
      </c>
      <c r="E993" s="12" t="str">
        <f t="shared" si="283"/>
        <v/>
      </c>
      <c r="F993" s="12" t="str">
        <f t="shared" si="284"/>
        <v/>
      </c>
      <c r="G993" s="12"/>
      <c r="H993"/>
      <c r="I993"/>
      <c r="J993" s="12">
        <f t="shared" si="285"/>
        <v>0</v>
      </c>
      <c r="K993" s="12" t="str">
        <f t="shared" si="286"/>
        <v/>
      </c>
      <c r="L993" s="12" t="str">
        <f t="shared" si="287"/>
        <v/>
      </c>
      <c r="M993" s="12" t="str">
        <f t="shared" si="288"/>
        <v/>
      </c>
      <c r="N993" s="12"/>
      <c r="P993"/>
      <c r="Q993"/>
      <c r="R993" s="12">
        <f t="shared" si="289"/>
        <v>0</v>
      </c>
      <c r="S993" s="12" t="str">
        <f t="shared" si="290"/>
        <v/>
      </c>
      <c r="T993" s="12" t="str">
        <f t="shared" si="291"/>
        <v/>
      </c>
      <c r="U993" s="12" t="str">
        <f t="shared" si="292"/>
        <v/>
      </c>
      <c r="V993" s="12"/>
      <c r="Y993" s="12">
        <f t="shared" si="293"/>
        <v>0</v>
      </c>
      <c r="Z993" s="12">
        <f t="shared" si="294"/>
        <v>0</v>
      </c>
      <c r="AA993" s="12" t="str">
        <f t="shared" si="295"/>
        <v/>
      </c>
      <c r="AB993" s="12" t="str">
        <f t="shared" si="296"/>
        <v/>
      </c>
      <c r="AC993" s="12" t="str">
        <f t="shared" si="297"/>
        <v/>
      </c>
      <c r="AD993" s="12" t="str">
        <f>IF(OR(AE993="",AE993="(blank)",AE993="Grand Total"),"",MAX($AD$3:AD992)+1)</f>
        <v/>
      </c>
    </row>
    <row r="994" spans="3:30">
      <c r="C994" s="12">
        <f t="shared" si="281"/>
        <v>0</v>
      </c>
      <c r="D994" s="12">
        <f t="shared" si="282"/>
        <v>0</v>
      </c>
      <c r="E994" s="12" t="str">
        <f t="shared" si="283"/>
        <v/>
      </c>
      <c r="F994" s="12" t="str">
        <f t="shared" si="284"/>
        <v/>
      </c>
      <c r="G994" s="12"/>
      <c r="H994"/>
      <c r="I994"/>
      <c r="J994" s="12">
        <f t="shared" si="285"/>
        <v>0</v>
      </c>
      <c r="K994" s="12" t="str">
        <f t="shared" si="286"/>
        <v/>
      </c>
      <c r="L994" s="12" t="str">
        <f t="shared" si="287"/>
        <v/>
      </c>
      <c r="M994" s="12" t="str">
        <f t="shared" si="288"/>
        <v/>
      </c>
      <c r="N994" s="12"/>
      <c r="P994"/>
      <c r="Q994"/>
      <c r="R994" s="12">
        <f t="shared" si="289"/>
        <v>0</v>
      </c>
      <c r="S994" s="12" t="str">
        <f t="shared" si="290"/>
        <v/>
      </c>
      <c r="T994" s="12" t="str">
        <f t="shared" si="291"/>
        <v/>
      </c>
      <c r="U994" s="12" t="str">
        <f t="shared" si="292"/>
        <v/>
      </c>
      <c r="V994" s="12"/>
      <c r="Y994" s="12">
        <f t="shared" si="293"/>
        <v>0</v>
      </c>
      <c r="Z994" s="12">
        <f t="shared" si="294"/>
        <v>0</v>
      </c>
      <c r="AA994" s="12" t="str">
        <f t="shared" si="295"/>
        <v/>
      </c>
      <c r="AB994" s="12" t="str">
        <f t="shared" si="296"/>
        <v/>
      </c>
      <c r="AC994" s="12" t="str">
        <f t="shared" si="297"/>
        <v/>
      </c>
      <c r="AD994" s="12" t="str">
        <f>IF(OR(AE994="",AE994="(blank)",AE994="Grand Total"),"",MAX($AD$3:AD993)+1)</f>
        <v/>
      </c>
    </row>
    <row r="995" spans="3:30">
      <c r="C995" s="12">
        <f t="shared" si="281"/>
        <v>0</v>
      </c>
      <c r="D995" s="12">
        <f t="shared" si="282"/>
        <v>0</v>
      </c>
      <c r="E995" s="12" t="str">
        <f t="shared" si="283"/>
        <v/>
      </c>
      <c r="F995" s="12" t="str">
        <f t="shared" si="284"/>
        <v/>
      </c>
      <c r="G995" s="12"/>
      <c r="H995"/>
      <c r="I995"/>
      <c r="J995" s="12">
        <f t="shared" si="285"/>
        <v>0</v>
      </c>
      <c r="K995" s="12" t="str">
        <f t="shared" si="286"/>
        <v/>
      </c>
      <c r="L995" s="12" t="str">
        <f t="shared" si="287"/>
        <v/>
      </c>
      <c r="M995" s="12" t="str">
        <f t="shared" si="288"/>
        <v/>
      </c>
      <c r="N995" s="12"/>
      <c r="P995"/>
      <c r="Q995"/>
      <c r="R995" s="12">
        <f t="shared" si="289"/>
        <v>0</v>
      </c>
      <c r="S995" s="12" t="str">
        <f t="shared" si="290"/>
        <v/>
      </c>
      <c r="T995" s="12" t="str">
        <f t="shared" si="291"/>
        <v/>
      </c>
      <c r="U995" s="12" t="str">
        <f t="shared" si="292"/>
        <v/>
      </c>
      <c r="V995" s="12"/>
      <c r="Y995" s="12">
        <f t="shared" si="293"/>
        <v>0</v>
      </c>
      <c r="Z995" s="12">
        <f t="shared" si="294"/>
        <v>0</v>
      </c>
      <c r="AA995" s="12" t="str">
        <f t="shared" si="295"/>
        <v/>
      </c>
      <c r="AB995" s="12" t="str">
        <f t="shared" si="296"/>
        <v/>
      </c>
      <c r="AC995" s="12" t="str">
        <f t="shared" si="297"/>
        <v/>
      </c>
      <c r="AD995" s="12" t="str">
        <f>IF(OR(AE995="",AE995="(blank)",AE995="Grand Total"),"",MAX($AD$3:AD994)+1)</f>
        <v/>
      </c>
    </row>
    <row r="996" spans="3:30">
      <c r="C996" s="12">
        <f t="shared" si="281"/>
        <v>0</v>
      </c>
      <c r="D996" s="12">
        <f t="shared" si="282"/>
        <v>0</v>
      </c>
      <c r="E996" s="12" t="str">
        <f t="shared" si="283"/>
        <v/>
      </c>
      <c r="F996" s="12" t="str">
        <f t="shared" si="284"/>
        <v/>
      </c>
      <c r="G996" s="12"/>
      <c r="H996"/>
      <c r="I996"/>
      <c r="J996" s="12">
        <f t="shared" si="285"/>
        <v>0</v>
      </c>
      <c r="K996" s="12" t="str">
        <f t="shared" si="286"/>
        <v/>
      </c>
      <c r="L996" s="12" t="str">
        <f t="shared" si="287"/>
        <v/>
      </c>
      <c r="M996" s="12" t="str">
        <f t="shared" si="288"/>
        <v/>
      </c>
      <c r="N996" s="12"/>
      <c r="P996"/>
      <c r="Q996"/>
      <c r="R996" s="12">
        <f t="shared" si="289"/>
        <v>0</v>
      </c>
      <c r="S996" s="12" t="str">
        <f t="shared" si="290"/>
        <v/>
      </c>
      <c r="T996" s="12" t="str">
        <f t="shared" si="291"/>
        <v/>
      </c>
      <c r="U996" s="12" t="str">
        <f t="shared" si="292"/>
        <v/>
      </c>
      <c r="V996" s="12"/>
      <c r="Y996" s="12">
        <f t="shared" si="293"/>
        <v>0</v>
      </c>
      <c r="Z996" s="12">
        <f t="shared" si="294"/>
        <v>0</v>
      </c>
      <c r="AA996" s="12" t="str">
        <f t="shared" si="295"/>
        <v/>
      </c>
      <c r="AB996" s="12" t="str">
        <f t="shared" si="296"/>
        <v/>
      </c>
      <c r="AC996" s="12" t="str">
        <f t="shared" si="297"/>
        <v/>
      </c>
      <c r="AD996" s="12" t="str">
        <f>IF(OR(AE996="",AE996="(blank)",AE996="Grand Total"),"",MAX($AD$3:AD995)+1)</f>
        <v/>
      </c>
    </row>
    <row r="997" spans="3:30">
      <c r="C997" s="12">
        <f t="shared" si="281"/>
        <v>0</v>
      </c>
      <c r="D997" s="12">
        <f t="shared" si="282"/>
        <v>0</v>
      </c>
      <c r="E997" s="12" t="str">
        <f t="shared" si="283"/>
        <v/>
      </c>
      <c r="F997" s="12" t="str">
        <f t="shared" si="284"/>
        <v/>
      </c>
      <c r="G997" s="12"/>
      <c r="H997"/>
      <c r="I997"/>
      <c r="J997" s="12">
        <f t="shared" si="285"/>
        <v>0</v>
      </c>
      <c r="K997" s="12" t="str">
        <f t="shared" si="286"/>
        <v/>
      </c>
      <c r="L997" s="12" t="str">
        <f t="shared" si="287"/>
        <v/>
      </c>
      <c r="M997" s="12" t="str">
        <f t="shared" si="288"/>
        <v/>
      </c>
      <c r="N997" s="12"/>
      <c r="P997"/>
      <c r="Q997"/>
      <c r="R997" s="12">
        <f t="shared" si="289"/>
        <v>0</v>
      </c>
      <c r="S997" s="12" t="str">
        <f t="shared" si="290"/>
        <v/>
      </c>
      <c r="T997" s="12" t="str">
        <f t="shared" si="291"/>
        <v/>
      </c>
      <c r="U997" s="12" t="str">
        <f t="shared" si="292"/>
        <v/>
      </c>
      <c r="V997" s="12"/>
      <c r="Y997" s="12">
        <f t="shared" si="293"/>
        <v>0</v>
      </c>
      <c r="Z997" s="12">
        <f t="shared" si="294"/>
        <v>0</v>
      </c>
      <c r="AA997" s="12" t="str">
        <f t="shared" si="295"/>
        <v/>
      </c>
      <c r="AB997" s="12" t="str">
        <f t="shared" si="296"/>
        <v/>
      </c>
      <c r="AC997" s="12" t="str">
        <f t="shared" si="297"/>
        <v/>
      </c>
      <c r="AD997" s="12" t="str">
        <f>IF(OR(AE997="",AE997="(blank)",AE997="Grand Total"),"",MAX($AD$3:AD996)+1)</f>
        <v/>
      </c>
    </row>
    <row r="998" spans="3:30">
      <c r="C998" s="12">
        <f t="shared" si="281"/>
        <v>0</v>
      </c>
      <c r="D998" s="12">
        <f t="shared" si="282"/>
        <v>0</v>
      </c>
      <c r="E998" s="12" t="str">
        <f t="shared" si="283"/>
        <v/>
      </c>
      <c r="F998" s="12" t="str">
        <f t="shared" si="284"/>
        <v/>
      </c>
      <c r="G998" s="12"/>
      <c r="H998"/>
      <c r="I998"/>
      <c r="J998" s="12">
        <f t="shared" si="285"/>
        <v>0</v>
      </c>
      <c r="K998" s="12" t="str">
        <f t="shared" si="286"/>
        <v/>
      </c>
      <c r="L998" s="12" t="str">
        <f t="shared" si="287"/>
        <v/>
      </c>
      <c r="M998" s="12" t="str">
        <f t="shared" si="288"/>
        <v/>
      </c>
      <c r="N998" s="12"/>
      <c r="P998"/>
      <c r="Q998"/>
      <c r="R998" s="12">
        <f t="shared" si="289"/>
        <v>0</v>
      </c>
      <c r="S998" s="12" t="str">
        <f t="shared" si="290"/>
        <v/>
      </c>
      <c r="T998" s="12" t="str">
        <f t="shared" si="291"/>
        <v/>
      </c>
      <c r="U998" s="12" t="str">
        <f t="shared" si="292"/>
        <v/>
      </c>
      <c r="V998" s="12"/>
      <c r="Y998" s="12">
        <f t="shared" si="293"/>
        <v>0</v>
      </c>
      <c r="Z998" s="12">
        <f t="shared" si="294"/>
        <v>0</v>
      </c>
      <c r="AA998" s="12" t="str">
        <f t="shared" si="295"/>
        <v/>
      </c>
      <c r="AB998" s="12" t="str">
        <f t="shared" si="296"/>
        <v/>
      </c>
      <c r="AC998" s="12" t="str">
        <f t="shared" si="297"/>
        <v/>
      </c>
      <c r="AD998" s="12" t="str">
        <f>IF(OR(AE998="",AE998="(blank)",AE998="Grand Total"),"",MAX($AD$3:AD997)+1)</f>
        <v/>
      </c>
    </row>
    <row r="999" spans="3:30">
      <c r="C999" s="12">
        <f t="shared" si="281"/>
        <v>0</v>
      </c>
      <c r="D999" s="12">
        <f t="shared" si="282"/>
        <v>0</v>
      </c>
      <c r="E999" s="12" t="str">
        <f t="shared" si="283"/>
        <v/>
      </c>
      <c r="F999" s="12" t="str">
        <f t="shared" si="284"/>
        <v/>
      </c>
      <c r="G999" s="12"/>
      <c r="H999"/>
      <c r="I999"/>
      <c r="J999" s="12">
        <f t="shared" si="285"/>
        <v>0</v>
      </c>
      <c r="K999" s="12" t="str">
        <f t="shared" si="286"/>
        <v/>
      </c>
      <c r="L999" s="12" t="str">
        <f t="shared" si="287"/>
        <v/>
      </c>
      <c r="M999" s="12" t="str">
        <f t="shared" si="288"/>
        <v/>
      </c>
      <c r="N999" s="12"/>
      <c r="P999"/>
      <c r="Q999"/>
      <c r="R999" s="12">
        <f t="shared" si="289"/>
        <v>0</v>
      </c>
      <c r="S999" s="12" t="str">
        <f t="shared" si="290"/>
        <v/>
      </c>
      <c r="T999" s="12" t="str">
        <f t="shared" si="291"/>
        <v/>
      </c>
      <c r="U999" s="12" t="str">
        <f t="shared" si="292"/>
        <v/>
      </c>
      <c r="V999" s="12"/>
      <c r="Y999" s="12">
        <f t="shared" si="293"/>
        <v>0</v>
      </c>
      <c r="Z999" s="12">
        <f t="shared" si="294"/>
        <v>0</v>
      </c>
      <c r="AA999" s="12" t="str">
        <f t="shared" si="295"/>
        <v/>
      </c>
      <c r="AB999" s="12" t="str">
        <f t="shared" si="296"/>
        <v/>
      </c>
      <c r="AC999" s="12" t="str">
        <f t="shared" si="297"/>
        <v/>
      </c>
      <c r="AD999" s="12" t="str">
        <f>IF(OR(AE999="",AE999="(blank)",AE999="Grand Total"),"",MAX($AD$3:AD998)+1)</f>
        <v/>
      </c>
    </row>
    <row r="1000" spans="3:30">
      <c r="C1000" s="12">
        <f t="shared" si="281"/>
        <v>0</v>
      </c>
      <c r="D1000" s="12">
        <f t="shared" si="282"/>
        <v>0</v>
      </c>
      <c r="E1000" s="12" t="str">
        <f t="shared" si="283"/>
        <v/>
      </c>
      <c r="F1000" s="12" t="str">
        <f t="shared" si="284"/>
        <v/>
      </c>
      <c r="G1000" s="12"/>
      <c r="H1000"/>
      <c r="I1000"/>
      <c r="J1000" s="12">
        <f t="shared" si="285"/>
        <v>0</v>
      </c>
      <c r="K1000" s="12" t="str">
        <f t="shared" si="286"/>
        <v/>
      </c>
      <c r="L1000" s="12" t="str">
        <f t="shared" si="287"/>
        <v/>
      </c>
      <c r="M1000" s="12" t="str">
        <f t="shared" si="288"/>
        <v/>
      </c>
      <c r="N1000" s="12"/>
      <c r="P1000"/>
      <c r="Q1000"/>
      <c r="R1000" s="12">
        <f t="shared" si="289"/>
        <v>0</v>
      </c>
      <c r="S1000" s="12" t="str">
        <f t="shared" si="290"/>
        <v/>
      </c>
      <c r="T1000" s="12" t="str">
        <f t="shared" si="291"/>
        <v/>
      </c>
      <c r="U1000" s="12" t="str">
        <f t="shared" si="292"/>
        <v/>
      </c>
      <c r="V1000" s="12"/>
      <c r="Y1000" s="12">
        <f t="shared" si="293"/>
        <v>0</v>
      </c>
      <c r="Z1000" s="12">
        <f t="shared" si="294"/>
        <v>0</v>
      </c>
      <c r="AA1000" s="12" t="str">
        <f t="shared" si="295"/>
        <v/>
      </c>
      <c r="AB1000" s="12" t="str">
        <f t="shared" si="296"/>
        <v/>
      </c>
      <c r="AC1000" s="12" t="str">
        <f t="shared" si="297"/>
        <v/>
      </c>
      <c r="AD1000" s="12" t="str">
        <f>IF(OR(AE1000="",AE1000="(blank)",AE1000="Grand Total"),"",MAX($AD$3:AD999)+1)</f>
        <v/>
      </c>
    </row>
    <row r="1001" spans="3:30">
      <c r="C1001" s="12">
        <f t="shared" si="281"/>
        <v>0</v>
      </c>
      <c r="D1001" s="12">
        <f t="shared" si="282"/>
        <v>0</v>
      </c>
      <c r="E1001" s="12" t="str">
        <f t="shared" si="283"/>
        <v/>
      </c>
      <c r="F1001" s="12" t="str">
        <f t="shared" si="284"/>
        <v/>
      </c>
      <c r="G1001" s="12"/>
      <c r="H1001"/>
      <c r="I1001"/>
      <c r="J1001" s="12">
        <f t="shared" si="285"/>
        <v>0</v>
      </c>
      <c r="K1001" s="12" t="str">
        <f t="shared" si="286"/>
        <v/>
      </c>
      <c r="L1001" s="12" t="str">
        <f t="shared" si="287"/>
        <v/>
      </c>
      <c r="M1001" s="12" t="str">
        <f t="shared" si="288"/>
        <v/>
      </c>
      <c r="N1001" s="12"/>
      <c r="P1001"/>
      <c r="Q1001"/>
      <c r="R1001" s="12">
        <f t="shared" si="289"/>
        <v>0</v>
      </c>
      <c r="S1001" s="12" t="str">
        <f t="shared" si="290"/>
        <v/>
      </c>
      <c r="T1001" s="12" t="str">
        <f t="shared" si="291"/>
        <v/>
      </c>
      <c r="U1001" s="12" t="str">
        <f t="shared" si="292"/>
        <v/>
      </c>
      <c r="V1001" s="12"/>
      <c r="Y1001" s="12">
        <f t="shared" si="293"/>
        <v>0</v>
      </c>
      <c r="Z1001" s="12">
        <f t="shared" si="294"/>
        <v>0</v>
      </c>
      <c r="AA1001" s="12" t="str">
        <f t="shared" si="295"/>
        <v/>
      </c>
      <c r="AB1001" s="12" t="str">
        <f t="shared" si="296"/>
        <v/>
      </c>
      <c r="AC1001" s="12" t="str">
        <f t="shared" si="297"/>
        <v/>
      </c>
      <c r="AD1001" s="12" t="str">
        <f>IF(OR(AE1001="",AE1001="(blank)",AE1001="Grand Total"),"",MAX($AD$3:AD1000)+1)</f>
        <v/>
      </c>
    </row>
    <row r="1002" spans="3:30">
      <c r="C1002" s="12">
        <f t="shared" si="281"/>
        <v>0</v>
      </c>
      <c r="D1002" s="12">
        <f t="shared" si="282"/>
        <v>0</v>
      </c>
      <c r="E1002" s="12" t="str">
        <f t="shared" si="283"/>
        <v/>
      </c>
      <c r="F1002" s="12" t="str">
        <f t="shared" si="284"/>
        <v/>
      </c>
      <c r="G1002" s="12"/>
      <c r="H1002"/>
      <c r="I1002"/>
      <c r="J1002" s="12">
        <f t="shared" si="285"/>
        <v>0</v>
      </c>
      <c r="K1002" s="12" t="str">
        <f t="shared" si="286"/>
        <v/>
      </c>
      <c r="L1002" s="12" t="str">
        <f t="shared" si="287"/>
        <v/>
      </c>
      <c r="M1002" s="12" t="str">
        <f t="shared" si="288"/>
        <v/>
      </c>
      <c r="N1002" s="12"/>
      <c r="P1002"/>
      <c r="Q1002"/>
      <c r="R1002" s="12">
        <f t="shared" si="289"/>
        <v>0</v>
      </c>
      <c r="S1002" s="12" t="str">
        <f t="shared" si="290"/>
        <v/>
      </c>
      <c r="T1002" s="12" t="str">
        <f t="shared" si="291"/>
        <v/>
      </c>
      <c r="U1002" s="12" t="str">
        <f t="shared" si="292"/>
        <v/>
      </c>
      <c r="V1002" s="12"/>
      <c r="Y1002" s="12">
        <f t="shared" si="293"/>
        <v>0</v>
      </c>
      <c r="Z1002" s="12">
        <f t="shared" si="294"/>
        <v>0</v>
      </c>
      <c r="AA1002" s="12" t="str">
        <f t="shared" si="295"/>
        <v/>
      </c>
      <c r="AB1002" s="12" t="str">
        <f t="shared" si="296"/>
        <v/>
      </c>
      <c r="AC1002" s="12" t="str">
        <f t="shared" si="297"/>
        <v/>
      </c>
      <c r="AD1002" s="12" t="str">
        <f>IF(OR(AE1002="",AE1002="(blank)",AE1002="Grand Total"),"",MAX($AD$3:AD1001)+1)</f>
        <v/>
      </c>
    </row>
    <row r="1003" spans="3:30">
      <c r="C1003" s="12">
        <f t="shared" si="281"/>
        <v>0</v>
      </c>
      <c r="D1003" s="12">
        <f t="shared" si="282"/>
        <v>0</v>
      </c>
      <c r="E1003" s="12" t="str">
        <f t="shared" si="283"/>
        <v/>
      </c>
      <c r="F1003" s="12" t="str">
        <f t="shared" si="284"/>
        <v/>
      </c>
      <c r="G1003" s="12"/>
      <c r="H1003"/>
      <c r="I1003"/>
      <c r="J1003" s="12">
        <f t="shared" si="285"/>
        <v>0</v>
      </c>
      <c r="K1003" s="12" t="str">
        <f t="shared" si="286"/>
        <v/>
      </c>
      <c r="L1003" s="12" t="str">
        <f t="shared" si="287"/>
        <v/>
      </c>
      <c r="M1003" s="12" t="str">
        <f t="shared" si="288"/>
        <v/>
      </c>
      <c r="N1003" s="12"/>
      <c r="P1003"/>
      <c r="Q1003"/>
      <c r="R1003" s="12">
        <f t="shared" si="289"/>
        <v>0</v>
      </c>
      <c r="S1003" s="12" t="str">
        <f t="shared" si="290"/>
        <v/>
      </c>
      <c r="T1003" s="12" t="str">
        <f t="shared" si="291"/>
        <v/>
      </c>
      <c r="U1003" s="12" t="str">
        <f t="shared" si="292"/>
        <v/>
      </c>
      <c r="V1003" s="12"/>
      <c r="Y1003" s="12">
        <f t="shared" si="293"/>
        <v>0</v>
      </c>
      <c r="Z1003" s="12">
        <f t="shared" si="294"/>
        <v>0</v>
      </c>
      <c r="AA1003" s="12" t="str">
        <f t="shared" si="295"/>
        <v/>
      </c>
      <c r="AB1003" s="12" t="str">
        <f t="shared" si="296"/>
        <v/>
      </c>
      <c r="AC1003" s="12" t="str">
        <f t="shared" si="297"/>
        <v/>
      </c>
      <c r="AD1003" s="12" t="str">
        <f>IF(OR(AE1003="",AE1003="(blank)",AE1003="Grand Total"),"",MAX($AD$3:AD1002)+1)</f>
        <v/>
      </c>
    </row>
    <row r="1004" spans="3:30">
      <c r="C1004" s="12">
        <f t="shared" si="281"/>
        <v>0</v>
      </c>
      <c r="D1004" s="12">
        <f t="shared" si="282"/>
        <v>0</v>
      </c>
      <c r="E1004" s="12" t="str">
        <f t="shared" si="283"/>
        <v/>
      </c>
      <c r="F1004" s="12" t="str">
        <f t="shared" si="284"/>
        <v/>
      </c>
      <c r="G1004" s="12"/>
      <c r="H1004"/>
      <c r="I1004"/>
      <c r="J1004" s="12">
        <f t="shared" si="285"/>
        <v>0</v>
      </c>
      <c r="K1004" s="12" t="str">
        <f t="shared" si="286"/>
        <v/>
      </c>
      <c r="L1004" s="12" t="str">
        <f t="shared" si="287"/>
        <v/>
      </c>
      <c r="M1004" s="12" t="str">
        <f t="shared" si="288"/>
        <v/>
      </c>
      <c r="N1004" s="12"/>
      <c r="P1004"/>
      <c r="Q1004"/>
      <c r="R1004" s="12">
        <f t="shared" si="289"/>
        <v>0</v>
      </c>
      <c r="S1004" s="12" t="str">
        <f t="shared" si="290"/>
        <v/>
      </c>
      <c r="T1004" s="12" t="str">
        <f t="shared" si="291"/>
        <v/>
      </c>
      <c r="U1004" s="12" t="str">
        <f t="shared" si="292"/>
        <v/>
      </c>
      <c r="V1004" s="12"/>
      <c r="Y1004" s="12">
        <f t="shared" si="293"/>
        <v>0</v>
      </c>
      <c r="Z1004" s="12">
        <f t="shared" si="294"/>
        <v>0</v>
      </c>
      <c r="AA1004" s="12" t="str">
        <f t="shared" si="295"/>
        <v/>
      </c>
      <c r="AB1004" s="12" t="str">
        <f t="shared" si="296"/>
        <v/>
      </c>
      <c r="AC1004" s="12" t="str">
        <f t="shared" si="297"/>
        <v/>
      </c>
      <c r="AD1004" s="12" t="str">
        <f>IF(OR(AE1004="",AE1004="(blank)",AE1004="Grand Total"),"",MAX($AD$3:AD1003)+1)</f>
        <v/>
      </c>
    </row>
    <row r="1005" spans="3:30">
      <c r="C1005" s="12">
        <f t="shared" si="281"/>
        <v>0</v>
      </c>
      <c r="D1005" s="12">
        <f t="shared" si="282"/>
        <v>0</v>
      </c>
      <c r="E1005" s="12" t="str">
        <f t="shared" si="283"/>
        <v/>
      </c>
      <c r="F1005" s="12" t="str">
        <f t="shared" si="284"/>
        <v/>
      </c>
      <c r="G1005" s="12"/>
      <c r="H1005"/>
      <c r="I1005"/>
      <c r="J1005" s="12">
        <f t="shared" si="285"/>
        <v>0</v>
      </c>
      <c r="K1005" s="12" t="str">
        <f t="shared" si="286"/>
        <v/>
      </c>
      <c r="L1005" s="12" t="str">
        <f t="shared" si="287"/>
        <v/>
      </c>
      <c r="M1005" s="12" t="str">
        <f t="shared" si="288"/>
        <v/>
      </c>
      <c r="N1005" s="12"/>
      <c r="P1005"/>
      <c r="Q1005"/>
      <c r="R1005" s="12">
        <f t="shared" si="289"/>
        <v>0</v>
      </c>
      <c r="S1005" s="12" t="str">
        <f t="shared" si="290"/>
        <v/>
      </c>
      <c r="T1005" s="12" t="str">
        <f t="shared" si="291"/>
        <v/>
      </c>
      <c r="U1005" s="12" t="str">
        <f t="shared" si="292"/>
        <v/>
      </c>
      <c r="V1005" s="12"/>
      <c r="Y1005" s="12">
        <f t="shared" si="293"/>
        <v>0</v>
      </c>
      <c r="Z1005" s="12">
        <f t="shared" si="294"/>
        <v>0</v>
      </c>
      <c r="AA1005" s="12" t="str">
        <f t="shared" si="295"/>
        <v/>
      </c>
      <c r="AB1005" s="12" t="str">
        <f t="shared" si="296"/>
        <v/>
      </c>
      <c r="AC1005" s="12" t="str">
        <f t="shared" si="297"/>
        <v/>
      </c>
      <c r="AD1005" s="12" t="str">
        <f>IF(OR(AE1005="",AE1005="(blank)",AE1005="Grand Total"),"",MAX($AD$3:AD1004)+1)</f>
        <v/>
      </c>
    </row>
    <row r="1006" spans="3:30">
      <c r="C1006" s="12">
        <f t="shared" si="281"/>
        <v>0</v>
      </c>
      <c r="D1006" s="12">
        <f t="shared" si="282"/>
        <v>0</v>
      </c>
      <c r="E1006" s="12" t="str">
        <f t="shared" si="283"/>
        <v/>
      </c>
      <c r="F1006" s="12" t="str">
        <f t="shared" si="284"/>
        <v/>
      </c>
      <c r="G1006" s="12"/>
      <c r="H1006"/>
      <c r="I1006"/>
      <c r="J1006" s="12">
        <f t="shared" si="285"/>
        <v>0</v>
      </c>
      <c r="K1006" s="12" t="str">
        <f t="shared" si="286"/>
        <v/>
      </c>
      <c r="L1006" s="12" t="str">
        <f t="shared" si="287"/>
        <v/>
      </c>
      <c r="M1006" s="12" t="str">
        <f t="shared" si="288"/>
        <v/>
      </c>
      <c r="N1006" s="12"/>
      <c r="P1006"/>
      <c r="Q1006"/>
      <c r="R1006" s="12">
        <f t="shared" si="289"/>
        <v>0</v>
      </c>
      <c r="S1006" s="12" t="str">
        <f t="shared" si="290"/>
        <v/>
      </c>
      <c r="T1006" s="12" t="str">
        <f t="shared" si="291"/>
        <v/>
      </c>
      <c r="U1006" s="12" t="str">
        <f t="shared" si="292"/>
        <v/>
      </c>
      <c r="V1006" s="12"/>
      <c r="Y1006" s="12">
        <f t="shared" si="293"/>
        <v>0</v>
      </c>
      <c r="Z1006" s="12">
        <f t="shared" si="294"/>
        <v>0</v>
      </c>
      <c r="AA1006" s="12" t="str">
        <f t="shared" si="295"/>
        <v/>
      </c>
      <c r="AB1006" s="12" t="str">
        <f t="shared" si="296"/>
        <v/>
      </c>
      <c r="AC1006" s="12" t="str">
        <f t="shared" si="297"/>
        <v/>
      </c>
      <c r="AD1006" s="12" t="str">
        <f>IF(OR(AE1006="",AE1006="(blank)",AE1006="Grand Total"),"",MAX($AD$3:AD1005)+1)</f>
        <v/>
      </c>
    </row>
    <row r="1007" spans="3:30">
      <c r="C1007" s="12">
        <f t="shared" si="281"/>
        <v>0</v>
      </c>
      <c r="D1007" s="12">
        <f t="shared" si="282"/>
        <v>0</v>
      </c>
      <c r="E1007" s="12" t="str">
        <f t="shared" si="283"/>
        <v/>
      </c>
      <c r="F1007" s="12" t="str">
        <f t="shared" si="284"/>
        <v/>
      </c>
      <c r="G1007" s="12"/>
      <c r="H1007"/>
      <c r="I1007"/>
      <c r="J1007" s="12">
        <f t="shared" si="285"/>
        <v>0</v>
      </c>
      <c r="K1007" s="12" t="str">
        <f t="shared" si="286"/>
        <v/>
      </c>
      <c r="L1007" s="12" t="str">
        <f t="shared" si="287"/>
        <v/>
      </c>
      <c r="M1007" s="12" t="str">
        <f t="shared" si="288"/>
        <v/>
      </c>
      <c r="N1007" s="12"/>
      <c r="P1007"/>
      <c r="Q1007"/>
      <c r="R1007" s="12">
        <f t="shared" si="289"/>
        <v>0</v>
      </c>
      <c r="S1007" s="12" t="str">
        <f t="shared" si="290"/>
        <v/>
      </c>
      <c r="T1007" s="12" t="str">
        <f t="shared" si="291"/>
        <v/>
      </c>
      <c r="U1007" s="12" t="str">
        <f t="shared" si="292"/>
        <v/>
      </c>
      <c r="V1007" s="12"/>
      <c r="Y1007" s="12">
        <f t="shared" si="293"/>
        <v>0</v>
      </c>
      <c r="Z1007" s="12">
        <f t="shared" si="294"/>
        <v>0</v>
      </c>
      <c r="AA1007" s="12" t="str">
        <f t="shared" si="295"/>
        <v/>
      </c>
      <c r="AB1007" s="12" t="str">
        <f t="shared" si="296"/>
        <v/>
      </c>
      <c r="AC1007" s="12" t="str">
        <f t="shared" si="297"/>
        <v/>
      </c>
      <c r="AD1007" s="12" t="str">
        <f>IF(OR(AE1007="",AE1007="(blank)",AE1007="Grand Total"),"",MAX($AD$3:AD1006)+1)</f>
        <v/>
      </c>
    </row>
    <row r="1008" spans="3:30">
      <c r="C1008" s="12">
        <f t="shared" si="281"/>
        <v>0</v>
      </c>
      <c r="D1008" s="12">
        <f t="shared" si="282"/>
        <v>0</v>
      </c>
      <c r="E1008" s="12" t="str">
        <f t="shared" si="283"/>
        <v/>
      </c>
      <c r="F1008" s="12" t="str">
        <f t="shared" si="284"/>
        <v/>
      </c>
      <c r="G1008" s="12"/>
      <c r="H1008"/>
      <c r="I1008"/>
      <c r="J1008" s="12">
        <f t="shared" si="285"/>
        <v>0</v>
      </c>
      <c r="K1008" s="12" t="str">
        <f t="shared" si="286"/>
        <v/>
      </c>
      <c r="L1008" s="12" t="str">
        <f t="shared" si="287"/>
        <v/>
      </c>
      <c r="M1008" s="12" t="str">
        <f t="shared" si="288"/>
        <v/>
      </c>
      <c r="N1008" s="12"/>
      <c r="P1008"/>
      <c r="Q1008"/>
      <c r="R1008" s="12">
        <f t="shared" si="289"/>
        <v>0</v>
      </c>
      <c r="S1008" s="12" t="str">
        <f t="shared" si="290"/>
        <v/>
      </c>
      <c r="T1008" s="12" t="str">
        <f t="shared" si="291"/>
        <v/>
      </c>
      <c r="U1008" s="12" t="str">
        <f t="shared" si="292"/>
        <v/>
      </c>
      <c r="V1008" s="12"/>
      <c r="Y1008" s="12">
        <f t="shared" si="293"/>
        <v>0</v>
      </c>
      <c r="Z1008" s="12">
        <f t="shared" si="294"/>
        <v>0</v>
      </c>
      <c r="AA1008" s="12" t="str">
        <f t="shared" si="295"/>
        <v/>
      </c>
      <c r="AB1008" s="12" t="str">
        <f t="shared" si="296"/>
        <v/>
      </c>
      <c r="AC1008" s="12" t="str">
        <f t="shared" si="297"/>
        <v/>
      </c>
      <c r="AD1008" s="12" t="str">
        <f>IF(OR(AE1008="",AE1008="(blank)",AE1008="Grand Total"),"",MAX($AD$3:AD1007)+1)</f>
        <v/>
      </c>
    </row>
    <row r="1009" spans="3:30">
      <c r="C1009" s="12">
        <f t="shared" si="281"/>
        <v>0</v>
      </c>
      <c r="D1009" s="12">
        <f t="shared" si="282"/>
        <v>0</v>
      </c>
      <c r="E1009" s="12" t="str">
        <f t="shared" si="283"/>
        <v/>
      </c>
      <c r="F1009" s="12" t="str">
        <f t="shared" si="284"/>
        <v/>
      </c>
      <c r="G1009" s="12"/>
      <c r="H1009"/>
      <c r="I1009"/>
      <c r="J1009" s="12">
        <f t="shared" si="285"/>
        <v>0</v>
      </c>
      <c r="K1009" s="12" t="str">
        <f t="shared" si="286"/>
        <v/>
      </c>
      <c r="L1009" s="12" t="str">
        <f t="shared" si="287"/>
        <v/>
      </c>
      <c r="M1009" s="12" t="str">
        <f t="shared" si="288"/>
        <v/>
      </c>
      <c r="N1009" s="12"/>
      <c r="P1009"/>
      <c r="Q1009"/>
      <c r="R1009" s="12">
        <f t="shared" si="289"/>
        <v>0</v>
      </c>
      <c r="S1009" s="12" t="str">
        <f t="shared" si="290"/>
        <v/>
      </c>
      <c r="T1009" s="12" t="str">
        <f t="shared" si="291"/>
        <v/>
      </c>
      <c r="U1009" s="12" t="str">
        <f t="shared" si="292"/>
        <v/>
      </c>
      <c r="V1009" s="12"/>
      <c r="Y1009" s="12">
        <f t="shared" si="293"/>
        <v>0</v>
      </c>
      <c r="Z1009" s="12">
        <f t="shared" si="294"/>
        <v>0</v>
      </c>
      <c r="AA1009" s="12" t="str">
        <f t="shared" si="295"/>
        <v/>
      </c>
      <c r="AB1009" s="12" t="str">
        <f t="shared" si="296"/>
        <v/>
      </c>
      <c r="AC1009" s="12" t="str">
        <f t="shared" si="297"/>
        <v/>
      </c>
      <c r="AD1009" s="12" t="str">
        <f>IF(OR(AE1009="",AE1009="(blank)",AE1009="Grand Total"),"",MAX($AD$3:AD1008)+1)</f>
        <v/>
      </c>
    </row>
    <row r="1010" spans="3:30">
      <c r="C1010" s="12">
        <f t="shared" si="281"/>
        <v>0</v>
      </c>
      <c r="D1010" s="12">
        <f t="shared" si="282"/>
        <v>0</v>
      </c>
      <c r="E1010" s="12" t="str">
        <f t="shared" si="283"/>
        <v/>
      </c>
      <c r="F1010" s="12" t="str">
        <f t="shared" si="284"/>
        <v/>
      </c>
      <c r="G1010" s="12"/>
      <c r="H1010"/>
      <c r="I1010"/>
      <c r="J1010" s="12">
        <f t="shared" si="285"/>
        <v>0</v>
      </c>
      <c r="K1010" s="12" t="str">
        <f t="shared" si="286"/>
        <v/>
      </c>
      <c r="L1010" s="12" t="str">
        <f t="shared" si="287"/>
        <v/>
      </c>
      <c r="M1010" s="12" t="str">
        <f t="shared" si="288"/>
        <v/>
      </c>
      <c r="N1010" s="12"/>
      <c r="P1010"/>
      <c r="Q1010"/>
      <c r="R1010" s="12">
        <f t="shared" si="289"/>
        <v>0</v>
      </c>
      <c r="S1010" s="12" t="str">
        <f t="shared" si="290"/>
        <v/>
      </c>
      <c r="T1010" s="12" t="str">
        <f t="shared" si="291"/>
        <v/>
      </c>
      <c r="U1010" s="12" t="str">
        <f t="shared" si="292"/>
        <v/>
      </c>
      <c r="V1010" s="12"/>
      <c r="Y1010" s="12">
        <f t="shared" si="293"/>
        <v>0</v>
      </c>
      <c r="Z1010" s="12">
        <f t="shared" si="294"/>
        <v>0</v>
      </c>
      <c r="AA1010" s="12" t="str">
        <f t="shared" si="295"/>
        <v/>
      </c>
      <c r="AB1010" s="12" t="str">
        <f t="shared" si="296"/>
        <v/>
      </c>
      <c r="AC1010" s="12" t="str">
        <f t="shared" si="297"/>
        <v/>
      </c>
      <c r="AD1010" s="12" t="str">
        <f>IF(OR(AE1010="",AE1010="(blank)",AE1010="Grand Total"),"",MAX($AD$3:AD1009)+1)</f>
        <v/>
      </c>
    </row>
    <row r="1011" spans="3:30">
      <c r="C1011" s="12">
        <f t="shared" si="281"/>
        <v>0</v>
      </c>
      <c r="D1011" s="12">
        <f t="shared" si="282"/>
        <v>0</v>
      </c>
      <c r="E1011" s="12" t="str">
        <f t="shared" si="283"/>
        <v/>
      </c>
      <c r="F1011" s="12" t="str">
        <f t="shared" si="284"/>
        <v/>
      </c>
      <c r="G1011" s="12"/>
      <c r="H1011"/>
      <c r="I1011"/>
      <c r="J1011" s="12">
        <f t="shared" si="285"/>
        <v>0</v>
      </c>
      <c r="K1011" s="12" t="str">
        <f t="shared" si="286"/>
        <v/>
      </c>
      <c r="L1011" s="12" t="str">
        <f t="shared" si="287"/>
        <v/>
      </c>
      <c r="M1011" s="12" t="str">
        <f t="shared" si="288"/>
        <v/>
      </c>
      <c r="N1011" s="12"/>
      <c r="P1011"/>
      <c r="Q1011"/>
      <c r="R1011" s="12">
        <f t="shared" si="289"/>
        <v>0</v>
      </c>
      <c r="S1011" s="12" t="str">
        <f t="shared" si="290"/>
        <v/>
      </c>
      <c r="T1011" s="12" t="str">
        <f t="shared" si="291"/>
        <v/>
      </c>
      <c r="U1011" s="12" t="str">
        <f t="shared" si="292"/>
        <v/>
      </c>
      <c r="V1011" s="12"/>
      <c r="Y1011" s="12">
        <f t="shared" si="293"/>
        <v>0</v>
      </c>
      <c r="Z1011" s="12">
        <f t="shared" si="294"/>
        <v>0</v>
      </c>
      <c r="AA1011" s="12" t="str">
        <f t="shared" si="295"/>
        <v/>
      </c>
      <c r="AB1011" s="12" t="str">
        <f t="shared" si="296"/>
        <v/>
      </c>
      <c r="AC1011" s="12" t="str">
        <f t="shared" si="297"/>
        <v/>
      </c>
      <c r="AD1011" s="12" t="str">
        <f>IF(OR(AE1011="",AE1011="(blank)",AE1011="Grand Total"),"",MAX($AD$3:AD1010)+1)</f>
        <v/>
      </c>
    </row>
    <row r="1012" spans="3:30">
      <c r="C1012" s="12">
        <f t="shared" si="281"/>
        <v>0</v>
      </c>
      <c r="D1012" s="12">
        <f t="shared" si="282"/>
        <v>0</v>
      </c>
      <c r="E1012" s="12" t="str">
        <f t="shared" si="283"/>
        <v/>
      </c>
      <c r="F1012" s="12" t="str">
        <f t="shared" si="284"/>
        <v/>
      </c>
      <c r="G1012" s="12"/>
      <c r="H1012"/>
      <c r="I1012"/>
      <c r="J1012" s="12">
        <f t="shared" si="285"/>
        <v>0</v>
      </c>
      <c r="K1012" s="12" t="str">
        <f t="shared" si="286"/>
        <v/>
      </c>
      <c r="L1012" s="12" t="str">
        <f t="shared" si="287"/>
        <v/>
      </c>
      <c r="M1012" s="12" t="str">
        <f t="shared" si="288"/>
        <v/>
      </c>
      <c r="N1012" s="12"/>
      <c r="P1012"/>
      <c r="Q1012"/>
      <c r="R1012" s="12">
        <f t="shared" si="289"/>
        <v>0</v>
      </c>
      <c r="S1012" s="12" t="str">
        <f t="shared" si="290"/>
        <v/>
      </c>
      <c r="T1012" s="12" t="str">
        <f t="shared" si="291"/>
        <v/>
      </c>
      <c r="U1012" s="12" t="str">
        <f t="shared" si="292"/>
        <v/>
      </c>
      <c r="V1012" s="12"/>
      <c r="Y1012" s="12">
        <f t="shared" si="293"/>
        <v>0</v>
      </c>
      <c r="Z1012" s="12">
        <f t="shared" si="294"/>
        <v>0</v>
      </c>
      <c r="AA1012" s="12" t="str">
        <f t="shared" si="295"/>
        <v/>
      </c>
      <c r="AB1012" s="12" t="str">
        <f t="shared" si="296"/>
        <v/>
      </c>
      <c r="AC1012" s="12" t="str">
        <f t="shared" si="297"/>
        <v/>
      </c>
      <c r="AD1012" s="12" t="str">
        <f>IF(OR(AE1012="",AE1012="(blank)",AE1012="Grand Total"),"",MAX($AD$3:AD1011)+1)</f>
        <v/>
      </c>
    </row>
    <row r="1013" spans="3:30">
      <c r="C1013" s="12">
        <f t="shared" si="281"/>
        <v>0</v>
      </c>
      <c r="D1013" s="12">
        <f t="shared" si="282"/>
        <v>0</v>
      </c>
      <c r="E1013" s="12" t="str">
        <f t="shared" si="283"/>
        <v/>
      </c>
      <c r="F1013" s="12" t="str">
        <f t="shared" si="284"/>
        <v/>
      </c>
      <c r="G1013" s="12"/>
      <c r="H1013"/>
      <c r="I1013"/>
      <c r="J1013" s="12">
        <f t="shared" si="285"/>
        <v>0</v>
      </c>
      <c r="K1013" s="12" t="str">
        <f t="shared" si="286"/>
        <v/>
      </c>
      <c r="L1013" s="12" t="str">
        <f t="shared" si="287"/>
        <v/>
      </c>
      <c r="M1013" s="12" t="str">
        <f t="shared" si="288"/>
        <v/>
      </c>
      <c r="N1013" s="12"/>
      <c r="P1013"/>
      <c r="Q1013"/>
      <c r="R1013" s="12">
        <f t="shared" si="289"/>
        <v>0</v>
      </c>
      <c r="S1013" s="12" t="str">
        <f t="shared" si="290"/>
        <v/>
      </c>
      <c r="T1013" s="12" t="str">
        <f t="shared" si="291"/>
        <v/>
      </c>
      <c r="U1013" s="12" t="str">
        <f t="shared" si="292"/>
        <v/>
      </c>
      <c r="V1013" s="12"/>
      <c r="Y1013" s="12">
        <f t="shared" si="293"/>
        <v>0</v>
      </c>
      <c r="Z1013" s="12">
        <f t="shared" si="294"/>
        <v>0</v>
      </c>
      <c r="AA1013" s="12" t="str">
        <f t="shared" si="295"/>
        <v/>
      </c>
      <c r="AB1013" s="12" t="str">
        <f t="shared" si="296"/>
        <v/>
      </c>
      <c r="AC1013" s="12" t="str">
        <f t="shared" si="297"/>
        <v/>
      </c>
      <c r="AD1013" s="12" t="str">
        <f>IF(OR(AE1013="",AE1013="(blank)",AE1013="Grand Total"),"",MAX($AD$3:AD1012)+1)</f>
        <v/>
      </c>
    </row>
    <row r="1014" spans="3:30">
      <c r="C1014" s="12">
        <f t="shared" si="281"/>
        <v>0</v>
      </c>
      <c r="D1014" s="12">
        <f t="shared" si="282"/>
        <v>0</v>
      </c>
      <c r="E1014" s="12" t="str">
        <f t="shared" si="283"/>
        <v/>
      </c>
      <c r="F1014" s="12" t="str">
        <f t="shared" si="284"/>
        <v/>
      </c>
      <c r="G1014" s="12"/>
      <c r="H1014"/>
      <c r="I1014"/>
      <c r="J1014" s="12">
        <f t="shared" si="285"/>
        <v>0</v>
      </c>
      <c r="K1014" s="12" t="str">
        <f t="shared" si="286"/>
        <v/>
      </c>
      <c r="L1014" s="12" t="str">
        <f t="shared" si="287"/>
        <v/>
      </c>
      <c r="M1014" s="12" t="str">
        <f t="shared" si="288"/>
        <v/>
      </c>
      <c r="N1014" s="12"/>
      <c r="P1014"/>
      <c r="Q1014"/>
      <c r="R1014" s="12">
        <f t="shared" si="289"/>
        <v>0</v>
      </c>
      <c r="S1014" s="12" t="str">
        <f t="shared" si="290"/>
        <v/>
      </c>
      <c r="T1014" s="12" t="str">
        <f t="shared" si="291"/>
        <v/>
      </c>
      <c r="U1014" s="12" t="str">
        <f t="shared" si="292"/>
        <v/>
      </c>
      <c r="V1014" s="12"/>
      <c r="Y1014" s="12">
        <f t="shared" si="293"/>
        <v>0</v>
      </c>
      <c r="Z1014" s="12">
        <f t="shared" si="294"/>
        <v>0</v>
      </c>
      <c r="AA1014" s="12" t="str">
        <f t="shared" si="295"/>
        <v/>
      </c>
      <c r="AB1014" s="12" t="str">
        <f t="shared" si="296"/>
        <v/>
      </c>
      <c r="AC1014" s="12" t="str">
        <f t="shared" si="297"/>
        <v/>
      </c>
      <c r="AD1014" s="12" t="str">
        <f>IF(OR(AE1014="",AE1014="(blank)",AE1014="Grand Total"),"",MAX($AD$3:AD1013)+1)</f>
        <v/>
      </c>
    </row>
    <row r="1015" spans="3:30">
      <c r="C1015" s="12">
        <f t="shared" si="281"/>
        <v>0</v>
      </c>
      <c r="D1015" s="12">
        <f t="shared" si="282"/>
        <v>0</v>
      </c>
      <c r="E1015" s="12" t="str">
        <f t="shared" si="283"/>
        <v/>
      </c>
      <c r="F1015" s="12" t="str">
        <f t="shared" si="284"/>
        <v/>
      </c>
      <c r="G1015" s="12"/>
      <c r="H1015"/>
      <c r="I1015"/>
      <c r="J1015" s="12">
        <f t="shared" si="285"/>
        <v>0</v>
      </c>
      <c r="K1015" s="12" t="str">
        <f t="shared" si="286"/>
        <v/>
      </c>
      <c r="L1015" s="12" t="str">
        <f t="shared" si="287"/>
        <v/>
      </c>
      <c r="M1015" s="12" t="str">
        <f t="shared" si="288"/>
        <v/>
      </c>
      <c r="N1015" s="12"/>
      <c r="P1015"/>
      <c r="Q1015"/>
      <c r="R1015" s="12">
        <f t="shared" si="289"/>
        <v>0</v>
      </c>
      <c r="S1015" s="12" t="str">
        <f t="shared" si="290"/>
        <v/>
      </c>
      <c r="T1015" s="12" t="str">
        <f t="shared" si="291"/>
        <v/>
      </c>
      <c r="U1015" s="12" t="str">
        <f t="shared" si="292"/>
        <v/>
      </c>
      <c r="V1015" s="12"/>
      <c r="Y1015" s="12">
        <f t="shared" si="293"/>
        <v>0</v>
      </c>
      <c r="Z1015" s="12">
        <f t="shared" si="294"/>
        <v>0</v>
      </c>
      <c r="AA1015" s="12" t="str">
        <f t="shared" si="295"/>
        <v/>
      </c>
      <c r="AB1015" s="12" t="str">
        <f t="shared" si="296"/>
        <v/>
      </c>
      <c r="AC1015" s="12" t="str">
        <f t="shared" si="297"/>
        <v/>
      </c>
      <c r="AD1015" s="12" t="str">
        <f>IF(OR(AE1015="",AE1015="(blank)",AE1015="Grand Total"),"",MAX($AD$3:AD1014)+1)</f>
        <v/>
      </c>
    </row>
    <row r="1016" spans="3:30">
      <c r="C1016" s="12">
        <f t="shared" si="281"/>
        <v>0</v>
      </c>
      <c r="D1016" s="12">
        <f t="shared" si="282"/>
        <v>0</v>
      </c>
      <c r="E1016" s="12" t="str">
        <f t="shared" si="283"/>
        <v/>
      </c>
      <c r="F1016" s="12" t="str">
        <f t="shared" si="284"/>
        <v/>
      </c>
      <c r="G1016" s="12"/>
      <c r="H1016"/>
      <c r="I1016"/>
      <c r="J1016" s="12">
        <f t="shared" si="285"/>
        <v>0</v>
      </c>
      <c r="K1016" s="12" t="str">
        <f t="shared" si="286"/>
        <v/>
      </c>
      <c r="L1016" s="12" t="str">
        <f t="shared" si="287"/>
        <v/>
      </c>
      <c r="M1016" s="12" t="str">
        <f t="shared" si="288"/>
        <v/>
      </c>
      <c r="N1016" s="12"/>
      <c r="P1016"/>
      <c r="Q1016"/>
      <c r="R1016" s="12">
        <f t="shared" si="289"/>
        <v>0</v>
      </c>
      <c r="S1016" s="12" t="str">
        <f t="shared" si="290"/>
        <v/>
      </c>
      <c r="T1016" s="12" t="str">
        <f t="shared" si="291"/>
        <v/>
      </c>
      <c r="U1016" s="12" t="str">
        <f t="shared" si="292"/>
        <v/>
      </c>
      <c r="V1016" s="12"/>
      <c r="Y1016" s="12">
        <f t="shared" si="293"/>
        <v>0</v>
      </c>
      <c r="Z1016" s="12">
        <f t="shared" si="294"/>
        <v>0</v>
      </c>
      <c r="AA1016" s="12" t="str">
        <f t="shared" si="295"/>
        <v/>
      </c>
      <c r="AB1016" s="12" t="str">
        <f t="shared" si="296"/>
        <v/>
      </c>
      <c r="AC1016" s="12" t="str">
        <f t="shared" si="297"/>
        <v/>
      </c>
      <c r="AD1016" s="12" t="str">
        <f>IF(OR(AE1016="",AE1016="(blank)",AE1016="Grand Total"),"",MAX($AD$3:AD1015)+1)</f>
        <v/>
      </c>
    </row>
    <row r="1017" spans="3:30">
      <c r="C1017" s="12">
        <f t="shared" si="281"/>
        <v>0</v>
      </c>
      <c r="D1017" s="12">
        <f t="shared" si="282"/>
        <v>0</v>
      </c>
      <c r="E1017" s="12" t="str">
        <f t="shared" si="283"/>
        <v/>
      </c>
      <c r="F1017" s="12" t="str">
        <f t="shared" si="284"/>
        <v/>
      </c>
      <c r="G1017" s="12"/>
      <c r="H1017"/>
      <c r="I1017"/>
      <c r="J1017" s="12">
        <f t="shared" si="285"/>
        <v>0</v>
      </c>
      <c r="K1017" s="12" t="str">
        <f t="shared" si="286"/>
        <v/>
      </c>
      <c r="L1017" s="12" t="str">
        <f t="shared" si="287"/>
        <v/>
      </c>
      <c r="M1017" s="12" t="str">
        <f t="shared" si="288"/>
        <v/>
      </c>
      <c r="N1017" s="12"/>
      <c r="P1017"/>
      <c r="Q1017"/>
      <c r="R1017" s="12">
        <f t="shared" si="289"/>
        <v>0</v>
      </c>
      <c r="S1017" s="12" t="str">
        <f t="shared" si="290"/>
        <v/>
      </c>
      <c r="T1017" s="12" t="str">
        <f t="shared" si="291"/>
        <v/>
      </c>
      <c r="U1017" s="12" t="str">
        <f t="shared" si="292"/>
        <v/>
      </c>
      <c r="V1017" s="12"/>
      <c r="Y1017" s="12">
        <f t="shared" si="293"/>
        <v>0</v>
      </c>
      <c r="Z1017" s="12">
        <f t="shared" si="294"/>
        <v>0</v>
      </c>
      <c r="AA1017" s="12" t="str">
        <f t="shared" si="295"/>
        <v/>
      </c>
      <c r="AB1017" s="12" t="str">
        <f t="shared" si="296"/>
        <v/>
      </c>
      <c r="AC1017" s="12" t="str">
        <f t="shared" si="297"/>
        <v/>
      </c>
      <c r="AD1017" s="12" t="str">
        <f>IF(OR(AE1017="",AE1017="(blank)",AE1017="Grand Total"),"",MAX($AD$3:AD1016)+1)</f>
        <v/>
      </c>
    </row>
    <row r="1018" spans="3:30">
      <c r="C1018" s="12">
        <f t="shared" si="281"/>
        <v>0</v>
      </c>
      <c r="D1018" s="12">
        <f t="shared" si="282"/>
        <v>0</v>
      </c>
      <c r="E1018" s="12" t="str">
        <f t="shared" si="283"/>
        <v/>
      </c>
      <c r="F1018" s="12" t="str">
        <f t="shared" si="284"/>
        <v/>
      </c>
      <c r="G1018" s="12"/>
      <c r="H1018"/>
      <c r="I1018"/>
      <c r="J1018" s="12">
        <f t="shared" si="285"/>
        <v>0</v>
      </c>
      <c r="K1018" s="12" t="str">
        <f t="shared" si="286"/>
        <v/>
      </c>
      <c r="L1018" s="12" t="str">
        <f t="shared" si="287"/>
        <v/>
      </c>
      <c r="M1018" s="12" t="str">
        <f t="shared" si="288"/>
        <v/>
      </c>
      <c r="N1018" s="12"/>
      <c r="P1018"/>
      <c r="Q1018"/>
      <c r="R1018" s="12">
        <f t="shared" si="289"/>
        <v>0</v>
      </c>
      <c r="S1018" s="12" t="str">
        <f t="shared" si="290"/>
        <v/>
      </c>
      <c r="T1018" s="12" t="str">
        <f t="shared" si="291"/>
        <v/>
      </c>
      <c r="U1018" s="12" t="str">
        <f t="shared" si="292"/>
        <v/>
      </c>
      <c r="V1018" s="12"/>
      <c r="Y1018" s="12">
        <f t="shared" si="293"/>
        <v>0</v>
      </c>
      <c r="Z1018" s="12">
        <f t="shared" si="294"/>
        <v>0</v>
      </c>
      <c r="AA1018" s="12" t="str">
        <f t="shared" si="295"/>
        <v/>
      </c>
      <c r="AB1018" s="12" t="str">
        <f t="shared" si="296"/>
        <v/>
      </c>
      <c r="AC1018" s="12" t="str">
        <f t="shared" si="297"/>
        <v/>
      </c>
      <c r="AD1018" s="12" t="str">
        <f>IF(OR(AE1018="",AE1018="(blank)",AE1018="Grand Total"),"",MAX($AD$3:AD1017)+1)</f>
        <v/>
      </c>
    </row>
    <row r="1019" spans="3:30">
      <c r="C1019" s="12">
        <f t="shared" si="281"/>
        <v>0</v>
      </c>
      <c r="D1019" s="12">
        <f t="shared" si="282"/>
        <v>0</v>
      </c>
      <c r="E1019" s="12" t="str">
        <f t="shared" si="283"/>
        <v/>
      </c>
      <c r="F1019" s="12" t="str">
        <f t="shared" si="284"/>
        <v/>
      </c>
      <c r="G1019" s="12"/>
      <c r="H1019"/>
      <c r="I1019"/>
      <c r="J1019" s="12">
        <f t="shared" si="285"/>
        <v>0</v>
      </c>
      <c r="K1019" s="12" t="str">
        <f t="shared" si="286"/>
        <v/>
      </c>
      <c r="L1019" s="12" t="str">
        <f t="shared" si="287"/>
        <v/>
      </c>
      <c r="M1019" s="12" t="str">
        <f t="shared" si="288"/>
        <v/>
      </c>
      <c r="N1019" s="12"/>
      <c r="P1019"/>
      <c r="Q1019"/>
      <c r="R1019" s="12">
        <f t="shared" si="289"/>
        <v>0</v>
      </c>
      <c r="S1019" s="12" t="str">
        <f t="shared" si="290"/>
        <v/>
      </c>
      <c r="T1019" s="12" t="str">
        <f t="shared" si="291"/>
        <v/>
      </c>
      <c r="U1019" s="12" t="str">
        <f t="shared" si="292"/>
        <v/>
      </c>
      <c r="V1019" s="12"/>
      <c r="Y1019" s="12">
        <f t="shared" si="293"/>
        <v>0</v>
      </c>
      <c r="Z1019" s="12">
        <f t="shared" si="294"/>
        <v>0</v>
      </c>
      <c r="AA1019" s="12" t="str">
        <f t="shared" si="295"/>
        <v/>
      </c>
      <c r="AB1019" s="12" t="str">
        <f t="shared" si="296"/>
        <v/>
      </c>
      <c r="AC1019" s="12" t="str">
        <f t="shared" si="297"/>
        <v/>
      </c>
      <c r="AD1019" s="12" t="str">
        <f>IF(OR(AE1019="",AE1019="(blank)",AE1019="Grand Total"),"",MAX($AD$3:AD1018)+1)</f>
        <v/>
      </c>
    </row>
    <row r="1020" spans="3:30">
      <c r="C1020" s="12">
        <f t="shared" si="281"/>
        <v>0</v>
      </c>
      <c r="D1020" s="12">
        <f t="shared" si="282"/>
        <v>0</v>
      </c>
      <c r="E1020" s="12" t="str">
        <f t="shared" si="283"/>
        <v/>
      </c>
      <c r="F1020" s="12" t="str">
        <f t="shared" si="284"/>
        <v/>
      </c>
      <c r="G1020" s="12"/>
      <c r="H1020"/>
      <c r="I1020"/>
      <c r="J1020" s="12">
        <f t="shared" si="285"/>
        <v>0</v>
      </c>
      <c r="K1020" s="12" t="str">
        <f t="shared" si="286"/>
        <v/>
      </c>
      <c r="L1020" s="12" t="str">
        <f t="shared" si="287"/>
        <v/>
      </c>
      <c r="M1020" s="12" t="str">
        <f t="shared" si="288"/>
        <v/>
      </c>
      <c r="N1020" s="12"/>
      <c r="P1020"/>
      <c r="Q1020"/>
      <c r="R1020" s="12">
        <f t="shared" si="289"/>
        <v>0</v>
      </c>
      <c r="S1020" s="12" t="str">
        <f t="shared" si="290"/>
        <v/>
      </c>
      <c r="T1020" s="12" t="str">
        <f t="shared" si="291"/>
        <v/>
      </c>
      <c r="U1020" s="12" t="str">
        <f t="shared" si="292"/>
        <v/>
      </c>
      <c r="V1020" s="12"/>
      <c r="Y1020" s="12">
        <f t="shared" si="293"/>
        <v>0</v>
      </c>
      <c r="Z1020" s="12">
        <f t="shared" si="294"/>
        <v>0</v>
      </c>
      <c r="AA1020" s="12" t="str">
        <f t="shared" si="295"/>
        <v/>
      </c>
      <c r="AB1020" s="12" t="str">
        <f t="shared" si="296"/>
        <v/>
      </c>
      <c r="AC1020" s="12" t="str">
        <f t="shared" si="297"/>
        <v/>
      </c>
      <c r="AD1020" s="12" t="str">
        <f>IF(OR(AE1020="",AE1020="(blank)",AE1020="Grand Total"),"",MAX($AD$3:AD1019)+1)</f>
        <v/>
      </c>
    </row>
    <row r="1021" spans="3:30">
      <c r="C1021" s="12">
        <f t="shared" si="281"/>
        <v>0</v>
      </c>
      <c r="D1021" s="12">
        <f t="shared" si="282"/>
        <v>0</v>
      </c>
      <c r="E1021" s="12" t="str">
        <f t="shared" si="283"/>
        <v/>
      </c>
      <c r="F1021" s="12" t="str">
        <f t="shared" si="284"/>
        <v/>
      </c>
      <c r="G1021" s="12"/>
      <c r="H1021"/>
      <c r="I1021"/>
      <c r="J1021" s="12">
        <f t="shared" si="285"/>
        <v>0</v>
      </c>
      <c r="K1021" s="12" t="str">
        <f t="shared" si="286"/>
        <v/>
      </c>
      <c r="L1021" s="12" t="str">
        <f t="shared" si="287"/>
        <v/>
      </c>
      <c r="M1021" s="12" t="str">
        <f t="shared" si="288"/>
        <v/>
      </c>
      <c r="N1021" s="12"/>
      <c r="P1021"/>
      <c r="Q1021"/>
      <c r="R1021" s="12">
        <f t="shared" si="289"/>
        <v>0</v>
      </c>
      <c r="S1021" s="12" t="str">
        <f t="shared" si="290"/>
        <v/>
      </c>
      <c r="T1021" s="12" t="str">
        <f t="shared" si="291"/>
        <v/>
      </c>
      <c r="U1021" s="12" t="str">
        <f t="shared" si="292"/>
        <v/>
      </c>
      <c r="V1021" s="12"/>
      <c r="Y1021" s="12">
        <f t="shared" si="293"/>
        <v>0</v>
      </c>
      <c r="Z1021" s="12">
        <f t="shared" si="294"/>
        <v>0</v>
      </c>
      <c r="AA1021" s="12" t="str">
        <f t="shared" si="295"/>
        <v/>
      </c>
      <c r="AB1021" s="12" t="str">
        <f t="shared" si="296"/>
        <v/>
      </c>
      <c r="AC1021" s="12" t="str">
        <f t="shared" si="297"/>
        <v/>
      </c>
      <c r="AD1021" s="12" t="str">
        <f>IF(OR(AE1021="",AE1021="(blank)",AE1021="Grand Total"),"",MAX($AD$3:AD1020)+1)</f>
        <v/>
      </c>
    </row>
    <row r="1022" spans="3:30">
      <c r="C1022" s="12">
        <f t="shared" si="281"/>
        <v>0</v>
      </c>
      <c r="D1022" s="12">
        <f t="shared" si="282"/>
        <v>0</v>
      </c>
      <c r="E1022" s="12" t="str">
        <f t="shared" si="283"/>
        <v/>
      </c>
      <c r="F1022" s="12" t="str">
        <f t="shared" si="284"/>
        <v/>
      </c>
      <c r="G1022" s="12"/>
      <c r="H1022"/>
      <c r="I1022"/>
      <c r="J1022" s="12">
        <f t="shared" si="285"/>
        <v>0</v>
      </c>
      <c r="K1022" s="12" t="str">
        <f t="shared" si="286"/>
        <v/>
      </c>
      <c r="L1022" s="12" t="str">
        <f t="shared" si="287"/>
        <v/>
      </c>
      <c r="M1022" s="12" t="str">
        <f t="shared" si="288"/>
        <v/>
      </c>
      <c r="N1022" s="12"/>
      <c r="P1022"/>
      <c r="Q1022"/>
      <c r="R1022" s="12">
        <f t="shared" si="289"/>
        <v>0</v>
      </c>
      <c r="S1022" s="12" t="str">
        <f t="shared" si="290"/>
        <v/>
      </c>
      <c r="T1022" s="12" t="str">
        <f t="shared" si="291"/>
        <v/>
      </c>
      <c r="U1022" s="12" t="str">
        <f t="shared" si="292"/>
        <v/>
      </c>
      <c r="V1022" s="12"/>
      <c r="Y1022" s="12">
        <f t="shared" si="293"/>
        <v>0</v>
      </c>
      <c r="Z1022" s="12">
        <f t="shared" si="294"/>
        <v>0</v>
      </c>
      <c r="AA1022" s="12" t="str">
        <f t="shared" si="295"/>
        <v/>
      </c>
      <c r="AB1022" s="12" t="str">
        <f t="shared" si="296"/>
        <v/>
      </c>
      <c r="AC1022" s="12" t="str">
        <f t="shared" si="297"/>
        <v/>
      </c>
      <c r="AD1022" s="12" t="str">
        <f>IF(OR(AE1022="",AE1022="(blank)",AE1022="Grand Total"),"",MAX($AD$3:AD1021)+1)</f>
        <v/>
      </c>
    </row>
    <row r="1023" spans="3:30">
      <c r="C1023" s="12">
        <f t="shared" si="281"/>
        <v>0</v>
      </c>
      <c r="D1023" s="12">
        <f t="shared" si="282"/>
        <v>0</v>
      </c>
      <c r="E1023" s="12" t="str">
        <f t="shared" si="283"/>
        <v/>
      </c>
      <c r="F1023" s="12" t="str">
        <f t="shared" si="284"/>
        <v/>
      </c>
      <c r="G1023" s="12"/>
      <c r="H1023"/>
      <c r="I1023"/>
      <c r="J1023" s="12">
        <f t="shared" si="285"/>
        <v>0</v>
      </c>
      <c r="K1023" s="12" t="str">
        <f t="shared" si="286"/>
        <v/>
      </c>
      <c r="L1023" s="12" t="str">
        <f t="shared" si="287"/>
        <v/>
      </c>
      <c r="M1023" s="12" t="str">
        <f t="shared" si="288"/>
        <v/>
      </c>
      <c r="N1023" s="12"/>
      <c r="P1023"/>
      <c r="Q1023"/>
      <c r="R1023" s="12">
        <f t="shared" si="289"/>
        <v>0</v>
      </c>
      <c r="S1023" s="12" t="str">
        <f t="shared" si="290"/>
        <v/>
      </c>
      <c r="T1023" s="12" t="str">
        <f t="shared" si="291"/>
        <v/>
      </c>
      <c r="U1023" s="12" t="str">
        <f t="shared" si="292"/>
        <v/>
      </c>
      <c r="V1023" s="12"/>
      <c r="Y1023" s="12">
        <f t="shared" si="293"/>
        <v>0</v>
      </c>
      <c r="Z1023" s="12">
        <f t="shared" si="294"/>
        <v>0</v>
      </c>
      <c r="AA1023" s="12" t="str">
        <f t="shared" si="295"/>
        <v/>
      </c>
      <c r="AB1023" s="12" t="str">
        <f t="shared" si="296"/>
        <v/>
      </c>
      <c r="AC1023" s="12" t="str">
        <f t="shared" si="297"/>
        <v/>
      </c>
      <c r="AD1023" s="12" t="str">
        <f>IF(OR(AE1023="",AE1023="(blank)",AE1023="Grand Total"),"",MAX($AD$3:AD1022)+1)</f>
        <v/>
      </c>
    </row>
    <row r="1024" spans="3:30">
      <c r="C1024" s="12">
        <f t="shared" si="281"/>
        <v>0</v>
      </c>
      <c r="D1024" s="12">
        <f t="shared" si="282"/>
        <v>0</v>
      </c>
      <c r="E1024" s="12" t="str">
        <f t="shared" si="283"/>
        <v/>
      </c>
      <c r="F1024" s="12" t="str">
        <f t="shared" si="284"/>
        <v/>
      </c>
      <c r="G1024" s="12"/>
      <c r="H1024"/>
      <c r="I1024"/>
      <c r="J1024" s="12">
        <f t="shared" si="285"/>
        <v>0</v>
      </c>
      <c r="K1024" s="12" t="str">
        <f t="shared" si="286"/>
        <v/>
      </c>
      <c r="L1024" s="12" t="str">
        <f t="shared" si="287"/>
        <v/>
      </c>
      <c r="M1024" s="12" t="str">
        <f t="shared" si="288"/>
        <v/>
      </c>
      <c r="N1024" s="12"/>
      <c r="P1024"/>
      <c r="Q1024"/>
      <c r="R1024" s="12">
        <f t="shared" si="289"/>
        <v>0</v>
      </c>
      <c r="S1024" s="12" t="str">
        <f t="shared" si="290"/>
        <v/>
      </c>
      <c r="T1024" s="12" t="str">
        <f t="shared" si="291"/>
        <v/>
      </c>
      <c r="U1024" s="12" t="str">
        <f t="shared" si="292"/>
        <v/>
      </c>
      <c r="V1024" s="12"/>
      <c r="Y1024" s="12">
        <f t="shared" si="293"/>
        <v>0</v>
      </c>
      <c r="Z1024" s="12">
        <f t="shared" si="294"/>
        <v>0</v>
      </c>
      <c r="AA1024" s="12" t="str">
        <f t="shared" si="295"/>
        <v/>
      </c>
      <c r="AB1024" s="12" t="str">
        <f t="shared" si="296"/>
        <v/>
      </c>
      <c r="AC1024" s="12" t="str">
        <f t="shared" si="297"/>
        <v/>
      </c>
      <c r="AD1024" s="12" t="str">
        <f>IF(OR(AE1024="",AE1024="(blank)",AE1024="Grand Total"),"",MAX($AD$3:AD1023)+1)</f>
        <v/>
      </c>
    </row>
    <row r="1025" spans="3:30">
      <c r="C1025" s="12">
        <f t="shared" si="281"/>
        <v>0</v>
      </c>
      <c r="D1025" s="12">
        <f t="shared" si="282"/>
        <v>0</v>
      </c>
      <c r="E1025" s="12" t="str">
        <f t="shared" si="283"/>
        <v/>
      </c>
      <c r="F1025" s="12" t="str">
        <f t="shared" si="284"/>
        <v/>
      </c>
      <c r="G1025" s="12"/>
      <c r="H1025"/>
      <c r="I1025"/>
      <c r="J1025" s="12">
        <f t="shared" si="285"/>
        <v>0</v>
      </c>
      <c r="K1025" s="12" t="str">
        <f t="shared" si="286"/>
        <v/>
      </c>
      <c r="L1025" s="12" t="str">
        <f t="shared" si="287"/>
        <v/>
      </c>
      <c r="M1025" s="12" t="str">
        <f t="shared" si="288"/>
        <v/>
      </c>
      <c r="N1025" s="12"/>
      <c r="P1025"/>
      <c r="Q1025"/>
      <c r="R1025" s="12">
        <f t="shared" si="289"/>
        <v>0</v>
      </c>
      <c r="S1025" s="12" t="str">
        <f t="shared" si="290"/>
        <v/>
      </c>
      <c r="T1025" s="12" t="str">
        <f t="shared" si="291"/>
        <v/>
      </c>
      <c r="U1025" s="12" t="str">
        <f t="shared" si="292"/>
        <v/>
      </c>
      <c r="V1025" s="12"/>
      <c r="Y1025" s="12">
        <f t="shared" si="293"/>
        <v>0</v>
      </c>
      <c r="Z1025" s="12">
        <f t="shared" si="294"/>
        <v>0</v>
      </c>
      <c r="AA1025" s="12" t="str">
        <f t="shared" si="295"/>
        <v/>
      </c>
      <c r="AB1025" s="12" t="str">
        <f t="shared" si="296"/>
        <v/>
      </c>
      <c r="AC1025" s="12" t="str">
        <f t="shared" si="297"/>
        <v/>
      </c>
      <c r="AD1025" s="12" t="str">
        <f>IF(OR(AE1025="",AE1025="(blank)",AE1025="Grand Total"),"",MAX($AD$3:AD1024)+1)</f>
        <v/>
      </c>
    </row>
    <row r="1026" spans="3:30">
      <c r="C1026" s="12">
        <f t="shared" si="281"/>
        <v>0</v>
      </c>
      <c r="D1026" s="12">
        <f t="shared" si="282"/>
        <v>0</v>
      </c>
      <c r="E1026" s="12" t="str">
        <f t="shared" si="283"/>
        <v/>
      </c>
      <c r="F1026" s="12" t="str">
        <f t="shared" si="284"/>
        <v/>
      </c>
      <c r="G1026" s="12"/>
      <c r="H1026"/>
      <c r="I1026"/>
      <c r="J1026" s="12">
        <f t="shared" si="285"/>
        <v>0</v>
      </c>
      <c r="K1026" s="12" t="str">
        <f t="shared" si="286"/>
        <v/>
      </c>
      <c r="L1026" s="12" t="str">
        <f t="shared" si="287"/>
        <v/>
      </c>
      <c r="M1026" s="12" t="str">
        <f t="shared" si="288"/>
        <v/>
      </c>
      <c r="N1026" s="12"/>
      <c r="P1026"/>
      <c r="Q1026"/>
      <c r="R1026" s="12">
        <f t="shared" si="289"/>
        <v>0</v>
      </c>
      <c r="S1026" s="12" t="str">
        <f t="shared" si="290"/>
        <v/>
      </c>
      <c r="T1026" s="12" t="str">
        <f t="shared" si="291"/>
        <v/>
      </c>
      <c r="U1026" s="12" t="str">
        <f t="shared" si="292"/>
        <v/>
      </c>
      <c r="V1026" s="12"/>
      <c r="Y1026" s="12">
        <f t="shared" si="293"/>
        <v>0</v>
      </c>
      <c r="Z1026" s="12">
        <f t="shared" si="294"/>
        <v>0</v>
      </c>
      <c r="AA1026" s="12" t="str">
        <f t="shared" si="295"/>
        <v/>
      </c>
      <c r="AB1026" s="12" t="str">
        <f t="shared" si="296"/>
        <v/>
      </c>
      <c r="AC1026" s="12" t="str">
        <f t="shared" si="297"/>
        <v/>
      </c>
      <c r="AD1026" s="12" t="str">
        <f>IF(OR(AE1026="",AE1026="(blank)",AE1026="Grand Total"),"",MAX($AD$3:AD1025)+1)</f>
        <v/>
      </c>
    </row>
    <row r="1027" spans="3:30">
      <c r="C1027" s="12">
        <f t="shared" si="281"/>
        <v>0</v>
      </c>
      <c r="D1027" s="12">
        <f t="shared" si="282"/>
        <v>0</v>
      </c>
      <c r="E1027" s="12" t="str">
        <f t="shared" si="283"/>
        <v/>
      </c>
      <c r="F1027" s="12" t="str">
        <f t="shared" si="284"/>
        <v/>
      </c>
      <c r="G1027" s="12"/>
      <c r="H1027"/>
      <c r="I1027"/>
      <c r="J1027" s="12">
        <f t="shared" si="285"/>
        <v>0</v>
      </c>
      <c r="K1027" s="12" t="str">
        <f t="shared" si="286"/>
        <v/>
      </c>
      <c r="L1027" s="12" t="str">
        <f t="shared" si="287"/>
        <v/>
      </c>
      <c r="M1027" s="12" t="str">
        <f t="shared" si="288"/>
        <v/>
      </c>
      <c r="N1027" s="12"/>
      <c r="P1027"/>
      <c r="Q1027"/>
      <c r="R1027" s="12">
        <f t="shared" si="289"/>
        <v>0</v>
      </c>
      <c r="S1027" s="12" t="str">
        <f t="shared" si="290"/>
        <v/>
      </c>
      <c r="T1027" s="12" t="str">
        <f t="shared" si="291"/>
        <v/>
      </c>
      <c r="U1027" s="12" t="str">
        <f t="shared" si="292"/>
        <v/>
      </c>
      <c r="V1027" s="12"/>
      <c r="Y1027" s="12">
        <f t="shared" si="293"/>
        <v>0</v>
      </c>
      <c r="Z1027" s="12">
        <f t="shared" si="294"/>
        <v>0</v>
      </c>
      <c r="AA1027" s="12" t="str">
        <f t="shared" si="295"/>
        <v/>
      </c>
      <c r="AB1027" s="12" t="str">
        <f t="shared" si="296"/>
        <v/>
      </c>
      <c r="AC1027" s="12" t="str">
        <f t="shared" si="297"/>
        <v/>
      </c>
      <c r="AD1027" s="12" t="str">
        <f>IF(OR(AE1027="",AE1027="(blank)",AE1027="Grand Total"),"",MAX($AD$3:AD1026)+1)</f>
        <v/>
      </c>
    </row>
    <row r="1028" spans="3:30">
      <c r="C1028" s="12">
        <f t="shared" si="281"/>
        <v>0</v>
      </c>
      <c r="D1028" s="12">
        <f t="shared" si="282"/>
        <v>0</v>
      </c>
      <c r="E1028" s="12" t="str">
        <f t="shared" si="283"/>
        <v/>
      </c>
      <c r="F1028" s="12" t="str">
        <f t="shared" si="284"/>
        <v/>
      </c>
      <c r="G1028" s="12"/>
      <c r="H1028"/>
      <c r="I1028"/>
      <c r="J1028" s="12">
        <f t="shared" si="285"/>
        <v>0</v>
      </c>
      <c r="K1028" s="12" t="str">
        <f t="shared" si="286"/>
        <v/>
      </c>
      <c r="L1028" s="12" t="str">
        <f t="shared" si="287"/>
        <v/>
      </c>
      <c r="M1028" s="12" t="str">
        <f t="shared" si="288"/>
        <v/>
      </c>
      <c r="N1028" s="12"/>
      <c r="P1028"/>
      <c r="Q1028"/>
      <c r="R1028" s="12">
        <f t="shared" si="289"/>
        <v>0</v>
      </c>
      <c r="S1028" s="12" t="str">
        <f t="shared" si="290"/>
        <v/>
      </c>
      <c r="T1028" s="12" t="str">
        <f t="shared" si="291"/>
        <v/>
      </c>
      <c r="U1028" s="12" t="str">
        <f t="shared" si="292"/>
        <v/>
      </c>
      <c r="V1028" s="12"/>
      <c r="Y1028" s="12">
        <f t="shared" si="293"/>
        <v>0</v>
      </c>
      <c r="Z1028" s="12">
        <f t="shared" si="294"/>
        <v>0</v>
      </c>
      <c r="AA1028" s="12" t="str">
        <f t="shared" si="295"/>
        <v/>
      </c>
      <c r="AB1028" s="12" t="str">
        <f t="shared" si="296"/>
        <v/>
      </c>
      <c r="AC1028" s="12" t="str">
        <f t="shared" si="297"/>
        <v/>
      </c>
      <c r="AD1028" s="12" t="str">
        <f>IF(OR(AE1028="",AE1028="(blank)",AE1028="Grand Total"),"",MAX($AD$3:AD1027)+1)</f>
        <v/>
      </c>
    </row>
    <row r="1029" spans="3:30">
      <c r="C1029" s="12">
        <f t="shared" si="281"/>
        <v>0</v>
      </c>
      <c r="D1029" s="12">
        <f t="shared" si="282"/>
        <v>0</v>
      </c>
      <c r="E1029" s="12" t="str">
        <f t="shared" si="283"/>
        <v/>
      </c>
      <c r="F1029" s="12" t="str">
        <f t="shared" si="284"/>
        <v/>
      </c>
      <c r="G1029" s="12"/>
      <c r="H1029"/>
      <c r="I1029"/>
      <c r="J1029" s="12">
        <f t="shared" si="285"/>
        <v>0</v>
      </c>
      <c r="K1029" s="12" t="str">
        <f t="shared" si="286"/>
        <v/>
      </c>
      <c r="L1029" s="12" t="str">
        <f t="shared" si="287"/>
        <v/>
      </c>
      <c r="M1029" s="12" t="str">
        <f t="shared" si="288"/>
        <v/>
      </c>
      <c r="N1029" s="12"/>
      <c r="P1029"/>
      <c r="Q1029"/>
      <c r="R1029" s="12">
        <f t="shared" si="289"/>
        <v>0</v>
      </c>
      <c r="S1029" s="12" t="str">
        <f t="shared" si="290"/>
        <v/>
      </c>
      <c r="T1029" s="12" t="str">
        <f t="shared" si="291"/>
        <v/>
      </c>
      <c r="U1029" s="12" t="str">
        <f t="shared" si="292"/>
        <v/>
      </c>
      <c r="V1029" s="12"/>
      <c r="Y1029" s="12">
        <f t="shared" si="293"/>
        <v>0</v>
      </c>
      <c r="Z1029" s="12">
        <f t="shared" si="294"/>
        <v>0</v>
      </c>
      <c r="AA1029" s="12" t="str">
        <f t="shared" si="295"/>
        <v/>
      </c>
      <c r="AB1029" s="12" t="str">
        <f t="shared" si="296"/>
        <v/>
      </c>
      <c r="AC1029" s="12" t="str">
        <f t="shared" si="297"/>
        <v/>
      </c>
      <c r="AD1029" s="12" t="str">
        <f>IF(OR(AE1029="",AE1029="(blank)",AE1029="Grand Total"),"",MAX($AD$3:AD1028)+1)</f>
        <v/>
      </c>
    </row>
    <row r="1030" spans="3:30">
      <c r="C1030" s="12">
        <f t="shared" si="281"/>
        <v>0</v>
      </c>
      <c r="D1030" s="12">
        <f t="shared" si="282"/>
        <v>0</v>
      </c>
      <c r="E1030" s="12" t="str">
        <f t="shared" si="283"/>
        <v/>
      </c>
      <c r="F1030" s="12" t="str">
        <f t="shared" si="284"/>
        <v/>
      </c>
      <c r="G1030" s="12"/>
      <c r="H1030"/>
      <c r="I1030"/>
      <c r="J1030" s="12">
        <f t="shared" si="285"/>
        <v>0</v>
      </c>
      <c r="K1030" s="12" t="str">
        <f t="shared" si="286"/>
        <v/>
      </c>
      <c r="L1030" s="12" t="str">
        <f t="shared" si="287"/>
        <v/>
      </c>
      <c r="M1030" s="12" t="str">
        <f t="shared" si="288"/>
        <v/>
      </c>
      <c r="N1030" s="12"/>
      <c r="P1030"/>
      <c r="Q1030"/>
      <c r="R1030" s="12">
        <f t="shared" si="289"/>
        <v>0</v>
      </c>
      <c r="S1030" s="12" t="str">
        <f t="shared" si="290"/>
        <v/>
      </c>
      <c r="T1030" s="12" t="str">
        <f t="shared" si="291"/>
        <v/>
      </c>
      <c r="U1030" s="12" t="str">
        <f t="shared" si="292"/>
        <v/>
      </c>
      <c r="V1030" s="12"/>
      <c r="Y1030" s="12">
        <f t="shared" si="293"/>
        <v>0</v>
      </c>
      <c r="Z1030" s="12">
        <f t="shared" si="294"/>
        <v>0</v>
      </c>
      <c r="AA1030" s="12" t="str">
        <f t="shared" si="295"/>
        <v/>
      </c>
      <c r="AB1030" s="12" t="str">
        <f t="shared" si="296"/>
        <v/>
      </c>
      <c r="AC1030" s="12" t="str">
        <f t="shared" si="297"/>
        <v/>
      </c>
      <c r="AD1030" s="12" t="str">
        <f>IF(OR(AE1030="",AE1030="(blank)",AE1030="Grand Total"),"",MAX($AD$3:AD1029)+1)</f>
        <v/>
      </c>
    </row>
    <row r="1031" spans="3:30">
      <c r="C1031" s="12">
        <f t="shared" si="281"/>
        <v>0</v>
      </c>
      <c r="D1031" s="12">
        <f t="shared" si="282"/>
        <v>0</v>
      </c>
      <c r="E1031" s="12" t="str">
        <f t="shared" si="283"/>
        <v/>
      </c>
      <c r="F1031" s="12" t="str">
        <f t="shared" si="284"/>
        <v/>
      </c>
      <c r="G1031" s="12"/>
      <c r="H1031"/>
      <c r="I1031"/>
      <c r="J1031" s="12">
        <f t="shared" si="285"/>
        <v>0</v>
      </c>
      <c r="K1031" s="12" t="str">
        <f t="shared" si="286"/>
        <v/>
      </c>
      <c r="L1031" s="12" t="str">
        <f t="shared" si="287"/>
        <v/>
      </c>
      <c r="M1031" s="12" t="str">
        <f t="shared" si="288"/>
        <v/>
      </c>
      <c r="N1031" s="12"/>
      <c r="P1031"/>
      <c r="Q1031"/>
      <c r="R1031" s="12">
        <f t="shared" si="289"/>
        <v>0</v>
      </c>
      <c r="S1031" s="12" t="str">
        <f t="shared" si="290"/>
        <v/>
      </c>
      <c r="T1031" s="12" t="str">
        <f t="shared" si="291"/>
        <v/>
      </c>
      <c r="U1031" s="12" t="str">
        <f t="shared" si="292"/>
        <v/>
      </c>
      <c r="V1031" s="12"/>
      <c r="Y1031" s="12">
        <f t="shared" si="293"/>
        <v>0</v>
      </c>
      <c r="Z1031" s="12">
        <f t="shared" si="294"/>
        <v>0</v>
      </c>
      <c r="AA1031" s="12" t="str">
        <f t="shared" si="295"/>
        <v/>
      </c>
      <c r="AB1031" s="12" t="str">
        <f t="shared" si="296"/>
        <v/>
      </c>
      <c r="AC1031" s="12" t="str">
        <f t="shared" si="297"/>
        <v/>
      </c>
      <c r="AD1031" s="12" t="str">
        <f>IF(OR(AE1031="",AE1031="(blank)",AE1031="Grand Total"),"",MAX($AD$3:AD1030)+1)</f>
        <v/>
      </c>
    </row>
    <row r="1032" spans="3:30">
      <c r="C1032" s="12">
        <f t="shared" si="281"/>
        <v>0</v>
      </c>
      <c r="D1032" s="12">
        <f t="shared" si="282"/>
        <v>0</v>
      </c>
      <c r="E1032" s="12" t="str">
        <f t="shared" si="283"/>
        <v/>
      </c>
      <c r="F1032" s="12" t="str">
        <f t="shared" si="284"/>
        <v/>
      </c>
      <c r="G1032" s="12"/>
      <c r="H1032"/>
      <c r="I1032"/>
      <c r="J1032" s="12">
        <f t="shared" si="285"/>
        <v>0</v>
      </c>
      <c r="K1032" s="12" t="str">
        <f t="shared" si="286"/>
        <v/>
      </c>
      <c r="L1032" s="12" t="str">
        <f t="shared" si="287"/>
        <v/>
      </c>
      <c r="M1032" s="12" t="str">
        <f t="shared" si="288"/>
        <v/>
      </c>
      <c r="N1032" s="12"/>
      <c r="P1032"/>
      <c r="Q1032"/>
      <c r="R1032" s="12">
        <f t="shared" si="289"/>
        <v>0</v>
      </c>
      <c r="S1032" s="12" t="str">
        <f t="shared" si="290"/>
        <v/>
      </c>
      <c r="T1032" s="12" t="str">
        <f t="shared" si="291"/>
        <v/>
      </c>
      <c r="U1032" s="12" t="str">
        <f t="shared" si="292"/>
        <v/>
      </c>
      <c r="V1032" s="12"/>
      <c r="Y1032" s="12">
        <f t="shared" si="293"/>
        <v>0</v>
      </c>
      <c r="Z1032" s="12">
        <f t="shared" si="294"/>
        <v>0</v>
      </c>
      <c r="AA1032" s="12" t="str">
        <f t="shared" si="295"/>
        <v/>
      </c>
      <c r="AB1032" s="12" t="str">
        <f t="shared" si="296"/>
        <v/>
      </c>
      <c r="AC1032" s="12" t="str">
        <f t="shared" si="297"/>
        <v/>
      </c>
      <c r="AD1032" s="12" t="str">
        <f>IF(OR(AE1032="",AE1032="(blank)",AE1032="Grand Total"),"",MAX($AD$3:AD1031)+1)</f>
        <v/>
      </c>
    </row>
    <row r="1033" spans="3:30">
      <c r="C1033" s="12">
        <f t="shared" si="281"/>
        <v>0</v>
      </c>
      <c r="D1033" s="12">
        <f t="shared" si="282"/>
        <v>0</v>
      </c>
      <c r="E1033" s="12" t="str">
        <f t="shared" si="283"/>
        <v/>
      </c>
      <c r="F1033" s="12" t="str">
        <f t="shared" si="284"/>
        <v/>
      </c>
      <c r="G1033" s="12"/>
      <c r="H1033"/>
      <c r="I1033"/>
      <c r="J1033" s="12">
        <f t="shared" si="285"/>
        <v>0</v>
      </c>
      <c r="K1033" s="12" t="str">
        <f t="shared" si="286"/>
        <v/>
      </c>
      <c r="L1033" s="12" t="str">
        <f t="shared" si="287"/>
        <v/>
      </c>
      <c r="M1033" s="12" t="str">
        <f t="shared" si="288"/>
        <v/>
      </c>
      <c r="N1033" s="12"/>
      <c r="P1033"/>
      <c r="Q1033"/>
      <c r="R1033" s="12">
        <f t="shared" si="289"/>
        <v>0</v>
      </c>
      <c r="S1033" s="12" t="str">
        <f t="shared" si="290"/>
        <v/>
      </c>
      <c r="T1033" s="12" t="str">
        <f t="shared" si="291"/>
        <v/>
      </c>
      <c r="U1033" s="12" t="str">
        <f t="shared" si="292"/>
        <v/>
      </c>
      <c r="V1033" s="12"/>
      <c r="Y1033" s="12">
        <f t="shared" si="293"/>
        <v>0</v>
      </c>
      <c r="Z1033" s="12">
        <f t="shared" si="294"/>
        <v>0</v>
      </c>
      <c r="AA1033" s="12" t="str">
        <f t="shared" si="295"/>
        <v/>
      </c>
      <c r="AB1033" s="12" t="str">
        <f t="shared" si="296"/>
        <v/>
      </c>
      <c r="AC1033" s="12" t="str">
        <f t="shared" si="297"/>
        <v/>
      </c>
      <c r="AD1033" s="12" t="str">
        <f>IF(OR(AE1033="",AE1033="(blank)",AE1033="Grand Total"),"",MAX($AD$3:AD1032)+1)</f>
        <v/>
      </c>
    </row>
    <row r="1034" spans="3:30">
      <c r="C1034" s="12">
        <f t="shared" si="281"/>
        <v>0</v>
      </c>
      <c r="D1034" s="12">
        <f t="shared" si="282"/>
        <v>0</v>
      </c>
      <c r="E1034" s="12" t="str">
        <f t="shared" si="283"/>
        <v/>
      </c>
      <c r="F1034" s="12" t="str">
        <f t="shared" si="284"/>
        <v/>
      </c>
      <c r="G1034" s="12"/>
      <c r="H1034"/>
      <c r="I1034"/>
      <c r="J1034" s="12">
        <f t="shared" si="285"/>
        <v>0</v>
      </c>
      <c r="K1034" s="12" t="str">
        <f t="shared" si="286"/>
        <v/>
      </c>
      <c r="L1034" s="12" t="str">
        <f t="shared" si="287"/>
        <v/>
      </c>
      <c r="M1034" s="12" t="str">
        <f t="shared" si="288"/>
        <v/>
      </c>
      <c r="N1034" s="12"/>
      <c r="P1034"/>
      <c r="Q1034"/>
      <c r="R1034" s="12">
        <f t="shared" si="289"/>
        <v>0</v>
      </c>
      <c r="S1034" s="12" t="str">
        <f t="shared" si="290"/>
        <v/>
      </c>
      <c r="T1034" s="12" t="str">
        <f t="shared" si="291"/>
        <v/>
      </c>
      <c r="U1034" s="12" t="str">
        <f t="shared" si="292"/>
        <v/>
      </c>
      <c r="V1034" s="12"/>
      <c r="Y1034" s="12">
        <f t="shared" si="293"/>
        <v>0</v>
      </c>
      <c r="Z1034" s="12">
        <f t="shared" si="294"/>
        <v>0</v>
      </c>
      <c r="AA1034" s="12" t="str">
        <f t="shared" si="295"/>
        <v/>
      </c>
      <c r="AB1034" s="12" t="str">
        <f t="shared" si="296"/>
        <v/>
      </c>
      <c r="AC1034" s="12" t="str">
        <f t="shared" si="297"/>
        <v/>
      </c>
      <c r="AD1034" s="12" t="str">
        <f>IF(OR(AE1034="",AE1034="(blank)",AE1034="Grand Total"),"",MAX($AD$3:AD1033)+1)</f>
        <v/>
      </c>
    </row>
    <row r="1035" spans="3:30">
      <c r="C1035" s="12">
        <f t="shared" si="281"/>
        <v>0</v>
      </c>
      <c r="D1035" s="12">
        <f t="shared" si="282"/>
        <v>0</v>
      </c>
      <c r="E1035" s="12" t="str">
        <f t="shared" si="283"/>
        <v/>
      </c>
      <c r="F1035" s="12" t="str">
        <f t="shared" si="284"/>
        <v/>
      </c>
      <c r="G1035" s="12"/>
      <c r="H1035"/>
      <c r="I1035"/>
      <c r="J1035" s="12">
        <f t="shared" si="285"/>
        <v>0</v>
      </c>
      <c r="K1035" s="12" t="str">
        <f t="shared" si="286"/>
        <v/>
      </c>
      <c r="L1035" s="12" t="str">
        <f t="shared" si="287"/>
        <v/>
      </c>
      <c r="M1035" s="12" t="str">
        <f t="shared" si="288"/>
        <v/>
      </c>
      <c r="N1035" s="12"/>
      <c r="P1035"/>
      <c r="Q1035"/>
      <c r="R1035" s="12">
        <f t="shared" si="289"/>
        <v>0</v>
      </c>
      <c r="S1035" s="12" t="str">
        <f t="shared" si="290"/>
        <v/>
      </c>
      <c r="T1035" s="12" t="str">
        <f t="shared" si="291"/>
        <v/>
      </c>
      <c r="U1035" s="12" t="str">
        <f t="shared" si="292"/>
        <v/>
      </c>
      <c r="V1035" s="12"/>
      <c r="Y1035" s="12">
        <f t="shared" si="293"/>
        <v>0</v>
      </c>
      <c r="Z1035" s="12">
        <f t="shared" si="294"/>
        <v>0</v>
      </c>
      <c r="AA1035" s="12" t="str">
        <f t="shared" si="295"/>
        <v/>
      </c>
      <c r="AB1035" s="12" t="str">
        <f t="shared" si="296"/>
        <v/>
      </c>
      <c r="AC1035" s="12" t="str">
        <f t="shared" si="297"/>
        <v/>
      </c>
      <c r="AD1035" s="12" t="str">
        <f>IF(OR(AE1035="",AE1035="(blank)",AE1035="Grand Total"),"",MAX($AD$3:AD1034)+1)</f>
        <v/>
      </c>
    </row>
    <row r="1036" spans="3:30">
      <c r="C1036" s="12">
        <f t="shared" si="281"/>
        <v>0</v>
      </c>
      <c r="D1036" s="12">
        <f t="shared" si="282"/>
        <v>0</v>
      </c>
      <c r="E1036" s="12" t="str">
        <f t="shared" si="283"/>
        <v/>
      </c>
      <c r="F1036" s="12" t="str">
        <f t="shared" si="284"/>
        <v/>
      </c>
      <c r="G1036" s="12"/>
      <c r="H1036"/>
      <c r="I1036"/>
      <c r="J1036" s="12">
        <f t="shared" si="285"/>
        <v>0</v>
      </c>
      <c r="K1036" s="12" t="str">
        <f t="shared" si="286"/>
        <v/>
      </c>
      <c r="L1036" s="12" t="str">
        <f t="shared" si="287"/>
        <v/>
      </c>
      <c r="M1036" s="12" t="str">
        <f t="shared" si="288"/>
        <v/>
      </c>
      <c r="N1036" s="12"/>
      <c r="P1036"/>
      <c r="Q1036"/>
      <c r="R1036" s="12">
        <f t="shared" si="289"/>
        <v>0</v>
      </c>
      <c r="S1036" s="12" t="str">
        <f t="shared" si="290"/>
        <v/>
      </c>
      <c r="T1036" s="12" t="str">
        <f t="shared" si="291"/>
        <v/>
      </c>
      <c r="U1036" s="12" t="str">
        <f t="shared" si="292"/>
        <v/>
      </c>
      <c r="V1036" s="12"/>
      <c r="Y1036" s="12">
        <f t="shared" si="293"/>
        <v>0</v>
      </c>
      <c r="Z1036" s="12">
        <f t="shared" si="294"/>
        <v>0</v>
      </c>
      <c r="AA1036" s="12" t="str">
        <f t="shared" si="295"/>
        <v/>
      </c>
      <c r="AB1036" s="12" t="str">
        <f t="shared" si="296"/>
        <v/>
      </c>
      <c r="AC1036" s="12" t="str">
        <f t="shared" si="297"/>
        <v/>
      </c>
      <c r="AD1036" s="12" t="str">
        <f>IF(OR(AE1036="",AE1036="(blank)",AE1036="Grand Total"),"",MAX($AD$3:AD1035)+1)</f>
        <v/>
      </c>
    </row>
    <row r="1037" spans="3:30">
      <c r="C1037" s="12">
        <f t="shared" si="281"/>
        <v>0</v>
      </c>
      <c r="D1037" s="12">
        <f t="shared" si="282"/>
        <v>0</v>
      </c>
      <c r="E1037" s="12" t="str">
        <f t="shared" si="283"/>
        <v/>
      </c>
      <c r="F1037" s="12" t="str">
        <f t="shared" si="284"/>
        <v/>
      </c>
      <c r="G1037" s="12"/>
      <c r="H1037"/>
      <c r="I1037"/>
      <c r="J1037" s="12">
        <f t="shared" si="285"/>
        <v>0</v>
      </c>
      <c r="K1037" s="12" t="str">
        <f t="shared" si="286"/>
        <v/>
      </c>
      <c r="L1037" s="12" t="str">
        <f t="shared" si="287"/>
        <v/>
      </c>
      <c r="M1037" s="12" t="str">
        <f t="shared" si="288"/>
        <v/>
      </c>
      <c r="N1037" s="12"/>
      <c r="P1037"/>
      <c r="Q1037"/>
      <c r="R1037" s="12">
        <f t="shared" si="289"/>
        <v>0</v>
      </c>
      <c r="S1037" s="12" t="str">
        <f t="shared" si="290"/>
        <v/>
      </c>
      <c r="T1037" s="12" t="str">
        <f t="shared" si="291"/>
        <v/>
      </c>
      <c r="U1037" s="12" t="str">
        <f t="shared" si="292"/>
        <v/>
      </c>
      <c r="V1037" s="12"/>
      <c r="Y1037" s="12">
        <f t="shared" si="293"/>
        <v>0</v>
      </c>
      <c r="Z1037" s="12">
        <f t="shared" si="294"/>
        <v>0</v>
      </c>
      <c r="AA1037" s="12" t="str">
        <f t="shared" si="295"/>
        <v/>
      </c>
      <c r="AB1037" s="12" t="str">
        <f t="shared" si="296"/>
        <v/>
      </c>
      <c r="AC1037" s="12" t="str">
        <f t="shared" si="297"/>
        <v/>
      </c>
      <c r="AD1037" s="12" t="str">
        <f>IF(OR(AE1037="",AE1037="(blank)",AE1037="Grand Total"),"",MAX($AD$3:AD1036)+1)</f>
        <v/>
      </c>
    </row>
    <row r="1038" spans="3:30">
      <c r="C1038" s="12">
        <f t="shared" si="281"/>
        <v>0</v>
      </c>
      <c r="D1038" s="12">
        <f t="shared" si="282"/>
        <v>0</v>
      </c>
      <c r="E1038" s="12" t="str">
        <f t="shared" si="283"/>
        <v/>
      </c>
      <c r="F1038" s="12" t="str">
        <f t="shared" si="284"/>
        <v/>
      </c>
      <c r="G1038" s="12"/>
      <c r="H1038"/>
      <c r="I1038"/>
      <c r="J1038" s="12">
        <f t="shared" si="285"/>
        <v>0</v>
      </c>
      <c r="K1038" s="12" t="str">
        <f t="shared" si="286"/>
        <v/>
      </c>
      <c r="L1038" s="12" t="str">
        <f t="shared" si="287"/>
        <v/>
      </c>
      <c r="M1038" s="12" t="str">
        <f t="shared" si="288"/>
        <v/>
      </c>
      <c r="N1038" s="12"/>
      <c r="P1038"/>
      <c r="Q1038"/>
      <c r="R1038" s="12">
        <f t="shared" si="289"/>
        <v>0</v>
      </c>
      <c r="S1038" s="12" t="str">
        <f t="shared" si="290"/>
        <v/>
      </c>
      <c r="T1038" s="12" t="str">
        <f t="shared" si="291"/>
        <v/>
      </c>
      <c r="U1038" s="12" t="str">
        <f t="shared" si="292"/>
        <v/>
      </c>
      <c r="V1038" s="12"/>
      <c r="Y1038" s="12">
        <f t="shared" si="293"/>
        <v>0</v>
      </c>
      <c r="Z1038" s="12">
        <f t="shared" si="294"/>
        <v>0</v>
      </c>
      <c r="AA1038" s="12" t="str">
        <f t="shared" si="295"/>
        <v/>
      </c>
      <c r="AB1038" s="12" t="str">
        <f t="shared" si="296"/>
        <v/>
      </c>
      <c r="AC1038" s="12" t="str">
        <f t="shared" si="297"/>
        <v/>
      </c>
      <c r="AD1038" s="12" t="str">
        <f>IF(OR(AE1038="",AE1038="(blank)",AE1038="Grand Total"),"",MAX($AD$3:AD1037)+1)</f>
        <v/>
      </c>
    </row>
    <row r="1039" spans="3:30">
      <c r="C1039" s="12">
        <f t="shared" si="281"/>
        <v>0</v>
      </c>
      <c r="D1039" s="12">
        <f t="shared" si="282"/>
        <v>0</v>
      </c>
      <c r="E1039" s="12" t="str">
        <f t="shared" si="283"/>
        <v/>
      </c>
      <c r="F1039" s="12" t="str">
        <f t="shared" si="284"/>
        <v/>
      </c>
      <c r="G1039" s="12"/>
      <c r="H1039"/>
      <c r="I1039"/>
      <c r="J1039" s="12">
        <f t="shared" si="285"/>
        <v>0</v>
      </c>
      <c r="K1039" s="12" t="str">
        <f t="shared" si="286"/>
        <v/>
      </c>
      <c r="L1039" s="12" t="str">
        <f t="shared" si="287"/>
        <v/>
      </c>
      <c r="M1039" s="12" t="str">
        <f t="shared" si="288"/>
        <v/>
      </c>
      <c r="N1039" s="12"/>
      <c r="P1039"/>
      <c r="Q1039"/>
      <c r="R1039" s="12">
        <f t="shared" si="289"/>
        <v>0</v>
      </c>
      <c r="S1039" s="12" t="str">
        <f t="shared" si="290"/>
        <v/>
      </c>
      <c r="T1039" s="12" t="str">
        <f t="shared" si="291"/>
        <v/>
      </c>
      <c r="U1039" s="12" t="str">
        <f t="shared" si="292"/>
        <v/>
      </c>
      <c r="V1039" s="12"/>
      <c r="Y1039" s="12">
        <f t="shared" si="293"/>
        <v>0</v>
      </c>
      <c r="Z1039" s="12">
        <f t="shared" si="294"/>
        <v>0</v>
      </c>
      <c r="AA1039" s="12" t="str">
        <f t="shared" si="295"/>
        <v/>
      </c>
      <c r="AB1039" s="12" t="str">
        <f t="shared" si="296"/>
        <v/>
      </c>
      <c r="AC1039" s="12" t="str">
        <f t="shared" si="297"/>
        <v/>
      </c>
      <c r="AD1039" s="12" t="str">
        <f>IF(OR(AE1039="",AE1039="(blank)",AE1039="Grand Total"),"",MAX($AD$3:AD1038)+1)</f>
        <v/>
      </c>
    </row>
    <row r="1040" spans="3:30">
      <c r="C1040" s="12">
        <f t="shared" si="281"/>
        <v>0</v>
      </c>
      <c r="D1040" s="12">
        <f t="shared" si="282"/>
        <v>0</v>
      </c>
      <c r="E1040" s="12" t="str">
        <f t="shared" si="283"/>
        <v/>
      </c>
      <c r="F1040" s="12" t="str">
        <f t="shared" si="284"/>
        <v/>
      </c>
      <c r="G1040" s="12"/>
      <c r="H1040"/>
      <c r="I1040"/>
      <c r="J1040" s="12">
        <f t="shared" si="285"/>
        <v>0</v>
      </c>
      <c r="K1040" s="12" t="str">
        <f t="shared" si="286"/>
        <v/>
      </c>
      <c r="L1040" s="12" t="str">
        <f t="shared" si="287"/>
        <v/>
      </c>
      <c r="M1040" s="12" t="str">
        <f t="shared" si="288"/>
        <v/>
      </c>
      <c r="N1040" s="12"/>
      <c r="P1040"/>
      <c r="Q1040"/>
      <c r="R1040" s="12">
        <f t="shared" si="289"/>
        <v>0</v>
      </c>
      <c r="S1040" s="12" t="str">
        <f t="shared" si="290"/>
        <v/>
      </c>
      <c r="T1040" s="12" t="str">
        <f t="shared" si="291"/>
        <v/>
      </c>
      <c r="U1040" s="12" t="str">
        <f t="shared" si="292"/>
        <v/>
      </c>
      <c r="V1040" s="12"/>
      <c r="Y1040" s="12">
        <f t="shared" si="293"/>
        <v>0</v>
      </c>
      <c r="Z1040" s="12">
        <f t="shared" si="294"/>
        <v>0</v>
      </c>
      <c r="AA1040" s="12" t="str">
        <f t="shared" si="295"/>
        <v/>
      </c>
      <c r="AB1040" s="12" t="str">
        <f t="shared" si="296"/>
        <v/>
      </c>
      <c r="AC1040" s="12" t="str">
        <f t="shared" si="297"/>
        <v/>
      </c>
      <c r="AD1040" s="12" t="str">
        <f>IF(OR(AE1040="",AE1040="(blank)",AE1040="Grand Total"),"",MAX($AD$3:AD1039)+1)</f>
        <v/>
      </c>
    </row>
    <row r="1041" spans="3:30">
      <c r="C1041" s="12">
        <f t="shared" si="281"/>
        <v>0</v>
      </c>
      <c r="D1041" s="12">
        <f t="shared" si="282"/>
        <v>0</v>
      </c>
      <c r="E1041" s="12" t="str">
        <f t="shared" si="283"/>
        <v/>
      </c>
      <c r="F1041" s="12" t="str">
        <f t="shared" si="284"/>
        <v/>
      </c>
      <c r="G1041" s="12"/>
      <c r="H1041"/>
      <c r="I1041"/>
      <c r="J1041" s="12">
        <f t="shared" si="285"/>
        <v>0</v>
      </c>
      <c r="K1041" s="12" t="str">
        <f t="shared" si="286"/>
        <v/>
      </c>
      <c r="L1041" s="12" t="str">
        <f t="shared" si="287"/>
        <v/>
      </c>
      <c r="M1041" s="12" t="str">
        <f t="shared" si="288"/>
        <v/>
      </c>
      <c r="N1041" s="12"/>
      <c r="P1041"/>
      <c r="Q1041"/>
      <c r="R1041" s="12">
        <f t="shared" si="289"/>
        <v>0</v>
      </c>
      <c r="S1041" s="12" t="str">
        <f t="shared" si="290"/>
        <v/>
      </c>
      <c r="T1041" s="12" t="str">
        <f t="shared" si="291"/>
        <v/>
      </c>
      <c r="U1041" s="12" t="str">
        <f t="shared" si="292"/>
        <v/>
      </c>
      <c r="V1041" s="12"/>
      <c r="Y1041" s="12">
        <f t="shared" si="293"/>
        <v>0</v>
      </c>
      <c r="Z1041" s="12">
        <f t="shared" si="294"/>
        <v>0</v>
      </c>
      <c r="AA1041" s="12" t="str">
        <f t="shared" si="295"/>
        <v/>
      </c>
      <c r="AB1041" s="12" t="str">
        <f t="shared" si="296"/>
        <v/>
      </c>
      <c r="AC1041" s="12" t="str">
        <f t="shared" si="297"/>
        <v/>
      </c>
      <c r="AD1041" s="12" t="str">
        <f>IF(OR(AE1041="",AE1041="(blank)",AE1041="Grand Total"),"",MAX($AD$3:AD1040)+1)</f>
        <v/>
      </c>
    </row>
    <row r="1042" spans="3:30">
      <c r="C1042" s="12">
        <f t="shared" si="281"/>
        <v>0</v>
      </c>
      <c r="D1042" s="12">
        <f t="shared" si="282"/>
        <v>0</v>
      </c>
      <c r="E1042" s="12" t="str">
        <f t="shared" si="283"/>
        <v/>
      </c>
      <c r="F1042" s="12" t="str">
        <f t="shared" si="284"/>
        <v/>
      </c>
      <c r="G1042" s="12"/>
      <c r="H1042"/>
      <c r="I1042"/>
      <c r="J1042" s="12">
        <f t="shared" si="285"/>
        <v>0</v>
      </c>
      <c r="K1042" s="12" t="str">
        <f t="shared" si="286"/>
        <v/>
      </c>
      <c r="L1042" s="12" t="str">
        <f t="shared" si="287"/>
        <v/>
      </c>
      <c r="M1042" s="12" t="str">
        <f t="shared" si="288"/>
        <v/>
      </c>
      <c r="N1042" s="12"/>
      <c r="P1042"/>
      <c r="Q1042"/>
      <c r="R1042" s="12">
        <f t="shared" si="289"/>
        <v>0</v>
      </c>
      <c r="S1042" s="12" t="str">
        <f t="shared" si="290"/>
        <v/>
      </c>
      <c r="T1042" s="12" t="str">
        <f t="shared" si="291"/>
        <v/>
      </c>
      <c r="U1042" s="12" t="str">
        <f t="shared" si="292"/>
        <v/>
      </c>
      <c r="V1042" s="12"/>
      <c r="Y1042" s="12">
        <f t="shared" si="293"/>
        <v>0</v>
      </c>
      <c r="Z1042" s="12">
        <f t="shared" si="294"/>
        <v>0</v>
      </c>
      <c r="AA1042" s="12" t="str">
        <f t="shared" si="295"/>
        <v/>
      </c>
      <c r="AB1042" s="12" t="str">
        <f t="shared" si="296"/>
        <v/>
      </c>
      <c r="AC1042" s="12" t="str">
        <f t="shared" si="297"/>
        <v/>
      </c>
      <c r="AD1042" s="12" t="str">
        <f>IF(OR(AE1042="",AE1042="(blank)",AE1042="Grand Total"),"",MAX($AD$3:AD1041)+1)</f>
        <v/>
      </c>
    </row>
    <row r="1043" spans="3:30">
      <c r="C1043" s="12">
        <f t="shared" si="281"/>
        <v>0</v>
      </c>
      <c r="D1043" s="12">
        <f t="shared" si="282"/>
        <v>0</v>
      </c>
      <c r="E1043" s="12" t="str">
        <f t="shared" si="283"/>
        <v/>
      </c>
      <c r="F1043" s="12" t="str">
        <f t="shared" si="284"/>
        <v/>
      </c>
      <c r="G1043" s="12"/>
      <c r="H1043"/>
      <c r="I1043"/>
      <c r="J1043" s="12">
        <f t="shared" si="285"/>
        <v>0</v>
      </c>
      <c r="K1043" s="12" t="str">
        <f t="shared" si="286"/>
        <v/>
      </c>
      <c r="L1043" s="12" t="str">
        <f t="shared" si="287"/>
        <v/>
      </c>
      <c r="M1043" s="12" t="str">
        <f t="shared" si="288"/>
        <v/>
      </c>
      <c r="N1043" s="12"/>
      <c r="P1043"/>
      <c r="Q1043"/>
      <c r="R1043" s="12">
        <f t="shared" si="289"/>
        <v>0</v>
      </c>
      <c r="S1043" s="12" t="str">
        <f t="shared" si="290"/>
        <v/>
      </c>
      <c r="T1043" s="12" t="str">
        <f t="shared" si="291"/>
        <v/>
      </c>
      <c r="U1043" s="12" t="str">
        <f t="shared" si="292"/>
        <v/>
      </c>
      <c r="V1043" s="12"/>
      <c r="Y1043" s="12">
        <f t="shared" si="293"/>
        <v>0</v>
      </c>
      <c r="Z1043" s="12">
        <f t="shared" si="294"/>
        <v>0</v>
      </c>
      <c r="AA1043" s="12" t="str">
        <f t="shared" si="295"/>
        <v/>
      </c>
      <c r="AB1043" s="12" t="str">
        <f t="shared" si="296"/>
        <v/>
      </c>
      <c r="AC1043" s="12" t="str">
        <f t="shared" si="297"/>
        <v/>
      </c>
      <c r="AD1043" s="12" t="str">
        <f>IF(OR(AE1043="",AE1043="(blank)",AE1043="Grand Total"),"",MAX($AD$3:AD1042)+1)</f>
        <v/>
      </c>
    </row>
    <row r="1044" spans="3:30">
      <c r="C1044" s="12">
        <f t="shared" si="281"/>
        <v>0</v>
      </c>
      <c r="D1044" s="12">
        <f t="shared" si="282"/>
        <v>0</v>
      </c>
      <c r="E1044" s="12" t="str">
        <f t="shared" si="283"/>
        <v/>
      </c>
      <c r="F1044" s="12" t="str">
        <f t="shared" si="284"/>
        <v/>
      </c>
      <c r="G1044" s="12"/>
      <c r="H1044"/>
      <c r="I1044"/>
      <c r="J1044" s="12">
        <f t="shared" si="285"/>
        <v>0</v>
      </c>
      <c r="K1044" s="12" t="str">
        <f t="shared" si="286"/>
        <v/>
      </c>
      <c r="L1044" s="12" t="str">
        <f t="shared" si="287"/>
        <v/>
      </c>
      <c r="M1044" s="12" t="str">
        <f t="shared" si="288"/>
        <v/>
      </c>
      <c r="N1044" s="12"/>
      <c r="P1044"/>
      <c r="Q1044"/>
      <c r="R1044" s="12">
        <f t="shared" si="289"/>
        <v>0</v>
      </c>
      <c r="S1044" s="12" t="str">
        <f t="shared" si="290"/>
        <v/>
      </c>
      <c r="T1044" s="12" t="str">
        <f t="shared" si="291"/>
        <v/>
      </c>
      <c r="U1044" s="12" t="str">
        <f t="shared" si="292"/>
        <v/>
      </c>
      <c r="V1044" s="12"/>
      <c r="Y1044" s="12">
        <f t="shared" si="293"/>
        <v>0</v>
      </c>
      <c r="Z1044" s="12">
        <f t="shared" si="294"/>
        <v>0</v>
      </c>
      <c r="AA1044" s="12" t="str">
        <f t="shared" si="295"/>
        <v/>
      </c>
      <c r="AB1044" s="12" t="str">
        <f t="shared" si="296"/>
        <v/>
      </c>
      <c r="AC1044" s="12" t="str">
        <f t="shared" si="297"/>
        <v/>
      </c>
      <c r="AD1044" s="12" t="str">
        <f>IF(OR(AE1044="",AE1044="(blank)",AE1044="Grand Total"),"",MAX($AD$3:AD1043)+1)</f>
        <v/>
      </c>
    </row>
    <row r="1045" spans="3:30">
      <c r="C1045" s="12">
        <f t="shared" si="281"/>
        <v>0</v>
      </c>
      <c r="D1045" s="12">
        <f t="shared" si="282"/>
        <v>0</v>
      </c>
      <c r="E1045" s="12" t="str">
        <f t="shared" si="283"/>
        <v/>
      </c>
      <c r="F1045" s="12" t="str">
        <f t="shared" si="284"/>
        <v/>
      </c>
      <c r="G1045" s="12"/>
      <c r="H1045"/>
      <c r="I1045"/>
      <c r="J1045" s="12">
        <f t="shared" si="285"/>
        <v>0</v>
      </c>
      <c r="K1045" s="12" t="str">
        <f t="shared" si="286"/>
        <v/>
      </c>
      <c r="L1045" s="12" t="str">
        <f t="shared" si="287"/>
        <v/>
      </c>
      <c r="M1045" s="12" t="str">
        <f t="shared" si="288"/>
        <v/>
      </c>
      <c r="N1045" s="12"/>
      <c r="P1045"/>
      <c r="Q1045"/>
      <c r="R1045" s="12">
        <f t="shared" si="289"/>
        <v>0</v>
      </c>
      <c r="S1045" s="12" t="str">
        <f t="shared" si="290"/>
        <v/>
      </c>
      <c r="T1045" s="12" t="str">
        <f t="shared" si="291"/>
        <v/>
      </c>
      <c r="U1045" s="12" t="str">
        <f t="shared" si="292"/>
        <v/>
      </c>
      <c r="V1045" s="12"/>
      <c r="Y1045" s="12">
        <f t="shared" si="293"/>
        <v>0</v>
      </c>
      <c r="Z1045" s="12">
        <f t="shared" si="294"/>
        <v>0</v>
      </c>
      <c r="AA1045" s="12" t="str">
        <f t="shared" si="295"/>
        <v/>
      </c>
      <c r="AB1045" s="12" t="str">
        <f t="shared" si="296"/>
        <v/>
      </c>
      <c r="AC1045" s="12" t="str">
        <f t="shared" si="297"/>
        <v/>
      </c>
      <c r="AD1045" s="12" t="str">
        <f>IF(OR(AE1045="",AE1045="(blank)",AE1045="Grand Total"),"",MAX($AD$3:AD1044)+1)</f>
        <v/>
      </c>
    </row>
    <row r="1046" spans="3:30">
      <c r="C1046" s="12">
        <f t="shared" ref="C1046:C1109" si="298">IF(OR(B1046="",A1046=""),0,C1045+1)</f>
        <v>0</v>
      </c>
      <c r="D1046" s="12">
        <f t="shared" ref="D1046:D1109" si="299">IF(C1046=0,A1046,D1045)</f>
        <v>0</v>
      </c>
      <c r="E1046" s="12" t="str">
        <f t="shared" ref="E1046:E1109" si="300">IF(C1046=0,"",D1046&amp;C1046)</f>
        <v/>
      </c>
      <c r="F1046" s="12" t="str">
        <f t="shared" ref="F1046:F1109" si="301">IF(E1046="","",A1046)</f>
        <v/>
      </c>
      <c r="G1046" s="12"/>
      <c r="H1046"/>
      <c r="I1046"/>
      <c r="J1046" s="12">
        <f t="shared" ref="J1046:J1109" si="302">IF(OR(I1046="",H1046="",H1046="Grand Total"),0,J1045+1)</f>
        <v>0</v>
      </c>
      <c r="K1046" s="12" t="str">
        <f t="shared" ref="K1046:K1109" si="303">IF(H1046="Grand Total","",IF(OR(H1046="",H1046="(blank)"),K1045,IF(J1046=0,H1046,K1045)))</f>
        <v/>
      </c>
      <c r="L1046" s="12" t="str">
        <f t="shared" ref="L1046:L1109" si="304">IF(OR(H1046="",J1046=0),"",K1046&amp;J1046)</f>
        <v/>
      </c>
      <c r="M1046" s="12" t="str">
        <f t="shared" ref="M1046:M1109" si="305">IF(L1046="","",H1046)</f>
        <v/>
      </c>
      <c r="N1046" s="12"/>
      <c r="P1046"/>
      <c r="Q1046"/>
      <c r="R1046" s="12">
        <f t="shared" ref="R1046:R1109" si="306">IF(OR(Q1046="",P1046="",P1046="Grand Total"),0,R1045+1)</f>
        <v>0</v>
      </c>
      <c r="S1046" s="12" t="str">
        <f t="shared" ref="S1046:S1109" si="307">IF(P1046="Grand Total","",IF(OR(P1046="",P1046="(blank)"),S1045,IF(R1046=0,P1046,S1045)))</f>
        <v/>
      </c>
      <c r="T1046" s="12" t="str">
        <f t="shared" ref="T1046:T1109" si="308">IF(OR(P1046="",R1046=0),"",S1046&amp;R1046)</f>
        <v/>
      </c>
      <c r="U1046" s="12" t="str">
        <f t="shared" ref="U1046:U1109" si="309">IF(T1046="","",P1046)</f>
        <v/>
      </c>
      <c r="V1046" s="12"/>
      <c r="Y1046" s="12">
        <f t="shared" ref="Y1046:Y1109" si="310">IF(X1046="",0,Y1045+1)</f>
        <v>0</v>
      </c>
      <c r="Z1046" s="12">
        <f t="shared" ref="Z1046:Z1109" si="311">IF(Z1045="(blank)",W1046,IF(AND(Y1046=0,Y1045=0),Z1045,IF(AND(Y1046=0,X1047=""),W1046,Z1045)))</f>
        <v>0</v>
      </c>
      <c r="AA1046" s="12" t="str">
        <f t="shared" ref="AA1046:AA1109" si="312">IF(Z1046=W1046,"",IF(X1046&lt;&gt;"",AA1045,Z1046&amp;W1046))</f>
        <v/>
      </c>
      <c r="AB1046" s="12" t="str">
        <f t="shared" ref="AB1046:AB1109" si="313">IF(Y1046=0,"",AA1046&amp;Y1046)</f>
        <v/>
      </c>
      <c r="AC1046" s="12" t="str">
        <f t="shared" ref="AC1046:AC1109" si="314">IF(AB1046="","",IF(W1046="","",W1046))</f>
        <v/>
      </c>
      <c r="AD1046" s="12" t="str">
        <f>IF(OR(AE1046="",AE1046="(blank)",AE1046="Grand Total"),"",MAX($AD$3:AD1045)+1)</f>
        <v/>
      </c>
    </row>
    <row r="1047" spans="3:30">
      <c r="C1047" s="12">
        <f t="shared" si="298"/>
        <v>0</v>
      </c>
      <c r="D1047" s="12">
        <f t="shared" si="299"/>
        <v>0</v>
      </c>
      <c r="E1047" s="12" t="str">
        <f t="shared" si="300"/>
        <v/>
      </c>
      <c r="F1047" s="12" t="str">
        <f t="shared" si="301"/>
        <v/>
      </c>
      <c r="G1047" s="12"/>
      <c r="H1047"/>
      <c r="I1047"/>
      <c r="J1047" s="12">
        <f t="shared" si="302"/>
        <v>0</v>
      </c>
      <c r="K1047" s="12" t="str">
        <f t="shared" si="303"/>
        <v/>
      </c>
      <c r="L1047" s="12" t="str">
        <f t="shared" si="304"/>
        <v/>
      </c>
      <c r="M1047" s="12" t="str">
        <f t="shared" si="305"/>
        <v/>
      </c>
      <c r="N1047" s="12"/>
      <c r="P1047"/>
      <c r="Q1047"/>
      <c r="R1047" s="12">
        <f t="shared" si="306"/>
        <v>0</v>
      </c>
      <c r="S1047" s="12" t="str">
        <f t="shared" si="307"/>
        <v/>
      </c>
      <c r="T1047" s="12" t="str">
        <f t="shared" si="308"/>
        <v/>
      </c>
      <c r="U1047" s="12" t="str">
        <f t="shared" si="309"/>
        <v/>
      </c>
      <c r="V1047" s="12"/>
      <c r="Y1047" s="12">
        <f t="shared" si="310"/>
        <v>0</v>
      </c>
      <c r="Z1047" s="12">
        <f t="shared" si="311"/>
        <v>0</v>
      </c>
      <c r="AA1047" s="12" t="str">
        <f t="shared" si="312"/>
        <v/>
      </c>
      <c r="AB1047" s="12" t="str">
        <f t="shared" si="313"/>
        <v/>
      </c>
      <c r="AC1047" s="12" t="str">
        <f t="shared" si="314"/>
        <v/>
      </c>
      <c r="AD1047" s="12" t="str">
        <f>IF(OR(AE1047="",AE1047="(blank)",AE1047="Grand Total"),"",MAX($AD$3:AD1046)+1)</f>
        <v/>
      </c>
    </row>
    <row r="1048" spans="3:30">
      <c r="C1048" s="12">
        <f t="shared" si="298"/>
        <v>0</v>
      </c>
      <c r="D1048" s="12">
        <f t="shared" si="299"/>
        <v>0</v>
      </c>
      <c r="E1048" s="12" t="str">
        <f t="shared" si="300"/>
        <v/>
      </c>
      <c r="F1048" s="12" t="str">
        <f t="shared" si="301"/>
        <v/>
      </c>
      <c r="G1048" s="12"/>
      <c r="H1048"/>
      <c r="I1048"/>
      <c r="J1048" s="12">
        <f t="shared" si="302"/>
        <v>0</v>
      </c>
      <c r="K1048" s="12" t="str">
        <f t="shared" si="303"/>
        <v/>
      </c>
      <c r="L1048" s="12" t="str">
        <f t="shared" si="304"/>
        <v/>
      </c>
      <c r="M1048" s="12" t="str">
        <f t="shared" si="305"/>
        <v/>
      </c>
      <c r="N1048" s="12"/>
      <c r="P1048"/>
      <c r="Q1048"/>
      <c r="R1048" s="12">
        <f t="shared" si="306"/>
        <v>0</v>
      </c>
      <c r="S1048" s="12" t="str">
        <f t="shared" si="307"/>
        <v/>
      </c>
      <c r="T1048" s="12" t="str">
        <f t="shared" si="308"/>
        <v/>
      </c>
      <c r="U1048" s="12" t="str">
        <f t="shared" si="309"/>
        <v/>
      </c>
      <c r="V1048" s="12"/>
      <c r="Y1048" s="12">
        <f t="shared" si="310"/>
        <v>0</v>
      </c>
      <c r="Z1048" s="12">
        <f t="shared" si="311"/>
        <v>0</v>
      </c>
      <c r="AA1048" s="12" t="str">
        <f t="shared" si="312"/>
        <v/>
      </c>
      <c r="AB1048" s="12" t="str">
        <f t="shared" si="313"/>
        <v/>
      </c>
      <c r="AC1048" s="12" t="str">
        <f t="shared" si="314"/>
        <v/>
      </c>
      <c r="AD1048" s="12" t="str">
        <f>IF(OR(AE1048="",AE1048="(blank)",AE1048="Grand Total"),"",MAX($AD$3:AD1047)+1)</f>
        <v/>
      </c>
    </row>
    <row r="1049" spans="3:30">
      <c r="C1049" s="12">
        <f t="shared" si="298"/>
        <v>0</v>
      </c>
      <c r="D1049" s="12">
        <f t="shared" si="299"/>
        <v>0</v>
      </c>
      <c r="E1049" s="12" t="str">
        <f t="shared" si="300"/>
        <v/>
      </c>
      <c r="F1049" s="12" t="str">
        <f t="shared" si="301"/>
        <v/>
      </c>
      <c r="G1049" s="12"/>
      <c r="H1049"/>
      <c r="I1049"/>
      <c r="J1049" s="12">
        <f t="shared" si="302"/>
        <v>0</v>
      </c>
      <c r="K1049" s="12" t="str">
        <f t="shared" si="303"/>
        <v/>
      </c>
      <c r="L1049" s="12" t="str">
        <f t="shared" si="304"/>
        <v/>
      </c>
      <c r="M1049" s="12" t="str">
        <f t="shared" si="305"/>
        <v/>
      </c>
      <c r="N1049" s="12"/>
      <c r="P1049"/>
      <c r="Q1049"/>
      <c r="R1049" s="12">
        <f t="shared" si="306"/>
        <v>0</v>
      </c>
      <c r="S1049" s="12" t="str">
        <f t="shared" si="307"/>
        <v/>
      </c>
      <c r="T1049" s="12" t="str">
        <f t="shared" si="308"/>
        <v/>
      </c>
      <c r="U1049" s="12" t="str">
        <f t="shared" si="309"/>
        <v/>
      </c>
      <c r="V1049" s="12"/>
      <c r="Y1049" s="12">
        <f t="shared" si="310"/>
        <v>0</v>
      </c>
      <c r="Z1049" s="12">
        <f t="shared" si="311"/>
        <v>0</v>
      </c>
      <c r="AA1049" s="12" t="str">
        <f t="shared" si="312"/>
        <v/>
      </c>
      <c r="AB1049" s="12" t="str">
        <f t="shared" si="313"/>
        <v/>
      </c>
      <c r="AC1049" s="12" t="str">
        <f t="shared" si="314"/>
        <v/>
      </c>
      <c r="AD1049" s="12" t="str">
        <f>IF(OR(AE1049="",AE1049="(blank)",AE1049="Grand Total"),"",MAX($AD$3:AD1048)+1)</f>
        <v/>
      </c>
    </row>
    <row r="1050" spans="3:30">
      <c r="C1050" s="12">
        <f t="shared" si="298"/>
        <v>0</v>
      </c>
      <c r="D1050" s="12">
        <f t="shared" si="299"/>
        <v>0</v>
      </c>
      <c r="E1050" s="12" t="str">
        <f t="shared" si="300"/>
        <v/>
      </c>
      <c r="F1050" s="12" t="str">
        <f t="shared" si="301"/>
        <v/>
      </c>
      <c r="G1050" s="12"/>
      <c r="H1050"/>
      <c r="I1050"/>
      <c r="J1050" s="12">
        <f t="shared" si="302"/>
        <v>0</v>
      </c>
      <c r="K1050" s="12" t="str">
        <f t="shared" si="303"/>
        <v/>
      </c>
      <c r="L1050" s="12" t="str">
        <f t="shared" si="304"/>
        <v/>
      </c>
      <c r="M1050" s="12" t="str">
        <f t="shared" si="305"/>
        <v/>
      </c>
      <c r="N1050" s="12"/>
      <c r="P1050"/>
      <c r="Q1050"/>
      <c r="R1050" s="12">
        <f t="shared" si="306"/>
        <v>0</v>
      </c>
      <c r="S1050" s="12" t="str">
        <f t="shared" si="307"/>
        <v/>
      </c>
      <c r="T1050" s="12" t="str">
        <f t="shared" si="308"/>
        <v/>
      </c>
      <c r="U1050" s="12" t="str">
        <f t="shared" si="309"/>
        <v/>
      </c>
      <c r="V1050" s="12"/>
      <c r="Y1050" s="12">
        <f t="shared" si="310"/>
        <v>0</v>
      </c>
      <c r="Z1050" s="12">
        <f t="shared" si="311"/>
        <v>0</v>
      </c>
      <c r="AA1050" s="12" t="str">
        <f t="shared" si="312"/>
        <v/>
      </c>
      <c r="AB1050" s="12" t="str">
        <f t="shared" si="313"/>
        <v/>
      </c>
      <c r="AC1050" s="12" t="str">
        <f t="shared" si="314"/>
        <v/>
      </c>
      <c r="AD1050" s="12" t="str">
        <f>IF(OR(AE1050="",AE1050="(blank)",AE1050="Grand Total"),"",MAX($AD$3:AD1049)+1)</f>
        <v/>
      </c>
    </row>
    <row r="1051" spans="3:30">
      <c r="C1051" s="12">
        <f t="shared" si="298"/>
        <v>0</v>
      </c>
      <c r="D1051" s="12">
        <f t="shared" si="299"/>
        <v>0</v>
      </c>
      <c r="E1051" s="12" t="str">
        <f t="shared" si="300"/>
        <v/>
      </c>
      <c r="F1051" s="12" t="str">
        <f t="shared" si="301"/>
        <v/>
      </c>
      <c r="G1051" s="12"/>
      <c r="H1051"/>
      <c r="I1051"/>
      <c r="J1051" s="12">
        <f t="shared" si="302"/>
        <v>0</v>
      </c>
      <c r="K1051" s="12" t="str">
        <f t="shared" si="303"/>
        <v/>
      </c>
      <c r="L1051" s="12" t="str">
        <f t="shared" si="304"/>
        <v/>
      </c>
      <c r="M1051" s="12" t="str">
        <f t="shared" si="305"/>
        <v/>
      </c>
      <c r="N1051" s="12"/>
      <c r="P1051"/>
      <c r="Q1051"/>
      <c r="R1051" s="12">
        <f t="shared" si="306"/>
        <v>0</v>
      </c>
      <c r="S1051" s="12" t="str">
        <f t="shared" si="307"/>
        <v/>
      </c>
      <c r="T1051" s="12" t="str">
        <f t="shared" si="308"/>
        <v/>
      </c>
      <c r="U1051" s="12" t="str">
        <f t="shared" si="309"/>
        <v/>
      </c>
      <c r="V1051" s="12"/>
      <c r="Y1051" s="12">
        <f t="shared" si="310"/>
        <v>0</v>
      </c>
      <c r="Z1051" s="12">
        <f t="shared" si="311"/>
        <v>0</v>
      </c>
      <c r="AA1051" s="12" t="str">
        <f t="shared" si="312"/>
        <v/>
      </c>
      <c r="AB1051" s="12" t="str">
        <f t="shared" si="313"/>
        <v/>
      </c>
      <c r="AC1051" s="12" t="str">
        <f t="shared" si="314"/>
        <v/>
      </c>
      <c r="AD1051" s="12" t="str">
        <f>IF(OR(AE1051="",AE1051="(blank)",AE1051="Grand Total"),"",MAX($AD$3:AD1050)+1)</f>
        <v/>
      </c>
    </row>
    <row r="1052" spans="3:30">
      <c r="C1052" s="12">
        <f t="shared" si="298"/>
        <v>0</v>
      </c>
      <c r="D1052" s="12">
        <f t="shared" si="299"/>
        <v>0</v>
      </c>
      <c r="E1052" s="12" t="str">
        <f t="shared" si="300"/>
        <v/>
      </c>
      <c r="F1052" s="12" t="str">
        <f t="shared" si="301"/>
        <v/>
      </c>
      <c r="G1052" s="12"/>
      <c r="H1052"/>
      <c r="I1052"/>
      <c r="J1052" s="12">
        <f t="shared" si="302"/>
        <v>0</v>
      </c>
      <c r="K1052" s="12" t="str">
        <f t="shared" si="303"/>
        <v/>
      </c>
      <c r="L1052" s="12" t="str">
        <f t="shared" si="304"/>
        <v/>
      </c>
      <c r="M1052" s="12" t="str">
        <f t="shared" si="305"/>
        <v/>
      </c>
      <c r="N1052" s="12"/>
      <c r="P1052"/>
      <c r="Q1052"/>
      <c r="R1052" s="12">
        <f t="shared" si="306"/>
        <v>0</v>
      </c>
      <c r="S1052" s="12" t="str">
        <f t="shared" si="307"/>
        <v/>
      </c>
      <c r="T1052" s="12" t="str">
        <f t="shared" si="308"/>
        <v/>
      </c>
      <c r="U1052" s="12" t="str">
        <f t="shared" si="309"/>
        <v/>
      </c>
      <c r="V1052" s="12"/>
      <c r="Y1052" s="12">
        <f t="shared" si="310"/>
        <v>0</v>
      </c>
      <c r="Z1052" s="12">
        <f t="shared" si="311"/>
        <v>0</v>
      </c>
      <c r="AA1052" s="12" t="str">
        <f t="shared" si="312"/>
        <v/>
      </c>
      <c r="AB1052" s="12" t="str">
        <f t="shared" si="313"/>
        <v/>
      </c>
      <c r="AC1052" s="12" t="str">
        <f t="shared" si="314"/>
        <v/>
      </c>
      <c r="AD1052" s="12" t="str">
        <f>IF(OR(AE1052="",AE1052="(blank)",AE1052="Grand Total"),"",MAX($AD$3:AD1051)+1)</f>
        <v/>
      </c>
    </row>
    <row r="1053" spans="3:30">
      <c r="C1053" s="12">
        <f t="shared" si="298"/>
        <v>0</v>
      </c>
      <c r="D1053" s="12">
        <f t="shared" si="299"/>
        <v>0</v>
      </c>
      <c r="E1053" s="12" t="str">
        <f t="shared" si="300"/>
        <v/>
      </c>
      <c r="F1053" s="12" t="str">
        <f t="shared" si="301"/>
        <v/>
      </c>
      <c r="G1053" s="12"/>
      <c r="H1053"/>
      <c r="I1053"/>
      <c r="J1053" s="12">
        <f t="shared" si="302"/>
        <v>0</v>
      </c>
      <c r="K1053" s="12" t="str">
        <f t="shared" si="303"/>
        <v/>
      </c>
      <c r="L1053" s="12" t="str">
        <f t="shared" si="304"/>
        <v/>
      </c>
      <c r="M1053" s="12" t="str">
        <f t="shared" si="305"/>
        <v/>
      </c>
      <c r="N1053" s="12"/>
      <c r="P1053"/>
      <c r="Q1053"/>
      <c r="R1053" s="12">
        <f t="shared" si="306"/>
        <v>0</v>
      </c>
      <c r="S1053" s="12" t="str">
        <f t="shared" si="307"/>
        <v/>
      </c>
      <c r="T1053" s="12" t="str">
        <f t="shared" si="308"/>
        <v/>
      </c>
      <c r="U1053" s="12" t="str">
        <f t="shared" si="309"/>
        <v/>
      </c>
      <c r="V1053" s="12"/>
      <c r="Y1053" s="12">
        <f t="shared" si="310"/>
        <v>0</v>
      </c>
      <c r="Z1053" s="12">
        <f t="shared" si="311"/>
        <v>0</v>
      </c>
      <c r="AA1053" s="12" t="str">
        <f t="shared" si="312"/>
        <v/>
      </c>
      <c r="AB1053" s="12" t="str">
        <f t="shared" si="313"/>
        <v/>
      </c>
      <c r="AC1053" s="12" t="str">
        <f t="shared" si="314"/>
        <v/>
      </c>
      <c r="AD1053" s="12" t="str">
        <f>IF(OR(AE1053="",AE1053="(blank)",AE1053="Grand Total"),"",MAX($AD$3:AD1052)+1)</f>
        <v/>
      </c>
    </row>
    <row r="1054" spans="3:30">
      <c r="C1054" s="12">
        <f t="shared" si="298"/>
        <v>0</v>
      </c>
      <c r="D1054" s="12">
        <f t="shared" si="299"/>
        <v>0</v>
      </c>
      <c r="E1054" s="12" t="str">
        <f t="shared" si="300"/>
        <v/>
      </c>
      <c r="F1054" s="12" t="str">
        <f t="shared" si="301"/>
        <v/>
      </c>
      <c r="G1054" s="12"/>
      <c r="H1054"/>
      <c r="I1054"/>
      <c r="J1054" s="12">
        <f t="shared" si="302"/>
        <v>0</v>
      </c>
      <c r="K1054" s="12" t="str">
        <f t="shared" si="303"/>
        <v/>
      </c>
      <c r="L1054" s="12" t="str">
        <f t="shared" si="304"/>
        <v/>
      </c>
      <c r="M1054" s="12" t="str">
        <f t="shared" si="305"/>
        <v/>
      </c>
      <c r="N1054" s="12"/>
      <c r="P1054"/>
      <c r="Q1054"/>
      <c r="R1054" s="12">
        <f t="shared" si="306"/>
        <v>0</v>
      </c>
      <c r="S1054" s="12" t="str">
        <f t="shared" si="307"/>
        <v/>
      </c>
      <c r="T1054" s="12" t="str">
        <f t="shared" si="308"/>
        <v/>
      </c>
      <c r="U1054" s="12" t="str">
        <f t="shared" si="309"/>
        <v/>
      </c>
      <c r="V1054" s="12"/>
      <c r="Y1054" s="12">
        <f t="shared" si="310"/>
        <v>0</v>
      </c>
      <c r="Z1054" s="12">
        <f t="shared" si="311"/>
        <v>0</v>
      </c>
      <c r="AA1054" s="12" t="str">
        <f t="shared" si="312"/>
        <v/>
      </c>
      <c r="AB1054" s="12" t="str">
        <f t="shared" si="313"/>
        <v/>
      </c>
      <c r="AC1054" s="12" t="str">
        <f t="shared" si="314"/>
        <v/>
      </c>
      <c r="AD1054" s="12" t="str">
        <f>IF(OR(AE1054="",AE1054="(blank)",AE1054="Grand Total"),"",MAX($AD$3:AD1053)+1)</f>
        <v/>
      </c>
    </row>
    <row r="1055" spans="3:30">
      <c r="C1055" s="12">
        <f t="shared" si="298"/>
        <v>0</v>
      </c>
      <c r="D1055" s="12">
        <f t="shared" si="299"/>
        <v>0</v>
      </c>
      <c r="E1055" s="12" t="str">
        <f t="shared" si="300"/>
        <v/>
      </c>
      <c r="F1055" s="12" t="str">
        <f t="shared" si="301"/>
        <v/>
      </c>
      <c r="G1055" s="12"/>
      <c r="H1055"/>
      <c r="I1055"/>
      <c r="J1055" s="12">
        <f t="shared" si="302"/>
        <v>0</v>
      </c>
      <c r="K1055" s="12" t="str">
        <f t="shared" si="303"/>
        <v/>
      </c>
      <c r="L1055" s="12" t="str">
        <f t="shared" si="304"/>
        <v/>
      </c>
      <c r="M1055" s="12" t="str">
        <f t="shared" si="305"/>
        <v/>
      </c>
      <c r="N1055" s="12"/>
      <c r="P1055"/>
      <c r="Q1055"/>
      <c r="R1055" s="12">
        <f t="shared" si="306"/>
        <v>0</v>
      </c>
      <c r="S1055" s="12" t="str">
        <f t="shared" si="307"/>
        <v/>
      </c>
      <c r="T1055" s="12" t="str">
        <f t="shared" si="308"/>
        <v/>
      </c>
      <c r="U1055" s="12" t="str">
        <f t="shared" si="309"/>
        <v/>
      </c>
      <c r="V1055" s="12"/>
      <c r="Y1055" s="12">
        <f t="shared" si="310"/>
        <v>0</v>
      </c>
      <c r="Z1055" s="12">
        <f t="shared" si="311"/>
        <v>0</v>
      </c>
      <c r="AA1055" s="12" t="str">
        <f t="shared" si="312"/>
        <v/>
      </c>
      <c r="AB1055" s="12" t="str">
        <f t="shared" si="313"/>
        <v/>
      </c>
      <c r="AC1055" s="12" t="str">
        <f t="shared" si="314"/>
        <v/>
      </c>
      <c r="AD1055" s="12" t="str">
        <f>IF(OR(AE1055="",AE1055="(blank)",AE1055="Grand Total"),"",MAX($AD$3:AD1054)+1)</f>
        <v/>
      </c>
    </row>
    <row r="1056" spans="3:30">
      <c r="C1056" s="12">
        <f t="shared" si="298"/>
        <v>0</v>
      </c>
      <c r="D1056" s="12">
        <f t="shared" si="299"/>
        <v>0</v>
      </c>
      <c r="E1056" s="12" t="str">
        <f t="shared" si="300"/>
        <v/>
      </c>
      <c r="F1056" s="12" t="str">
        <f t="shared" si="301"/>
        <v/>
      </c>
      <c r="G1056" s="12"/>
      <c r="H1056"/>
      <c r="I1056"/>
      <c r="J1056" s="12">
        <f t="shared" si="302"/>
        <v>0</v>
      </c>
      <c r="K1056" s="12" t="str">
        <f t="shared" si="303"/>
        <v/>
      </c>
      <c r="L1056" s="12" t="str">
        <f t="shared" si="304"/>
        <v/>
      </c>
      <c r="M1056" s="12" t="str">
        <f t="shared" si="305"/>
        <v/>
      </c>
      <c r="N1056" s="12"/>
      <c r="P1056"/>
      <c r="Q1056"/>
      <c r="R1056" s="12">
        <f t="shared" si="306"/>
        <v>0</v>
      </c>
      <c r="S1056" s="12" t="str">
        <f t="shared" si="307"/>
        <v/>
      </c>
      <c r="T1056" s="12" t="str">
        <f t="shared" si="308"/>
        <v/>
      </c>
      <c r="U1056" s="12" t="str">
        <f t="shared" si="309"/>
        <v/>
      </c>
      <c r="V1056" s="12"/>
      <c r="Y1056" s="12">
        <f t="shared" si="310"/>
        <v>0</v>
      </c>
      <c r="Z1056" s="12">
        <f t="shared" si="311"/>
        <v>0</v>
      </c>
      <c r="AA1056" s="12" t="str">
        <f t="shared" si="312"/>
        <v/>
      </c>
      <c r="AB1056" s="12" t="str">
        <f t="shared" si="313"/>
        <v/>
      </c>
      <c r="AC1056" s="12" t="str">
        <f t="shared" si="314"/>
        <v/>
      </c>
      <c r="AD1056" s="12" t="str">
        <f>IF(OR(AE1056="",AE1056="(blank)",AE1056="Grand Total"),"",MAX($AD$3:AD1055)+1)</f>
        <v/>
      </c>
    </row>
    <row r="1057" spans="3:30">
      <c r="C1057" s="12">
        <f t="shared" si="298"/>
        <v>0</v>
      </c>
      <c r="D1057" s="12">
        <f t="shared" si="299"/>
        <v>0</v>
      </c>
      <c r="E1057" s="12" t="str">
        <f t="shared" si="300"/>
        <v/>
      </c>
      <c r="F1057" s="12" t="str">
        <f t="shared" si="301"/>
        <v/>
      </c>
      <c r="G1057" s="12"/>
      <c r="H1057"/>
      <c r="I1057"/>
      <c r="J1057" s="12">
        <f t="shared" si="302"/>
        <v>0</v>
      </c>
      <c r="K1057" s="12" t="str">
        <f t="shared" si="303"/>
        <v/>
      </c>
      <c r="L1057" s="12" t="str">
        <f t="shared" si="304"/>
        <v/>
      </c>
      <c r="M1057" s="12" t="str">
        <f t="shared" si="305"/>
        <v/>
      </c>
      <c r="N1057" s="12"/>
      <c r="P1057"/>
      <c r="Q1057"/>
      <c r="R1057" s="12">
        <f t="shared" si="306"/>
        <v>0</v>
      </c>
      <c r="S1057" s="12" t="str">
        <f t="shared" si="307"/>
        <v/>
      </c>
      <c r="T1057" s="12" t="str">
        <f t="shared" si="308"/>
        <v/>
      </c>
      <c r="U1057" s="12" t="str">
        <f t="shared" si="309"/>
        <v/>
      </c>
      <c r="V1057" s="12"/>
      <c r="Y1057" s="12">
        <f t="shared" si="310"/>
        <v>0</v>
      </c>
      <c r="Z1057" s="12">
        <f t="shared" si="311"/>
        <v>0</v>
      </c>
      <c r="AA1057" s="12" t="str">
        <f t="shared" si="312"/>
        <v/>
      </c>
      <c r="AB1057" s="12" t="str">
        <f t="shared" si="313"/>
        <v/>
      </c>
      <c r="AC1057" s="12" t="str">
        <f t="shared" si="314"/>
        <v/>
      </c>
      <c r="AD1057" s="12" t="str">
        <f>IF(OR(AE1057="",AE1057="(blank)",AE1057="Grand Total"),"",MAX($AD$3:AD1056)+1)</f>
        <v/>
      </c>
    </row>
    <row r="1058" spans="3:30">
      <c r="C1058" s="12">
        <f t="shared" si="298"/>
        <v>0</v>
      </c>
      <c r="D1058" s="12">
        <f t="shared" si="299"/>
        <v>0</v>
      </c>
      <c r="E1058" s="12" t="str">
        <f t="shared" si="300"/>
        <v/>
      </c>
      <c r="F1058" s="12" t="str">
        <f t="shared" si="301"/>
        <v/>
      </c>
      <c r="G1058" s="12"/>
      <c r="H1058"/>
      <c r="I1058"/>
      <c r="J1058" s="12">
        <f t="shared" si="302"/>
        <v>0</v>
      </c>
      <c r="K1058" s="12" t="str">
        <f t="shared" si="303"/>
        <v/>
      </c>
      <c r="L1058" s="12" t="str">
        <f t="shared" si="304"/>
        <v/>
      </c>
      <c r="M1058" s="12" t="str">
        <f t="shared" si="305"/>
        <v/>
      </c>
      <c r="N1058" s="12"/>
      <c r="P1058"/>
      <c r="Q1058"/>
      <c r="R1058" s="12">
        <f t="shared" si="306"/>
        <v>0</v>
      </c>
      <c r="S1058" s="12" t="str">
        <f t="shared" si="307"/>
        <v/>
      </c>
      <c r="T1058" s="12" t="str">
        <f t="shared" si="308"/>
        <v/>
      </c>
      <c r="U1058" s="12" t="str">
        <f t="shared" si="309"/>
        <v/>
      </c>
      <c r="V1058" s="12"/>
      <c r="Y1058" s="12">
        <f t="shared" si="310"/>
        <v>0</v>
      </c>
      <c r="Z1058" s="12">
        <f t="shared" si="311"/>
        <v>0</v>
      </c>
      <c r="AA1058" s="12" t="str">
        <f t="shared" si="312"/>
        <v/>
      </c>
      <c r="AB1058" s="12" t="str">
        <f t="shared" si="313"/>
        <v/>
      </c>
      <c r="AC1058" s="12" t="str">
        <f t="shared" si="314"/>
        <v/>
      </c>
      <c r="AD1058" s="12" t="str">
        <f>IF(OR(AE1058="",AE1058="(blank)",AE1058="Grand Total"),"",MAX($AD$3:AD1057)+1)</f>
        <v/>
      </c>
    </row>
    <row r="1059" spans="3:30">
      <c r="C1059" s="12">
        <f t="shared" si="298"/>
        <v>0</v>
      </c>
      <c r="D1059" s="12">
        <f t="shared" si="299"/>
        <v>0</v>
      </c>
      <c r="E1059" s="12" t="str">
        <f t="shared" si="300"/>
        <v/>
      </c>
      <c r="F1059" s="12" t="str">
        <f t="shared" si="301"/>
        <v/>
      </c>
      <c r="G1059" s="12"/>
      <c r="H1059"/>
      <c r="I1059"/>
      <c r="J1059" s="12">
        <f t="shared" si="302"/>
        <v>0</v>
      </c>
      <c r="K1059" s="12" t="str">
        <f t="shared" si="303"/>
        <v/>
      </c>
      <c r="L1059" s="12" t="str">
        <f t="shared" si="304"/>
        <v/>
      </c>
      <c r="M1059" s="12" t="str">
        <f t="shared" si="305"/>
        <v/>
      </c>
      <c r="N1059" s="12"/>
      <c r="P1059"/>
      <c r="Q1059"/>
      <c r="R1059" s="12">
        <f t="shared" si="306"/>
        <v>0</v>
      </c>
      <c r="S1059" s="12" t="str">
        <f t="shared" si="307"/>
        <v/>
      </c>
      <c r="T1059" s="12" t="str">
        <f t="shared" si="308"/>
        <v/>
      </c>
      <c r="U1059" s="12" t="str">
        <f t="shared" si="309"/>
        <v/>
      </c>
      <c r="V1059" s="12"/>
      <c r="Y1059" s="12">
        <f t="shared" si="310"/>
        <v>0</v>
      </c>
      <c r="Z1059" s="12">
        <f t="shared" si="311"/>
        <v>0</v>
      </c>
      <c r="AA1059" s="12" t="str">
        <f t="shared" si="312"/>
        <v/>
      </c>
      <c r="AB1059" s="12" t="str">
        <f t="shared" si="313"/>
        <v/>
      </c>
      <c r="AC1059" s="12" t="str">
        <f t="shared" si="314"/>
        <v/>
      </c>
      <c r="AD1059" s="12" t="str">
        <f>IF(OR(AE1059="",AE1059="(blank)",AE1059="Grand Total"),"",MAX($AD$3:AD1058)+1)</f>
        <v/>
      </c>
    </row>
    <row r="1060" spans="3:30">
      <c r="C1060" s="12">
        <f t="shared" si="298"/>
        <v>0</v>
      </c>
      <c r="D1060" s="12">
        <f t="shared" si="299"/>
        <v>0</v>
      </c>
      <c r="E1060" s="12" t="str">
        <f t="shared" si="300"/>
        <v/>
      </c>
      <c r="F1060" s="12" t="str">
        <f t="shared" si="301"/>
        <v/>
      </c>
      <c r="G1060" s="12"/>
      <c r="H1060"/>
      <c r="I1060"/>
      <c r="J1060" s="12">
        <f t="shared" si="302"/>
        <v>0</v>
      </c>
      <c r="K1060" s="12" t="str">
        <f t="shared" si="303"/>
        <v/>
      </c>
      <c r="L1060" s="12" t="str">
        <f t="shared" si="304"/>
        <v/>
      </c>
      <c r="M1060" s="12" t="str">
        <f t="shared" si="305"/>
        <v/>
      </c>
      <c r="N1060" s="12"/>
      <c r="P1060"/>
      <c r="Q1060"/>
      <c r="R1060" s="12">
        <f t="shared" si="306"/>
        <v>0</v>
      </c>
      <c r="S1060" s="12" t="str">
        <f t="shared" si="307"/>
        <v/>
      </c>
      <c r="T1060" s="12" t="str">
        <f t="shared" si="308"/>
        <v/>
      </c>
      <c r="U1060" s="12" t="str">
        <f t="shared" si="309"/>
        <v/>
      </c>
      <c r="V1060" s="12"/>
      <c r="Y1060" s="12">
        <f t="shared" si="310"/>
        <v>0</v>
      </c>
      <c r="Z1060" s="12">
        <f t="shared" si="311"/>
        <v>0</v>
      </c>
      <c r="AA1060" s="12" t="str">
        <f t="shared" si="312"/>
        <v/>
      </c>
      <c r="AB1060" s="12" t="str">
        <f t="shared" si="313"/>
        <v/>
      </c>
      <c r="AC1060" s="12" t="str">
        <f t="shared" si="314"/>
        <v/>
      </c>
      <c r="AD1060" s="12" t="str">
        <f>IF(OR(AE1060="",AE1060="(blank)",AE1060="Grand Total"),"",MAX($AD$3:AD1059)+1)</f>
        <v/>
      </c>
    </row>
    <row r="1061" spans="3:30">
      <c r="C1061" s="12">
        <f t="shared" si="298"/>
        <v>0</v>
      </c>
      <c r="D1061" s="12">
        <f t="shared" si="299"/>
        <v>0</v>
      </c>
      <c r="E1061" s="12" t="str">
        <f t="shared" si="300"/>
        <v/>
      </c>
      <c r="F1061" s="12" t="str">
        <f t="shared" si="301"/>
        <v/>
      </c>
      <c r="G1061" s="12"/>
      <c r="H1061"/>
      <c r="I1061"/>
      <c r="J1061" s="12">
        <f t="shared" si="302"/>
        <v>0</v>
      </c>
      <c r="K1061" s="12" t="str">
        <f t="shared" si="303"/>
        <v/>
      </c>
      <c r="L1061" s="12" t="str">
        <f t="shared" si="304"/>
        <v/>
      </c>
      <c r="M1061" s="12" t="str">
        <f t="shared" si="305"/>
        <v/>
      </c>
      <c r="N1061" s="12"/>
      <c r="P1061"/>
      <c r="Q1061"/>
      <c r="R1061" s="12">
        <f t="shared" si="306"/>
        <v>0</v>
      </c>
      <c r="S1061" s="12" t="str">
        <f t="shared" si="307"/>
        <v/>
      </c>
      <c r="T1061" s="12" t="str">
        <f t="shared" si="308"/>
        <v/>
      </c>
      <c r="U1061" s="12" t="str">
        <f t="shared" si="309"/>
        <v/>
      </c>
      <c r="V1061" s="12"/>
      <c r="Y1061" s="12">
        <f t="shared" si="310"/>
        <v>0</v>
      </c>
      <c r="Z1061" s="12">
        <f t="shared" si="311"/>
        <v>0</v>
      </c>
      <c r="AA1061" s="12" t="str">
        <f t="shared" si="312"/>
        <v/>
      </c>
      <c r="AB1061" s="12" t="str">
        <f t="shared" si="313"/>
        <v/>
      </c>
      <c r="AC1061" s="12" t="str">
        <f t="shared" si="314"/>
        <v/>
      </c>
      <c r="AD1061" s="12" t="str">
        <f>IF(OR(AE1061="",AE1061="(blank)",AE1061="Grand Total"),"",MAX($AD$3:AD1060)+1)</f>
        <v/>
      </c>
    </row>
    <row r="1062" spans="3:30">
      <c r="C1062" s="12">
        <f t="shared" si="298"/>
        <v>0</v>
      </c>
      <c r="D1062" s="12">
        <f t="shared" si="299"/>
        <v>0</v>
      </c>
      <c r="E1062" s="12" t="str">
        <f t="shared" si="300"/>
        <v/>
      </c>
      <c r="F1062" s="12" t="str">
        <f t="shared" si="301"/>
        <v/>
      </c>
      <c r="G1062" s="12"/>
      <c r="H1062"/>
      <c r="I1062"/>
      <c r="J1062" s="12">
        <f t="shared" si="302"/>
        <v>0</v>
      </c>
      <c r="K1062" s="12" t="str">
        <f t="shared" si="303"/>
        <v/>
      </c>
      <c r="L1062" s="12" t="str">
        <f t="shared" si="304"/>
        <v/>
      </c>
      <c r="M1062" s="12" t="str">
        <f t="shared" si="305"/>
        <v/>
      </c>
      <c r="N1062" s="12"/>
      <c r="P1062"/>
      <c r="Q1062"/>
      <c r="R1062" s="12">
        <f t="shared" si="306"/>
        <v>0</v>
      </c>
      <c r="S1062" s="12" t="str">
        <f t="shared" si="307"/>
        <v/>
      </c>
      <c r="T1062" s="12" t="str">
        <f t="shared" si="308"/>
        <v/>
      </c>
      <c r="U1062" s="12" t="str">
        <f t="shared" si="309"/>
        <v/>
      </c>
      <c r="V1062" s="12"/>
      <c r="Y1062" s="12">
        <f t="shared" si="310"/>
        <v>0</v>
      </c>
      <c r="Z1062" s="12">
        <f t="shared" si="311"/>
        <v>0</v>
      </c>
      <c r="AA1062" s="12" t="str">
        <f t="shared" si="312"/>
        <v/>
      </c>
      <c r="AB1062" s="12" t="str">
        <f t="shared" si="313"/>
        <v/>
      </c>
      <c r="AC1062" s="12" t="str">
        <f t="shared" si="314"/>
        <v/>
      </c>
      <c r="AD1062" s="12" t="str">
        <f>IF(OR(AE1062="",AE1062="(blank)",AE1062="Grand Total"),"",MAX($AD$3:AD1061)+1)</f>
        <v/>
      </c>
    </row>
    <row r="1063" spans="3:30">
      <c r="C1063" s="12">
        <f t="shared" si="298"/>
        <v>0</v>
      </c>
      <c r="D1063" s="12">
        <f t="shared" si="299"/>
        <v>0</v>
      </c>
      <c r="E1063" s="12" t="str">
        <f t="shared" si="300"/>
        <v/>
      </c>
      <c r="F1063" s="12" t="str">
        <f t="shared" si="301"/>
        <v/>
      </c>
      <c r="G1063" s="12"/>
      <c r="H1063"/>
      <c r="I1063"/>
      <c r="J1063" s="12">
        <f t="shared" si="302"/>
        <v>0</v>
      </c>
      <c r="K1063" s="12" t="str">
        <f t="shared" si="303"/>
        <v/>
      </c>
      <c r="L1063" s="12" t="str">
        <f t="shared" si="304"/>
        <v/>
      </c>
      <c r="M1063" s="12" t="str">
        <f t="shared" si="305"/>
        <v/>
      </c>
      <c r="N1063" s="12"/>
      <c r="P1063"/>
      <c r="Q1063"/>
      <c r="R1063" s="12">
        <f t="shared" si="306"/>
        <v>0</v>
      </c>
      <c r="S1063" s="12" t="str">
        <f t="shared" si="307"/>
        <v/>
      </c>
      <c r="T1063" s="12" t="str">
        <f t="shared" si="308"/>
        <v/>
      </c>
      <c r="U1063" s="12" t="str">
        <f t="shared" si="309"/>
        <v/>
      </c>
      <c r="V1063" s="12"/>
      <c r="Y1063" s="12">
        <f t="shared" si="310"/>
        <v>0</v>
      </c>
      <c r="Z1063" s="12">
        <f t="shared" si="311"/>
        <v>0</v>
      </c>
      <c r="AA1063" s="12" t="str">
        <f t="shared" si="312"/>
        <v/>
      </c>
      <c r="AB1063" s="12" t="str">
        <f t="shared" si="313"/>
        <v/>
      </c>
      <c r="AC1063" s="12" t="str">
        <f t="shared" si="314"/>
        <v/>
      </c>
      <c r="AD1063" s="12" t="str">
        <f>IF(OR(AE1063="",AE1063="(blank)",AE1063="Grand Total"),"",MAX($AD$3:AD1062)+1)</f>
        <v/>
      </c>
    </row>
    <row r="1064" spans="3:30">
      <c r="C1064" s="12">
        <f t="shared" si="298"/>
        <v>0</v>
      </c>
      <c r="D1064" s="12">
        <f t="shared" si="299"/>
        <v>0</v>
      </c>
      <c r="E1064" s="12" t="str">
        <f t="shared" si="300"/>
        <v/>
      </c>
      <c r="F1064" s="12" t="str">
        <f t="shared" si="301"/>
        <v/>
      </c>
      <c r="G1064" s="12"/>
      <c r="H1064"/>
      <c r="I1064"/>
      <c r="J1064" s="12">
        <f t="shared" si="302"/>
        <v>0</v>
      </c>
      <c r="K1064" s="12" t="str">
        <f t="shared" si="303"/>
        <v/>
      </c>
      <c r="L1064" s="12" t="str">
        <f t="shared" si="304"/>
        <v/>
      </c>
      <c r="M1064" s="12" t="str">
        <f t="shared" si="305"/>
        <v/>
      </c>
      <c r="N1064" s="12"/>
      <c r="P1064"/>
      <c r="Q1064"/>
      <c r="R1064" s="12">
        <f t="shared" si="306"/>
        <v>0</v>
      </c>
      <c r="S1064" s="12" t="str">
        <f t="shared" si="307"/>
        <v/>
      </c>
      <c r="T1064" s="12" t="str">
        <f t="shared" si="308"/>
        <v/>
      </c>
      <c r="U1064" s="12" t="str">
        <f t="shared" si="309"/>
        <v/>
      </c>
      <c r="V1064" s="12"/>
      <c r="Y1064" s="12">
        <f t="shared" si="310"/>
        <v>0</v>
      </c>
      <c r="Z1064" s="12">
        <f t="shared" si="311"/>
        <v>0</v>
      </c>
      <c r="AA1064" s="12" t="str">
        <f t="shared" si="312"/>
        <v/>
      </c>
      <c r="AB1064" s="12" t="str">
        <f t="shared" si="313"/>
        <v/>
      </c>
      <c r="AC1064" s="12" t="str">
        <f t="shared" si="314"/>
        <v/>
      </c>
      <c r="AD1064" s="12" t="str">
        <f>IF(OR(AE1064="",AE1064="(blank)",AE1064="Grand Total"),"",MAX($AD$3:AD1063)+1)</f>
        <v/>
      </c>
    </row>
    <row r="1065" spans="3:30">
      <c r="C1065" s="12">
        <f t="shared" si="298"/>
        <v>0</v>
      </c>
      <c r="D1065" s="12">
        <f t="shared" si="299"/>
        <v>0</v>
      </c>
      <c r="E1065" s="12" t="str">
        <f t="shared" si="300"/>
        <v/>
      </c>
      <c r="F1065" s="12" t="str">
        <f t="shared" si="301"/>
        <v/>
      </c>
      <c r="G1065" s="12"/>
      <c r="H1065"/>
      <c r="I1065"/>
      <c r="J1065" s="12">
        <f t="shared" si="302"/>
        <v>0</v>
      </c>
      <c r="K1065" s="12" t="str">
        <f t="shared" si="303"/>
        <v/>
      </c>
      <c r="L1065" s="12" t="str">
        <f t="shared" si="304"/>
        <v/>
      </c>
      <c r="M1065" s="12" t="str">
        <f t="shared" si="305"/>
        <v/>
      </c>
      <c r="N1065" s="12"/>
      <c r="P1065"/>
      <c r="Q1065"/>
      <c r="R1065" s="12">
        <f t="shared" si="306"/>
        <v>0</v>
      </c>
      <c r="S1065" s="12" t="str">
        <f t="shared" si="307"/>
        <v/>
      </c>
      <c r="T1065" s="12" t="str">
        <f t="shared" si="308"/>
        <v/>
      </c>
      <c r="U1065" s="12" t="str">
        <f t="shared" si="309"/>
        <v/>
      </c>
      <c r="V1065" s="12"/>
      <c r="Y1065" s="12">
        <f t="shared" si="310"/>
        <v>0</v>
      </c>
      <c r="Z1065" s="12">
        <f t="shared" si="311"/>
        <v>0</v>
      </c>
      <c r="AA1065" s="12" t="str">
        <f t="shared" si="312"/>
        <v/>
      </c>
      <c r="AB1065" s="12" t="str">
        <f t="shared" si="313"/>
        <v/>
      </c>
      <c r="AC1065" s="12" t="str">
        <f t="shared" si="314"/>
        <v/>
      </c>
      <c r="AD1065" s="12" t="str">
        <f>IF(OR(AE1065="",AE1065="(blank)",AE1065="Grand Total"),"",MAX($AD$3:AD1064)+1)</f>
        <v/>
      </c>
    </row>
    <row r="1066" spans="3:30">
      <c r="C1066" s="12">
        <f t="shared" si="298"/>
        <v>0</v>
      </c>
      <c r="D1066" s="12">
        <f t="shared" si="299"/>
        <v>0</v>
      </c>
      <c r="E1066" s="12" t="str">
        <f t="shared" si="300"/>
        <v/>
      </c>
      <c r="F1066" s="12" t="str">
        <f t="shared" si="301"/>
        <v/>
      </c>
      <c r="G1066" s="12"/>
      <c r="H1066"/>
      <c r="I1066"/>
      <c r="J1066" s="12">
        <f t="shared" si="302"/>
        <v>0</v>
      </c>
      <c r="K1066" s="12" t="str">
        <f t="shared" si="303"/>
        <v/>
      </c>
      <c r="L1066" s="12" t="str">
        <f t="shared" si="304"/>
        <v/>
      </c>
      <c r="M1066" s="12" t="str">
        <f t="shared" si="305"/>
        <v/>
      </c>
      <c r="N1066" s="12"/>
      <c r="P1066"/>
      <c r="Q1066"/>
      <c r="R1066" s="12">
        <f t="shared" si="306"/>
        <v>0</v>
      </c>
      <c r="S1066" s="12" t="str">
        <f t="shared" si="307"/>
        <v/>
      </c>
      <c r="T1066" s="12" t="str">
        <f t="shared" si="308"/>
        <v/>
      </c>
      <c r="U1066" s="12" t="str">
        <f t="shared" si="309"/>
        <v/>
      </c>
      <c r="V1066" s="12"/>
      <c r="Y1066" s="12">
        <f t="shared" si="310"/>
        <v>0</v>
      </c>
      <c r="Z1066" s="12">
        <f t="shared" si="311"/>
        <v>0</v>
      </c>
      <c r="AA1066" s="12" t="str">
        <f t="shared" si="312"/>
        <v/>
      </c>
      <c r="AB1066" s="12" t="str">
        <f t="shared" si="313"/>
        <v/>
      </c>
      <c r="AC1066" s="12" t="str">
        <f t="shared" si="314"/>
        <v/>
      </c>
      <c r="AD1066" s="12" t="str">
        <f>IF(OR(AE1066="",AE1066="(blank)",AE1066="Grand Total"),"",MAX($AD$3:AD1065)+1)</f>
        <v/>
      </c>
    </row>
    <row r="1067" spans="3:30">
      <c r="C1067" s="12">
        <f t="shared" si="298"/>
        <v>0</v>
      </c>
      <c r="D1067" s="12">
        <f t="shared" si="299"/>
        <v>0</v>
      </c>
      <c r="E1067" s="12" t="str">
        <f t="shared" si="300"/>
        <v/>
      </c>
      <c r="F1067" s="12" t="str">
        <f t="shared" si="301"/>
        <v/>
      </c>
      <c r="G1067" s="12"/>
      <c r="H1067"/>
      <c r="I1067"/>
      <c r="J1067" s="12">
        <f t="shared" si="302"/>
        <v>0</v>
      </c>
      <c r="K1067" s="12" t="str">
        <f t="shared" si="303"/>
        <v/>
      </c>
      <c r="L1067" s="12" t="str">
        <f t="shared" si="304"/>
        <v/>
      </c>
      <c r="M1067" s="12" t="str">
        <f t="shared" si="305"/>
        <v/>
      </c>
      <c r="N1067" s="12"/>
      <c r="P1067"/>
      <c r="Q1067"/>
      <c r="R1067" s="12">
        <f t="shared" si="306"/>
        <v>0</v>
      </c>
      <c r="S1067" s="12" t="str">
        <f t="shared" si="307"/>
        <v/>
      </c>
      <c r="T1067" s="12" t="str">
        <f t="shared" si="308"/>
        <v/>
      </c>
      <c r="U1067" s="12" t="str">
        <f t="shared" si="309"/>
        <v/>
      </c>
      <c r="V1067" s="12"/>
      <c r="Y1067" s="12">
        <f t="shared" si="310"/>
        <v>0</v>
      </c>
      <c r="Z1067" s="12">
        <f t="shared" si="311"/>
        <v>0</v>
      </c>
      <c r="AA1067" s="12" t="str">
        <f t="shared" si="312"/>
        <v/>
      </c>
      <c r="AB1067" s="12" t="str">
        <f t="shared" si="313"/>
        <v/>
      </c>
      <c r="AC1067" s="12" t="str">
        <f t="shared" si="314"/>
        <v/>
      </c>
      <c r="AD1067" s="12" t="str">
        <f>IF(OR(AE1067="",AE1067="(blank)",AE1067="Grand Total"),"",MAX($AD$3:AD1066)+1)</f>
        <v/>
      </c>
    </row>
    <row r="1068" spans="3:30">
      <c r="C1068" s="12">
        <f t="shared" si="298"/>
        <v>0</v>
      </c>
      <c r="D1068" s="12">
        <f t="shared" si="299"/>
        <v>0</v>
      </c>
      <c r="E1068" s="12" t="str">
        <f t="shared" si="300"/>
        <v/>
      </c>
      <c r="F1068" s="12" t="str">
        <f t="shared" si="301"/>
        <v/>
      </c>
      <c r="G1068" s="12"/>
      <c r="H1068"/>
      <c r="I1068"/>
      <c r="J1068" s="12">
        <f t="shared" si="302"/>
        <v>0</v>
      </c>
      <c r="K1068" s="12" t="str">
        <f t="shared" si="303"/>
        <v/>
      </c>
      <c r="L1068" s="12" t="str">
        <f t="shared" si="304"/>
        <v/>
      </c>
      <c r="M1068" s="12" t="str">
        <f t="shared" si="305"/>
        <v/>
      </c>
      <c r="N1068" s="12"/>
      <c r="P1068"/>
      <c r="Q1068"/>
      <c r="R1068" s="12">
        <f t="shared" si="306"/>
        <v>0</v>
      </c>
      <c r="S1068" s="12" t="str">
        <f t="shared" si="307"/>
        <v/>
      </c>
      <c r="T1068" s="12" t="str">
        <f t="shared" si="308"/>
        <v/>
      </c>
      <c r="U1068" s="12" t="str">
        <f t="shared" si="309"/>
        <v/>
      </c>
      <c r="V1068" s="12"/>
      <c r="Y1068" s="12">
        <f t="shared" si="310"/>
        <v>0</v>
      </c>
      <c r="Z1068" s="12">
        <f t="shared" si="311"/>
        <v>0</v>
      </c>
      <c r="AA1068" s="12" t="str">
        <f t="shared" si="312"/>
        <v/>
      </c>
      <c r="AB1068" s="12" t="str">
        <f t="shared" si="313"/>
        <v/>
      </c>
      <c r="AC1068" s="12" t="str">
        <f t="shared" si="314"/>
        <v/>
      </c>
      <c r="AD1068" s="12" t="str">
        <f>IF(OR(AE1068="",AE1068="(blank)",AE1068="Grand Total"),"",MAX($AD$3:AD1067)+1)</f>
        <v/>
      </c>
    </row>
    <row r="1069" spans="3:30">
      <c r="C1069" s="12">
        <f t="shared" si="298"/>
        <v>0</v>
      </c>
      <c r="D1069" s="12">
        <f t="shared" si="299"/>
        <v>0</v>
      </c>
      <c r="E1069" s="12" t="str">
        <f t="shared" si="300"/>
        <v/>
      </c>
      <c r="F1069" s="12" t="str">
        <f t="shared" si="301"/>
        <v/>
      </c>
      <c r="G1069" s="12"/>
      <c r="H1069"/>
      <c r="I1069"/>
      <c r="J1069" s="12">
        <f t="shared" si="302"/>
        <v>0</v>
      </c>
      <c r="K1069" s="12" t="str">
        <f t="shared" si="303"/>
        <v/>
      </c>
      <c r="L1069" s="12" t="str">
        <f t="shared" si="304"/>
        <v/>
      </c>
      <c r="M1069" s="12" t="str">
        <f t="shared" si="305"/>
        <v/>
      </c>
      <c r="N1069" s="12"/>
      <c r="P1069"/>
      <c r="Q1069"/>
      <c r="R1069" s="12">
        <f t="shared" si="306"/>
        <v>0</v>
      </c>
      <c r="S1069" s="12" t="str">
        <f t="shared" si="307"/>
        <v/>
      </c>
      <c r="T1069" s="12" t="str">
        <f t="shared" si="308"/>
        <v/>
      </c>
      <c r="U1069" s="12" t="str">
        <f t="shared" si="309"/>
        <v/>
      </c>
      <c r="V1069" s="12"/>
      <c r="Y1069" s="12">
        <f t="shared" si="310"/>
        <v>0</v>
      </c>
      <c r="Z1069" s="12">
        <f t="shared" si="311"/>
        <v>0</v>
      </c>
      <c r="AA1069" s="12" t="str">
        <f t="shared" si="312"/>
        <v/>
      </c>
      <c r="AB1069" s="12" t="str">
        <f t="shared" si="313"/>
        <v/>
      </c>
      <c r="AC1069" s="12" t="str">
        <f t="shared" si="314"/>
        <v/>
      </c>
      <c r="AD1069" s="12" t="str">
        <f>IF(OR(AE1069="",AE1069="(blank)",AE1069="Grand Total"),"",MAX($AD$3:AD1068)+1)</f>
        <v/>
      </c>
    </row>
    <row r="1070" spans="3:30">
      <c r="C1070" s="12">
        <f t="shared" si="298"/>
        <v>0</v>
      </c>
      <c r="D1070" s="12">
        <f t="shared" si="299"/>
        <v>0</v>
      </c>
      <c r="E1070" s="12" t="str">
        <f t="shared" si="300"/>
        <v/>
      </c>
      <c r="F1070" s="12" t="str">
        <f t="shared" si="301"/>
        <v/>
      </c>
      <c r="G1070" s="12"/>
      <c r="H1070"/>
      <c r="I1070"/>
      <c r="J1070" s="12">
        <f t="shared" si="302"/>
        <v>0</v>
      </c>
      <c r="K1070" s="12" t="str">
        <f t="shared" si="303"/>
        <v/>
      </c>
      <c r="L1070" s="12" t="str">
        <f t="shared" si="304"/>
        <v/>
      </c>
      <c r="M1070" s="12" t="str">
        <f t="shared" si="305"/>
        <v/>
      </c>
      <c r="N1070" s="12"/>
      <c r="P1070"/>
      <c r="Q1070"/>
      <c r="R1070" s="12">
        <f t="shared" si="306"/>
        <v>0</v>
      </c>
      <c r="S1070" s="12" t="str">
        <f t="shared" si="307"/>
        <v/>
      </c>
      <c r="T1070" s="12" t="str">
        <f t="shared" si="308"/>
        <v/>
      </c>
      <c r="U1070" s="12" t="str">
        <f t="shared" si="309"/>
        <v/>
      </c>
      <c r="V1070" s="12"/>
      <c r="Y1070" s="12">
        <f t="shared" si="310"/>
        <v>0</v>
      </c>
      <c r="Z1070" s="12">
        <f t="shared" si="311"/>
        <v>0</v>
      </c>
      <c r="AA1070" s="12" t="str">
        <f t="shared" si="312"/>
        <v/>
      </c>
      <c r="AB1070" s="12" t="str">
        <f t="shared" si="313"/>
        <v/>
      </c>
      <c r="AC1070" s="12" t="str">
        <f t="shared" si="314"/>
        <v/>
      </c>
      <c r="AD1070" s="12" t="str">
        <f>IF(OR(AE1070="",AE1070="(blank)",AE1070="Grand Total"),"",MAX($AD$3:AD1069)+1)</f>
        <v/>
      </c>
    </row>
    <row r="1071" spans="3:30">
      <c r="C1071" s="12">
        <f t="shared" si="298"/>
        <v>0</v>
      </c>
      <c r="D1071" s="12">
        <f t="shared" si="299"/>
        <v>0</v>
      </c>
      <c r="E1071" s="12" t="str">
        <f t="shared" si="300"/>
        <v/>
      </c>
      <c r="F1071" s="12" t="str">
        <f t="shared" si="301"/>
        <v/>
      </c>
      <c r="G1071" s="12"/>
      <c r="H1071"/>
      <c r="I1071"/>
      <c r="J1071" s="12">
        <f t="shared" si="302"/>
        <v>0</v>
      </c>
      <c r="K1071" s="12" t="str">
        <f t="shared" si="303"/>
        <v/>
      </c>
      <c r="L1071" s="12" t="str">
        <f t="shared" si="304"/>
        <v/>
      </c>
      <c r="M1071" s="12" t="str">
        <f t="shared" si="305"/>
        <v/>
      </c>
      <c r="N1071" s="12"/>
      <c r="P1071"/>
      <c r="Q1071"/>
      <c r="R1071" s="12">
        <f t="shared" si="306"/>
        <v>0</v>
      </c>
      <c r="S1071" s="12" t="str">
        <f t="shared" si="307"/>
        <v/>
      </c>
      <c r="T1071" s="12" t="str">
        <f t="shared" si="308"/>
        <v/>
      </c>
      <c r="U1071" s="12" t="str">
        <f t="shared" si="309"/>
        <v/>
      </c>
      <c r="V1071" s="12"/>
      <c r="Y1071" s="12">
        <f t="shared" si="310"/>
        <v>0</v>
      </c>
      <c r="Z1071" s="12">
        <f t="shared" si="311"/>
        <v>0</v>
      </c>
      <c r="AA1071" s="12" t="str">
        <f t="shared" si="312"/>
        <v/>
      </c>
      <c r="AB1071" s="12" t="str">
        <f t="shared" si="313"/>
        <v/>
      </c>
      <c r="AC1071" s="12" t="str">
        <f t="shared" si="314"/>
        <v/>
      </c>
      <c r="AD1071" s="12" t="str">
        <f>IF(OR(AE1071="",AE1071="(blank)",AE1071="Grand Total"),"",MAX($AD$3:AD1070)+1)</f>
        <v/>
      </c>
    </row>
    <row r="1072" spans="3:30">
      <c r="C1072" s="12">
        <f t="shared" si="298"/>
        <v>0</v>
      </c>
      <c r="D1072" s="12">
        <f t="shared" si="299"/>
        <v>0</v>
      </c>
      <c r="E1072" s="12" t="str">
        <f t="shared" si="300"/>
        <v/>
      </c>
      <c r="F1072" s="12" t="str">
        <f t="shared" si="301"/>
        <v/>
      </c>
      <c r="G1072" s="12"/>
      <c r="H1072"/>
      <c r="I1072"/>
      <c r="J1072" s="12">
        <f t="shared" si="302"/>
        <v>0</v>
      </c>
      <c r="K1072" s="12" t="str">
        <f t="shared" si="303"/>
        <v/>
      </c>
      <c r="L1072" s="12" t="str">
        <f t="shared" si="304"/>
        <v/>
      </c>
      <c r="M1072" s="12" t="str">
        <f t="shared" si="305"/>
        <v/>
      </c>
      <c r="N1072" s="12"/>
      <c r="P1072"/>
      <c r="Q1072"/>
      <c r="R1072" s="12">
        <f t="shared" si="306"/>
        <v>0</v>
      </c>
      <c r="S1072" s="12" t="str">
        <f t="shared" si="307"/>
        <v/>
      </c>
      <c r="T1072" s="12" t="str">
        <f t="shared" si="308"/>
        <v/>
      </c>
      <c r="U1072" s="12" t="str">
        <f t="shared" si="309"/>
        <v/>
      </c>
      <c r="V1072" s="12"/>
      <c r="Y1072" s="12">
        <f t="shared" si="310"/>
        <v>0</v>
      </c>
      <c r="Z1072" s="12">
        <f t="shared" si="311"/>
        <v>0</v>
      </c>
      <c r="AA1072" s="12" t="str">
        <f t="shared" si="312"/>
        <v/>
      </c>
      <c r="AB1072" s="12" t="str">
        <f t="shared" si="313"/>
        <v/>
      </c>
      <c r="AC1072" s="12" t="str">
        <f t="shared" si="314"/>
        <v/>
      </c>
      <c r="AD1072" s="12" t="str">
        <f>IF(OR(AE1072="",AE1072="(blank)",AE1072="Grand Total"),"",MAX($AD$3:AD1071)+1)</f>
        <v/>
      </c>
    </row>
    <row r="1073" spans="3:30">
      <c r="C1073" s="12">
        <f t="shared" si="298"/>
        <v>0</v>
      </c>
      <c r="D1073" s="12">
        <f t="shared" si="299"/>
        <v>0</v>
      </c>
      <c r="E1073" s="12" t="str">
        <f t="shared" si="300"/>
        <v/>
      </c>
      <c r="F1073" s="12" t="str">
        <f t="shared" si="301"/>
        <v/>
      </c>
      <c r="G1073" s="12"/>
      <c r="H1073"/>
      <c r="I1073"/>
      <c r="J1073" s="12">
        <f t="shared" si="302"/>
        <v>0</v>
      </c>
      <c r="K1073" s="12" t="str">
        <f t="shared" si="303"/>
        <v/>
      </c>
      <c r="L1073" s="12" t="str">
        <f t="shared" si="304"/>
        <v/>
      </c>
      <c r="M1073" s="12" t="str">
        <f t="shared" si="305"/>
        <v/>
      </c>
      <c r="N1073" s="12"/>
      <c r="P1073"/>
      <c r="Q1073"/>
      <c r="R1073" s="12">
        <f t="shared" si="306"/>
        <v>0</v>
      </c>
      <c r="S1073" s="12" t="str">
        <f t="shared" si="307"/>
        <v/>
      </c>
      <c r="T1073" s="12" t="str">
        <f t="shared" si="308"/>
        <v/>
      </c>
      <c r="U1073" s="12" t="str">
        <f t="shared" si="309"/>
        <v/>
      </c>
      <c r="V1073" s="12"/>
      <c r="Y1073" s="12">
        <f t="shared" si="310"/>
        <v>0</v>
      </c>
      <c r="Z1073" s="12">
        <f t="shared" si="311"/>
        <v>0</v>
      </c>
      <c r="AA1073" s="12" t="str">
        <f t="shared" si="312"/>
        <v/>
      </c>
      <c r="AB1073" s="12" t="str">
        <f t="shared" si="313"/>
        <v/>
      </c>
      <c r="AC1073" s="12" t="str">
        <f t="shared" si="314"/>
        <v/>
      </c>
      <c r="AD1073" s="12" t="str">
        <f>IF(OR(AE1073="",AE1073="(blank)",AE1073="Grand Total"),"",MAX($AD$3:AD1072)+1)</f>
        <v/>
      </c>
    </row>
    <row r="1074" spans="3:30">
      <c r="C1074" s="12">
        <f t="shared" si="298"/>
        <v>0</v>
      </c>
      <c r="D1074" s="12">
        <f t="shared" si="299"/>
        <v>0</v>
      </c>
      <c r="E1074" s="12" t="str">
        <f t="shared" si="300"/>
        <v/>
      </c>
      <c r="F1074" s="12" t="str">
        <f t="shared" si="301"/>
        <v/>
      </c>
      <c r="G1074" s="12"/>
      <c r="H1074"/>
      <c r="I1074"/>
      <c r="J1074" s="12">
        <f t="shared" si="302"/>
        <v>0</v>
      </c>
      <c r="K1074" s="12" t="str">
        <f t="shared" si="303"/>
        <v/>
      </c>
      <c r="L1074" s="12" t="str">
        <f t="shared" si="304"/>
        <v/>
      </c>
      <c r="M1074" s="12" t="str">
        <f t="shared" si="305"/>
        <v/>
      </c>
      <c r="N1074" s="12"/>
      <c r="P1074"/>
      <c r="Q1074"/>
      <c r="R1074" s="12">
        <f t="shared" si="306"/>
        <v>0</v>
      </c>
      <c r="S1074" s="12" t="str">
        <f t="shared" si="307"/>
        <v/>
      </c>
      <c r="T1074" s="12" t="str">
        <f t="shared" si="308"/>
        <v/>
      </c>
      <c r="U1074" s="12" t="str">
        <f t="shared" si="309"/>
        <v/>
      </c>
      <c r="V1074" s="12"/>
      <c r="Y1074" s="12">
        <f t="shared" si="310"/>
        <v>0</v>
      </c>
      <c r="Z1074" s="12">
        <f t="shared" si="311"/>
        <v>0</v>
      </c>
      <c r="AA1074" s="12" t="str">
        <f t="shared" si="312"/>
        <v/>
      </c>
      <c r="AB1074" s="12" t="str">
        <f t="shared" si="313"/>
        <v/>
      </c>
      <c r="AC1074" s="12" t="str">
        <f t="shared" si="314"/>
        <v/>
      </c>
      <c r="AD1074" s="12" t="str">
        <f>IF(OR(AE1074="",AE1074="(blank)",AE1074="Grand Total"),"",MAX($AD$3:AD1073)+1)</f>
        <v/>
      </c>
    </row>
    <row r="1075" spans="3:30">
      <c r="C1075" s="12">
        <f t="shared" si="298"/>
        <v>0</v>
      </c>
      <c r="D1075" s="12">
        <f t="shared" si="299"/>
        <v>0</v>
      </c>
      <c r="E1075" s="12" t="str">
        <f t="shared" si="300"/>
        <v/>
      </c>
      <c r="F1075" s="12" t="str">
        <f t="shared" si="301"/>
        <v/>
      </c>
      <c r="G1075" s="12"/>
      <c r="H1075"/>
      <c r="I1075"/>
      <c r="J1075" s="12">
        <f t="shared" si="302"/>
        <v>0</v>
      </c>
      <c r="K1075" s="12" t="str">
        <f t="shared" si="303"/>
        <v/>
      </c>
      <c r="L1075" s="12" t="str">
        <f t="shared" si="304"/>
        <v/>
      </c>
      <c r="M1075" s="12" t="str">
        <f t="shared" si="305"/>
        <v/>
      </c>
      <c r="N1075" s="12"/>
      <c r="P1075"/>
      <c r="Q1075"/>
      <c r="R1075" s="12">
        <f t="shared" si="306"/>
        <v>0</v>
      </c>
      <c r="S1075" s="12" t="str">
        <f t="shared" si="307"/>
        <v/>
      </c>
      <c r="T1075" s="12" t="str">
        <f t="shared" si="308"/>
        <v/>
      </c>
      <c r="U1075" s="12" t="str">
        <f t="shared" si="309"/>
        <v/>
      </c>
      <c r="V1075" s="12"/>
      <c r="Y1075" s="12">
        <f t="shared" si="310"/>
        <v>0</v>
      </c>
      <c r="Z1075" s="12">
        <f t="shared" si="311"/>
        <v>0</v>
      </c>
      <c r="AA1075" s="12" t="str">
        <f t="shared" si="312"/>
        <v/>
      </c>
      <c r="AB1075" s="12" t="str">
        <f t="shared" si="313"/>
        <v/>
      </c>
      <c r="AC1075" s="12" t="str">
        <f t="shared" si="314"/>
        <v/>
      </c>
      <c r="AD1075" s="12" t="str">
        <f>IF(OR(AE1075="",AE1075="(blank)",AE1075="Grand Total"),"",MAX($AD$3:AD1074)+1)</f>
        <v/>
      </c>
    </row>
    <row r="1076" spans="3:30">
      <c r="C1076" s="12">
        <f t="shared" si="298"/>
        <v>0</v>
      </c>
      <c r="D1076" s="12">
        <f t="shared" si="299"/>
        <v>0</v>
      </c>
      <c r="E1076" s="12" t="str">
        <f t="shared" si="300"/>
        <v/>
      </c>
      <c r="F1076" s="12" t="str">
        <f t="shared" si="301"/>
        <v/>
      </c>
      <c r="G1076" s="12"/>
      <c r="H1076"/>
      <c r="I1076"/>
      <c r="J1076" s="12">
        <f t="shared" si="302"/>
        <v>0</v>
      </c>
      <c r="K1076" s="12" t="str">
        <f t="shared" si="303"/>
        <v/>
      </c>
      <c r="L1076" s="12" t="str">
        <f t="shared" si="304"/>
        <v/>
      </c>
      <c r="M1076" s="12" t="str">
        <f t="shared" si="305"/>
        <v/>
      </c>
      <c r="N1076" s="12"/>
      <c r="P1076"/>
      <c r="Q1076"/>
      <c r="R1076" s="12">
        <f t="shared" si="306"/>
        <v>0</v>
      </c>
      <c r="S1076" s="12" t="str">
        <f t="shared" si="307"/>
        <v/>
      </c>
      <c r="T1076" s="12" t="str">
        <f t="shared" si="308"/>
        <v/>
      </c>
      <c r="U1076" s="12" t="str">
        <f t="shared" si="309"/>
        <v/>
      </c>
      <c r="V1076" s="12"/>
      <c r="Y1076" s="12">
        <f t="shared" si="310"/>
        <v>0</v>
      </c>
      <c r="Z1076" s="12">
        <f t="shared" si="311"/>
        <v>0</v>
      </c>
      <c r="AA1076" s="12" t="str">
        <f t="shared" si="312"/>
        <v/>
      </c>
      <c r="AB1076" s="12" t="str">
        <f t="shared" si="313"/>
        <v/>
      </c>
      <c r="AC1076" s="12" t="str">
        <f t="shared" si="314"/>
        <v/>
      </c>
      <c r="AD1076" s="12" t="str">
        <f>IF(OR(AE1076="",AE1076="(blank)",AE1076="Grand Total"),"",MAX($AD$3:AD1075)+1)</f>
        <v/>
      </c>
    </row>
    <row r="1077" spans="3:30">
      <c r="C1077" s="12">
        <f t="shared" si="298"/>
        <v>0</v>
      </c>
      <c r="D1077" s="12">
        <f t="shared" si="299"/>
        <v>0</v>
      </c>
      <c r="E1077" s="12" t="str">
        <f t="shared" si="300"/>
        <v/>
      </c>
      <c r="F1077" s="12" t="str">
        <f t="shared" si="301"/>
        <v/>
      </c>
      <c r="G1077" s="12"/>
      <c r="H1077"/>
      <c r="I1077"/>
      <c r="J1077" s="12">
        <f t="shared" si="302"/>
        <v>0</v>
      </c>
      <c r="K1077" s="12" t="str">
        <f t="shared" si="303"/>
        <v/>
      </c>
      <c r="L1077" s="12" t="str">
        <f t="shared" si="304"/>
        <v/>
      </c>
      <c r="M1077" s="12" t="str">
        <f t="shared" si="305"/>
        <v/>
      </c>
      <c r="N1077" s="12"/>
      <c r="P1077"/>
      <c r="Q1077"/>
      <c r="R1077" s="12">
        <f t="shared" si="306"/>
        <v>0</v>
      </c>
      <c r="S1077" s="12" t="str">
        <f t="shared" si="307"/>
        <v/>
      </c>
      <c r="T1077" s="12" t="str">
        <f t="shared" si="308"/>
        <v/>
      </c>
      <c r="U1077" s="12" t="str">
        <f t="shared" si="309"/>
        <v/>
      </c>
      <c r="V1077" s="12"/>
      <c r="Y1077" s="12">
        <f t="shared" si="310"/>
        <v>0</v>
      </c>
      <c r="Z1077" s="12">
        <f t="shared" si="311"/>
        <v>0</v>
      </c>
      <c r="AA1077" s="12" t="str">
        <f t="shared" si="312"/>
        <v/>
      </c>
      <c r="AB1077" s="12" t="str">
        <f t="shared" si="313"/>
        <v/>
      </c>
      <c r="AC1077" s="12" t="str">
        <f t="shared" si="314"/>
        <v/>
      </c>
      <c r="AD1077" s="12" t="str">
        <f>IF(OR(AE1077="",AE1077="(blank)",AE1077="Grand Total"),"",MAX($AD$3:AD1076)+1)</f>
        <v/>
      </c>
    </row>
    <row r="1078" spans="3:30">
      <c r="C1078" s="12">
        <f t="shared" si="298"/>
        <v>0</v>
      </c>
      <c r="D1078" s="12">
        <f t="shared" si="299"/>
        <v>0</v>
      </c>
      <c r="E1078" s="12" t="str">
        <f t="shared" si="300"/>
        <v/>
      </c>
      <c r="F1078" s="12" t="str">
        <f t="shared" si="301"/>
        <v/>
      </c>
      <c r="G1078" s="12"/>
      <c r="H1078"/>
      <c r="I1078"/>
      <c r="J1078" s="12">
        <f t="shared" si="302"/>
        <v>0</v>
      </c>
      <c r="K1078" s="12" t="str">
        <f t="shared" si="303"/>
        <v/>
      </c>
      <c r="L1078" s="12" t="str">
        <f t="shared" si="304"/>
        <v/>
      </c>
      <c r="M1078" s="12" t="str">
        <f t="shared" si="305"/>
        <v/>
      </c>
      <c r="N1078" s="12"/>
      <c r="P1078"/>
      <c r="Q1078"/>
      <c r="R1078" s="12">
        <f t="shared" si="306"/>
        <v>0</v>
      </c>
      <c r="S1078" s="12" t="str">
        <f t="shared" si="307"/>
        <v/>
      </c>
      <c r="T1078" s="12" t="str">
        <f t="shared" si="308"/>
        <v/>
      </c>
      <c r="U1078" s="12" t="str">
        <f t="shared" si="309"/>
        <v/>
      </c>
      <c r="V1078" s="12"/>
      <c r="Y1078" s="12">
        <f t="shared" si="310"/>
        <v>0</v>
      </c>
      <c r="Z1078" s="12">
        <f t="shared" si="311"/>
        <v>0</v>
      </c>
      <c r="AA1078" s="12" t="str">
        <f t="shared" si="312"/>
        <v/>
      </c>
      <c r="AB1078" s="12" t="str">
        <f t="shared" si="313"/>
        <v/>
      </c>
      <c r="AC1078" s="12" t="str">
        <f t="shared" si="314"/>
        <v/>
      </c>
      <c r="AD1078" s="12" t="str">
        <f>IF(OR(AE1078="",AE1078="(blank)",AE1078="Grand Total"),"",MAX($AD$3:AD1077)+1)</f>
        <v/>
      </c>
    </row>
    <row r="1079" spans="3:30">
      <c r="C1079" s="12">
        <f t="shared" si="298"/>
        <v>0</v>
      </c>
      <c r="D1079" s="12">
        <f t="shared" si="299"/>
        <v>0</v>
      </c>
      <c r="E1079" s="12" t="str">
        <f t="shared" si="300"/>
        <v/>
      </c>
      <c r="F1079" s="12" t="str">
        <f t="shared" si="301"/>
        <v/>
      </c>
      <c r="G1079" s="12"/>
      <c r="H1079"/>
      <c r="I1079"/>
      <c r="J1079" s="12">
        <f t="shared" si="302"/>
        <v>0</v>
      </c>
      <c r="K1079" s="12" t="str">
        <f t="shared" si="303"/>
        <v/>
      </c>
      <c r="L1079" s="12" t="str">
        <f t="shared" si="304"/>
        <v/>
      </c>
      <c r="M1079" s="12" t="str">
        <f t="shared" si="305"/>
        <v/>
      </c>
      <c r="N1079" s="12"/>
      <c r="P1079"/>
      <c r="Q1079"/>
      <c r="R1079" s="12">
        <f t="shared" si="306"/>
        <v>0</v>
      </c>
      <c r="S1079" s="12" t="str">
        <f t="shared" si="307"/>
        <v/>
      </c>
      <c r="T1079" s="12" t="str">
        <f t="shared" si="308"/>
        <v/>
      </c>
      <c r="U1079" s="12" t="str">
        <f t="shared" si="309"/>
        <v/>
      </c>
      <c r="V1079" s="12"/>
      <c r="Y1079" s="12">
        <f t="shared" si="310"/>
        <v>0</v>
      </c>
      <c r="Z1079" s="12">
        <f t="shared" si="311"/>
        <v>0</v>
      </c>
      <c r="AA1079" s="12" t="str">
        <f t="shared" si="312"/>
        <v/>
      </c>
      <c r="AB1079" s="12" t="str">
        <f t="shared" si="313"/>
        <v/>
      </c>
      <c r="AC1079" s="12" t="str">
        <f t="shared" si="314"/>
        <v/>
      </c>
      <c r="AD1079" s="12" t="str">
        <f>IF(OR(AE1079="",AE1079="(blank)",AE1079="Grand Total"),"",MAX($AD$3:AD1078)+1)</f>
        <v/>
      </c>
    </row>
    <row r="1080" spans="3:30">
      <c r="C1080" s="12">
        <f t="shared" si="298"/>
        <v>0</v>
      </c>
      <c r="D1080" s="12">
        <f t="shared" si="299"/>
        <v>0</v>
      </c>
      <c r="E1080" s="12" t="str">
        <f t="shared" si="300"/>
        <v/>
      </c>
      <c r="F1080" s="12" t="str">
        <f t="shared" si="301"/>
        <v/>
      </c>
      <c r="G1080" s="12"/>
      <c r="H1080"/>
      <c r="I1080"/>
      <c r="J1080" s="12">
        <f t="shared" si="302"/>
        <v>0</v>
      </c>
      <c r="K1080" s="12" t="str">
        <f t="shared" si="303"/>
        <v/>
      </c>
      <c r="L1080" s="12" t="str">
        <f t="shared" si="304"/>
        <v/>
      </c>
      <c r="M1080" s="12" t="str">
        <f t="shared" si="305"/>
        <v/>
      </c>
      <c r="N1080" s="12"/>
      <c r="P1080"/>
      <c r="Q1080"/>
      <c r="R1080" s="12">
        <f t="shared" si="306"/>
        <v>0</v>
      </c>
      <c r="S1080" s="12" t="str">
        <f t="shared" si="307"/>
        <v/>
      </c>
      <c r="T1080" s="12" t="str">
        <f t="shared" si="308"/>
        <v/>
      </c>
      <c r="U1080" s="12" t="str">
        <f t="shared" si="309"/>
        <v/>
      </c>
      <c r="V1080" s="12"/>
      <c r="Y1080" s="12">
        <f t="shared" si="310"/>
        <v>0</v>
      </c>
      <c r="Z1080" s="12">
        <f t="shared" si="311"/>
        <v>0</v>
      </c>
      <c r="AA1080" s="12" t="str">
        <f t="shared" si="312"/>
        <v/>
      </c>
      <c r="AB1080" s="12" t="str">
        <f t="shared" si="313"/>
        <v/>
      </c>
      <c r="AC1080" s="12" t="str">
        <f t="shared" si="314"/>
        <v/>
      </c>
      <c r="AD1080" s="12" t="str">
        <f>IF(OR(AE1080="",AE1080="(blank)",AE1080="Grand Total"),"",MAX($AD$3:AD1079)+1)</f>
        <v/>
      </c>
    </row>
    <row r="1081" spans="3:30">
      <c r="C1081" s="12">
        <f t="shared" si="298"/>
        <v>0</v>
      </c>
      <c r="D1081" s="12">
        <f t="shared" si="299"/>
        <v>0</v>
      </c>
      <c r="E1081" s="12" t="str">
        <f t="shared" si="300"/>
        <v/>
      </c>
      <c r="F1081" s="12" t="str">
        <f t="shared" si="301"/>
        <v/>
      </c>
      <c r="G1081" s="12"/>
      <c r="H1081"/>
      <c r="I1081"/>
      <c r="J1081" s="12">
        <f t="shared" si="302"/>
        <v>0</v>
      </c>
      <c r="K1081" s="12" t="str">
        <f t="shared" si="303"/>
        <v/>
      </c>
      <c r="L1081" s="12" t="str">
        <f t="shared" si="304"/>
        <v/>
      </c>
      <c r="M1081" s="12" t="str">
        <f t="shared" si="305"/>
        <v/>
      </c>
      <c r="N1081" s="12"/>
      <c r="P1081"/>
      <c r="Q1081"/>
      <c r="R1081" s="12">
        <f t="shared" si="306"/>
        <v>0</v>
      </c>
      <c r="S1081" s="12" t="str">
        <f t="shared" si="307"/>
        <v/>
      </c>
      <c r="T1081" s="12" t="str">
        <f t="shared" si="308"/>
        <v/>
      </c>
      <c r="U1081" s="12" t="str">
        <f t="shared" si="309"/>
        <v/>
      </c>
      <c r="V1081" s="12"/>
      <c r="Y1081" s="12">
        <f t="shared" si="310"/>
        <v>0</v>
      </c>
      <c r="Z1081" s="12">
        <f t="shared" si="311"/>
        <v>0</v>
      </c>
      <c r="AA1081" s="12" t="str">
        <f t="shared" si="312"/>
        <v/>
      </c>
      <c r="AB1081" s="12" t="str">
        <f t="shared" si="313"/>
        <v/>
      </c>
      <c r="AC1081" s="12" t="str">
        <f t="shared" si="314"/>
        <v/>
      </c>
      <c r="AD1081" s="12" t="str">
        <f>IF(OR(AE1081="",AE1081="(blank)",AE1081="Grand Total"),"",MAX($AD$3:AD1080)+1)</f>
        <v/>
      </c>
    </row>
    <row r="1082" spans="3:30">
      <c r="C1082" s="12">
        <f t="shared" si="298"/>
        <v>0</v>
      </c>
      <c r="D1082" s="12">
        <f t="shared" si="299"/>
        <v>0</v>
      </c>
      <c r="E1082" s="12" t="str">
        <f t="shared" si="300"/>
        <v/>
      </c>
      <c r="F1082" s="12" t="str">
        <f t="shared" si="301"/>
        <v/>
      </c>
      <c r="G1082" s="12"/>
      <c r="H1082"/>
      <c r="I1082"/>
      <c r="J1082" s="12">
        <f t="shared" si="302"/>
        <v>0</v>
      </c>
      <c r="K1082" s="12" t="str">
        <f t="shared" si="303"/>
        <v/>
      </c>
      <c r="L1082" s="12" t="str">
        <f t="shared" si="304"/>
        <v/>
      </c>
      <c r="M1082" s="12" t="str">
        <f t="shared" si="305"/>
        <v/>
      </c>
      <c r="N1082" s="12"/>
      <c r="P1082"/>
      <c r="Q1082"/>
      <c r="R1082" s="12">
        <f t="shared" si="306"/>
        <v>0</v>
      </c>
      <c r="S1082" s="12" t="str">
        <f t="shared" si="307"/>
        <v/>
      </c>
      <c r="T1082" s="12" t="str">
        <f t="shared" si="308"/>
        <v/>
      </c>
      <c r="U1082" s="12" t="str">
        <f t="shared" si="309"/>
        <v/>
      </c>
      <c r="V1082" s="12"/>
      <c r="Y1082" s="12">
        <f t="shared" si="310"/>
        <v>0</v>
      </c>
      <c r="Z1082" s="12">
        <f t="shared" si="311"/>
        <v>0</v>
      </c>
      <c r="AA1082" s="12" t="str">
        <f t="shared" si="312"/>
        <v/>
      </c>
      <c r="AB1082" s="12" t="str">
        <f t="shared" si="313"/>
        <v/>
      </c>
      <c r="AC1082" s="12" t="str">
        <f t="shared" si="314"/>
        <v/>
      </c>
      <c r="AD1082" s="12" t="str">
        <f>IF(OR(AE1082="",AE1082="(blank)",AE1082="Grand Total"),"",MAX($AD$3:AD1081)+1)</f>
        <v/>
      </c>
    </row>
    <row r="1083" spans="3:30">
      <c r="C1083" s="12">
        <f t="shared" si="298"/>
        <v>0</v>
      </c>
      <c r="D1083" s="12">
        <f t="shared" si="299"/>
        <v>0</v>
      </c>
      <c r="E1083" s="12" t="str">
        <f t="shared" si="300"/>
        <v/>
      </c>
      <c r="F1083" s="12" t="str">
        <f t="shared" si="301"/>
        <v/>
      </c>
      <c r="G1083" s="12"/>
      <c r="H1083"/>
      <c r="I1083"/>
      <c r="J1083" s="12">
        <f t="shared" si="302"/>
        <v>0</v>
      </c>
      <c r="K1083" s="12" t="str">
        <f t="shared" si="303"/>
        <v/>
      </c>
      <c r="L1083" s="12" t="str">
        <f t="shared" si="304"/>
        <v/>
      </c>
      <c r="M1083" s="12" t="str">
        <f t="shared" si="305"/>
        <v/>
      </c>
      <c r="N1083" s="12"/>
      <c r="P1083"/>
      <c r="Q1083"/>
      <c r="R1083" s="12">
        <f t="shared" si="306"/>
        <v>0</v>
      </c>
      <c r="S1083" s="12" t="str">
        <f t="shared" si="307"/>
        <v/>
      </c>
      <c r="T1083" s="12" t="str">
        <f t="shared" si="308"/>
        <v/>
      </c>
      <c r="U1083" s="12" t="str">
        <f t="shared" si="309"/>
        <v/>
      </c>
      <c r="V1083" s="12"/>
      <c r="Y1083" s="12">
        <f t="shared" si="310"/>
        <v>0</v>
      </c>
      <c r="Z1083" s="12">
        <f t="shared" si="311"/>
        <v>0</v>
      </c>
      <c r="AA1083" s="12" t="str">
        <f t="shared" si="312"/>
        <v/>
      </c>
      <c r="AB1083" s="12" t="str">
        <f t="shared" si="313"/>
        <v/>
      </c>
      <c r="AC1083" s="12" t="str">
        <f t="shared" si="314"/>
        <v/>
      </c>
      <c r="AD1083" s="12" t="str">
        <f>IF(OR(AE1083="",AE1083="(blank)",AE1083="Grand Total"),"",MAX($AD$3:AD1082)+1)</f>
        <v/>
      </c>
    </row>
    <row r="1084" spans="3:30">
      <c r="C1084" s="12">
        <f t="shared" si="298"/>
        <v>0</v>
      </c>
      <c r="D1084" s="12">
        <f t="shared" si="299"/>
        <v>0</v>
      </c>
      <c r="E1084" s="12" t="str">
        <f t="shared" si="300"/>
        <v/>
      </c>
      <c r="F1084" s="12" t="str">
        <f t="shared" si="301"/>
        <v/>
      </c>
      <c r="G1084" s="12"/>
      <c r="H1084"/>
      <c r="I1084"/>
      <c r="J1084" s="12">
        <f t="shared" si="302"/>
        <v>0</v>
      </c>
      <c r="K1084" s="12" t="str">
        <f t="shared" si="303"/>
        <v/>
      </c>
      <c r="L1084" s="12" t="str">
        <f t="shared" si="304"/>
        <v/>
      </c>
      <c r="M1084" s="12" t="str">
        <f t="shared" si="305"/>
        <v/>
      </c>
      <c r="N1084" s="12"/>
      <c r="P1084"/>
      <c r="Q1084"/>
      <c r="R1084" s="12">
        <f t="shared" si="306"/>
        <v>0</v>
      </c>
      <c r="S1084" s="12" t="str">
        <f t="shared" si="307"/>
        <v/>
      </c>
      <c r="T1084" s="12" t="str">
        <f t="shared" si="308"/>
        <v/>
      </c>
      <c r="U1084" s="12" t="str">
        <f t="shared" si="309"/>
        <v/>
      </c>
      <c r="V1084" s="12"/>
      <c r="Y1084" s="12">
        <f t="shared" si="310"/>
        <v>0</v>
      </c>
      <c r="Z1084" s="12">
        <f t="shared" si="311"/>
        <v>0</v>
      </c>
      <c r="AA1084" s="12" t="str">
        <f t="shared" si="312"/>
        <v/>
      </c>
      <c r="AB1084" s="12" t="str">
        <f t="shared" si="313"/>
        <v/>
      </c>
      <c r="AC1084" s="12" t="str">
        <f t="shared" si="314"/>
        <v/>
      </c>
      <c r="AD1084" s="12" t="str">
        <f>IF(OR(AE1084="",AE1084="(blank)",AE1084="Grand Total"),"",MAX($AD$3:AD1083)+1)</f>
        <v/>
      </c>
    </row>
    <row r="1085" spans="3:30">
      <c r="C1085" s="12">
        <f t="shared" si="298"/>
        <v>0</v>
      </c>
      <c r="D1085" s="12">
        <f t="shared" si="299"/>
        <v>0</v>
      </c>
      <c r="E1085" s="12" t="str">
        <f t="shared" si="300"/>
        <v/>
      </c>
      <c r="F1085" s="12" t="str">
        <f t="shared" si="301"/>
        <v/>
      </c>
      <c r="G1085" s="12"/>
      <c r="H1085"/>
      <c r="I1085"/>
      <c r="J1085" s="12">
        <f t="shared" si="302"/>
        <v>0</v>
      </c>
      <c r="K1085" s="12" t="str">
        <f t="shared" si="303"/>
        <v/>
      </c>
      <c r="L1085" s="12" t="str">
        <f t="shared" si="304"/>
        <v/>
      </c>
      <c r="M1085" s="12" t="str">
        <f t="shared" si="305"/>
        <v/>
      </c>
      <c r="N1085" s="12"/>
      <c r="P1085"/>
      <c r="Q1085"/>
      <c r="R1085" s="12">
        <f t="shared" si="306"/>
        <v>0</v>
      </c>
      <c r="S1085" s="12" t="str">
        <f t="shared" si="307"/>
        <v/>
      </c>
      <c r="T1085" s="12" t="str">
        <f t="shared" si="308"/>
        <v/>
      </c>
      <c r="U1085" s="12" t="str">
        <f t="shared" si="309"/>
        <v/>
      </c>
      <c r="V1085" s="12"/>
      <c r="Y1085" s="12">
        <f t="shared" si="310"/>
        <v>0</v>
      </c>
      <c r="Z1085" s="12">
        <f t="shared" si="311"/>
        <v>0</v>
      </c>
      <c r="AA1085" s="12" t="str">
        <f t="shared" si="312"/>
        <v/>
      </c>
      <c r="AB1085" s="12" t="str">
        <f t="shared" si="313"/>
        <v/>
      </c>
      <c r="AC1085" s="12" t="str">
        <f t="shared" si="314"/>
        <v/>
      </c>
      <c r="AD1085" s="12" t="str">
        <f>IF(OR(AE1085="",AE1085="(blank)",AE1085="Grand Total"),"",MAX($AD$3:AD1084)+1)</f>
        <v/>
      </c>
    </row>
    <row r="1086" spans="3:30">
      <c r="C1086" s="12">
        <f t="shared" si="298"/>
        <v>0</v>
      </c>
      <c r="D1086" s="12">
        <f t="shared" si="299"/>
        <v>0</v>
      </c>
      <c r="E1086" s="12" t="str">
        <f t="shared" si="300"/>
        <v/>
      </c>
      <c r="F1086" s="12" t="str">
        <f t="shared" si="301"/>
        <v/>
      </c>
      <c r="G1086" s="12"/>
      <c r="H1086"/>
      <c r="I1086"/>
      <c r="J1086" s="12">
        <f t="shared" si="302"/>
        <v>0</v>
      </c>
      <c r="K1086" s="12" t="str">
        <f t="shared" si="303"/>
        <v/>
      </c>
      <c r="L1086" s="12" t="str">
        <f t="shared" si="304"/>
        <v/>
      </c>
      <c r="M1086" s="12" t="str">
        <f t="shared" si="305"/>
        <v/>
      </c>
      <c r="N1086" s="12"/>
      <c r="P1086"/>
      <c r="Q1086"/>
      <c r="R1086" s="12">
        <f t="shared" si="306"/>
        <v>0</v>
      </c>
      <c r="S1086" s="12" t="str">
        <f t="shared" si="307"/>
        <v/>
      </c>
      <c r="T1086" s="12" t="str">
        <f t="shared" si="308"/>
        <v/>
      </c>
      <c r="U1086" s="12" t="str">
        <f t="shared" si="309"/>
        <v/>
      </c>
      <c r="V1086" s="12"/>
      <c r="Y1086" s="12">
        <f t="shared" si="310"/>
        <v>0</v>
      </c>
      <c r="Z1086" s="12">
        <f t="shared" si="311"/>
        <v>0</v>
      </c>
      <c r="AA1086" s="12" t="str">
        <f t="shared" si="312"/>
        <v/>
      </c>
      <c r="AB1086" s="12" t="str">
        <f t="shared" si="313"/>
        <v/>
      </c>
      <c r="AC1086" s="12" t="str">
        <f t="shared" si="314"/>
        <v/>
      </c>
      <c r="AD1086" s="12" t="str">
        <f>IF(OR(AE1086="",AE1086="(blank)",AE1086="Grand Total"),"",MAX($AD$3:AD1085)+1)</f>
        <v/>
      </c>
    </row>
    <row r="1087" spans="3:30">
      <c r="C1087" s="12">
        <f t="shared" si="298"/>
        <v>0</v>
      </c>
      <c r="D1087" s="12">
        <f t="shared" si="299"/>
        <v>0</v>
      </c>
      <c r="E1087" s="12" t="str">
        <f t="shared" si="300"/>
        <v/>
      </c>
      <c r="F1087" s="12" t="str">
        <f t="shared" si="301"/>
        <v/>
      </c>
      <c r="G1087" s="12"/>
      <c r="H1087"/>
      <c r="I1087"/>
      <c r="J1087" s="12">
        <f t="shared" si="302"/>
        <v>0</v>
      </c>
      <c r="K1087" s="12" t="str">
        <f t="shared" si="303"/>
        <v/>
      </c>
      <c r="L1087" s="12" t="str">
        <f t="shared" si="304"/>
        <v/>
      </c>
      <c r="M1087" s="12" t="str">
        <f t="shared" si="305"/>
        <v/>
      </c>
      <c r="N1087" s="12"/>
      <c r="P1087"/>
      <c r="Q1087"/>
      <c r="R1087" s="12">
        <f t="shared" si="306"/>
        <v>0</v>
      </c>
      <c r="S1087" s="12" t="str">
        <f t="shared" si="307"/>
        <v/>
      </c>
      <c r="T1087" s="12" t="str">
        <f t="shared" si="308"/>
        <v/>
      </c>
      <c r="U1087" s="12" t="str">
        <f t="shared" si="309"/>
        <v/>
      </c>
      <c r="V1087" s="12"/>
      <c r="Y1087" s="12">
        <f t="shared" si="310"/>
        <v>0</v>
      </c>
      <c r="Z1087" s="12">
        <f t="shared" si="311"/>
        <v>0</v>
      </c>
      <c r="AA1087" s="12" t="str">
        <f t="shared" si="312"/>
        <v/>
      </c>
      <c r="AB1087" s="12" t="str">
        <f t="shared" si="313"/>
        <v/>
      </c>
      <c r="AC1087" s="12" t="str">
        <f t="shared" si="314"/>
        <v/>
      </c>
      <c r="AD1087" s="12" t="str">
        <f>IF(OR(AE1087="",AE1087="(blank)",AE1087="Grand Total"),"",MAX($AD$3:AD1086)+1)</f>
        <v/>
      </c>
    </row>
    <row r="1088" spans="3:30">
      <c r="C1088" s="12">
        <f t="shared" si="298"/>
        <v>0</v>
      </c>
      <c r="D1088" s="12">
        <f t="shared" si="299"/>
        <v>0</v>
      </c>
      <c r="E1088" s="12" t="str">
        <f t="shared" si="300"/>
        <v/>
      </c>
      <c r="F1088" s="12" t="str">
        <f t="shared" si="301"/>
        <v/>
      </c>
      <c r="G1088" s="12"/>
      <c r="H1088"/>
      <c r="I1088"/>
      <c r="J1088" s="12">
        <f t="shared" si="302"/>
        <v>0</v>
      </c>
      <c r="K1088" s="12" t="str">
        <f t="shared" si="303"/>
        <v/>
      </c>
      <c r="L1088" s="12" t="str">
        <f t="shared" si="304"/>
        <v/>
      </c>
      <c r="M1088" s="12" t="str">
        <f t="shared" si="305"/>
        <v/>
      </c>
      <c r="N1088" s="12"/>
      <c r="P1088"/>
      <c r="Q1088"/>
      <c r="R1088" s="12">
        <f t="shared" si="306"/>
        <v>0</v>
      </c>
      <c r="S1088" s="12" t="str">
        <f t="shared" si="307"/>
        <v/>
      </c>
      <c r="T1088" s="12" t="str">
        <f t="shared" si="308"/>
        <v/>
      </c>
      <c r="U1088" s="12" t="str">
        <f t="shared" si="309"/>
        <v/>
      </c>
      <c r="V1088" s="12"/>
      <c r="Y1088" s="12">
        <f t="shared" si="310"/>
        <v>0</v>
      </c>
      <c r="Z1088" s="12">
        <f t="shared" si="311"/>
        <v>0</v>
      </c>
      <c r="AA1088" s="12" t="str">
        <f t="shared" si="312"/>
        <v/>
      </c>
      <c r="AB1088" s="12" t="str">
        <f t="shared" si="313"/>
        <v/>
      </c>
      <c r="AC1088" s="12" t="str">
        <f t="shared" si="314"/>
        <v/>
      </c>
      <c r="AD1088" s="12" t="str">
        <f>IF(OR(AE1088="",AE1088="(blank)",AE1088="Grand Total"),"",MAX($AD$3:AD1087)+1)</f>
        <v/>
      </c>
    </row>
    <row r="1089" spans="3:30">
      <c r="C1089" s="12">
        <f t="shared" si="298"/>
        <v>0</v>
      </c>
      <c r="D1089" s="12">
        <f t="shared" si="299"/>
        <v>0</v>
      </c>
      <c r="E1089" s="12" t="str">
        <f t="shared" si="300"/>
        <v/>
      </c>
      <c r="F1089" s="12" t="str">
        <f t="shared" si="301"/>
        <v/>
      </c>
      <c r="G1089" s="12"/>
      <c r="H1089"/>
      <c r="I1089"/>
      <c r="J1089" s="12">
        <f t="shared" si="302"/>
        <v>0</v>
      </c>
      <c r="K1089" s="12" t="str">
        <f t="shared" si="303"/>
        <v/>
      </c>
      <c r="L1089" s="12" t="str">
        <f t="shared" si="304"/>
        <v/>
      </c>
      <c r="M1089" s="12" t="str">
        <f t="shared" si="305"/>
        <v/>
      </c>
      <c r="N1089" s="12"/>
      <c r="P1089"/>
      <c r="Q1089"/>
      <c r="R1089" s="12">
        <f t="shared" si="306"/>
        <v>0</v>
      </c>
      <c r="S1089" s="12" t="str">
        <f t="shared" si="307"/>
        <v/>
      </c>
      <c r="T1089" s="12" t="str">
        <f t="shared" si="308"/>
        <v/>
      </c>
      <c r="U1089" s="12" t="str">
        <f t="shared" si="309"/>
        <v/>
      </c>
      <c r="V1089" s="12"/>
      <c r="Y1089" s="12">
        <f t="shared" si="310"/>
        <v>0</v>
      </c>
      <c r="Z1089" s="12">
        <f t="shared" si="311"/>
        <v>0</v>
      </c>
      <c r="AA1089" s="12" t="str">
        <f t="shared" si="312"/>
        <v/>
      </c>
      <c r="AB1089" s="12" t="str">
        <f t="shared" si="313"/>
        <v/>
      </c>
      <c r="AC1089" s="12" t="str">
        <f t="shared" si="314"/>
        <v/>
      </c>
      <c r="AD1089" s="12" t="str">
        <f>IF(OR(AE1089="",AE1089="(blank)",AE1089="Grand Total"),"",MAX($AD$3:AD1088)+1)</f>
        <v/>
      </c>
    </row>
    <row r="1090" spans="3:30">
      <c r="C1090" s="12">
        <f t="shared" si="298"/>
        <v>0</v>
      </c>
      <c r="D1090" s="12">
        <f t="shared" si="299"/>
        <v>0</v>
      </c>
      <c r="E1090" s="12" t="str">
        <f t="shared" si="300"/>
        <v/>
      </c>
      <c r="F1090" s="12" t="str">
        <f t="shared" si="301"/>
        <v/>
      </c>
      <c r="G1090" s="12"/>
      <c r="H1090"/>
      <c r="I1090"/>
      <c r="J1090" s="12">
        <f t="shared" si="302"/>
        <v>0</v>
      </c>
      <c r="K1090" s="12" t="str">
        <f t="shared" si="303"/>
        <v/>
      </c>
      <c r="L1090" s="12" t="str">
        <f t="shared" si="304"/>
        <v/>
      </c>
      <c r="M1090" s="12" t="str">
        <f t="shared" si="305"/>
        <v/>
      </c>
      <c r="N1090" s="12"/>
      <c r="P1090"/>
      <c r="Q1090"/>
      <c r="R1090" s="12">
        <f t="shared" si="306"/>
        <v>0</v>
      </c>
      <c r="S1090" s="12" t="str">
        <f t="shared" si="307"/>
        <v/>
      </c>
      <c r="T1090" s="12" t="str">
        <f t="shared" si="308"/>
        <v/>
      </c>
      <c r="U1090" s="12" t="str">
        <f t="shared" si="309"/>
        <v/>
      </c>
      <c r="V1090" s="12"/>
      <c r="Y1090" s="12">
        <f t="shared" si="310"/>
        <v>0</v>
      </c>
      <c r="Z1090" s="12">
        <f t="shared" si="311"/>
        <v>0</v>
      </c>
      <c r="AA1090" s="12" t="str">
        <f t="shared" si="312"/>
        <v/>
      </c>
      <c r="AB1090" s="12" t="str">
        <f t="shared" si="313"/>
        <v/>
      </c>
      <c r="AC1090" s="12" t="str">
        <f t="shared" si="314"/>
        <v/>
      </c>
      <c r="AD1090" s="12" t="str">
        <f>IF(OR(AE1090="",AE1090="(blank)",AE1090="Grand Total"),"",MAX($AD$3:AD1089)+1)</f>
        <v/>
      </c>
    </row>
    <row r="1091" spans="3:30">
      <c r="C1091" s="12">
        <f t="shared" si="298"/>
        <v>0</v>
      </c>
      <c r="D1091" s="12">
        <f t="shared" si="299"/>
        <v>0</v>
      </c>
      <c r="E1091" s="12" t="str">
        <f t="shared" si="300"/>
        <v/>
      </c>
      <c r="F1091" s="12" t="str">
        <f t="shared" si="301"/>
        <v/>
      </c>
      <c r="G1091" s="12"/>
      <c r="H1091"/>
      <c r="I1091"/>
      <c r="J1091" s="12">
        <f t="shared" si="302"/>
        <v>0</v>
      </c>
      <c r="K1091" s="12" t="str">
        <f t="shared" si="303"/>
        <v/>
      </c>
      <c r="L1091" s="12" t="str">
        <f t="shared" si="304"/>
        <v/>
      </c>
      <c r="M1091" s="12" t="str">
        <f t="shared" si="305"/>
        <v/>
      </c>
      <c r="N1091" s="12"/>
      <c r="P1091"/>
      <c r="Q1091"/>
      <c r="R1091" s="12">
        <f t="shared" si="306"/>
        <v>0</v>
      </c>
      <c r="S1091" s="12" t="str">
        <f t="shared" si="307"/>
        <v/>
      </c>
      <c r="T1091" s="12" t="str">
        <f t="shared" si="308"/>
        <v/>
      </c>
      <c r="U1091" s="12" t="str">
        <f t="shared" si="309"/>
        <v/>
      </c>
      <c r="V1091" s="12"/>
      <c r="Y1091" s="12">
        <f t="shared" si="310"/>
        <v>0</v>
      </c>
      <c r="Z1091" s="12">
        <f t="shared" si="311"/>
        <v>0</v>
      </c>
      <c r="AA1091" s="12" t="str">
        <f t="shared" si="312"/>
        <v/>
      </c>
      <c r="AB1091" s="12" t="str">
        <f t="shared" si="313"/>
        <v/>
      </c>
      <c r="AC1091" s="12" t="str">
        <f t="shared" si="314"/>
        <v/>
      </c>
      <c r="AD1091" s="12" t="str">
        <f>IF(OR(AE1091="",AE1091="(blank)",AE1091="Grand Total"),"",MAX($AD$3:AD1090)+1)</f>
        <v/>
      </c>
    </row>
    <row r="1092" spans="3:30">
      <c r="C1092" s="12">
        <f t="shared" si="298"/>
        <v>0</v>
      </c>
      <c r="D1092" s="12">
        <f t="shared" si="299"/>
        <v>0</v>
      </c>
      <c r="E1092" s="12" t="str">
        <f t="shared" si="300"/>
        <v/>
      </c>
      <c r="F1092" s="12" t="str">
        <f t="shared" si="301"/>
        <v/>
      </c>
      <c r="G1092" s="12"/>
      <c r="H1092"/>
      <c r="I1092"/>
      <c r="J1092" s="12">
        <f t="shared" si="302"/>
        <v>0</v>
      </c>
      <c r="K1092" s="12" t="str">
        <f t="shared" si="303"/>
        <v/>
      </c>
      <c r="L1092" s="12" t="str">
        <f t="shared" si="304"/>
        <v/>
      </c>
      <c r="M1092" s="12" t="str">
        <f t="shared" si="305"/>
        <v/>
      </c>
      <c r="N1092" s="12"/>
      <c r="P1092"/>
      <c r="Q1092"/>
      <c r="R1092" s="12">
        <f t="shared" si="306"/>
        <v>0</v>
      </c>
      <c r="S1092" s="12" t="str">
        <f t="shared" si="307"/>
        <v/>
      </c>
      <c r="T1092" s="12" t="str">
        <f t="shared" si="308"/>
        <v/>
      </c>
      <c r="U1092" s="12" t="str">
        <f t="shared" si="309"/>
        <v/>
      </c>
      <c r="V1092" s="12"/>
      <c r="Y1092" s="12">
        <f t="shared" si="310"/>
        <v>0</v>
      </c>
      <c r="Z1092" s="12">
        <f t="shared" si="311"/>
        <v>0</v>
      </c>
      <c r="AA1092" s="12" t="str">
        <f t="shared" si="312"/>
        <v/>
      </c>
      <c r="AB1092" s="12" t="str">
        <f t="shared" si="313"/>
        <v/>
      </c>
      <c r="AC1092" s="12" t="str">
        <f t="shared" si="314"/>
        <v/>
      </c>
      <c r="AD1092" s="12" t="str">
        <f>IF(OR(AE1092="",AE1092="(blank)",AE1092="Grand Total"),"",MAX($AD$3:AD1091)+1)</f>
        <v/>
      </c>
    </row>
    <row r="1093" spans="3:30">
      <c r="C1093" s="12">
        <f t="shared" si="298"/>
        <v>0</v>
      </c>
      <c r="D1093" s="12">
        <f t="shared" si="299"/>
        <v>0</v>
      </c>
      <c r="E1093" s="12" t="str">
        <f t="shared" si="300"/>
        <v/>
      </c>
      <c r="F1093" s="12" t="str">
        <f t="shared" si="301"/>
        <v/>
      </c>
      <c r="G1093" s="12"/>
      <c r="H1093"/>
      <c r="I1093"/>
      <c r="J1093" s="12">
        <f t="shared" si="302"/>
        <v>0</v>
      </c>
      <c r="K1093" s="12" t="str">
        <f t="shared" si="303"/>
        <v/>
      </c>
      <c r="L1093" s="12" t="str">
        <f t="shared" si="304"/>
        <v/>
      </c>
      <c r="M1093" s="12" t="str">
        <f t="shared" si="305"/>
        <v/>
      </c>
      <c r="N1093" s="12"/>
      <c r="P1093"/>
      <c r="Q1093"/>
      <c r="R1093" s="12">
        <f t="shared" si="306"/>
        <v>0</v>
      </c>
      <c r="S1093" s="12" t="str">
        <f t="shared" si="307"/>
        <v/>
      </c>
      <c r="T1093" s="12" t="str">
        <f t="shared" si="308"/>
        <v/>
      </c>
      <c r="U1093" s="12" t="str">
        <f t="shared" si="309"/>
        <v/>
      </c>
      <c r="V1093" s="12"/>
      <c r="Y1093" s="12">
        <f t="shared" si="310"/>
        <v>0</v>
      </c>
      <c r="Z1093" s="12">
        <f t="shared" si="311"/>
        <v>0</v>
      </c>
      <c r="AA1093" s="12" t="str">
        <f t="shared" si="312"/>
        <v/>
      </c>
      <c r="AB1093" s="12" t="str">
        <f t="shared" si="313"/>
        <v/>
      </c>
      <c r="AC1093" s="12" t="str">
        <f t="shared" si="314"/>
        <v/>
      </c>
      <c r="AD1093" s="12" t="str">
        <f>IF(OR(AE1093="",AE1093="(blank)",AE1093="Grand Total"),"",MAX($AD$3:AD1092)+1)</f>
        <v/>
      </c>
    </row>
    <row r="1094" spans="3:30">
      <c r="C1094" s="12">
        <f t="shared" si="298"/>
        <v>0</v>
      </c>
      <c r="D1094" s="12">
        <f t="shared" si="299"/>
        <v>0</v>
      </c>
      <c r="E1094" s="12" t="str">
        <f t="shared" si="300"/>
        <v/>
      </c>
      <c r="F1094" s="12" t="str">
        <f t="shared" si="301"/>
        <v/>
      </c>
      <c r="G1094" s="12"/>
      <c r="H1094"/>
      <c r="I1094"/>
      <c r="J1094" s="12">
        <f t="shared" si="302"/>
        <v>0</v>
      </c>
      <c r="K1094" s="12" t="str">
        <f t="shared" si="303"/>
        <v/>
      </c>
      <c r="L1094" s="12" t="str">
        <f t="shared" si="304"/>
        <v/>
      </c>
      <c r="M1094" s="12" t="str">
        <f t="shared" si="305"/>
        <v/>
      </c>
      <c r="N1094" s="12"/>
      <c r="P1094"/>
      <c r="Q1094"/>
      <c r="R1094" s="12">
        <f t="shared" si="306"/>
        <v>0</v>
      </c>
      <c r="S1094" s="12" t="str">
        <f t="shared" si="307"/>
        <v/>
      </c>
      <c r="T1094" s="12" t="str">
        <f t="shared" si="308"/>
        <v/>
      </c>
      <c r="U1094" s="12" t="str">
        <f t="shared" si="309"/>
        <v/>
      </c>
      <c r="V1094" s="12"/>
      <c r="Y1094" s="12">
        <f t="shared" si="310"/>
        <v>0</v>
      </c>
      <c r="Z1094" s="12">
        <f t="shared" si="311"/>
        <v>0</v>
      </c>
      <c r="AA1094" s="12" t="str">
        <f t="shared" si="312"/>
        <v/>
      </c>
      <c r="AB1094" s="12" t="str">
        <f t="shared" si="313"/>
        <v/>
      </c>
      <c r="AC1094" s="12" t="str">
        <f t="shared" si="314"/>
        <v/>
      </c>
      <c r="AD1094" s="12" t="str">
        <f>IF(OR(AE1094="",AE1094="(blank)",AE1094="Grand Total"),"",MAX($AD$3:AD1093)+1)</f>
        <v/>
      </c>
    </row>
    <row r="1095" spans="3:30">
      <c r="C1095" s="12">
        <f t="shared" si="298"/>
        <v>0</v>
      </c>
      <c r="D1095" s="12">
        <f t="shared" si="299"/>
        <v>0</v>
      </c>
      <c r="E1095" s="12" t="str">
        <f t="shared" si="300"/>
        <v/>
      </c>
      <c r="F1095" s="12" t="str">
        <f t="shared" si="301"/>
        <v/>
      </c>
      <c r="G1095" s="12"/>
      <c r="H1095"/>
      <c r="I1095"/>
      <c r="J1095" s="12">
        <f t="shared" si="302"/>
        <v>0</v>
      </c>
      <c r="K1095" s="12" t="str">
        <f t="shared" si="303"/>
        <v/>
      </c>
      <c r="L1095" s="12" t="str">
        <f t="shared" si="304"/>
        <v/>
      </c>
      <c r="M1095" s="12" t="str">
        <f t="shared" si="305"/>
        <v/>
      </c>
      <c r="N1095" s="12"/>
      <c r="P1095"/>
      <c r="Q1095"/>
      <c r="R1095" s="12">
        <f t="shared" si="306"/>
        <v>0</v>
      </c>
      <c r="S1095" s="12" t="str">
        <f t="shared" si="307"/>
        <v/>
      </c>
      <c r="T1095" s="12" t="str">
        <f t="shared" si="308"/>
        <v/>
      </c>
      <c r="U1095" s="12" t="str">
        <f t="shared" si="309"/>
        <v/>
      </c>
      <c r="V1095" s="12"/>
      <c r="Y1095" s="12">
        <f t="shared" si="310"/>
        <v>0</v>
      </c>
      <c r="Z1095" s="12">
        <f t="shared" si="311"/>
        <v>0</v>
      </c>
      <c r="AA1095" s="12" t="str">
        <f t="shared" si="312"/>
        <v/>
      </c>
      <c r="AB1095" s="12" t="str">
        <f t="shared" si="313"/>
        <v/>
      </c>
      <c r="AC1095" s="12" t="str">
        <f t="shared" si="314"/>
        <v/>
      </c>
      <c r="AD1095" s="12" t="str">
        <f>IF(OR(AE1095="",AE1095="(blank)",AE1095="Grand Total"),"",MAX($AD$3:AD1094)+1)</f>
        <v/>
      </c>
    </row>
    <row r="1096" spans="3:30">
      <c r="C1096" s="12">
        <f t="shared" si="298"/>
        <v>0</v>
      </c>
      <c r="D1096" s="12">
        <f t="shared" si="299"/>
        <v>0</v>
      </c>
      <c r="E1096" s="12" t="str">
        <f t="shared" si="300"/>
        <v/>
      </c>
      <c r="F1096" s="12" t="str">
        <f t="shared" si="301"/>
        <v/>
      </c>
      <c r="G1096" s="12"/>
      <c r="H1096"/>
      <c r="I1096"/>
      <c r="J1096" s="12">
        <f t="shared" si="302"/>
        <v>0</v>
      </c>
      <c r="K1096" s="12" t="str">
        <f t="shared" si="303"/>
        <v/>
      </c>
      <c r="L1096" s="12" t="str">
        <f t="shared" si="304"/>
        <v/>
      </c>
      <c r="M1096" s="12" t="str">
        <f t="shared" si="305"/>
        <v/>
      </c>
      <c r="N1096" s="12"/>
      <c r="P1096"/>
      <c r="Q1096"/>
      <c r="R1096" s="12">
        <f t="shared" si="306"/>
        <v>0</v>
      </c>
      <c r="S1096" s="12" t="str">
        <f t="shared" si="307"/>
        <v/>
      </c>
      <c r="T1096" s="12" t="str">
        <f t="shared" si="308"/>
        <v/>
      </c>
      <c r="U1096" s="12" t="str">
        <f t="shared" si="309"/>
        <v/>
      </c>
      <c r="V1096" s="12"/>
      <c r="Y1096" s="12">
        <f t="shared" si="310"/>
        <v>0</v>
      </c>
      <c r="Z1096" s="12">
        <f t="shared" si="311"/>
        <v>0</v>
      </c>
      <c r="AA1096" s="12" t="str">
        <f t="shared" si="312"/>
        <v/>
      </c>
      <c r="AB1096" s="12" t="str">
        <f t="shared" si="313"/>
        <v/>
      </c>
      <c r="AC1096" s="12" t="str">
        <f t="shared" si="314"/>
        <v/>
      </c>
      <c r="AD1096" s="12" t="str">
        <f>IF(OR(AE1096="",AE1096="(blank)",AE1096="Grand Total"),"",MAX($AD$3:AD1095)+1)</f>
        <v/>
      </c>
    </row>
    <row r="1097" spans="3:30">
      <c r="C1097" s="12">
        <f t="shared" si="298"/>
        <v>0</v>
      </c>
      <c r="D1097" s="12">
        <f t="shared" si="299"/>
        <v>0</v>
      </c>
      <c r="E1097" s="12" t="str">
        <f t="shared" si="300"/>
        <v/>
      </c>
      <c r="F1097" s="12" t="str">
        <f t="shared" si="301"/>
        <v/>
      </c>
      <c r="G1097" s="12"/>
      <c r="H1097"/>
      <c r="I1097"/>
      <c r="J1097" s="12">
        <f t="shared" si="302"/>
        <v>0</v>
      </c>
      <c r="K1097" s="12" t="str">
        <f t="shared" si="303"/>
        <v/>
      </c>
      <c r="L1097" s="12" t="str">
        <f t="shared" si="304"/>
        <v/>
      </c>
      <c r="M1097" s="12" t="str">
        <f t="shared" si="305"/>
        <v/>
      </c>
      <c r="N1097" s="12"/>
      <c r="P1097"/>
      <c r="Q1097"/>
      <c r="R1097" s="12">
        <f t="shared" si="306"/>
        <v>0</v>
      </c>
      <c r="S1097" s="12" t="str">
        <f t="shared" si="307"/>
        <v/>
      </c>
      <c r="T1097" s="12" t="str">
        <f t="shared" si="308"/>
        <v/>
      </c>
      <c r="U1097" s="12" t="str">
        <f t="shared" si="309"/>
        <v/>
      </c>
      <c r="V1097" s="12"/>
      <c r="Y1097" s="12">
        <f t="shared" si="310"/>
        <v>0</v>
      </c>
      <c r="Z1097" s="12">
        <f t="shared" si="311"/>
        <v>0</v>
      </c>
      <c r="AA1097" s="12" t="str">
        <f t="shared" si="312"/>
        <v/>
      </c>
      <c r="AB1097" s="12" t="str">
        <f t="shared" si="313"/>
        <v/>
      </c>
      <c r="AC1097" s="12" t="str">
        <f t="shared" si="314"/>
        <v/>
      </c>
      <c r="AD1097" s="12" t="str">
        <f>IF(OR(AE1097="",AE1097="(blank)",AE1097="Grand Total"),"",MAX($AD$3:AD1096)+1)</f>
        <v/>
      </c>
    </row>
    <row r="1098" spans="3:30">
      <c r="C1098" s="12">
        <f t="shared" si="298"/>
        <v>0</v>
      </c>
      <c r="D1098" s="12">
        <f t="shared" si="299"/>
        <v>0</v>
      </c>
      <c r="E1098" s="12" t="str">
        <f t="shared" si="300"/>
        <v/>
      </c>
      <c r="F1098" s="12" t="str">
        <f t="shared" si="301"/>
        <v/>
      </c>
      <c r="G1098" s="12"/>
      <c r="H1098"/>
      <c r="I1098"/>
      <c r="J1098" s="12">
        <f t="shared" si="302"/>
        <v>0</v>
      </c>
      <c r="K1098" s="12" t="str">
        <f t="shared" si="303"/>
        <v/>
      </c>
      <c r="L1098" s="12" t="str">
        <f t="shared" si="304"/>
        <v/>
      </c>
      <c r="M1098" s="12" t="str">
        <f t="shared" si="305"/>
        <v/>
      </c>
      <c r="N1098" s="12"/>
      <c r="P1098"/>
      <c r="Q1098"/>
      <c r="R1098" s="12">
        <f t="shared" si="306"/>
        <v>0</v>
      </c>
      <c r="S1098" s="12" t="str">
        <f t="shared" si="307"/>
        <v/>
      </c>
      <c r="T1098" s="12" t="str">
        <f t="shared" si="308"/>
        <v/>
      </c>
      <c r="U1098" s="12" t="str">
        <f t="shared" si="309"/>
        <v/>
      </c>
      <c r="V1098" s="12"/>
      <c r="Y1098" s="12">
        <f t="shared" si="310"/>
        <v>0</v>
      </c>
      <c r="Z1098" s="12">
        <f t="shared" si="311"/>
        <v>0</v>
      </c>
      <c r="AA1098" s="12" t="str">
        <f t="shared" si="312"/>
        <v/>
      </c>
      <c r="AB1098" s="12" t="str">
        <f t="shared" si="313"/>
        <v/>
      </c>
      <c r="AC1098" s="12" t="str">
        <f t="shared" si="314"/>
        <v/>
      </c>
      <c r="AD1098" s="12" t="str">
        <f>IF(OR(AE1098="",AE1098="(blank)",AE1098="Grand Total"),"",MAX($AD$3:AD1097)+1)</f>
        <v/>
      </c>
    </row>
    <row r="1099" spans="3:30">
      <c r="C1099" s="12">
        <f t="shared" si="298"/>
        <v>0</v>
      </c>
      <c r="D1099" s="12">
        <f t="shared" si="299"/>
        <v>0</v>
      </c>
      <c r="E1099" s="12" t="str">
        <f t="shared" si="300"/>
        <v/>
      </c>
      <c r="F1099" s="12" t="str">
        <f t="shared" si="301"/>
        <v/>
      </c>
      <c r="G1099" s="12"/>
      <c r="H1099"/>
      <c r="I1099"/>
      <c r="J1099" s="12">
        <f t="shared" si="302"/>
        <v>0</v>
      </c>
      <c r="K1099" s="12" t="str">
        <f t="shared" si="303"/>
        <v/>
      </c>
      <c r="L1099" s="12" t="str">
        <f t="shared" si="304"/>
        <v/>
      </c>
      <c r="M1099" s="12" t="str">
        <f t="shared" si="305"/>
        <v/>
      </c>
      <c r="N1099" s="12"/>
      <c r="P1099"/>
      <c r="Q1099"/>
      <c r="R1099" s="12">
        <f t="shared" si="306"/>
        <v>0</v>
      </c>
      <c r="S1099" s="12" t="str">
        <f t="shared" si="307"/>
        <v/>
      </c>
      <c r="T1099" s="12" t="str">
        <f t="shared" si="308"/>
        <v/>
      </c>
      <c r="U1099" s="12" t="str">
        <f t="shared" si="309"/>
        <v/>
      </c>
      <c r="V1099" s="12"/>
      <c r="Y1099" s="12">
        <f t="shared" si="310"/>
        <v>0</v>
      </c>
      <c r="Z1099" s="12">
        <f t="shared" si="311"/>
        <v>0</v>
      </c>
      <c r="AA1099" s="12" t="str">
        <f t="shared" si="312"/>
        <v/>
      </c>
      <c r="AB1099" s="12" t="str">
        <f t="shared" si="313"/>
        <v/>
      </c>
      <c r="AC1099" s="12" t="str">
        <f t="shared" si="314"/>
        <v/>
      </c>
      <c r="AD1099" s="12" t="str">
        <f>IF(OR(AE1099="",AE1099="(blank)",AE1099="Grand Total"),"",MAX($AD$3:AD1098)+1)</f>
        <v/>
      </c>
    </row>
    <row r="1100" spans="3:30">
      <c r="C1100" s="12">
        <f t="shared" si="298"/>
        <v>0</v>
      </c>
      <c r="D1100" s="12">
        <f t="shared" si="299"/>
        <v>0</v>
      </c>
      <c r="E1100" s="12" t="str">
        <f t="shared" si="300"/>
        <v/>
      </c>
      <c r="F1100" s="12" t="str">
        <f t="shared" si="301"/>
        <v/>
      </c>
      <c r="G1100" s="12"/>
      <c r="H1100"/>
      <c r="I1100"/>
      <c r="J1100" s="12">
        <f t="shared" si="302"/>
        <v>0</v>
      </c>
      <c r="K1100" s="12" t="str">
        <f t="shared" si="303"/>
        <v/>
      </c>
      <c r="L1100" s="12" t="str">
        <f t="shared" si="304"/>
        <v/>
      </c>
      <c r="M1100" s="12" t="str">
        <f t="shared" si="305"/>
        <v/>
      </c>
      <c r="N1100" s="12"/>
      <c r="P1100"/>
      <c r="Q1100"/>
      <c r="R1100" s="12">
        <f t="shared" si="306"/>
        <v>0</v>
      </c>
      <c r="S1100" s="12" t="str">
        <f t="shared" si="307"/>
        <v/>
      </c>
      <c r="T1100" s="12" t="str">
        <f t="shared" si="308"/>
        <v/>
      </c>
      <c r="U1100" s="12" t="str">
        <f t="shared" si="309"/>
        <v/>
      </c>
      <c r="V1100" s="12"/>
      <c r="Y1100" s="12">
        <f t="shared" si="310"/>
        <v>0</v>
      </c>
      <c r="Z1100" s="12">
        <f t="shared" si="311"/>
        <v>0</v>
      </c>
      <c r="AA1100" s="12" t="str">
        <f t="shared" si="312"/>
        <v/>
      </c>
      <c r="AB1100" s="12" t="str">
        <f t="shared" si="313"/>
        <v/>
      </c>
      <c r="AC1100" s="12" t="str">
        <f t="shared" si="314"/>
        <v/>
      </c>
      <c r="AD1100" s="12" t="str">
        <f>IF(OR(AE1100="",AE1100="(blank)",AE1100="Grand Total"),"",MAX($AD$3:AD1099)+1)</f>
        <v/>
      </c>
    </row>
    <row r="1101" spans="3:30">
      <c r="C1101" s="12">
        <f t="shared" si="298"/>
        <v>0</v>
      </c>
      <c r="D1101" s="12">
        <f t="shared" si="299"/>
        <v>0</v>
      </c>
      <c r="E1101" s="12" t="str">
        <f t="shared" si="300"/>
        <v/>
      </c>
      <c r="F1101" s="12" t="str">
        <f t="shared" si="301"/>
        <v/>
      </c>
      <c r="G1101" s="12"/>
      <c r="H1101"/>
      <c r="I1101"/>
      <c r="J1101" s="12">
        <f t="shared" si="302"/>
        <v>0</v>
      </c>
      <c r="K1101" s="12" t="str">
        <f t="shared" si="303"/>
        <v/>
      </c>
      <c r="L1101" s="12" t="str">
        <f t="shared" si="304"/>
        <v/>
      </c>
      <c r="M1101" s="12" t="str">
        <f t="shared" si="305"/>
        <v/>
      </c>
      <c r="N1101" s="12"/>
      <c r="P1101"/>
      <c r="Q1101"/>
      <c r="R1101" s="12">
        <f t="shared" si="306"/>
        <v>0</v>
      </c>
      <c r="S1101" s="12" t="str">
        <f t="shared" si="307"/>
        <v/>
      </c>
      <c r="T1101" s="12" t="str">
        <f t="shared" si="308"/>
        <v/>
      </c>
      <c r="U1101" s="12" t="str">
        <f t="shared" si="309"/>
        <v/>
      </c>
      <c r="V1101" s="12"/>
      <c r="Y1101" s="12">
        <f t="shared" si="310"/>
        <v>0</v>
      </c>
      <c r="Z1101" s="12">
        <f t="shared" si="311"/>
        <v>0</v>
      </c>
      <c r="AA1101" s="12" t="str">
        <f t="shared" si="312"/>
        <v/>
      </c>
      <c r="AB1101" s="12" t="str">
        <f t="shared" si="313"/>
        <v/>
      </c>
      <c r="AC1101" s="12" t="str">
        <f t="shared" si="314"/>
        <v/>
      </c>
      <c r="AD1101" s="12" t="str">
        <f>IF(OR(AE1101="",AE1101="(blank)",AE1101="Grand Total"),"",MAX($AD$3:AD1100)+1)</f>
        <v/>
      </c>
    </row>
    <row r="1102" spans="3:30">
      <c r="C1102" s="12">
        <f t="shared" si="298"/>
        <v>0</v>
      </c>
      <c r="D1102" s="12">
        <f t="shared" si="299"/>
        <v>0</v>
      </c>
      <c r="E1102" s="12" t="str">
        <f t="shared" si="300"/>
        <v/>
      </c>
      <c r="F1102" s="12" t="str">
        <f t="shared" si="301"/>
        <v/>
      </c>
      <c r="G1102" s="12"/>
      <c r="H1102"/>
      <c r="I1102"/>
      <c r="J1102" s="12">
        <f t="shared" si="302"/>
        <v>0</v>
      </c>
      <c r="K1102" s="12" t="str">
        <f t="shared" si="303"/>
        <v/>
      </c>
      <c r="L1102" s="12" t="str">
        <f t="shared" si="304"/>
        <v/>
      </c>
      <c r="M1102" s="12" t="str">
        <f t="shared" si="305"/>
        <v/>
      </c>
      <c r="N1102" s="12"/>
      <c r="P1102"/>
      <c r="Q1102"/>
      <c r="R1102" s="12">
        <f t="shared" si="306"/>
        <v>0</v>
      </c>
      <c r="S1102" s="12" t="str">
        <f t="shared" si="307"/>
        <v/>
      </c>
      <c r="T1102" s="12" t="str">
        <f t="shared" si="308"/>
        <v/>
      </c>
      <c r="U1102" s="12" t="str">
        <f t="shared" si="309"/>
        <v/>
      </c>
      <c r="V1102" s="12"/>
      <c r="Y1102" s="12">
        <f t="shared" si="310"/>
        <v>0</v>
      </c>
      <c r="Z1102" s="12">
        <f t="shared" si="311"/>
        <v>0</v>
      </c>
      <c r="AA1102" s="12" t="str">
        <f t="shared" si="312"/>
        <v/>
      </c>
      <c r="AB1102" s="12" t="str">
        <f t="shared" si="313"/>
        <v/>
      </c>
      <c r="AC1102" s="12" t="str">
        <f t="shared" si="314"/>
        <v/>
      </c>
      <c r="AD1102" s="12" t="str">
        <f>IF(OR(AE1102="",AE1102="(blank)",AE1102="Grand Total"),"",MAX($AD$3:AD1101)+1)</f>
        <v/>
      </c>
    </row>
    <row r="1103" spans="3:30">
      <c r="C1103" s="12">
        <f t="shared" si="298"/>
        <v>0</v>
      </c>
      <c r="D1103" s="12">
        <f t="shared" si="299"/>
        <v>0</v>
      </c>
      <c r="E1103" s="12" t="str">
        <f t="shared" si="300"/>
        <v/>
      </c>
      <c r="F1103" s="12" t="str">
        <f t="shared" si="301"/>
        <v/>
      </c>
      <c r="G1103" s="12"/>
      <c r="H1103"/>
      <c r="I1103"/>
      <c r="J1103" s="12">
        <f t="shared" si="302"/>
        <v>0</v>
      </c>
      <c r="K1103" s="12" t="str">
        <f t="shared" si="303"/>
        <v/>
      </c>
      <c r="L1103" s="12" t="str">
        <f t="shared" si="304"/>
        <v/>
      </c>
      <c r="M1103" s="12" t="str">
        <f t="shared" si="305"/>
        <v/>
      </c>
      <c r="N1103" s="12"/>
      <c r="P1103"/>
      <c r="Q1103"/>
      <c r="R1103" s="12">
        <f t="shared" si="306"/>
        <v>0</v>
      </c>
      <c r="S1103" s="12" t="str">
        <f t="shared" si="307"/>
        <v/>
      </c>
      <c r="T1103" s="12" t="str">
        <f t="shared" si="308"/>
        <v/>
      </c>
      <c r="U1103" s="12" t="str">
        <f t="shared" si="309"/>
        <v/>
      </c>
      <c r="V1103" s="12"/>
      <c r="Y1103" s="12">
        <f t="shared" si="310"/>
        <v>0</v>
      </c>
      <c r="Z1103" s="12">
        <f t="shared" si="311"/>
        <v>0</v>
      </c>
      <c r="AA1103" s="12" t="str">
        <f t="shared" si="312"/>
        <v/>
      </c>
      <c r="AB1103" s="12" t="str">
        <f t="shared" si="313"/>
        <v/>
      </c>
      <c r="AC1103" s="12" t="str">
        <f t="shared" si="314"/>
        <v/>
      </c>
      <c r="AD1103" s="12" t="str">
        <f>IF(OR(AE1103="",AE1103="(blank)",AE1103="Grand Total"),"",MAX($AD$3:AD1102)+1)</f>
        <v/>
      </c>
    </row>
    <row r="1104" spans="3:30">
      <c r="C1104" s="12">
        <f t="shared" si="298"/>
        <v>0</v>
      </c>
      <c r="D1104" s="12">
        <f t="shared" si="299"/>
        <v>0</v>
      </c>
      <c r="E1104" s="12" t="str">
        <f t="shared" si="300"/>
        <v/>
      </c>
      <c r="F1104" s="12" t="str">
        <f t="shared" si="301"/>
        <v/>
      </c>
      <c r="G1104" s="12"/>
      <c r="H1104"/>
      <c r="I1104"/>
      <c r="J1104" s="12">
        <f t="shared" si="302"/>
        <v>0</v>
      </c>
      <c r="K1104" s="12" t="str">
        <f t="shared" si="303"/>
        <v/>
      </c>
      <c r="L1104" s="12" t="str">
        <f t="shared" si="304"/>
        <v/>
      </c>
      <c r="M1104" s="12" t="str">
        <f t="shared" si="305"/>
        <v/>
      </c>
      <c r="N1104" s="12"/>
      <c r="P1104"/>
      <c r="Q1104"/>
      <c r="R1104" s="12">
        <f t="shared" si="306"/>
        <v>0</v>
      </c>
      <c r="S1104" s="12" t="str">
        <f t="shared" si="307"/>
        <v/>
      </c>
      <c r="T1104" s="12" t="str">
        <f t="shared" si="308"/>
        <v/>
      </c>
      <c r="U1104" s="12" t="str">
        <f t="shared" si="309"/>
        <v/>
      </c>
      <c r="V1104" s="12"/>
      <c r="Y1104" s="12">
        <f t="shared" si="310"/>
        <v>0</v>
      </c>
      <c r="Z1104" s="12">
        <f t="shared" si="311"/>
        <v>0</v>
      </c>
      <c r="AA1104" s="12" t="str">
        <f t="shared" si="312"/>
        <v/>
      </c>
      <c r="AB1104" s="12" t="str">
        <f t="shared" si="313"/>
        <v/>
      </c>
      <c r="AC1104" s="12" t="str">
        <f t="shared" si="314"/>
        <v/>
      </c>
      <c r="AD1104" s="12" t="str">
        <f>IF(OR(AE1104="",AE1104="(blank)",AE1104="Grand Total"),"",MAX($AD$3:AD1103)+1)</f>
        <v/>
      </c>
    </row>
    <row r="1105" spans="3:30">
      <c r="C1105" s="12">
        <f t="shared" si="298"/>
        <v>0</v>
      </c>
      <c r="D1105" s="12">
        <f t="shared" si="299"/>
        <v>0</v>
      </c>
      <c r="E1105" s="12" t="str">
        <f t="shared" si="300"/>
        <v/>
      </c>
      <c r="F1105" s="12" t="str">
        <f t="shared" si="301"/>
        <v/>
      </c>
      <c r="G1105" s="12"/>
      <c r="H1105"/>
      <c r="I1105"/>
      <c r="J1105" s="12">
        <f t="shared" si="302"/>
        <v>0</v>
      </c>
      <c r="K1105" s="12" t="str">
        <f t="shared" si="303"/>
        <v/>
      </c>
      <c r="L1105" s="12" t="str">
        <f t="shared" si="304"/>
        <v/>
      </c>
      <c r="M1105" s="12" t="str">
        <f t="shared" si="305"/>
        <v/>
      </c>
      <c r="N1105" s="12"/>
      <c r="P1105"/>
      <c r="Q1105"/>
      <c r="R1105" s="12">
        <f t="shared" si="306"/>
        <v>0</v>
      </c>
      <c r="S1105" s="12" t="str">
        <f t="shared" si="307"/>
        <v/>
      </c>
      <c r="T1105" s="12" t="str">
        <f t="shared" si="308"/>
        <v/>
      </c>
      <c r="U1105" s="12" t="str">
        <f t="shared" si="309"/>
        <v/>
      </c>
      <c r="V1105" s="12"/>
      <c r="Y1105" s="12">
        <f t="shared" si="310"/>
        <v>0</v>
      </c>
      <c r="Z1105" s="12">
        <f t="shared" si="311"/>
        <v>0</v>
      </c>
      <c r="AA1105" s="12" t="str">
        <f t="shared" si="312"/>
        <v/>
      </c>
      <c r="AB1105" s="12" t="str">
        <f t="shared" si="313"/>
        <v/>
      </c>
      <c r="AC1105" s="12" t="str">
        <f t="shared" si="314"/>
        <v/>
      </c>
      <c r="AD1105" s="12" t="str">
        <f>IF(OR(AE1105="",AE1105="(blank)",AE1105="Grand Total"),"",MAX($AD$3:AD1104)+1)</f>
        <v/>
      </c>
    </row>
    <row r="1106" spans="3:30">
      <c r="C1106" s="12">
        <f t="shared" si="298"/>
        <v>0</v>
      </c>
      <c r="D1106" s="12">
        <f t="shared" si="299"/>
        <v>0</v>
      </c>
      <c r="E1106" s="12" t="str">
        <f t="shared" si="300"/>
        <v/>
      </c>
      <c r="F1106" s="12" t="str">
        <f t="shared" si="301"/>
        <v/>
      </c>
      <c r="G1106" s="12"/>
      <c r="H1106"/>
      <c r="I1106"/>
      <c r="J1106" s="12">
        <f t="shared" si="302"/>
        <v>0</v>
      </c>
      <c r="K1106" s="12" t="str">
        <f t="shared" si="303"/>
        <v/>
      </c>
      <c r="L1106" s="12" t="str">
        <f t="shared" si="304"/>
        <v/>
      </c>
      <c r="M1106" s="12" t="str">
        <f t="shared" si="305"/>
        <v/>
      </c>
      <c r="N1106" s="12"/>
      <c r="P1106"/>
      <c r="Q1106"/>
      <c r="R1106" s="12">
        <f t="shared" si="306"/>
        <v>0</v>
      </c>
      <c r="S1106" s="12" t="str">
        <f t="shared" si="307"/>
        <v/>
      </c>
      <c r="T1106" s="12" t="str">
        <f t="shared" si="308"/>
        <v/>
      </c>
      <c r="U1106" s="12" t="str">
        <f t="shared" si="309"/>
        <v/>
      </c>
      <c r="V1106" s="12"/>
      <c r="Y1106" s="12">
        <f t="shared" si="310"/>
        <v>0</v>
      </c>
      <c r="Z1106" s="12">
        <f t="shared" si="311"/>
        <v>0</v>
      </c>
      <c r="AA1106" s="12" t="str">
        <f t="shared" si="312"/>
        <v/>
      </c>
      <c r="AB1106" s="12" t="str">
        <f t="shared" si="313"/>
        <v/>
      </c>
      <c r="AC1106" s="12" t="str">
        <f t="shared" si="314"/>
        <v/>
      </c>
      <c r="AD1106" s="12" t="str">
        <f>IF(OR(AE1106="",AE1106="(blank)",AE1106="Grand Total"),"",MAX($AD$3:AD1105)+1)</f>
        <v/>
      </c>
    </row>
    <row r="1107" spans="3:30">
      <c r="C1107" s="12">
        <f t="shared" si="298"/>
        <v>0</v>
      </c>
      <c r="D1107" s="12">
        <f t="shared" si="299"/>
        <v>0</v>
      </c>
      <c r="E1107" s="12" t="str">
        <f t="shared" si="300"/>
        <v/>
      </c>
      <c r="F1107" s="12" t="str">
        <f t="shared" si="301"/>
        <v/>
      </c>
      <c r="G1107" s="12"/>
      <c r="H1107"/>
      <c r="I1107"/>
      <c r="J1107" s="12">
        <f t="shared" si="302"/>
        <v>0</v>
      </c>
      <c r="K1107" s="12" t="str">
        <f t="shared" si="303"/>
        <v/>
      </c>
      <c r="L1107" s="12" t="str">
        <f t="shared" si="304"/>
        <v/>
      </c>
      <c r="M1107" s="12" t="str">
        <f t="shared" si="305"/>
        <v/>
      </c>
      <c r="N1107" s="12"/>
      <c r="P1107"/>
      <c r="Q1107"/>
      <c r="R1107" s="12">
        <f t="shared" si="306"/>
        <v>0</v>
      </c>
      <c r="S1107" s="12" t="str">
        <f t="shared" si="307"/>
        <v/>
      </c>
      <c r="T1107" s="12" t="str">
        <f t="shared" si="308"/>
        <v/>
      </c>
      <c r="U1107" s="12" t="str">
        <f t="shared" si="309"/>
        <v/>
      </c>
      <c r="V1107" s="12"/>
      <c r="Y1107" s="12">
        <f t="shared" si="310"/>
        <v>0</v>
      </c>
      <c r="Z1107" s="12">
        <f t="shared" si="311"/>
        <v>0</v>
      </c>
      <c r="AA1107" s="12" t="str">
        <f t="shared" si="312"/>
        <v/>
      </c>
      <c r="AB1107" s="12" t="str">
        <f t="shared" si="313"/>
        <v/>
      </c>
      <c r="AC1107" s="12" t="str">
        <f t="shared" si="314"/>
        <v/>
      </c>
      <c r="AD1107" s="12" t="str">
        <f>IF(OR(AE1107="",AE1107="(blank)",AE1107="Grand Total"),"",MAX($AD$3:AD1106)+1)</f>
        <v/>
      </c>
    </row>
    <row r="1108" spans="3:30">
      <c r="C1108" s="12">
        <f t="shared" si="298"/>
        <v>0</v>
      </c>
      <c r="D1108" s="12">
        <f t="shared" si="299"/>
        <v>0</v>
      </c>
      <c r="E1108" s="12" t="str">
        <f t="shared" si="300"/>
        <v/>
      </c>
      <c r="F1108" s="12" t="str">
        <f t="shared" si="301"/>
        <v/>
      </c>
      <c r="G1108" s="12"/>
      <c r="H1108"/>
      <c r="I1108"/>
      <c r="J1108" s="12">
        <f t="shared" si="302"/>
        <v>0</v>
      </c>
      <c r="K1108" s="12" t="str">
        <f t="shared" si="303"/>
        <v/>
      </c>
      <c r="L1108" s="12" t="str">
        <f t="shared" si="304"/>
        <v/>
      </c>
      <c r="M1108" s="12" t="str">
        <f t="shared" si="305"/>
        <v/>
      </c>
      <c r="N1108" s="12"/>
      <c r="P1108"/>
      <c r="Q1108"/>
      <c r="R1108" s="12">
        <f t="shared" si="306"/>
        <v>0</v>
      </c>
      <c r="S1108" s="12" t="str">
        <f t="shared" si="307"/>
        <v/>
      </c>
      <c r="T1108" s="12" t="str">
        <f t="shared" si="308"/>
        <v/>
      </c>
      <c r="U1108" s="12" t="str">
        <f t="shared" si="309"/>
        <v/>
      </c>
      <c r="V1108" s="12"/>
      <c r="Y1108" s="12">
        <f t="shared" si="310"/>
        <v>0</v>
      </c>
      <c r="Z1108" s="12">
        <f t="shared" si="311"/>
        <v>0</v>
      </c>
      <c r="AA1108" s="12" t="str">
        <f t="shared" si="312"/>
        <v/>
      </c>
      <c r="AB1108" s="12" t="str">
        <f t="shared" si="313"/>
        <v/>
      </c>
      <c r="AC1108" s="12" t="str">
        <f t="shared" si="314"/>
        <v/>
      </c>
      <c r="AD1108" s="12" t="str">
        <f>IF(OR(AE1108="",AE1108="(blank)",AE1108="Grand Total"),"",MAX($AD$3:AD1107)+1)</f>
        <v/>
      </c>
    </row>
    <row r="1109" spans="3:30">
      <c r="C1109" s="12">
        <f t="shared" si="298"/>
        <v>0</v>
      </c>
      <c r="D1109" s="12">
        <f t="shared" si="299"/>
        <v>0</v>
      </c>
      <c r="E1109" s="12" t="str">
        <f t="shared" si="300"/>
        <v/>
      </c>
      <c r="F1109" s="12" t="str">
        <f t="shared" si="301"/>
        <v/>
      </c>
      <c r="G1109" s="12"/>
      <c r="H1109"/>
      <c r="I1109"/>
      <c r="J1109" s="12">
        <f t="shared" si="302"/>
        <v>0</v>
      </c>
      <c r="K1109" s="12" t="str">
        <f t="shared" si="303"/>
        <v/>
      </c>
      <c r="L1109" s="12" t="str">
        <f t="shared" si="304"/>
        <v/>
      </c>
      <c r="M1109" s="12" t="str">
        <f t="shared" si="305"/>
        <v/>
      </c>
      <c r="N1109" s="12"/>
      <c r="P1109"/>
      <c r="Q1109"/>
      <c r="R1109" s="12">
        <f t="shared" si="306"/>
        <v>0</v>
      </c>
      <c r="S1109" s="12" t="str">
        <f t="shared" si="307"/>
        <v/>
      </c>
      <c r="T1109" s="12" t="str">
        <f t="shared" si="308"/>
        <v/>
      </c>
      <c r="U1109" s="12" t="str">
        <f t="shared" si="309"/>
        <v/>
      </c>
      <c r="V1109" s="12"/>
      <c r="Y1109" s="12">
        <f t="shared" si="310"/>
        <v>0</v>
      </c>
      <c r="Z1109" s="12">
        <f t="shared" si="311"/>
        <v>0</v>
      </c>
      <c r="AA1109" s="12" t="str">
        <f t="shared" si="312"/>
        <v/>
      </c>
      <c r="AB1109" s="12" t="str">
        <f t="shared" si="313"/>
        <v/>
      </c>
      <c r="AC1109" s="12" t="str">
        <f t="shared" si="314"/>
        <v/>
      </c>
      <c r="AD1109" s="12" t="str">
        <f>IF(OR(AE1109="",AE1109="(blank)",AE1109="Grand Total"),"",MAX($AD$3:AD1108)+1)</f>
        <v/>
      </c>
    </row>
    <row r="1110" spans="3:30">
      <c r="C1110" s="12">
        <f t="shared" ref="C1110:C1135" si="315">IF(OR(B1110="",A1110=""),0,C1109+1)</f>
        <v>0</v>
      </c>
      <c r="D1110" s="12">
        <f t="shared" ref="D1110:D1135" si="316">IF(C1110=0,A1110,D1109)</f>
        <v>0</v>
      </c>
      <c r="E1110" s="12" t="str">
        <f t="shared" ref="E1110:E1135" si="317">IF(C1110=0,"",D1110&amp;C1110)</f>
        <v/>
      </c>
      <c r="F1110" s="12" t="str">
        <f t="shared" ref="F1110:F1135" si="318">IF(E1110="","",A1110)</f>
        <v/>
      </c>
      <c r="G1110" s="12"/>
      <c r="H1110"/>
      <c r="I1110"/>
      <c r="J1110" s="12">
        <f t="shared" ref="J1110:J1135" si="319">IF(OR(I1110="",H1110="",H1110="Grand Total"),0,J1109+1)</f>
        <v>0</v>
      </c>
      <c r="K1110" s="12" t="str">
        <f t="shared" ref="K1110:K1135" si="320">IF(H1110="Grand Total","",IF(OR(H1110="",H1110="(blank)"),K1109,IF(J1110=0,H1110,K1109)))</f>
        <v/>
      </c>
      <c r="L1110" s="12" t="str">
        <f t="shared" ref="L1110:L1135" si="321">IF(OR(H1110="",J1110=0),"",K1110&amp;J1110)</f>
        <v/>
      </c>
      <c r="M1110" s="12" t="str">
        <f t="shared" ref="M1110:M1135" si="322">IF(L1110="","",H1110)</f>
        <v/>
      </c>
      <c r="N1110" s="12"/>
      <c r="P1110"/>
      <c r="Q1110"/>
      <c r="R1110" s="12">
        <f t="shared" ref="R1110:R1135" si="323">IF(OR(Q1110="",P1110="",P1110="Grand Total"),0,R1109+1)</f>
        <v>0</v>
      </c>
      <c r="S1110" s="12" t="str">
        <f t="shared" ref="S1110:S1135" si="324">IF(P1110="Grand Total","",IF(OR(P1110="",P1110="(blank)"),S1109,IF(R1110=0,P1110,S1109)))</f>
        <v/>
      </c>
      <c r="T1110" s="12" t="str">
        <f t="shared" ref="T1110:T1135" si="325">IF(OR(P1110="",R1110=0),"",S1110&amp;R1110)</f>
        <v/>
      </c>
      <c r="U1110" s="12" t="str">
        <f t="shared" ref="U1110:U1135" si="326">IF(T1110="","",P1110)</f>
        <v/>
      </c>
      <c r="V1110" s="12"/>
      <c r="Y1110" s="12">
        <f t="shared" ref="Y1110:Y1135" si="327">IF(X1110="",0,Y1109+1)</f>
        <v>0</v>
      </c>
      <c r="Z1110" s="12">
        <f t="shared" ref="Z1110:Z1134" si="328">IF(Z1109="(blank)",W1110,IF(AND(Y1110=0,Y1109=0),Z1109,IF(AND(Y1110=0,X1111=""),W1110,Z1109)))</f>
        <v>0</v>
      </c>
      <c r="AA1110" s="12" t="str">
        <f t="shared" ref="AA1110:AA1135" si="329">IF(Z1110=W1110,"",IF(X1110&lt;&gt;"",AA1109,Z1110&amp;W1110))</f>
        <v/>
      </c>
      <c r="AB1110" s="12" t="str">
        <f t="shared" ref="AB1110:AB1135" si="330">IF(Y1110=0,"",AA1110&amp;Y1110)</f>
        <v/>
      </c>
      <c r="AC1110" s="12" t="str">
        <f t="shared" ref="AC1110:AC1135" si="331">IF(AB1110="","",IF(W1110="","",W1110))</f>
        <v/>
      </c>
      <c r="AD1110" s="12" t="str">
        <f>IF(OR(AE1110="",AE1110="(blank)",AE1110="Grand Total"),"",MAX($AD$3:AD1109)+1)</f>
        <v/>
      </c>
    </row>
    <row r="1111" spans="3:30">
      <c r="C1111" s="12">
        <f t="shared" si="315"/>
        <v>0</v>
      </c>
      <c r="D1111" s="12">
        <f t="shared" si="316"/>
        <v>0</v>
      </c>
      <c r="E1111" s="12" t="str">
        <f t="shared" si="317"/>
        <v/>
      </c>
      <c r="F1111" s="12" t="str">
        <f t="shared" si="318"/>
        <v/>
      </c>
      <c r="G1111" s="12"/>
      <c r="H1111"/>
      <c r="I1111"/>
      <c r="J1111" s="12">
        <f t="shared" si="319"/>
        <v>0</v>
      </c>
      <c r="K1111" s="12" t="str">
        <f t="shared" si="320"/>
        <v/>
      </c>
      <c r="L1111" s="12" t="str">
        <f t="shared" si="321"/>
        <v/>
      </c>
      <c r="M1111" s="12" t="str">
        <f t="shared" si="322"/>
        <v/>
      </c>
      <c r="N1111" s="12"/>
      <c r="P1111"/>
      <c r="Q1111"/>
      <c r="R1111" s="12">
        <f t="shared" si="323"/>
        <v>0</v>
      </c>
      <c r="S1111" s="12" t="str">
        <f t="shared" si="324"/>
        <v/>
      </c>
      <c r="T1111" s="12" t="str">
        <f t="shared" si="325"/>
        <v/>
      </c>
      <c r="U1111" s="12" t="str">
        <f t="shared" si="326"/>
        <v/>
      </c>
      <c r="V1111" s="12"/>
      <c r="Y1111" s="12">
        <f t="shared" si="327"/>
        <v>0</v>
      </c>
      <c r="Z1111" s="12">
        <f t="shared" si="328"/>
        <v>0</v>
      </c>
      <c r="AA1111" s="12" t="str">
        <f t="shared" si="329"/>
        <v/>
      </c>
      <c r="AB1111" s="12" t="str">
        <f t="shared" si="330"/>
        <v/>
      </c>
      <c r="AC1111" s="12" t="str">
        <f t="shared" si="331"/>
        <v/>
      </c>
      <c r="AD1111" s="12" t="str">
        <f>IF(OR(AE1111="",AE1111="(blank)",AE1111="Grand Total"),"",MAX($AD$3:AD1110)+1)</f>
        <v/>
      </c>
    </row>
    <row r="1112" spans="3:30">
      <c r="C1112" s="12">
        <f t="shared" si="315"/>
        <v>0</v>
      </c>
      <c r="D1112" s="12">
        <f t="shared" si="316"/>
        <v>0</v>
      </c>
      <c r="E1112" s="12" t="str">
        <f t="shared" si="317"/>
        <v/>
      </c>
      <c r="F1112" s="12" t="str">
        <f t="shared" si="318"/>
        <v/>
      </c>
      <c r="G1112" s="12"/>
      <c r="H1112"/>
      <c r="I1112"/>
      <c r="J1112" s="12">
        <f t="shared" si="319"/>
        <v>0</v>
      </c>
      <c r="K1112" s="12" t="str">
        <f t="shared" si="320"/>
        <v/>
      </c>
      <c r="L1112" s="12" t="str">
        <f t="shared" si="321"/>
        <v/>
      </c>
      <c r="M1112" s="12" t="str">
        <f t="shared" si="322"/>
        <v/>
      </c>
      <c r="N1112" s="12"/>
      <c r="P1112"/>
      <c r="Q1112"/>
      <c r="R1112" s="12">
        <f t="shared" si="323"/>
        <v>0</v>
      </c>
      <c r="S1112" s="12" t="str">
        <f t="shared" si="324"/>
        <v/>
      </c>
      <c r="T1112" s="12" t="str">
        <f t="shared" si="325"/>
        <v/>
      </c>
      <c r="U1112" s="12" t="str">
        <f t="shared" si="326"/>
        <v/>
      </c>
      <c r="V1112" s="12"/>
      <c r="Y1112" s="12">
        <f t="shared" si="327"/>
        <v>0</v>
      </c>
      <c r="Z1112" s="12">
        <f t="shared" si="328"/>
        <v>0</v>
      </c>
      <c r="AA1112" s="12" t="str">
        <f t="shared" si="329"/>
        <v/>
      </c>
      <c r="AB1112" s="12" t="str">
        <f t="shared" si="330"/>
        <v/>
      </c>
      <c r="AC1112" s="12" t="str">
        <f t="shared" si="331"/>
        <v/>
      </c>
      <c r="AD1112" s="12" t="str">
        <f>IF(OR(AE1112="",AE1112="(blank)",AE1112="Grand Total"),"",MAX($AD$3:AD1111)+1)</f>
        <v/>
      </c>
    </row>
    <row r="1113" spans="3:30">
      <c r="C1113" s="12">
        <f t="shared" si="315"/>
        <v>0</v>
      </c>
      <c r="D1113" s="12">
        <f t="shared" si="316"/>
        <v>0</v>
      </c>
      <c r="E1113" s="12" t="str">
        <f t="shared" si="317"/>
        <v/>
      </c>
      <c r="F1113" s="12" t="str">
        <f t="shared" si="318"/>
        <v/>
      </c>
      <c r="G1113" s="12"/>
      <c r="H1113"/>
      <c r="I1113"/>
      <c r="J1113" s="12">
        <f t="shared" si="319"/>
        <v>0</v>
      </c>
      <c r="K1113" s="12" t="str">
        <f t="shared" si="320"/>
        <v/>
      </c>
      <c r="L1113" s="12" t="str">
        <f t="shared" si="321"/>
        <v/>
      </c>
      <c r="M1113" s="12" t="str">
        <f t="shared" si="322"/>
        <v/>
      </c>
      <c r="N1113" s="12"/>
      <c r="P1113"/>
      <c r="Q1113"/>
      <c r="R1113" s="12">
        <f t="shared" si="323"/>
        <v>0</v>
      </c>
      <c r="S1113" s="12" t="str">
        <f t="shared" si="324"/>
        <v/>
      </c>
      <c r="T1113" s="12" t="str">
        <f t="shared" si="325"/>
        <v/>
      </c>
      <c r="U1113" s="12" t="str">
        <f t="shared" si="326"/>
        <v/>
      </c>
      <c r="V1113" s="12"/>
      <c r="Y1113" s="12">
        <f t="shared" si="327"/>
        <v>0</v>
      </c>
      <c r="Z1113" s="12">
        <f t="shared" si="328"/>
        <v>0</v>
      </c>
      <c r="AA1113" s="12" t="str">
        <f t="shared" si="329"/>
        <v/>
      </c>
      <c r="AB1113" s="12" t="str">
        <f t="shared" si="330"/>
        <v/>
      </c>
      <c r="AC1113" s="12" t="str">
        <f t="shared" si="331"/>
        <v/>
      </c>
      <c r="AD1113" s="12" t="str">
        <f>IF(OR(AE1113="",AE1113="(blank)",AE1113="Grand Total"),"",MAX($AD$3:AD1112)+1)</f>
        <v/>
      </c>
    </row>
    <row r="1114" spans="3:30">
      <c r="C1114" s="12">
        <f t="shared" si="315"/>
        <v>0</v>
      </c>
      <c r="D1114" s="12">
        <f t="shared" si="316"/>
        <v>0</v>
      </c>
      <c r="E1114" s="12" t="str">
        <f t="shared" si="317"/>
        <v/>
      </c>
      <c r="F1114" s="12" t="str">
        <f t="shared" si="318"/>
        <v/>
      </c>
      <c r="G1114" s="12"/>
      <c r="H1114"/>
      <c r="I1114"/>
      <c r="J1114" s="12">
        <f t="shared" si="319"/>
        <v>0</v>
      </c>
      <c r="K1114" s="12" t="str">
        <f t="shared" si="320"/>
        <v/>
      </c>
      <c r="L1114" s="12" t="str">
        <f t="shared" si="321"/>
        <v/>
      </c>
      <c r="M1114" s="12" t="str">
        <f t="shared" si="322"/>
        <v/>
      </c>
      <c r="N1114" s="12"/>
      <c r="P1114"/>
      <c r="Q1114"/>
      <c r="R1114" s="12">
        <f t="shared" si="323"/>
        <v>0</v>
      </c>
      <c r="S1114" s="12" t="str">
        <f t="shared" si="324"/>
        <v/>
      </c>
      <c r="T1114" s="12" t="str">
        <f t="shared" si="325"/>
        <v/>
      </c>
      <c r="U1114" s="12" t="str">
        <f t="shared" si="326"/>
        <v/>
      </c>
      <c r="V1114" s="12"/>
      <c r="Y1114" s="12">
        <f t="shared" si="327"/>
        <v>0</v>
      </c>
      <c r="Z1114" s="12">
        <f t="shared" si="328"/>
        <v>0</v>
      </c>
      <c r="AA1114" s="12" t="str">
        <f t="shared" si="329"/>
        <v/>
      </c>
      <c r="AB1114" s="12" t="str">
        <f t="shared" si="330"/>
        <v/>
      </c>
      <c r="AC1114" s="12" t="str">
        <f t="shared" si="331"/>
        <v/>
      </c>
      <c r="AD1114" s="12" t="str">
        <f>IF(OR(AE1114="",AE1114="(blank)",AE1114="Grand Total"),"",MAX($AD$3:AD1113)+1)</f>
        <v/>
      </c>
    </row>
    <row r="1115" spans="3:30">
      <c r="C1115" s="12">
        <f t="shared" si="315"/>
        <v>0</v>
      </c>
      <c r="D1115" s="12">
        <f t="shared" si="316"/>
        <v>0</v>
      </c>
      <c r="E1115" s="12" t="str">
        <f t="shared" si="317"/>
        <v/>
      </c>
      <c r="F1115" s="12" t="str">
        <f t="shared" si="318"/>
        <v/>
      </c>
      <c r="G1115" s="12"/>
      <c r="H1115"/>
      <c r="I1115"/>
      <c r="J1115" s="12">
        <f t="shared" si="319"/>
        <v>0</v>
      </c>
      <c r="K1115" s="12" t="str">
        <f t="shared" si="320"/>
        <v/>
      </c>
      <c r="L1115" s="12" t="str">
        <f t="shared" si="321"/>
        <v/>
      </c>
      <c r="M1115" s="12" t="str">
        <f t="shared" si="322"/>
        <v/>
      </c>
      <c r="N1115" s="12"/>
      <c r="P1115"/>
      <c r="Q1115"/>
      <c r="R1115" s="12">
        <f t="shared" si="323"/>
        <v>0</v>
      </c>
      <c r="S1115" s="12" t="str">
        <f t="shared" si="324"/>
        <v/>
      </c>
      <c r="T1115" s="12" t="str">
        <f t="shared" si="325"/>
        <v/>
      </c>
      <c r="U1115" s="12" t="str">
        <f t="shared" si="326"/>
        <v/>
      </c>
      <c r="V1115" s="12"/>
      <c r="Y1115" s="12">
        <f t="shared" si="327"/>
        <v>0</v>
      </c>
      <c r="Z1115" s="12">
        <f t="shared" si="328"/>
        <v>0</v>
      </c>
      <c r="AA1115" s="12" t="str">
        <f t="shared" si="329"/>
        <v/>
      </c>
      <c r="AB1115" s="12" t="str">
        <f t="shared" si="330"/>
        <v/>
      </c>
      <c r="AC1115" s="12" t="str">
        <f t="shared" si="331"/>
        <v/>
      </c>
      <c r="AD1115" s="12" t="str">
        <f>IF(OR(AE1115="",AE1115="(blank)",AE1115="Grand Total"),"",MAX($AD$3:AD1114)+1)</f>
        <v/>
      </c>
    </row>
    <row r="1116" spans="3:30">
      <c r="C1116" s="12">
        <f t="shared" si="315"/>
        <v>0</v>
      </c>
      <c r="D1116" s="12">
        <f t="shared" si="316"/>
        <v>0</v>
      </c>
      <c r="E1116" s="12" t="str">
        <f t="shared" si="317"/>
        <v/>
      </c>
      <c r="F1116" s="12" t="str">
        <f t="shared" si="318"/>
        <v/>
      </c>
      <c r="G1116" s="12"/>
      <c r="H1116"/>
      <c r="I1116"/>
      <c r="J1116" s="12">
        <f t="shared" si="319"/>
        <v>0</v>
      </c>
      <c r="K1116" s="12" t="str">
        <f t="shared" si="320"/>
        <v/>
      </c>
      <c r="L1116" s="12" t="str">
        <f t="shared" si="321"/>
        <v/>
      </c>
      <c r="M1116" s="12" t="str">
        <f t="shared" si="322"/>
        <v/>
      </c>
      <c r="N1116" s="12"/>
      <c r="P1116"/>
      <c r="Q1116"/>
      <c r="R1116" s="12">
        <f t="shared" si="323"/>
        <v>0</v>
      </c>
      <c r="S1116" s="12" t="str">
        <f t="shared" si="324"/>
        <v/>
      </c>
      <c r="T1116" s="12" t="str">
        <f t="shared" si="325"/>
        <v/>
      </c>
      <c r="U1116" s="12" t="str">
        <f t="shared" si="326"/>
        <v/>
      </c>
      <c r="V1116" s="12"/>
      <c r="Y1116" s="12">
        <f t="shared" si="327"/>
        <v>0</v>
      </c>
      <c r="Z1116" s="12">
        <f t="shared" si="328"/>
        <v>0</v>
      </c>
      <c r="AA1116" s="12" t="str">
        <f t="shared" si="329"/>
        <v/>
      </c>
      <c r="AB1116" s="12" t="str">
        <f t="shared" si="330"/>
        <v/>
      </c>
      <c r="AC1116" s="12" t="str">
        <f t="shared" si="331"/>
        <v/>
      </c>
      <c r="AD1116" s="12" t="str">
        <f>IF(OR(AE1116="",AE1116="(blank)",AE1116="Grand Total"),"",MAX($AD$3:AD1115)+1)</f>
        <v/>
      </c>
    </row>
    <row r="1117" spans="3:30">
      <c r="C1117" s="12">
        <f t="shared" si="315"/>
        <v>0</v>
      </c>
      <c r="D1117" s="12">
        <f t="shared" si="316"/>
        <v>0</v>
      </c>
      <c r="E1117" s="12" t="str">
        <f t="shared" si="317"/>
        <v/>
      </c>
      <c r="F1117" s="12" t="str">
        <f t="shared" si="318"/>
        <v/>
      </c>
      <c r="G1117" s="12"/>
      <c r="H1117"/>
      <c r="I1117"/>
      <c r="J1117" s="12">
        <f t="shared" si="319"/>
        <v>0</v>
      </c>
      <c r="K1117" s="12" t="str">
        <f t="shared" si="320"/>
        <v/>
      </c>
      <c r="L1117" s="12" t="str">
        <f t="shared" si="321"/>
        <v/>
      </c>
      <c r="M1117" s="12" t="str">
        <f t="shared" si="322"/>
        <v/>
      </c>
      <c r="N1117" s="12"/>
      <c r="P1117"/>
      <c r="Q1117"/>
      <c r="R1117" s="12">
        <f t="shared" si="323"/>
        <v>0</v>
      </c>
      <c r="S1117" s="12" t="str">
        <f t="shared" si="324"/>
        <v/>
      </c>
      <c r="T1117" s="12" t="str">
        <f t="shared" si="325"/>
        <v/>
      </c>
      <c r="U1117" s="12" t="str">
        <f t="shared" si="326"/>
        <v/>
      </c>
      <c r="V1117" s="12"/>
      <c r="Y1117" s="12">
        <f t="shared" si="327"/>
        <v>0</v>
      </c>
      <c r="Z1117" s="12">
        <f t="shared" si="328"/>
        <v>0</v>
      </c>
      <c r="AA1117" s="12" t="str">
        <f t="shared" si="329"/>
        <v/>
      </c>
      <c r="AB1117" s="12" t="str">
        <f t="shared" si="330"/>
        <v/>
      </c>
      <c r="AC1117" s="12" t="str">
        <f t="shared" si="331"/>
        <v/>
      </c>
      <c r="AD1117" s="12" t="str">
        <f>IF(OR(AE1117="",AE1117="(blank)",AE1117="Grand Total"),"",MAX($AD$3:AD1116)+1)</f>
        <v/>
      </c>
    </row>
    <row r="1118" spans="3:30">
      <c r="C1118" s="12">
        <f t="shared" si="315"/>
        <v>0</v>
      </c>
      <c r="D1118" s="12">
        <f t="shared" si="316"/>
        <v>0</v>
      </c>
      <c r="E1118" s="12" t="str">
        <f t="shared" si="317"/>
        <v/>
      </c>
      <c r="F1118" s="12" t="str">
        <f t="shared" si="318"/>
        <v/>
      </c>
      <c r="G1118" s="12"/>
      <c r="H1118"/>
      <c r="I1118"/>
      <c r="J1118" s="12">
        <f t="shared" si="319"/>
        <v>0</v>
      </c>
      <c r="K1118" s="12" t="str">
        <f t="shared" si="320"/>
        <v/>
      </c>
      <c r="L1118" s="12" t="str">
        <f t="shared" si="321"/>
        <v/>
      </c>
      <c r="M1118" s="12" t="str">
        <f t="shared" si="322"/>
        <v/>
      </c>
      <c r="N1118" s="12"/>
      <c r="P1118"/>
      <c r="Q1118"/>
      <c r="R1118" s="12">
        <f t="shared" si="323"/>
        <v>0</v>
      </c>
      <c r="S1118" s="12" t="str">
        <f t="shared" si="324"/>
        <v/>
      </c>
      <c r="T1118" s="12" t="str">
        <f t="shared" si="325"/>
        <v/>
      </c>
      <c r="U1118" s="12" t="str">
        <f t="shared" si="326"/>
        <v/>
      </c>
      <c r="V1118" s="12"/>
      <c r="Y1118" s="12">
        <f t="shared" si="327"/>
        <v>0</v>
      </c>
      <c r="Z1118" s="12">
        <f t="shared" si="328"/>
        <v>0</v>
      </c>
      <c r="AA1118" s="12" t="str">
        <f t="shared" si="329"/>
        <v/>
      </c>
      <c r="AB1118" s="12" t="str">
        <f t="shared" si="330"/>
        <v/>
      </c>
      <c r="AC1118" s="12" t="str">
        <f t="shared" si="331"/>
        <v/>
      </c>
      <c r="AD1118" s="12" t="str">
        <f>IF(OR(AE1118="",AE1118="(blank)",AE1118="Grand Total"),"",MAX($AD$3:AD1117)+1)</f>
        <v/>
      </c>
    </row>
    <row r="1119" spans="3:30">
      <c r="C1119" s="12">
        <f t="shared" si="315"/>
        <v>0</v>
      </c>
      <c r="D1119" s="12">
        <f t="shared" si="316"/>
        <v>0</v>
      </c>
      <c r="E1119" s="12" t="str">
        <f t="shared" si="317"/>
        <v/>
      </c>
      <c r="F1119" s="12" t="str">
        <f t="shared" si="318"/>
        <v/>
      </c>
      <c r="G1119" s="12"/>
      <c r="H1119"/>
      <c r="I1119"/>
      <c r="J1119" s="12">
        <f t="shared" si="319"/>
        <v>0</v>
      </c>
      <c r="K1119" s="12" t="str">
        <f t="shared" si="320"/>
        <v/>
      </c>
      <c r="L1119" s="12" t="str">
        <f t="shared" si="321"/>
        <v/>
      </c>
      <c r="M1119" s="12" t="str">
        <f t="shared" si="322"/>
        <v/>
      </c>
      <c r="N1119" s="12"/>
      <c r="P1119"/>
      <c r="Q1119"/>
      <c r="R1119" s="12">
        <f t="shared" si="323"/>
        <v>0</v>
      </c>
      <c r="S1119" s="12" t="str">
        <f t="shared" si="324"/>
        <v/>
      </c>
      <c r="T1119" s="12" t="str">
        <f t="shared" si="325"/>
        <v/>
      </c>
      <c r="U1119" s="12" t="str">
        <f t="shared" si="326"/>
        <v/>
      </c>
      <c r="V1119" s="12"/>
      <c r="Y1119" s="12">
        <f t="shared" si="327"/>
        <v>0</v>
      </c>
      <c r="Z1119" s="12">
        <f t="shared" si="328"/>
        <v>0</v>
      </c>
      <c r="AA1119" s="12" t="str">
        <f t="shared" si="329"/>
        <v/>
      </c>
      <c r="AB1119" s="12" t="str">
        <f t="shared" si="330"/>
        <v/>
      </c>
      <c r="AC1119" s="12" t="str">
        <f t="shared" si="331"/>
        <v/>
      </c>
      <c r="AD1119" s="12" t="str">
        <f>IF(OR(AE1119="",AE1119="(blank)",AE1119="Grand Total"),"",MAX($AD$3:AD1118)+1)</f>
        <v/>
      </c>
    </row>
    <row r="1120" spans="3:30">
      <c r="C1120" s="12">
        <f t="shared" si="315"/>
        <v>0</v>
      </c>
      <c r="D1120" s="12">
        <f t="shared" si="316"/>
        <v>0</v>
      </c>
      <c r="E1120" s="12" t="str">
        <f t="shared" si="317"/>
        <v/>
      </c>
      <c r="F1120" s="12" t="str">
        <f t="shared" si="318"/>
        <v/>
      </c>
      <c r="G1120" s="12"/>
      <c r="H1120"/>
      <c r="I1120"/>
      <c r="J1120" s="12">
        <f t="shared" si="319"/>
        <v>0</v>
      </c>
      <c r="K1120" s="12" t="str">
        <f t="shared" si="320"/>
        <v/>
      </c>
      <c r="L1120" s="12" t="str">
        <f t="shared" si="321"/>
        <v/>
      </c>
      <c r="M1120" s="12" t="str">
        <f t="shared" si="322"/>
        <v/>
      </c>
      <c r="N1120" s="12"/>
      <c r="P1120"/>
      <c r="Q1120"/>
      <c r="R1120" s="12">
        <f t="shared" si="323"/>
        <v>0</v>
      </c>
      <c r="S1120" s="12" t="str">
        <f t="shared" si="324"/>
        <v/>
      </c>
      <c r="T1120" s="12" t="str">
        <f t="shared" si="325"/>
        <v/>
      </c>
      <c r="U1120" s="12" t="str">
        <f t="shared" si="326"/>
        <v/>
      </c>
      <c r="V1120" s="12"/>
      <c r="Y1120" s="12">
        <f t="shared" si="327"/>
        <v>0</v>
      </c>
      <c r="Z1120" s="12">
        <f t="shared" si="328"/>
        <v>0</v>
      </c>
      <c r="AA1120" s="12" t="str">
        <f t="shared" si="329"/>
        <v/>
      </c>
      <c r="AB1120" s="12" t="str">
        <f t="shared" si="330"/>
        <v/>
      </c>
      <c r="AC1120" s="12" t="str">
        <f t="shared" si="331"/>
        <v/>
      </c>
      <c r="AD1120" s="12" t="str">
        <f>IF(OR(AE1120="",AE1120="(blank)",AE1120="Grand Total"),"",MAX($AD$3:AD1119)+1)</f>
        <v/>
      </c>
    </row>
    <row r="1121" spans="3:30">
      <c r="C1121" s="12">
        <f t="shared" si="315"/>
        <v>0</v>
      </c>
      <c r="D1121" s="12">
        <f t="shared" si="316"/>
        <v>0</v>
      </c>
      <c r="E1121" s="12" t="str">
        <f t="shared" si="317"/>
        <v/>
      </c>
      <c r="F1121" s="12" t="str">
        <f t="shared" si="318"/>
        <v/>
      </c>
      <c r="G1121" s="12"/>
      <c r="H1121"/>
      <c r="I1121"/>
      <c r="J1121" s="12">
        <f t="shared" si="319"/>
        <v>0</v>
      </c>
      <c r="K1121" s="12" t="str">
        <f t="shared" si="320"/>
        <v/>
      </c>
      <c r="L1121" s="12" t="str">
        <f t="shared" si="321"/>
        <v/>
      </c>
      <c r="M1121" s="12" t="str">
        <f t="shared" si="322"/>
        <v/>
      </c>
      <c r="N1121" s="12"/>
      <c r="P1121"/>
      <c r="Q1121"/>
      <c r="R1121" s="12">
        <f t="shared" si="323"/>
        <v>0</v>
      </c>
      <c r="S1121" s="12" t="str">
        <f t="shared" si="324"/>
        <v/>
      </c>
      <c r="T1121" s="12" t="str">
        <f t="shared" si="325"/>
        <v/>
      </c>
      <c r="U1121" s="12" t="str">
        <f t="shared" si="326"/>
        <v/>
      </c>
      <c r="V1121" s="12"/>
      <c r="Y1121" s="12">
        <f t="shared" si="327"/>
        <v>0</v>
      </c>
      <c r="Z1121" s="12">
        <f t="shared" si="328"/>
        <v>0</v>
      </c>
      <c r="AA1121" s="12" t="str">
        <f t="shared" si="329"/>
        <v/>
      </c>
      <c r="AB1121" s="12" t="str">
        <f t="shared" si="330"/>
        <v/>
      </c>
      <c r="AC1121" s="12" t="str">
        <f t="shared" si="331"/>
        <v/>
      </c>
      <c r="AD1121" s="12" t="str">
        <f>IF(OR(AE1121="",AE1121="(blank)",AE1121="Grand Total"),"",MAX($AD$3:AD1120)+1)</f>
        <v/>
      </c>
    </row>
    <row r="1122" spans="3:30">
      <c r="C1122" s="12">
        <f t="shared" si="315"/>
        <v>0</v>
      </c>
      <c r="D1122" s="12">
        <f t="shared" si="316"/>
        <v>0</v>
      </c>
      <c r="E1122" s="12" t="str">
        <f t="shared" si="317"/>
        <v/>
      </c>
      <c r="F1122" s="12" t="str">
        <f t="shared" si="318"/>
        <v/>
      </c>
      <c r="G1122" s="12"/>
      <c r="H1122"/>
      <c r="I1122"/>
      <c r="J1122" s="12">
        <f t="shared" si="319"/>
        <v>0</v>
      </c>
      <c r="K1122" s="12" t="str">
        <f t="shared" si="320"/>
        <v/>
      </c>
      <c r="L1122" s="12" t="str">
        <f t="shared" si="321"/>
        <v/>
      </c>
      <c r="M1122" s="12" t="str">
        <f t="shared" si="322"/>
        <v/>
      </c>
      <c r="N1122" s="12"/>
      <c r="P1122"/>
      <c r="Q1122"/>
      <c r="R1122" s="12">
        <f t="shared" si="323"/>
        <v>0</v>
      </c>
      <c r="S1122" s="12" t="str">
        <f t="shared" si="324"/>
        <v/>
      </c>
      <c r="T1122" s="12" t="str">
        <f t="shared" si="325"/>
        <v/>
      </c>
      <c r="U1122" s="12" t="str">
        <f t="shared" si="326"/>
        <v/>
      </c>
      <c r="V1122" s="12"/>
      <c r="Y1122" s="12">
        <f t="shared" si="327"/>
        <v>0</v>
      </c>
      <c r="Z1122" s="12">
        <f t="shared" si="328"/>
        <v>0</v>
      </c>
      <c r="AA1122" s="12" t="str">
        <f t="shared" si="329"/>
        <v/>
      </c>
      <c r="AB1122" s="12" t="str">
        <f t="shared" si="330"/>
        <v/>
      </c>
      <c r="AC1122" s="12" t="str">
        <f t="shared" si="331"/>
        <v/>
      </c>
      <c r="AD1122" s="12" t="str">
        <f>IF(OR(AE1122="",AE1122="(blank)",AE1122="Grand Total"),"",MAX($AD$3:AD1121)+1)</f>
        <v/>
      </c>
    </row>
    <row r="1123" spans="3:30">
      <c r="C1123" s="12">
        <f t="shared" si="315"/>
        <v>0</v>
      </c>
      <c r="D1123" s="12">
        <f t="shared" si="316"/>
        <v>0</v>
      </c>
      <c r="E1123" s="12" t="str">
        <f t="shared" si="317"/>
        <v/>
      </c>
      <c r="F1123" s="12" t="str">
        <f t="shared" si="318"/>
        <v/>
      </c>
      <c r="G1123" s="12"/>
      <c r="H1123"/>
      <c r="I1123"/>
      <c r="J1123" s="12">
        <f t="shared" si="319"/>
        <v>0</v>
      </c>
      <c r="K1123" s="12" t="str">
        <f t="shared" si="320"/>
        <v/>
      </c>
      <c r="L1123" s="12" t="str">
        <f t="shared" si="321"/>
        <v/>
      </c>
      <c r="M1123" s="12" t="str">
        <f t="shared" si="322"/>
        <v/>
      </c>
      <c r="N1123" s="12"/>
      <c r="P1123"/>
      <c r="Q1123"/>
      <c r="R1123" s="12">
        <f t="shared" si="323"/>
        <v>0</v>
      </c>
      <c r="S1123" s="12" t="str">
        <f t="shared" si="324"/>
        <v/>
      </c>
      <c r="T1123" s="12" t="str">
        <f t="shared" si="325"/>
        <v/>
      </c>
      <c r="U1123" s="12" t="str">
        <f t="shared" si="326"/>
        <v/>
      </c>
      <c r="V1123" s="12"/>
      <c r="Y1123" s="12">
        <f t="shared" si="327"/>
        <v>0</v>
      </c>
      <c r="Z1123" s="12">
        <f t="shared" si="328"/>
        <v>0</v>
      </c>
      <c r="AA1123" s="12" t="str">
        <f t="shared" si="329"/>
        <v/>
      </c>
      <c r="AB1123" s="12" t="str">
        <f t="shared" si="330"/>
        <v/>
      </c>
      <c r="AC1123" s="12" t="str">
        <f t="shared" si="331"/>
        <v/>
      </c>
      <c r="AD1123" s="12" t="str">
        <f>IF(OR(AE1123="",AE1123="(blank)",AE1123="Grand Total"),"",MAX($AD$3:AD1122)+1)</f>
        <v/>
      </c>
    </row>
    <row r="1124" spans="3:30">
      <c r="C1124" s="12">
        <f t="shared" si="315"/>
        <v>0</v>
      </c>
      <c r="D1124" s="12">
        <f t="shared" si="316"/>
        <v>0</v>
      </c>
      <c r="E1124" s="12" t="str">
        <f t="shared" si="317"/>
        <v/>
      </c>
      <c r="F1124" s="12" t="str">
        <f t="shared" si="318"/>
        <v/>
      </c>
      <c r="G1124" s="12"/>
      <c r="H1124"/>
      <c r="I1124"/>
      <c r="J1124" s="12">
        <f t="shared" si="319"/>
        <v>0</v>
      </c>
      <c r="K1124" s="12" t="str">
        <f t="shared" si="320"/>
        <v/>
      </c>
      <c r="L1124" s="12" t="str">
        <f t="shared" si="321"/>
        <v/>
      </c>
      <c r="M1124" s="12" t="str">
        <f t="shared" si="322"/>
        <v/>
      </c>
      <c r="N1124" s="12"/>
      <c r="P1124"/>
      <c r="Q1124"/>
      <c r="R1124" s="12">
        <f t="shared" si="323"/>
        <v>0</v>
      </c>
      <c r="S1124" s="12" t="str">
        <f t="shared" si="324"/>
        <v/>
      </c>
      <c r="T1124" s="12" t="str">
        <f t="shared" si="325"/>
        <v/>
      </c>
      <c r="U1124" s="12" t="str">
        <f t="shared" si="326"/>
        <v/>
      </c>
      <c r="V1124" s="12"/>
      <c r="Y1124" s="12">
        <f t="shared" si="327"/>
        <v>0</v>
      </c>
      <c r="Z1124" s="12">
        <f t="shared" si="328"/>
        <v>0</v>
      </c>
      <c r="AA1124" s="12" t="str">
        <f t="shared" si="329"/>
        <v/>
      </c>
      <c r="AB1124" s="12" t="str">
        <f t="shared" si="330"/>
        <v/>
      </c>
      <c r="AC1124" s="12" t="str">
        <f t="shared" si="331"/>
        <v/>
      </c>
      <c r="AD1124" s="12" t="str">
        <f>IF(OR(AE1124="",AE1124="(blank)",AE1124="Grand Total"),"",MAX($AD$3:AD1123)+1)</f>
        <v/>
      </c>
    </row>
    <row r="1125" spans="3:30">
      <c r="C1125" s="12">
        <f t="shared" si="315"/>
        <v>0</v>
      </c>
      <c r="D1125" s="12">
        <f t="shared" si="316"/>
        <v>0</v>
      </c>
      <c r="E1125" s="12" t="str">
        <f t="shared" si="317"/>
        <v/>
      </c>
      <c r="F1125" s="12" t="str">
        <f t="shared" si="318"/>
        <v/>
      </c>
      <c r="G1125" s="12"/>
      <c r="H1125"/>
      <c r="I1125"/>
      <c r="J1125" s="12">
        <f t="shared" si="319"/>
        <v>0</v>
      </c>
      <c r="K1125" s="12" t="str">
        <f t="shared" si="320"/>
        <v/>
      </c>
      <c r="L1125" s="12" t="str">
        <f t="shared" si="321"/>
        <v/>
      </c>
      <c r="M1125" s="12" t="str">
        <f t="shared" si="322"/>
        <v/>
      </c>
      <c r="N1125" s="12"/>
      <c r="P1125"/>
      <c r="Q1125"/>
      <c r="R1125" s="12">
        <f t="shared" si="323"/>
        <v>0</v>
      </c>
      <c r="S1125" s="12" t="str">
        <f t="shared" si="324"/>
        <v/>
      </c>
      <c r="T1125" s="12" t="str">
        <f t="shared" si="325"/>
        <v/>
      </c>
      <c r="U1125" s="12" t="str">
        <f t="shared" si="326"/>
        <v/>
      </c>
      <c r="V1125" s="12"/>
      <c r="Y1125" s="12">
        <f t="shared" si="327"/>
        <v>0</v>
      </c>
      <c r="Z1125" s="12">
        <f t="shared" si="328"/>
        <v>0</v>
      </c>
      <c r="AA1125" s="12" t="str">
        <f t="shared" si="329"/>
        <v/>
      </c>
      <c r="AB1125" s="12" t="str">
        <f t="shared" si="330"/>
        <v/>
      </c>
      <c r="AC1125" s="12" t="str">
        <f t="shared" si="331"/>
        <v/>
      </c>
      <c r="AD1125" s="12" t="str">
        <f>IF(OR(AE1125="",AE1125="(blank)",AE1125="Grand Total"),"",MAX($AD$3:AD1124)+1)</f>
        <v/>
      </c>
    </row>
    <row r="1126" spans="3:30">
      <c r="C1126" s="12">
        <f t="shared" si="315"/>
        <v>0</v>
      </c>
      <c r="D1126" s="12">
        <f t="shared" si="316"/>
        <v>0</v>
      </c>
      <c r="E1126" s="12" t="str">
        <f t="shared" si="317"/>
        <v/>
      </c>
      <c r="F1126" s="12" t="str">
        <f t="shared" si="318"/>
        <v/>
      </c>
      <c r="G1126" s="12"/>
      <c r="H1126"/>
      <c r="I1126"/>
      <c r="J1126" s="12">
        <f t="shared" si="319"/>
        <v>0</v>
      </c>
      <c r="K1126" s="12" t="str">
        <f t="shared" si="320"/>
        <v/>
      </c>
      <c r="L1126" s="12" t="str">
        <f t="shared" si="321"/>
        <v/>
      </c>
      <c r="M1126" s="12" t="str">
        <f t="shared" si="322"/>
        <v/>
      </c>
      <c r="N1126" s="12"/>
      <c r="P1126"/>
      <c r="Q1126"/>
      <c r="R1126" s="12">
        <f t="shared" si="323"/>
        <v>0</v>
      </c>
      <c r="S1126" s="12" t="str">
        <f t="shared" si="324"/>
        <v/>
      </c>
      <c r="T1126" s="12" t="str">
        <f t="shared" si="325"/>
        <v/>
      </c>
      <c r="U1126" s="12" t="str">
        <f t="shared" si="326"/>
        <v/>
      </c>
      <c r="V1126" s="12"/>
      <c r="Y1126" s="12">
        <f t="shared" si="327"/>
        <v>0</v>
      </c>
      <c r="Z1126" s="12">
        <f t="shared" si="328"/>
        <v>0</v>
      </c>
      <c r="AA1126" s="12" t="str">
        <f t="shared" si="329"/>
        <v/>
      </c>
      <c r="AB1126" s="12" t="str">
        <f t="shared" si="330"/>
        <v/>
      </c>
      <c r="AC1126" s="12" t="str">
        <f t="shared" si="331"/>
        <v/>
      </c>
      <c r="AD1126" s="12" t="str">
        <f>IF(OR(AE1126="",AE1126="(blank)",AE1126="Grand Total"),"",MAX($AD$3:AD1125)+1)</f>
        <v/>
      </c>
    </row>
    <row r="1127" spans="3:30">
      <c r="C1127" s="12">
        <f t="shared" si="315"/>
        <v>0</v>
      </c>
      <c r="D1127" s="12">
        <f t="shared" si="316"/>
        <v>0</v>
      </c>
      <c r="E1127" s="12" t="str">
        <f t="shared" si="317"/>
        <v/>
      </c>
      <c r="F1127" s="12" t="str">
        <f t="shared" si="318"/>
        <v/>
      </c>
      <c r="G1127" s="12"/>
      <c r="H1127"/>
      <c r="I1127"/>
      <c r="J1127" s="12">
        <f t="shared" si="319"/>
        <v>0</v>
      </c>
      <c r="K1127" s="12" t="str">
        <f t="shared" si="320"/>
        <v/>
      </c>
      <c r="L1127" s="12" t="str">
        <f t="shared" si="321"/>
        <v/>
      </c>
      <c r="M1127" s="12" t="str">
        <f t="shared" si="322"/>
        <v/>
      </c>
      <c r="N1127" s="12"/>
      <c r="P1127"/>
      <c r="Q1127"/>
      <c r="R1127" s="12">
        <f t="shared" si="323"/>
        <v>0</v>
      </c>
      <c r="S1127" s="12" t="str">
        <f t="shared" si="324"/>
        <v/>
      </c>
      <c r="T1127" s="12" t="str">
        <f t="shared" si="325"/>
        <v/>
      </c>
      <c r="U1127" s="12" t="str">
        <f t="shared" si="326"/>
        <v/>
      </c>
      <c r="V1127" s="12"/>
      <c r="Y1127" s="12">
        <f t="shared" si="327"/>
        <v>0</v>
      </c>
      <c r="Z1127" s="12">
        <f t="shared" si="328"/>
        <v>0</v>
      </c>
      <c r="AA1127" s="12" t="str">
        <f t="shared" si="329"/>
        <v/>
      </c>
      <c r="AB1127" s="12" t="str">
        <f t="shared" si="330"/>
        <v/>
      </c>
      <c r="AC1127" s="12" t="str">
        <f t="shared" si="331"/>
        <v/>
      </c>
      <c r="AD1127" s="12" t="str">
        <f>IF(OR(AE1127="",AE1127="(blank)",AE1127="Grand Total"),"",MAX($AD$3:AD1126)+1)</f>
        <v/>
      </c>
    </row>
    <row r="1128" spans="3:30">
      <c r="C1128" s="12">
        <f t="shared" si="315"/>
        <v>0</v>
      </c>
      <c r="D1128" s="12">
        <f t="shared" si="316"/>
        <v>0</v>
      </c>
      <c r="E1128" s="12" t="str">
        <f t="shared" si="317"/>
        <v/>
      </c>
      <c r="F1128" s="12" t="str">
        <f t="shared" si="318"/>
        <v/>
      </c>
      <c r="G1128" s="12"/>
      <c r="H1128"/>
      <c r="I1128"/>
      <c r="J1128" s="12">
        <f t="shared" si="319"/>
        <v>0</v>
      </c>
      <c r="K1128" s="12" t="str">
        <f t="shared" si="320"/>
        <v/>
      </c>
      <c r="L1128" s="12" t="str">
        <f t="shared" si="321"/>
        <v/>
      </c>
      <c r="M1128" s="12" t="str">
        <f t="shared" si="322"/>
        <v/>
      </c>
      <c r="N1128" s="12"/>
      <c r="P1128"/>
      <c r="Q1128"/>
      <c r="R1128" s="12">
        <f t="shared" si="323"/>
        <v>0</v>
      </c>
      <c r="S1128" s="12" t="str">
        <f t="shared" si="324"/>
        <v/>
      </c>
      <c r="T1128" s="12" t="str">
        <f t="shared" si="325"/>
        <v/>
      </c>
      <c r="U1128" s="12" t="str">
        <f t="shared" si="326"/>
        <v/>
      </c>
      <c r="V1128" s="12"/>
      <c r="Y1128" s="12">
        <f t="shared" si="327"/>
        <v>0</v>
      </c>
      <c r="Z1128" s="12">
        <f t="shared" si="328"/>
        <v>0</v>
      </c>
      <c r="AA1128" s="12" t="str">
        <f t="shared" si="329"/>
        <v/>
      </c>
      <c r="AB1128" s="12" t="str">
        <f t="shared" si="330"/>
        <v/>
      </c>
      <c r="AC1128" s="12" t="str">
        <f t="shared" si="331"/>
        <v/>
      </c>
      <c r="AD1128" s="12" t="str">
        <f>IF(OR(AE1128="",AE1128="(blank)",AE1128="Grand Total"),"",MAX($AD$3:AD1127)+1)</f>
        <v/>
      </c>
    </row>
    <row r="1129" spans="3:30">
      <c r="C1129" s="12">
        <f t="shared" si="315"/>
        <v>0</v>
      </c>
      <c r="D1129" s="12">
        <f t="shared" si="316"/>
        <v>0</v>
      </c>
      <c r="E1129" s="12" t="str">
        <f t="shared" si="317"/>
        <v/>
      </c>
      <c r="F1129" s="12" t="str">
        <f t="shared" si="318"/>
        <v/>
      </c>
      <c r="G1129" s="12"/>
      <c r="H1129"/>
      <c r="I1129"/>
      <c r="J1129" s="12">
        <f t="shared" si="319"/>
        <v>0</v>
      </c>
      <c r="K1129" s="12" t="str">
        <f t="shared" si="320"/>
        <v/>
      </c>
      <c r="L1129" s="12" t="str">
        <f t="shared" si="321"/>
        <v/>
      </c>
      <c r="M1129" s="12" t="str">
        <f t="shared" si="322"/>
        <v/>
      </c>
      <c r="N1129" s="12"/>
      <c r="P1129"/>
      <c r="Q1129"/>
      <c r="R1129" s="12">
        <f t="shared" si="323"/>
        <v>0</v>
      </c>
      <c r="S1129" s="12" t="str">
        <f t="shared" si="324"/>
        <v/>
      </c>
      <c r="T1129" s="12" t="str">
        <f t="shared" si="325"/>
        <v/>
      </c>
      <c r="U1129" s="12" t="str">
        <f t="shared" si="326"/>
        <v/>
      </c>
      <c r="V1129" s="12"/>
      <c r="Y1129" s="12">
        <f t="shared" si="327"/>
        <v>0</v>
      </c>
      <c r="Z1129" s="12">
        <f t="shared" si="328"/>
        <v>0</v>
      </c>
      <c r="AA1129" s="12" t="str">
        <f t="shared" si="329"/>
        <v/>
      </c>
      <c r="AB1129" s="12" t="str">
        <f t="shared" si="330"/>
        <v/>
      </c>
      <c r="AC1129" s="12" t="str">
        <f t="shared" si="331"/>
        <v/>
      </c>
      <c r="AD1129" s="12" t="str">
        <f>IF(OR(AE1129="",AE1129="(blank)",AE1129="Grand Total"),"",MAX($AD$3:AD1128)+1)</f>
        <v/>
      </c>
    </row>
    <row r="1130" spans="3:30">
      <c r="C1130" s="12">
        <f t="shared" si="315"/>
        <v>0</v>
      </c>
      <c r="D1130" s="12">
        <f t="shared" si="316"/>
        <v>0</v>
      </c>
      <c r="E1130" s="12" t="str">
        <f t="shared" si="317"/>
        <v/>
      </c>
      <c r="F1130" s="12" t="str">
        <f t="shared" si="318"/>
        <v/>
      </c>
      <c r="G1130" s="12"/>
      <c r="H1130"/>
      <c r="I1130"/>
      <c r="J1130" s="12">
        <f t="shared" si="319"/>
        <v>0</v>
      </c>
      <c r="K1130" s="12" t="str">
        <f t="shared" si="320"/>
        <v/>
      </c>
      <c r="L1130" s="12" t="str">
        <f t="shared" si="321"/>
        <v/>
      </c>
      <c r="M1130" s="12" t="str">
        <f t="shared" si="322"/>
        <v/>
      </c>
      <c r="N1130" s="12"/>
      <c r="P1130"/>
      <c r="Q1130"/>
      <c r="R1130" s="12">
        <f t="shared" si="323"/>
        <v>0</v>
      </c>
      <c r="S1130" s="12" t="str">
        <f t="shared" si="324"/>
        <v/>
      </c>
      <c r="T1130" s="12" t="str">
        <f t="shared" si="325"/>
        <v/>
      </c>
      <c r="U1130" s="12" t="str">
        <f t="shared" si="326"/>
        <v/>
      </c>
      <c r="V1130" s="12"/>
      <c r="Y1130" s="12">
        <f t="shared" si="327"/>
        <v>0</v>
      </c>
      <c r="Z1130" s="12">
        <f t="shared" si="328"/>
        <v>0</v>
      </c>
      <c r="AA1130" s="12" t="str">
        <f t="shared" si="329"/>
        <v/>
      </c>
      <c r="AB1130" s="12" t="str">
        <f t="shared" si="330"/>
        <v/>
      </c>
      <c r="AC1130" s="12" t="str">
        <f t="shared" si="331"/>
        <v/>
      </c>
      <c r="AD1130" s="12" t="str">
        <f>IF(OR(AE1130="",AE1130="(blank)",AE1130="Grand Total"),"",MAX($AD$3:AD1129)+1)</f>
        <v/>
      </c>
    </row>
    <row r="1131" spans="3:30">
      <c r="C1131" s="12">
        <f t="shared" si="315"/>
        <v>0</v>
      </c>
      <c r="D1131" s="12">
        <f t="shared" si="316"/>
        <v>0</v>
      </c>
      <c r="E1131" s="12" t="str">
        <f t="shared" si="317"/>
        <v/>
      </c>
      <c r="F1131" s="12" t="str">
        <f t="shared" si="318"/>
        <v/>
      </c>
      <c r="G1131" s="12"/>
      <c r="H1131"/>
      <c r="I1131"/>
      <c r="J1131" s="12">
        <f t="shared" si="319"/>
        <v>0</v>
      </c>
      <c r="K1131" s="12" t="str">
        <f t="shared" si="320"/>
        <v/>
      </c>
      <c r="L1131" s="12" t="str">
        <f t="shared" si="321"/>
        <v/>
      </c>
      <c r="M1131" s="12" t="str">
        <f t="shared" si="322"/>
        <v/>
      </c>
      <c r="N1131" s="12"/>
      <c r="P1131"/>
      <c r="Q1131"/>
      <c r="R1131" s="12">
        <f t="shared" si="323"/>
        <v>0</v>
      </c>
      <c r="S1131" s="12" t="str">
        <f t="shared" si="324"/>
        <v/>
      </c>
      <c r="T1131" s="12" t="str">
        <f t="shared" si="325"/>
        <v/>
      </c>
      <c r="U1131" s="12" t="str">
        <f t="shared" si="326"/>
        <v/>
      </c>
      <c r="V1131" s="12"/>
      <c r="Y1131" s="12">
        <f t="shared" si="327"/>
        <v>0</v>
      </c>
      <c r="Z1131" s="12">
        <f t="shared" si="328"/>
        <v>0</v>
      </c>
      <c r="AA1131" s="12" t="str">
        <f t="shared" si="329"/>
        <v/>
      </c>
      <c r="AB1131" s="12" t="str">
        <f t="shared" si="330"/>
        <v/>
      </c>
      <c r="AC1131" s="12" t="str">
        <f t="shared" si="331"/>
        <v/>
      </c>
      <c r="AD1131" s="12" t="str">
        <f>IF(OR(AE1131="",AE1131="(blank)",AE1131="Grand Total"),"",MAX($AD$3:AD1130)+1)</f>
        <v/>
      </c>
    </row>
    <row r="1132" spans="3:30">
      <c r="C1132" s="12">
        <f t="shared" si="315"/>
        <v>0</v>
      </c>
      <c r="D1132" s="12">
        <f t="shared" si="316"/>
        <v>0</v>
      </c>
      <c r="E1132" s="12" t="str">
        <f t="shared" si="317"/>
        <v/>
      </c>
      <c r="F1132" s="12" t="str">
        <f t="shared" si="318"/>
        <v/>
      </c>
      <c r="G1132" s="12"/>
      <c r="H1132"/>
      <c r="I1132"/>
      <c r="J1132" s="12">
        <f t="shared" si="319"/>
        <v>0</v>
      </c>
      <c r="K1132" s="12" t="str">
        <f t="shared" si="320"/>
        <v/>
      </c>
      <c r="L1132" s="12" t="str">
        <f t="shared" si="321"/>
        <v/>
      </c>
      <c r="M1132" s="12" t="str">
        <f t="shared" si="322"/>
        <v/>
      </c>
      <c r="N1132" s="12"/>
      <c r="P1132"/>
      <c r="Q1132"/>
      <c r="R1132" s="12">
        <f t="shared" si="323"/>
        <v>0</v>
      </c>
      <c r="S1132" s="12" t="str">
        <f t="shared" si="324"/>
        <v/>
      </c>
      <c r="T1132" s="12" t="str">
        <f t="shared" si="325"/>
        <v/>
      </c>
      <c r="U1132" s="12" t="str">
        <f t="shared" si="326"/>
        <v/>
      </c>
      <c r="V1132" s="12"/>
      <c r="Y1132" s="12">
        <f t="shared" si="327"/>
        <v>0</v>
      </c>
      <c r="Z1132" s="12">
        <f t="shared" si="328"/>
        <v>0</v>
      </c>
      <c r="AA1132" s="12" t="str">
        <f t="shared" si="329"/>
        <v/>
      </c>
      <c r="AB1132" s="12" t="str">
        <f t="shared" si="330"/>
        <v/>
      </c>
      <c r="AC1132" s="12" t="str">
        <f t="shared" si="331"/>
        <v/>
      </c>
      <c r="AD1132" s="12" t="str">
        <f>IF(OR(AE1132="",AE1132="(blank)",AE1132="Grand Total"),"",MAX($AD$3:AD1131)+1)</f>
        <v/>
      </c>
    </row>
    <row r="1133" spans="3:30">
      <c r="C1133" s="12">
        <f t="shared" si="315"/>
        <v>0</v>
      </c>
      <c r="D1133" s="12">
        <f t="shared" si="316"/>
        <v>0</v>
      </c>
      <c r="E1133" s="12" t="str">
        <f t="shared" si="317"/>
        <v/>
      </c>
      <c r="F1133" s="12" t="str">
        <f t="shared" si="318"/>
        <v/>
      </c>
      <c r="G1133" s="12"/>
      <c r="H1133"/>
      <c r="I1133"/>
      <c r="J1133" s="12">
        <f t="shared" si="319"/>
        <v>0</v>
      </c>
      <c r="K1133" s="12" t="str">
        <f t="shared" si="320"/>
        <v/>
      </c>
      <c r="L1133" s="12" t="str">
        <f t="shared" si="321"/>
        <v/>
      </c>
      <c r="M1133" s="12" t="str">
        <f t="shared" si="322"/>
        <v/>
      </c>
      <c r="N1133" s="12"/>
      <c r="P1133"/>
      <c r="Q1133"/>
      <c r="R1133" s="12">
        <f t="shared" si="323"/>
        <v>0</v>
      </c>
      <c r="S1133" s="12" t="str">
        <f t="shared" si="324"/>
        <v/>
      </c>
      <c r="T1133" s="12" t="str">
        <f t="shared" si="325"/>
        <v/>
      </c>
      <c r="U1133" s="12" t="str">
        <f t="shared" si="326"/>
        <v/>
      </c>
      <c r="V1133" s="12"/>
      <c r="Y1133" s="12">
        <f t="shared" si="327"/>
        <v>0</v>
      </c>
      <c r="Z1133" s="12">
        <f t="shared" si="328"/>
        <v>0</v>
      </c>
      <c r="AA1133" s="12" t="str">
        <f t="shared" si="329"/>
        <v/>
      </c>
      <c r="AB1133" s="12" t="str">
        <f t="shared" si="330"/>
        <v/>
      </c>
      <c r="AC1133" s="12" t="str">
        <f t="shared" si="331"/>
        <v/>
      </c>
      <c r="AD1133" s="12" t="str">
        <f>IF(OR(AE1133="",AE1133="(blank)",AE1133="Grand Total"),"",MAX($AD$3:AD1132)+1)</f>
        <v/>
      </c>
    </row>
    <row r="1134" spans="3:30">
      <c r="C1134" s="12">
        <f t="shared" si="315"/>
        <v>0</v>
      </c>
      <c r="D1134" s="12">
        <f t="shared" si="316"/>
        <v>0</v>
      </c>
      <c r="E1134" s="12" t="str">
        <f t="shared" si="317"/>
        <v/>
      </c>
      <c r="F1134" s="12" t="str">
        <f t="shared" si="318"/>
        <v/>
      </c>
      <c r="G1134" s="12"/>
      <c r="H1134"/>
      <c r="I1134"/>
      <c r="J1134" s="12">
        <f t="shared" si="319"/>
        <v>0</v>
      </c>
      <c r="K1134" s="12" t="str">
        <f t="shared" si="320"/>
        <v/>
      </c>
      <c r="L1134" s="12" t="str">
        <f t="shared" si="321"/>
        <v/>
      </c>
      <c r="M1134" s="12" t="str">
        <f t="shared" si="322"/>
        <v/>
      </c>
      <c r="N1134" s="12"/>
      <c r="P1134"/>
      <c r="Q1134"/>
      <c r="R1134" s="12">
        <f t="shared" si="323"/>
        <v>0</v>
      </c>
      <c r="S1134" s="12" t="str">
        <f t="shared" si="324"/>
        <v/>
      </c>
      <c r="T1134" s="12" t="str">
        <f t="shared" si="325"/>
        <v/>
      </c>
      <c r="U1134" s="12" t="str">
        <f t="shared" si="326"/>
        <v/>
      </c>
      <c r="V1134" s="12"/>
      <c r="Y1134" s="12">
        <f t="shared" si="327"/>
        <v>0</v>
      </c>
      <c r="Z1134" s="12">
        <f t="shared" si="328"/>
        <v>0</v>
      </c>
      <c r="AA1134" s="12" t="str">
        <f t="shared" si="329"/>
        <v/>
      </c>
      <c r="AB1134" s="12" t="str">
        <f t="shared" si="330"/>
        <v/>
      </c>
      <c r="AC1134" s="12" t="str">
        <f t="shared" si="331"/>
        <v/>
      </c>
      <c r="AD1134" s="12" t="str">
        <f>IF(OR(AE1134="",AE1134="(blank)",AE1134="Grand Total"),"",MAX($AD$3:AD1133)+1)</f>
        <v/>
      </c>
    </row>
    <row r="1135" spans="3:30">
      <c r="C1135" s="12">
        <f t="shared" si="315"/>
        <v>0</v>
      </c>
      <c r="D1135" s="12">
        <f t="shared" si="316"/>
        <v>0</v>
      </c>
      <c r="E1135" s="12" t="str">
        <f t="shared" si="317"/>
        <v/>
      </c>
      <c r="F1135" s="12" t="str">
        <f t="shared" si="318"/>
        <v/>
      </c>
      <c r="G1135" s="12"/>
      <c r="H1135"/>
      <c r="I1135"/>
      <c r="J1135" s="12">
        <f t="shared" si="319"/>
        <v>0</v>
      </c>
      <c r="K1135" s="12" t="str">
        <f t="shared" si="320"/>
        <v/>
      </c>
      <c r="L1135" s="12" t="str">
        <f t="shared" si="321"/>
        <v/>
      </c>
      <c r="M1135" s="12" t="str">
        <f t="shared" si="322"/>
        <v/>
      </c>
      <c r="N1135" s="12"/>
      <c r="P1135"/>
      <c r="Q1135"/>
      <c r="R1135" s="12">
        <f t="shared" si="323"/>
        <v>0</v>
      </c>
      <c r="S1135" s="12" t="str">
        <f t="shared" si="324"/>
        <v/>
      </c>
      <c r="T1135" s="12" t="str">
        <f t="shared" si="325"/>
        <v/>
      </c>
      <c r="U1135" s="12" t="str">
        <f t="shared" si="326"/>
        <v/>
      </c>
      <c r="V1135" s="12"/>
      <c r="Y1135" s="12">
        <f t="shared" si="327"/>
        <v>0</v>
      </c>
      <c r="Z1135" s="12">
        <f>IF(Z1134="(blank)",W1135,IF(AND(Y1135=0,Y1134=0),Z1134,IF(AND(Y1135=0,#REF!=""),W1135,Z1134)))</f>
        <v>0</v>
      </c>
      <c r="AA1135" s="12" t="str">
        <f t="shared" si="329"/>
        <v/>
      </c>
      <c r="AB1135" s="12" t="str">
        <f t="shared" si="330"/>
        <v/>
      </c>
      <c r="AC1135" s="12" t="str">
        <f t="shared" si="331"/>
        <v/>
      </c>
      <c r="AD1135" s="12" t="str">
        <f>IF(OR(AE1135="",AE1135="(blank)",AE1135="Grand Total"),"",MAX($AD$3:AD1134)+1)</f>
        <v/>
      </c>
    </row>
  </sheetData>
  <mergeCells count="4">
    <mergeCell ref="P2:U2"/>
    <mergeCell ref="W2:AC2"/>
    <mergeCell ref="H2:M2"/>
    <mergeCell ref="A2:F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U3594"/>
  <sheetViews>
    <sheetView topLeftCell="DY1" workbookViewId="0">
      <selection activeCell="EI10" sqref="EI10"/>
    </sheetView>
  </sheetViews>
  <sheetFormatPr defaultRowHeight="15"/>
  <cols>
    <col min="1" max="1" width="38.7109375" bestFit="1" customWidth="1"/>
    <col min="135" max="135" width="2.28515625" style="154" customWidth="1"/>
    <col min="138" max="138" width="14.7109375" bestFit="1" customWidth="1"/>
    <col min="139" max="151" width="10.5703125" customWidth="1"/>
  </cols>
  <sheetData>
    <row r="1" spans="1:151">
      <c r="EF1" t="s">
        <v>2757</v>
      </c>
    </row>
    <row r="2" spans="1:151">
      <c r="J2" s="12"/>
      <c r="EI2" s="161" t="e">
        <f t="shared" ref="EI2:EU2" si="0">IF(VLOOKUP($EF2,$B$8:$EC$12391,EI$4,FALSE)="","",VLOOKUP($EF2,$B$8:$EC$12391,EI$4,FALSE))</f>
        <v>#N/A</v>
      </c>
      <c r="EJ2" s="161" t="e">
        <f t="shared" si="0"/>
        <v>#N/A</v>
      </c>
      <c r="EK2" s="161" t="e">
        <f t="shared" si="0"/>
        <v>#N/A</v>
      </c>
      <c r="EL2" s="161" t="e">
        <f t="shared" si="0"/>
        <v>#N/A</v>
      </c>
      <c r="EM2" s="161" t="e">
        <f t="shared" si="0"/>
        <v>#N/A</v>
      </c>
      <c r="EN2" s="161" t="e">
        <f t="shared" si="0"/>
        <v>#N/A</v>
      </c>
      <c r="EO2" s="161" t="e">
        <f t="shared" si="0"/>
        <v>#N/A</v>
      </c>
      <c r="EP2" s="161" t="e">
        <f t="shared" si="0"/>
        <v>#N/A</v>
      </c>
      <c r="EQ2" s="161" t="e">
        <f t="shared" si="0"/>
        <v>#N/A</v>
      </c>
      <c r="ER2" s="161" t="e">
        <f t="shared" si="0"/>
        <v>#N/A</v>
      </c>
      <c r="ES2" s="161" t="e">
        <f t="shared" si="0"/>
        <v>#N/A</v>
      </c>
      <c r="ET2" s="161" t="e">
        <f t="shared" si="0"/>
        <v>#N/A</v>
      </c>
      <c r="EU2" s="161" t="e">
        <f t="shared" si="0"/>
        <v>#N/A</v>
      </c>
    </row>
    <row r="4" spans="1:151">
      <c r="A4">
        <f>COLUMN()</f>
        <v>1</v>
      </c>
      <c r="B4" s="12">
        <f>COLUMN()</f>
        <v>2</v>
      </c>
      <c r="C4" s="12">
        <f>COLUMN()</f>
        <v>3</v>
      </c>
      <c r="D4" s="12">
        <f>COLUMN()</f>
        <v>4</v>
      </c>
      <c r="E4" s="12">
        <f>COLUMN()</f>
        <v>5</v>
      </c>
      <c r="F4" s="12">
        <f>COLUMN()</f>
        <v>6</v>
      </c>
      <c r="G4" s="12">
        <f>COLUMN()</f>
        <v>7</v>
      </c>
      <c r="H4" s="12">
        <f>COLUMN()</f>
        <v>8</v>
      </c>
      <c r="I4" s="12">
        <f>COLUMN()</f>
        <v>9</v>
      </c>
      <c r="J4" s="12">
        <f>COLUMN()</f>
        <v>10</v>
      </c>
      <c r="K4" s="12">
        <f>COLUMN()</f>
        <v>11</v>
      </c>
      <c r="L4" s="12">
        <f>COLUMN()</f>
        <v>12</v>
      </c>
      <c r="M4" s="12">
        <f>COLUMN()</f>
        <v>13</v>
      </c>
      <c r="N4" s="12">
        <f>COLUMN()</f>
        <v>14</v>
      </c>
      <c r="O4" s="12">
        <f>COLUMN()</f>
        <v>15</v>
      </c>
      <c r="P4" s="12">
        <f>COLUMN()</f>
        <v>16</v>
      </c>
      <c r="Q4" s="12">
        <f>COLUMN()</f>
        <v>17</v>
      </c>
      <c r="R4" s="12">
        <f>COLUMN()</f>
        <v>18</v>
      </c>
      <c r="S4" s="12">
        <f>COLUMN()</f>
        <v>19</v>
      </c>
      <c r="T4" s="12">
        <f>COLUMN()</f>
        <v>20</v>
      </c>
      <c r="U4" s="12">
        <f>COLUMN()</f>
        <v>21</v>
      </c>
      <c r="V4" s="12">
        <f>COLUMN()</f>
        <v>22</v>
      </c>
      <c r="W4" s="12">
        <f>COLUMN()</f>
        <v>23</v>
      </c>
      <c r="X4" s="12">
        <f>COLUMN()</f>
        <v>24</v>
      </c>
      <c r="Y4" s="12">
        <f>COLUMN()</f>
        <v>25</v>
      </c>
      <c r="Z4" s="12">
        <f>COLUMN()</f>
        <v>26</v>
      </c>
      <c r="AA4" s="12">
        <f>COLUMN()</f>
        <v>27</v>
      </c>
      <c r="AB4" s="12">
        <f>COLUMN()</f>
        <v>28</v>
      </c>
      <c r="AC4" s="12">
        <f>COLUMN()</f>
        <v>29</v>
      </c>
      <c r="AD4" s="12">
        <f>COLUMN()</f>
        <v>30</v>
      </c>
      <c r="AE4" s="12">
        <f>COLUMN()</f>
        <v>31</v>
      </c>
      <c r="AF4" s="12">
        <f>COLUMN()</f>
        <v>32</v>
      </c>
      <c r="AG4" s="12">
        <f>COLUMN()</f>
        <v>33</v>
      </c>
      <c r="AH4" s="12">
        <f>COLUMN()</f>
        <v>34</v>
      </c>
      <c r="AI4" s="12">
        <f>COLUMN()</f>
        <v>35</v>
      </c>
      <c r="AJ4" s="12">
        <f>COLUMN()</f>
        <v>36</v>
      </c>
      <c r="AK4" s="12">
        <f>COLUMN()</f>
        <v>37</v>
      </c>
      <c r="AL4" s="12">
        <f>COLUMN()</f>
        <v>38</v>
      </c>
      <c r="AM4" s="12">
        <f>COLUMN()</f>
        <v>39</v>
      </c>
      <c r="AN4" s="12">
        <f>COLUMN()</f>
        <v>40</v>
      </c>
      <c r="AO4" s="12">
        <f>COLUMN()</f>
        <v>41</v>
      </c>
      <c r="AP4" s="12">
        <f>COLUMN()</f>
        <v>42</v>
      </c>
      <c r="AQ4" s="12">
        <f>COLUMN()</f>
        <v>43</v>
      </c>
      <c r="AR4" s="12">
        <f>COLUMN()</f>
        <v>44</v>
      </c>
      <c r="AS4" s="12">
        <f>COLUMN()</f>
        <v>45</v>
      </c>
      <c r="AT4" s="12">
        <f>COLUMN()</f>
        <v>46</v>
      </c>
      <c r="AU4" s="12">
        <f>COLUMN()</f>
        <v>47</v>
      </c>
      <c r="AV4" s="12">
        <f>COLUMN()</f>
        <v>48</v>
      </c>
      <c r="AW4" s="12">
        <f>COLUMN()</f>
        <v>49</v>
      </c>
      <c r="AX4" s="12">
        <f>COLUMN()</f>
        <v>50</v>
      </c>
      <c r="AY4" s="12">
        <f>COLUMN()</f>
        <v>51</v>
      </c>
      <c r="AZ4" s="12">
        <f>COLUMN()</f>
        <v>52</v>
      </c>
      <c r="BA4" s="12">
        <f>COLUMN()</f>
        <v>53</v>
      </c>
      <c r="BB4" s="12">
        <f>COLUMN()</f>
        <v>54</v>
      </c>
      <c r="BC4" s="12">
        <f>COLUMN()</f>
        <v>55</v>
      </c>
      <c r="BD4" s="12">
        <f>COLUMN()</f>
        <v>56</v>
      </c>
      <c r="BE4" s="12">
        <f>COLUMN()</f>
        <v>57</v>
      </c>
      <c r="BF4" s="12">
        <f>COLUMN()</f>
        <v>58</v>
      </c>
      <c r="BG4" s="12">
        <f>COLUMN()</f>
        <v>59</v>
      </c>
      <c r="BH4" s="12">
        <f>COLUMN()</f>
        <v>60</v>
      </c>
      <c r="BI4" s="12">
        <f>COLUMN()</f>
        <v>61</v>
      </c>
      <c r="BJ4" s="12">
        <f>COLUMN()</f>
        <v>62</v>
      </c>
      <c r="BK4" s="12">
        <f>COLUMN()</f>
        <v>63</v>
      </c>
      <c r="BL4" s="12">
        <f>COLUMN()</f>
        <v>64</v>
      </c>
      <c r="BM4" s="12">
        <f>COLUMN()</f>
        <v>65</v>
      </c>
      <c r="BN4" s="12">
        <f>COLUMN()</f>
        <v>66</v>
      </c>
      <c r="BO4" s="12">
        <f>COLUMN()</f>
        <v>67</v>
      </c>
      <c r="BP4" s="12">
        <f>COLUMN()</f>
        <v>68</v>
      </c>
      <c r="BQ4" s="12">
        <f>COLUMN()</f>
        <v>69</v>
      </c>
      <c r="BR4" s="12">
        <f>COLUMN()</f>
        <v>70</v>
      </c>
      <c r="BS4" s="12">
        <f>COLUMN()</f>
        <v>71</v>
      </c>
      <c r="BT4" s="12">
        <f>COLUMN()</f>
        <v>72</v>
      </c>
      <c r="BU4" s="12">
        <f>COLUMN()</f>
        <v>73</v>
      </c>
      <c r="BV4" s="12">
        <f>COLUMN()</f>
        <v>74</v>
      </c>
      <c r="BW4" s="12">
        <f>COLUMN()</f>
        <v>75</v>
      </c>
      <c r="BX4" s="12">
        <f>COLUMN()</f>
        <v>76</v>
      </c>
      <c r="BY4" s="12">
        <f>COLUMN()</f>
        <v>77</v>
      </c>
      <c r="BZ4" s="12">
        <f>COLUMN()</f>
        <v>78</v>
      </c>
      <c r="CA4" s="12">
        <f>COLUMN()</f>
        <v>79</v>
      </c>
      <c r="CB4" s="12">
        <f>COLUMN()</f>
        <v>80</v>
      </c>
      <c r="CC4" s="12">
        <f>COLUMN()</f>
        <v>81</v>
      </c>
      <c r="CD4" s="12">
        <f>COLUMN()</f>
        <v>82</v>
      </c>
      <c r="CE4" s="12">
        <f>COLUMN()</f>
        <v>83</v>
      </c>
      <c r="CF4" s="12">
        <f>COLUMN()</f>
        <v>84</v>
      </c>
      <c r="CG4" s="12">
        <f>COLUMN()</f>
        <v>85</v>
      </c>
      <c r="CH4" s="12">
        <f>COLUMN()</f>
        <v>86</v>
      </c>
      <c r="CI4" s="12">
        <f>COLUMN()</f>
        <v>87</v>
      </c>
      <c r="CJ4" s="12">
        <f>COLUMN()</f>
        <v>88</v>
      </c>
      <c r="CK4" s="12">
        <f>COLUMN()</f>
        <v>89</v>
      </c>
      <c r="CL4" s="12">
        <f>COLUMN()</f>
        <v>90</v>
      </c>
      <c r="CM4" s="12">
        <f>COLUMN()</f>
        <v>91</v>
      </c>
      <c r="CN4" s="12">
        <f>COLUMN()</f>
        <v>92</v>
      </c>
      <c r="CO4" s="12">
        <f>COLUMN()</f>
        <v>93</v>
      </c>
      <c r="CP4" s="12">
        <f>COLUMN()</f>
        <v>94</v>
      </c>
      <c r="CQ4" s="12">
        <f>COLUMN()</f>
        <v>95</v>
      </c>
      <c r="CR4" s="12">
        <f>COLUMN()</f>
        <v>96</v>
      </c>
      <c r="CS4" s="12">
        <f>COLUMN()</f>
        <v>97</v>
      </c>
      <c r="CT4" s="12">
        <f>COLUMN()</f>
        <v>98</v>
      </c>
      <c r="CU4" s="12">
        <f>COLUMN()</f>
        <v>99</v>
      </c>
      <c r="CV4" s="12">
        <f>COLUMN()</f>
        <v>100</v>
      </c>
      <c r="CW4" s="12">
        <f>COLUMN()</f>
        <v>101</v>
      </c>
      <c r="CX4" s="12">
        <f>COLUMN()</f>
        <v>102</v>
      </c>
      <c r="CY4" s="12">
        <f>COLUMN()</f>
        <v>103</v>
      </c>
      <c r="CZ4" s="12">
        <f>COLUMN()</f>
        <v>104</v>
      </c>
      <c r="DA4" s="12">
        <f>COLUMN()</f>
        <v>105</v>
      </c>
      <c r="DB4" s="12">
        <f>COLUMN()</f>
        <v>106</v>
      </c>
      <c r="DC4" s="12">
        <f>COLUMN()</f>
        <v>107</v>
      </c>
      <c r="DD4" s="12">
        <f>COLUMN()</f>
        <v>108</v>
      </c>
      <c r="DE4" s="12">
        <f>COLUMN()</f>
        <v>109</v>
      </c>
      <c r="DF4" s="12">
        <f>COLUMN()</f>
        <v>110</v>
      </c>
      <c r="DG4" s="12">
        <f>COLUMN()</f>
        <v>111</v>
      </c>
      <c r="DH4" s="12">
        <f>COLUMN()</f>
        <v>112</v>
      </c>
      <c r="DI4" s="12">
        <f>COLUMN()</f>
        <v>113</v>
      </c>
      <c r="DJ4" s="12">
        <f>COLUMN()</f>
        <v>114</v>
      </c>
      <c r="DK4" s="12">
        <f>COLUMN()</f>
        <v>115</v>
      </c>
      <c r="DL4" s="12">
        <f>COLUMN()</f>
        <v>116</v>
      </c>
      <c r="DM4" s="12">
        <f>COLUMN()</f>
        <v>117</v>
      </c>
      <c r="DN4" s="12">
        <f>COLUMN()</f>
        <v>118</v>
      </c>
      <c r="DO4" s="12">
        <f>COLUMN()</f>
        <v>119</v>
      </c>
      <c r="DP4" s="12">
        <f>COLUMN()</f>
        <v>120</v>
      </c>
      <c r="DQ4" s="12">
        <f>COLUMN()</f>
        <v>121</v>
      </c>
      <c r="DR4" s="12">
        <f>COLUMN()</f>
        <v>122</v>
      </c>
      <c r="DS4" s="12">
        <f>COLUMN()</f>
        <v>123</v>
      </c>
      <c r="DT4" s="12">
        <f>COLUMN()</f>
        <v>124</v>
      </c>
      <c r="DU4" s="12">
        <f>COLUMN()</f>
        <v>125</v>
      </c>
      <c r="DV4" s="12">
        <f>COLUMN()</f>
        <v>126</v>
      </c>
      <c r="DW4" s="12">
        <f>COLUMN()</f>
        <v>127</v>
      </c>
      <c r="DX4" s="12">
        <f>COLUMN()</f>
        <v>128</v>
      </c>
      <c r="DY4" s="12">
        <f>COLUMN()</f>
        <v>129</v>
      </c>
      <c r="DZ4" s="12">
        <f>COLUMN()</f>
        <v>130</v>
      </c>
      <c r="EA4" s="12">
        <f>COLUMN()</f>
        <v>131</v>
      </c>
      <c r="EB4" s="12">
        <f>COLUMN()</f>
        <v>132</v>
      </c>
      <c r="EC4" s="12">
        <f>COLUMN()</f>
        <v>133</v>
      </c>
      <c r="EI4">
        <f>B4-1</f>
        <v>1</v>
      </c>
      <c r="EJ4">
        <f>EI4+10</f>
        <v>11</v>
      </c>
      <c r="EK4" s="12">
        <f t="shared" ref="EK4:EU4" si="1">EJ4+10</f>
        <v>21</v>
      </c>
      <c r="EL4" s="12">
        <f t="shared" si="1"/>
        <v>31</v>
      </c>
      <c r="EM4" s="12">
        <f t="shared" si="1"/>
        <v>41</v>
      </c>
      <c r="EN4" s="12">
        <f t="shared" si="1"/>
        <v>51</v>
      </c>
      <c r="EO4" s="12">
        <f t="shared" si="1"/>
        <v>61</v>
      </c>
      <c r="EP4" s="12">
        <f t="shared" si="1"/>
        <v>71</v>
      </c>
      <c r="EQ4" s="12">
        <f t="shared" si="1"/>
        <v>81</v>
      </c>
      <c r="ER4" s="12">
        <f t="shared" si="1"/>
        <v>91</v>
      </c>
      <c r="ES4" s="12">
        <f t="shared" si="1"/>
        <v>101</v>
      </c>
      <c r="ET4" s="12">
        <f t="shared" si="1"/>
        <v>111</v>
      </c>
      <c r="EU4" s="12">
        <f t="shared" si="1"/>
        <v>121</v>
      </c>
    </row>
    <row r="5" spans="1:151">
      <c r="B5" s="322"/>
      <c r="C5" s="322"/>
      <c r="D5" s="322"/>
      <c r="E5" s="322"/>
      <c r="F5" s="322"/>
      <c r="G5" s="322"/>
      <c r="H5" s="322"/>
      <c r="I5" s="322"/>
      <c r="J5" s="12"/>
      <c r="K5" s="322" t="s">
        <v>413</v>
      </c>
      <c r="L5" s="322"/>
      <c r="M5" s="322"/>
      <c r="N5" s="322"/>
      <c r="O5" s="322"/>
      <c r="P5" s="322"/>
      <c r="Q5" s="322"/>
      <c r="R5" s="322"/>
      <c r="S5" s="322"/>
      <c r="T5" s="12"/>
      <c r="U5" s="322" t="s">
        <v>414</v>
      </c>
      <c r="V5" s="322"/>
      <c r="W5" s="322"/>
      <c r="X5" s="322"/>
      <c r="Y5" s="322"/>
      <c r="Z5" s="322"/>
      <c r="AA5" s="322"/>
      <c r="AB5" s="322"/>
      <c r="AC5" s="322"/>
      <c r="AD5" s="12"/>
      <c r="AE5" s="322" t="s">
        <v>415</v>
      </c>
      <c r="AF5" s="322"/>
      <c r="AG5" s="322"/>
      <c r="AH5" s="322"/>
      <c r="AI5" s="322"/>
      <c r="AJ5" s="322"/>
      <c r="AK5" s="322"/>
      <c r="AL5" s="322"/>
      <c r="AM5" s="322"/>
      <c r="AN5" s="12"/>
      <c r="AO5" s="322" t="s">
        <v>416</v>
      </c>
      <c r="AP5" s="322"/>
      <c r="AQ5" s="322"/>
      <c r="AR5" s="322"/>
      <c r="AS5" s="322"/>
      <c r="AT5" s="322"/>
      <c r="AU5" s="322"/>
      <c r="AV5" s="322"/>
      <c r="AW5" s="322"/>
      <c r="AX5" s="12"/>
      <c r="AY5" s="322" t="s">
        <v>417</v>
      </c>
      <c r="AZ5" s="322"/>
      <c r="BA5" s="322"/>
      <c r="BB5" s="322"/>
      <c r="BC5" s="322"/>
      <c r="BD5" s="322"/>
      <c r="BE5" s="322"/>
      <c r="BF5" s="322"/>
      <c r="BG5" s="322"/>
      <c r="BH5" s="12"/>
      <c r="BI5" s="322" t="s">
        <v>418</v>
      </c>
      <c r="BJ5" s="322"/>
      <c r="BK5" s="322"/>
      <c r="BL5" s="322"/>
      <c r="BM5" s="322"/>
      <c r="BN5" s="322"/>
      <c r="BO5" s="322"/>
      <c r="BP5" s="322"/>
      <c r="BQ5" s="322"/>
      <c r="BR5" s="12"/>
      <c r="BS5" s="322" t="s">
        <v>419</v>
      </c>
      <c r="BT5" s="322"/>
      <c r="BU5" s="322"/>
      <c r="BV5" s="322"/>
      <c r="BW5" s="322"/>
      <c r="BX5" s="322"/>
      <c r="BY5" s="322"/>
      <c r="BZ5" s="322"/>
      <c r="CA5" s="322"/>
      <c r="CB5" s="12"/>
      <c r="CC5" s="322" t="s">
        <v>420</v>
      </c>
      <c r="CD5" s="322"/>
      <c r="CE5" s="322"/>
      <c r="CF5" s="322"/>
      <c r="CG5" s="322"/>
      <c r="CH5" s="322"/>
      <c r="CI5" s="322"/>
      <c r="CJ5" s="322"/>
      <c r="CK5" s="322"/>
      <c r="CL5" s="12"/>
      <c r="CM5" s="322" t="s">
        <v>421</v>
      </c>
      <c r="CN5" s="322"/>
      <c r="CO5" s="322"/>
      <c r="CP5" s="322"/>
      <c r="CQ5" s="322"/>
      <c r="CR5" s="322"/>
      <c r="CS5" s="322"/>
      <c r="CT5" s="322"/>
      <c r="CU5" s="322"/>
      <c r="CV5" s="12"/>
      <c r="CW5" s="322" t="s">
        <v>422</v>
      </c>
      <c r="CX5" s="322"/>
      <c r="CY5" s="322"/>
      <c r="CZ5" s="322"/>
      <c r="DA5" s="322"/>
      <c r="DB5" s="322"/>
      <c r="DC5" s="322"/>
      <c r="DD5" s="322"/>
      <c r="DE5" s="322"/>
      <c r="DF5" s="12"/>
      <c r="DG5" s="322" t="s">
        <v>423</v>
      </c>
      <c r="DH5" s="322"/>
      <c r="DI5" s="322"/>
      <c r="DJ5" s="322"/>
      <c r="DK5" s="322"/>
      <c r="DL5" s="322"/>
      <c r="DM5" s="322"/>
      <c r="DN5" s="322"/>
      <c r="DO5" s="322"/>
      <c r="DP5" s="12"/>
      <c r="DQ5" s="322" t="s">
        <v>424</v>
      </c>
      <c r="DR5" s="322"/>
      <c r="DS5" s="322"/>
      <c r="DT5" s="322"/>
      <c r="DU5" s="322"/>
      <c r="DV5" s="322"/>
      <c r="DW5" s="322"/>
      <c r="DX5" s="322"/>
      <c r="DY5" s="322"/>
      <c r="DZ5" s="12"/>
      <c r="EA5" s="12"/>
      <c r="EB5" s="12"/>
      <c r="EC5" s="12"/>
      <c r="EF5" s="323" t="s">
        <v>2551</v>
      </c>
      <c r="EG5" s="323"/>
      <c r="EH5" s="323"/>
      <c r="EI5" s="324" t="s">
        <v>2553</v>
      </c>
      <c r="EJ5" s="324"/>
      <c r="EK5" s="324"/>
      <c r="EL5" s="324"/>
      <c r="EM5" s="324"/>
      <c r="EN5" s="324"/>
      <c r="EO5" s="324"/>
      <c r="EP5" s="324"/>
      <c r="EQ5" s="324"/>
      <c r="ER5" s="324"/>
      <c r="ES5" s="324"/>
      <c r="ET5" s="324"/>
      <c r="EU5" s="324"/>
    </row>
    <row r="6" spans="1:151" ht="26.25">
      <c r="B6" s="9" t="s">
        <v>425</v>
      </c>
      <c r="C6" s="10" t="s">
        <v>426</v>
      </c>
      <c r="D6" s="10" t="s">
        <v>427</v>
      </c>
      <c r="E6" s="10" t="s">
        <v>428</v>
      </c>
      <c r="F6" s="10" t="s">
        <v>429</v>
      </c>
      <c r="G6" s="10" t="s">
        <v>152</v>
      </c>
      <c r="H6" s="10" t="s">
        <v>153</v>
      </c>
      <c r="I6" s="9" t="s">
        <v>431</v>
      </c>
      <c r="J6" s="9" t="s">
        <v>430</v>
      </c>
      <c r="K6" s="126" t="s">
        <v>151</v>
      </c>
      <c r="L6" s="9" t="s">
        <v>425</v>
      </c>
      <c r="M6" s="10" t="s">
        <v>426</v>
      </c>
      <c r="N6" s="10" t="s">
        <v>427</v>
      </c>
      <c r="O6" s="10" t="s">
        <v>428</v>
      </c>
      <c r="P6" s="10" t="s">
        <v>429</v>
      </c>
      <c r="Q6" s="10" t="s">
        <v>152</v>
      </c>
      <c r="R6" s="10" t="s">
        <v>153</v>
      </c>
      <c r="S6" s="9" t="s">
        <v>431</v>
      </c>
      <c r="T6" s="9" t="s">
        <v>430</v>
      </c>
      <c r="U6" s="126" t="s">
        <v>151</v>
      </c>
      <c r="V6" s="9" t="s">
        <v>425</v>
      </c>
      <c r="W6" s="10" t="s">
        <v>426</v>
      </c>
      <c r="X6" s="10" t="s">
        <v>427</v>
      </c>
      <c r="Y6" s="10" t="s">
        <v>428</v>
      </c>
      <c r="Z6" s="10" t="s">
        <v>429</v>
      </c>
      <c r="AA6" s="10" t="s">
        <v>152</v>
      </c>
      <c r="AB6" s="10" t="s">
        <v>153</v>
      </c>
      <c r="AC6" s="9" t="s">
        <v>431</v>
      </c>
      <c r="AD6" s="9" t="s">
        <v>430</v>
      </c>
      <c r="AE6" s="126" t="s">
        <v>151</v>
      </c>
      <c r="AF6" s="9" t="s">
        <v>425</v>
      </c>
      <c r="AG6" s="10" t="s">
        <v>426</v>
      </c>
      <c r="AH6" s="10" t="s">
        <v>427</v>
      </c>
      <c r="AI6" s="10" t="s">
        <v>428</v>
      </c>
      <c r="AJ6" s="10" t="s">
        <v>429</v>
      </c>
      <c r="AK6" s="10" t="s">
        <v>152</v>
      </c>
      <c r="AL6" s="10" t="s">
        <v>153</v>
      </c>
      <c r="AM6" s="9" t="s">
        <v>431</v>
      </c>
      <c r="AN6" s="9" t="s">
        <v>430</v>
      </c>
      <c r="AO6" s="126" t="s">
        <v>151</v>
      </c>
      <c r="AP6" s="9" t="s">
        <v>425</v>
      </c>
      <c r="AQ6" s="10" t="s">
        <v>426</v>
      </c>
      <c r="AR6" s="10" t="s">
        <v>427</v>
      </c>
      <c r="AS6" s="10" t="s">
        <v>428</v>
      </c>
      <c r="AT6" s="10" t="s">
        <v>429</v>
      </c>
      <c r="AU6" s="10" t="s">
        <v>152</v>
      </c>
      <c r="AV6" s="10" t="s">
        <v>153</v>
      </c>
      <c r="AW6" s="9" t="s">
        <v>431</v>
      </c>
      <c r="AX6" s="9" t="s">
        <v>430</v>
      </c>
      <c r="AY6" s="126" t="s">
        <v>151</v>
      </c>
      <c r="AZ6" s="9" t="s">
        <v>425</v>
      </c>
      <c r="BA6" s="10" t="s">
        <v>426</v>
      </c>
      <c r="BB6" s="10" t="s">
        <v>427</v>
      </c>
      <c r="BC6" s="10" t="s">
        <v>428</v>
      </c>
      <c r="BD6" s="10" t="s">
        <v>429</v>
      </c>
      <c r="BE6" s="10" t="s">
        <v>152</v>
      </c>
      <c r="BF6" s="10" t="s">
        <v>153</v>
      </c>
      <c r="BG6" s="9" t="s">
        <v>431</v>
      </c>
      <c r="BH6" s="9" t="s">
        <v>430</v>
      </c>
      <c r="BI6" s="126" t="s">
        <v>151</v>
      </c>
      <c r="BJ6" s="9" t="s">
        <v>425</v>
      </c>
      <c r="BK6" s="10" t="s">
        <v>426</v>
      </c>
      <c r="BL6" s="10" t="s">
        <v>427</v>
      </c>
      <c r="BM6" s="10" t="s">
        <v>428</v>
      </c>
      <c r="BN6" s="10" t="s">
        <v>429</v>
      </c>
      <c r="BO6" s="10" t="s">
        <v>152</v>
      </c>
      <c r="BP6" s="10" t="s">
        <v>153</v>
      </c>
      <c r="BQ6" s="9" t="s">
        <v>431</v>
      </c>
      <c r="BR6" s="9" t="s">
        <v>430</v>
      </c>
      <c r="BS6" s="126" t="s">
        <v>151</v>
      </c>
      <c r="BT6" s="9" t="s">
        <v>425</v>
      </c>
      <c r="BU6" s="10" t="s">
        <v>426</v>
      </c>
      <c r="BV6" s="10" t="s">
        <v>427</v>
      </c>
      <c r="BW6" s="10" t="s">
        <v>428</v>
      </c>
      <c r="BX6" s="10" t="s">
        <v>429</v>
      </c>
      <c r="BY6" s="10" t="s">
        <v>152</v>
      </c>
      <c r="BZ6" s="10" t="s">
        <v>153</v>
      </c>
      <c r="CA6" s="9" t="s">
        <v>430</v>
      </c>
      <c r="CB6" s="9" t="s">
        <v>431</v>
      </c>
      <c r="CC6" s="126" t="s">
        <v>151</v>
      </c>
      <c r="CD6" s="9" t="s">
        <v>425</v>
      </c>
      <c r="CE6" s="10" t="s">
        <v>426</v>
      </c>
      <c r="CF6" s="10" t="s">
        <v>427</v>
      </c>
      <c r="CG6" s="10" t="s">
        <v>428</v>
      </c>
      <c r="CH6" s="10" t="s">
        <v>429</v>
      </c>
      <c r="CI6" s="10" t="s">
        <v>152</v>
      </c>
      <c r="CJ6" s="10" t="s">
        <v>153</v>
      </c>
      <c r="CK6" s="9" t="s">
        <v>431</v>
      </c>
      <c r="CL6" s="9" t="s">
        <v>430</v>
      </c>
      <c r="CM6" s="126" t="s">
        <v>151</v>
      </c>
      <c r="CN6" s="9" t="s">
        <v>425</v>
      </c>
      <c r="CO6" s="10" t="s">
        <v>426</v>
      </c>
      <c r="CP6" s="10" t="s">
        <v>427</v>
      </c>
      <c r="CQ6" s="10" t="s">
        <v>428</v>
      </c>
      <c r="CR6" s="10" t="s">
        <v>429</v>
      </c>
      <c r="CS6" s="10" t="s">
        <v>152</v>
      </c>
      <c r="CT6" s="10" t="s">
        <v>153</v>
      </c>
      <c r="CU6" s="9" t="s">
        <v>431</v>
      </c>
      <c r="CV6" s="9" t="s">
        <v>430</v>
      </c>
      <c r="CW6" s="126" t="s">
        <v>151</v>
      </c>
      <c r="CX6" s="9" t="s">
        <v>425</v>
      </c>
      <c r="CY6" s="10" t="s">
        <v>426</v>
      </c>
      <c r="CZ6" s="10" t="s">
        <v>427</v>
      </c>
      <c r="DA6" s="10" t="s">
        <v>428</v>
      </c>
      <c r="DB6" s="10" t="s">
        <v>429</v>
      </c>
      <c r="DC6" s="10" t="s">
        <v>152</v>
      </c>
      <c r="DD6" s="10" t="s">
        <v>153</v>
      </c>
      <c r="DE6" s="9" t="s">
        <v>431</v>
      </c>
      <c r="DF6" s="9" t="s">
        <v>430</v>
      </c>
      <c r="DG6" s="126" t="s">
        <v>151</v>
      </c>
      <c r="DH6" s="9" t="s">
        <v>425</v>
      </c>
      <c r="DI6" s="10" t="s">
        <v>426</v>
      </c>
      <c r="DJ6" s="10" t="s">
        <v>427</v>
      </c>
      <c r="DK6" s="10" t="s">
        <v>428</v>
      </c>
      <c r="DL6" s="10" t="s">
        <v>429</v>
      </c>
      <c r="DM6" s="10" t="s">
        <v>152</v>
      </c>
      <c r="DN6" s="10" t="s">
        <v>153</v>
      </c>
      <c r="DO6" s="9" t="s">
        <v>431</v>
      </c>
      <c r="DP6" s="9" t="s">
        <v>430</v>
      </c>
      <c r="DQ6" s="126" t="s">
        <v>151</v>
      </c>
      <c r="DR6" s="9" t="s">
        <v>425</v>
      </c>
      <c r="DS6" s="10" t="s">
        <v>426</v>
      </c>
      <c r="DT6" s="10" t="s">
        <v>427</v>
      </c>
      <c r="DU6" s="10" t="s">
        <v>428</v>
      </c>
      <c r="DV6" s="10" t="s">
        <v>429</v>
      </c>
      <c r="DW6" s="10" t="s">
        <v>152</v>
      </c>
      <c r="DX6" s="10" t="s">
        <v>153</v>
      </c>
      <c r="DY6" s="9" t="s">
        <v>431</v>
      </c>
      <c r="DZ6" s="9" t="s">
        <v>430</v>
      </c>
      <c r="EA6" s="126" t="s">
        <v>151</v>
      </c>
      <c r="EB6" s="11" t="s">
        <v>154</v>
      </c>
      <c r="EC6" s="11" t="s">
        <v>155</v>
      </c>
      <c r="EF6" s="154" t="s">
        <v>2549</v>
      </c>
      <c r="EG6" s="154" t="s">
        <v>150</v>
      </c>
      <c r="EH6" s="154" t="s">
        <v>2550</v>
      </c>
      <c r="EI6" s="160" t="s">
        <v>287</v>
      </c>
      <c r="EJ6" s="160" t="s">
        <v>978</v>
      </c>
      <c r="EK6" s="160" t="s">
        <v>989</v>
      </c>
      <c r="EL6" s="160" t="s">
        <v>990</v>
      </c>
      <c r="EM6" s="160" t="s">
        <v>979</v>
      </c>
      <c r="EN6" s="160" t="s">
        <v>991</v>
      </c>
      <c r="EO6" s="160" t="s">
        <v>980</v>
      </c>
      <c r="EP6" s="160" t="s">
        <v>981</v>
      </c>
      <c r="EQ6" s="160" t="s">
        <v>982</v>
      </c>
      <c r="ER6" s="160" t="s">
        <v>983</v>
      </c>
      <c r="ES6" s="160" t="s">
        <v>992</v>
      </c>
      <c r="ET6" s="160" t="s">
        <v>993</v>
      </c>
      <c r="EU6" s="160" t="s">
        <v>994</v>
      </c>
    </row>
    <row r="8" spans="1:151">
      <c r="A8" s="12" t="s">
        <v>2614</v>
      </c>
      <c r="C8">
        <v>40.601999999999997</v>
      </c>
      <c r="D8">
        <v>46.563000000000002</v>
      </c>
      <c r="E8">
        <v>51.454500000000003</v>
      </c>
      <c r="F8">
        <v>58.872</v>
      </c>
      <c r="G8">
        <v>47.010810246679299</v>
      </c>
      <c r="H8">
        <v>45.951999999999998</v>
      </c>
      <c r="I8">
        <v>102</v>
      </c>
      <c r="J8">
        <v>527</v>
      </c>
      <c r="K8" t="s">
        <v>151</v>
      </c>
      <c r="M8">
        <v>0.51800000000000002</v>
      </c>
      <c r="N8">
        <v>1.4724999999999999</v>
      </c>
      <c r="O8">
        <v>3.8365</v>
      </c>
      <c r="P8">
        <v>6.0209999999999999</v>
      </c>
      <c r="Q8">
        <v>2.4400235602094198</v>
      </c>
      <c r="R8">
        <v>1.5965</v>
      </c>
      <c r="S8">
        <v>79</v>
      </c>
      <c r="T8">
        <v>382</v>
      </c>
      <c r="U8" t="s">
        <v>151</v>
      </c>
      <c r="W8">
        <v>1.34</v>
      </c>
      <c r="X8">
        <v>4.0739999999999998</v>
      </c>
      <c r="Y8">
        <v>8.6329999999999991</v>
      </c>
      <c r="Z8">
        <v>12.9086</v>
      </c>
      <c r="AA8">
        <v>6.7083033707865196</v>
      </c>
      <c r="AB8">
        <v>9.5060000000000002</v>
      </c>
      <c r="AC8">
        <v>9</v>
      </c>
      <c r="AD8">
        <v>89</v>
      </c>
      <c r="AE8" t="s">
        <v>151</v>
      </c>
      <c r="AG8">
        <v>0.75</v>
      </c>
      <c r="AH8">
        <v>2.1160000000000001</v>
      </c>
      <c r="AI8">
        <v>5.07</v>
      </c>
      <c r="AJ8">
        <v>8.3444000000000003</v>
      </c>
      <c r="AK8">
        <v>3.7756246913580198</v>
      </c>
      <c r="AL8">
        <v>1.875</v>
      </c>
      <c r="AM8">
        <v>79</v>
      </c>
      <c r="AN8">
        <v>405</v>
      </c>
      <c r="AO8" t="s">
        <v>151</v>
      </c>
      <c r="AQ8">
        <v>42.207500000000003</v>
      </c>
      <c r="AR8">
        <v>48.756</v>
      </c>
      <c r="AS8">
        <v>55.902999999999999</v>
      </c>
      <c r="AT8">
        <v>62.818600000000004</v>
      </c>
      <c r="AU8">
        <v>49.912388994307399</v>
      </c>
      <c r="AV8">
        <v>47.975999999999999</v>
      </c>
      <c r="AW8">
        <v>102</v>
      </c>
      <c r="AX8">
        <v>527</v>
      </c>
      <c r="AY8" t="s">
        <v>151</v>
      </c>
      <c r="BA8">
        <v>43.203000000000003</v>
      </c>
      <c r="BB8">
        <v>50.28</v>
      </c>
      <c r="BC8">
        <v>58.320500000000003</v>
      </c>
      <c r="BD8">
        <v>65.507199999999997</v>
      </c>
      <c r="BE8">
        <v>51.768971537001903</v>
      </c>
      <c r="BF8">
        <v>49.3245</v>
      </c>
      <c r="BG8">
        <v>102</v>
      </c>
      <c r="BH8">
        <v>527</v>
      </c>
      <c r="BI8" t="s">
        <v>151</v>
      </c>
      <c r="BQ8">
        <v>3</v>
      </c>
      <c r="BS8" t="s">
        <v>151</v>
      </c>
      <c r="BU8">
        <v>0.84599999999999997</v>
      </c>
      <c r="BV8">
        <v>2.1419999999999999</v>
      </c>
      <c r="BW8">
        <v>5.2</v>
      </c>
      <c r="BX8">
        <v>8.3356999999999992</v>
      </c>
      <c r="BY8">
        <v>3.82501960784314</v>
      </c>
      <c r="BZ8">
        <v>1.885</v>
      </c>
      <c r="CA8">
        <v>79</v>
      </c>
      <c r="CB8">
        <v>408</v>
      </c>
      <c r="CC8" t="s">
        <v>151</v>
      </c>
      <c r="CE8">
        <v>43.262</v>
      </c>
      <c r="CF8">
        <v>50.28</v>
      </c>
      <c r="CG8">
        <v>58.344999999999999</v>
      </c>
      <c r="CH8">
        <v>65.507199999999997</v>
      </c>
      <c r="CI8">
        <v>51.828705882352899</v>
      </c>
      <c r="CJ8">
        <v>49.360999999999997</v>
      </c>
      <c r="CK8">
        <v>102</v>
      </c>
      <c r="CL8">
        <v>527</v>
      </c>
      <c r="CM8" t="s">
        <v>151</v>
      </c>
      <c r="CO8">
        <v>41.994999999999997</v>
      </c>
      <c r="CP8">
        <v>48</v>
      </c>
      <c r="CQ8">
        <v>54.597000000000001</v>
      </c>
      <c r="CR8">
        <v>61.073599999999999</v>
      </c>
      <c r="CS8">
        <v>48.945087478559202</v>
      </c>
      <c r="CT8">
        <v>47.853000000000002</v>
      </c>
      <c r="CU8">
        <v>106</v>
      </c>
      <c r="CV8">
        <v>583</v>
      </c>
      <c r="CW8" t="s">
        <v>151</v>
      </c>
      <c r="CY8">
        <v>1.2750957518075099</v>
      </c>
      <c r="CZ8">
        <v>3.2349391558190499</v>
      </c>
      <c r="DA8">
        <v>8.0403339463434005</v>
      </c>
      <c r="DB8">
        <v>11.9943211952596</v>
      </c>
      <c r="DC8">
        <v>5.2195225224142598</v>
      </c>
      <c r="DD8">
        <v>3.7883835441023201</v>
      </c>
      <c r="DE8">
        <v>79</v>
      </c>
      <c r="DF8">
        <v>382</v>
      </c>
      <c r="DG8" t="s">
        <v>151</v>
      </c>
      <c r="DO8">
        <v>3</v>
      </c>
      <c r="DQ8" t="s">
        <v>151</v>
      </c>
      <c r="DS8">
        <v>3</v>
      </c>
      <c r="DT8">
        <v>4</v>
      </c>
      <c r="DU8">
        <v>7</v>
      </c>
      <c r="DV8">
        <v>10</v>
      </c>
      <c r="DW8">
        <v>5.5007142857142899</v>
      </c>
      <c r="DX8">
        <v>5</v>
      </c>
      <c r="DY8">
        <v>25</v>
      </c>
      <c r="DZ8">
        <v>84</v>
      </c>
      <c r="EA8" t="s">
        <v>151</v>
      </c>
      <c r="EB8">
        <v>102</v>
      </c>
      <c r="EC8">
        <v>527</v>
      </c>
      <c r="EF8" s="186" t="s">
        <v>2629</v>
      </c>
      <c r="EG8" t="s">
        <v>2628</v>
      </c>
      <c r="EH8" t="s">
        <v>692</v>
      </c>
      <c r="EI8" s="12">
        <v>45</v>
      </c>
      <c r="EJ8" s="12">
        <v>7.1</v>
      </c>
      <c r="EK8" s="12">
        <v>0</v>
      </c>
      <c r="EL8" s="12">
        <f>SUM(EJ8:EK8)</f>
        <v>7.1</v>
      </c>
      <c r="EM8" s="12">
        <f>SUM(EL8,EI8)</f>
        <v>52.1</v>
      </c>
      <c r="EN8" s="12">
        <f>EM8</f>
        <v>52.1</v>
      </c>
      <c r="EO8" s="12">
        <v>0</v>
      </c>
      <c r="EP8" s="12">
        <f>SUM(EO8,EL8)</f>
        <v>7.1</v>
      </c>
      <c r="EQ8" s="12">
        <f>SUM(EN8:EO8)</f>
        <v>52.1</v>
      </c>
      <c r="ER8" s="12">
        <f ca="1">EI8*(1+(RANDBETWEEN(2,5)/100))</f>
        <v>47.25</v>
      </c>
      <c r="ES8" s="12">
        <f>(EJ8/EI8)*100</f>
        <v>15.777777777777777</v>
      </c>
      <c r="ET8" s="12">
        <f>(EO8/EI8)*100</f>
        <v>0</v>
      </c>
      <c r="EU8" s="12">
        <v>10</v>
      </c>
    </row>
    <row r="9" spans="1:151">
      <c r="A9" s="12" t="s">
        <v>2615</v>
      </c>
      <c r="C9">
        <v>45.302750000000003</v>
      </c>
      <c r="D9">
        <v>50</v>
      </c>
      <c r="E9">
        <v>54.505249999999997</v>
      </c>
      <c r="F9">
        <v>60</v>
      </c>
      <c r="G9">
        <v>50.713549180327902</v>
      </c>
      <c r="H9">
        <v>50</v>
      </c>
      <c r="I9">
        <v>21</v>
      </c>
      <c r="J9">
        <v>122</v>
      </c>
      <c r="K9" s="12" t="s">
        <v>151</v>
      </c>
      <c r="M9">
        <v>0.95</v>
      </c>
      <c r="N9">
        <v>2.7919999999999998</v>
      </c>
      <c r="O9">
        <v>6.0209999999999999</v>
      </c>
      <c r="P9">
        <v>7.0259999999999998</v>
      </c>
      <c r="Q9">
        <v>3.4404819277108398</v>
      </c>
      <c r="R9">
        <v>2.3170000000000002</v>
      </c>
      <c r="S9">
        <v>19</v>
      </c>
      <c r="T9">
        <v>83</v>
      </c>
      <c r="U9" t="s">
        <v>151</v>
      </c>
      <c r="W9">
        <v>0.22275</v>
      </c>
      <c r="X9">
        <v>4.03</v>
      </c>
      <c r="Y9">
        <v>6.7575000000000003</v>
      </c>
      <c r="Z9">
        <v>8.4945000000000004</v>
      </c>
      <c r="AA9">
        <v>4.08094444444444</v>
      </c>
      <c r="AC9">
        <v>4</v>
      </c>
      <c r="AD9">
        <v>36</v>
      </c>
      <c r="AE9" t="s">
        <v>151</v>
      </c>
      <c r="AG9">
        <v>1.0057499999999999</v>
      </c>
      <c r="AH9">
        <v>3.9550000000000001</v>
      </c>
      <c r="AI9">
        <v>6.3319999999999999</v>
      </c>
      <c r="AJ9">
        <v>8.2129999999999992</v>
      </c>
      <c r="AK9">
        <v>4.0799433962264198</v>
      </c>
      <c r="AL9">
        <v>3.37</v>
      </c>
      <c r="AM9">
        <v>19</v>
      </c>
      <c r="AN9">
        <v>106</v>
      </c>
      <c r="AO9" t="s">
        <v>151</v>
      </c>
      <c r="AQ9">
        <v>47.922750000000001</v>
      </c>
      <c r="AR9">
        <v>53.733499999999999</v>
      </c>
      <c r="AS9">
        <v>57.841250000000002</v>
      </c>
      <c r="AT9">
        <v>63.214599999999997</v>
      </c>
      <c r="AU9">
        <v>54.258434426229499</v>
      </c>
      <c r="AV9">
        <v>52.356000000000002</v>
      </c>
      <c r="AW9">
        <v>21</v>
      </c>
      <c r="AX9">
        <v>122</v>
      </c>
      <c r="AY9" t="s">
        <v>151</v>
      </c>
      <c r="BA9">
        <v>50.516500000000001</v>
      </c>
      <c r="BB9">
        <v>56.755499999999998</v>
      </c>
      <c r="BC9">
        <v>61.654000000000003</v>
      </c>
      <c r="BD9">
        <v>69.033900000000003</v>
      </c>
      <c r="BE9">
        <v>56.9534180327869</v>
      </c>
      <c r="BF9">
        <v>54.503</v>
      </c>
      <c r="BG9">
        <v>21</v>
      </c>
      <c r="BH9">
        <v>122</v>
      </c>
      <c r="BI9" t="s">
        <v>151</v>
      </c>
      <c r="BQ9">
        <v>1</v>
      </c>
      <c r="BS9" t="s">
        <v>151</v>
      </c>
      <c r="BU9">
        <v>1.0057499999999999</v>
      </c>
      <c r="BV9">
        <v>4.03</v>
      </c>
      <c r="BW9">
        <v>6.3319999999999999</v>
      </c>
      <c r="BX9">
        <v>8.2129999999999992</v>
      </c>
      <c r="BY9">
        <v>4.09739622641509</v>
      </c>
      <c r="BZ9">
        <v>3.3759999999999999</v>
      </c>
      <c r="CA9">
        <v>19</v>
      </c>
      <c r="CB9">
        <v>106</v>
      </c>
      <c r="CC9" t="s">
        <v>151</v>
      </c>
      <c r="CE9">
        <v>50.516500000000001</v>
      </c>
      <c r="CF9">
        <v>56.755499999999998</v>
      </c>
      <c r="CG9">
        <v>61.654000000000003</v>
      </c>
      <c r="CH9">
        <v>69.033900000000003</v>
      </c>
      <c r="CI9">
        <v>56.968581967213098</v>
      </c>
      <c r="CJ9">
        <v>54.503</v>
      </c>
      <c r="CK9">
        <v>21</v>
      </c>
      <c r="CL9">
        <v>122</v>
      </c>
      <c r="CM9" t="s">
        <v>151</v>
      </c>
      <c r="CO9">
        <v>48.177</v>
      </c>
      <c r="CP9">
        <v>52.231000000000002</v>
      </c>
      <c r="CQ9">
        <v>56.856250000000003</v>
      </c>
      <c r="CR9">
        <v>61.817</v>
      </c>
      <c r="CS9">
        <v>52.809977611940297</v>
      </c>
      <c r="CT9">
        <v>52.010750000000002</v>
      </c>
      <c r="CU9">
        <v>22</v>
      </c>
      <c r="CV9">
        <v>134</v>
      </c>
      <c r="CW9" t="s">
        <v>151</v>
      </c>
      <c r="CY9">
        <v>1.7909826781952101</v>
      </c>
      <c r="CZ9">
        <v>5.45285647933117</v>
      </c>
      <c r="DA9">
        <v>10.988253402431701</v>
      </c>
      <c r="DB9">
        <v>13.8767483218548</v>
      </c>
      <c r="DC9">
        <v>6.5992574892524596</v>
      </c>
      <c r="DD9">
        <v>5.4396321624096498</v>
      </c>
      <c r="DE9">
        <v>19</v>
      </c>
      <c r="DF9">
        <v>83</v>
      </c>
      <c r="DG9" t="s">
        <v>151</v>
      </c>
      <c r="DO9">
        <v>1</v>
      </c>
      <c r="DQ9" t="s">
        <v>151</v>
      </c>
      <c r="DY9">
        <v>3</v>
      </c>
      <c r="EA9" t="s">
        <v>151</v>
      </c>
      <c r="EB9">
        <v>21</v>
      </c>
      <c r="EC9">
        <v>122</v>
      </c>
      <c r="EF9" s="186" t="s">
        <v>2630</v>
      </c>
      <c r="EG9" t="s">
        <v>2628</v>
      </c>
      <c r="EH9" s="12" t="s">
        <v>692</v>
      </c>
      <c r="EI9" s="12">
        <v>42</v>
      </c>
      <c r="EJ9" s="12">
        <v>5.3</v>
      </c>
      <c r="EK9" s="12">
        <v>0</v>
      </c>
      <c r="EL9" s="12">
        <f t="shared" ref="EL9:EL12" si="2">SUM(EJ9:EK9)</f>
        <v>5.3</v>
      </c>
      <c r="EM9" s="12">
        <f t="shared" ref="EM9:EM12" si="3">SUM(EL9,EI9)</f>
        <v>47.3</v>
      </c>
      <c r="EN9" s="12">
        <f t="shared" ref="EN9:EN12" si="4">EM9</f>
        <v>47.3</v>
      </c>
      <c r="EO9" s="12">
        <v>3</v>
      </c>
      <c r="EP9" s="12">
        <f t="shared" ref="EP9:EP12" si="5">SUM(EO9,EL9)</f>
        <v>8.3000000000000007</v>
      </c>
      <c r="EQ9" s="12">
        <f t="shared" ref="EQ9:EQ12" si="6">SUM(EN9:EO9)</f>
        <v>50.3</v>
      </c>
      <c r="ER9" s="12">
        <f t="shared" ref="ER9:ER12" ca="1" si="7">EI9*(1+(RANDBETWEEN(2,5)/100))</f>
        <v>43.26</v>
      </c>
      <c r="ES9" s="12">
        <f t="shared" ref="ES9:ES12" si="8">(EJ9/EI9)*100</f>
        <v>12.619047619047619</v>
      </c>
      <c r="ET9" s="12">
        <f t="shared" ref="ET9:ET12" si="9">(EO9/EI9)*100</f>
        <v>7.1428571428571423</v>
      </c>
      <c r="EU9" s="12">
        <v>10</v>
      </c>
    </row>
    <row r="10" spans="1:151">
      <c r="A10" s="12" t="s">
        <v>2616</v>
      </c>
      <c r="C10">
        <v>39.250999999999998</v>
      </c>
      <c r="D10">
        <v>45.469000000000001</v>
      </c>
      <c r="E10">
        <v>50.502000000000002</v>
      </c>
      <c r="F10">
        <v>57.844999999999999</v>
      </c>
      <c r="G10">
        <v>45.903795580110497</v>
      </c>
      <c r="H10">
        <v>44.813499999999998</v>
      </c>
      <c r="I10">
        <v>38</v>
      </c>
      <c r="J10">
        <v>181</v>
      </c>
      <c r="K10" s="12" t="s">
        <v>151</v>
      </c>
      <c r="M10">
        <v>0.2</v>
      </c>
      <c r="N10">
        <v>1.123</v>
      </c>
      <c r="O10">
        <v>3.008</v>
      </c>
      <c r="P10">
        <v>4.8259999999999996</v>
      </c>
      <c r="Q10">
        <v>1.9991063829787199</v>
      </c>
      <c r="R10">
        <v>1.5029999999999999</v>
      </c>
      <c r="S10">
        <v>29</v>
      </c>
      <c r="T10">
        <v>141</v>
      </c>
      <c r="U10" t="s">
        <v>151</v>
      </c>
      <c r="AC10">
        <v>2</v>
      </c>
      <c r="AE10" t="s">
        <v>151</v>
      </c>
      <c r="AG10">
        <v>0.2</v>
      </c>
      <c r="AH10">
        <v>1.123</v>
      </c>
      <c r="AI10">
        <v>3.0920000000000001</v>
      </c>
      <c r="AJ10">
        <v>5.4809999999999999</v>
      </c>
      <c r="AK10">
        <v>3.00395744680851</v>
      </c>
      <c r="AL10">
        <v>1.5029999999999999</v>
      </c>
      <c r="AM10">
        <v>29</v>
      </c>
      <c r="AN10">
        <v>141</v>
      </c>
      <c r="AO10" t="s">
        <v>151</v>
      </c>
      <c r="AQ10">
        <v>39.997999999999998</v>
      </c>
      <c r="AR10">
        <v>47.008000000000003</v>
      </c>
      <c r="AS10">
        <v>54.186</v>
      </c>
      <c r="AT10">
        <v>62.947000000000003</v>
      </c>
      <c r="AU10">
        <v>48.243911602209899</v>
      </c>
      <c r="AV10">
        <v>46.0625</v>
      </c>
      <c r="AW10">
        <v>38</v>
      </c>
      <c r="AX10">
        <v>181</v>
      </c>
      <c r="AY10" t="s">
        <v>151</v>
      </c>
      <c r="BA10">
        <v>40.619</v>
      </c>
      <c r="BB10">
        <v>47.985999999999997</v>
      </c>
      <c r="BC10">
        <v>57.514000000000003</v>
      </c>
      <c r="BD10">
        <v>65.213999999999999</v>
      </c>
      <c r="BE10">
        <v>50.128790055248601</v>
      </c>
      <c r="BF10">
        <v>46.722499999999997</v>
      </c>
      <c r="BG10">
        <v>38</v>
      </c>
      <c r="BH10">
        <v>181</v>
      </c>
      <c r="BI10" t="s">
        <v>151</v>
      </c>
      <c r="BQ10">
        <v>0</v>
      </c>
      <c r="BS10" t="s">
        <v>151</v>
      </c>
      <c r="BU10">
        <v>0.2</v>
      </c>
      <c r="BV10">
        <v>1.123</v>
      </c>
      <c r="BW10">
        <v>3.0920000000000001</v>
      </c>
      <c r="BX10">
        <v>5.4809999999999999</v>
      </c>
      <c r="BY10">
        <v>3.00395744680851</v>
      </c>
      <c r="BZ10">
        <v>1.5029999999999999</v>
      </c>
      <c r="CA10">
        <v>29</v>
      </c>
      <c r="CB10">
        <v>141</v>
      </c>
      <c r="CC10" t="s">
        <v>151</v>
      </c>
      <c r="CE10">
        <v>40.619</v>
      </c>
      <c r="CF10">
        <v>47.985999999999997</v>
      </c>
      <c r="CG10">
        <v>57.514000000000003</v>
      </c>
      <c r="CH10">
        <v>65.213999999999999</v>
      </c>
      <c r="CI10">
        <v>50.128790055248601</v>
      </c>
      <c r="CJ10">
        <v>46.722499999999997</v>
      </c>
      <c r="CK10">
        <v>38</v>
      </c>
      <c r="CL10">
        <v>181</v>
      </c>
      <c r="CM10" t="s">
        <v>151</v>
      </c>
      <c r="CO10">
        <v>41.198</v>
      </c>
      <c r="CP10">
        <v>46.8</v>
      </c>
      <c r="CQ10">
        <v>53.609000000000002</v>
      </c>
      <c r="CR10">
        <v>60.0032</v>
      </c>
      <c r="CS10">
        <v>47.787345177665003</v>
      </c>
      <c r="CT10">
        <v>47.237000000000002</v>
      </c>
      <c r="CU10">
        <v>41</v>
      </c>
      <c r="CV10">
        <v>197</v>
      </c>
      <c r="CW10" t="s">
        <v>151</v>
      </c>
      <c r="CY10">
        <v>0.39831759561015001</v>
      </c>
      <c r="CZ10">
        <v>2.9257167680278</v>
      </c>
      <c r="DA10">
        <v>6.6345994360590499</v>
      </c>
      <c r="DB10">
        <v>9.4373865698729595</v>
      </c>
      <c r="DC10">
        <v>4.28966884276592</v>
      </c>
      <c r="DD10">
        <v>3.3968929752253301</v>
      </c>
      <c r="DE10">
        <v>29</v>
      </c>
      <c r="DF10">
        <v>141</v>
      </c>
      <c r="DG10" t="s">
        <v>151</v>
      </c>
      <c r="DO10">
        <v>0</v>
      </c>
      <c r="DQ10" t="s">
        <v>151</v>
      </c>
      <c r="DS10">
        <v>2.875</v>
      </c>
      <c r="DT10">
        <v>3.19</v>
      </c>
      <c r="DU10">
        <v>4</v>
      </c>
      <c r="DV10">
        <v>7.3260000000000201</v>
      </c>
      <c r="DW10">
        <v>4.4156250000000004</v>
      </c>
      <c r="DX10">
        <v>3.5350000000000001</v>
      </c>
      <c r="DY10">
        <v>14</v>
      </c>
      <c r="DZ10">
        <v>48</v>
      </c>
      <c r="EA10" t="s">
        <v>151</v>
      </c>
      <c r="EB10">
        <v>38</v>
      </c>
      <c r="EC10">
        <v>181</v>
      </c>
      <c r="EF10" s="186" t="s">
        <v>2631</v>
      </c>
      <c r="EG10" s="12" t="s">
        <v>2628</v>
      </c>
      <c r="EH10" s="12" t="s">
        <v>692</v>
      </c>
      <c r="EI10" s="12">
        <v>49</v>
      </c>
      <c r="EJ10" s="12">
        <v>2.9</v>
      </c>
      <c r="EK10" s="12">
        <v>0</v>
      </c>
      <c r="EL10" s="12">
        <f t="shared" si="2"/>
        <v>2.9</v>
      </c>
      <c r="EM10" s="12">
        <f t="shared" si="3"/>
        <v>51.9</v>
      </c>
      <c r="EN10" s="12">
        <f t="shared" si="4"/>
        <v>51.9</v>
      </c>
      <c r="EO10" s="12">
        <v>0</v>
      </c>
      <c r="EP10" s="12">
        <f t="shared" si="5"/>
        <v>2.9</v>
      </c>
      <c r="EQ10" s="12">
        <f t="shared" si="6"/>
        <v>51.9</v>
      </c>
      <c r="ER10" s="12">
        <f t="shared" ca="1" si="7"/>
        <v>50.47</v>
      </c>
      <c r="ES10" s="12">
        <f t="shared" si="8"/>
        <v>5.9183673469387754</v>
      </c>
      <c r="ET10" s="12">
        <f t="shared" si="9"/>
        <v>0</v>
      </c>
      <c r="EU10" s="12">
        <v>10</v>
      </c>
    </row>
    <row r="11" spans="1:151">
      <c r="A11" s="12" t="s">
        <v>2611</v>
      </c>
      <c r="C11">
        <v>41.779499999999999</v>
      </c>
      <c r="D11">
        <v>49.482999999999997</v>
      </c>
      <c r="E11">
        <v>59.866999999999997</v>
      </c>
      <c r="F11">
        <v>66.227999999999994</v>
      </c>
      <c r="G11">
        <v>51.222999999999999</v>
      </c>
      <c r="H11">
        <v>49.891500000000001</v>
      </c>
      <c r="I11">
        <v>10</v>
      </c>
      <c r="J11">
        <v>51</v>
      </c>
      <c r="K11" s="12" t="s">
        <v>151</v>
      </c>
      <c r="M11">
        <v>0.75</v>
      </c>
      <c r="N11">
        <v>0.77800000000000002</v>
      </c>
      <c r="O11">
        <v>1.25275</v>
      </c>
      <c r="P11">
        <v>3.9855999999999998</v>
      </c>
      <c r="Q11">
        <v>1.44446875</v>
      </c>
      <c r="R11">
        <v>1</v>
      </c>
      <c r="S11">
        <v>9</v>
      </c>
      <c r="T11">
        <v>32</v>
      </c>
      <c r="U11" t="s">
        <v>151</v>
      </c>
      <c r="AC11">
        <v>0</v>
      </c>
      <c r="AE11" t="s">
        <v>151</v>
      </c>
      <c r="AG11">
        <v>0.75</v>
      </c>
      <c r="AH11">
        <v>0.77800000000000002</v>
      </c>
      <c r="AI11">
        <v>1.25275</v>
      </c>
      <c r="AJ11">
        <v>3.9855999999999998</v>
      </c>
      <c r="AK11">
        <v>1.44446875</v>
      </c>
      <c r="AL11">
        <v>1</v>
      </c>
      <c r="AM11">
        <v>9</v>
      </c>
      <c r="AN11">
        <v>32</v>
      </c>
      <c r="AO11" t="s">
        <v>151</v>
      </c>
      <c r="AQ11">
        <v>42.645499999999998</v>
      </c>
      <c r="AR11">
        <v>49.56</v>
      </c>
      <c r="AS11">
        <v>61.25</v>
      </c>
      <c r="AT11">
        <v>67.5</v>
      </c>
      <c r="AU11">
        <v>52.1293333333333</v>
      </c>
      <c r="AV11">
        <v>51.891500000000001</v>
      </c>
      <c r="AW11">
        <v>10</v>
      </c>
      <c r="AX11">
        <v>51</v>
      </c>
      <c r="AY11" t="s">
        <v>151</v>
      </c>
      <c r="BA11">
        <v>42.981000000000002</v>
      </c>
      <c r="BB11">
        <v>49.932000000000002</v>
      </c>
      <c r="BC11">
        <v>63.764000000000003</v>
      </c>
      <c r="BD11">
        <v>70.727999999999994</v>
      </c>
      <c r="BE11">
        <v>53.006647058823503</v>
      </c>
      <c r="BF11">
        <v>52.146250000000002</v>
      </c>
      <c r="BG11">
        <v>10</v>
      </c>
      <c r="BH11">
        <v>51</v>
      </c>
      <c r="BI11" t="s">
        <v>151</v>
      </c>
      <c r="BQ11">
        <v>1</v>
      </c>
      <c r="BS11" t="s">
        <v>151</v>
      </c>
      <c r="BU11">
        <v>0.95150000000000001</v>
      </c>
      <c r="BV11">
        <v>1</v>
      </c>
      <c r="BW11">
        <v>1.25275</v>
      </c>
      <c r="BX11">
        <v>3.9855999999999998</v>
      </c>
      <c r="BY11">
        <v>1.51478125</v>
      </c>
      <c r="BZ11">
        <v>1</v>
      </c>
      <c r="CA11">
        <v>9</v>
      </c>
      <c r="CB11">
        <v>32</v>
      </c>
      <c r="CC11" t="s">
        <v>151</v>
      </c>
      <c r="CE11">
        <v>42.994999999999997</v>
      </c>
      <c r="CF11">
        <v>49.932000000000002</v>
      </c>
      <c r="CG11">
        <v>63.764000000000003</v>
      </c>
      <c r="CH11">
        <v>70.727999999999994</v>
      </c>
      <c r="CI11">
        <v>53.050764705882401</v>
      </c>
      <c r="CJ11">
        <v>52.146250000000002</v>
      </c>
      <c r="CK11">
        <v>10</v>
      </c>
      <c r="CL11">
        <v>51</v>
      </c>
      <c r="CM11" t="s">
        <v>151</v>
      </c>
      <c r="CO11">
        <v>43.811750000000004</v>
      </c>
      <c r="CP11">
        <v>49.981000000000002</v>
      </c>
      <c r="CQ11">
        <v>63.494750000000003</v>
      </c>
      <c r="CR11">
        <v>68.393699999999995</v>
      </c>
      <c r="CS11">
        <v>52.964796874999998</v>
      </c>
      <c r="CT11">
        <v>50</v>
      </c>
      <c r="CU11">
        <v>11</v>
      </c>
      <c r="CV11">
        <v>64</v>
      </c>
      <c r="CW11" t="s">
        <v>151</v>
      </c>
      <c r="CY11">
        <v>1.5905761779777501</v>
      </c>
      <c r="CZ11">
        <v>1.87509375468773</v>
      </c>
      <c r="DA11">
        <v>2.6194900952921798</v>
      </c>
      <c r="DB11">
        <v>6.7469655241464404</v>
      </c>
      <c r="DC11">
        <v>2.9122798430108499</v>
      </c>
      <c r="DD11">
        <v>1.79036069800196</v>
      </c>
      <c r="DE11">
        <v>9</v>
      </c>
      <c r="DF11">
        <v>32</v>
      </c>
      <c r="DG11" t="s">
        <v>151</v>
      </c>
      <c r="DO11">
        <v>1</v>
      </c>
      <c r="DQ11" t="s">
        <v>151</v>
      </c>
      <c r="DY11">
        <v>3</v>
      </c>
      <c r="EA11" t="s">
        <v>151</v>
      </c>
      <c r="EB11">
        <v>10</v>
      </c>
      <c r="EC11">
        <v>51</v>
      </c>
      <c r="EF11" s="186" t="s">
        <v>2632</v>
      </c>
      <c r="EG11" s="12" t="s">
        <v>2634</v>
      </c>
      <c r="EH11" s="12" t="s">
        <v>692</v>
      </c>
      <c r="EI11" s="12">
        <v>50</v>
      </c>
      <c r="EJ11" s="12">
        <v>0</v>
      </c>
      <c r="EK11" s="12">
        <v>0</v>
      </c>
      <c r="EL11" s="12">
        <f t="shared" si="2"/>
        <v>0</v>
      </c>
      <c r="EM11" s="12">
        <f t="shared" si="3"/>
        <v>50</v>
      </c>
      <c r="EN11" s="12">
        <f t="shared" si="4"/>
        <v>50</v>
      </c>
      <c r="EO11" s="12">
        <v>0</v>
      </c>
      <c r="EP11" s="12">
        <f t="shared" si="5"/>
        <v>0</v>
      </c>
      <c r="EQ11" s="12">
        <f t="shared" si="6"/>
        <v>50</v>
      </c>
      <c r="ER11" s="12">
        <f t="shared" ca="1" si="7"/>
        <v>52.5</v>
      </c>
      <c r="ES11" s="12">
        <f t="shared" si="8"/>
        <v>0</v>
      </c>
      <c r="ET11" s="12">
        <f t="shared" si="9"/>
        <v>0</v>
      </c>
      <c r="EU11" s="12">
        <v>10</v>
      </c>
    </row>
    <row r="12" spans="1:151">
      <c r="A12" s="12" t="s">
        <v>2617</v>
      </c>
      <c r="C12">
        <v>44.786749999999998</v>
      </c>
      <c r="D12">
        <v>50.709499999999998</v>
      </c>
      <c r="E12">
        <v>57.414499999999997</v>
      </c>
      <c r="G12">
        <v>51.417227272727303</v>
      </c>
      <c r="H12">
        <v>53.190750000000001</v>
      </c>
      <c r="I12">
        <v>8</v>
      </c>
      <c r="J12">
        <v>22</v>
      </c>
      <c r="K12" s="12" t="s">
        <v>151</v>
      </c>
      <c r="M12">
        <v>1.845</v>
      </c>
      <c r="N12">
        <v>2.851</v>
      </c>
      <c r="O12">
        <v>5.125</v>
      </c>
      <c r="Q12">
        <v>3.27684615384615</v>
      </c>
      <c r="R12">
        <v>2.851</v>
      </c>
      <c r="S12">
        <v>5</v>
      </c>
      <c r="T12">
        <v>13</v>
      </c>
      <c r="U12" t="s">
        <v>151</v>
      </c>
      <c r="AC12">
        <v>0</v>
      </c>
      <c r="AE12" t="s">
        <v>151</v>
      </c>
      <c r="AG12">
        <v>1.845</v>
      </c>
      <c r="AH12">
        <v>2.851</v>
      </c>
      <c r="AI12">
        <v>5.125</v>
      </c>
      <c r="AK12">
        <v>3.27684615384615</v>
      </c>
      <c r="AL12">
        <v>2.851</v>
      </c>
      <c r="AM12">
        <v>5</v>
      </c>
      <c r="AN12">
        <v>13</v>
      </c>
      <c r="AO12" t="s">
        <v>151</v>
      </c>
      <c r="AQ12">
        <v>47.163249999999998</v>
      </c>
      <c r="AR12">
        <v>52.868499999999997</v>
      </c>
      <c r="AS12">
        <v>59.339500000000001</v>
      </c>
      <c r="AU12">
        <v>53.353499999999997</v>
      </c>
      <c r="AV12">
        <v>53.965499999999999</v>
      </c>
      <c r="AW12">
        <v>8</v>
      </c>
      <c r="AX12">
        <v>22</v>
      </c>
      <c r="AY12" t="s">
        <v>151</v>
      </c>
      <c r="BA12">
        <v>48.884250000000002</v>
      </c>
      <c r="BB12">
        <v>53.941499999999998</v>
      </c>
      <c r="BC12">
        <v>61.15325</v>
      </c>
      <c r="BE12">
        <v>55.160409090909098</v>
      </c>
      <c r="BF12">
        <v>54.926000000000002</v>
      </c>
      <c r="BG12">
        <v>8</v>
      </c>
      <c r="BH12">
        <v>22</v>
      </c>
      <c r="BI12" t="s">
        <v>151</v>
      </c>
      <c r="BQ12">
        <v>0</v>
      </c>
      <c r="BS12" t="s">
        <v>151</v>
      </c>
      <c r="BU12">
        <v>1.845</v>
      </c>
      <c r="BV12">
        <v>2.851</v>
      </c>
      <c r="BW12">
        <v>5.125</v>
      </c>
      <c r="BY12">
        <v>3.27684615384615</v>
      </c>
      <c r="BZ12">
        <v>2.851</v>
      </c>
      <c r="CA12">
        <v>5</v>
      </c>
      <c r="CB12">
        <v>13</v>
      </c>
      <c r="CC12" t="s">
        <v>151</v>
      </c>
      <c r="CE12">
        <v>48.884250000000002</v>
      </c>
      <c r="CF12">
        <v>53.941499999999998</v>
      </c>
      <c r="CG12">
        <v>61.15325</v>
      </c>
      <c r="CI12">
        <v>55.160409090909098</v>
      </c>
      <c r="CJ12">
        <v>54.926000000000002</v>
      </c>
      <c r="CK12">
        <v>8</v>
      </c>
      <c r="CL12">
        <v>22</v>
      </c>
      <c r="CM12" t="s">
        <v>151</v>
      </c>
      <c r="CO12">
        <v>44.380249999999997</v>
      </c>
      <c r="CP12">
        <v>50.973500000000001</v>
      </c>
      <c r="CQ12">
        <v>57.895000000000003</v>
      </c>
      <c r="CR12">
        <v>62.326999999999998</v>
      </c>
      <c r="CS12">
        <v>51.296500000000002</v>
      </c>
      <c r="CT12">
        <v>54.606250000000003</v>
      </c>
      <c r="CU12">
        <v>8</v>
      </c>
      <c r="CV12">
        <v>26</v>
      </c>
      <c r="CW12" t="s">
        <v>151</v>
      </c>
      <c r="CY12">
        <v>3.3396367169202499</v>
      </c>
      <c r="CZ12">
        <v>6.3752236135957103</v>
      </c>
      <c r="DA12">
        <v>10.092895207122501</v>
      </c>
      <c r="DC12">
        <v>6.1071129346021502</v>
      </c>
      <c r="DD12">
        <v>6.3752236135957103</v>
      </c>
      <c r="DE12">
        <v>5</v>
      </c>
      <c r="DF12">
        <v>13</v>
      </c>
      <c r="DG12" t="s">
        <v>151</v>
      </c>
      <c r="DO12">
        <v>0</v>
      </c>
      <c r="DQ12" t="s">
        <v>151</v>
      </c>
      <c r="DY12">
        <v>2</v>
      </c>
      <c r="EA12" t="s">
        <v>151</v>
      </c>
      <c r="EB12">
        <v>8</v>
      </c>
      <c r="EC12">
        <v>22</v>
      </c>
      <c r="EF12" s="186" t="s">
        <v>2633</v>
      </c>
      <c r="EG12" s="12" t="s">
        <v>2634</v>
      </c>
      <c r="EH12" s="12" t="s">
        <v>692</v>
      </c>
      <c r="EI12" s="12">
        <v>42</v>
      </c>
      <c r="EJ12" s="12">
        <v>6.5</v>
      </c>
      <c r="EK12" s="12">
        <v>0</v>
      </c>
      <c r="EL12" s="12">
        <f t="shared" si="2"/>
        <v>6.5</v>
      </c>
      <c r="EM12" s="12">
        <f t="shared" si="3"/>
        <v>48.5</v>
      </c>
      <c r="EN12" s="12">
        <f t="shared" si="4"/>
        <v>48.5</v>
      </c>
      <c r="EO12" s="12">
        <v>0</v>
      </c>
      <c r="EP12" s="12">
        <f t="shared" si="5"/>
        <v>6.5</v>
      </c>
      <c r="EQ12" s="12">
        <f t="shared" si="6"/>
        <v>48.5</v>
      </c>
      <c r="ER12" s="12">
        <f t="shared" ca="1" si="7"/>
        <v>42.84</v>
      </c>
      <c r="ES12" s="12">
        <f t="shared" si="8"/>
        <v>15.476190476190476</v>
      </c>
      <c r="ET12" s="12">
        <f t="shared" si="9"/>
        <v>0</v>
      </c>
      <c r="EU12" s="12">
        <v>10</v>
      </c>
    </row>
    <row r="13" spans="1:151">
      <c r="A13" s="12" t="s">
        <v>2618</v>
      </c>
      <c r="C13">
        <v>39.999499999999998</v>
      </c>
      <c r="D13">
        <v>43.686500000000002</v>
      </c>
      <c r="E13">
        <v>47.096499999999999</v>
      </c>
      <c r="F13">
        <v>50</v>
      </c>
      <c r="G13">
        <v>42.928420000000003</v>
      </c>
      <c r="H13">
        <v>42.161000000000001</v>
      </c>
      <c r="I13">
        <v>18</v>
      </c>
      <c r="J13">
        <v>100</v>
      </c>
      <c r="K13" s="12" t="s">
        <v>151</v>
      </c>
      <c r="M13">
        <v>0.95</v>
      </c>
      <c r="N13">
        <v>1.996</v>
      </c>
      <c r="O13">
        <v>3.69625</v>
      </c>
      <c r="P13">
        <v>5.7380000000000004</v>
      </c>
      <c r="Q13">
        <v>2.6965595238095199</v>
      </c>
      <c r="R13">
        <v>1.5</v>
      </c>
      <c r="S13">
        <v>13</v>
      </c>
      <c r="T13">
        <v>84</v>
      </c>
      <c r="U13" t="s">
        <v>151</v>
      </c>
      <c r="W13">
        <v>1.91</v>
      </c>
      <c r="X13">
        <v>3.6920000000000002</v>
      </c>
      <c r="Y13">
        <v>10.030749999999999</v>
      </c>
      <c r="Z13">
        <v>11.7264</v>
      </c>
      <c r="AA13">
        <v>6.0843684210526296</v>
      </c>
      <c r="AC13">
        <v>4</v>
      </c>
      <c r="AD13">
        <v>38</v>
      </c>
      <c r="AE13" t="s">
        <v>151</v>
      </c>
      <c r="AG13">
        <v>1.7482500000000001</v>
      </c>
      <c r="AH13">
        <v>3.3915000000000002</v>
      </c>
      <c r="AI13">
        <v>6.9642499999999998</v>
      </c>
      <c r="AJ13">
        <v>13.081300000000001</v>
      </c>
      <c r="AK13">
        <v>5.4490119047619103</v>
      </c>
      <c r="AL13">
        <v>2.6</v>
      </c>
      <c r="AM13">
        <v>13</v>
      </c>
      <c r="AN13">
        <v>84</v>
      </c>
      <c r="AO13" t="s">
        <v>151</v>
      </c>
      <c r="AQ13">
        <v>42.104999999999997</v>
      </c>
      <c r="AR13">
        <v>47.011000000000003</v>
      </c>
      <c r="AS13">
        <v>51.41675</v>
      </c>
      <c r="AT13">
        <v>57.231299999999997</v>
      </c>
      <c r="AU13">
        <v>47.505589999999998</v>
      </c>
      <c r="AV13">
        <v>44.521000000000001</v>
      </c>
      <c r="AW13">
        <v>18</v>
      </c>
      <c r="AX13">
        <v>100</v>
      </c>
      <c r="AY13" t="s">
        <v>151</v>
      </c>
      <c r="BA13">
        <v>42.289250000000003</v>
      </c>
      <c r="BB13">
        <v>48.6145</v>
      </c>
      <c r="BC13">
        <v>52.631749999999997</v>
      </c>
      <c r="BD13">
        <v>59.501300000000001</v>
      </c>
      <c r="BE13">
        <v>48.692270000000001</v>
      </c>
      <c r="BF13">
        <v>45.314749999999997</v>
      </c>
      <c r="BG13">
        <v>18</v>
      </c>
      <c r="BH13">
        <v>100</v>
      </c>
      <c r="BI13" t="s">
        <v>151</v>
      </c>
      <c r="BQ13">
        <v>0</v>
      </c>
      <c r="BS13" t="s">
        <v>151</v>
      </c>
      <c r="BU13">
        <v>1.7482500000000001</v>
      </c>
      <c r="BV13">
        <v>3.3915000000000002</v>
      </c>
      <c r="BW13">
        <v>6.9642499999999998</v>
      </c>
      <c r="BX13">
        <v>13.081300000000001</v>
      </c>
      <c r="BY13">
        <v>5.4490119047619103</v>
      </c>
      <c r="BZ13">
        <v>2.6</v>
      </c>
      <c r="CA13">
        <v>13</v>
      </c>
      <c r="CB13">
        <v>84</v>
      </c>
      <c r="CC13" t="s">
        <v>151</v>
      </c>
      <c r="CE13">
        <v>42.289250000000003</v>
      </c>
      <c r="CF13">
        <v>48.6145</v>
      </c>
      <c r="CG13">
        <v>52.631749999999997</v>
      </c>
      <c r="CH13">
        <v>59.501300000000001</v>
      </c>
      <c r="CI13">
        <v>48.692270000000001</v>
      </c>
      <c r="CJ13">
        <v>45.314749999999997</v>
      </c>
      <c r="CK13">
        <v>18</v>
      </c>
      <c r="CL13">
        <v>100</v>
      </c>
      <c r="CM13" t="s">
        <v>151</v>
      </c>
      <c r="CO13">
        <v>40.888500000000001</v>
      </c>
      <c r="CP13">
        <v>45.1325</v>
      </c>
      <c r="CQ13">
        <v>48.378500000000003</v>
      </c>
      <c r="CR13">
        <v>51.8917</v>
      </c>
      <c r="CS13">
        <v>44.386663461538497</v>
      </c>
      <c r="CT13">
        <v>42.415999999999997</v>
      </c>
      <c r="CU13">
        <v>17</v>
      </c>
      <c r="CV13">
        <v>104</v>
      </c>
      <c r="CW13" t="s">
        <v>151</v>
      </c>
      <c r="CY13">
        <v>2.2027023457175199</v>
      </c>
      <c r="CZ13">
        <v>4.6008925194765897</v>
      </c>
      <c r="DA13">
        <v>8.5253991926308501</v>
      </c>
      <c r="DB13">
        <v>17.6969415167869</v>
      </c>
      <c r="DC13">
        <v>6.5597226726916897</v>
      </c>
      <c r="DD13">
        <v>3.4990434469182401</v>
      </c>
      <c r="DE13">
        <v>13</v>
      </c>
      <c r="DF13">
        <v>84</v>
      </c>
      <c r="DG13" t="s">
        <v>151</v>
      </c>
      <c r="DO13">
        <v>0</v>
      </c>
      <c r="DQ13" t="s">
        <v>151</v>
      </c>
      <c r="DY13">
        <v>0</v>
      </c>
      <c r="EA13" t="s">
        <v>151</v>
      </c>
      <c r="EB13">
        <v>18</v>
      </c>
      <c r="EC13">
        <v>100</v>
      </c>
    </row>
    <row r="14" spans="1:151">
      <c r="A14" s="12" t="s">
        <v>2619</v>
      </c>
      <c r="C14">
        <v>39.520000000000003</v>
      </c>
      <c r="D14">
        <v>41.975999999999999</v>
      </c>
      <c r="E14">
        <v>47.922499999999999</v>
      </c>
      <c r="F14">
        <v>54.296999999999997</v>
      </c>
      <c r="G14">
        <v>43.973784313725503</v>
      </c>
      <c r="H14">
        <v>47.090249999999997</v>
      </c>
      <c r="I14">
        <v>12</v>
      </c>
      <c r="J14">
        <v>51</v>
      </c>
      <c r="K14" s="12" t="s">
        <v>151</v>
      </c>
      <c r="M14">
        <v>0.6</v>
      </c>
      <c r="N14">
        <v>1.1000000000000001</v>
      </c>
      <c r="O14">
        <v>2.8460000000000001</v>
      </c>
      <c r="P14">
        <v>3.9196</v>
      </c>
      <c r="Q14">
        <v>1.7007586206896601</v>
      </c>
      <c r="R14">
        <v>1.2435</v>
      </c>
      <c r="S14">
        <v>9</v>
      </c>
      <c r="T14">
        <v>29</v>
      </c>
      <c r="U14" t="s">
        <v>151</v>
      </c>
      <c r="AC14">
        <v>1</v>
      </c>
      <c r="AE14" t="s">
        <v>151</v>
      </c>
      <c r="AG14">
        <v>1.5</v>
      </c>
      <c r="AH14">
        <v>3.048</v>
      </c>
      <c r="AI14">
        <v>4.25</v>
      </c>
      <c r="AJ14">
        <v>10.1</v>
      </c>
      <c r="AK14">
        <v>4.3640344827586199</v>
      </c>
      <c r="AL14">
        <v>1.5</v>
      </c>
      <c r="AM14">
        <v>9</v>
      </c>
      <c r="AN14">
        <v>29</v>
      </c>
      <c r="AO14" t="s">
        <v>151</v>
      </c>
      <c r="AQ14">
        <v>40.3705</v>
      </c>
      <c r="AR14">
        <v>44.286999999999999</v>
      </c>
      <c r="AS14">
        <v>51.412500000000001</v>
      </c>
      <c r="AT14">
        <v>58</v>
      </c>
      <c r="AU14">
        <v>46.455294117647099</v>
      </c>
      <c r="AV14">
        <v>49.225250000000003</v>
      </c>
      <c r="AW14">
        <v>12</v>
      </c>
      <c r="AX14">
        <v>51</v>
      </c>
      <c r="AY14" t="s">
        <v>151</v>
      </c>
      <c r="BA14">
        <v>42.298999999999999</v>
      </c>
      <c r="BB14">
        <v>46.417999999999999</v>
      </c>
      <c r="BC14">
        <v>53.037500000000001</v>
      </c>
      <c r="BD14">
        <v>60.534999999999997</v>
      </c>
      <c r="BE14">
        <v>48.520098039215704</v>
      </c>
      <c r="BF14">
        <v>49.5595</v>
      </c>
      <c r="BG14">
        <v>12</v>
      </c>
      <c r="BH14">
        <v>51</v>
      </c>
      <c r="BI14" t="s">
        <v>151</v>
      </c>
      <c r="BQ14">
        <v>1</v>
      </c>
      <c r="BS14" t="s">
        <v>151</v>
      </c>
      <c r="BU14">
        <v>1.506</v>
      </c>
      <c r="BV14">
        <v>3.3610000000000002</v>
      </c>
      <c r="BW14">
        <v>6.60025</v>
      </c>
      <c r="BX14">
        <v>9.2376000000000005</v>
      </c>
      <c r="BY14">
        <v>4.8105312500000004</v>
      </c>
      <c r="BZ14">
        <v>1.7865</v>
      </c>
      <c r="CA14">
        <v>9</v>
      </c>
      <c r="CB14">
        <v>32</v>
      </c>
      <c r="CC14" t="s">
        <v>151</v>
      </c>
      <c r="CE14">
        <v>42.973500000000001</v>
      </c>
      <c r="CF14">
        <v>47.844999999999999</v>
      </c>
      <c r="CG14">
        <v>53.037500000000001</v>
      </c>
      <c r="CH14">
        <v>62.197000000000003</v>
      </c>
      <c r="CI14">
        <v>49.056960784313702</v>
      </c>
      <c r="CJ14">
        <v>49.868749999999999</v>
      </c>
      <c r="CK14">
        <v>12</v>
      </c>
      <c r="CL14">
        <v>51</v>
      </c>
      <c r="CM14" t="s">
        <v>151</v>
      </c>
      <c r="CO14">
        <v>40.758000000000003</v>
      </c>
      <c r="CP14">
        <v>43.846499999999999</v>
      </c>
      <c r="CQ14">
        <v>49.878</v>
      </c>
      <c r="CR14">
        <v>60.473399999999998</v>
      </c>
      <c r="CS14">
        <v>46.632293103448298</v>
      </c>
      <c r="CT14">
        <v>47.738500000000002</v>
      </c>
      <c r="CU14">
        <v>12</v>
      </c>
      <c r="CV14">
        <v>58</v>
      </c>
      <c r="CW14" t="s">
        <v>151</v>
      </c>
      <c r="CY14">
        <v>1.4017683847315101</v>
      </c>
      <c r="CZ14">
        <v>2.4540185180538501</v>
      </c>
      <c r="DA14">
        <v>7.6002393776181902</v>
      </c>
      <c r="DB14">
        <v>9.4632573376878995</v>
      </c>
      <c r="DC14">
        <v>4.0577171548973396</v>
      </c>
      <c r="DD14">
        <v>2.4540185180538501</v>
      </c>
      <c r="DE14">
        <v>9</v>
      </c>
      <c r="DF14">
        <v>29</v>
      </c>
      <c r="DG14" t="s">
        <v>151</v>
      </c>
      <c r="DO14">
        <v>1</v>
      </c>
      <c r="DQ14" t="s">
        <v>151</v>
      </c>
      <c r="DS14">
        <v>6</v>
      </c>
      <c r="DT14">
        <v>7</v>
      </c>
      <c r="DU14">
        <v>7</v>
      </c>
      <c r="DW14">
        <v>6.7591666666666699</v>
      </c>
      <c r="DY14">
        <v>4</v>
      </c>
      <c r="DZ14">
        <v>12</v>
      </c>
      <c r="EA14" t="s">
        <v>151</v>
      </c>
      <c r="EB14">
        <v>12</v>
      </c>
      <c r="EC14">
        <v>51</v>
      </c>
    </row>
    <row r="15" spans="1:151">
      <c r="A15" s="12" t="s">
        <v>2620</v>
      </c>
      <c r="C15">
        <v>36.618250000000003</v>
      </c>
      <c r="D15">
        <v>41.996000000000002</v>
      </c>
      <c r="E15">
        <v>47.569000000000003</v>
      </c>
      <c r="F15">
        <v>52.326099999999997</v>
      </c>
      <c r="G15">
        <v>43.377800000000001</v>
      </c>
      <c r="H15">
        <v>43.076999999999998</v>
      </c>
      <c r="I15">
        <v>18</v>
      </c>
      <c r="J15">
        <v>40</v>
      </c>
      <c r="K15" s="12" t="s">
        <v>151</v>
      </c>
      <c r="M15">
        <v>0.96250000000000002</v>
      </c>
      <c r="N15">
        <v>1.5015000000000001</v>
      </c>
      <c r="O15">
        <v>3.008</v>
      </c>
      <c r="P15">
        <v>3.6067999999999998</v>
      </c>
      <c r="Q15">
        <v>1.9776428571428599</v>
      </c>
      <c r="R15">
        <v>1.5029999999999999</v>
      </c>
      <c r="S15">
        <v>15</v>
      </c>
      <c r="T15">
        <v>28</v>
      </c>
      <c r="U15" t="s">
        <v>151</v>
      </c>
      <c r="AC15">
        <v>0</v>
      </c>
      <c r="AE15" t="s">
        <v>151</v>
      </c>
      <c r="AG15">
        <v>0.96250000000000002</v>
      </c>
      <c r="AH15">
        <v>1.5015000000000001</v>
      </c>
      <c r="AI15">
        <v>3.008</v>
      </c>
      <c r="AJ15">
        <v>3.6067999999999998</v>
      </c>
      <c r="AK15">
        <v>1.9776428571428599</v>
      </c>
      <c r="AL15">
        <v>1.5029999999999999</v>
      </c>
      <c r="AM15">
        <v>15</v>
      </c>
      <c r="AN15">
        <v>28</v>
      </c>
      <c r="AO15" t="s">
        <v>151</v>
      </c>
      <c r="AQ15">
        <v>39.33</v>
      </c>
      <c r="AR15">
        <v>43.234000000000002</v>
      </c>
      <c r="AS15">
        <v>49.285499999999999</v>
      </c>
      <c r="AT15">
        <v>54.680500000000002</v>
      </c>
      <c r="AU15">
        <v>44.762149999999998</v>
      </c>
      <c r="AV15">
        <v>43.764249999999997</v>
      </c>
      <c r="AW15">
        <v>18</v>
      </c>
      <c r="AX15">
        <v>40</v>
      </c>
      <c r="AY15" t="s">
        <v>151</v>
      </c>
      <c r="BA15">
        <v>39.979500000000002</v>
      </c>
      <c r="BB15">
        <v>43.624499999999998</v>
      </c>
      <c r="BC15">
        <v>50.53125</v>
      </c>
      <c r="BD15">
        <v>58.480800000000002</v>
      </c>
      <c r="BE15">
        <v>45.888350000000003</v>
      </c>
      <c r="BF15">
        <v>44.395000000000003</v>
      </c>
      <c r="BG15">
        <v>18</v>
      </c>
      <c r="BH15">
        <v>40</v>
      </c>
      <c r="BI15" t="s">
        <v>151</v>
      </c>
      <c r="BQ15">
        <v>1</v>
      </c>
      <c r="BS15" t="s">
        <v>151</v>
      </c>
      <c r="BU15">
        <v>0.96250000000000002</v>
      </c>
      <c r="BV15">
        <v>1.5015000000000001</v>
      </c>
      <c r="BW15">
        <v>3.056</v>
      </c>
      <c r="BX15">
        <v>4.0035999999999996</v>
      </c>
      <c r="BY15">
        <v>2.04371428571429</v>
      </c>
      <c r="BZ15">
        <v>1.5029999999999999</v>
      </c>
      <c r="CA15">
        <v>15</v>
      </c>
      <c r="CB15">
        <v>28</v>
      </c>
      <c r="CC15" t="s">
        <v>151</v>
      </c>
      <c r="CE15">
        <v>39.979500000000002</v>
      </c>
      <c r="CF15">
        <v>43.624499999999998</v>
      </c>
      <c r="CG15">
        <v>50.53125</v>
      </c>
      <c r="CH15">
        <v>58.480800000000002</v>
      </c>
      <c r="CI15">
        <v>45.934600000000003</v>
      </c>
      <c r="CJ15">
        <v>44.395000000000003</v>
      </c>
      <c r="CK15">
        <v>18</v>
      </c>
      <c r="CL15">
        <v>40</v>
      </c>
      <c r="CM15" t="s">
        <v>151</v>
      </c>
      <c r="CO15">
        <v>39.171250000000001</v>
      </c>
      <c r="CP15">
        <v>42.415999999999997</v>
      </c>
      <c r="CQ15">
        <v>49.380749999999999</v>
      </c>
      <c r="CR15">
        <v>58.731900000000003</v>
      </c>
      <c r="CS15">
        <v>44.623125000000002</v>
      </c>
      <c r="CT15">
        <v>42.008000000000003</v>
      </c>
      <c r="CU15">
        <v>20</v>
      </c>
      <c r="CV15">
        <v>48</v>
      </c>
      <c r="CW15" t="s">
        <v>151</v>
      </c>
      <c r="CY15">
        <v>2.4998729295828399</v>
      </c>
      <c r="CZ15">
        <v>3.8439401818605901</v>
      </c>
      <c r="DA15">
        <v>6.9068138944318003</v>
      </c>
      <c r="DB15">
        <v>8.5618282880530696</v>
      </c>
      <c r="DC15">
        <v>4.8310620979705696</v>
      </c>
      <c r="DD15">
        <v>3.3968929752253301</v>
      </c>
      <c r="DE15">
        <v>15</v>
      </c>
      <c r="DF15">
        <v>28</v>
      </c>
      <c r="DG15" t="s">
        <v>151</v>
      </c>
      <c r="DO15">
        <v>1</v>
      </c>
      <c r="DQ15" t="s">
        <v>151</v>
      </c>
      <c r="DS15">
        <v>2.5</v>
      </c>
      <c r="DT15">
        <v>2.5</v>
      </c>
      <c r="DU15">
        <v>3.75</v>
      </c>
      <c r="DW15">
        <v>3.5833333333333299</v>
      </c>
      <c r="DX15">
        <v>3</v>
      </c>
      <c r="DY15">
        <v>5</v>
      </c>
      <c r="DZ15">
        <v>12</v>
      </c>
      <c r="EA15" t="s">
        <v>151</v>
      </c>
      <c r="EB15">
        <v>18</v>
      </c>
      <c r="EC15">
        <v>40</v>
      </c>
    </row>
    <row r="16" spans="1:151">
      <c r="A16" s="12" t="s">
        <v>2610</v>
      </c>
      <c r="C16">
        <v>39.374000000000002</v>
      </c>
      <c r="D16">
        <v>43.95</v>
      </c>
      <c r="E16">
        <v>50.643000000000001</v>
      </c>
      <c r="F16">
        <v>57.910200000000003</v>
      </c>
      <c r="G16">
        <v>45.394248730964499</v>
      </c>
      <c r="H16">
        <v>45.469000000000001</v>
      </c>
      <c r="I16">
        <v>45</v>
      </c>
      <c r="J16">
        <v>197</v>
      </c>
      <c r="K16" s="12" t="s">
        <v>151</v>
      </c>
      <c r="M16">
        <v>0.15</v>
      </c>
      <c r="N16">
        <v>1.25</v>
      </c>
      <c r="O16">
        <v>3.3940000000000001</v>
      </c>
      <c r="P16">
        <v>6.3667999999999996</v>
      </c>
      <c r="Q16">
        <v>2.1684333333333301</v>
      </c>
      <c r="R16">
        <v>1.5702499999999999</v>
      </c>
      <c r="S16">
        <v>32</v>
      </c>
      <c r="T16">
        <v>150</v>
      </c>
      <c r="U16" t="s">
        <v>151</v>
      </c>
      <c r="AC16">
        <v>2</v>
      </c>
      <c r="AE16" t="s">
        <v>151</v>
      </c>
      <c r="AG16">
        <v>0.15</v>
      </c>
      <c r="AH16">
        <v>1.25</v>
      </c>
      <c r="AI16">
        <v>3.6629999999999998</v>
      </c>
      <c r="AJ16">
        <v>6.8723999999999998</v>
      </c>
      <c r="AK16">
        <v>2.9701266666666699</v>
      </c>
      <c r="AL16">
        <v>1.6915</v>
      </c>
      <c r="AM16">
        <v>32</v>
      </c>
      <c r="AN16">
        <v>150</v>
      </c>
      <c r="AO16" t="s">
        <v>151</v>
      </c>
      <c r="AQ16">
        <v>40.5</v>
      </c>
      <c r="AR16">
        <v>46.154000000000003</v>
      </c>
      <c r="AS16">
        <v>53.103000000000002</v>
      </c>
      <c r="AT16">
        <v>60.104799999999997</v>
      </c>
      <c r="AU16">
        <v>47.655766497461897</v>
      </c>
      <c r="AV16">
        <v>47.091000000000001</v>
      </c>
      <c r="AW16">
        <v>45</v>
      </c>
      <c r="AX16">
        <v>197</v>
      </c>
      <c r="AY16" t="s">
        <v>151</v>
      </c>
      <c r="BA16">
        <v>41.500999999999998</v>
      </c>
      <c r="BB16">
        <v>47.69</v>
      </c>
      <c r="BC16">
        <v>55</v>
      </c>
      <c r="BD16">
        <v>64.421999999999997</v>
      </c>
      <c r="BE16">
        <v>49.453761421319797</v>
      </c>
      <c r="BF16">
        <v>49.21</v>
      </c>
      <c r="BG16">
        <v>45</v>
      </c>
      <c r="BH16">
        <v>197</v>
      </c>
      <c r="BI16" t="s">
        <v>151</v>
      </c>
      <c r="BQ16">
        <v>0</v>
      </c>
      <c r="BS16" t="s">
        <v>151</v>
      </c>
      <c r="BU16">
        <v>0.15</v>
      </c>
      <c r="BV16">
        <v>1.25</v>
      </c>
      <c r="BW16">
        <v>3.6629999999999998</v>
      </c>
      <c r="BX16">
        <v>6.8723999999999998</v>
      </c>
      <c r="BY16">
        <v>2.9701266666666699</v>
      </c>
      <c r="BZ16">
        <v>1.6915</v>
      </c>
      <c r="CA16">
        <v>32</v>
      </c>
      <c r="CB16">
        <v>150</v>
      </c>
      <c r="CC16" t="s">
        <v>151</v>
      </c>
      <c r="CE16">
        <v>41.500999999999998</v>
      </c>
      <c r="CF16">
        <v>47.69</v>
      </c>
      <c r="CG16">
        <v>55</v>
      </c>
      <c r="CH16">
        <v>64.421999999999997</v>
      </c>
      <c r="CI16">
        <v>49.453761421319797</v>
      </c>
      <c r="CJ16">
        <v>49.21</v>
      </c>
      <c r="CK16">
        <v>45</v>
      </c>
      <c r="CL16">
        <v>197</v>
      </c>
      <c r="CM16" t="s">
        <v>151</v>
      </c>
      <c r="CO16">
        <v>41.018000000000001</v>
      </c>
      <c r="CP16">
        <v>45.469000000000001</v>
      </c>
      <c r="CQ16">
        <v>53.061</v>
      </c>
      <c r="CR16">
        <v>60.783000000000001</v>
      </c>
      <c r="CS16">
        <v>47.581013824884799</v>
      </c>
      <c r="CT16">
        <v>47.326000000000001</v>
      </c>
      <c r="CU16">
        <v>48</v>
      </c>
      <c r="CV16">
        <v>217</v>
      </c>
      <c r="CW16" t="s">
        <v>151</v>
      </c>
      <c r="CY16">
        <v>0.34047822861166899</v>
      </c>
      <c r="CZ16">
        <v>2.9131533133932002</v>
      </c>
      <c r="DA16">
        <v>7.70346150905507</v>
      </c>
      <c r="DB16">
        <v>12.683101460670899</v>
      </c>
      <c r="DC16">
        <v>5.0693252233575103</v>
      </c>
      <c r="DD16">
        <v>3.7512309500904601</v>
      </c>
      <c r="DE16">
        <v>32</v>
      </c>
      <c r="DF16">
        <v>150</v>
      </c>
      <c r="DG16" t="s">
        <v>151</v>
      </c>
      <c r="DO16">
        <v>0</v>
      </c>
      <c r="DQ16" t="s">
        <v>151</v>
      </c>
      <c r="DS16">
        <v>3.1524999999999999</v>
      </c>
      <c r="DT16">
        <v>4</v>
      </c>
      <c r="DU16">
        <v>7</v>
      </c>
      <c r="DV16">
        <v>10</v>
      </c>
      <c r="DW16">
        <v>5.7319230769230796</v>
      </c>
      <c r="DX16">
        <v>4</v>
      </c>
      <c r="DY16">
        <v>11</v>
      </c>
      <c r="DZ16">
        <v>52</v>
      </c>
      <c r="EA16" t="s">
        <v>151</v>
      </c>
      <c r="EB16">
        <v>45</v>
      </c>
      <c r="EC16">
        <v>197</v>
      </c>
    </row>
    <row r="17" spans="1:133">
      <c r="A17" s="12" t="s">
        <v>2621</v>
      </c>
      <c r="C17">
        <v>42.591250000000002</v>
      </c>
      <c r="D17">
        <v>47.716000000000001</v>
      </c>
      <c r="E17">
        <v>53.456249999999997</v>
      </c>
      <c r="F17">
        <v>60.029000000000003</v>
      </c>
      <c r="G17">
        <v>48.610062068965497</v>
      </c>
      <c r="H17">
        <v>48.88</v>
      </c>
      <c r="I17">
        <v>39</v>
      </c>
      <c r="J17">
        <v>290</v>
      </c>
      <c r="K17" s="12" t="s">
        <v>151</v>
      </c>
      <c r="M17">
        <v>0.75</v>
      </c>
      <c r="N17">
        <v>1.7464999999999999</v>
      </c>
      <c r="O17">
        <v>4</v>
      </c>
      <c r="P17">
        <v>6.0209999999999999</v>
      </c>
      <c r="Q17">
        <v>2.7031862745097999</v>
      </c>
      <c r="R17">
        <v>2.0162499999999999</v>
      </c>
      <c r="S17">
        <v>32</v>
      </c>
      <c r="T17">
        <v>204</v>
      </c>
      <c r="U17" t="s">
        <v>151</v>
      </c>
      <c r="W17">
        <v>1.32</v>
      </c>
      <c r="X17">
        <v>4.0199999999999996</v>
      </c>
      <c r="Y17">
        <v>8.2810000000000006</v>
      </c>
      <c r="Z17">
        <v>11.950799999999999</v>
      </c>
      <c r="AA17">
        <v>5.6092352941176502</v>
      </c>
      <c r="AB17">
        <v>6.7249999999999996</v>
      </c>
      <c r="AC17">
        <v>7</v>
      </c>
      <c r="AD17">
        <v>85</v>
      </c>
      <c r="AE17" t="s">
        <v>151</v>
      </c>
      <c r="AG17">
        <v>1.2250000000000001</v>
      </c>
      <c r="AH17">
        <v>3.218</v>
      </c>
      <c r="AI17">
        <v>6.0209999999999999</v>
      </c>
      <c r="AJ17">
        <v>10.3424</v>
      </c>
      <c r="AK17">
        <v>4.5296696035242299</v>
      </c>
      <c r="AL17">
        <v>3.226</v>
      </c>
      <c r="AM17">
        <v>32</v>
      </c>
      <c r="AN17">
        <v>227</v>
      </c>
      <c r="AO17" t="s">
        <v>151</v>
      </c>
      <c r="AQ17">
        <v>45.082250000000002</v>
      </c>
      <c r="AR17">
        <v>51.15</v>
      </c>
      <c r="AS17">
        <v>57.66075</v>
      </c>
      <c r="AT17">
        <v>63.805399999999999</v>
      </c>
      <c r="AU17">
        <v>52.155713793103402</v>
      </c>
      <c r="AV17">
        <v>51.195999999999998</v>
      </c>
      <c r="AW17">
        <v>39</v>
      </c>
      <c r="AX17">
        <v>290</v>
      </c>
      <c r="AY17" t="s">
        <v>151</v>
      </c>
      <c r="BA17">
        <v>46.075749999999999</v>
      </c>
      <c r="BB17">
        <v>52.948</v>
      </c>
      <c r="BC17">
        <v>61.146500000000003</v>
      </c>
      <c r="BD17">
        <v>68.263199999999998</v>
      </c>
      <c r="BE17">
        <v>54.152837931034497</v>
      </c>
      <c r="BF17">
        <v>52.1175</v>
      </c>
      <c r="BG17">
        <v>39</v>
      </c>
      <c r="BH17">
        <v>290</v>
      </c>
      <c r="BI17" t="s">
        <v>151</v>
      </c>
      <c r="BQ17">
        <v>2</v>
      </c>
      <c r="BS17" t="s">
        <v>151</v>
      </c>
      <c r="BU17">
        <v>1.25275</v>
      </c>
      <c r="BV17">
        <v>3.355</v>
      </c>
      <c r="BW17">
        <v>6.0352499999999996</v>
      </c>
      <c r="BX17">
        <v>10.3256</v>
      </c>
      <c r="BY17">
        <v>4.5994130434782603</v>
      </c>
      <c r="BZ17">
        <v>3.3650000000000002</v>
      </c>
      <c r="CA17">
        <v>32</v>
      </c>
      <c r="CB17">
        <v>230</v>
      </c>
      <c r="CC17" t="s">
        <v>151</v>
      </c>
      <c r="CE17">
        <v>46.375250000000001</v>
      </c>
      <c r="CF17">
        <v>52.948</v>
      </c>
      <c r="CG17">
        <v>61.241</v>
      </c>
      <c r="CH17">
        <v>68.263199999999998</v>
      </c>
      <c r="CI17">
        <v>54.255010344827603</v>
      </c>
      <c r="CJ17">
        <v>52.1175</v>
      </c>
      <c r="CK17">
        <v>39</v>
      </c>
      <c r="CL17">
        <v>290</v>
      </c>
      <c r="CM17" t="s">
        <v>151</v>
      </c>
      <c r="CO17">
        <v>44.505499999999998</v>
      </c>
      <c r="CP17">
        <v>49.634500000000003</v>
      </c>
      <c r="CQ17">
        <v>55.442999999999998</v>
      </c>
      <c r="CR17">
        <v>61.564999999999998</v>
      </c>
      <c r="CS17">
        <v>50.528289308176099</v>
      </c>
      <c r="CT17">
        <v>50.406750000000002</v>
      </c>
      <c r="CU17">
        <v>38</v>
      </c>
      <c r="CV17">
        <v>318</v>
      </c>
      <c r="CW17" t="s">
        <v>151</v>
      </c>
      <c r="CY17">
        <v>1.58398415701462</v>
      </c>
      <c r="CZ17">
        <v>3.60931379429837</v>
      </c>
      <c r="DA17">
        <v>8.1829335378539305</v>
      </c>
      <c r="DB17">
        <v>12.1617380796348</v>
      </c>
      <c r="DC17">
        <v>5.3832798103698298</v>
      </c>
      <c r="DD17">
        <v>4.1908284470363499</v>
      </c>
      <c r="DE17">
        <v>32</v>
      </c>
      <c r="DF17">
        <v>204</v>
      </c>
      <c r="DG17" t="s">
        <v>151</v>
      </c>
      <c r="DO17">
        <v>2</v>
      </c>
      <c r="DQ17" t="s">
        <v>151</v>
      </c>
      <c r="DS17">
        <v>2</v>
      </c>
      <c r="DT17">
        <v>5</v>
      </c>
      <c r="DU17">
        <v>10</v>
      </c>
      <c r="DW17">
        <v>6.05</v>
      </c>
      <c r="DX17">
        <v>6</v>
      </c>
      <c r="DY17">
        <v>9</v>
      </c>
      <c r="DZ17">
        <v>20</v>
      </c>
      <c r="EA17" t="s">
        <v>151</v>
      </c>
      <c r="EB17">
        <v>39</v>
      </c>
      <c r="EC17">
        <v>290</v>
      </c>
    </row>
    <row r="18" spans="1:133">
      <c r="A18" s="12" t="s">
        <v>2622</v>
      </c>
      <c r="C18">
        <v>36.152000000000001</v>
      </c>
      <c r="D18">
        <v>42.47</v>
      </c>
      <c r="E18">
        <v>51.326999999999998</v>
      </c>
      <c r="F18">
        <v>61.234000000000002</v>
      </c>
      <c r="G18">
        <v>45.231688524590197</v>
      </c>
      <c r="H18">
        <v>44.865000000000002</v>
      </c>
      <c r="I18">
        <v>20</v>
      </c>
      <c r="J18">
        <v>61</v>
      </c>
      <c r="K18" s="12" t="s">
        <v>151</v>
      </c>
      <c r="M18">
        <v>1.1165</v>
      </c>
      <c r="N18">
        <v>2.2000000000000002</v>
      </c>
      <c r="O18">
        <v>4.5884999999999998</v>
      </c>
      <c r="P18">
        <v>7.23</v>
      </c>
      <c r="Q18">
        <v>3.2539411764705899</v>
      </c>
      <c r="R18">
        <v>1.7010000000000001</v>
      </c>
      <c r="S18">
        <v>17</v>
      </c>
      <c r="T18">
        <v>51</v>
      </c>
      <c r="U18" t="s">
        <v>151</v>
      </c>
      <c r="AC18">
        <v>0</v>
      </c>
      <c r="AE18" t="s">
        <v>151</v>
      </c>
      <c r="AG18">
        <v>1.1165</v>
      </c>
      <c r="AH18">
        <v>2.2000000000000002</v>
      </c>
      <c r="AI18">
        <v>4.5884999999999998</v>
      </c>
      <c r="AJ18">
        <v>7.23</v>
      </c>
      <c r="AK18">
        <v>3.2539411764705899</v>
      </c>
      <c r="AL18">
        <v>1.7010000000000001</v>
      </c>
      <c r="AM18">
        <v>17</v>
      </c>
      <c r="AN18">
        <v>51</v>
      </c>
      <c r="AO18" t="s">
        <v>151</v>
      </c>
      <c r="AQ18">
        <v>38.923000000000002</v>
      </c>
      <c r="AR18">
        <v>45.14</v>
      </c>
      <c r="AS18">
        <v>57.026000000000003</v>
      </c>
      <c r="AT18">
        <v>64.894999999999996</v>
      </c>
      <c r="AU18">
        <v>47.952213114754102</v>
      </c>
      <c r="AV18">
        <v>46.366500000000002</v>
      </c>
      <c r="AW18">
        <v>20</v>
      </c>
      <c r="AX18">
        <v>61</v>
      </c>
      <c r="AY18" t="s">
        <v>151</v>
      </c>
      <c r="BA18">
        <v>39.128999999999998</v>
      </c>
      <c r="BB18">
        <v>45.335000000000001</v>
      </c>
      <c r="BC18">
        <v>58.311999999999998</v>
      </c>
      <c r="BD18">
        <v>67.251000000000005</v>
      </c>
      <c r="BE18">
        <v>49.010016393442598</v>
      </c>
      <c r="BF18">
        <v>47.388500000000001</v>
      </c>
      <c r="BG18">
        <v>20</v>
      </c>
      <c r="BH18">
        <v>61</v>
      </c>
      <c r="BI18" t="s">
        <v>151</v>
      </c>
      <c r="BQ18">
        <v>1</v>
      </c>
      <c r="BS18" t="s">
        <v>151</v>
      </c>
      <c r="BU18">
        <v>1.1165</v>
      </c>
      <c r="BV18">
        <v>2.2000000000000002</v>
      </c>
      <c r="BW18">
        <v>4.6595000000000004</v>
      </c>
      <c r="BX18">
        <v>7.23</v>
      </c>
      <c r="BY18">
        <v>3.29021568627451</v>
      </c>
      <c r="BZ18">
        <v>1.7010000000000001</v>
      </c>
      <c r="CA18">
        <v>17</v>
      </c>
      <c r="CB18">
        <v>51</v>
      </c>
      <c r="CC18" t="s">
        <v>151</v>
      </c>
      <c r="CE18">
        <v>39.128999999999998</v>
      </c>
      <c r="CF18">
        <v>45.335000000000001</v>
      </c>
      <c r="CG18">
        <v>58.311999999999998</v>
      </c>
      <c r="CH18">
        <v>67.251000000000005</v>
      </c>
      <c r="CI18">
        <v>49.0403442622951</v>
      </c>
      <c r="CJ18">
        <v>47.388500000000001</v>
      </c>
      <c r="CK18">
        <v>20</v>
      </c>
      <c r="CL18">
        <v>61</v>
      </c>
      <c r="CM18" t="s">
        <v>151</v>
      </c>
      <c r="CO18">
        <v>39.76</v>
      </c>
      <c r="CP18">
        <v>44.779000000000003</v>
      </c>
      <c r="CQ18">
        <v>51.938000000000002</v>
      </c>
      <c r="CR18">
        <v>62.426000000000002</v>
      </c>
      <c r="CS18">
        <v>46.874493150684899</v>
      </c>
      <c r="CT18">
        <v>46.936999999999998</v>
      </c>
      <c r="CU18">
        <v>21</v>
      </c>
      <c r="CV18">
        <v>73</v>
      </c>
      <c r="CW18" t="s">
        <v>151</v>
      </c>
      <c r="CY18">
        <v>2.9131533133932002</v>
      </c>
      <c r="CZ18">
        <v>6.3172725634430504</v>
      </c>
      <c r="DA18">
        <v>8.8611445990258098</v>
      </c>
      <c r="DB18">
        <v>11.363315281375099</v>
      </c>
      <c r="DC18">
        <v>7.3117751163488496</v>
      </c>
      <c r="DD18">
        <v>5.3385062944770203</v>
      </c>
      <c r="DE18">
        <v>17</v>
      </c>
      <c r="DF18">
        <v>51</v>
      </c>
      <c r="DG18" t="s">
        <v>151</v>
      </c>
      <c r="DO18">
        <v>1</v>
      </c>
      <c r="DQ18" t="s">
        <v>151</v>
      </c>
      <c r="DS18">
        <v>2.5</v>
      </c>
      <c r="DT18">
        <v>3.5449999999999999</v>
      </c>
      <c r="DU18">
        <v>10</v>
      </c>
      <c r="DV18">
        <v>11.85</v>
      </c>
      <c r="DW18">
        <v>5.7230555555555602</v>
      </c>
      <c r="DX18">
        <v>3.44</v>
      </c>
      <c r="DY18">
        <v>8</v>
      </c>
      <c r="DZ18">
        <v>36</v>
      </c>
      <c r="EA18" t="s">
        <v>151</v>
      </c>
      <c r="EB18">
        <v>20</v>
      </c>
      <c r="EC18">
        <v>61</v>
      </c>
    </row>
    <row r="19" spans="1:133">
      <c r="A19" s="12" t="s">
        <v>2612</v>
      </c>
      <c r="C19">
        <v>40.308</v>
      </c>
      <c r="D19">
        <v>44.999000000000002</v>
      </c>
      <c r="E19">
        <v>50.669249999999998</v>
      </c>
      <c r="F19">
        <v>56.005600000000001</v>
      </c>
      <c r="G19">
        <v>45.929913636363601</v>
      </c>
      <c r="H19">
        <v>44.8765</v>
      </c>
      <c r="I19">
        <v>50</v>
      </c>
      <c r="J19">
        <v>220</v>
      </c>
      <c r="K19" s="12" t="s">
        <v>151</v>
      </c>
      <c r="M19">
        <v>0.14474999999999999</v>
      </c>
      <c r="N19">
        <v>1</v>
      </c>
      <c r="O19">
        <v>2.0649999999999999</v>
      </c>
      <c r="P19">
        <v>5.6280999999999999</v>
      </c>
      <c r="Q19">
        <v>1.78324691358025</v>
      </c>
      <c r="R19">
        <v>1.5</v>
      </c>
      <c r="S19">
        <v>36</v>
      </c>
      <c r="T19">
        <v>162</v>
      </c>
      <c r="U19" t="s">
        <v>151</v>
      </c>
      <c r="AC19">
        <v>2</v>
      </c>
      <c r="AE19" t="s">
        <v>151</v>
      </c>
      <c r="AG19">
        <v>0.15</v>
      </c>
      <c r="AH19">
        <v>1</v>
      </c>
      <c r="AI19">
        <v>2.4892500000000002</v>
      </c>
      <c r="AJ19">
        <v>5.7380000000000004</v>
      </c>
      <c r="AK19">
        <v>2.4654876543209898</v>
      </c>
      <c r="AL19">
        <v>1.5</v>
      </c>
      <c r="AM19">
        <v>36</v>
      </c>
      <c r="AN19">
        <v>162</v>
      </c>
      <c r="AO19" t="s">
        <v>151</v>
      </c>
      <c r="AQ19">
        <v>41.133249999999997</v>
      </c>
      <c r="AR19">
        <v>46.414000000000001</v>
      </c>
      <c r="AS19">
        <v>51.927999999999997</v>
      </c>
      <c r="AT19">
        <v>58.399900000000002</v>
      </c>
      <c r="AU19">
        <v>47.745404545454498</v>
      </c>
      <c r="AV19">
        <v>46.414000000000001</v>
      </c>
      <c r="AW19">
        <v>50</v>
      </c>
      <c r="AX19">
        <v>220</v>
      </c>
      <c r="AY19" t="s">
        <v>151</v>
      </c>
      <c r="BA19">
        <v>42.337000000000003</v>
      </c>
      <c r="BB19">
        <v>47.8215</v>
      </c>
      <c r="BC19">
        <v>54.408499999999997</v>
      </c>
      <c r="BD19">
        <v>62.826099999999997</v>
      </c>
      <c r="BE19">
        <v>49.701072727272702</v>
      </c>
      <c r="BF19">
        <v>46.722499999999997</v>
      </c>
      <c r="BG19">
        <v>50</v>
      </c>
      <c r="BH19">
        <v>220</v>
      </c>
      <c r="BI19" t="s">
        <v>151</v>
      </c>
      <c r="BQ19">
        <v>2</v>
      </c>
      <c r="BS19" t="s">
        <v>151</v>
      </c>
      <c r="BU19">
        <v>0.15</v>
      </c>
      <c r="BV19">
        <v>1</v>
      </c>
      <c r="BW19">
        <v>2.851</v>
      </c>
      <c r="BX19">
        <v>6.4939999999999998</v>
      </c>
      <c r="BY19">
        <v>2.6002363636363599</v>
      </c>
      <c r="BZ19">
        <v>1.522</v>
      </c>
      <c r="CA19">
        <v>36</v>
      </c>
      <c r="CB19">
        <v>165</v>
      </c>
      <c r="CC19" t="s">
        <v>151</v>
      </c>
      <c r="CE19">
        <v>42.372</v>
      </c>
      <c r="CF19">
        <v>47.996000000000002</v>
      </c>
      <c r="CG19">
        <v>54.613750000000003</v>
      </c>
      <c r="CH19">
        <v>62.826099999999997</v>
      </c>
      <c r="CI19">
        <v>49.835754545454499</v>
      </c>
      <c r="CJ19">
        <v>47.36</v>
      </c>
      <c r="CK19">
        <v>50</v>
      </c>
      <c r="CL19">
        <v>220</v>
      </c>
      <c r="CM19" t="s">
        <v>151</v>
      </c>
      <c r="CO19">
        <v>41.522500000000001</v>
      </c>
      <c r="CP19">
        <v>46.650500000000001</v>
      </c>
      <c r="CQ19">
        <v>53.058750000000003</v>
      </c>
      <c r="CR19">
        <v>60.005000000000003</v>
      </c>
      <c r="CS19">
        <v>47.853337398374002</v>
      </c>
      <c r="CT19">
        <v>46.962499999999999</v>
      </c>
      <c r="CU19">
        <v>54</v>
      </c>
      <c r="CV19">
        <v>246</v>
      </c>
      <c r="CW19" t="s">
        <v>151</v>
      </c>
      <c r="CY19">
        <v>0.32366014972864898</v>
      </c>
      <c r="CZ19">
        <v>2.1540738101247698</v>
      </c>
      <c r="DA19">
        <v>5.0642450461159303</v>
      </c>
      <c r="DB19">
        <v>11.9679953452258</v>
      </c>
      <c r="DC19">
        <v>4.0386816090930404</v>
      </c>
      <c r="DD19">
        <v>3.0843886221942198</v>
      </c>
      <c r="DE19">
        <v>36</v>
      </c>
      <c r="DF19">
        <v>162</v>
      </c>
      <c r="DG19" t="s">
        <v>151</v>
      </c>
      <c r="DO19">
        <v>2</v>
      </c>
      <c r="DQ19" t="s">
        <v>151</v>
      </c>
      <c r="DS19">
        <v>3.19</v>
      </c>
      <c r="DT19">
        <v>4.05</v>
      </c>
      <c r="DU19">
        <v>7</v>
      </c>
      <c r="DV19">
        <v>10</v>
      </c>
      <c r="DW19">
        <v>5.6259375</v>
      </c>
      <c r="DX19">
        <v>5</v>
      </c>
      <c r="DY19">
        <v>9</v>
      </c>
      <c r="DZ19">
        <v>32</v>
      </c>
      <c r="EA19" t="s">
        <v>151</v>
      </c>
      <c r="EB19">
        <v>50</v>
      </c>
      <c r="EC19">
        <v>220</v>
      </c>
    </row>
    <row r="20" spans="1:133">
      <c r="A20" s="12" t="s">
        <v>2623</v>
      </c>
      <c r="C20">
        <v>42.176749999999998</v>
      </c>
      <c r="D20">
        <v>47.715499999999999</v>
      </c>
      <c r="E20">
        <v>53.537500000000001</v>
      </c>
      <c r="F20">
        <v>60.145000000000003</v>
      </c>
      <c r="G20">
        <v>48.418630081300797</v>
      </c>
      <c r="H20">
        <v>49.450499999999998</v>
      </c>
      <c r="I20">
        <v>32</v>
      </c>
      <c r="J20">
        <v>246</v>
      </c>
      <c r="K20" s="12" t="s">
        <v>151</v>
      </c>
      <c r="M20">
        <v>0.7</v>
      </c>
      <c r="N20">
        <v>2.3170000000000002</v>
      </c>
      <c r="O20">
        <v>4.25</v>
      </c>
      <c r="P20">
        <v>6.0209999999999999</v>
      </c>
      <c r="Q20">
        <v>2.8239763313609498</v>
      </c>
      <c r="R20">
        <v>2.2322500000000001</v>
      </c>
      <c r="S20">
        <v>26</v>
      </c>
      <c r="T20">
        <v>169</v>
      </c>
      <c r="U20" t="s">
        <v>151</v>
      </c>
      <c r="W20">
        <v>2.1160000000000001</v>
      </c>
      <c r="X20">
        <v>4.9800000000000004</v>
      </c>
      <c r="Y20">
        <v>8.6329999999999991</v>
      </c>
      <c r="Z20">
        <v>12.3812</v>
      </c>
      <c r="AA20">
        <v>6.3183896103896098</v>
      </c>
      <c r="AB20">
        <v>9.5060000000000002</v>
      </c>
      <c r="AC20">
        <v>7</v>
      </c>
      <c r="AD20">
        <v>77</v>
      </c>
      <c r="AE20" t="s">
        <v>151</v>
      </c>
      <c r="AG20">
        <v>1.6345000000000001</v>
      </c>
      <c r="AH20">
        <v>3.8250000000000002</v>
      </c>
      <c r="AI20">
        <v>6.2140000000000004</v>
      </c>
      <c r="AJ20">
        <v>10.9854</v>
      </c>
      <c r="AK20">
        <v>5.0196249999999996</v>
      </c>
      <c r="AL20">
        <v>3.6850000000000001</v>
      </c>
      <c r="AM20">
        <v>26</v>
      </c>
      <c r="AN20">
        <v>192</v>
      </c>
      <c r="AO20" t="s">
        <v>151</v>
      </c>
      <c r="AQ20">
        <v>45.571249999999999</v>
      </c>
      <c r="AR20">
        <v>51.630499999999998</v>
      </c>
      <c r="AS20">
        <v>58</v>
      </c>
      <c r="AT20">
        <v>63.887</v>
      </c>
      <c r="AU20">
        <v>52.336402439024397</v>
      </c>
      <c r="AV20">
        <v>51.764749999999999</v>
      </c>
      <c r="AW20">
        <v>32</v>
      </c>
      <c r="AX20">
        <v>246</v>
      </c>
      <c r="AY20" t="s">
        <v>151</v>
      </c>
      <c r="BA20">
        <v>46.886249999999997</v>
      </c>
      <c r="BB20">
        <v>53.2455</v>
      </c>
      <c r="BC20">
        <v>61.5105</v>
      </c>
      <c r="BD20">
        <v>67.59</v>
      </c>
      <c r="BE20">
        <v>54.302443089430902</v>
      </c>
      <c r="BF20">
        <v>52.434750000000001</v>
      </c>
      <c r="BG20">
        <v>32</v>
      </c>
      <c r="BH20">
        <v>246</v>
      </c>
      <c r="BI20" t="s">
        <v>151</v>
      </c>
      <c r="BQ20">
        <v>0</v>
      </c>
      <c r="BS20" t="s">
        <v>151</v>
      </c>
      <c r="BU20">
        <v>1.6345000000000001</v>
      </c>
      <c r="BV20">
        <v>3.8250000000000002</v>
      </c>
      <c r="BW20">
        <v>6.2140000000000004</v>
      </c>
      <c r="BX20">
        <v>10.9854</v>
      </c>
      <c r="BY20">
        <v>5.0196249999999996</v>
      </c>
      <c r="BZ20">
        <v>3.6850000000000001</v>
      </c>
      <c r="CA20">
        <v>26</v>
      </c>
      <c r="CB20">
        <v>192</v>
      </c>
      <c r="CC20" t="s">
        <v>151</v>
      </c>
      <c r="CE20">
        <v>46.886249999999997</v>
      </c>
      <c r="CF20">
        <v>53.2455</v>
      </c>
      <c r="CG20">
        <v>61.5105</v>
      </c>
      <c r="CH20">
        <v>67.59</v>
      </c>
      <c r="CI20">
        <v>54.302443089430902</v>
      </c>
      <c r="CJ20">
        <v>52.434750000000001</v>
      </c>
      <c r="CK20">
        <v>32</v>
      </c>
      <c r="CL20">
        <v>246</v>
      </c>
      <c r="CM20" t="s">
        <v>151</v>
      </c>
      <c r="CO20">
        <v>44.683999999999997</v>
      </c>
      <c r="CP20">
        <v>49.579500000000003</v>
      </c>
      <c r="CQ20">
        <v>55.61</v>
      </c>
      <c r="CR20">
        <v>61.664999999999999</v>
      </c>
      <c r="CS20">
        <v>50.5349507575758</v>
      </c>
      <c r="CT20">
        <v>50.240499999999997</v>
      </c>
      <c r="CU20">
        <v>31</v>
      </c>
      <c r="CV20">
        <v>264</v>
      </c>
      <c r="CW20" t="s">
        <v>151</v>
      </c>
      <c r="CY20">
        <v>1.5683814303638599</v>
      </c>
      <c r="CZ20">
        <v>4.9982682483331899</v>
      </c>
      <c r="DA20">
        <v>8.6789319582222593</v>
      </c>
      <c r="DB20">
        <v>12.248963166156001</v>
      </c>
      <c r="DC20">
        <v>5.7200630293217998</v>
      </c>
      <c r="DD20">
        <v>4.5305245632352804</v>
      </c>
      <c r="DE20">
        <v>26</v>
      </c>
      <c r="DF20">
        <v>169</v>
      </c>
      <c r="DG20" t="s">
        <v>151</v>
      </c>
      <c r="DO20">
        <v>0</v>
      </c>
      <c r="DQ20" t="s">
        <v>151</v>
      </c>
      <c r="DS20">
        <v>2</v>
      </c>
      <c r="DT20">
        <v>3</v>
      </c>
      <c r="DU20">
        <v>6</v>
      </c>
      <c r="DW20">
        <v>4.75</v>
      </c>
      <c r="DX20">
        <v>5.5</v>
      </c>
      <c r="DY20">
        <v>8</v>
      </c>
      <c r="DZ20">
        <v>16</v>
      </c>
      <c r="EA20" t="s">
        <v>151</v>
      </c>
      <c r="EB20">
        <v>32</v>
      </c>
      <c r="EC20">
        <v>246</v>
      </c>
    </row>
    <row r="21" spans="1:133">
      <c r="A21" s="12" t="s">
        <v>2624</v>
      </c>
      <c r="C21">
        <v>35.748249999999999</v>
      </c>
      <c r="D21">
        <v>41.62</v>
      </c>
      <c r="E21">
        <v>45.790999999999997</v>
      </c>
      <c r="F21">
        <v>52.859499999999997</v>
      </c>
      <c r="G21">
        <v>41.765804347826098</v>
      </c>
      <c r="H21">
        <v>41.996000000000002</v>
      </c>
      <c r="I21">
        <v>17</v>
      </c>
      <c r="J21">
        <v>46</v>
      </c>
      <c r="K21" s="12" t="s">
        <v>151</v>
      </c>
      <c r="M21">
        <v>1.1100000000000001</v>
      </c>
      <c r="N21">
        <v>2.0070000000000001</v>
      </c>
      <c r="O21">
        <v>3.2</v>
      </c>
      <c r="P21">
        <v>5.8948</v>
      </c>
      <c r="Q21">
        <v>2.9137027027026998</v>
      </c>
      <c r="R21">
        <v>1.5029999999999999</v>
      </c>
      <c r="S21">
        <v>15</v>
      </c>
      <c r="T21">
        <v>37</v>
      </c>
      <c r="U21" t="s">
        <v>151</v>
      </c>
      <c r="AC21">
        <v>0</v>
      </c>
      <c r="AE21" t="s">
        <v>151</v>
      </c>
      <c r="AG21">
        <v>1.1100000000000001</v>
      </c>
      <c r="AH21">
        <v>2.0070000000000001</v>
      </c>
      <c r="AI21">
        <v>3.2</v>
      </c>
      <c r="AJ21">
        <v>5.8948</v>
      </c>
      <c r="AK21">
        <v>2.9137027027026998</v>
      </c>
      <c r="AL21">
        <v>1.5029999999999999</v>
      </c>
      <c r="AM21">
        <v>15</v>
      </c>
      <c r="AN21">
        <v>37</v>
      </c>
      <c r="AO21" t="s">
        <v>151</v>
      </c>
      <c r="AQ21">
        <v>37.96</v>
      </c>
      <c r="AR21">
        <v>42.058500000000002</v>
      </c>
      <c r="AS21">
        <v>49.947000000000003</v>
      </c>
      <c r="AT21">
        <v>56.436</v>
      </c>
      <c r="AU21">
        <v>44.109434782608702</v>
      </c>
      <c r="AV21">
        <v>42.121000000000002</v>
      </c>
      <c r="AW21">
        <v>17</v>
      </c>
      <c r="AX21">
        <v>46</v>
      </c>
      <c r="AY21" t="s">
        <v>151</v>
      </c>
      <c r="BA21">
        <v>38.598750000000003</v>
      </c>
      <c r="BB21">
        <v>42.753</v>
      </c>
      <c r="BC21">
        <v>51.500749999999996</v>
      </c>
      <c r="BD21">
        <v>58.5535</v>
      </c>
      <c r="BE21">
        <v>45.359021739130398</v>
      </c>
      <c r="BF21">
        <v>42.3</v>
      </c>
      <c r="BG21">
        <v>17</v>
      </c>
      <c r="BH21">
        <v>46</v>
      </c>
      <c r="BI21" t="s">
        <v>151</v>
      </c>
      <c r="BQ21">
        <v>1</v>
      </c>
      <c r="BS21" t="s">
        <v>151</v>
      </c>
      <c r="BU21">
        <v>1.1100000000000001</v>
      </c>
      <c r="BV21">
        <v>2.0070000000000001</v>
      </c>
      <c r="BW21">
        <v>3.35</v>
      </c>
      <c r="BX21">
        <v>5.8948</v>
      </c>
      <c r="BY21">
        <v>2.9637027027027001</v>
      </c>
      <c r="BZ21">
        <v>1.5029999999999999</v>
      </c>
      <c r="CA21">
        <v>15</v>
      </c>
      <c r="CB21">
        <v>37</v>
      </c>
      <c r="CC21" t="s">
        <v>151</v>
      </c>
      <c r="CE21">
        <v>38.598750000000003</v>
      </c>
      <c r="CF21">
        <v>42.753</v>
      </c>
      <c r="CG21">
        <v>51.500749999999996</v>
      </c>
      <c r="CH21">
        <v>58.5535</v>
      </c>
      <c r="CI21">
        <v>45.3992391304348</v>
      </c>
      <c r="CJ21">
        <v>42.3</v>
      </c>
      <c r="CK21">
        <v>17</v>
      </c>
      <c r="CL21">
        <v>46</v>
      </c>
      <c r="CM21" t="s">
        <v>151</v>
      </c>
      <c r="CO21">
        <v>38.961500000000001</v>
      </c>
      <c r="CP21">
        <v>42.786000000000001</v>
      </c>
      <c r="CQ21">
        <v>47.847000000000001</v>
      </c>
      <c r="CR21">
        <v>55.935400000000001</v>
      </c>
      <c r="CS21">
        <v>44.385220338983103</v>
      </c>
      <c r="CT21">
        <v>44.777999999999999</v>
      </c>
      <c r="CU21">
        <v>19</v>
      </c>
      <c r="CV21">
        <v>59</v>
      </c>
      <c r="CW21" t="s">
        <v>151</v>
      </c>
      <c r="CY21">
        <v>2.6525198938991998</v>
      </c>
      <c r="CZ21">
        <v>5.4396321624096498</v>
      </c>
      <c r="DA21">
        <v>8.3351806694746209</v>
      </c>
      <c r="DB21">
        <v>16.571485103784401</v>
      </c>
      <c r="DC21">
        <v>7.4704228877691898</v>
      </c>
      <c r="DD21">
        <v>3.3968929752253301</v>
      </c>
      <c r="DE21">
        <v>15</v>
      </c>
      <c r="DF21">
        <v>37</v>
      </c>
      <c r="DG21" t="s">
        <v>151</v>
      </c>
      <c r="DO21">
        <v>1</v>
      </c>
      <c r="DQ21" t="s">
        <v>151</v>
      </c>
      <c r="DS21">
        <v>2.5</v>
      </c>
      <c r="DT21">
        <v>3.18</v>
      </c>
      <c r="DU21">
        <v>6.09</v>
      </c>
      <c r="DV21">
        <v>13.912000000000001</v>
      </c>
      <c r="DW21">
        <v>5.1862962962963</v>
      </c>
      <c r="DX21">
        <v>3.44</v>
      </c>
      <c r="DY21">
        <v>6</v>
      </c>
      <c r="DZ21">
        <v>27</v>
      </c>
      <c r="EA21" t="s">
        <v>151</v>
      </c>
      <c r="EB21">
        <v>17</v>
      </c>
      <c r="EC21">
        <v>46</v>
      </c>
    </row>
    <row r="22" spans="1:133">
      <c r="A22" s="12" t="s">
        <v>2613</v>
      </c>
      <c r="C22">
        <v>40</v>
      </c>
      <c r="D22">
        <v>46.466999999999999</v>
      </c>
      <c r="E22">
        <v>51.970500000000001</v>
      </c>
      <c r="F22">
        <v>58.177199999999999</v>
      </c>
      <c r="G22">
        <v>46.358972789115597</v>
      </c>
      <c r="H22">
        <v>46.04</v>
      </c>
      <c r="I22">
        <v>33</v>
      </c>
      <c r="J22">
        <v>147</v>
      </c>
      <c r="K22" s="12" t="s">
        <v>151</v>
      </c>
      <c r="M22">
        <v>0</v>
      </c>
      <c r="N22">
        <v>0.46800000000000003</v>
      </c>
      <c r="O22">
        <v>1.4039999999999999</v>
      </c>
      <c r="P22">
        <v>4.3479999999999999</v>
      </c>
      <c r="Q22">
        <v>1.2063831775700899</v>
      </c>
      <c r="R22">
        <v>1.3754999999999999</v>
      </c>
      <c r="S22">
        <v>22</v>
      </c>
      <c r="T22">
        <v>107</v>
      </c>
      <c r="U22" t="s">
        <v>151</v>
      </c>
      <c r="AC22">
        <v>3</v>
      </c>
      <c r="AE22" t="s">
        <v>151</v>
      </c>
      <c r="AG22">
        <v>0</v>
      </c>
      <c r="AH22">
        <v>0.46800000000000003</v>
      </c>
      <c r="AI22">
        <v>1.4895</v>
      </c>
      <c r="AJ22">
        <v>5.1219999999999999</v>
      </c>
      <c r="AK22">
        <v>2.3458504672897198</v>
      </c>
      <c r="AL22">
        <v>1.474</v>
      </c>
      <c r="AM22">
        <v>22</v>
      </c>
      <c r="AN22">
        <v>107</v>
      </c>
      <c r="AO22" t="s">
        <v>151</v>
      </c>
      <c r="AQ22">
        <v>40.601999999999997</v>
      </c>
      <c r="AR22">
        <v>46.886000000000003</v>
      </c>
      <c r="AS22">
        <v>53.545999999999999</v>
      </c>
      <c r="AT22">
        <v>59.661799999999999</v>
      </c>
      <c r="AU22">
        <v>48.066503401360499</v>
      </c>
      <c r="AV22">
        <v>46.523000000000003</v>
      </c>
      <c r="AW22">
        <v>33</v>
      </c>
      <c r="AX22">
        <v>147</v>
      </c>
      <c r="AY22" t="s">
        <v>151</v>
      </c>
      <c r="BA22">
        <v>41.515000000000001</v>
      </c>
      <c r="BB22">
        <v>48.290999999999997</v>
      </c>
      <c r="BC22">
        <v>56.750999999999998</v>
      </c>
      <c r="BD22">
        <v>64.421999999999997</v>
      </c>
      <c r="BE22">
        <v>50.105918367346902</v>
      </c>
      <c r="BF22">
        <v>49.21</v>
      </c>
      <c r="BG22">
        <v>33</v>
      </c>
      <c r="BH22">
        <v>147</v>
      </c>
      <c r="BI22" t="s">
        <v>151</v>
      </c>
      <c r="BQ22">
        <v>0</v>
      </c>
      <c r="BS22" t="s">
        <v>151</v>
      </c>
      <c r="BU22">
        <v>0</v>
      </c>
      <c r="BV22">
        <v>0.46800000000000003</v>
      </c>
      <c r="BW22">
        <v>1.4895</v>
      </c>
      <c r="BX22">
        <v>5.1219999999999999</v>
      </c>
      <c r="BY22">
        <v>2.3458504672897198</v>
      </c>
      <c r="BZ22">
        <v>1.474</v>
      </c>
      <c r="CA22">
        <v>22</v>
      </c>
      <c r="CB22">
        <v>107</v>
      </c>
      <c r="CC22" t="s">
        <v>151</v>
      </c>
      <c r="CE22">
        <v>41.515000000000001</v>
      </c>
      <c r="CF22">
        <v>48.290999999999997</v>
      </c>
      <c r="CG22">
        <v>56.750999999999998</v>
      </c>
      <c r="CH22">
        <v>64.421999999999997</v>
      </c>
      <c r="CI22">
        <v>50.105918367346902</v>
      </c>
      <c r="CJ22">
        <v>49.21</v>
      </c>
      <c r="CK22">
        <v>33</v>
      </c>
      <c r="CL22">
        <v>147</v>
      </c>
      <c r="CM22" t="s">
        <v>151</v>
      </c>
      <c r="CO22">
        <v>41.07</v>
      </c>
      <c r="CP22">
        <v>47.631999999999998</v>
      </c>
      <c r="CQ22">
        <v>54.464500000000001</v>
      </c>
      <c r="CR22">
        <v>60.008000000000003</v>
      </c>
      <c r="CS22">
        <v>47.870178807946999</v>
      </c>
      <c r="CT22">
        <v>47.691000000000003</v>
      </c>
      <c r="CU22">
        <v>36</v>
      </c>
      <c r="CV22">
        <v>151</v>
      </c>
      <c r="CW22" t="s">
        <v>151</v>
      </c>
      <c r="CY22">
        <v>0</v>
      </c>
      <c r="CZ22">
        <v>1.11774540243611</v>
      </c>
      <c r="DA22">
        <v>3.4515825263081101</v>
      </c>
      <c r="DB22">
        <v>8.2801716984059208</v>
      </c>
      <c r="DC22">
        <v>2.4086519736017702</v>
      </c>
      <c r="DD22">
        <v>3.2511260015339798</v>
      </c>
      <c r="DE22">
        <v>22</v>
      </c>
      <c r="DF22">
        <v>107</v>
      </c>
      <c r="DG22" t="s">
        <v>151</v>
      </c>
      <c r="DO22">
        <v>0</v>
      </c>
      <c r="DQ22" t="s">
        <v>151</v>
      </c>
      <c r="DS22">
        <v>3.19</v>
      </c>
      <c r="DT22">
        <v>4</v>
      </c>
      <c r="DU22">
        <v>10</v>
      </c>
      <c r="DW22">
        <v>5.4610526315789496</v>
      </c>
      <c r="DX22">
        <v>4</v>
      </c>
      <c r="DY22">
        <v>5</v>
      </c>
      <c r="DZ22">
        <v>19</v>
      </c>
      <c r="EA22" t="s">
        <v>151</v>
      </c>
      <c r="EB22">
        <v>33</v>
      </c>
      <c r="EC22">
        <v>147</v>
      </c>
    </row>
    <row r="23" spans="1:133">
      <c r="A23" s="12" t="s">
        <v>2625</v>
      </c>
      <c r="C23">
        <v>41.954749999999997</v>
      </c>
      <c r="D23">
        <v>46.015000000000001</v>
      </c>
      <c r="E23">
        <v>50.679499999999997</v>
      </c>
      <c r="F23">
        <v>57.335000000000001</v>
      </c>
      <c r="G23">
        <v>47.124583333333298</v>
      </c>
      <c r="H23">
        <v>45.180500000000002</v>
      </c>
      <c r="I23">
        <v>34</v>
      </c>
      <c r="J23">
        <v>180</v>
      </c>
      <c r="K23" s="12" t="s">
        <v>151</v>
      </c>
      <c r="M23">
        <v>1</v>
      </c>
      <c r="N23">
        <v>2.8485</v>
      </c>
      <c r="O23">
        <v>4.4962499999999999</v>
      </c>
      <c r="P23">
        <v>6.2794999999999996</v>
      </c>
      <c r="Q23">
        <v>3.0137384615384599</v>
      </c>
      <c r="R23">
        <v>1.83575</v>
      </c>
      <c r="S23">
        <v>28</v>
      </c>
      <c r="T23">
        <v>130</v>
      </c>
      <c r="U23" t="s">
        <v>151</v>
      </c>
      <c r="W23">
        <v>2.137</v>
      </c>
      <c r="X23">
        <v>5.86</v>
      </c>
      <c r="Y23">
        <v>9.3702500000000004</v>
      </c>
      <c r="Z23">
        <v>11.7264</v>
      </c>
      <c r="AA23">
        <v>6.3502291666666704</v>
      </c>
      <c r="AC23">
        <v>4</v>
      </c>
      <c r="AD23">
        <v>48</v>
      </c>
      <c r="AE23" t="s">
        <v>151</v>
      </c>
      <c r="AG23">
        <v>1.3069999999999999</v>
      </c>
      <c r="AH23">
        <v>3.3759999999999999</v>
      </c>
      <c r="AI23">
        <v>6.1550000000000002</v>
      </c>
      <c r="AJ23">
        <v>10.2506</v>
      </c>
      <c r="AK23">
        <v>4.5529215686274496</v>
      </c>
      <c r="AL23">
        <v>2.3679999999999999</v>
      </c>
      <c r="AM23">
        <v>28</v>
      </c>
      <c r="AN23">
        <v>153</v>
      </c>
      <c r="AO23" t="s">
        <v>151</v>
      </c>
      <c r="AQ23">
        <v>44.633749999999999</v>
      </c>
      <c r="AR23">
        <v>49.902999999999999</v>
      </c>
      <c r="AS23">
        <v>56.330500000000001</v>
      </c>
      <c r="AT23">
        <v>61.725299999999997</v>
      </c>
      <c r="AU23">
        <v>50.994561111111103</v>
      </c>
      <c r="AV23">
        <v>47.6845</v>
      </c>
      <c r="AW23">
        <v>34</v>
      </c>
      <c r="AX23">
        <v>180</v>
      </c>
      <c r="AY23" t="s">
        <v>151</v>
      </c>
      <c r="BA23">
        <v>45.506749999999997</v>
      </c>
      <c r="BB23">
        <v>51.648499999999999</v>
      </c>
      <c r="BC23">
        <v>59.530999999999999</v>
      </c>
      <c r="BD23">
        <v>65.043700000000001</v>
      </c>
      <c r="BE23">
        <v>53.135594444444401</v>
      </c>
      <c r="BF23">
        <v>49.3245</v>
      </c>
      <c r="BG23">
        <v>34</v>
      </c>
      <c r="BH23">
        <v>180</v>
      </c>
      <c r="BI23" t="s">
        <v>151</v>
      </c>
      <c r="BQ23">
        <v>2</v>
      </c>
      <c r="BS23" t="s">
        <v>151</v>
      </c>
      <c r="BU23">
        <v>1.3779999999999999</v>
      </c>
      <c r="BV23">
        <v>3.4</v>
      </c>
      <c r="BW23">
        <v>6.5732499999999998</v>
      </c>
      <c r="BX23">
        <v>10.1465</v>
      </c>
      <c r="BY23">
        <v>4.6553012820512798</v>
      </c>
      <c r="BZ23">
        <v>2.9754999999999998</v>
      </c>
      <c r="CA23">
        <v>28</v>
      </c>
      <c r="CB23">
        <v>156</v>
      </c>
      <c r="CC23" t="s">
        <v>151</v>
      </c>
      <c r="CE23">
        <v>45.923999999999999</v>
      </c>
      <c r="CF23">
        <v>51.648499999999999</v>
      </c>
      <c r="CG23">
        <v>59.897750000000002</v>
      </c>
      <c r="CH23">
        <v>65.043700000000001</v>
      </c>
      <c r="CI23">
        <v>53.3002055555556</v>
      </c>
      <c r="CJ23">
        <v>49.638249999999999</v>
      </c>
      <c r="CK23">
        <v>34</v>
      </c>
      <c r="CL23">
        <v>180</v>
      </c>
      <c r="CM23" t="s">
        <v>151</v>
      </c>
      <c r="CO23">
        <v>43.4285</v>
      </c>
      <c r="CP23">
        <v>48.033000000000001</v>
      </c>
      <c r="CQ23">
        <v>53.469000000000001</v>
      </c>
      <c r="CR23">
        <v>60.002000000000002</v>
      </c>
      <c r="CS23">
        <v>49.265900473933698</v>
      </c>
      <c r="CT23">
        <v>49.09</v>
      </c>
      <c r="CU23">
        <v>34</v>
      </c>
      <c r="CV23">
        <v>211</v>
      </c>
      <c r="CW23" t="s">
        <v>151</v>
      </c>
      <c r="CY23">
        <v>2.26130839470486</v>
      </c>
      <c r="CZ23">
        <v>6.1906717178699902</v>
      </c>
      <c r="DA23">
        <v>10.0790719804359</v>
      </c>
      <c r="DB23">
        <v>14.738035714285701</v>
      </c>
      <c r="DC23">
        <v>6.7344602355202197</v>
      </c>
      <c r="DD23">
        <v>3.5666875948949999</v>
      </c>
      <c r="DE23">
        <v>28</v>
      </c>
      <c r="DF23">
        <v>130</v>
      </c>
      <c r="DG23" t="s">
        <v>151</v>
      </c>
      <c r="DO23">
        <v>2</v>
      </c>
      <c r="DQ23" t="s">
        <v>151</v>
      </c>
      <c r="DS23">
        <v>3.2875000000000001</v>
      </c>
      <c r="DT23">
        <v>7</v>
      </c>
      <c r="DU23">
        <v>7.75</v>
      </c>
      <c r="DW23">
        <v>6.46681818181818</v>
      </c>
      <c r="DX23">
        <v>6.5</v>
      </c>
      <c r="DY23">
        <v>6</v>
      </c>
      <c r="DZ23">
        <v>22</v>
      </c>
      <c r="EA23" t="s">
        <v>151</v>
      </c>
      <c r="EB23">
        <v>34</v>
      </c>
      <c r="EC23">
        <v>180</v>
      </c>
    </row>
    <row r="24" spans="1:133">
      <c r="A24" s="12" t="s">
        <v>2626</v>
      </c>
      <c r="C24">
        <v>41.628250000000001</v>
      </c>
      <c r="D24">
        <v>47.929499999999997</v>
      </c>
      <c r="E24">
        <v>55.024999999999999</v>
      </c>
      <c r="F24">
        <v>62.6631</v>
      </c>
      <c r="G24">
        <v>49.066727272727299</v>
      </c>
      <c r="H24">
        <v>49.600499999999997</v>
      </c>
      <c r="I24">
        <v>18</v>
      </c>
      <c r="J24">
        <v>154</v>
      </c>
      <c r="K24" s="12" t="s">
        <v>151</v>
      </c>
      <c r="M24">
        <v>0.73750000000000004</v>
      </c>
      <c r="N24">
        <v>1.5155000000000001</v>
      </c>
      <c r="O24">
        <v>4.1375000000000002</v>
      </c>
      <c r="P24">
        <v>6.0430000000000001</v>
      </c>
      <c r="Q24">
        <v>2.8093796296296301</v>
      </c>
      <c r="R24">
        <v>3.2309999999999999</v>
      </c>
      <c r="S24">
        <v>14</v>
      </c>
      <c r="T24">
        <v>108</v>
      </c>
      <c r="U24" t="s">
        <v>151</v>
      </c>
      <c r="AC24">
        <v>2</v>
      </c>
      <c r="AE24" t="s">
        <v>151</v>
      </c>
      <c r="AG24">
        <v>1.5177499999999999</v>
      </c>
      <c r="AH24">
        <v>3.355</v>
      </c>
      <c r="AI24">
        <v>5.3087499999999999</v>
      </c>
      <c r="AJ24">
        <v>8.5643999999999991</v>
      </c>
      <c r="AK24">
        <v>4.3862777777777797</v>
      </c>
      <c r="AL24">
        <v>3.6850000000000001</v>
      </c>
      <c r="AM24">
        <v>14</v>
      </c>
      <c r="AN24">
        <v>108</v>
      </c>
      <c r="AO24" t="s">
        <v>151</v>
      </c>
      <c r="AQ24">
        <v>44.328000000000003</v>
      </c>
      <c r="AR24">
        <v>50.610500000000002</v>
      </c>
      <c r="AS24">
        <v>58</v>
      </c>
      <c r="AT24">
        <v>66.116699999999994</v>
      </c>
      <c r="AU24">
        <v>52.142844155844202</v>
      </c>
      <c r="AV24">
        <v>50.838999999999999</v>
      </c>
      <c r="AW24">
        <v>18</v>
      </c>
      <c r="AX24">
        <v>154</v>
      </c>
      <c r="AY24" t="s">
        <v>151</v>
      </c>
      <c r="BA24">
        <v>45.8705</v>
      </c>
      <c r="BB24">
        <v>52.078499999999998</v>
      </c>
      <c r="BC24">
        <v>60.718499999999999</v>
      </c>
      <c r="BD24">
        <v>70.336200000000005</v>
      </c>
      <c r="BE24">
        <v>53.673740259740299</v>
      </c>
      <c r="BF24">
        <v>51.002749999999999</v>
      </c>
      <c r="BG24">
        <v>18</v>
      </c>
      <c r="BH24">
        <v>154</v>
      </c>
      <c r="BI24" t="s">
        <v>151</v>
      </c>
      <c r="BQ24">
        <v>0</v>
      </c>
      <c r="BS24" t="s">
        <v>151</v>
      </c>
      <c r="BU24">
        <v>1.5177499999999999</v>
      </c>
      <c r="BV24">
        <v>3.355</v>
      </c>
      <c r="BW24">
        <v>5.3087499999999999</v>
      </c>
      <c r="BX24">
        <v>8.5643999999999991</v>
      </c>
      <c r="BY24">
        <v>4.3862777777777797</v>
      </c>
      <c r="BZ24">
        <v>3.6850000000000001</v>
      </c>
      <c r="CA24">
        <v>14</v>
      </c>
      <c r="CB24">
        <v>108</v>
      </c>
      <c r="CC24" t="s">
        <v>151</v>
      </c>
      <c r="CE24">
        <v>45.8705</v>
      </c>
      <c r="CF24">
        <v>52.078499999999998</v>
      </c>
      <c r="CG24">
        <v>60.718499999999999</v>
      </c>
      <c r="CH24">
        <v>70.336200000000005</v>
      </c>
      <c r="CI24">
        <v>53.673740259740299</v>
      </c>
      <c r="CJ24">
        <v>51.002749999999999</v>
      </c>
      <c r="CK24">
        <v>18</v>
      </c>
      <c r="CL24">
        <v>154</v>
      </c>
      <c r="CM24" t="s">
        <v>151</v>
      </c>
      <c r="CO24">
        <v>44.015749999999997</v>
      </c>
      <c r="CP24">
        <v>49.663499999999999</v>
      </c>
      <c r="CQ24">
        <v>57</v>
      </c>
      <c r="CR24">
        <v>64.7393</v>
      </c>
      <c r="CS24">
        <v>51.189851851851898</v>
      </c>
      <c r="CT24">
        <v>50.240499999999997</v>
      </c>
      <c r="CU24">
        <v>17</v>
      </c>
      <c r="CV24">
        <v>162</v>
      </c>
      <c r="CW24" t="s">
        <v>151</v>
      </c>
      <c r="CY24">
        <v>1.58398415701462</v>
      </c>
      <c r="CZ24">
        <v>3.9067851940218201</v>
      </c>
      <c r="DA24">
        <v>8.0027094952571503</v>
      </c>
      <c r="DB24">
        <v>12.0669125924196</v>
      </c>
      <c r="DC24">
        <v>5.4096885640904802</v>
      </c>
      <c r="DD24">
        <v>5.6014774288284004</v>
      </c>
      <c r="DE24">
        <v>14</v>
      </c>
      <c r="DF24">
        <v>108</v>
      </c>
      <c r="DG24" t="s">
        <v>151</v>
      </c>
      <c r="DO24">
        <v>0</v>
      </c>
      <c r="DQ24" t="s">
        <v>151</v>
      </c>
      <c r="DS24">
        <v>2</v>
      </c>
      <c r="DT24">
        <v>3</v>
      </c>
      <c r="DU24">
        <v>6</v>
      </c>
      <c r="DW24">
        <v>4.75</v>
      </c>
      <c r="DX24">
        <v>5.5</v>
      </c>
      <c r="DY24">
        <v>8</v>
      </c>
      <c r="DZ24">
        <v>16</v>
      </c>
      <c r="EA24" t="s">
        <v>151</v>
      </c>
      <c r="EB24">
        <v>18</v>
      </c>
      <c r="EC24">
        <v>154</v>
      </c>
    </row>
    <row r="25" spans="1:133">
      <c r="A25" s="12"/>
    </row>
    <row r="26" spans="1:133">
      <c r="A26" s="12"/>
    </row>
    <row r="27" spans="1:133">
      <c r="A27" s="12"/>
    </row>
    <row r="28" spans="1:133">
      <c r="A28" s="12"/>
    </row>
    <row r="29" spans="1:133">
      <c r="A29" s="12"/>
    </row>
    <row r="30" spans="1:133">
      <c r="A30" s="12"/>
    </row>
    <row r="31" spans="1:133">
      <c r="A31" s="12"/>
    </row>
    <row r="32" spans="1:133">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3" spans="1:1">
      <c r="A93" s="12"/>
    </row>
    <row r="94" spans="1:1">
      <c r="A94" s="1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12"/>
    </row>
    <row r="111" spans="1:1">
      <c r="A111" s="12"/>
    </row>
    <row r="112" spans="1:1">
      <c r="A112" s="12"/>
    </row>
    <row r="113" spans="1:1">
      <c r="A113" s="12"/>
    </row>
    <row r="114" spans="1:1">
      <c r="A114" s="12"/>
    </row>
    <row r="115" spans="1:1">
      <c r="A115" s="12"/>
    </row>
    <row r="116" spans="1:1">
      <c r="A116" s="12"/>
    </row>
    <row r="117" spans="1:1">
      <c r="A117" s="12"/>
    </row>
    <row r="118" spans="1:1">
      <c r="A118" s="12"/>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row r="386" spans="1:1">
      <c r="A386" s="12"/>
    </row>
    <row r="387" spans="1:1">
      <c r="A387" s="12"/>
    </row>
    <row r="388" spans="1:1">
      <c r="A388" s="12"/>
    </row>
    <row r="389" spans="1:1">
      <c r="A389" s="12"/>
    </row>
    <row r="390" spans="1:1">
      <c r="A390" s="12"/>
    </row>
    <row r="391" spans="1:1">
      <c r="A391" s="12"/>
    </row>
    <row r="392" spans="1:1">
      <c r="A392" s="12"/>
    </row>
    <row r="393" spans="1:1">
      <c r="A393" s="12"/>
    </row>
    <row r="394" spans="1:1">
      <c r="A394" s="12"/>
    </row>
    <row r="395" spans="1:1">
      <c r="A395" s="12"/>
    </row>
    <row r="396" spans="1:1">
      <c r="A396" s="12"/>
    </row>
    <row r="397" spans="1:1">
      <c r="A397" s="12"/>
    </row>
    <row r="398" spans="1:1">
      <c r="A398" s="12"/>
    </row>
    <row r="399" spans="1:1">
      <c r="A399" s="12"/>
    </row>
    <row r="400" spans="1:1">
      <c r="A400" s="12"/>
    </row>
    <row r="401" spans="1:1">
      <c r="A401" s="12"/>
    </row>
    <row r="402" spans="1:1">
      <c r="A402" s="12"/>
    </row>
    <row r="403" spans="1:1">
      <c r="A403" s="12"/>
    </row>
    <row r="404" spans="1:1">
      <c r="A404" s="12"/>
    </row>
    <row r="405" spans="1:1">
      <c r="A405" s="12"/>
    </row>
    <row r="406" spans="1:1">
      <c r="A406" s="12"/>
    </row>
    <row r="407" spans="1:1">
      <c r="A407" s="12"/>
    </row>
    <row r="408" spans="1:1">
      <c r="A408" s="12"/>
    </row>
    <row r="409" spans="1:1">
      <c r="A409" s="12"/>
    </row>
    <row r="410" spans="1:1">
      <c r="A410" s="12"/>
    </row>
    <row r="411" spans="1:1">
      <c r="A411" s="12"/>
    </row>
    <row r="412" spans="1:1">
      <c r="A412" s="12"/>
    </row>
    <row r="413" spans="1:1">
      <c r="A413" s="12"/>
    </row>
    <row r="414" spans="1:1">
      <c r="A414" s="12"/>
    </row>
    <row r="415" spans="1:1">
      <c r="A415" s="12"/>
    </row>
    <row r="416" spans="1:1">
      <c r="A416" s="12"/>
    </row>
    <row r="417" spans="1:1">
      <c r="A417" s="12"/>
    </row>
    <row r="418" spans="1:1">
      <c r="A418" s="12"/>
    </row>
    <row r="419" spans="1:1">
      <c r="A419" s="12"/>
    </row>
    <row r="420" spans="1:1">
      <c r="A420" s="12"/>
    </row>
    <row r="421" spans="1:1">
      <c r="A421" s="12"/>
    </row>
    <row r="422" spans="1:1">
      <c r="A422" s="12"/>
    </row>
    <row r="423" spans="1:1">
      <c r="A423" s="12"/>
    </row>
    <row r="424" spans="1:1">
      <c r="A424" s="12"/>
    </row>
    <row r="425" spans="1:1">
      <c r="A425" s="12"/>
    </row>
    <row r="426" spans="1:1">
      <c r="A426" s="12"/>
    </row>
    <row r="427" spans="1:1">
      <c r="A427" s="12"/>
    </row>
    <row r="428" spans="1:1">
      <c r="A428" s="12"/>
    </row>
    <row r="429" spans="1:1">
      <c r="A429" s="12"/>
    </row>
    <row r="430" spans="1:1">
      <c r="A430" s="12"/>
    </row>
    <row r="431" spans="1:1">
      <c r="A431" s="12"/>
    </row>
    <row r="432" spans="1:1">
      <c r="A432" s="12"/>
    </row>
    <row r="433" spans="1:1">
      <c r="A433" s="12"/>
    </row>
    <row r="434" spans="1:1">
      <c r="A434" s="12"/>
    </row>
    <row r="435" spans="1:1">
      <c r="A435" s="12"/>
    </row>
    <row r="436" spans="1:1">
      <c r="A436" s="12"/>
    </row>
    <row r="437" spans="1:1">
      <c r="A437" s="12"/>
    </row>
    <row r="438" spans="1:1">
      <c r="A438" s="12"/>
    </row>
    <row r="439" spans="1:1">
      <c r="A439" s="12"/>
    </row>
    <row r="440" spans="1:1">
      <c r="A440" s="12"/>
    </row>
    <row r="441" spans="1:1">
      <c r="A441" s="12"/>
    </row>
    <row r="442" spans="1:1">
      <c r="A442" s="12"/>
    </row>
    <row r="443" spans="1:1">
      <c r="A443" s="12"/>
    </row>
    <row r="444" spans="1:1">
      <c r="A444" s="12"/>
    </row>
    <row r="445" spans="1:1">
      <c r="A445" s="12"/>
    </row>
    <row r="446" spans="1:1">
      <c r="A446" s="12"/>
    </row>
    <row r="447" spans="1:1">
      <c r="A447" s="12"/>
    </row>
    <row r="448" spans="1:1">
      <c r="A448" s="12"/>
    </row>
    <row r="449" spans="1:1">
      <c r="A449" s="12"/>
    </row>
    <row r="450" spans="1:1">
      <c r="A450" s="12"/>
    </row>
    <row r="451" spans="1:1">
      <c r="A451" s="12"/>
    </row>
    <row r="452" spans="1:1">
      <c r="A452" s="12"/>
    </row>
    <row r="453" spans="1:1">
      <c r="A453" s="12"/>
    </row>
    <row r="454" spans="1:1">
      <c r="A454" s="12"/>
    </row>
    <row r="455" spans="1:1">
      <c r="A455" s="12"/>
    </row>
    <row r="456" spans="1:1">
      <c r="A456" s="12"/>
    </row>
    <row r="457" spans="1:1">
      <c r="A457" s="12"/>
    </row>
    <row r="458" spans="1:1">
      <c r="A458" s="12"/>
    </row>
    <row r="459" spans="1:1">
      <c r="A459" s="12"/>
    </row>
    <row r="460" spans="1:1">
      <c r="A460" s="12"/>
    </row>
    <row r="461" spans="1:1">
      <c r="A461" s="12"/>
    </row>
    <row r="462" spans="1:1">
      <c r="A462" s="12"/>
    </row>
    <row r="463" spans="1:1">
      <c r="A463" s="12"/>
    </row>
    <row r="464" spans="1:1">
      <c r="A464" s="12"/>
    </row>
    <row r="465" spans="1:1">
      <c r="A465" s="12"/>
    </row>
    <row r="466" spans="1:1">
      <c r="A466" s="12"/>
    </row>
    <row r="467" spans="1:1">
      <c r="A467" s="12"/>
    </row>
    <row r="468" spans="1:1">
      <c r="A468" s="12"/>
    </row>
    <row r="469" spans="1:1">
      <c r="A469" s="12"/>
    </row>
    <row r="470" spans="1:1">
      <c r="A470" s="12"/>
    </row>
    <row r="471" spans="1:1">
      <c r="A471" s="12"/>
    </row>
    <row r="472" spans="1:1">
      <c r="A472" s="12"/>
    </row>
    <row r="473" spans="1:1">
      <c r="A473" s="12"/>
    </row>
    <row r="474" spans="1:1">
      <c r="A474" s="12"/>
    </row>
    <row r="475" spans="1:1">
      <c r="A475" s="12"/>
    </row>
    <row r="476" spans="1:1">
      <c r="A476" s="12"/>
    </row>
    <row r="477" spans="1:1">
      <c r="A477" s="12"/>
    </row>
    <row r="478" spans="1:1">
      <c r="A478" s="12"/>
    </row>
    <row r="479" spans="1:1">
      <c r="A479" s="12"/>
    </row>
    <row r="480" spans="1:1">
      <c r="A480" s="12"/>
    </row>
    <row r="481" spans="1:1">
      <c r="A481" s="12"/>
    </row>
    <row r="482" spans="1:1">
      <c r="A482" s="12"/>
    </row>
    <row r="483" spans="1:1">
      <c r="A483" s="12"/>
    </row>
    <row r="484" spans="1:1">
      <c r="A484" s="12"/>
    </row>
    <row r="485" spans="1:1">
      <c r="A485" s="12"/>
    </row>
    <row r="486" spans="1:1">
      <c r="A486" s="12"/>
    </row>
    <row r="487" spans="1:1">
      <c r="A487" s="12"/>
    </row>
    <row r="488" spans="1:1">
      <c r="A488" s="12"/>
    </row>
    <row r="489" spans="1:1">
      <c r="A489" s="12"/>
    </row>
    <row r="490" spans="1:1">
      <c r="A490" s="12"/>
    </row>
    <row r="491" spans="1:1">
      <c r="A491" s="12"/>
    </row>
    <row r="492" spans="1:1">
      <c r="A492" s="12"/>
    </row>
    <row r="493" spans="1:1">
      <c r="A493" s="12"/>
    </row>
    <row r="494" spans="1:1">
      <c r="A494" s="12"/>
    </row>
    <row r="495" spans="1:1">
      <c r="A495" s="12"/>
    </row>
    <row r="496" spans="1:1">
      <c r="A496" s="12"/>
    </row>
    <row r="497" spans="1:1">
      <c r="A497" s="12"/>
    </row>
    <row r="498" spans="1:1">
      <c r="A498" s="12"/>
    </row>
    <row r="499" spans="1:1">
      <c r="A499" s="12"/>
    </row>
    <row r="500" spans="1:1">
      <c r="A500" s="12"/>
    </row>
    <row r="501" spans="1:1">
      <c r="A501" s="12"/>
    </row>
    <row r="502" spans="1:1">
      <c r="A502" s="12"/>
    </row>
    <row r="503" spans="1:1">
      <c r="A503" s="12"/>
    </row>
    <row r="504" spans="1:1">
      <c r="A504" s="12"/>
    </row>
    <row r="505" spans="1:1">
      <c r="A505" s="12"/>
    </row>
    <row r="506" spans="1:1">
      <c r="A506" s="12"/>
    </row>
    <row r="507" spans="1:1">
      <c r="A507" s="12"/>
    </row>
    <row r="508" spans="1:1">
      <c r="A508" s="12"/>
    </row>
    <row r="509" spans="1:1">
      <c r="A509" s="12"/>
    </row>
    <row r="510" spans="1:1">
      <c r="A510" s="12"/>
    </row>
    <row r="511" spans="1:1">
      <c r="A511" s="12"/>
    </row>
    <row r="512" spans="1:1">
      <c r="A512" s="12"/>
    </row>
    <row r="513" spans="1:1">
      <c r="A513" s="12"/>
    </row>
    <row r="514" spans="1:1">
      <c r="A514" s="12"/>
    </row>
    <row r="515" spans="1:1">
      <c r="A515" s="12"/>
    </row>
    <row r="516" spans="1:1">
      <c r="A516" s="12"/>
    </row>
    <row r="517" spans="1:1">
      <c r="A517" s="12"/>
    </row>
    <row r="518" spans="1:1">
      <c r="A518" s="12"/>
    </row>
    <row r="519" spans="1:1">
      <c r="A519" s="12"/>
    </row>
    <row r="520" spans="1:1">
      <c r="A520" s="12"/>
    </row>
    <row r="521" spans="1:1">
      <c r="A521" s="12"/>
    </row>
    <row r="522" spans="1:1">
      <c r="A522" s="12"/>
    </row>
    <row r="523" spans="1:1">
      <c r="A523" s="12"/>
    </row>
    <row r="524" spans="1:1">
      <c r="A524" s="12"/>
    </row>
    <row r="525" spans="1:1">
      <c r="A525" s="12"/>
    </row>
    <row r="526" spans="1:1">
      <c r="A526" s="12"/>
    </row>
    <row r="527" spans="1:1">
      <c r="A527" s="12"/>
    </row>
    <row r="528" spans="1:1">
      <c r="A528" s="12"/>
    </row>
    <row r="529" spans="1:1">
      <c r="A529" s="12"/>
    </row>
    <row r="530" spans="1:1">
      <c r="A530" s="12"/>
    </row>
    <row r="531" spans="1:1">
      <c r="A531" s="12"/>
    </row>
    <row r="532" spans="1:1">
      <c r="A532" s="12"/>
    </row>
    <row r="533" spans="1:1">
      <c r="A533" s="12"/>
    </row>
    <row r="534" spans="1:1">
      <c r="A534" s="12"/>
    </row>
    <row r="535" spans="1:1">
      <c r="A535" s="12"/>
    </row>
    <row r="536" spans="1:1">
      <c r="A536" s="12"/>
    </row>
    <row r="537" spans="1:1">
      <c r="A537" s="12"/>
    </row>
    <row r="538" spans="1:1">
      <c r="A538" s="12"/>
    </row>
    <row r="539" spans="1:1">
      <c r="A539" s="12"/>
    </row>
    <row r="540" spans="1:1">
      <c r="A540" s="12"/>
    </row>
    <row r="541" spans="1:1">
      <c r="A541" s="12"/>
    </row>
    <row r="542" spans="1:1">
      <c r="A542" s="12"/>
    </row>
    <row r="543" spans="1:1">
      <c r="A543" s="12"/>
    </row>
    <row r="544" spans="1:1">
      <c r="A544" s="12"/>
    </row>
    <row r="545" spans="1:1">
      <c r="A545" s="12"/>
    </row>
    <row r="546" spans="1:1">
      <c r="A546" s="12"/>
    </row>
    <row r="547" spans="1:1">
      <c r="A547" s="12"/>
    </row>
    <row r="548" spans="1:1">
      <c r="A548" s="12"/>
    </row>
    <row r="549" spans="1:1">
      <c r="A549" s="12"/>
    </row>
    <row r="550" spans="1:1">
      <c r="A550" s="12"/>
    </row>
    <row r="551" spans="1:1">
      <c r="A551" s="12"/>
    </row>
    <row r="552" spans="1:1">
      <c r="A552" s="12"/>
    </row>
    <row r="553" spans="1:1">
      <c r="A553" s="12"/>
    </row>
    <row r="554" spans="1:1">
      <c r="A554" s="12"/>
    </row>
    <row r="555" spans="1:1">
      <c r="A555" s="12"/>
    </row>
    <row r="556" spans="1:1">
      <c r="A556" s="12"/>
    </row>
    <row r="557" spans="1:1">
      <c r="A557" s="12"/>
    </row>
    <row r="558" spans="1:1">
      <c r="A558" s="12"/>
    </row>
    <row r="559" spans="1:1">
      <c r="A559" s="12"/>
    </row>
    <row r="560" spans="1:1">
      <c r="A560" s="12"/>
    </row>
    <row r="561" spans="1:1">
      <c r="A561" s="12"/>
    </row>
    <row r="562" spans="1:1">
      <c r="A562" s="12"/>
    </row>
    <row r="563" spans="1:1">
      <c r="A563" s="12"/>
    </row>
    <row r="564" spans="1:1">
      <c r="A564" s="12"/>
    </row>
    <row r="565" spans="1:1">
      <c r="A565" s="12"/>
    </row>
    <row r="566" spans="1:1">
      <c r="A566" s="12"/>
    </row>
    <row r="567" spans="1:1">
      <c r="A567" s="12"/>
    </row>
    <row r="568" spans="1:1">
      <c r="A568" s="12"/>
    </row>
    <row r="569" spans="1:1">
      <c r="A569" s="12"/>
    </row>
    <row r="570" spans="1:1">
      <c r="A570" s="12"/>
    </row>
    <row r="571" spans="1:1">
      <c r="A571" s="12"/>
    </row>
    <row r="572" spans="1:1">
      <c r="A572" s="12"/>
    </row>
    <row r="573" spans="1:1">
      <c r="A573" s="12"/>
    </row>
    <row r="574" spans="1:1">
      <c r="A574" s="12"/>
    </row>
    <row r="575" spans="1:1">
      <c r="A575" s="12"/>
    </row>
    <row r="576" spans="1:1">
      <c r="A576" s="12"/>
    </row>
    <row r="577" spans="1:1">
      <c r="A577" s="12"/>
    </row>
    <row r="578" spans="1:1">
      <c r="A578" s="12"/>
    </row>
    <row r="579" spans="1:1">
      <c r="A579" s="12"/>
    </row>
    <row r="580" spans="1:1">
      <c r="A580" s="12"/>
    </row>
    <row r="581" spans="1:1">
      <c r="A581" s="12"/>
    </row>
    <row r="582" spans="1:1">
      <c r="A582" s="12"/>
    </row>
    <row r="583" spans="1:1">
      <c r="A583" s="12"/>
    </row>
    <row r="584" spans="1:1">
      <c r="A584" s="12"/>
    </row>
    <row r="585" spans="1:1">
      <c r="A585" s="12"/>
    </row>
    <row r="586" spans="1:1">
      <c r="A586" s="12"/>
    </row>
    <row r="587" spans="1:1">
      <c r="A587" s="12"/>
    </row>
    <row r="588" spans="1:1">
      <c r="A588" s="12"/>
    </row>
    <row r="589" spans="1:1">
      <c r="A589" s="12"/>
    </row>
    <row r="590" spans="1:1">
      <c r="A590" s="12"/>
    </row>
    <row r="591" spans="1:1">
      <c r="A591" s="12"/>
    </row>
    <row r="592" spans="1:1">
      <c r="A592" s="12"/>
    </row>
    <row r="593" spans="1:1">
      <c r="A593" s="12"/>
    </row>
    <row r="594" spans="1:1">
      <c r="A594" s="12"/>
    </row>
    <row r="595" spans="1:1">
      <c r="A595" s="12"/>
    </row>
    <row r="596" spans="1:1">
      <c r="A596" s="12"/>
    </row>
    <row r="597" spans="1:1">
      <c r="A597" s="12"/>
    </row>
    <row r="598" spans="1:1">
      <c r="A598" s="12"/>
    </row>
    <row r="599" spans="1:1">
      <c r="A599" s="12"/>
    </row>
    <row r="600" spans="1:1">
      <c r="A600" s="12"/>
    </row>
    <row r="601" spans="1:1">
      <c r="A601" s="12"/>
    </row>
    <row r="602" spans="1:1">
      <c r="A602" s="12"/>
    </row>
    <row r="603" spans="1:1">
      <c r="A603" s="12"/>
    </row>
    <row r="604" spans="1:1">
      <c r="A604" s="12"/>
    </row>
    <row r="605" spans="1:1">
      <c r="A605" s="12"/>
    </row>
    <row r="606" spans="1:1">
      <c r="A606" s="12"/>
    </row>
    <row r="607" spans="1:1">
      <c r="A607" s="12"/>
    </row>
    <row r="608" spans="1:1">
      <c r="A608" s="12"/>
    </row>
    <row r="609" spans="1:1">
      <c r="A609" s="12"/>
    </row>
    <row r="610" spans="1:1">
      <c r="A610" s="12"/>
    </row>
    <row r="611" spans="1:1">
      <c r="A611" s="12"/>
    </row>
    <row r="612" spans="1:1">
      <c r="A612" s="12"/>
    </row>
    <row r="613" spans="1:1">
      <c r="A613" s="12"/>
    </row>
    <row r="614" spans="1:1">
      <c r="A614" s="12"/>
    </row>
    <row r="615" spans="1:1">
      <c r="A615" s="12"/>
    </row>
    <row r="616" spans="1:1">
      <c r="A616" s="12"/>
    </row>
    <row r="617" spans="1:1">
      <c r="A617" s="12"/>
    </row>
    <row r="618" spans="1:1">
      <c r="A618" s="12"/>
    </row>
    <row r="619" spans="1:1">
      <c r="A619" s="12"/>
    </row>
    <row r="620" spans="1:1">
      <c r="A620" s="12"/>
    </row>
    <row r="621" spans="1:1">
      <c r="A621" s="12"/>
    </row>
    <row r="622" spans="1:1">
      <c r="A622" s="12"/>
    </row>
    <row r="623" spans="1:1">
      <c r="A623" s="12"/>
    </row>
    <row r="624" spans="1:1">
      <c r="A624" s="12"/>
    </row>
    <row r="625" spans="1:1">
      <c r="A625" s="12"/>
    </row>
    <row r="626" spans="1:1">
      <c r="A626" s="12"/>
    </row>
    <row r="627" spans="1:1">
      <c r="A627" s="12"/>
    </row>
    <row r="628" spans="1:1">
      <c r="A628" s="12"/>
    </row>
    <row r="629" spans="1:1">
      <c r="A629" s="12"/>
    </row>
    <row r="630" spans="1:1">
      <c r="A630" s="12"/>
    </row>
    <row r="631" spans="1:1">
      <c r="A631" s="12"/>
    </row>
    <row r="632" spans="1:1">
      <c r="A632" s="12"/>
    </row>
    <row r="633" spans="1:1">
      <c r="A633" s="12"/>
    </row>
    <row r="634" spans="1:1">
      <c r="A634" s="12"/>
    </row>
    <row r="635" spans="1:1">
      <c r="A635" s="12"/>
    </row>
    <row r="636" spans="1:1">
      <c r="A636" s="12"/>
    </row>
    <row r="637" spans="1:1">
      <c r="A637" s="12"/>
    </row>
    <row r="638" spans="1:1">
      <c r="A638" s="12"/>
    </row>
    <row r="639" spans="1:1">
      <c r="A639" s="12"/>
    </row>
    <row r="640" spans="1:1">
      <c r="A640" s="12"/>
    </row>
    <row r="641" spans="1:1">
      <c r="A641" s="12"/>
    </row>
    <row r="642" spans="1:1">
      <c r="A642" s="12"/>
    </row>
    <row r="643" spans="1:1">
      <c r="A643" s="12"/>
    </row>
    <row r="644" spans="1:1">
      <c r="A644" s="12"/>
    </row>
    <row r="645" spans="1:1">
      <c r="A645" s="12"/>
    </row>
    <row r="646" spans="1:1">
      <c r="A646" s="12"/>
    </row>
    <row r="647" spans="1:1">
      <c r="A647" s="12"/>
    </row>
    <row r="648" spans="1:1">
      <c r="A648" s="12"/>
    </row>
    <row r="649" spans="1:1">
      <c r="A649" s="12"/>
    </row>
    <row r="650" spans="1:1">
      <c r="A650" s="12"/>
    </row>
    <row r="651" spans="1:1">
      <c r="A651" s="12"/>
    </row>
    <row r="652" spans="1:1">
      <c r="A652" s="12"/>
    </row>
    <row r="653" spans="1:1">
      <c r="A653" s="12"/>
    </row>
    <row r="654" spans="1:1">
      <c r="A654" s="12"/>
    </row>
    <row r="655" spans="1:1">
      <c r="A655" s="12"/>
    </row>
    <row r="656" spans="1:1">
      <c r="A656" s="12"/>
    </row>
    <row r="657" spans="1:1">
      <c r="A657" s="12"/>
    </row>
    <row r="658" spans="1:1">
      <c r="A658" s="12"/>
    </row>
    <row r="659" spans="1:1">
      <c r="A659" s="12"/>
    </row>
    <row r="660" spans="1:1">
      <c r="A660" s="12"/>
    </row>
    <row r="661" spans="1:1">
      <c r="A661" s="12"/>
    </row>
    <row r="662" spans="1:1">
      <c r="A662" s="12"/>
    </row>
    <row r="663" spans="1:1">
      <c r="A663" s="12"/>
    </row>
    <row r="664" spans="1:1">
      <c r="A664" s="12"/>
    </row>
    <row r="665" spans="1:1">
      <c r="A665" s="12"/>
    </row>
    <row r="666" spans="1:1">
      <c r="A666" s="12"/>
    </row>
    <row r="667" spans="1:1">
      <c r="A667" s="12"/>
    </row>
    <row r="668" spans="1:1">
      <c r="A668" s="12"/>
    </row>
    <row r="669" spans="1:1">
      <c r="A669" s="12"/>
    </row>
    <row r="670" spans="1:1">
      <c r="A670" s="12"/>
    </row>
    <row r="671" spans="1:1">
      <c r="A671" s="12"/>
    </row>
    <row r="672" spans="1:1">
      <c r="A672" s="12"/>
    </row>
    <row r="673" spans="1:1">
      <c r="A673" s="12"/>
    </row>
    <row r="674" spans="1:1">
      <c r="A674" s="12"/>
    </row>
    <row r="675" spans="1:1">
      <c r="A675" s="12"/>
    </row>
    <row r="676" spans="1:1">
      <c r="A676" s="12"/>
    </row>
    <row r="677" spans="1:1">
      <c r="A677" s="12"/>
    </row>
    <row r="678" spans="1:1">
      <c r="A678" s="12"/>
    </row>
    <row r="679" spans="1:1">
      <c r="A679" s="12"/>
    </row>
    <row r="680" spans="1:1">
      <c r="A680" s="12"/>
    </row>
    <row r="681" spans="1:1">
      <c r="A681" s="12"/>
    </row>
    <row r="682" spans="1:1">
      <c r="A682" s="12"/>
    </row>
    <row r="683" spans="1:1">
      <c r="A683" s="12"/>
    </row>
    <row r="684" spans="1:1">
      <c r="A684" s="12"/>
    </row>
    <row r="685" spans="1:1">
      <c r="A685" s="12"/>
    </row>
    <row r="686" spans="1:1">
      <c r="A686" s="12"/>
    </row>
    <row r="687" spans="1:1">
      <c r="A687" s="12"/>
    </row>
    <row r="688" spans="1:1">
      <c r="A688" s="12"/>
    </row>
    <row r="689" spans="1:1">
      <c r="A689" s="12"/>
    </row>
    <row r="690" spans="1:1">
      <c r="A690" s="12"/>
    </row>
    <row r="691" spans="1:1">
      <c r="A691" s="12"/>
    </row>
    <row r="692" spans="1:1">
      <c r="A692" s="12"/>
    </row>
    <row r="693" spans="1:1">
      <c r="A693" s="12"/>
    </row>
    <row r="694" spans="1:1">
      <c r="A694" s="12"/>
    </row>
    <row r="695" spans="1:1">
      <c r="A695" s="12"/>
    </row>
    <row r="696" spans="1:1">
      <c r="A696" s="12"/>
    </row>
    <row r="697" spans="1:1">
      <c r="A697" s="12"/>
    </row>
    <row r="698" spans="1:1">
      <c r="A698" s="12"/>
    </row>
    <row r="699" spans="1:1">
      <c r="A699" s="12"/>
    </row>
    <row r="700" spans="1:1">
      <c r="A700" s="12"/>
    </row>
    <row r="701" spans="1:1">
      <c r="A701" s="12"/>
    </row>
    <row r="702" spans="1:1">
      <c r="A702" s="12"/>
    </row>
    <row r="703" spans="1:1">
      <c r="A703" s="12"/>
    </row>
    <row r="704" spans="1:1">
      <c r="A704" s="12"/>
    </row>
    <row r="705" spans="1:1">
      <c r="A705" s="12"/>
    </row>
    <row r="706" spans="1:1">
      <c r="A706" s="12"/>
    </row>
    <row r="707" spans="1:1">
      <c r="A707" s="12"/>
    </row>
    <row r="708" spans="1:1">
      <c r="A708" s="12"/>
    </row>
    <row r="709" spans="1:1">
      <c r="A709" s="12"/>
    </row>
    <row r="710" spans="1:1">
      <c r="A710" s="12"/>
    </row>
    <row r="711" spans="1:1">
      <c r="A711" s="12"/>
    </row>
    <row r="712" spans="1:1">
      <c r="A712" s="12"/>
    </row>
    <row r="713" spans="1:1">
      <c r="A713" s="12"/>
    </row>
    <row r="714" spans="1:1">
      <c r="A714" s="12"/>
    </row>
    <row r="715" spans="1:1">
      <c r="A715" s="12"/>
    </row>
    <row r="716" spans="1:1">
      <c r="A716" s="12"/>
    </row>
    <row r="717" spans="1:1">
      <c r="A717" s="12"/>
    </row>
    <row r="718" spans="1:1">
      <c r="A718" s="12"/>
    </row>
    <row r="719" spans="1:1">
      <c r="A719" s="12"/>
    </row>
    <row r="720" spans="1:1">
      <c r="A720" s="12"/>
    </row>
    <row r="721" spans="1:1">
      <c r="A721" s="12"/>
    </row>
    <row r="722" spans="1:1">
      <c r="A722" s="12"/>
    </row>
    <row r="723" spans="1:1">
      <c r="A723" s="12"/>
    </row>
    <row r="724" spans="1:1">
      <c r="A724" s="12"/>
    </row>
    <row r="725" spans="1:1">
      <c r="A725" s="12"/>
    </row>
    <row r="726" spans="1:1">
      <c r="A726" s="12"/>
    </row>
    <row r="727" spans="1:1">
      <c r="A727" s="12"/>
    </row>
    <row r="728" spans="1:1">
      <c r="A728" s="12"/>
    </row>
    <row r="729" spans="1:1">
      <c r="A729" s="12"/>
    </row>
    <row r="730" spans="1:1">
      <c r="A730" s="12"/>
    </row>
    <row r="731" spans="1:1">
      <c r="A731" s="12"/>
    </row>
    <row r="732" spans="1:1">
      <c r="A732" s="12"/>
    </row>
    <row r="733" spans="1:1">
      <c r="A733" s="12"/>
    </row>
    <row r="734" spans="1:1">
      <c r="A734" s="12"/>
    </row>
    <row r="735" spans="1:1">
      <c r="A735" s="12"/>
    </row>
    <row r="736" spans="1:1">
      <c r="A736" s="12"/>
    </row>
    <row r="737" spans="1:1">
      <c r="A737" s="12"/>
    </row>
    <row r="738" spans="1:1">
      <c r="A738" s="12"/>
    </row>
    <row r="739" spans="1:1">
      <c r="A739" s="12"/>
    </row>
    <row r="740" spans="1:1">
      <c r="A740" s="12"/>
    </row>
    <row r="741" spans="1:1">
      <c r="A741" s="12"/>
    </row>
    <row r="742" spans="1:1">
      <c r="A742" s="12"/>
    </row>
    <row r="743" spans="1:1">
      <c r="A743" s="12"/>
    </row>
    <row r="744" spans="1:1">
      <c r="A744" s="12"/>
    </row>
    <row r="745" spans="1:1">
      <c r="A745" s="12"/>
    </row>
    <row r="746" spans="1:1">
      <c r="A746" s="12"/>
    </row>
    <row r="747" spans="1:1">
      <c r="A747" s="12"/>
    </row>
    <row r="748" spans="1:1">
      <c r="A748" s="12"/>
    </row>
    <row r="749" spans="1:1">
      <c r="A749" s="12"/>
    </row>
    <row r="750" spans="1:1">
      <c r="A750" s="12"/>
    </row>
    <row r="751" spans="1:1">
      <c r="A751" s="12"/>
    </row>
    <row r="752" spans="1:1">
      <c r="A752" s="12"/>
    </row>
    <row r="753" spans="1:1">
      <c r="A753" s="12"/>
    </row>
    <row r="754" spans="1:1">
      <c r="A754" s="12"/>
    </row>
    <row r="755" spans="1:1">
      <c r="A755" s="12"/>
    </row>
    <row r="756" spans="1:1">
      <c r="A756" s="12"/>
    </row>
    <row r="757" spans="1:1">
      <c r="A757" s="12"/>
    </row>
    <row r="758" spans="1:1">
      <c r="A758" s="12"/>
    </row>
    <row r="759" spans="1:1">
      <c r="A759" s="12"/>
    </row>
    <row r="760" spans="1:1">
      <c r="A760" s="12"/>
    </row>
    <row r="761" spans="1:1">
      <c r="A761" s="12"/>
    </row>
    <row r="762" spans="1:1">
      <c r="A762" s="12"/>
    </row>
    <row r="763" spans="1:1">
      <c r="A763" s="12"/>
    </row>
    <row r="764" spans="1:1">
      <c r="A764" s="12"/>
    </row>
    <row r="765" spans="1:1">
      <c r="A765" s="12"/>
    </row>
    <row r="766" spans="1:1">
      <c r="A766" s="12"/>
    </row>
    <row r="767" spans="1:1">
      <c r="A767" s="12"/>
    </row>
    <row r="768" spans="1:1">
      <c r="A768" s="12"/>
    </row>
    <row r="769" spans="1:1">
      <c r="A769" s="12"/>
    </row>
    <row r="770" spans="1:1">
      <c r="A770" s="12"/>
    </row>
    <row r="771" spans="1:1">
      <c r="A771" s="12"/>
    </row>
    <row r="772" spans="1:1">
      <c r="A772" s="12"/>
    </row>
    <row r="773" spans="1:1">
      <c r="A773" s="12"/>
    </row>
    <row r="774" spans="1:1">
      <c r="A774" s="12"/>
    </row>
    <row r="775" spans="1:1">
      <c r="A775" s="12"/>
    </row>
    <row r="776" spans="1:1">
      <c r="A776" s="12"/>
    </row>
    <row r="777" spans="1:1">
      <c r="A777" s="12"/>
    </row>
    <row r="778" spans="1:1">
      <c r="A778" s="12"/>
    </row>
    <row r="779" spans="1:1">
      <c r="A779" s="12"/>
    </row>
    <row r="780" spans="1:1">
      <c r="A780" s="12"/>
    </row>
    <row r="781" spans="1:1">
      <c r="A781" s="12"/>
    </row>
    <row r="782" spans="1:1">
      <c r="A782" s="12"/>
    </row>
    <row r="783" spans="1:1">
      <c r="A783" s="12"/>
    </row>
    <row r="784" spans="1:1">
      <c r="A784" s="12"/>
    </row>
    <row r="785" spans="1:1">
      <c r="A785" s="12"/>
    </row>
    <row r="786" spans="1:1">
      <c r="A786" s="12"/>
    </row>
    <row r="787" spans="1:1">
      <c r="A787" s="12"/>
    </row>
    <row r="788" spans="1:1">
      <c r="A788" s="12"/>
    </row>
    <row r="789" spans="1:1">
      <c r="A789" s="12"/>
    </row>
    <row r="790" spans="1:1">
      <c r="A790" s="12"/>
    </row>
    <row r="791" spans="1:1">
      <c r="A791" s="12"/>
    </row>
    <row r="792" spans="1:1">
      <c r="A792" s="12"/>
    </row>
    <row r="793" spans="1:1">
      <c r="A793" s="12"/>
    </row>
    <row r="794" spans="1:1">
      <c r="A794" s="12"/>
    </row>
    <row r="795" spans="1:1">
      <c r="A795" s="12"/>
    </row>
    <row r="796" spans="1:1">
      <c r="A796" s="12"/>
    </row>
    <row r="797" spans="1:1">
      <c r="A797" s="12"/>
    </row>
    <row r="798" spans="1:1">
      <c r="A798" s="12"/>
    </row>
    <row r="799" spans="1:1">
      <c r="A799" s="12"/>
    </row>
    <row r="800" spans="1:1">
      <c r="A800" s="12"/>
    </row>
    <row r="801" spans="1:1">
      <c r="A801" s="12"/>
    </row>
    <row r="802" spans="1:1">
      <c r="A802" s="12"/>
    </row>
    <row r="803" spans="1:1">
      <c r="A803" s="12"/>
    </row>
    <row r="804" spans="1:1">
      <c r="A804" s="12"/>
    </row>
    <row r="805" spans="1:1">
      <c r="A805" s="12"/>
    </row>
    <row r="806" spans="1:1">
      <c r="A806" s="12"/>
    </row>
    <row r="807" spans="1:1">
      <c r="A807" s="12"/>
    </row>
    <row r="808" spans="1:1">
      <c r="A808" s="12"/>
    </row>
    <row r="809" spans="1:1">
      <c r="A809" s="12"/>
    </row>
    <row r="810" spans="1:1">
      <c r="A810" s="12"/>
    </row>
    <row r="811" spans="1:1">
      <c r="A811" s="12"/>
    </row>
    <row r="812" spans="1:1">
      <c r="A812" s="12"/>
    </row>
    <row r="813" spans="1:1">
      <c r="A813" s="12"/>
    </row>
    <row r="814" spans="1:1">
      <c r="A814" s="12"/>
    </row>
    <row r="815" spans="1:1">
      <c r="A815" s="12"/>
    </row>
    <row r="816" spans="1:1">
      <c r="A816" s="12"/>
    </row>
    <row r="817" spans="1:1">
      <c r="A817" s="12"/>
    </row>
    <row r="818" spans="1:1">
      <c r="A818" s="12"/>
    </row>
    <row r="819" spans="1:1">
      <c r="A819" s="12"/>
    </row>
    <row r="820" spans="1:1">
      <c r="A820" s="12"/>
    </row>
    <row r="821" spans="1:1">
      <c r="A821" s="12"/>
    </row>
    <row r="822" spans="1:1">
      <c r="A822" s="12"/>
    </row>
    <row r="823" spans="1:1">
      <c r="A823" s="12"/>
    </row>
    <row r="824" spans="1:1">
      <c r="A824" s="12"/>
    </row>
    <row r="825" spans="1:1">
      <c r="A825" s="12"/>
    </row>
    <row r="826" spans="1:1">
      <c r="A826" s="12"/>
    </row>
    <row r="827" spans="1:1">
      <c r="A827" s="12"/>
    </row>
    <row r="828" spans="1:1">
      <c r="A828" s="12"/>
    </row>
    <row r="829" spans="1:1">
      <c r="A829" s="12"/>
    </row>
    <row r="830" spans="1:1">
      <c r="A830" s="12"/>
    </row>
    <row r="831" spans="1:1">
      <c r="A831" s="12"/>
    </row>
    <row r="832" spans="1:1">
      <c r="A832" s="12"/>
    </row>
    <row r="833" spans="1:1">
      <c r="A833" s="12"/>
    </row>
    <row r="834" spans="1:1">
      <c r="A834" s="12"/>
    </row>
    <row r="835" spans="1:1">
      <c r="A835" s="12"/>
    </row>
    <row r="836" spans="1:1">
      <c r="A836" s="12"/>
    </row>
    <row r="837" spans="1:1">
      <c r="A837" s="12"/>
    </row>
    <row r="838" spans="1:1">
      <c r="A838" s="12"/>
    </row>
    <row r="839" spans="1:1">
      <c r="A839" s="12"/>
    </row>
    <row r="840" spans="1:1">
      <c r="A840" s="12"/>
    </row>
    <row r="841" spans="1:1">
      <c r="A841" s="12"/>
    </row>
    <row r="842" spans="1:1">
      <c r="A842" s="12"/>
    </row>
    <row r="843" spans="1:1">
      <c r="A843" s="12"/>
    </row>
    <row r="844" spans="1:1">
      <c r="A844" s="12"/>
    </row>
    <row r="845" spans="1:1">
      <c r="A845" s="12"/>
    </row>
    <row r="846" spans="1:1">
      <c r="A846" s="12"/>
    </row>
    <row r="847" spans="1:1">
      <c r="A847" s="12"/>
    </row>
    <row r="848" spans="1:1">
      <c r="A848" s="12"/>
    </row>
    <row r="849" spans="1:1">
      <c r="A849" s="12"/>
    </row>
    <row r="850" spans="1:1">
      <c r="A850" s="12"/>
    </row>
    <row r="851" spans="1:1">
      <c r="A851" s="12"/>
    </row>
    <row r="852" spans="1:1">
      <c r="A852" s="12"/>
    </row>
    <row r="853" spans="1:1">
      <c r="A853" s="12"/>
    </row>
    <row r="854" spans="1:1">
      <c r="A854" s="12"/>
    </row>
    <row r="855" spans="1:1">
      <c r="A855" s="12"/>
    </row>
    <row r="856" spans="1:1">
      <c r="A856" s="12"/>
    </row>
    <row r="857" spans="1:1">
      <c r="A857" s="12"/>
    </row>
    <row r="858" spans="1:1">
      <c r="A858" s="12"/>
    </row>
    <row r="859" spans="1:1">
      <c r="A859" s="12"/>
    </row>
    <row r="860" spans="1:1">
      <c r="A860" s="12"/>
    </row>
    <row r="861" spans="1:1">
      <c r="A861" s="12"/>
    </row>
    <row r="862" spans="1:1">
      <c r="A862" s="12"/>
    </row>
    <row r="863" spans="1:1">
      <c r="A863" s="12"/>
    </row>
    <row r="864" spans="1:1">
      <c r="A864" s="12"/>
    </row>
    <row r="865" spans="1:1">
      <c r="A865" s="12"/>
    </row>
    <row r="866" spans="1:1">
      <c r="A866" s="12"/>
    </row>
    <row r="867" spans="1:1">
      <c r="A867" s="12"/>
    </row>
    <row r="868" spans="1:1">
      <c r="A868" s="12"/>
    </row>
    <row r="869" spans="1:1">
      <c r="A869" s="12"/>
    </row>
    <row r="870" spans="1:1">
      <c r="A870" s="12"/>
    </row>
    <row r="871" spans="1:1">
      <c r="A871" s="12"/>
    </row>
    <row r="872" spans="1:1">
      <c r="A872" s="12"/>
    </row>
    <row r="873" spans="1:1">
      <c r="A873" s="12"/>
    </row>
    <row r="874" spans="1:1">
      <c r="A874" s="12"/>
    </row>
    <row r="875" spans="1:1">
      <c r="A875" s="12"/>
    </row>
    <row r="876" spans="1:1">
      <c r="A876" s="12"/>
    </row>
    <row r="877" spans="1:1">
      <c r="A877" s="12"/>
    </row>
    <row r="878" spans="1:1">
      <c r="A878" s="12"/>
    </row>
    <row r="879" spans="1:1">
      <c r="A879" s="12"/>
    </row>
    <row r="880" spans="1:1">
      <c r="A880" s="12"/>
    </row>
    <row r="881" spans="1:1">
      <c r="A881" s="12"/>
    </row>
    <row r="882" spans="1:1">
      <c r="A882" s="12"/>
    </row>
    <row r="883" spans="1:1">
      <c r="A883" s="12"/>
    </row>
    <row r="884" spans="1:1">
      <c r="A884" s="12"/>
    </row>
    <row r="885" spans="1:1">
      <c r="A885" s="12"/>
    </row>
    <row r="886" spans="1:1">
      <c r="A886" s="12"/>
    </row>
    <row r="887" spans="1:1">
      <c r="A887" s="12"/>
    </row>
    <row r="888" spans="1:1">
      <c r="A888" s="12"/>
    </row>
    <row r="889" spans="1:1">
      <c r="A889" s="12"/>
    </row>
    <row r="890" spans="1:1">
      <c r="A890" s="12"/>
    </row>
    <row r="891" spans="1:1">
      <c r="A891" s="12"/>
    </row>
    <row r="892" spans="1:1">
      <c r="A892" s="12"/>
    </row>
    <row r="893" spans="1:1">
      <c r="A893" s="12"/>
    </row>
    <row r="894" spans="1:1">
      <c r="A894" s="12"/>
    </row>
    <row r="895" spans="1:1">
      <c r="A895" s="12"/>
    </row>
    <row r="896" spans="1:1">
      <c r="A896" s="12"/>
    </row>
    <row r="897" spans="1:1">
      <c r="A897" s="12"/>
    </row>
    <row r="898" spans="1:1">
      <c r="A898" s="12"/>
    </row>
    <row r="899" spans="1:1">
      <c r="A899" s="12"/>
    </row>
    <row r="900" spans="1:1">
      <c r="A900" s="12"/>
    </row>
    <row r="901" spans="1:1">
      <c r="A901" s="12"/>
    </row>
    <row r="902" spans="1:1">
      <c r="A902" s="12"/>
    </row>
    <row r="903" spans="1:1">
      <c r="A903" s="12"/>
    </row>
    <row r="904" spans="1:1">
      <c r="A904" s="12"/>
    </row>
    <row r="905" spans="1:1">
      <c r="A905" s="12"/>
    </row>
    <row r="906" spans="1:1">
      <c r="A906" s="12"/>
    </row>
    <row r="907" spans="1:1">
      <c r="A907" s="12"/>
    </row>
    <row r="908" spans="1:1">
      <c r="A908" s="12"/>
    </row>
    <row r="909" spans="1:1">
      <c r="A909" s="12"/>
    </row>
    <row r="910" spans="1:1">
      <c r="A910" s="12"/>
    </row>
    <row r="911" spans="1:1">
      <c r="A911" s="12"/>
    </row>
    <row r="912" spans="1:1">
      <c r="A912" s="12"/>
    </row>
    <row r="913" spans="1:1">
      <c r="A913" s="12"/>
    </row>
    <row r="914" spans="1:1">
      <c r="A914" s="12"/>
    </row>
    <row r="915" spans="1:1">
      <c r="A915" s="12"/>
    </row>
    <row r="916" spans="1:1">
      <c r="A916" s="12"/>
    </row>
    <row r="917" spans="1:1">
      <c r="A917" s="12"/>
    </row>
    <row r="918" spans="1:1">
      <c r="A918" s="12"/>
    </row>
    <row r="919" spans="1:1">
      <c r="A919" s="12"/>
    </row>
    <row r="920" spans="1:1">
      <c r="A920" s="12"/>
    </row>
    <row r="921" spans="1:1">
      <c r="A921" s="12"/>
    </row>
    <row r="922" spans="1:1">
      <c r="A922" s="12"/>
    </row>
    <row r="923" spans="1:1">
      <c r="A923" s="12"/>
    </row>
    <row r="924" spans="1:1">
      <c r="A924" s="12"/>
    </row>
    <row r="925" spans="1:1">
      <c r="A925" s="12"/>
    </row>
    <row r="926" spans="1:1">
      <c r="A926" s="12"/>
    </row>
    <row r="927" spans="1:1">
      <c r="A927" s="12"/>
    </row>
    <row r="928" spans="1:1">
      <c r="A928" s="12"/>
    </row>
    <row r="929" spans="1:1">
      <c r="A929" s="12"/>
    </row>
    <row r="930" spans="1:1">
      <c r="A930" s="12"/>
    </row>
    <row r="931" spans="1:1">
      <c r="A931" s="12"/>
    </row>
    <row r="932" spans="1:1">
      <c r="A932" s="12"/>
    </row>
    <row r="933" spans="1:1">
      <c r="A933" s="12"/>
    </row>
    <row r="934" spans="1:1">
      <c r="A934" s="12"/>
    </row>
    <row r="935" spans="1:1">
      <c r="A935" s="12"/>
    </row>
    <row r="936" spans="1:1">
      <c r="A936" s="12"/>
    </row>
    <row r="937" spans="1:1">
      <c r="A937" s="12"/>
    </row>
    <row r="938" spans="1:1">
      <c r="A938" s="12"/>
    </row>
    <row r="939" spans="1:1">
      <c r="A939" s="12"/>
    </row>
    <row r="940" spans="1:1">
      <c r="A940" s="12"/>
    </row>
    <row r="941" spans="1:1">
      <c r="A941" s="12"/>
    </row>
    <row r="942" spans="1:1">
      <c r="A942" s="12"/>
    </row>
    <row r="943" spans="1:1">
      <c r="A943" s="12"/>
    </row>
    <row r="944" spans="1:1">
      <c r="A944" s="12"/>
    </row>
    <row r="945" spans="1:1">
      <c r="A945" s="12"/>
    </row>
    <row r="946" spans="1:1">
      <c r="A946" s="12"/>
    </row>
    <row r="947" spans="1:1">
      <c r="A947" s="12"/>
    </row>
    <row r="948" spans="1:1">
      <c r="A948" s="12"/>
    </row>
    <row r="949" spans="1:1">
      <c r="A949" s="12"/>
    </row>
    <row r="950" spans="1:1">
      <c r="A950" s="12"/>
    </row>
    <row r="951" spans="1:1">
      <c r="A951" s="12"/>
    </row>
    <row r="952" spans="1:1">
      <c r="A952" s="12"/>
    </row>
    <row r="953" spans="1:1">
      <c r="A953" s="12"/>
    </row>
    <row r="954" spans="1:1">
      <c r="A954" s="12"/>
    </row>
    <row r="955" spans="1:1">
      <c r="A955" s="12"/>
    </row>
    <row r="956" spans="1:1">
      <c r="A956" s="12"/>
    </row>
    <row r="957" spans="1:1">
      <c r="A957" s="12"/>
    </row>
    <row r="958" spans="1:1">
      <c r="A958" s="12"/>
    </row>
    <row r="959" spans="1:1">
      <c r="A959" s="12"/>
    </row>
    <row r="960" spans="1:1">
      <c r="A960" s="12"/>
    </row>
    <row r="961" spans="1:1">
      <c r="A961" s="12"/>
    </row>
    <row r="962" spans="1:1">
      <c r="A962" s="12"/>
    </row>
    <row r="963" spans="1:1">
      <c r="A963" s="12"/>
    </row>
    <row r="964" spans="1:1">
      <c r="A964" s="12"/>
    </row>
    <row r="965" spans="1:1">
      <c r="A965" s="12"/>
    </row>
    <row r="966" spans="1:1">
      <c r="A966" s="12"/>
    </row>
    <row r="967" spans="1:1">
      <c r="A967" s="12"/>
    </row>
    <row r="968" spans="1:1">
      <c r="A968" s="12"/>
    </row>
    <row r="969" spans="1:1">
      <c r="A969" s="12"/>
    </row>
    <row r="970" spans="1:1">
      <c r="A970" s="12"/>
    </row>
    <row r="971" spans="1:1">
      <c r="A971" s="12"/>
    </row>
    <row r="972" spans="1:1">
      <c r="A972" s="12"/>
    </row>
    <row r="973" spans="1:1">
      <c r="A973" s="12"/>
    </row>
    <row r="974" spans="1:1">
      <c r="A974" s="12"/>
    </row>
    <row r="975" spans="1:1">
      <c r="A975" s="12"/>
    </row>
    <row r="976" spans="1:1">
      <c r="A976" s="12"/>
    </row>
    <row r="977" spans="1:1">
      <c r="A977" s="12"/>
    </row>
    <row r="978" spans="1:1">
      <c r="A978" s="12"/>
    </row>
    <row r="979" spans="1:1">
      <c r="A979" s="12"/>
    </row>
    <row r="980" spans="1:1">
      <c r="A980" s="12"/>
    </row>
    <row r="981" spans="1:1">
      <c r="A981" s="12"/>
    </row>
    <row r="982" spans="1:1">
      <c r="A982" s="12"/>
    </row>
    <row r="983" spans="1:1">
      <c r="A983" s="12"/>
    </row>
    <row r="984" spans="1:1">
      <c r="A984" s="12"/>
    </row>
    <row r="985" spans="1:1">
      <c r="A985" s="12"/>
    </row>
    <row r="986" spans="1:1">
      <c r="A986" s="12"/>
    </row>
    <row r="987" spans="1:1">
      <c r="A987" s="12"/>
    </row>
    <row r="988" spans="1:1">
      <c r="A988" s="12"/>
    </row>
    <row r="989" spans="1:1">
      <c r="A989" s="12"/>
    </row>
    <row r="990" spans="1:1">
      <c r="A990" s="12"/>
    </row>
    <row r="991" spans="1:1">
      <c r="A991" s="12"/>
    </row>
    <row r="992" spans="1:1">
      <c r="A992" s="12"/>
    </row>
    <row r="993" spans="1:1">
      <c r="A993" s="12"/>
    </row>
    <row r="994" spans="1:1">
      <c r="A994" s="12"/>
    </row>
    <row r="995" spans="1:1">
      <c r="A995" s="12"/>
    </row>
    <row r="996" spans="1:1">
      <c r="A996" s="12"/>
    </row>
    <row r="997" spans="1:1">
      <c r="A997" s="12"/>
    </row>
    <row r="998" spans="1:1">
      <c r="A998" s="12"/>
    </row>
    <row r="999" spans="1:1">
      <c r="A999" s="12"/>
    </row>
    <row r="1000" spans="1:1">
      <c r="A1000" s="12"/>
    </row>
    <row r="1001" spans="1:1">
      <c r="A1001" s="12"/>
    </row>
    <row r="1002" spans="1:1">
      <c r="A1002" s="12"/>
    </row>
    <row r="1003" spans="1:1">
      <c r="A1003" s="12"/>
    </row>
    <row r="1004" spans="1:1">
      <c r="A1004" s="12"/>
    </row>
    <row r="1005" spans="1:1">
      <c r="A1005" s="12"/>
    </row>
    <row r="1006" spans="1:1">
      <c r="A1006" s="12"/>
    </row>
    <row r="1007" spans="1:1">
      <c r="A1007" s="12"/>
    </row>
    <row r="1008" spans="1:1">
      <c r="A1008" s="12"/>
    </row>
    <row r="1009" spans="1:1">
      <c r="A1009" s="12"/>
    </row>
    <row r="1010" spans="1:1">
      <c r="A1010" s="12"/>
    </row>
    <row r="1011" spans="1:1">
      <c r="A1011" s="12"/>
    </row>
    <row r="1012" spans="1:1">
      <c r="A1012" s="12"/>
    </row>
    <row r="1013" spans="1:1">
      <c r="A1013" s="12"/>
    </row>
    <row r="1014" spans="1:1">
      <c r="A1014" s="12"/>
    </row>
    <row r="1015" spans="1:1">
      <c r="A1015" s="12"/>
    </row>
    <row r="1016" spans="1:1">
      <c r="A1016" s="12"/>
    </row>
    <row r="1017" spans="1:1">
      <c r="A1017" s="12"/>
    </row>
    <row r="1018" spans="1:1">
      <c r="A1018" s="12"/>
    </row>
    <row r="1019" spans="1:1">
      <c r="A1019" s="12"/>
    </row>
    <row r="1020" spans="1:1">
      <c r="A1020" s="12"/>
    </row>
    <row r="1021" spans="1:1">
      <c r="A1021" s="12"/>
    </row>
    <row r="1022" spans="1:1">
      <c r="A1022" s="12"/>
    </row>
    <row r="1023" spans="1:1">
      <c r="A1023" s="12"/>
    </row>
    <row r="1024" spans="1:1">
      <c r="A1024" s="12"/>
    </row>
    <row r="1025" spans="1:1">
      <c r="A1025" s="12"/>
    </row>
    <row r="1026" spans="1:1">
      <c r="A1026" s="12"/>
    </row>
    <row r="1027" spans="1:1">
      <c r="A1027" s="12"/>
    </row>
    <row r="1028" spans="1:1">
      <c r="A1028" s="12"/>
    </row>
    <row r="1029" spans="1:1">
      <c r="A1029" s="12"/>
    </row>
    <row r="1030" spans="1:1">
      <c r="A1030" s="12"/>
    </row>
    <row r="1031" spans="1:1">
      <c r="A1031" s="12"/>
    </row>
    <row r="1032" spans="1:1">
      <c r="A1032" s="12"/>
    </row>
    <row r="1033" spans="1:1">
      <c r="A1033" s="12"/>
    </row>
    <row r="1034" spans="1:1">
      <c r="A1034" s="12"/>
    </row>
    <row r="1035" spans="1:1">
      <c r="A1035" s="12"/>
    </row>
    <row r="1036" spans="1:1">
      <c r="A1036" s="12"/>
    </row>
    <row r="1037" spans="1:1">
      <c r="A1037" s="12"/>
    </row>
    <row r="1038" spans="1:1">
      <c r="A1038" s="12"/>
    </row>
    <row r="1039" spans="1:1">
      <c r="A1039" s="12"/>
    </row>
    <row r="1040" spans="1:1">
      <c r="A1040" s="12"/>
    </row>
    <row r="1041" spans="1:1">
      <c r="A1041" s="12"/>
    </row>
    <row r="1042" spans="1:1">
      <c r="A1042" s="12"/>
    </row>
    <row r="1043" spans="1:1">
      <c r="A1043" s="12"/>
    </row>
    <row r="1044" spans="1:1">
      <c r="A1044" s="12"/>
    </row>
    <row r="1045" spans="1:1">
      <c r="A1045" s="12"/>
    </row>
    <row r="1046" spans="1:1">
      <c r="A1046" s="12"/>
    </row>
    <row r="1047" spans="1:1">
      <c r="A1047" s="12"/>
    </row>
    <row r="1048" spans="1:1">
      <c r="A1048" s="12"/>
    </row>
    <row r="1049" spans="1:1">
      <c r="A1049" s="12"/>
    </row>
    <row r="1050" spans="1:1">
      <c r="A1050" s="12"/>
    </row>
    <row r="1051" spans="1:1">
      <c r="A1051" s="12"/>
    </row>
    <row r="1052" spans="1:1">
      <c r="A1052" s="12"/>
    </row>
    <row r="1053" spans="1:1">
      <c r="A1053" s="12"/>
    </row>
    <row r="1054" spans="1:1">
      <c r="A1054" s="12"/>
    </row>
    <row r="1055" spans="1:1">
      <c r="A1055" s="12"/>
    </row>
    <row r="1056" spans="1:1">
      <c r="A1056" s="12"/>
    </row>
    <row r="1057" spans="1:1">
      <c r="A1057" s="12"/>
    </row>
    <row r="1058" spans="1:1">
      <c r="A1058" s="12"/>
    </row>
    <row r="1059" spans="1:1">
      <c r="A1059" s="12"/>
    </row>
    <row r="1060" spans="1:1">
      <c r="A1060" s="12"/>
    </row>
    <row r="1061" spans="1:1">
      <c r="A1061" s="12"/>
    </row>
    <row r="1062" spans="1:1">
      <c r="A1062" s="12"/>
    </row>
    <row r="1063" spans="1:1">
      <c r="A1063" s="12"/>
    </row>
    <row r="1064" spans="1:1">
      <c r="A1064" s="12"/>
    </row>
    <row r="1065" spans="1:1">
      <c r="A1065" s="12"/>
    </row>
    <row r="1066" spans="1:1">
      <c r="A1066" s="12"/>
    </row>
    <row r="1067" spans="1:1">
      <c r="A1067" s="12"/>
    </row>
    <row r="1068" spans="1:1">
      <c r="A1068" s="12"/>
    </row>
    <row r="1069" spans="1:1">
      <c r="A1069" s="12"/>
    </row>
    <row r="1070" spans="1:1">
      <c r="A1070" s="12"/>
    </row>
    <row r="1071" spans="1:1">
      <c r="A1071" s="12"/>
    </row>
    <row r="1072" spans="1:1">
      <c r="A1072" s="12"/>
    </row>
    <row r="1073" spans="1:1">
      <c r="A1073" s="12"/>
    </row>
    <row r="1074" spans="1:1">
      <c r="A1074" s="12"/>
    </row>
    <row r="1075" spans="1:1">
      <c r="A1075" s="12"/>
    </row>
    <row r="1076" spans="1:1">
      <c r="A1076" s="12"/>
    </row>
    <row r="1077" spans="1:1">
      <c r="A1077" s="12"/>
    </row>
    <row r="1078" spans="1:1">
      <c r="A1078" s="12"/>
    </row>
    <row r="1079" spans="1:1">
      <c r="A1079" s="12"/>
    </row>
    <row r="1080" spans="1:1">
      <c r="A1080" s="12"/>
    </row>
    <row r="1081" spans="1:1">
      <c r="A1081" s="12"/>
    </row>
    <row r="1082" spans="1:1">
      <c r="A1082" s="12"/>
    </row>
    <row r="1083" spans="1:1">
      <c r="A1083" s="12"/>
    </row>
    <row r="1084" spans="1:1">
      <c r="A1084" s="12"/>
    </row>
    <row r="1085" spans="1:1">
      <c r="A1085" s="12"/>
    </row>
    <row r="1086" spans="1:1">
      <c r="A1086" s="12"/>
    </row>
    <row r="1087" spans="1:1">
      <c r="A1087" s="12"/>
    </row>
    <row r="1088" spans="1:1">
      <c r="A1088" s="12"/>
    </row>
    <row r="1089" spans="1:1">
      <c r="A1089" s="12"/>
    </row>
    <row r="1090" spans="1:1">
      <c r="A1090" s="12"/>
    </row>
    <row r="1091" spans="1:1">
      <c r="A1091" s="12"/>
    </row>
    <row r="1092" spans="1:1">
      <c r="A1092" s="12"/>
    </row>
    <row r="1093" spans="1:1">
      <c r="A1093" s="12"/>
    </row>
    <row r="1094" spans="1:1">
      <c r="A1094" s="12"/>
    </row>
    <row r="1095" spans="1:1">
      <c r="A1095" s="12"/>
    </row>
    <row r="1096" spans="1:1">
      <c r="A1096" s="12"/>
    </row>
    <row r="1097" spans="1:1">
      <c r="A1097" s="12"/>
    </row>
    <row r="1098" spans="1:1">
      <c r="A1098" s="12"/>
    </row>
    <row r="1099" spans="1:1">
      <c r="A1099" s="12"/>
    </row>
    <row r="1100" spans="1:1">
      <c r="A1100" s="12"/>
    </row>
    <row r="1101" spans="1:1">
      <c r="A1101" s="12"/>
    </row>
    <row r="1102" spans="1:1">
      <c r="A1102" s="12"/>
    </row>
    <row r="1103" spans="1:1">
      <c r="A1103" s="12"/>
    </row>
    <row r="1104" spans="1:1">
      <c r="A1104" s="12"/>
    </row>
    <row r="1105" spans="1:1">
      <c r="A1105" s="12"/>
    </row>
    <row r="1106" spans="1:1">
      <c r="A1106" s="12"/>
    </row>
    <row r="1107" spans="1:1">
      <c r="A1107" s="12"/>
    </row>
    <row r="1108" spans="1:1">
      <c r="A1108" s="12"/>
    </row>
    <row r="1109" spans="1:1">
      <c r="A1109" s="12"/>
    </row>
    <row r="1110" spans="1:1">
      <c r="A1110" s="12"/>
    </row>
    <row r="1111" spans="1:1">
      <c r="A1111" s="12"/>
    </row>
    <row r="1112" spans="1:1">
      <c r="A1112" s="12"/>
    </row>
    <row r="1113" spans="1:1">
      <c r="A1113" s="12"/>
    </row>
    <row r="1114" spans="1:1">
      <c r="A1114" s="12"/>
    </row>
    <row r="1115" spans="1:1">
      <c r="A1115" s="12"/>
    </row>
    <row r="1116" spans="1:1">
      <c r="A1116" s="12"/>
    </row>
    <row r="1117" spans="1:1">
      <c r="A1117" s="12"/>
    </row>
    <row r="1118" spans="1:1">
      <c r="A1118" s="12"/>
    </row>
    <row r="1119" spans="1:1">
      <c r="A1119" s="12"/>
    </row>
    <row r="1120" spans="1:1">
      <c r="A1120" s="12"/>
    </row>
    <row r="1121" spans="1:1">
      <c r="A1121" s="12"/>
    </row>
    <row r="1122" spans="1:1">
      <c r="A1122" s="12"/>
    </row>
    <row r="1123" spans="1:1">
      <c r="A1123" s="12"/>
    </row>
    <row r="1124" spans="1:1">
      <c r="A1124" s="12"/>
    </row>
    <row r="1125" spans="1:1">
      <c r="A1125" s="12"/>
    </row>
    <row r="1126" spans="1:1">
      <c r="A1126" s="12"/>
    </row>
    <row r="1127" spans="1:1">
      <c r="A1127" s="12"/>
    </row>
    <row r="1128" spans="1:1">
      <c r="A1128" s="12"/>
    </row>
    <row r="1129" spans="1:1">
      <c r="A1129" s="12"/>
    </row>
    <row r="1130" spans="1:1">
      <c r="A1130" s="12"/>
    </row>
    <row r="1131" spans="1:1">
      <c r="A1131" s="12"/>
    </row>
    <row r="1132" spans="1:1">
      <c r="A1132" s="12"/>
    </row>
    <row r="1133" spans="1:1">
      <c r="A1133" s="12"/>
    </row>
    <row r="1134" spans="1:1">
      <c r="A1134" s="12"/>
    </row>
    <row r="1135" spans="1:1">
      <c r="A1135" s="12"/>
    </row>
    <row r="1136" spans="1:1">
      <c r="A1136" s="12"/>
    </row>
    <row r="1137" spans="1:1">
      <c r="A1137" s="12"/>
    </row>
    <row r="1138" spans="1:1">
      <c r="A1138" s="12"/>
    </row>
    <row r="1139" spans="1:1">
      <c r="A1139" s="12"/>
    </row>
    <row r="1140" spans="1:1">
      <c r="A1140" s="12"/>
    </row>
    <row r="1141" spans="1:1">
      <c r="A1141" s="12"/>
    </row>
    <row r="1142" spans="1:1">
      <c r="A1142" s="12"/>
    </row>
    <row r="1143" spans="1:1">
      <c r="A1143" s="12"/>
    </row>
    <row r="1144" spans="1:1">
      <c r="A1144" s="12"/>
    </row>
    <row r="1145" spans="1:1">
      <c r="A1145" s="12"/>
    </row>
    <row r="1146" spans="1:1">
      <c r="A1146" s="12"/>
    </row>
    <row r="1147" spans="1:1">
      <c r="A1147" s="12"/>
    </row>
    <row r="1148" spans="1:1">
      <c r="A1148" s="12"/>
    </row>
    <row r="1149" spans="1:1">
      <c r="A1149" s="12"/>
    </row>
    <row r="1150" spans="1:1">
      <c r="A1150" s="12"/>
    </row>
    <row r="1151" spans="1:1">
      <c r="A1151" s="12"/>
    </row>
    <row r="1152" spans="1:1">
      <c r="A1152" s="12"/>
    </row>
    <row r="1153" spans="1:1">
      <c r="A1153" s="12"/>
    </row>
    <row r="1154" spans="1:1">
      <c r="A1154" s="12"/>
    </row>
    <row r="1155" spans="1:1">
      <c r="A1155" s="12"/>
    </row>
    <row r="1156" spans="1:1">
      <c r="A1156" s="12"/>
    </row>
    <row r="1157" spans="1:1">
      <c r="A1157" s="12"/>
    </row>
    <row r="1158" spans="1:1">
      <c r="A1158" s="12"/>
    </row>
    <row r="1159" spans="1:1">
      <c r="A1159" s="12"/>
    </row>
    <row r="1160" spans="1:1">
      <c r="A1160" s="12"/>
    </row>
    <row r="1161" spans="1:1">
      <c r="A1161" s="12"/>
    </row>
    <row r="1162" spans="1:1">
      <c r="A1162" s="12"/>
    </row>
    <row r="1163" spans="1:1">
      <c r="A1163" s="12"/>
    </row>
    <row r="1164" spans="1:1">
      <c r="A1164" s="12"/>
    </row>
    <row r="1165" spans="1:1">
      <c r="A1165" s="12"/>
    </row>
    <row r="1166" spans="1:1">
      <c r="A1166" s="12"/>
    </row>
    <row r="1167" spans="1:1">
      <c r="A1167" s="12"/>
    </row>
    <row r="1168" spans="1:1">
      <c r="A1168" s="12"/>
    </row>
    <row r="1169" spans="1:1">
      <c r="A1169" s="12"/>
    </row>
    <row r="1170" spans="1:1">
      <c r="A1170" s="12"/>
    </row>
    <row r="1171" spans="1:1">
      <c r="A1171" s="12"/>
    </row>
    <row r="1172" spans="1:1">
      <c r="A1172" s="12"/>
    </row>
    <row r="1173" spans="1:1">
      <c r="A1173" s="12"/>
    </row>
    <row r="1174" spans="1:1">
      <c r="A1174" s="12"/>
    </row>
    <row r="1175" spans="1:1">
      <c r="A1175" s="12"/>
    </row>
    <row r="1176" spans="1:1">
      <c r="A1176" s="12"/>
    </row>
    <row r="1177" spans="1:1">
      <c r="A1177" s="12"/>
    </row>
    <row r="1178" spans="1:1">
      <c r="A1178" s="12"/>
    </row>
    <row r="1179" spans="1:1">
      <c r="A1179" s="12"/>
    </row>
    <row r="1180" spans="1:1">
      <c r="A1180" s="12"/>
    </row>
    <row r="1181" spans="1:1">
      <c r="A1181" s="12"/>
    </row>
    <row r="1182" spans="1:1">
      <c r="A1182" s="12"/>
    </row>
    <row r="1183" spans="1:1">
      <c r="A1183" s="12"/>
    </row>
    <row r="1184" spans="1:1">
      <c r="A1184" s="12"/>
    </row>
    <row r="1185" spans="1:1">
      <c r="A1185" s="12"/>
    </row>
    <row r="1186" spans="1:1">
      <c r="A1186" s="12"/>
    </row>
    <row r="1187" spans="1:1">
      <c r="A1187" s="12"/>
    </row>
    <row r="1188" spans="1:1">
      <c r="A1188" s="12"/>
    </row>
    <row r="1189" spans="1:1">
      <c r="A1189" s="12"/>
    </row>
    <row r="1190" spans="1:1">
      <c r="A1190" s="12"/>
    </row>
    <row r="1191" spans="1:1">
      <c r="A1191" s="12"/>
    </row>
    <row r="1192" spans="1:1">
      <c r="A1192" s="12"/>
    </row>
    <row r="1193" spans="1:1">
      <c r="A1193" s="12"/>
    </row>
    <row r="1194" spans="1:1">
      <c r="A1194" s="12"/>
    </row>
    <row r="1195" spans="1:1">
      <c r="A1195" s="12"/>
    </row>
    <row r="1196" spans="1:1">
      <c r="A1196" s="12"/>
    </row>
    <row r="1197" spans="1:1">
      <c r="A1197" s="12"/>
    </row>
    <row r="1198" spans="1:1">
      <c r="A1198" s="12"/>
    </row>
    <row r="1199" spans="1:1">
      <c r="A1199" s="12"/>
    </row>
    <row r="1200" spans="1:1">
      <c r="A1200" s="12"/>
    </row>
    <row r="1201" spans="1:1">
      <c r="A1201" s="12"/>
    </row>
    <row r="1202" spans="1:1">
      <c r="A1202" s="12"/>
    </row>
    <row r="1203" spans="1:1">
      <c r="A1203" s="12"/>
    </row>
    <row r="1204" spans="1:1">
      <c r="A1204" s="12"/>
    </row>
    <row r="1205" spans="1:1">
      <c r="A1205" s="12"/>
    </row>
    <row r="1206" spans="1:1">
      <c r="A1206" s="12"/>
    </row>
    <row r="1207" spans="1:1">
      <c r="A1207" s="12"/>
    </row>
    <row r="1208" spans="1:1">
      <c r="A1208" s="12"/>
    </row>
    <row r="1209" spans="1:1">
      <c r="A1209" s="12"/>
    </row>
    <row r="1210" spans="1:1">
      <c r="A1210" s="12"/>
    </row>
    <row r="1211" spans="1:1">
      <c r="A1211" s="12"/>
    </row>
    <row r="1212" spans="1:1">
      <c r="A1212" s="12"/>
    </row>
    <row r="1213" spans="1:1">
      <c r="A1213" s="12"/>
    </row>
    <row r="1214" spans="1:1">
      <c r="A1214" s="12"/>
    </row>
    <row r="1215" spans="1:1">
      <c r="A1215" s="12"/>
    </row>
    <row r="1216" spans="1:1">
      <c r="A1216" s="12"/>
    </row>
    <row r="1217" spans="1:1">
      <c r="A1217" s="12"/>
    </row>
    <row r="1218" spans="1:1">
      <c r="A1218" s="12"/>
    </row>
    <row r="1219" spans="1:1">
      <c r="A1219" s="12"/>
    </row>
    <row r="1220" spans="1:1">
      <c r="A1220" s="12"/>
    </row>
    <row r="1221" spans="1:1">
      <c r="A1221" s="12"/>
    </row>
    <row r="1222" spans="1:1">
      <c r="A1222" s="12"/>
    </row>
    <row r="1223" spans="1:1">
      <c r="A1223" s="12"/>
    </row>
    <row r="1224" spans="1:1">
      <c r="A1224" s="12"/>
    </row>
    <row r="1225" spans="1:1">
      <c r="A1225" s="12"/>
    </row>
    <row r="1226" spans="1:1">
      <c r="A1226" s="12"/>
    </row>
    <row r="1227" spans="1:1">
      <c r="A1227" s="12"/>
    </row>
    <row r="1228" spans="1:1">
      <c r="A1228" s="12"/>
    </row>
    <row r="1229" spans="1:1">
      <c r="A1229" s="12"/>
    </row>
    <row r="1230" spans="1:1">
      <c r="A1230" s="12"/>
    </row>
    <row r="1231" spans="1:1">
      <c r="A1231" s="12"/>
    </row>
    <row r="1232" spans="1:1">
      <c r="A1232" s="12"/>
    </row>
    <row r="1233" spans="1:1">
      <c r="A1233" s="12"/>
    </row>
    <row r="1234" spans="1:1">
      <c r="A1234" s="12"/>
    </row>
    <row r="1235" spans="1:1">
      <c r="A1235" s="12"/>
    </row>
    <row r="1236" spans="1:1">
      <c r="A1236" s="12"/>
    </row>
    <row r="1237" spans="1:1">
      <c r="A1237" s="12"/>
    </row>
    <row r="1238" spans="1:1">
      <c r="A1238" s="12"/>
    </row>
    <row r="1239" spans="1:1">
      <c r="A1239" s="12"/>
    </row>
    <row r="1240" spans="1:1">
      <c r="A1240" s="12"/>
    </row>
    <row r="1241" spans="1:1">
      <c r="A1241" s="12"/>
    </row>
    <row r="1242" spans="1:1">
      <c r="A1242" s="12"/>
    </row>
    <row r="1243" spans="1:1">
      <c r="A1243" s="12"/>
    </row>
    <row r="1244" spans="1:1">
      <c r="A1244" s="12"/>
    </row>
    <row r="1245" spans="1:1">
      <c r="A1245" s="12"/>
    </row>
    <row r="1246" spans="1:1">
      <c r="A1246" s="12"/>
    </row>
    <row r="1247" spans="1:1">
      <c r="A1247" s="12"/>
    </row>
    <row r="1248" spans="1:1">
      <c r="A1248" s="12"/>
    </row>
    <row r="1249" spans="1:1">
      <c r="A1249" s="12"/>
    </row>
    <row r="1250" spans="1:1">
      <c r="A1250" s="12"/>
    </row>
    <row r="1251" spans="1:1">
      <c r="A1251" s="12"/>
    </row>
    <row r="1252" spans="1:1">
      <c r="A1252" s="12"/>
    </row>
    <row r="1253" spans="1:1">
      <c r="A1253" s="12"/>
    </row>
    <row r="1254" spans="1:1">
      <c r="A1254" s="12"/>
    </row>
    <row r="1255" spans="1:1">
      <c r="A1255" s="12"/>
    </row>
    <row r="1256" spans="1:1">
      <c r="A1256" s="12"/>
    </row>
    <row r="1257" spans="1:1">
      <c r="A1257" s="12"/>
    </row>
    <row r="1258" spans="1:1">
      <c r="A1258" s="12"/>
    </row>
    <row r="1259" spans="1:1">
      <c r="A1259" s="12"/>
    </row>
    <row r="1260" spans="1:1">
      <c r="A1260" s="12"/>
    </row>
    <row r="1261" spans="1:1">
      <c r="A1261" s="12"/>
    </row>
    <row r="1262" spans="1:1">
      <c r="A1262" s="12"/>
    </row>
    <row r="1263" spans="1:1">
      <c r="A1263" s="12"/>
    </row>
    <row r="1264" spans="1:1">
      <c r="A1264" s="12"/>
    </row>
    <row r="1265" spans="1:1">
      <c r="A1265" s="12"/>
    </row>
    <row r="1266" spans="1:1">
      <c r="A1266" s="12"/>
    </row>
    <row r="1267" spans="1:1">
      <c r="A1267" s="12"/>
    </row>
    <row r="1268" spans="1:1">
      <c r="A1268" s="12"/>
    </row>
    <row r="1269" spans="1:1">
      <c r="A1269" s="12"/>
    </row>
    <row r="1270" spans="1:1">
      <c r="A1270" s="12"/>
    </row>
    <row r="1271" spans="1:1">
      <c r="A1271" s="12"/>
    </row>
    <row r="1272" spans="1:1">
      <c r="A1272" s="12"/>
    </row>
    <row r="1273" spans="1:1">
      <c r="A1273" s="12"/>
    </row>
    <row r="1274" spans="1:1">
      <c r="A1274" s="12"/>
    </row>
    <row r="1275" spans="1:1">
      <c r="A1275" s="12"/>
    </row>
    <row r="1276" spans="1:1">
      <c r="A1276" s="12"/>
    </row>
    <row r="1277" spans="1:1">
      <c r="A1277" s="12"/>
    </row>
    <row r="1278" spans="1:1">
      <c r="A1278" s="12"/>
    </row>
    <row r="1279" spans="1:1">
      <c r="A1279" s="12"/>
    </row>
    <row r="1280" spans="1:1">
      <c r="A1280" s="12"/>
    </row>
    <row r="1281" spans="1:1">
      <c r="A1281" s="12"/>
    </row>
    <row r="1282" spans="1:1">
      <c r="A1282" s="12"/>
    </row>
    <row r="1283" spans="1:1">
      <c r="A1283" s="12"/>
    </row>
    <row r="1284" spans="1:1">
      <c r="A1284" s="12"/>
    </row>
    <row r="1285" spans="1:1">
      <c r="A1285" s="12"/>
    </row>
    <row r="1286" spans="1:1">
      <c r="A1286" s="12"/>
    </row>
    <row r="1287" spans="1:1">
      <c r="A1287" s="12"/>
    </row>
    <row r="1288" spans="1:1">
      <c r="A1288" s="12"/>
    </row>
    <row r="1289" spans="1:1">
      <c r="A1289" s="12"/>
    </row>
    <row r="1290" spans="1:1">
      <c r="A1290" s="12"/>
    </row>
    <row r="1291" spans="1:1">
      <c r="A1291" s="12"/>
    </row>
    <row r="1292" spans="1:1">
      <c r="A1292" s="12"/>
    </row>
    <row r="1293" spans="1:1">
      <c r="A1293" s="12"/>
    </row>
    <row r="1294" spans="1:1">
      <c r="A1294" s="12"/>
    </row>
    <row r="1295" spans="1:1">
      <c r="A1295" s="12"/>
    </row>
    <row r="1296" spans="1:1">
      <c r="A1296" s="12"/>
    </row>
    <row r="1297" spans="1:1">
      <c r="A1297" s="12"/>
    </row>
    <row r="1298" spans="1:1">
      <c r="A1298" s="12"/>
    </row>
    <row r="1299" spans="1:1">
      <c r="A1299" s="12"/>
    </row>
    <row r="1300" spans="1:1">
      <c r="A1300" s="12"/>
    </row>
    <row r="1301" spans="1:1">
      <c r="A1301" s="12"/>
    </row>
    <row r="1302" spans="1:1">
      <c r="A1302" s="12"/>
    </row>
    <row r="1303" spans="1:1">
      <c r="A1303" s="12"/>
    </row>
    <row r="1304" spans="1:1">
      <c r="A1304" s="12"/>
    </row>
    <row r="1305" spans="1:1">
      <c r="A1305" s="12"/>
    </row>
    <row r="1306" spans="1:1">
      <c r="A1306" s="12"/>
    </row>
    <row r="1307" spans="1:1">
      <c r="A1307" s="12"/>
    </row>
    <row r="1308" spans="1:1">
      <c r="A1308" s="12"/>
    </row>
    <row r="1309" spans="1:1">
      <c r="A1309" s="12"/>
    </row>
    <row r="1310" spans="1:1">
      <c r="A1310" s="12"/>
    </row>
    <row r="1311" spans="1:1">
      <c r="A1311" s="12"/>
    </row>
    <row r="1312" spans="1:1">
      <c r="A1312" s="12"/>
    </row>
    <row r="1313" spans="1:1">
      <c r="A1313" s="12"/>
    </row>
    <row r="1314" spans="1:1">
      <c r="A1314" s="12"/>
    </row>
    <row r="1315" spans="1:1">
      <c r="A1315" s="12"/>
    </row>
    <row r="1316" spans="1:1">
      <c r="A1316" s="12"/>
    </row>
    <row r="1317" spans="1:1">
      <c r="A1317" s="12"/>
    </row>
    <row r="1318" spans="1:1">
      <c r="A1318" s="12"/>
    </row>
    <row r="1319" spans="1:1">
      <c r="A1319" s="12"/>
    </row>
    <row r="1320" spans="1:1">
      <c r="A1320" s="12"/>
    </row>
    <row r="1321" spans="1:1">
      <c r="A1321" s="12"/>
    </row>
    <row r="1322" spans="1:1">
      <c r="A1322" s="12"/>
    </row>
    <row r="1323" spans="1:1">
      <c r="A1323" s="12"/>
    </row>
    <row r="1324" spans="1:1">
      <c r="A1324" s="12"/>
    </row>
    <row r="1325" spans="1:1">
      <c r="A1325" s="12"/>
    </row>
    <row r="1326" spans="1:1">
      <c r="A1326" s="12"/>
    </row>
    <row r="1327" spans="1:1">
      <c r="A1327" s="12"/>
    </row>
    <row r="1328" spans="1:1">
      <c r="A1328" s="12"/>
    </row>
    <row r="1329" spans="1:1">
      <c r="A1329" s="12"/>
    </row>
    <row r="1330" spans="1:1">
      <c r="A1330" s="12"/>
    </row>
    <row r="1331" spans="1:1">
      <c r="A1331" s="12"/>
    </row>
    <row r="1332" spans="1:1">
      <c r="A1332" s="12"/>
    </row>
    <row r="1333" spans="1:1">
      <c r="A1333" s="12"/>
    </row>
    <row r="1334" spans="1:1">
      <c r="A1334" s="12"/>
    </row>
    <row r="1335" spans="1:1">
      <c r="A1335" s="12"/>
    </row>
    <row r="1336" spans="1:1">
      <c r="A1336" s="12"/>
    </row>
    <row r="1337" spans="1:1">
      <c r="A1337" s="12"/>
    </row>
    <row r="1338" spans="1:1">
      <c r="A1338" s="12"/>
    </row>
    <row r="1339" spans="1:1">
      <c r="A1339" s="12"/>
    </row>
    <row r="1340" spans="1:1">
      <c r="A1340" s="12"/>
    </row>
    <row r="1341" spans="1:1">
      <c r="A1341" s="12"/>
    </row>
    <row r="1342" spans="1:1">
      <c r="A1342" s="12"/>
    </row>
    <row r="1343" spans="1:1">
      <c r="A1343" s="12"/>
    </row>
    <row r="1344" spans="1:1">
      <c r="A1344" s="12"/>
    </row>
    <row r="1345" spans="1:1">
      <c r="A1345" s="12"/>
    </row>
    <row r="1346" spans="1:1">
      <c r="A1346" s="12"/>
    </row>
    <row r="1347" spans="1:1">
      <c r="A1347" s="12"/>
    </row>
    <row r="1348" spans="1:1">
      <c r="A1348" s="12"/>
    </row>
    <row r="1349" spans="1:1">
      <c r="A1349" s="12"/>
    </row>
    <row r="1350" spans="1:1">
      <c r="A1350" s="12"/>
    </row>
    <row r="1351" spans="1:1">
      <c r="A1351" s="12"/>
    </row>
    <row r="1352" spans="1:1">
      <c r="A1352" s="12"/>
    </row>
    <row r="1353" spans="1:1">
      <c r="A1353" s="12"/>
    </row>
    <row r="1354" spans="1:1">
      <c r="A1354" s="12"/>
    </row>
    <row r="1355" spans="1:1">
      <c r="A1355" s="12"/>
    </row>
    <row r="1356" spans="1:1">
      <c r="A1356" s="12"/>
    </row>
    <row r="1357" spans="1:1">
      <c r="A1357" s="12"/>
    </row>
    <row r="1358" spans="1:1">
      <c r="A1358" s="12"/>
    </row>
    <row r="1359" spans="1:1">
      <c r="A1359" s="12"/>
    </row>
    <row r="1360" spans="1:1">
      <c r="A1360" s="12"/>
    </row>
    <row r="1361" spans="1:1">
      <c r="A1361" s="12"/>
    </row>
    <row r="1362" spans="1:1">
      <c r="A1362" s="12"/>
    </row>
    <row r="1363" spans="1:1">
      <c r="A1363" s="12"/>
    </row>
    <row r="1364" spans="1:1">
      <c r="A1364" s="12"/>
    </row>
    <row r="1365" spans="1:1">
      <c r="A1365" s="12"/>
    </row>
    <row r="1366" spans="1:1">
      <c r="A1366" s="12"/>
    </row>
    <row r="1367" spans="1:1">
      <c r="A1367" s="12"/>
    </row>
    <row r="1368" spans="1:1">
      <c r="A1368" s="12"/>
    </row>
    <row r="1369" spans="1:1">
      <c r="A1369" s="12"/>
    </row>
    <row r="1370" spans="1:1">
      <c r="A1370" s="12"/>
    </row>
    <row r="1371" spans="1:1">
      <c r="A1371" s="12"/>
    </row>
    <row r="1372" spans="1:1">
      <c r="A1372" s="12"/>
    </row>
    <row r="1373" spans="1:1">
      <c r="A1373" s="12"/>
    </row>
    <row r="1374" spans="1:1">
      <c r="A1374" s="12"/>
    </row>
    <row r="1375" spans="1:1">
      <c r="A1375" s="12"/>
    </row>
    <row r="1376" spans="1:1">
      <c r="A1376" s="12"/>
    </row>
    <row r="1377" spans="1:1">
      <c r="A1377" s="12"/>
    </row>
    <row r="1378" spans="1:1">
      <c r="A1378" s="12"/>
    </row>
    <row r="1379" spans="1:1">
      <c r="A1379" s="12"/>
    </row>
    <row r="1380" spans="1:1">
      <c r="A1380" s="12"/>
    </row>
    <row r="1381" spans="1:1">
      <c r="A1381" s="12"/>
    </row>
    <row r="1382" spans="1:1">
      <c r="A1382" s="12"/>
    </row>
    <row r="1383" spans="1:1">
      <c r="A1383" s="12"/>
    </row>
    <row r="1384" spans="1:1">
      <c r="A1384" s="12"/>
    </row>
    <row r="1385" spans="1:1">
      <c r="A1385" s="12"/>
    </row>
    <row r="1386" spans="1:1">
      <c r="A1386" s="12"/>
    </row>
    <row r="1387" spans="1:1">
      <c r="A1387" s="12"/>
    </row>
    <row r="1388" spans="1:1">
      <c r="A1388" s="12"/>
    </row>
    <row r="1389" spans="1:1">
      <c r="A1389" s="12"/>
    </row>
    <row r="1390" spans="1:1">
      <c r="A1390" s="12"/>
    </row>
    <row r="1391" spans="1:1">
      <c r="A1391" s="12"/>
    </row>
    <row r="1392" spans="1:1">
      <c r="A1392" s="12"/>
    </row>
    <row r="1393" spans="1:1">
      <c r="A1393" s="12"/>
    </row>
    <row r="1394" spans="1:1">
      <c r="A1394" s="12"/>
    </row>
    <row r="1395" spans="1:1">
      <c r="A1395" s="12"/>
    </row>
    <row r="1396" spans="1:1">
      <c r="A1396" s="12"/>
    </row>
    <row r="1397" spans="1:1">
      <c r="A1397" s="12"/>
    </row>
    <row r="1398" spans="1:1">
      <c r="A1398" s="12"/>
    </row>
    <row r="1399" spans="1:1">
      <c r="A1399" s="12"/>
    </row>
    <row r="1400" spans="1:1">
      <c r="A1400" s="12"/>
    </row>
    <row r="1401" spans="1:1">
      <c r="A1401" s="12"/>
    </row>
    <row r="1402" spans="1:1">
      <c r="A1402" s="12"/>
    </row>
    <row r="1403" spans="1:1">
      <c r="A1403" s="12"/>
    </row>
    <row r="1404" spans="1:1">
      <c r="A1404" s="12"/>
    </row>
    <row r="1405" spans="1:1">
      <c r="A1405" s="12"/>
    </row>
    <row r="1406" spans="1:1">
      <c r="A1406" s="12"/>
    </row>
    <row r="1407" spans="1:1">
      <c r="A1407" s="12"/>
    </row>
    <row r="1408" spans="1:1">
      <c r="A1408" s="12"/>
    </row>
    <row r="1409" spans="1:1">
      <c r="A1409" s="12"/>
    </row>
    <row r="1410" spans="1:1">
      <c r="A1410" s="12"/>
    </row>
    <row r="1411" spans="1:1">
      <c r="A1411" s="12"/>
    </row>
    <row r="1412" spans="1:1">
      <c r="A1412" s="12"/>
    </row>
    <row r="1413" spans="1:1">
      <c r="A1413" s="12"/>
    </row>
    <row r="1414" spans="1:1">
      <c r="A1414" s="12"/>
    </row>
    <row r="1415" spans="1:1">
      <c r="A1415" s="12"/>
    </row>
    <row r="1416" spans="1:1">
      <c r="A1416" s="12"/>
    </row>
    <row r="1417" spans="1:1">
      <c r="A1417" s="12"/>
    </row>
    <row r="1418" spans="1:1">
      <c r="A1418" s="12"/>
    </row>
    <row r="1419" spans="1:1">
      <c r="A1419" s="12"/>
    </row>
    <row r="1420" spans="1:1">
      <c r="A1420" s="12"/>
    </row>
    <row r="1421" spans="1:1">
      <c r="A1421" s="12"/>
    </row>
    <row r="1422" spans="1:1">
      <c r="A1422" s="12"/>
    </row>
    <row r="1423" spans="1:1">
      <c r="A1423" s="12"/>
    </row>
    <row r="1424" spans="1:1">
      <c r="A1424" s="12"/>
    </row>
    <row r="1425" spans="1:1">
      <c r="A1425" s="12"/>
    </row>
    <row r="1426" spans="1:1">
      <c r="A1426" s="12"/>
    </row>
    <row r="1427" spans="1:1">
      <c r="A1427" s="12"/>
    </row>
    <row r="1428" spans="1:1">
      <c r="A1428" s="12"/>
    </row>
    <row r="1429" spans="1:1">
      <c r="A1429" s="12"/>
    </row>
    <row r="1430" spans="1:1">
      <c r="A1430" s="12"/>
    </row>
    <row r="1431" spans="1:1">
      <c r="A1431" s="12"/>
    </row>
    <row r="1432" spans="1:1">
      <c r="A1432" s="12"/>
    </row>
    <row r="1433" spans="1:1">
      <c r="A1433" s="12"/>
    </row>
    <row r="1434" spans="1:1">
      <c r="A1434" s="12"/>
    </row>
    <row r="1435" spans="1:1">
      <c r="A1435" s="12"/>
    </row>
    <row r="1436" spans="1:1">
      <c r="A1436" s="12"/>
    </row>
    <row r="1437" spans="1:1">
      <c r="A1437" s="12"/>
    </row>
    <row r="1438" spans="1:1">
      <c r="A1438" s="12"/>
    </row>
    <row r="1439" spans="1:1">
      <c r="A1439" s="12"/>
    </row>
    <row r="1440" spans="1:1">
      <c r="A1440" s="12"/>
    </row>
    <row r="1441" spans="1:1">
      <c r="A1441" s="12"/>
    </row>
    <row r="1442" spans="1:1">
      <c r="A1442" s="12"/>
    </row>
    <row r="1443" spans="1:1">
      <c r="A1443" s="12"/>
    </row>
    <row r="1444" spans="1:1">
      <c r="A1444" s="12"/>
    </row>
    <row r="1445" spans="1:1">
      <c r="A1445" s="12"/>
    </row>
    <row r="1446" spans="1:1">
      <c r="A1446" s="12"/>
    </row>
    <row r="1447" spans="1:1">
      <c r="A1447" s="12"/>
    </row>
    <row r="1448" spans="1:1">
      <c r="A1448" s="12"/>
    </row>
    <row r="1449" spans="1:1">
      <c r="A1449" s="12"/>
    </row>
    <row r="1450" spans="1:1">
      <c r="A1450" s="12"/>
    </row>
    <row r="1451" spans="1:1">
      <c r="A1451" s="12"/>
    </row>
    <row r="1452" spans="1:1">
      <c r="A1452" s="12"/>
    </row>
    <row r="1453" spans="1:1">
      <c r="A1453" s="12"/>
    </row>
    <row r="1454" spans="1:1">
      <c r="A1454" s="12"/>
    </row>
    <row r="1455" spans="1:1">
      <c r="A1455" s="12"/>
    </row>
    <row r="1456" spans="1:1">
      <c r="A1456" s="12"/>
    </row>
    <row r="1457" spans="1:1">
      <c r="A1457" s="12"/>
    </row>
    <row r="1458" spans="1:1">
      <c r="A1458" s="12"/>
    </row>
    <row r="1459" spans="1:1">
      <c r="A1459" s="12"/>
    </row>
    <row r="1460" spans="1:1">
      <c r="A1460" s="12"/>
    </row>
    <row r="1461" spans="1:1">
      <c r="A1461" s="12"/>
    </row>
    <row r="1462" spans="1:1">
      <c r="A1462" s="12"/>
    </row>
    <row r="1463" spans="1:1">
      <c r="A1463" s="12"/>
    </row>
    <row r="1464" spans="1:1">
      <c r="A1464" s="12"/>
    </row>
    <row r="1465" spans="1:1">
      <c r="A1465" s="12"/>
    </row>
    <row r="1466" spans="1:1">
      <c r="A1466" s="12"/>
    </row>
    <row r="1467" spans="1:1">
      <c r="A1467" s="12"/>
    </row>
    <row r="1468" spans="1:1">
      <c r="A1468" s="12"/>
    </row>
    <row r="1469" spans="1:1">
      <c r="A1469" s="12"/>
    </row>
    <row r="1470" spans="1:1">
      <c r="A1470" s="12"/>
    </row>
    <row r="1471" spans="1:1">
      <c r="A1471" s="12"/>
    </row>
    <row r="1472" spans="1:1">
      <c r="A1472" s="12"/>
    </row>
    <row r="1473" spans="1:1">
      <c r="A1473" s="12"/>
    </row>
    <row r="1474" spans="1:1">
      <c r="A1474" s="12"/>
    </row>
    <row r="1475" spans="1:1">
      <c r="A1475" s="12"/>
    </row>
    <row r="1476" spans="1:1">
      <c r="A1476" s="12"/>
    </row>
    <row r="1477" spans="1:1">
      <c r="A1477" s="12"/>
    </row>
    <row r="1478" spans="1:1">
      <c r="A1478" s="12"/>
    </row>
    <row r="1479" spans="1:1">
      <c r="A1479" s="12"/>
    </row>
    <row r="1480" spans="1:1">
      <c r="A1480" s="12"/>
    </row>
    <row r="1481" spans="1:1">
      <c r="A1481" s="12"/>
    </row>
    <row r="1482" spans="1:1">
      <c r="A1482" s="12"/>
    </row>
    <row r="1483" spans="1:1">
      <c r="A1483" s="12"/>
    </row>
    <row r="1484" spans="1:1">
      <c r="A1484" s="12"/>
    </row>
    <row r="1485" spans="1:1">
      <c r="A1485" s="12"/>
    </row>
    <row r="1486" spans="1:1">
      <c r="A1486" s="12"/>
    </row>
    <row r="1487" spans="1:1">
      <c r="A1487" s="12"/>
    </row>
    <row r="1488" spans="1:1">
      <c r="A1488" s="12"/>
    </row>
    <row r="1489" spans="1:1">
      <c r="A1489" s="12"/>
    </row>
    <row r="1490" spans="1:1">
      <c r="A1490" s="12"/>
    </row>
    <row r="1491" spans="1:1">
      <c r="A1491" s="12"/>
    </row>
    <row r="1492" spans="1:1">
      <c r="A1492" s="12"/>
    </row>
    <row r="1493" spans="1:1">
      <c r="A1493" s="12"/>
    </row>
    <row r="1494" spans="1:1">
      <c r="A1494" s="12"/>
    </row>
    <row r="1495" spans="1:1">
      <c r="A1495" s="12"/>
    </row>
    <row r="1496" spans="1:1">
      <c r="A1496" s="12"/>
    </row>
    <row r="1497" spans="1:1">
      <c r="A1497" s="12"/>
    </row>
    <row r="1498" spans="1:1">
      <c r="A1498" s="12"/>
    </row>
    <row r="1499" spans="1:1">
      <c r="A1499" s="12"/>
    </row>
    <row r="1500" spans="1:1">
      <c r="A1500" s="12"/>
    </row>
    <row r="1501" spans="1:1">
      <c r="A1501" s="12"/>
    </row>
    <row r="1502" spans="1:1">
      <c r="A1502" s="12"/>
    </row>
    <row r="1503" spans="1:1">
      <c r="A1503" s="12"/>
    </row>
    <row r="1504" spans="1:1">
      <c r="A1504" s="12"/>
    </row>
    <row r="1505" spans="1:1">
      <c r="A1505" s="12"/>
    </row>
    <row r="1506" spans="1:1">
      <c r="A1506" s="12"/>
    </row>
    <row r="1507" spans="1:1">
      <c r="A1507" s="12"/>
    </row>
    <row r="1508" spans="1:1">
      <c r="A1508" s="12"/>
    </row>
    <row r="1509" spans="1:1">
      <c r="A1509" s="12"/>
    </row>
    <row r="1510" spans="1:1">
      <c r="A1510" s="12"/>
    </row>
    <row r="1511" spans="1:1">
      <c r="A1511" s="12"/>
    </row>
    <row r="1512" spans="1:1">
      <c r="A1512" s="12"/>
    </row>
    <row r="1513" spans="1:1">
      <c r="A1513" s="12"/>
    </row>
    <row r="1514" spans="1:1">
      <c r="A1514" s="12"/>
    </row>
    <row r="1515" spans="1:1">
      <c r="A1515" s="12"/>
    </row>
    <row r="1516" spans="1:1">
      <c r="A1516" s="12"/>
    </row>
    <row r="1517" spans="1:1">
      <c r="A1517" s="12"/>
    </row>
    <row r="1518" spans="1:1">
      <c r="A1518" s="12"/>
    </row>
    <row r="1519" spans="1:1">
      <c r="A1519" s="12"/>
    </row>
    <row r="1520" spans="1:1">
      <c r="A1520" s="12"/>
    </row>
    <row r="1521" spans="1:1">
      <c r="A1521" s="12"/>
    </row>
    <row r="1522" spans="1:1">
      <c r="A1522" s="12"/>
    </row>
    <row r="1523" spans="1:1">
      <c r="A1523" s="12"/>
    </row>
    <row r="1524" spans="1:1">
      <c r="A1524" s="12"/>
    </row>
    <row r="1525" spans="1:1">
      <c r="A1525" s="12"/>
    </row>
    <row r="1526" spans="1:1">
      <c r="A1526" s="12"/>
    </row>
    <row r="1527" spans="1:1">
      <c r="A1527" s="12"/>
    </row>
    <row r="1528" spans="1:1">
      <c r="A1528" s="12"/>
    </row>
    <row r="1529" spans="1:1">
      <c r="A1529" s="12"/>
    </row>
    <row r="1530" spans="1:1">
      <c r="A1530" s="12"/>
    </row>
    <row r="1531" spans="1:1">
      <c r="A1531" s="12"/>
    </row>
    <row r="1532" spans="1:1">
      <c r="A1532" s="12"/>
    </row>
    <row r="1533" spans="1:1">
      <c r="A1533" s="12"/>
    </row>
    <row r="1534" spans="1:1">
      <c r="A1534" s="12"/>
    </row>
    <row r="1535" spans="1:1">
      <c r="A1535" s="12"/>
    </row>
    <row r="1536" spans="1:1">
      <c r="A1536" s="12"/>
    </row>
    <row r="1537" spans="1:1">
      <c r="A1537" s="12"/>
    </row>
    <row r="1538" spans="1:1">
      <c r="A1538" s="12"/>
    </row>
    <row r="1539" spans="1:1">
      <c r="A1539" s="12"/>
    </row>
    <row r="1540" spans="1:1">
      <c r="A1540" s="12"/>
    </row>
    <row r="1541" spans="1:1">
      <c r="A1541" s="12"/>
    </row>
    <row r="1542" spans="1:1">
      <c r="A1542" s="12"/>
    </row>
    <row r="1543" spans="1:1">
      <c r="A1543" s="12"/>
    </row>
    <row r="1544" spans="1:1">
      <c r="A1544" s="12"/>
    </row>
    <row r="1545" spans="1:1">
      <c r="A1545" s="12"/>
    </row>
    <row r="1546" spans="1:1">
      <c r="A1546" s="12"/>
    </row>
    <row r="1547" spans="1:1">
      <c r="A1547" s="12"/>
    </row>
    <row r="1548" spans="1:1">
      <c r="A1548" s="12"/>
    </row>
    <row r="1549" spans="1:1">
      <c r="A1549" s="12"/>
    </row>
    <row r="1550" spans="1:1">
      <c r="A1550" s="12"/>
    </row>
    <row r="1551" spans="1:1">
      <c r="A1551" s="12"/>
    </row>
    <row r="1552" spans="1:1">
      <c r="A1552" s="12"/>
    </row>
    <row r="1553" spans="1:1">
      <c r="A1553" s="12"/>
    </row>
    <row r="1554" spans="1:1">
      <c r="A1554" s="12"/>
    </row>
    <row r="1555" spans="1:1">
      <c r="A1555" s="12"/>
    </row>
    <row r="1556" spans="1:1">
      <c r="A1556" s="12"/>
    </row>
    <row r="1557" spans="1:1">
      <c r="A1557" s="12"/>
    </row>
    <row r="1558" spans="1:1">
      <c r="A1558" s="12"/>
    </row>
    <row r="1559" spans="1:1">
      <c r="A1559" s="12"/>
    </row>
    <row r="1560" spans="1:1">
      <c r="A1560" s="12"/>
    </row>
    <row r="1561" spans="1:1">
      <c r="A1561" s="12"/>
    </row>
    <row r="1562" spans="1:1">
      <c r="A1562" s="12"/>
    </row>
    <row r="1563" spans="1:1">
      <c r="A1563" s="12"/>
    </row>
    <row r="1564" spans="1:1">
      <c r="A1564" s="12"/>
    </row>
    <row r="1565" spans="1:1">
      <c r="A1565" s="12"/>
    </row>
    <row r="1566" spans="1:1">
      <c r="A1566" s="12"/>
    </row>
    <row r="1567" spans="1:1">
      <c r="A1567" s="12"/>
    </row>
    <row r="1568" spans="1:1">
      <c r="A1568" s="12"/>
    </row>
    <row r="1569" spans="1:1">
      <c r="A1569" s="12"/>
    </row>
    <row r="1570" spans="1:1">
      <c r="A1570" s="12"/>
    </row>
    <row r="1571" spans="1:1">
      <c r="A1571" s="12"/>
    </row>
    <row r="1572" spans="1:1">
      <c r="A1572" s="12"/>
    </row>
    <row r="1573" spans="1:1">
      <c r="A1573" s="12"/>
    </row>
    <row r="1574" spans="1:1">
      <c r="A1574" s="12"/>
    </row>
    <row r="1575" spans="1:1">
      <c r="A1575" s="12"/>
    </row>
    <row r="1576" spans="1:1">
      <c r="A1576" s="12"/>
    </row>
    <row r="1577" spans="1:1">
      <c r="A1577" s="12"/>
    </row>
    <row r="1578" spans="1:1">
      <c r="A1578" s="12"/>
    </row>
    <row r="1579" spans="1:1">
      <c r="A1579" s="12"/>
    </row>
    <row r="1580" spans="1:1">
      <c r="A1580" s="12"/>
    </row>
    <row r="1581" spans="1:1">
      <c r="A1581" s="12"/>
    </row>
    <row r="1582" spans="1:1">
      <c r="A1582" s="12"/>
    </row>
    <row r="1583" spans="1:1">
      <c r="A1583" s="12"/>
    </row>
    <row r="1584" spans="1:1">
      <c r="A1584" s="12"/>
    </row>
    <row r="1585" spans="1:1">
      <c r="A1585" s="12"/>
    </row>
    <row r="1586" spans="1:1">
      <c r="A1586" s="12"/>
    </row>
    <row r="1587" spans="1:1">
      <c r="A1587" s="12"/>
    </row>
    <row r="1588" spans="1:1">
      <c r="A1588" s="12"/>
    </row>
    <row r="1589" spans="1:1">
      <c r="A1589" s="12"/>
    </row>
    <row r="1590" spans="1:1">
      <c r="A1590" s="12"/>
    </row>
    <row r="1591" spans="1:1">
      <c r="A1591" s="12"/>
    </row>
    <row r="1592" spans="1:1">
      <c r="A1592" s="12"/>
    </row>
    <row r="1593" spans="1:1">
      <c r="A1593" s="12"/>
    </row>
    <row r="1594" spans="1:1">
      <c r="A1594" s="12"/>
    </row>
    <row r="1595" spans="1:1">
      <c r="A1595" s="12"/>
    </row>
    <row r="1596" spans="1:1">
      <c r="A1596" s="12"/>
    </row>
    <row r="1597" spans="1:1">
      <c r="A1597" s="12"/>
    </row>
    <row r="1598" spans="1:1">
      <c r="A1598" s="12"/>
    </row>
    <row r="1599" spans="1:1">
      <c r="A1599" s="12"/>
    </row>
    <row r="1600" spans="1:1">
      <c r="A1600" s="12"/>
    </row>
    <row r="1601" spans="1:1">
      <c r="A1601" s="12"/>
    </row>
    <row r="1602" spans="1:1">
      <c r="A1602" s="12"/>
    </row>
    <row r="1603" spans="1:1">
      <c r="A1603" s="12"/>
    </row>
    <row r="1604" spans="1:1">
      <c r="A1604" s="12"/>
    </row>
    <row r="1605" spans="1:1">
      <c r="A1605" s="12"/>
    </row>
    <row r="1606" spans="1:1">
      <c r="A1606" s="12"/>
    </row>
    <row r="1607" spans="1:1">
      <c r="A1607" s="12"/>
    </row>
    <row r="1608" spans="1:1">
      <c r="A1608" s="12"/>
    </row>
    <row r="1609" spans="1:1">
      <c r="A1609" s="12"/>
    </row>
    <row r="1610" spans="1:1">
      <c r="A1610" s="12"/>
    </row>
    <row r="1611" spans="1:1">
      <c r="A1611" s="12"/>
    </row>
    <row r="1612" spans="1:1">
      <c r="A1612" s="12"/>
    </row>
    <row r="1613" spans="1:1">
      <c r="A1613" s="12"/>
    </row>
    <row r="1614" spans="1:1">
      <c r="A1614" s="12"/>
    </row>
    <row r="1615" spans="1:1">
      <c r="A1615" s="12"/>
    </row>
    <row r="1616" spans="1:1">
      <c r="A1616" s="12"/>
    </row>
    <row r="1617" spans="1:1">
      <c r="A1617" s="12"/>
    </row>
    <row r="1618" spans="1:1">
      <c r="A1618" s="12"/>
    </row>
    <row r="1619" spans="1:1">
      <c r="A1619" s="12"/>
    </row>
    <row r="1620" spans="1:1">
      <c r="A1620" s="12"/>
    </row>
    <row r="1621" spans="1:1">
      <c r="A1621" s="12"/>
    </row>
    <row r="1622" spans="1:1">
      <c r="A1622" s="12"/>
    </row>
    <row r="1623" spans="1:1">
      <c r="A1623" s="12"/>
    </row>
    <row r="1624" spans="1:1">
      <c r="A1624" s="12"/>
    </row>
    <row r="1625" spans="1:1">
      <c r="A1625" s="12"/>
    </row>
    <row r="1626" spans="1:1">
      <c r="A1626" s="12"/>
    </row>
    <row r="1627" spans="1:1">
      <c r="A1627" s="12"/>
    </row>
    <row r="1628" spans="1:1">
      <c r="A1628" s="12"/>
    </row>
    <row r="1629" spans="1:1">
      <c r="A1629" s="12"/>
    </row>
    <row r="1630" spans="1:1">
      <c r="A1630" s="12"/>
    </row>
    <row r="1631" spans="1:1">
      <c r="A1631" s="12"/>
    </row>
    <row r="1632" spans="1:1">
      <c r="A1632" s="12"/>
    </row>
    <row r="1633" spans="1:1">
      <c r="A1633" s="12"/>
    </row>
    <row r="1634" spans="1:1">
      <c r="A1634" s="12"/>
    </row>
    <row r="1635" spans="1:1">
      <c r="A1635" s="12"/>
    </row>
    <row r="1636" spans="1:1">
      <c r="A1636" s="12"/>
    </row>
    <row r="1637" spans="1:1">
      <c r="A1637" s="12"/>
    </row>
    <row r="1638" spans="1:1">
      <c r="A1638" s="12"/>
    </row>
    <row r="1639" spans="1:1">
      <c r="A1639" s="12"/>
    </row>
    <row r="1640" spans="1:1">
      <c r="A1640" s="12"/>
    </row>
    <row r="1641" spans="1:1">
      <c r="A1641" s="12"/>
    </row>
    <row r="1642" spans="1:1">
      <c r="A1642" s="12"/>
    </row>
    <row r="1643" spans="1:1">
      <c r="A1643" s="12"/>
    </row>
    <row r="1644" spans="1:1">
      <c r="A1644" s="12"/>
    </row>
    <row r="1645" spans="1:1">
      <c r="A1645" s="12"/>
    </row>
    <row r="1646" spans="1:1">
      <c r="A1646" s="12"/>
    </row>
    <row r="1647" spans="1:1">
      <c r="A1647" s="12"/>
    </row>
    <row r="1648" spans="1:1">
      <c r="A1648" s="12"/>
    </row>
    <row r="1649" spans="1:1">
      <c r="A1649" s="12"/>
    </row>
    <row r="1650" spans="1:1">
      <c r="A1650" s="12"/>
    </row>
    <row r="1651" spans="1:1">
      <c r="A1651" s="12"/>
    </row>
    <row r="1652" spans="1:1">
      <c r="A1652" s="12"/>
    </row>
    <row r="1653" spans="1:1">
      <c r="A1653" s="12"/>
    </row>
    <row r="1654" spans="1:1">
      <c r="A1654" s="12"/>
    </row>
    <row r="1655" spans="1:1">
      <c r="A1655" s="12"/>
    </row>
    <row r="1656" spans="1:1">
      <c r="A1656" s="12"/>
    </row>
    <row r="1657" spans="1:1">
      <c r="A1657" s="12"/>
    </row>
    <row r="1658" spans="1:1">
      <c r="A1658" s="12"/>
    </row>
    <row r="1659" spans="1:1">
      <c r="A1659" s="12"/>
    </row>
    <row r="1660" spans="1:1">
      <c r="A1660" s="12"/>
    </row>
    <row r="1661" spans="1:1">
      <c r="A1661" s="12"/>
    </row>
    <row r="1662" spans="1:1">
      <c r="A1662" s="12"/>
    </row>
    <row r="1663" spans="1:1">
      <c r="A1663" s="12"/>
    </row>
    <row r="1664" spans="1:1">
      <c r="A1664" s="12"/>
    </row>
    <row r="1665" spans="1:1">
      <c r="A1665" s="12"/>
    </row>
    <row r="1666" spans="1:1">
      <c r="A1666" s="12"/>
    </row>
    <row r="1667" spans="1:1">
      <c r="A1667" s="12"/>
    </row>
    <row r="1668" spans="1:1">
      <c r="A1668" s="12"/>
    </row>
    <row r="1669" spans="1:1">
      <c r="A1669" s="12"/>
    </row>
    <row r="1670" spans="1:1">
      <c r="A1670" s="12"/>
    </row>
    <row r="1671" spans="1:1">
      <c r="A1671" s="12"/>
    </row>
    <row r="1672" spans="1:1">
      <c r="A1672" s="12"/>
    </row>
    <row r="1673" spans="1:1">
      <c r="A1673" s="12"/>
    </row>
    <row r="1674" spans="1:1">
      <c r="A1674" s="12"/>
    </row>
    <row r="1675" spans="1:1">
      <c r="A1675" s="12"/>
    </row>
    <row r="1676" spans="1:1">
      <c r="A1676" s="12"/>
    </row>
    <row r="1677" spans="1:1">
      <c r="A1677" s="12"/>
    </row>
    <row r="1678" spans="1:1">
      <c r="A1678" s="12"/>
    </row>
    <row r="1679" spans="1:1">
      <c r="A1679" s="12"/>
    </row>
    <row r="1680" spans="1:1">
      <c r="A1680" s="12"/>
    </row>
    <row r="1681" spans="1:1">
      <c r="A1681" s="12"/>
    </row>
    <row r="1682" spans="1:1">
      <c r="A1682" s="12"/>
    </row>
    <row r="1683" spans="1:1">
      <c r="A1683" s="12"/>
    </row>
    <row r="1684" spans="1:1">
      <c r="A1684" s="12"/>
    </row>
    <row r="1685" spans="1:1">
      <c r="A1685" s="12"/>
    </row>
    <row r="1686" spans="1:1">
      <c r="A1686" s="12"/>
    </row>
    <row r="1687" spans="1:1">
      <c r="A1687" s="12"/>
    </row>
    <row r="1688" spans="1:1">
      <c r="A1688" s="12"/>
    </row>
    <row r="1689" spans="1:1">
      <c r="A1689" s="12"/>
    </row>
    <row r="1690" spans="1:1">
      <c r="A1690" s="12"/>
    </row>
    <row r="1691" spans="1:1">
      <c r="A1691" s="12"/>
    </row>
    <row r="1692" spans="1:1">
      <c r="A1692" s="12"/>
    </row>
    <row r="1693" spans="1:1">
      <c r="A1693" s="12"/>
    </row>
    <row r="1694" spans="1:1">
      <c r="A1694" s="12"/>
    </row>
    <row r="1695" spans="1:1">
      <c r="A1695" s="12"/>
    </row>
    <row r="1696" spans="1:1">
      <c r="A1696" s="12"/>
    </row>
    <row r="1697" spans="1:1">
      <c r="A1697" s="12"/>
    </row>
    <row r="1698" spans="1:1">
      <c r="A1698" s="12"/>
    </row>
    <row r="1699" spans="1:1">
      <c r="A1699" s="12"/>
    </row>
    <row r="1700" spans="1:1">
      <c r="A1700" s="12"/>
    </row>
    <row r="1701" spans="1:1">
      <c r="A1701" s="12"/>
    </row>
    <row r="1702" spans="1:1">
      <c r="A1702" s="12"/>
    </row>
    <row r="1703" spans="1:1">
      <c r="A1703" s="12"/>
    </row>
    <row r="1704" spans="1:1">
      <c r="A1704" s="12"/>
    </row>
    <row r="1705" spans="1:1">
      <c r="A1705" s="12"/>
    </row>
    <row r="1706" spans="1:1">
      <c r="A1706" s="12"/>
    </row>
    <row r="1707" spans="1:1">
      <c r="A1707" s="12"/>
    </row>
    <row r="1708" spans="1:1">
      <c r="A1708" s="12"/>
    </row>
    <row r="1709" spans="1:1">
      <c r="A1709" s="12"/>
    </row>
    <row r="1710" spans="1:1">
      <c r="A1710" s="12"/>
    </row>
    <row r="1711" spans="1:1">
      <c r="A1711" s="12"/>
    </row>
    <row r="1712" spans="1:1">
      <c r="A1712" s="12"/>
    </row>
    <row r="1713" spans="1:1">
      <c r="A1713" s="12"/>
    </row>
    <row r="1714" spans="1:1">
      <c r="A1714" s="12"/>
    </row>
    <row r="1715" spans="1:1">
      <c r="A1715" s="12"/>
    </row>
    <row r="1716" spans="1:1">
      <c r="A1716" s="12"/>
    </row>
    <row r="1717" spans="1:1">
      <c r="A1717" s="12"/>
    </row>
    <row r="1718" spans="1:1">
      <c r="A1718" s="12"/>
    </row>
    <row r="1719" spans="1:1">
      <c r="A1719" s="12"/>
    </row>
    <row r="1720" spans="1:1">
      <c r="A1720" s="12"/>
    </row>
    <row r="1721" spans="1:1">
      <c r="A1721" s="12"/>
    </row>
    <row r="1722" spans="1:1">
      <c r="A1722" s="12"/>
    </row>
    <row r="1723" spans="1:1">
      <c r="A1723" s="12"/>
    </row>
    <row r="1724" spans="1:1">
      <c r="A1724" s="12"/>
    </row>
    <row r="1725" spans="1:1">
      <c r="A1725" s="12"/>
    </row>
    <row r="1726" spans="1:1">
      <c r="A1726" s="12"/>
    </row>
    <row r="1727" spans="1:1">
      <c r="A1727" s="12"/>
    </row>
    <row r="1728" spans="1:1">
      <c r="A1728" s="12"/>
    </row>
    <row r="1729" spans="1:1">
      <c r="A1729" s="12"/>
    </row>
    <row r="1730" spans="1:1">
      <c r="A1730" s="12"/>
    </row>
    <row r="1731" spans="1:1">
      <c r="A1731" s="12"/>
    </row>
    <row r="1732" spans="1:1">
      <c r="A1732" s="12"/>
    </row>
    <row r="1733" spans="1:1">
      <c r="A1733" s="12"/>
    </row>
    <row r="1734" spans="1:1">
      <c r="A1734" s="12"/>
    </row>
    <row r="1735" spans="1:1">
      <c r="A1735" s="12"/>
    </row>
    <row r="1736" spans="1:1">
      <c r="A1736" s="12"/>
    </row>
    <row r="1737" spans="1:1">
      <c r="A1737" s="12"/>
    </row>
    <row r="1738" spans="1:1">
      <c r="A1738" s="12"/>
    </row>
    <row r="1739" spans="1:1">
      <c r="A1739" s="12"/>
    </row>
    <row r="1740" spans="1:1">
      <c r="A1740" s="12"/>
    </row>
    <row r="1741" spans="1:1">
      <c r="A1741" s="12"/>
    </row>
    <row r="1742" spans="1:1">
      <c r="A1742" s="12"/>
    </row>
    <row r="1743" spans="1:1">
      <c r="A1743" s="12"/>
    </row>
    <row r="1744" spans="1:1">
      <c r="A1744" s="12"/>
    </row>
    <row r="1745" spans="1:1">
      <c r="A1745" s="12"/>
    </row>
    <row r="1746" spans="1:1">
      <c r="A1746" s="12"/>
    </row>
    <row r="1747" spans="1:1">
      <c r="A1747" s="12"/>
    </row>
    <row r="1748" spans="1:1">
      <c r="A1748" s="12"/>
    </row>
    <row r="1749" spans="1:1">
      <c r="A1749" s="12"/>
    </row>
    <row r="1750" spans="1:1">
      <c r="A1750" s="12"/>
    </row>
    <row r="1751" spans="1:1">
      <c r="A1751" s="12"/>
    </row>
    <row r="1752" spans="1:1">
      <c r="A1752" s="12"/>
    </row>
    <row r="1753" spans="1:1">
      <c r="A1753" s="12"/>
    </row>
    <row r="1754" spans="1:1">
      <c r="A1754" s="12"/>
    </row>
    <row r="1755" spans="1:1">
      <c r="A1755" s="12"/>
    </row>
    <row r="1756" spans="1:1">
      <c r="A1756" s="12"/>
    </row>
    <row r="1757" spans="1:1">
      <c r="A1757" s="12"/>
    </row>
    <row r="1758" spans="1:1">
      <c r="A1758" s="12"/>
    </row>
    <row r="1759" spans="1:1">
      <c r="A1759" s="12"/>
    </row>
    <row r="1760" spans="1:1">
      <c r="A1760" s="12"/>
    </row>
    <row r="1761" spans="1:1">
      <c r="A1761" s="12"/>
    </row>
    <row r="1762" spans="1:1">
      <c r="A1762" s="12"/>
    </row>
    <row r="1763" spans="1:1">
      <c r="A1763" s="12"/>
    </row>
    <row r="1764" spans="1:1">
      <c r="A1764" s="12"/>
    </row>
    <row r="1765" spans="1:1">
      <c r="A1765" s="12"/>
    </row>
    <row r="1766" spans="1:1">
      <c r="A1766" s="12"/>
    </row>
    <row r="1767" spans="1:1">
      <c r="A1767" s="12"/>
    </row>
    <row r="1768" spans="1:1">
      <c r="A1768" s="12"/>
    </row>
    <row r="1769" spans="1:1">
      <c r="A1769" s="12"/>
    </row>
    <row r="1770" spans="1:1">
      <c r="A1770" s="12"/>
    </row>
    <row r="1771" spans="1:1">
      <c r="A1771" s="12"/>
    </row>
    <row r="1772" spans="1:1">
      <c r="A1772" s="12"/>
    </row>
    <row r="1773" spans="1:1">
      <c r="A1773" s="12"/>
    </row>
    <row r="1774" spans="1:1">
      <c r="A1774" s="12"/>
    </row>
    <row r="1775" spans="1:1">
      <c r="A1775" s="12"/>
    </row>
    <row r="1776" spans="1:1">
      <c r="A1776" s="12"/>
    </row>
    <row r="1777" spans="1:1">
      <c r="A1777" s="12"/>
    </row>
    <row r="1778" spans="1:1">
      <c r="A1778" s="12"/>
    </row>
    <row r="1779" spans="1:1">
      <c r="A1779" s="12"/>
    </row>
    <row r="1780" spans="1:1">
      <c r="A1780" s="12"/>
    </row>
    <row r="1781" spans="1:1">
      <c r="A1781" s="12"/>
    </row>
    <row r="1782" spans="1:1">
      <c r="A1782" s="12"/>
    </row>
    <row r="1783" spans="1:1">
      <c r="A1783" s="12"/>
    </row>
    <row r="1784" spans="1:1">
      <c r="A1784" s="12"/>
    </row>
    <row r="1785" spans="1:1">
      <c r="A1785" s="12"/>
    </row>
    <row r="1786" spans="1:1">
      <c r="A1786" s="12"/>
    </row>
    <row r="1787" spans="1:1">
      <c r="A1787" s="12"/>
    </row>
    <row r="1788" spans="1:1">
      <c r="A1788" s="12"/>
    </row>
    <row r="1789" spans="1:1">
      <c r="A1789" s="12"/>
    </row>
    <row r="1790" spans="1:1">
      <c r="A1790" s="12"/>
    </row>
    <row r="1791" spans="1:1">
      <c r="A1791" s="12"/>
    </row>
    <row r="1792" spans="1:1">
      <c r="A1792" s="12"/>
    </row>
    <row r="1793" spans="1:1">
      <c r="A1793" s="12"/>
    </row>
    <row r="1794" spans="1:1">
      <c r="A1794" s="12"/>
    </row>
    <row r="1795" spans="1:1">
      <c r="A1795" s="12"/>
    </row>
    <row r="1796" spans="1:1">
      <c r="A1796" s="12"/>
    </row>
    <row r="1797" spans="1:1">
      <c r="A1797" s="12"/>
    </row>
    <row r="1798" spans="1:1">
      <c r="A1798" s="12"/>
    </row>
    <row r="1799" spans="1:1">
      <c r="A1799" s="12"/>
    </row>
    <row r="1800" spans="1:1">
      <c r="A1800" s="12"/>
    </row>
    <row r="1801" spans="1:1">
      <c r="A1801" s="12"/>
    </row>
    <row r="1802" spans="1:1">
      <c r="A1802" s="12"/>
    </row>
    <row r="1803" spans="1:1">
      <c r="A1803" s="12"/>
    </row>
    <row r="1804" spans="1:1">
      <c r="A1804" s="12"/>
    </row>
    <row r="1805" spans="1:1">
      <c r="A1805" s="12"/>
    </row>
    <row r="1806" spans="1:1">
      <c r="A1806" s="12"/>
    </row>
    <row r="1807" spans="1:1">
      <c r="A1807" s="12"/>
    </row>
    <row r="1808" spans="1:1">
      <c r="A1808" s="12"/>
    </row>
    <row r="1809" spans="1:1">
      <c r="A1809" s="12"/>
    </row>
    <row r="1810" spans="1:1">
      <c r="A1810" s="12"/>
    </row>
    <row r="1811" spans="1:1">
      <c r="A1811" s="12"/>
    </row>
    <row r="1812" spans="1:1">
      <c r="A1812" s="12"/>
    </row>
    <row r="1813" spans="1:1">
      <c r="A1813" s="12"/>
    </row>
    <row r="1814" spans="1:1">
      <c r="A1814" s="12"/>
    </row>
    <row r="1815" spans="1:1">
      <c r="A1815" s="12"/>
    </row>
    <row r="1816" spans="1:1">
      <c r="A1816" s="12"/>
    </row>
    <row r="1817" spans="1:1">
      <c r="A1817" s="12"/>
    </row>
    <row r="1818" spans="1:1">
      <c r="A1818" s="12"/>
    </row>
    <row r="1819" spans="1:1">
      <c r="A1819" s="12"/>
    </row>
    <row r="1820" spans="1:1">
      <c r="A1820" s="12"/>
    </row>
    <row r="1821" spans="1:1">
      <c r="A1821" s="12"/>
    </row>
    <row r="1822" spans="1:1">
      <c r="A1822" s="12"/>
    </row>
    <row r="1823" spans="1:1">
      <c r="A1823" s="12"/>
    </row>
    <row r="1824" spans="1:1">
      <c r="A1824" s="12"/>
    </row>
    <row r="1825" spans="1:1">
      <c r="A1825" s="12"/>
    </row>
    <row r="1826" spans="1:1">
      <c r="A1826" s="12"/>
    </row>
    <row r="1827" spans="1:1">
      <c r="A1827" s="12"/>
    </row>
    <row r="1828" spans="1:1">
      <c r="A1828" s="12"/>
    </row>
    <row r="1829" spans="1:1">
      <c r="A1829" s="12"/>
    </row>
    <row r="1830" spans="1:1">
      <c r="A1830" s="12"/>
    </row>
    <row r="1831" spans="1:1">
      <c r="A1831" s="12"/>
    </row>
    <row r="1832" spans="1:1">
      <c r="A1832" s="12"/>
    </row>
    <row r="1833" spans="1:1">
      <c r="A1833" s="12"/>
    </row>
    <row r="1834" spans="1:1">
      <c r="A1834" s="12"/>
    </row>
    <row r="1835" spans="1:1">
      <c r="A1835" s="12"/>
    </row>
    <row r="1836" spans="1:1">
      <c r="A1836" s="12"/>
    </row>
    <row r="1837" spans="1:1">
      <c r="A1837" s="12"/>
    </row>
    <row r="1838" spans="1:1">
      <c r="A1838" s="12"/>
    </row>
    <row r="1839" spans="1:1">
      <c r="A1839" s="12"/>
    </row>
    <row r="1840" spans="1:1">
      <c r="A1840" s="12"/>
    </row>
    <row r="1841" spans="1:1">
      <c r="A1841" s="12"/>
    </row>
    <row r="1842" spans="1:1">
      <c r="A1842" s="12"/>
    </row>
    <row r="1843" spans="1:1">
      <c r="A1843" s="12"/>
    </row>
    <row r="1844" spans="1:1">
      <c r="A1844" s="12"/>
    </row>
    <row r="1845" spans="1:1">
      <c r="A1845" s="12"/>
    </row>
    <row r="1846" spans="1:1">
      <c r="A1846" s="12"/>
    </row>
    <row r="1847" spans="1:1">
      <c r="A1847" s="12"/>
    </row>
    <row r="1848" spans="1:1">
      <c r="A1848" s="12"/>
    </row>
    <row r="1849" spans="1:1">
      <c r="A1849" s="12"/>
    </row>
    <row r="1850" spans="1:1">
      <c r="A1850" s="12"/>
    </row>
    <row r="1851" spans="1:1">
      <c r="A1851" s="12"/>
    </row>
    <row r="1852" spans="1:1">
      <c r="A1852" s="12"/>
    </row>
    <row r="1853" spans="1:1">
      <c r="A1853" s="12"/>
    </row>
    <row r="1854" spans="1:1">
      <c r="A1854" s="12"/>
    </row>
    <row r="1855" spans="1:1">
      <c r="A1855" s="12"/>
    </row>
    <row r="1856" spans="1:1">
      <c r="A1856" s="12"/>
    </row>
    <row r="1857" spans="1:1">
      <c r="A1857" s="12"/>
    </row>
    <row r="1858" spans="1:1">
      <c r="A1858" s="12"/>
    </row>
    <row r="1859" spans="1:1">
      <c r="A1859" s="12"/>
    </row>
    <row r="1860" spans="1:1">
      <c r="A1860" s="12"/>
    </row>
    <row r="1861" spans="1:1">
      <c r="A1861" s="12"/>
    </row>
    <row r="1862" spans="1:1">
      <c r="A1862" s="12"/>
    </row>
    <row r="1863" spans="1:1">
      <c r="A1863" s="12"/>
    </row>
    <row r="1864" spans="1:1">
      <c r="A1864" s="12"/>
    </row>
    <row r="1865" spans="1:1">
      <c r="A1865" s="12"/>
    </row>
    <row r="1866" spans="1:1">
      <c r="A1866" s="12"/>
    </row>
    <row r="1867" spans="1:1">
      <c r="A1867" s="12"/>
    </row>
    <row r="1868" spans="1:1">
      <c r="A1868" s="12"/>
    </row>
    <row r="1869" spans="1:1">
      <c r="A1869" s="12"/>
    </row>
    <row r="1870" spans="1:1">
      <c r="A1870" s="12"/>
    </row>
    <row r="1871" spans="1:1">
      <c r="A1871" s="12"/>
    </row>
    <row r="1872" spans="1:1">
      <c r="A1872" s="12"/>
    </row>
    <row r="1873" spans="1:1">
      <c r="A1873" s="12"/>
    </row>
    <row r="1874" spans="1:1">
      <c r="A1874" s="12"/>
    </row>
    <row r="1875" spans="1:1">
      <c r="A1875" s="12"/>
    </row>
    <row r="1876" spans="1:1">
      <c r="A1876" s="12"/>
    </row>
    <row r="1877" spans="1:1">
      <c r="A1877" s="12"/>
    </row>
    <row r="1878" spans="1:1">
      <c r="A1878" s="12"/>
    </row>
    <row r="1879" spans="1:1">
      <c r="A1879" s="12"/>
    </row>
    <row r="1880" spans="1:1">
      <c r="A1880" s="12"/>
    </row>
    <row r="1881" spans="1:1">
      <c r="A1881" s="12"/>
    </row>
    <row r="1882" spans="1:1">
      <c r="A1882" s="12"/>
    </row>
    <row r="1883" spans="1:1">
      <c r="A1883" s="12"/>
    </row>
    <row r="1884" spans="1:1">
      <c r="A1884" s="12"/>
    </row>
    <row r="1885" spans="1:1">
      <c r="A1885" s="12"/>
    </row>
    <row r="1886" spans="1:1">
      <c r="A1886" s="12"/>
    </row>
    <row r="1887" spans="1:1">
      <c r="A1887" s="12"/>
    </row>
    <row r="1888" spans="1:1">
      <c r="A1888" s="12"/>
    </row>
    <row r="1889" spans="1:1">
      <c r="A1889" s="12"/>
    </row>
    <row r="1890" spans="1:1">
      <c r="A1890" s="12"/>
    </row>
    <row r="1891" spans="1:1">
      <c r="A1891" s="12"/>
    </row>
    <row r="1892" spans="1:1">
      <c r="A1892" s="12"/>
    </row>
    <row r="1893" spans="1:1">
      <c r="A1893" s="12"/>
    </row>
    <row r="1894" spans="1:1">
      <c r="A1894" s="12"/>
    </row>
    <row r="1895" spans="1:1">
      <c r="A1895" s="12"/>
    </row>
    <row r="1896" spans="1:1">
      <c r="A1896" s="12"/>
    </row>
    <row r="1897" spans="1:1">
      <c r="A1897" s="12"/>
    </row>
    <row r="1898" spans="1:1">
      <c r="A1898" s="12"/>
    </row>
    <row r="1899" spans="1:1">
      <c r="A1899" s="12"/>
    </row>
    <row r="1900" spans="1:1">
      <c r="A1900" s="12"/>
    </row>
    <row r="1901" spans="1:1">
      <c r="A1901" s="12"/>
    </row>
    <row r="1902" spans="1:1">
      <c r="A1902" s="12"/>
    </row>
    <row r="1903" spans="1:1">
      <c r="A1903" s="12"/>
    </row>
    <row r="1904" spans="1:1">
      <c r="A1904" s="12"/>
    </row>
    <row r="1905" spans="1:1">
      <c r="A1905" s="12"/>
    </row>
    <row r="1906" spans="1:1">
      <c r="A1906" s="12"/>
    </row>
    <row r="1907" spans="1:1">
      <c r="A1907" s="12"/>
    </row>
    <row r="1908" spans="1:1">
      <c r="A1908" s="12"/>
    </row>
    <row r="1909" spans="1:1">
      <c r="A1909" s="12"/>
    </row>
    <row r="1910" spans="1:1">
      <c r="A1910" s="12"/>
    </row>
    <row r="1911" spans="1:1">
      <c r="A1911" s="12"/>
    </row>
    <row r="1912" spans="1:1">
      <c r="A1912" s="12"/>
    </row>
    <row r="1913" spans="1:1">
      <c r="A1913" s="12"/>
    </row>
    <row r="1914" spans="1:1">
      <c r="A1914" s="12"/>
    </row>
    <row r="1915" spans="1:1">
      <c r="A1915" s="12"/>
    </row>
    <row r="1916" spans="1:1">
      <c r="A1916" s="12"/>
    </row>
    <row r="1917" spans="1:1">
      <c r="A1917" s="12"/>
    </row>
    <row r="1918" spans="1:1">
      <c r="A1918" s="12"/>
    </row>
    <row r="1919" spans="1:1">
      <c r="A1919" s="12"/>
    </row>
    <row r="1920" spans="1:1">
      <c r="A1920" s="12"/>
    </row>
    <row r="1921" spans="1:1">
      <c r="A1921" s="12"/>
    </row>
    <row r="1922" spans="1:1">
      <c r="A1922" s="12"/>
    </row>
    <row r="1923" spans="1:1">
      <c r="A1923" s="12"/>
    </row>
    <row r="1924" spans="1:1">
      <c r="A1924" s="12"/>
    </row>
    <row r="1925" spans="1:1">
      <c r="A1925" s="12"/>
    </row>
    <row r="1926" spans="1:1">
      <c r="A1926" s="12"/>
    </row>
    <row r="1927" spans="1:1">
      <c r="A1927" s="12"/>
    </row>
    <row r="1928" spans="1:1">
      <c r="A1928" s="12"/>
    </row>
    <row r="1929" spans="1:1">
      <c r="A1929" s="12"/>
    </row>
    <row r="1930" spans="1:1">
      <c r="A1930" s="12"/>
    </row>
    <row r="1931" spans="1:1">
      <c r="A1931" s="12"/>
    </row>
    <row r="1932" spans="1:1">
      <c r="A1932" s="12"/>
    </row>
    <row r="1933" spans="1:1">
      <c r="A1933" s="12"/>
    </row>
    <row r="1934" spans="1:1">
      <c r="A1934" s="12"/>
    </row>
    <row r="1935" spans="1:1">
      <c r="A1935" s="12"/>
    </row>
    <row r="1936" spans="1:1">
      <c r="A1936" s="12"/>
    </row>
    <row r="1937" spans="1:1">
      <c r="A1937" s="12"/>
    </row>
    <row r="1938" spans="1:1">
      <c r="A1938" s="12"/>
    </row>
    <row r="1939" spans="1:1">
      <c r="A1939" s="12"/>
    </row>
    <row r="1940" spans="1:1">
      <c r="A1940" s="12"/>
    </row>
    <row r="1941" spans="1:1">
      <c r="A1941" s="12"/>
    </row>
    <row r="1942" spans="1:1">
      <c r="A1942" s="12"/>
    </row>
    <row r="1943" spans="1:1">
      <c r="A1943" s="12"/>
    </row>
    <row r="1944" spans="1:1">
      <c r="A1944" s="12"/>
    </row>
    <row r="1945" spans="1:1">
      <c r="A1945" s="12"/>
    </row>
    <row r="1946" spans="1:1">
      <c r="A1946" s="12"/>
    </row>
    <row r="1947" spans="1:1">
      <c r="A1947" s="12"/>
    </row>
    <row r="1948" spans="1:1">
      <c r="A1948" s="12"/>
    </row>
    <row r="1949" spans="1:1">
      <c r="A1949" s="12"/>
    </row>
    <row r="1950" spans="1:1">
      <c r="A1950" s="12"/>
    </row>
    <row r="1951" spans="1:1">
      <c r="A1951" s="12"/>
    </row>
    <row r="1952" spans="1:1">
      <c r="A1952" s="12"/>
    </row>
    <row r="1953" spans="1:1">
      <c r="A1953" s="12"/>
    </row>
    <row r="1954" spans="1:1">
      <c r="A1954" s="12"/>
    </row>
    <row r="1955" spans="1:1">
      <c r="A1955" s="12"/>
    </row>
    <row r="1956" spans="1:1">
      <c r="A1956" s="12"/>
    </row>
    <row r="1957" spans="1:1">
      <c r="A1957" s="12"/>
    </row>
    <row r="1958" spans="1:1">
      <c r="A1958" s="12"/>
    </row>
    <row r="1959" spans="1:1">
      <c r="A1959" s="12"/>
    </row>
    <row r="1960" spans="1:1">
      <c r="A1960" s="12"/>
    </row>
    <row r="1961" spans="1:1">
      <c r="A1961" s="12"/>
    </row>
    <row r="1962" spans="1:1">
      <c r="A1962" s="12"/>
    </row>
    <row r="1963" spans="1:1">
      <c r="A1963" s="12"/>
    </row>
    <row r="1964" spans="1:1">
      <c r="A1964" s="12"/>
    </row>
    <row r="1965" spans="1:1">
      <c r="A1965" s="12"/>
    </row>
    <row r="1966" spans="1:1">
      <c r="A1966" s="12"/>
    </row>
    <row r="1967" spans="1:1">
      <c r="A1967" s="12"/>
    </row>
    <row r="1968" spans="1:1">
      <c r="A1968" s="12"/>
    </row>
    <row r="1969" spans="1:1">
      <c r="A1969" s="12"/>
    </row>
    <row r="1970" spans="1:1">
      <c r="A1970" s="12"/>
    </row>
    <row r="1971" spans="1:1">
      <c r="A1971" s="12"/>
    </row>
    <row r="1972" spans="1:1">
      <c r="A1972" s="12"/>
    </row>
    <row r="1973" spans="1:1">
      <c r="A1973" s="12"/>
    </row>
    <row r="1974" spans="1:1">
      <c r="A1974" s="12"/>
    </row>
    <row r="1975" spans="1:1">
      <c r="A1975" s="12"/>
    </row>
    <row r="1976" spans="1:1">
      <c r="A1976" s="12"/>
    </row>
    <row r="1977" spans="1:1">
      <c r="A1977" s="12"/>
    </row>
    <row r="1978" spans="1:1">
      <c r="A1978" s="12"/>
    </row>
    <row r="1979" spans="1:1">
      <c r="A1979" s="12"/>
    </row>
    <row r="1980" spans="1:1">
      <c r="A1980" s="12"/>
    </row>
    <row r="1981" spans="1:1">
      <c r="A1981" s="12"/>
    </row>
    <row r="1982" spans="1:1">
      <c r="A1982" s="12"/>
    </row>
    <row r="1983" spans="1:1">
      <c r="A1983" s="12"/>
    </row>
    <row r="1984" spans="1:1">
      <c r="A1984" s="12"/>
    </row>
    <row r="1985" spans="1:1">
      <c r="A1985" s="12"/>
    </row>
    <row r="1986" spans="1:1">
      <c r="A1986" s="12"/>
    </row>
    <row r="1987" spans="1:1">
      <c r="A1987" s="12"/>
    </row>
    <row r="1988" spans="1:1">
      <c r="A1988" s="12"/>
    </row>
    <row r="1989" spans="1:1">
      <c r="A1989" s="12"/>
    </row>
    <row r="1990" spans="1:1">
      <c r="A1990" s="12"/>
    </row>
    <row r="1991" spans="1:1">
      <c r="A1991" s="12"/>
    </row>
    <row r="1992" spans="1:1">
      <c r="A1992" s="12"/>
    </row>
    <row r="1993" spans="1:1">
      <c r="A1993" s="12"/>
    </row>
    <row r="1994" spans="1:1">
      <c r="A1994" s="12"/>
    </row>
    <row r="1995" spans="1:1">
      <c r="A1995" s="12"/>
    </row>
    <row r="1996" spans="1:1">
      <c r="A1996" s="12"/>
    </row>
    <row r="1997" spans="1:1">
      <c r="A1997" s="12"/>
    </row>
    <row r="1998" spans="1:1">
      <c r="A1998" s="12"/>
    </row>
    <row r="1999" spans="1:1">
      <c r="A1999" s="12"/>
    </row>
    <row r="2000" spans="1:1">
      <c r="A2000" s="12"/>
    </row>
    <row r="2001" spans="1:1">
      <c r="A2001" s="12"/>
    </row>
    <row r="2002" spans="1:1">
      <c r="A2002" s="12"/>
    </row>
    <row r="2003" spans="1:1">
      <c r="A2003" s="12"/>
    </row>
    <row r="2004" spans="1:1">
      <c r="A2004" s="12"/>
    </row>
    <row r="2005" spans="1:1">
      <c r="A2005" s="12"/>
    </row>
    <row r="2006" spans="1:1">
      <c r="A2006" s="12"/>
    </row>
    <row r="2007" spans="1:1">
      <c r="A2007" s="12"/>
    </row>
    <row r="2008" spans="1:1">
      <c r="A2008" s="12"/>
    </row>
    <row r="2009" spans="1:1">
      <c r="A2009" s="12"/>
    </row>
    <row r="2010" spans="1:1">
      <c r="A2010" s="12"/>
    </row>
    <row r="2011" spans="1:1">
      <c r="A2011" s="12"/>
    </row>
    <row r="2012" spans="1:1">
      <c r="A2012" s="12"/>
    </row>
    <row r="2013" spans="1:1">
      <c r="A2013" s="12"/>
    </row>
    <row r="2014" spans="1:1">
      <c r="A2014" s="12"/>
    </row>
    <row r="2015" spans="1:1">
      <c r="A2015" s="12"/>
    </row>
    <row r="2016" spans="1:1">
      <c r="A2016" s="12"/>
    </row>
    <row r="2017" spans="1:1">
      <c r="A2017" s="12"/>
    </row>
    <row r="2018" spans="1:1">
      <c r="A2018" s="12"/>
    </row>
    <row r="2019" spans="1:1">
      <c r="A2019" s="12"/>
    </row>
    <row r="2020" spans="1:1">
      <c r="A2020" s="12"/>
    </row>
    <row r="2021" spans="1:1">
      <c r="A2021" s="12"/>
    </row>
    <row r="2022" spans="1:1">
      <c r="A2022" s="12"/>
    </row>
    <row r="2023" spans="1:1">
      <c r="A2023" s="12"/>
    </row>
    <row r="2024" spans="1:1">
      <c r="A2024" s="12"/>
    </row>
    <row r="2025" spans="1:1">
      <c r="A2025" s="12"/>
    </row>
    <row r="2026" spans="1:1">
      <c r="A2026" s="12"/>
    </row>
    <row r="2027" spans="1:1">
      <c r="A2027" s="12"/>
    </row>
    <row r="2028" spans="1:1">
      <c r="A2028" s="12"/>
    </row>
    <row r="2029" spans="1:1">
      <c r="A2029" s="12"/>
    </row>
    <row r="2030" spans="1:1">
      <c r="A2030" s="12"/>
    </row>
    <row r="2031" spans="1:1">
      <c r="A2031" s="12"/>
    </row>
    <row r="2032" spans="1:1">
      <c r="A2032" s="12"/>
    </row>
    <row r="2033" spans="1:1">
      <c r="A2033" s="12"/>
    </row>
    <row r="2034" spans="1:1">
      <c r="A2034" s="12"/>
    </row>
    <row r="2035" spans="1:1">
      <c r="A2035" s="12"/>
    </row>
    <row r="2036" spans="1:1">
      <c r="A2036" s="12"/>
    </row>
    <row r="2037" spans="1:1">
      <c r="A2037" s="12"/>
    </row>
    <row r="2038" spans="1:1">
      <c r="A2038" s="12"/>
    </row>
    <row r="2039" spans="1:1">
      <c r="A2039" s="12"/>
    </row>
    <row r="2040" spans="1:1">
      <c r="A2040" s="12"/>
    </row>
    <row r="2041" spans="1:1">
      <c r="A2041" s="12"/>
    </row>
    <row r="2042" spans="1:1">
      <c r="A2042" s="12"/>
    </row>
    <row r="2043" spans="1:1">
      <c r="A2043" s="12"/>
    </row>
    <row r="2044" spans="1:1">
      <c r="A2044" s="12"/>
    </row>
    <row r="2045" spans="1:1">
      <c r="A2045" s="12"/>
    </row>
    <row r="2046" spans="1:1">
      <c r="A2046" s="12"/>
    </row>
    <row r="2047" spans="1:1">
      <c r="A2047" s="12"/>
    </row>
    <row r="2048" spans="1:1">
      <c r="A2048" s="12"/>
    </row>
    <row r="2049" spans="1:1">
      <c r="A2049" s="12"/>
    </row>
    <row r="2050" spans="1:1">
      <c r="A2050" s="12"/>
    </row>
    <row r="2051" spans="1:1">
      <c r="A2051" s="12"/>
    </row>
    <row r="2052" spans="1:1">
      <c r="A2052" s="12"/>
    </row>
    <row r="2053" spans="1:1">
      <c r="A2053" s="12"/>
    </row>
    <row r="2054" spans="1:1">
      <c r="A2054" s="12"/>
    </row>
    <row r="2055" spans="1:1">
      <c r="A2055" s="12"/>
    </row>
    <row r="2056" spans="1:1">
      <c r="A2056" s="12"/>
    </row>
    <row r="2057" spans="1:1">
      <c r="A2057" s="12"/>
    </row>
    <row r="2058" spans="1:1">
      <c r="A2058" s="12"/>
    </row>
    <row r="2059" spans="1:1">
      <c r="A2059" s="12"/>
    </row>
    <row r="2060" spans="1:1">
      <c r="A2060" s="12"/>
    </row>
    <row r="2061" spans="1:1">
      <c r="A2061" s="12"/>
    </row>
    <row r="2062" spans="1:1">
      <c r="A2062" s="12"/>
    </row>
    <row r="2063" spans="1:1">
      <c r="A2063" s="12"/>
    </row>
    <row r="2064" spans="1:1">
      <c r="A2064" s="12"/>
    </row>
    <row r="2065" spans="1:1">
      <c r="A2065" s="12"/>
    </row>
    <row r="2066" spans="1:1">
      <c r="A2066" s="12"/>
    </row>
    <row r="2067" spans="1:1">
      <c r="A2067" s="12"/>
    </row>
    <row r="2068" spans="1:1">
      <c r="A2068" s="12"/>
    </row>
    <row r="2069" spans="1:1">
      <c r="A2069" s="12"/>
    </row>
    <row r="2070" spans="1:1">
      <c r="A2070" s="12"/>
    </row>
    <row r="2071" spans="1:1">
      <c r="A2071" s="12"/>
    </row>
    <row r="2072" spans="1:1">
      <c r="A2072" s="12"/>
    </row>
    <row r="2073" spans="1:1">
      <c r="A2073" s="12"/>
    </row>
    <row r="2074" spans="1:1">
      <c r="A2074" s="12"/>
    </row>
    <row r="2075" spans="1:1">
      <c r="A2075" s="12"/>
    </row>
    <row r="2076" spans="1:1">
      <c r="A2076" s="12"/>
    </row>
    <row r="2077" spans="1:1">
      <c r="A2077" s="12"/>
    </row>
    <row r="2078" spans="1:1">
      <c r="A2078" s="12"/>
    </row>
    <row r="2079" spans="1:1">
      <c r="A2079" s="12"/>
    </row>
    <row r="2080" spans="1:1">
      <c r="A2080" s="12"/>
    </row>
    <row r="2081" spans="1:1">
      <c r="A2081" s="12"/>
    </row>
    <row r="2082" spans="1:1">
      <c r="A2082" s="12"/>
    </row>
    <row r="2083" spans="1:1">
      <c r="A2083" s="12"/>
    </row>
    <row r="2084" spans="1:1">
      <c r="A2084" s="12"/>
    </row>
    <row r="2085" spans="1:1">
      <c r="A2085" s="12"/>
    </row>
    <row r="2086" spans="1:1">
      <c r="A2086" s="12"/>
    </row>
    <row r="2087" spans="1:1">
      <c r="A2087" s="12"/>
    </row>
    <row r="2088" spans="1:1">
      <c r="A2088" s="12"/>
    </row>
    <row r="2089" spans="1:1">
      <c r="A2089" s="12"/>
    </row>
    <row r="2090" spans="1:1">
      <c r="A2090" s="12"/>
    </row>
    <row r="2091" spans="1:1">
      <c r="A2091" s="12"/>
    </row>
    <row r="2092" spans="1:1">
      <c r="A2092" s="12"/>
    </row>
    <row r="2093" spans="1:1">
      <c r="A2093" s="12"/>
    </row>
    <row r="2094" spans="1:1">
      <c r="A2094" s="12"/>
    </row>
    <row r="2095" spans="1:1">
      <c r="A2095" s="12"/>
    </row>
    <row r="2096" spans="1:1">
      <c r="A2096" s="12"/>
    </row>
    <row r="2097" spans="1:1">
      <c r="A2097" s="12"/>
    </row>
    <row r="2098" spans="1:1">
      <c r="A2098" s="12"/>
    </row>
    <row r="2099" spans="1:1">
      <c r="A2099" s="12"/>
    </row>
    <row r="2100" spans="1:1">
      <c r="A2100" s="12"/>
    </row>
    <row r="2101" spans="1:1">
      <c r="A2101" s="12"/>
    </row>
    <row r="2102" spans="1:1">
      <c r="A2102" s="12"/>
    </row>
    <row r="2103" spans="1:1">
      <c r="A2103" s="12"/>
    </row>
    <row r="2104" spans="1:1">
      <c r="A2104" s="12"/>
    </row>
    <row r="2105" spans="1:1">
      <c r="A2105" s="12"/>
    </row>
    <row r="2106" spans="1:1">
      <c r="A2106" s="12"/>
    </row>
    <row r="2107" spans="1:1">
      <c r="A2107" s="12"/>
    </row>
    <row r="2108" spans="1:1">
      <c r="A2108" s="12"/>
    </row>
    <row r="2109" spans="1:1">
      <c r="A2109" s="12"/>
    </row>
    <row r="2110" spans="1:1">
      <c r="A2110" s="12"/>
    </row>
    <row r="2111" spans="1:1">
      <c r="A2111" s="12"/>
    </row>
    <row r="2112" spans="1:1">
      <c r="A2112" s="12"/>
    </row>
    <row r="2113" spans="1:1">
      <c r="A2113" s="12"/>
    </row>
    <row r="2114" spans="1:1">
      <c r="A2114" s="12"/>
    </row>
    <row r="2115" spans="1:1">
      <c r="A2115" s="12"/>
    </row>
    <row r="2116" spans="1:1">
      <c r="A2116" s="12"/>
    </row>
    <row r="2117" spans="1:1">
      <c r="A2117" s="12"/>
    </row>
    <row r="2118" spans="1:1">
      <c r="A2118" s="12"/>
    </row>
    <row r="2119" spans="1:1">
      <c r="A2119" s="12"/>
    </row>
    <row r="2120" spans="1:1">
      <c r="A2120" s="12"/>
    </row>
    <row r="2121" spans="1:1">
      <c r="A2121" s="12"/>
    </row>
    <row r="2122" spans="1:1">
      <c r="A2122" s="12"/>
    </row>
    <row r="2123" spans="1:1">
      <c r="A2123" s="12"/>
    </row>
    <row r="2124" spans="1:1">
      <c r="A2124" s="12"/>
    </row>
    <row r="2125" spans="1:1">
      <c r="A2125" s="12"/>
    </row>
    <row r="2126" spans="1:1">
      <c r="A2126" s="12"/>
    </row>
    <row r="2127" spans="1:1">
      <c r="A2127" s="12"/>
    </row>
    <row r="2128" spans="1:1">
      <c r="A2128" s="12"/>
    </row>
    <row r="2129" spans="1:1">
      <c r="A2129" s="12"/>
    </row>
    <row r="2130" spans="1:1">
      <c r="A2130" s="12"/>
    </row>
    <row r="2131" spans="1:1">
      <c r="A2131" s="12"/>
    </row>
    <row r="2132" spans="1:1">
      <c r="A2132" s="12"/>
    </row>
    <row r="2133" spans="1:1">
      <c r="A2133" s="12"/>
    </row>
    <row r="2134" spans="1:1">
      <c r="A2134" s="12"/>
    </row>
    <row r="2135" spans="1:1">
      <c r="A2135" s="12"/>
    </row>
    <row r="2136" spans="1:1">
      <c r="A2136" s="12"/>
    </row>
    <row r="2137" spans="1:1">
      <c r="A2137" s="12"/>
    </row>
    <row r="2138" spans="1:1">
      <c r="A2138" s="12"/>
    </row>
    <row r="2139" spans="1:1">
      <c r="A2139" s="12"/>
    </row>
    <row r="2140" spans="1:1">
      <c r="A2140" s="12"/>
    </row>
    <row r="2141" spans="1:1">
      <c r="A2141" s="12"/>
    </row>
    <row r="2142" spans="1:1">
      <c r="A2142" s="12"/>
    </row>
    <row r="2143" spans="1:1">
      <c r="A2143" s="12"/>
    </row>
    <row r="2144" spans="1:1">
      <c r="A2144" s="12"/>
    </row>
    <row r="2145" spans="1:1">
      <c r="A2145" s="12"/>
    </row>
    <row r="2146" spans="1:1">
      <c r="A2146" s="12"/>
    </row>
    <row r="2147" spans="1:1">
      <c r="A2147" s="12"/>
    </row>
    <row r="2148" spans="1:1">
      <c r="A2148" s="12"/>
    </row>
    <row r="2149" spans="1:1">
      <c r="A2149" s="12"/>
    </row>
    <row r="2150" spans="1:1">
      <c r="A2150" s="12"/>
    </row>
    <row r="2151" spans="1:1">
      <c r="A2151" s="12"/>
    </row>
    <row r="2152" spans="1:1">
      <c r="A2152" s="12"/>
    </row>
    <row r="2153" spans="1:1">
      <c r="A2153" s="12"/>
    </row>
    <row r="2154" spans="1:1">
      <c r="A2154" s="12"/>
    </row>
    <row r="2155" spans="1:1">
      <c r="A2155" s="12"/>
    </row>
    <row r="2156" spans="1:1">
      <c r="A2156" s="12"/>
    </row>
    <row r="2157" spans="1:1">
      <c r="A2157" s="12"/>
    </row>
    <row r="2158" spans="1:1">
      <c r="A2158" s="12"/>
    </row>
    <row r="2159" spans="1:1">
      <c r="A2159" s="12"/>
    </row>
    <row r="2160" spans="1:1">
      <c r="A2160" s="12"/>
    </row>
    <row r="2161" spans="1:1">
      <c r="A2161" s="12"/>
    </row>
    <row r="2162" spans="1:1">
      <c r="A2162" s="12"/>
    </row>
    <row r="2163" spans="1:1">
      <c r="A2163" s="12"/>
    </row>
    <row r="2164" spans="1:1">
      <c r="A2164" s="12"/>
    </row>
    <row r="2165" spans="1:1">
      <c r="A2165" s="12"/>
    </row>
    <row r="2166" spans="1:1">
      <c r="A2166" s="12"/>
    </row>
    <row r="2167" spans="1:1">
      <c r="A2167" s="12"/>
    </row>
    <row r="2168" spans="1:1">
      <c r="A2168" s="12"/>
    </row>
    <row r="2169" spans="1:1">
      <c r="A2169" s="12"/>
    </row>
    <row r="2170" spans="1:1">
      <c r="A2170" s="12"/>
    </row>
    <row r="2171" spans="1:1">
      <c r="A2171" s="12"/>
    </row>
    <row r="2172" spans="1:1">
      <c r="A2172" s="12"/>
    </row>
    <row r="2173" spans="1:1">
      <c r="A2173" s="12"/>
    </row>
    <row r="2174" spans="1:1">
      <c r="A2174" s="12"/>
    </row>
    <row r="2175" spans="1:1">
      <c r="A2175" s="12"/>
    </row>
    <row r="2176" spans="1:1">
      <c r="A2176" s="12"/>
    </row>
    <row r="2177" spans="1:1">
      <c r="A2177" s="12"/>
    </row>
    <row r="2178" spans="1:1">
      <c r="A2178" s="12"/>
    </row>
    <row r="2179" spans="1:1">
      <c r="A2179" s="12"/>
    </row>
    <row r="2180" spans="1:1">
      <c r="A2180" s="12"/>
    </row>
    <row r="2181" spans="1:1">
      <c r="A2181" s="12"/>
    </row>
    <row r="2182" spans="1:1">
      <c r="A2182" s="12"/>
    </row>
    <row r="2183" spans="1:1">
      <c r="A2183" s="12"/>
    </row>
    <row r="2184" spans="1:1">
      <c r="A2184" s="12"/>
    </row>
    <row r="2185" spans="1:1">
      <c r="A2185" s="12"/>
    </row>
    <row r="2186" spans="1:1">
      <c r="A2186" s="12"/>
    </row>
    <row r="2187" spans="1:1">
      <c r="A2187" s="12"/>
    </row>
    <row r="2188" spans="1:1">
      <c r="A2188" s="12"/>
    </row>
    <row r="2189" spans="1:1">
      <c r="A2189" s="12"/>
    </row>
    <row r="2190" spans="1:1">
      <c r="A2190" s="12"/>
    </row>
    <row r="2191" spans="1:1">
      <c r="A2191" s="12"/>
    </row>
    <row r="2192" spans="1:1">
      <c r="A2192" s="12"/>
    </row>
    <row r="2193" spans="1:1">
      <c r="A2193" s="12"/>
    </row>
    <row r="2194" spans="1:1">
      <c r="A2194" s="12"/>
    </row>
    <row r="2195" spans="1:1">
      <c r="A2195" s="12"/>
    </row>
    <row r="2196" spans="1:1">
      <c r="A2196" s="12"/>
    </row>
    <row r="2197" spans="1:1">
      <c r="A2197" s="12"/>
    </row>
    <row r="2198" spans="1:1">
      <c r="A2198" s="12"/>
    </row>
    <row r="2199" spans="1:1">
      <c r="A2199" s="12"/>
    </row>
    <row r="2200" spans="1:1">
      <c r="A2200" s="12"/>
    </row>
    <row r="2201" spans="1:1">
      <c r="A2201" s="12"/>
    </row>
    <row r="2202" spans="1:1">
      <c r="A2202" s="12"/>
    </row>
    <row r="2203" spans="1:1">
      <c r="A2203" s="12"/>
    </row>
    <row r="2204" spans="1:1">
      <c r="A2204" s="12"/>
    </row>
    <row r="2205" spans="1:1">
      <c r="A2205" s="12"/>
    </row>
    <row r="2206" spans="1:1">
      <c r="A2206" s="12"/>
    </row>
    <row r="2207" spans="1:1">
      <c r="A2207" s="12"/>
    </row>
    <row r="2208" spans="1:1">
      <c r="A2208" s="12"/>
    </row>
    <row r="2209" spans="1:1">
      <c r="A2209" s="12"/>
    </row>
    <row r="2210" spans="1:1">
      <c r="A2210" s="12"/>
    </row>
    <row r="2211" spans="1:1">
      <c r="A2211" s="12"/>
    </row>
    <row r="2212" spans="1:1">
      <c r="A2212" s="12"/>
    </row>
    <row r="2213" spans="1:1">
      <c r="A2213" s="12"/>
    </row>
    <row r="2214" spans="1:1">
      <c r="A2214" s="12"/>
    </row>
    <row r="2215" spans="1:1">
      <c r="A2215" s="12"/>
    </row>
    <row r="2216" spans="1:1">
      <c r="A2216" s="12"/>
    </row>
    <row r="2217" spans="1:1">
      <c r="A2217" s="12"/>
    </row>
    <row r="2218" spans="1:1">
      <c r="A2218" s="12"/>
    </row>
    <row r="2219" spans="1:1">
      <c r="A2219" s="12"/>
    </row>
    <row r="2220" spans="1:1">
      <c r="A2220" s="12"/>
    </row>
    <row r="2221" spans="1:1">
      <c r="A2221" s="12"/>
    </row>
    <row r="2222" spans="1:1">
      <c r="A2222" s="12"/>
    </row>
    <row r="2223" spans="1:1">
      <c r="A2223" s="12"/>
    </row>
    <row r="2224" spans="1:1">
      <c r="A2224" s="12"/>
    </row>
    <row r="2225" spans="1:1">
      <c r="A2225" s="12"/>
    </row>
    <row r="2226" spans="1:1">
      <c r="A2226" s="12"/>
    </row>
    <row r="2227" spans="1:1">
      <c r="A2227" s="12"/>
    </row>
    <row r="2228" spans="1:1">
      <c r="A2228" s="12"/>
    </row>
    <row r="2229" spans="1:1">
      <c r="A2229" s="12"/>
    </row>
    <row r="2230" spans="1:1">
      <c r="A2230" s="12"/>
    </row>
    <row r="2231" spans="1:1">
      <c r="A2231" s="12"/>
    </row>
    <row r="2232" spans="1:1">
      <c r="A2232" s="12"/>
    </row>
    <row r="2233" spans="1:1">
      <c r="A2233" s="12"/>
    </row>
    <row r="2234" spans="1:1">
      <c r="A2234" s="12"/>
    </row>
    <row r="2235" spans="1:1">
      <c r="A2235" s="12"/>
    </row>
    <row r="2236" spans="1:1">
      <c r="A2236" s="12"/>
    </row>
    <row r="2237" spans="1:1">
      <c r="A2237" s="12"/>
    </row>
    <row r="2238" spans="1:1">
      <c r="A2238" s="12"/>
    </row>
    <row r="2239" spans="1:1">
      <c r="A2239" s="12"/>
    </row>
    <row r="2240" spans="1:1">
      <c r="A2240" s="12"/>
    </row>
    <row r="2241" spans="1:1">
      <c r="A2241" s="12"/>
    </row>
    <row r="2242" spans="1:1">
      <c r="A2242" s="12"/>
    </row>
    <row r="2243" spans="1:1">
      <c r="A2243" s="12"/>
    </row>
    <row r="2244" spans="1:1">
      <c r="A2244" s="12"/>
    </row>
    <row r="2245" spans="1:1">
      <c r="A2245" s="12"/>
    </row>
    <row r="2246" spans="1:1">
      <c r="A2246" s="12"/>
    </row>
    <row r="2247" spans="1:1">
      <c r="A2247" s="12"/>
    </row>
    <row r="2248" spans="1:1">
      <c r="A2248" s="12"/>
    </row>
    <row r="2249" spans="1:1">
      <c r="A2249" s="12"/>
    </row>
    <row r="2250" spans="1:1">
      <c r="A2250" s="12"/>
    </row>
    <row r="2251" spans="1:1">
      <c r="A2251" s="12"/>
    </row>
    <row r="2252" spans="1:1">
      <c r="A2252" s="12"/>
    </row>
    <row r="2253" spans="1:1">
      <c r="A2253" s="12"/>
    </row>
    <row r="2254" spans="1:1">
      <c r="A2254" s="12"/>
    </row>
    <row r="2255" spans="1:1">
      <c r="A2255" s="12"/>
    </row>
    <row r="2256" spans="1:1">
      <c r="A2256" s="12"/>
    </row>
    <row r="2257" spans="1:1">
      <c r="A2257" s="12"/>
    </row>
    <row r="2258" spans="1:1">
      <c r="A2258" s="12"/>
    </row>
    <row r="2259" spans="1:1">
      <c r="A2259" s="12"/>
    </row>
    <row r="2260" spans="1:1">
      <c r="A2260" s="12"/>
    </row>
    <row r="2261" spans="1:1">
      <c r="A2261" s="12"/>
    </row>
    <row r="2262" spans="1:1">
      <c r="A2262" s="12"/>
    </row>
    <row r="2263" spans="1:1">
      <c r="A2263" s="12"/>
    </row>
    <row r="2264" spans="1:1">
      <c r="A2264" s="12"/>
    </row>
    <row r="2265" spans="1:1">
      <c r="A2265" s="12"/>
    </row>
    <row r="2266" spans="1:1">
      <c r="A2266" s="12"/>
    </row>
    <row r="2267" spans="1:1">
      <c r="A2267" s="12"/>
    </row>
    <row r="2268" spans="1:1">
      <c r="A2268" s="12"/>
    </row>
    <row r="2269" spans="1:1">
      <c r="A2269" s="12"/>
    </row>
    <row r="2270" spans="1:1">
      <c r="A2270" s="12"/>
    </row>
    <row r="2271" spans="1:1">
      <c r="A2271" s="12"/>
    </row>
    <row r="2272" spans="1:1">
      <c r="A2272" s="12"/>
    </row>
    <row r="2273" spans="1:1">
      <c r="A2273" s="12"/>
    </row>
    <row r="2274" spans="1:1">
      <c r="A2274" s="12"/>
    </row>
    <row r="2275" spans="1:1">
      <c r="A2275" s="12"/>
    </row>
    <row r="2276" spans="1:1">
      <c r="A2276" s="12"/>
    </row>
    <row r="2277" spans="1:1">
      <c r="A2277" s="12"/>
    </row>
    <row r="2278" spans="1:1">
      <c r="A2278" s="12"/>
    </row>
    <row r="2279" spans="1:1">
      <c r="A2279" s="12"/>
    </row>
    <row r="2280" spans="1:1">
      <c r="A2280" s="12"/>
    </row>
    <row r="2281" spans="1:1">
      <c r="A2281" s="12"/>
    </row>
    <row r="2282" spans="1:1">
      <c r="A2282" s="12"/>
    </row>
    <row r="2283" spans="1:1">
      <c r="A2283" s="12"/>
    </row>
    <row r="2284" spans="1:1">
      <c r="A2284" s="12"/>
    </row>
    <row r="2285" spans="1:1">
      <c r="A2285" s="12"/>
    </row>
    <row r="2286" spans="1:1">
      <c r="A2286" s="12"/>
    </row>
    <row r="2287" spans="1:1">
      <c r="A2287" s="12"/>
    </row>
    <row r="2288" spans="1:1">
      <c r="A2288" s="12"/>
    </row>
    <row r="2289" spans="1:1">
      <c r="A2289" s="12"/>
    </row>
    <row r="2290" spans="1:1">
      <c r="A2290" s="12"/>
    </row>
    <row r="2291" spans="1:1">
      <c r="A2291" s="12"/>
    </row>
    <row r="2292" spans="1:1">
      <c r="A2292" s="12"/>
    </row>
    <row r="2293" spans="1:1">
      <c r="A2293" s="12"/>
    </row>
    <row r="2294" spans="1:1">
      <c r="A2294" s="12"/>
    </row>
    <row r="2295" spans="1:1">
      <c r="A2295" s="12"/>
    </row>
    <row r="2296" spans="1:1">
      <c r="A2296" s="12"/>
    </row>
    <row r="2297" spans="1:1">
      <c r="A2297" s="12"/>
    </row>
    <row r="2298" spans="1:1">
      <c r="A2298" s="12"/>
    </row>
    <row r="2299" spans="1:1">
      <c r="A2299" s="12"/>
    </row>
    <row r="2300" spans="1:1">
      <c r="A2300" s="12"/>
    </row>
    <row r="2301" spans="1:1">
      <c r="A2301" s="12"/>
    </row>
    <row r="2302" spans="1:1">
      <c r="A2302" s="12"/>
    </row>
    <row r="2303" spans="1:1">
      <c r="A2303" s="12"/>
    </row>
    <row r="2304" spans="1:1">
      <c r="A2304" s="12"/>
    </row>
    <row r="2305" spans="1:1">
      <c r="A2305" s="12"/>
    </row>
    <row r="2306" spans="1:1">
      <c r="A2306" s="12"/>
    </row>
    <row r="2307" spans="1:1">
      <c r="A2307" s="12"/>
    </row>
    <row r="2308" spans="1:1">
      <c r="A2308" s="12"/>
    </row>
    <row r="2309" spans="1:1">
      <c r="A2309" s="12"/>
    </row>
    <row r="2310" spans="1:1">
      <c r="A2310" s="12"/>
    </row>
    <row r="2311" spans="1:1">
      <c r="A2311" s="12"/>
    </row>
    <row r="2312" spans="1:1">
      <c r="A2312" s="12"/>
    </row>
    <row r="2313" spans="1:1">
      <c r="A2313" s="12"/>
    </row>
    <row r="2314" spans="1:1">
      <c r="A2314" s="12"/>
    </row>
    <row r="2315" spans="1:1">
      <c r="A2315" s="12"/>
    </row>
    <row r="2316" spans="1:1">
      <c r="A2316" s="12"/>
    </row>
    <row r="2317" spans="1:1">
      <c r="A2317" s="12"/>
    </row>
    <row r="2318" spans="1:1">
      <c r="A2318" s="12"/>
    </row>
    <row r="2319" spans="1:1">
      <c r="A2319" s="12"/>
    </row>
    <row r="2320" spans="1:1">
      <c r="A2320" s="12"/>
    </row>
    <row r="2321" spans="1:1">
      <c r="A2321" s="12"/>
    </row>
    <row r="2322" spans="1:1">
      <c r="A2322" s="12"/>
    </row>
    <row r="2323" spans="1:1">
      <c r="A2323" s="12"/>
    </row>
    <row r="2324" spans="1:1">
      <c r="A2324" s="12"/>
    </row>
    <row r="2325" spans="1:1">
      <c r="A2325" s="12"/>
    </row>
    <row r="2326" spans="1:1">
      <c r="A2326" s="12"/>
    </row>
    <row r="2327" spans="1:1">
      <c r="A2327" s="12"/>
    </row>
    <row r="2328" spans="1:1">
      <c r="A2328" s="12"/>
    </row>
    <row r="2329" spans="1:1">
      <c r="A2329" s="12"/>
    </row>
    <row r="2330" spans="1:1">
      <c r="A2330" s="12"/>
    </row>
    <row r="2331" spans="1:1">
      <c r="A2331" s="12"/>
    </row>
    <row r="2332" spans="1:1">
      <c r="A2332" s="12"/>
    </row>
    <row r="2333" spans="1:1">
      <c r="A2333" s="12"/>
    </row>
    <row r="2334" spans="1:1">
      <c r="A2334" s="12"/>
    </row>
    <row r="2335" spans="1:1">
      <c r="A2335" s="12"/>
    </row>
    <row r="2336" spans="1:1">
      <c r="A2336" s="12"/>
    </row>
    <row r="2337" spans="1:1">
      <c r="A2337" s="12"/>
    </row>
    <row r="2338" spans="1:1">
      <c r="A2338" s="12"/>
    </row>
    <row r="2339" spans="1:1">
      <c r="A2339" s="12"/>
    </row>
    <row r="2340" spans="1:1">
      <c r="A2340" s="12"/>
    </row>
    <row r="2341" spans="1:1">
      <c r="A2341" s="12"/>
    </row>
    <row r="2342" spans="1:1">
      <c r="A2342" s="12"/>
    </row>
    <row r="2343" spans="1:1">
      <c r="A2343" s="12"/>
    </row>
    <row r="2344" spans="1:1">
      <c r="A2344" s="12"/>
    </row>
    <row r="2345" spans="1:1">
      <c r="A2345" s="12"/>
    </row>
    <row r="2346" spans="1:1">
      <c r="A2346" s="12"/>
    </row>
    <row r="2347" spans="1:1">
      <c r="A2347" s="12"/>
    </row>
    <row r="2348" spans="1:1">
      <c r="A2348" s="12"/>
    </row>
    <row r="2349" spans="1:1">
      <c r="A2349" s="12"/>
    </row>
    <row r="2350" spans="1:1">
      <c r="A2350" s="12"/>
    </row>
    <row r="2351" spans="1:1">
      <c r="A2351" s="12"/>
    </row>
    <row r="2352" spans="1:1">
      <c r="A2352" s="12"/>
    </row>
    <row r="2353" spans="1:1">
      <c r="A2353" s="12"/>
    </row>
    <row r="2354" spans="1:1">
      <c r="A2354" s="12"/>
    </row>
    <row r="2355" spans="1:1">
      <c r="A2355" s="12"/>
    </row>
    <row r="2356" spans="1:1">
      <c r="A2356" s="12"/>
    </row>
    <row r="2357" spans="1:1">
      <c r="A2357" s="12"/>
    </row>
    <row r="2358" spans="1:1">
      <c r="A2358" s="12"/>
    </row>
    <row r="2359" spans="1:1">
      <c r="A2359" s="12"/>
    </row>
    <row r="2360" spans="1:1">
      <c r="A2360" s="12"/>
    </row>
    <row r="2361" spans="1:1">
      <c r="A2361" s="12"/>
    </row>
    <row r="2362" spans="1:1">
      <c r="A2362" s="12"/>
    </row>
    <row r="2363" spans="1:1">
      <c r="A2363" s="12"/>
    </row>
    <row r="2364" spans="1:1">
      <c r="A2364" s="12"/>
    </row>
    <row r="2365" spans="1:1">
      <c r="A2365" s="12"/>
    </row>
    <row r="2366" spans="1:1">
      <c r="A2366" s="12"/>
    </row>
    <row r="2367" spans="1:1">
      <c r="A2367" s="12"/>
    </row>
    <row r="2368" spans="1:1">
      <c r="A2368" s="12"/>
    </row>
    <row r="2369" spans="1:1">
      <c r="A2369" s="12"/>
    </row>
    <row r="2370" spans="1:1">
      <c r="A2370" s="12"/>
    </row>
    <row r="2371" spans="1:1">
      <c r="A2371" s="12"/>
    </row>
    <row r="2372" spans="1:1">
      <c r="A2372" s="12"/>
    </row>
    <row r="2373" spans="1:1">
      <c r="A2373" s="12"/>
    </row>
    <row r="2374" spans="1:1">
      <c r="A2374" s="12"/>
    </row>
    <row r="2375" spans="1:1">
      <c r="A2375" s="12"/>
    </row>
    <row r="2376" spans="1:1">
      <c r="A2376" s="12"/>
    </row>
    <row r="2377" spans="1:1">
      <c r="A2377" s="12"/>
    </row>
    <row r="2378" spans="1:1">
      <c r="A2378" s="12"/>
    </row>
    <row r="2379" spans="1:1">
      <c r="A2379" s="12"/>
    </row>
    <row r="2380" spans="1:1">
      <c r="A2380" s="12"/>
    </row>
    <row r="2381" spans="1:1">
      <c r="A2381" s="12"/>
    </row>
    <row r="2382" spans="1:1">
      <c r="A2382" s="12"/>
    </row>
    <row r="2383" spans="1:1">
      <c r="A2383" s="12"/>
    </row>
    <row r="2384" spans="1:1">
      <c r="A2384" s="12"/>
    </row>
    <row r="2385" spans="1:1">
      <c r="A2385" s="12"/>
    </row>
    <row r="2386" spans="1:1">
      <c r="A2386" s="12"/>
    </row>
    <row r="2387" spans="1:1">
      <c r="A2387" s="12"/>
    </row>
    <row r="2388" spans="1:1">
      <c r="A2388" s="12"/>
    </row>
    <row r="2389" spans="1:1">
      <c r="A2389" s="12"/>
    </row>
    <row r="2390" spans="1:1">
      <c r="A2390" s="12"/>
    </row>
    <row r="2391" spans="1:1">
      <c r="A2391" s="12"/>
    </row>
    <row r="2392" spans="1:1">
      <c r="A2392" s="12"/>
    </row>
    <row r="2393" spans="1:1">
      <c r="A2393" s="12"/>
    </row>
    <row r="2394" spans="1:1">
      <c r="A2394" s="12"/>
    </row>
    <row r="2395" spans="1:1">
      <c r="A2395" s="12"/>
    </row>
    <row r="2396" spans="1:1">
      <c r="A2396" s="12"/>
    </row>
    <row r="2397" spans="1:1">
      <c r="A2397" s="12"/>
    </row>
    <row r="2398" spans="1:1">
      <c r="A2398" s="12"/>
    </row>
    <row r="2399" spans="1:1">
      <c r="A2399" s="12"/>
    </row>
    <row r="2400" spans="1:1">
      <c r="A2400" s="12"/>
    </row>
    <row r="2401" spans="1:1">
      <c r="A2401" s="12"/>
    </row>
    <row r="2402" spans="1:1">
      <c r="A2402" s="12"/>
    </row>
    <row r="2403" spans="1:1">
      <c r="A2403" s="12"/>
    </row>
    <row r="2404" spans="1:1">
      <c r="A2404" s="12"/>
    </row>
    <row r="2405" spans="1:1">
      <c r="A2405" s="12"/>
    </row>
    <row r="2406" spans="1:1">
      <c r="A2406" s="12"/>
    </row>
    <row r="2407" spans="1:1">
      <c r="A2407" s="12"/>
    </row>
    <row r="2408" spans="1:1">
      <c r="A2408" s="12"/>
    </row>
    <row r="2409" spans="1:1">
      <c r="A2409" s="12"/>
    </row>
    <row r="2410" spans="1:1">
      <c r="A2410" s="12"/>
    </row>
    <row r="2411" spans="1:1">
      <c r="A2411" s="12"/>
    </row>
    <row r="2412" spans="1:1">
      <c r="A2412" s="12"/>
    </row>
    <row r="2413" spans="1:1">
      <c r="A2413" s="12"/>
    </row>
    <row r="2414" spans="1:1">
      <c r="A2414" s="12"/>
    </row>
    <row r="2415" spans="1:1">
      <c r="A2415" s="12"/>
    </row>
    <row r="2416" spans="1:1">
      <c r="A2416" s="12"/>
    </row>
    <row r="2417" spans="1:1">
      <c r="A2417" s="12"/>
    </row>
    <row r="2418" spans="1:1">
      <c r="A2418" s="12"/>
    </row>
    <row r="2419" spans="1:1">
      <c r="A2419" s="12"/>
    </row>
    <row r="2420" spans="1:1">
      <c r="A2420" s="12"/>
    </row>
    <row r="2421" spans="1:1">
      <c r="A2421" s="12"/>
    </row>
    <row r="2422" spans="1:1">
      <c r="A2422" s="12"/>
    </row>
    <row r="2423" spans="1:1">
      <c r="A2423" s="12"/>
    </row>
    <row r="2424" spans="1:1">
      <c r="A2424" s="12"/>
    </row>
    <row r="2425" spans="1:1">
      <c r="A2425" s="12"/>
    </row>
    <row r="2426" spans="1:1">
      <c r="A2426" s="12"/>
    </row>
    <row r="2427" spans="1:1">
      <c r="A2427" s="12"/>
    </row>
    <row r="2428" spans="1:1">
      <c r="A2428" s="12"/>
    </row>
    <row r="2429" spans="1:1">
      <c r="A2429" s="12"/>
    </row>
    <row r="2430" spans="1:1">
      <c r="A2430" s="12"/>
    </row>
    <row r="2431" spans="1:1">
      <c r="A2431" s="12"/>
    </row>
    <row r="2432" spans="1:1">
      <c r="A2432" s="12"/>
    </row>
    <row r="2433" spans="1:1">
      <c r="A2433" s="12"/>
    </row>
    <row r="2434" spans="1:1">
      <c r="A2434" s="12"/>
    </row>
    <row r="2435" spans="1:1">
      <c r="A2435" s="12"/>
    </row>
    <row r="2436" spans="1:1">
      <c r="A2436" s="12"/>
    </row>
    <row r="2437" spans="1:1">
      <c r="A2437" s="12"/>
    </row>
    <row r="2438" spans="1:1">
      <c r="A2438" s="12"/>
    </row>
    <row r="2439" spans="1:1">
      <c r="A2439" s="12"/>
    </row>
    <row r="2440" spans="1:1">
      <c r="A2440" s="12"/>
    </row>
    <row r="2441" spans="1:1">
      <c r="A2441" s="12"/>
    </row>
    <row r="2442" spans="1:1">
      <c r="A2442" s="12"/>
    </row>
    <row r="2443" spans="1:1">
      <c r="A2443" s="12"/>
    </row>
    <row r="2444" spans="1:1">
      <c r="A2444" s="12"/>
    </row>
    <row r="2445" spans="1:1">
      <c r="A2445" s="12"/>
    </row>
    <row r="2446" spans="1:1">
      <c r="A2446" s="12"/>
    </row>
    <row r="2447" spans="1:1">
      <c r="A2447" s="12"/>
    </row>
    <row r="2448" spans="1:1">
      <c r="A2448" s="12"/>
    </row>
    <row r="2449" spans="1:1">
      <c r="A2449" s="12"/>
    </row>
    <row r="2450" spans="1:1">
      <c r="A2450" s="12"/>
    </row>
    <row r="2451" spans="1:1">
      <c r="A2451" s="12"/>
    </row>
    <row r="2452" spans="1:1">
      <c r="A2452" s="12"/>
    </row>
    <row r="2453" spans="1:1">
      <c r="A2453" s="12"/>
    </row>
    <row r="2454" spans="1:1">
      <c r="A2454" s="12"/>
    </row>
    <row r="2455" spans="1:1">
      <c r="A2455" s="12"/>
    </row>
    <row r="2456" spans="1:1">
      <c r="A2456" s="12"/>
    </row>
    <row r="2457" spans="1:1">
      <c r="A2457" s="12"/>
    </row>
    <row r="2458" spans="1:1">
      <c r="A2458" s="12"/>
    </row>
    <row r="2459" spans="1:1">
      <c r="A2459" s="12"/>
    </row>
    <row r="2460" spans="1:1">
      <c r="A2460" s="12"/>
    </row>
    <row r="2461" spans="1:1">
      <c r="A2461" s="12"/>
    </row>
    <row r="2462" spans="1:1">
      <c r="A2462" s="12"/>
    </row>
    <row r="2463" spans="1:1">
      <c r="A2463" s="12"/>
    </row>
    <row r="2464" spans="1:1">
      <c r="A2464" s="12"/>
    </row>
    <row r="2465" spans="1:1">
      <c r="A2465" s="12"/>
    </row>
    <row r="2466" spans="1:1">
      <c r="A2466" s="12"/>
    </row>
    <row r="2467" spans="1:1">
      <c r="A2467" s="12"/>
    </row>
    <row r="2468" spans="1:1">
      <c r="A2468" s="12"/>
    </row>
    <row r="2469" spans="1:1">
      <c r="A2469" s="12"/>
    </row>
    <row r="2470" spans="1:1">
      <c r="A2470" s="12"/>
    </row>
    <row r="2471" spans="1:1">
      <c r="A2471" s="12"/>
    </row>
    <row r="2472" spans="1:1">
      <c r="A2472" s="12"/>
    </row>
    <row r="2473" spans="1:1">
      <c r="A2473" s="12"/>
    </row>
    <row r="2474" spans="1:1">
      <c r="A2474" s="12"/>
    </row>
    <row r="2475" spans="1:1">
      <c r="A2475" s="12"/>
    </row>
    <row r="2476" spans="1:1">
      <c r="A2476" s="12"/>
    </row>
    <row r="2477" spans="1:1">
      <c r="A2477" s="12"/>
    </row>
    <row r="2478" spans="1:1">
      <c r="A2478" s="12"/>
    </row>
    <row r="2479" spans="1:1">
      <c r="A2479" s="12"/>
    </row>
    <row r="2480" spans="1:1">
      <c r="A2480" s="12"/>
    </row>
    <row r="2481" spans="1:1">
      <c r="A2481" s="12"/>
    </row>
    <row r="2482" spans="1:1">
      <c r="A2482" s="12"/>
    </row>
    <row r="2483" spans="1:1">
      <c r="A2483" s="12"/>
    </row>
    <row r="2484" spans="1:1">
      <c r="A2484" s="12"/>
    </row>
    <row r="2485" spans="1:1">
      <c r="A2485" s="12"/>
    </row>
    <row r="2486" spans="1:1">
      <c r="A2486" s="12"/>
    </row>
    <row r="2487" spans="1:1">
      <c r="A2487" s="12"/>
    </row>
    <row r="2488" spans="1:1">
      <c r="A2488" s="12"/>
    </row>
    <row r="2489" spans="1:1">
      <c r="A2489" s="12"/>
    </row>
    <row r="2490" spans="1:1">
      <c r="A2490" s="12"/>
    </row>
    <row r="2491" spans="1:1">
      <c r="A2491" s="12"/>
    </row>
    <row r="2492" spans="1:1">
      <c r="A2492" s="12"/>
    </row>
    <row r="2493" spans="1:1">
      <c r="A2493" s="12"/>
    </row>
    <row r="2494" spans="1:1">
      <c r="A2494" s="12"/>
    </row>
    <row r="2495" spans="1:1">
      <c r="A2495" s="12"/>
    </row>
    <row r="2496" spans="1:1">
      <c r="A2496" s="12"/>
    </row>
    <row r="2497" spans="1:1">
      <c r="A2497" s="12"/>
    </row>
    <row r="2498" spans="1:1">
      <c r="A2498" s="12"/>
    </row>
    <row r="2499" spans="1:1">
      <c r="A2499" s="12"/>
    </row>
    <row r="2500" spans="1:1">
      <c r="A2500" s="12"/>
    </row>
    <row r="2501" spans="1:1">
      <c r="A2501" s="12"/>
    </row>
    <row r="2502" spans="1:1">
      <c r="A2502" s="12"/>
    </row>
    <row r="2503" spans="1:1">
      <c r="A2503" s="12"/>
    </row>
    <row r="2504" spans="1:1">
      <c r="A2504" s="12"/>
    </row>
    <row r="2505" spans="1:1">
      <c r="A2505" s="12"/>
    </row>
    <row r="2506" spans="1:1">
      <c r="A2506" s="12"/>
    </row>
    <row r="2507" spans="1:1">
      <c r="A2507" s="12"/>
    </row>
    <row r="2508" spans="1:1">
      <c r="A2508" s="12"/>
    </row>
    <row r="2509" spans="1:1">
      <c r="A2509" s="12"/>
    </row>
    <row r="2510" spans="1:1">
      <c r="A2510" s="12"/>
    </row>
    <row r="2511" spans="1:1">
      <c r="A2511" s="12"/>
    </row>
    <row r="2512" spans="1:1">
      <c r="A2512" s="12"/>
    </row>
    <row r="2513" spans="1:1">
      <c r="A2513" s="12"/>
    </row>
    <row r="2514" spans="1:1">
      <c r="A2514" s="12"/>
    </row>
    <row r="2515" spans="1:1">
      <c r="A2515" s="12"/>
    </row>
    <row r="2516" spans="1:1">
      <c r="A2516" s="12"/>
    </row>
    <row r="2517" spans="1:1">
      <c r="A2517" s="12"/>
    </row>
    <row r="2518" spans="1:1">
      <c r="A2518" s="12"/>
    </row>
    <row r="2519" spans="1:1">
      <c r="A2519" s="12"/>
    </row>
    <row r="2520" spans="1:1">
      <c r="A2520" s="12"/>
    </row>
    <row r="2521" spans="1:1">
      <c r="A2521" s="12"/>
    </row>
    <row r="2522" spans="1:1">
      <c r="A2522" s="12"/>
    </row>
    <row r="2523" spans="1:1">
      <c r="A2523" s="12"/>
    </row>
    <row r="2524" spans="1:1">
      <c r="A2524" s="12"/>
    </row>
    <row r="2525" spans="1:1">
      <c r="A2525" s="12"/>
    </row>
    <row r="2526" spans="1:1">
      <c r="A2526" s="12"/>
    </row>
    <row r="2527" spans="1:1">
      <c r="A2527" s="12"/>
    </row>
    <row r="2528" spans="1:1">
      <c r="A2528" s="12"/>
    </row>
    <row r="2529" spans="1:1">
      <c r="A2529" s="12"/>
    </row>
    <row r="2530" spans="1:1">
      <c r="A2530" s="12"/>
    </row>
    <row r="2531" spans="1:1">
      <c r="A2531" s="12"/>
    </row>
    <row r="2532" spans="1:1">
      <c r="A2532" s="12"/>
    </row>
    <row r="2533" spans="1:1">
      <c r="A2533" s="12"/>
    </row>
    <row r="2534" spans="1:1">
      <c r="A2534" s="12"/>
    </row>
    <row r="2535" spans="1:1">
      <c r="A2535" s="12"/>
    </row>
    <row r="2536" spans="1:1">
      <c r="A2536" s="12"/>
    </row>
    <row r="2537" spans="1:1">
      <c r="A2537" s="12"/>
    </row>
    <row r="2538" spans="1:1">
      <c r="A2538" s="12"/>
    </row>
    <row r="2539" spans="1:1">
      <c r="A2539" s="12"/>
    </row>
    <row r="2540" spans="1:1">
      <c r="A2540" s="12"/>
    </row>
    <row r="2541" spans="1:1">
      <c r="A2541" s="12"/>
    </row>
    <row r="2542" spans="1:1">
      <c r="A2542" s="12"/>
    </row>
    <row r="2543" spans="1:1">
      <c r="A2543" s="12"/>
    </row>
    <row r="2544" spans="1:1">
      <c r="A2544" s="12"/>
    </row>
    <row r="2545" spans="1:1">
      <c r="A2545" s="12"/>
    </row>
    <row r="2546" spans="1:1">
      <c r="A2546" s="12"/>
    </row>
    <row r="2547" spans="1:1">
      <c r="A2547" s="12"/>
    </row>
    <row r="2548" spans="1:1">
      <c r="A2548" s="12"/>
    </row>
    <row r="2549" spans="1:1">
      <c r="A2549" s="12"/>
    </row>
    <row r="2550" spans="1:1">
      <c r="A2550" s="12"/>
    </row>
    <row r="2551" spans="1:1">
      <c r="A2551" s="12"/>
    </row>
    <row r="2552" spans="1:1">
      <c r="A2552" s="12"/>
    </row>
    <row r="2553" spans="1:1">
      <c r="A2553" s="12"/>
    </row>
    <row r="2554" spans="1:1">
      <c r="A2554" s="12"/>
    </row>
    <row r="2555" spans="1:1">
      <c r="A2555" s="12"/>
    </row>
    <row r="2556" spans="1:1">
      <c r="A2556" s="12"/>
    </row>
    <row r="2557" spans="1:1">
      <c r="A2557" s="12"/>
    </row>
    <row r="2558" spans="1:1">
      <c r="A2558" s="12"/>
    </row>
    <row r="2559" spans="1:1">
      <c r="A2559" s="12"/>
    </row>
    <row r="2560" spans="1:1">
      <c r="A2560" s="12"/>
    </row>
    <row r="2561" spans="1:1">
      <c r="A2561" s="12"/>
    </row>
    <row r="2562" spans="1:1">
      <c r="A2562" s="12"/>
    </row>
    <row r="2563" spans="1:1">
      <c r="A2563" s="12"/>
    </row>
    <row r="2564" spans="1:1">
      <c r="A2564" s="12"/>
    </row>
    <row r="2565" spans="1:1">
      <c r="A2565" s="12"/>
    </row>
    <row r="2566" spans="1:1">
      <c r="A2566" s="12"/>
    </row>
    <row r="2567" spans="1:1">
      <c r="A2567" s="12"/>
    </row>
    <row r="2568" spans="1:1">
      <c r="A2568" s="12"/>
    </row>
    <row r="2569" spans="1:1">
      <c r="A2569" s="12"/>
    </row>
    <row r="2570" spans="1:1">
      <c r="A2570" s="12"/>
    </row>
    <row r="2571" spans="1:1">
      <c r="A2571" s="12"/>
    </row>
    <row r="2572" spans="1:1">
      <c r="A2572" s="12"/>
    </row>
    <row r="2573" spans="1:1">
      <c r="A2573" s="12"/>
    </row>
    <row r="2574" spans="1:1">
      <c r="A2574" s="12"/>
    </row>
    <row r="2575" spans="1:1">
      <c r="A2575" s="12"/>
    </row>
    <row r="2576" spans="1:1">
      <c r="A2576" s="12"/>
    </row>
    <row r="2577" spans="1:1">
      <c r="A2577" s="12"/>
    </row>
    <row r="2578" spans="1:1">
      <c r="A2578" s="12"/>
    </row>
    <row r="2579" spans="1:1">
      <c r="A2579" s="12"/>
    </row>
    <row r="2580" spans="1:1">
      <c r="A2580" s="12"/>
    </row>
    <row r="2581" spans="1:1">
      <c r="A2581" s="12"/>
    </row>
    <row r="2582" spans="1:1">
      <c r="A2582" s="12"/>
    </row>
    <row r="2583" spans="1:1">
      <c r="A2583" s="12"/>
    </row>
    <row r="2584" spans="1:1">
      <c r="A2584" s="12"/>
    </row>
    <row r="2585" spans="1:1">
      <c r="A2585" s="12"/>
    </row>
    <row r="2586" spans="1:1">
      <c r="A2586" s="12"/>
    </row>
    <row r="2587" spans="1:1">
      <c r="A2587" s="12"/>
    </row>
    <row r="2588" spans="1:1">
      <c r="A2588" s="12"/>
    </row>
    <row r="2589" spans="1:1">
      <c r="A2589" s="12"/>
    </row>
    <row r="2590" spans="1:1">
      <c r="A2590" s="12"/>
    </row>
    <row r="2591" spans="1:1">
      <c r="A2591" s="12"/>
    </row>
    <row r="2592" spans="1:1">
      <c r="A2592" s="12"/>
    </row>
    <row r="2593" spans="1:1">
      <c r="A2593" s="12"/>
    </row>
    <row r="2594" spans="1:1">
      <c r="A2594" s="12"/>
    </row>
    <row r="2595" spans="1:1">
      <c r="A2595" s="12"/>
    </row>
    <row r="2596" spans="1:1">
      <c r="A2596" s="12"/>
    </row>
    <row r="2597" spans="1:1">
      <c r="A2597" s="12"/>
    </row>
    <row r="2598" spans="1:1">
      <c r="A2598" s="12"/>
    </row>
    <row r="2599" spans="1:1">
      <c r="A2599" s="12"/>
    </row>
    <row r="2600" spans="1:1">
      <c r="A2600" s="12"/>
    </row>
    <row r="2601" spans="1:1">
      <c r="A2601" s="12"/>
    </row>
    <row r="2602" spans="1:1">
      <c r="A2602" s="12"/>
    </row>
    <row r="2603" spans="1:1">
      <c r="A2603" s="12"/>
    </row>
    <row r="2604" spans="1:1">
      <c r="A2604" s="12"/>
    </row>
    <row r="2605" spans="1:1">
      <c r="A2605" s="12"/>
    </row>
    <row r="2606" spans="1:1">
      <c r="A2606" s="12"/>
    </row>
    <row r="2607" spans="1:1">
      <c r="A2607" s="12"/>
    </row>
    <row r="2608" spans="1:1">
      <c r="A2608" s="12"/>
    </row>
    <row r="2609" spans="1:1">
      <c r="A2609" s="12"/>
    </row>
    <row r="2610" spans="1:1">
      <c r="A2610" s="12"/>
    </row>
    <row r="2611" spans="1:1">
      <c r="A2611" s="12"/>
    </row>
    <row r="2612" spans="1:1">
      <c r="A2612" s="12"/>
    </row>
    <row r="2613" spans="1:1">
      <c r="A2613" s="12"/>
    </row>
    <row r="2614" spans="1:1">
      <c r="A2614" s="12"/>
    </row>
    <row r="2615" spans="1:1">
      <c r="A2615" s="12"/>
    </row>
    <row r="2616" spans="1:1">
      <c r="A2616" s="12"/>
    </row>
    <row r="2617" spans="1:1">
      <c r="A2617" s="12"/>
    </row>
    <row r="2618" spans="1:1">
      <c r="A2618" s="12"/>
    </row>
    <row r="2619" spans="1:1">
      <c r="A2619" s="12"/>
    </row>
    <row r="2620" spans="1:1">
      <c r="A2620" s="12"/>
    </row>
    <row r="2621" spans="1:1">
      <c r="A2621" s="12"/>
    </row>
    <row r="2622" spans="1:1">
      <c r="A2622" s="12"/>
    </row>
    <row r="2623" spans="1:1">
      <c r="A2623" s="12"/>
    </row>
    <row r="2624" spans="1:1">
      <c r="A2624" s="12"/>
    </row>
    <row r="2625" spans="1:1">
      <c r="A2625" s="12"/>
    </row>
    <row r="2626" spans="1:1">
      <c r="A2626" s="12"/>
    </row>
    <row r="2627" spans="1:1">
      <c r="A2627" s="12"/>
    </row>
    <row r="2628" spans="1:1">
      <c r="A2628" s="12"/>
    </row>
    <row r="2629" spans="1:1">
      <c r="A2629" s="12"/>
    </row>
    <row r="2630" spans="1:1">
      <c r="A2630" s="12"/>
    </row>
    <row r="2631" spans="1:1">
      <c r="A2631" s="12"/>
    </row>
    <row r="2632" spans="1:1">
      <c r="A2632" s="12"/>
    </row>
    <row r="2633" spans="1:1">
      <c r="A2633" s="12"/>
    </row>
    <row r="2634" spans="1:1">
      <c r="A2634" s="12"/>
    </row>
    <row r="2635" spans="1:1">
      <c r="A2635" s="12"/>
    </row>
    <row r="2636" spans="1:1">
      <c r="A2636" s="12"/>
    </row>
    <row r="2637" spans="1:1">
      <c r="A2637" s="12"/>
    </row>
    <row r="2638" spans="1:1">
      <c r="A2638" s="12"/>
    </row>
    <row r="2639" spans="1:1">
      <c r="A2639" s="12"/>
    </row>
    <row r="2640" spans="1:1">
      <c r="A2640" s="12"/>
    </row>
    <row r="2641" spans="1:1">
      <c r="A2641" s="12"/>
    </row>
    <row r="2642" spans="1:1">
      <c r="A2642" s="12"/>
    </row>
    <row r="2643" spans="1:1">
      <c r="A2643" s="12"/>
    </row>
    <row r="2644" spans="1:1">
      <c r="A2644" s="12"/>
    </row>
    <row r="2645" spans="1:1">
      <c r="A2645" s="12"/>
    </row>
    <row r="2646" spans="1:1">
      <c r="A2646" s="12"/>
    </row>
    <row r="2647" spans="1:1">
      <c r="A2647" s="12"/>
    </row>
    <row r="2648" spans="1:1">
      <c r="A2648" s="12"/>
    </row>
    <row r="2649" spans="1:1">
      <c r="A2649" s="12"/>
    </row>
    <row r="2650" spans="1:1">
      <c r="A2650" s="12"/>
    </row>
    <row r="2651" spans="1:1">
      <c r="A2651" s="12"/>
    </row>
    <row r="2652" spans="1:1">
      <c r="A2652" s="12"/>
    </row>
    <row r="2653" spans="1:1">
      <c r="A2653" s="12"/>
    </row>
    <row r="2654" spans="1:1">
      <c r="A2654" s="12"/>
    </row>
    <row r="2655" spans="1:1">
      <c r="A2655" s="12"/>
    </row>
    <row r="2656" spans="1:1">
      <c r="A2656" s="12"/>
    </row>
    <row r="2657" spans="1:1">
      <c r="A2657" s="12"/>
    </row>
    <row r="2658" spans="1:1">
      <c r="A2658" s="12"/>
    </row>
    <row r="2659" spans="1:1">
      <c r="A2659" s="12"/>
    </row>
    <row r="2660" spans="1:1">
      <c r="A2660" s="12"/>
    </row>
    <row r="2661" spans="1:1">
      <c r="A2661" s="12"/>
    </row>
    <row r="2662" spans="1:1">
      <c r="A2662" s="12"/>
    </row>
    <row r="2663" spans="1:1">
      <c r="A2663" s="12"/>
    </row>
    <row r="2664" spans="1:1">
      <c r="A2664" s="12"/>
    </row>
    <row r="2665" spans="1:1">
      <c r="A2665" s="12"/>
    </row>
    <row r="2666" spans="1:1">
      <c r="A2666" s="12"/>
    </row>
    <row r="2667" spans="1:1">
      <c r="A2667" s="12"/>
    </row>
    <row r="2668" spans="1:1">
      <c r="A2668" s="12"/>
    </row>
    <row r="2669" spans="1:1">
      <c r="A2669" s="12"/>
    </row>
    <row r="2670" spans="1:1">
      <c r="A2670" s="12"/>
    </row>
    <row r="2671" spans="1:1">
      <c r="A2671" s="12"/>
    </row>
    <row r="2672" spans="1:1">
      <c r="A2672" s="12"/>
    </row>
    <row r="2673" spans="1:1">
      <c r="A2673" s="12"/>
    </row>
    <row r="2674" spans="1:1">
      <c r="A2674" s="12"/>
    </row>
    <row r="2675" spans="1:1">
      <c r="A2675" s="12"/>
    </row>
    <row r="2676" spans="1:1">
      <c r="A2676" s="12"/>
    </row>
    <row r="2677" spans="1:1">
      <c r="A2677" s="12"/>
    </row>
    <row r="2678" spans="1:1">
      <c r="A2678" s="12"/>
    </row>
    <row r="2679" spans="1:1">
      <c r="A2679" s="12"/>
    </row>
    <row r="2680" spans="1:1">
      <c r="A2680" s="12"/>
    </row>
    <row r="2681" spans="1:1">
      <c r="A2681" s="12"/>
    </row>
    <row r="2682" spans="1:1">
      <c r="A2682" s="12"/>
    </row>
    <row r="2683" spans="1:1">
      <c r="A2683" s="12"/>
    </row>
    <row r="2684" spans="1:1">
      <c r="A2684" s="12"/>
    </row>
    <row r="2685" spans="1:1">
      <c r="A2685" s="12"/>
    </row>
    <row r="2686" spans="1:1">
      <c r="A2686" s="12"/>
    </row>
    <row r="2687" spans="1:1">
      <c r="A2687" s="12"/>
    </row>
    <row r="2688" spans="1:1">
      <c r="A2688" s="12"/>
    </row>
    <row r="2689" spans="1:1">
      <c r="A2689" s="12"/>
    </row>
    <row r="2690" spans="1:1">
      <c r="A2690" s="12"/>
    </row>
    <row r="2691" spans="1:1">
      <c r="A2691" s="12"/>
    </row>
    <row r="2692" spans="1:1">
      <c r="A2692" s="12"/>
    </row>
    <row r="2693" spans="1:1">
      <c r="A2693" s="12"/>
    </row>
    <row r="2694" spans="1:1">
      <c r="A2694" s="12"/>
    </row>
    <row r="2695" spans="1:1">
      <c r="A2695" s="12"/>
    </row>
    <row r="2696" spans="1:1">
      <c r="A2696" s="12"/>
    </row>
    <row r="2697" spans="1:1">
      <c r="A2697" s="12"/>
    </row>
    <row r="2698" spans="1:1">
      <c r="A2698" s="12"/>
    </row>
    <row r="2699" spans="1:1">
      <c r="A2699" s="12"/>
    </row>
    <row r="2700" spans="1:1">
      <c r="A2700" s="12"/>
    </row>
    <row r="2701" spans="1:1">
      <c r="A2701" s="12"/>
    </row>
    <row r="2702" spans="1:1">
      <c r="A2702" s="12"/>
    </row>
    <row r="2703" spans="1:1">
      <c r="A2703" s="12"/>
    </row>
    <row r="2704" spans="1:1">
      <c r="A2704" s="12"/>
    </row>
    <row r="2705" spans="1:1">
      <c r="A2705" s="12"/>
    </row>
    <row r="2706" spans="1:1">
      <c r="A2706" s="12"/>
    </row>
    <row r="2707" spans="1:1">
      <c r="A2707" s="12"/>
    </row>
    <row r="2708" spans="1:1">
      <c r="A2708" s="12"/>
    </row>
    <row r="2709" spans="1:1">
      <c r="A2709" s="12"/>
    </row>
    <row r="2710" spans="1:1">
      <c r="A2710" s="12"/>
    </row>
    <row r="2711" spans="1:1">
      <c r="A2711" s="12"/>
    </row>
    <row r="2712" spans="1:1">
      <c r="A2712" s="12"/>
    </row>
    <row r="2713" spans="1:1">
      <c r="A2713" s="12"/>
    </row>
    <row r="2714" spans="1:1">
      <c r="A2714" s="12"/>
    </row>
    <row r="2715" spans="1:1">
      <c r="A2715" s="12"/>
    </row>
    <row r="2716" spans="1:1">
      <c r="A2716" s="12"/>
    </row>
    <row r="2717" spans="1:1">
      <c r="A2717" s="12"/>
    </row>
    <row r="2718" spans="1:1">
      <c r="A2718" s="12"/>
    </row>
    <row r="2719" spans="1:1">
      <c r="A2719" s="12"/>
    </row>
    <row r="2720" spans="1:1">
      <c r="A2720" s="12"/>
    </row>
    <row r="2721" spans="1:1">
      <c r="A2721" s="12"/>
    </row>
    <row r="2722" spans="1:1">
      <c r="A2722" s="12"/>
    </row>
    <row r="2723" spans="1:1">
      <c r="A2723" s="12"/>
    </row>
    <row r="2724" spans="1:1">
      <c r="A2724" s="12"/>
    </row>
    <row r="2725" spans="1:1">
      <c r="A2725" s="12"/>
    </row>
    <row r="2726" spans="1:1">
      <c r="A2726" s="12"/>
    </row>
    <row r="2727" spans="1:1">
      <c r="A2727" s="12"/>
    </row>
    <row r="2728" spans="1:1">
      <c r="A2728" s="12"/>
    </row>
    <row r="2729" spans="1:1">
      <c r="A2729" s="12"/>
    </row>
    <row r="2730" spans="1:1">
      <c r="A2730" s="12"/>
    </row>
    <row r="2731" spans="1:1">
      <c r="A2731" s="12"/>
    </row>
    <row r="2732" spans="1:1">
      <c r="A2732" s="12"/>
    </row>
    <row r="2733" spans="1:1">
      <c r="A2733" s="12"/>
    </row>
    <row r="2734" spans="1:1">
      <c r="A2734" s="12"/>
    </row>
    <row r="2735" spans="1:1">
      <c r="A2735" s="12"/>
    </row>
    <row r="2736" spans="1:1">
      <c r="A2736" s="12"/>
    </row>
    <row r="2737" spans="1:1">
      <c r="A2737" s="12"/>
    </row>
    <row r="2738" spans="1:1">
      <c r="A2738" s="12"/>
    </row>
    <row r="2739" spans="1:1">
      <c r="A2739" s="12"/>
    </row>
    <row r="2740" spans="1:1">
      <c r="A2740" s="12"/>
    </row>
    <row r="2741" spans="1:1">
      <c r="A2741" s="12"/>
    </row>
    <row r="2742" spans="1:1">
      <c r="A2742" s="12"/>
    </row>
    <row r="2743" spans="1:1">
      <c r="A2743" s="12"/>
    </row>
    <row r="2744" spans="1:1">
      <c r="A2744" s="12"/>
    </row>
    <row r="2745" spans="1:1">
      <c r="A2745" s="12"/>
    </row>
    <row r="2746" spans="1:1">
      <c r="A2746" s="12"/>
    </row>
    <row r="2747" spans="1:1">
      <c r="A2747" s="12"/>
    </row>
    <row r="2748" spans="1:1">
      <c r="A2748" s="12"/>
    </row>
    <row r="2749" spans="1:1">
      <c r="A2749" s="12"/>
    </row>
    <row r="2750" spans="1:1">
      <c r="A2750" s="12"/>
    </row>
    <row r="2751" spans="1:1">
      <c r="A2751" s="12"/>
    </row>
    <row r="2752" spans="1:1">
      <c r="A2752" s="12"/>
    </row>
    <row r="2753" spans="1:1">
      <c r="A2753" s="12"/>
    </row>
    <row r="2754" spans="1:1">
      <c r="A2754" s="12"/>
    </row>
    <row r="2755" spans="1:1">
      <c r="A2755" s="12"/>
    </row>
    <row r="2756" spans="1:1">
      <c r="A2756" s="12"/>
    </row>
    <row r="2757" spans="1:1">
      <c r="A2757" s="12"/>
    </row>
    <row r="2758" spans="1:1">
      <c r="A2758" s="12"/>
    </row>
    <row r="2759" spans="1:1">
      <c r="A2759" s="12"/>
    </row>
    <row r="2760" spans="1:1">
      <c r="A2760" s="12"/>
    </row>
    <row r="2761" spans="1:1">
      <c r="A2761" s="12"/>
    </row>
    <row r="2762" spans="1:1">
      <c r="A2762" s="12"/>
    </row>
    <row r="2763" spans="1:1">
      <c r="A2763" s="12"/>
    </row>
    <row r="2764" spans="1:1">
      <c r="A2764" s="12"/>
    </row>
    <row r="2765" spans="1:1">
      <c r="A2765" s="12"/>
    </row>
    <row r="2766" spans="1:1">
      <c r="A2766" s="12"/>
    </row>
    <row r="2767" spans="1:1">
      <c r="A2767" s="12"/>
    </row>
    <row r="2768" spans="1:1">
      <c r="A2768" s="12"/>
    </row>
    <row r="2769" spans="1:1">
      <c r="A2769" s="12"/>
    </row>
    <row r="2770" spans="1:1">
      <c r="A2770" s="12"/>
    </row>
    <row r="2771" spans="1:1">
      <c r="A2771" s="12"/>
    </row>
    <row r="2772" spans="1:1">
      <c r="A2772" s="12"/>
    </row>
    <row r="2773" spans="1:1">
      <c r="A2773" s="12"/>
    </row>
    <row r="2774" spans="1:1">
      <c r="A2774" s="12"/>
    </row>
    <row r="2775" spans="1:1">
      <c r="A2775" s="12"/>
    </row>
    <row r="2776" spans="1:1">
      <c r="A2776" s="12"/>
    </row>
    <row r="2777" spans="1:1">
      <c r="A2777" s="12"/>
    </row>
    <row r="2778" spans="1:1">
      <c r="A2778" s="12"/>
    </row>
    <row r="2779" spans="1:1">
      <c r="A2779" s="12"/>
    </row>
    <row r="2780" spans="1:1">
      <c r="A2780" s="12"/>
    </row>
    <row r="2781" spans="1:1">
      <c r="A2781" s="12"/>
    </row>
    <row r="2782" spans="1:1">
      <c r="A2782" s="12"/>
    </row>
    <row r="2783" spans="1:1">
      <c r="A2783" s="12"/>
    </row>
    <row r="2784" spans="1:1">
      <c r="A2784" s="12"/>
    </row>
    <row r="2785" spans="1:1">
      <c r="A2785" s="12"/>
    </row>
    <row r="2786" spans="1:1">
      <c r="A2786" s="12"/>
    </row>
    <row r="2787" spans="1:1">
      <c r="A2787" s="12"/>
    </row>
    <row r="2788" spans="1:1">
      <c r="A2788" s="12"/>
    </row>
    <row r="2789" spans="1:1">
      <c r="A2789" s="12"/>
    </row>
    <row r="2790" spans="1:1">
      <c r="A2790" s="12"/>
    </row>
    <row r="2791" spans="1:1">
      <c r="A2791" s="12"/>
    </row>
    <row r="2792" spans="1:1">
      <c r="A2792" s="12"/>
    </row>
    <row r="2793" spans="1:1">
      <c r="A2793" s="12"/>
    </row>
    <row r="2794" spans="1:1">
      <c r="A2794" s="12"/>
    </row>
    <row r="2795" spans="1:1">
      <c r="A2795" s="12"/>
    </row>
    <row r="2796" spans="1:1">
      <c r="A2796" s="12"/>
    </row>
    <row r="2797" spans="1:1">
      <c r="A2797" s="12"/>
    </row>
    <row r="2798" spans="1:1">
      <c r="A2798" s="12"/>
    </row>
    <row r="2799" spans="1:1">
      <c r="A2799" s="12"/>
    </row>
    <row r="2800" spans="1:1">
      <c r="A2800" s="12"/>
    </row>
    <row r="2801" spans="1:1">
      <c r="A2801" s="12"/>
    </row>
    <row r="2802" spans="1:1">
      <c r="A2802" s="12"/>
    </row>
    <row r="2803" spans="1:1">
      <c r="A2803" s="12"/>
    </row>
    <row r="2804" spans="1:1">
      <c r="A2804" s="12"/>
    </row>
    <row r="2805" spans="1:1">
      <c r="A2805" s="12"/>
    </row>
    <row r="2806" spans="1:1">
      <c r="A2806" s="12"/>
    </row>
    <row r="2807" spans="1:1">
      <c r="A2807" s="12"/>
    </row>
    <row r="2808" spans="1:1">
      <c r="A2808" s="12"/>
    </row>
    <row r="2809" spans="1:1">
      <c r="A2809" s="12"/>
    </row>
    <row r="2810" spans="1:1">
      <c r="A2810" s="12"/>
    </row>
    <row r="2811" spans="1:1">
      <c r="A2811" s="12"/>
    </row>
    <row r="2812" spans="1:1">
      <c r="A2812" s="12"/>
    </row>
    <row r="2813" spans="1:1">
      <c r="A2813" s="12"/>
    </row>
    <row r="2814" spans="1:1">
      <c r="A2814" s="12"/>
    </row>
    <row r="2815" spans="1:1">
      <c r="A2815" s="12"/>
    </row>
    <row r="2816" spans="1:1">
      <c r="A2816" s="12"/>
    </row>
    <row r="2817" spans="1:1">
      <c r="A2817" s="12"/>
    </row>
    <row r="2818" spans="1:1">
      <c r="A2818" s="12"/>
    </row>
    <row r="2819" spans="1:1">
      <c r="A2819" s="12"/>
    </row>
    <row r="2820" spans="1:1">
      <c r="A2820" s="12"/>
    </row>
    <row r="2821" spans="1:1">
      <c r="A2821" s="12"/>
    </row>
    <row r="2822" spans="1:1">
      <c r="A2822" s="12"/>
    </row>
    <row r="2823" spans="1:1">
      <c r="A2823" s="12"/>
    </row>
    <row r="2824" spans="1:1">
      <c r="A2824" s="12"/>
    </row>
    <row r="2825" spans="1:1">
      <c r="A2825" s="12"/>
    </row>
    <row r="2826" spans="1:1">
      <c r="A2826" s="12"/>
    </row>
    <row r="2827" spans="1:1">
      <c r="A2827" s="12"/>
    </row>
    <row r="2828" spans="1:1">
      <c r="A2828" s="12"/>
    </row>
    <row r="2829" spans="1:1">
      <c r="A2829" s="12"/>
    </row>
    <row r="2830" spans="1:1">
      <c r="A2830" s="12"/>
    </row>
    <row r="2831" spans="1:1">
      <c r="A2831" s="12"/>
    </row>
    <row r="2832" spans="1:1">
      <c r="A2832" s="12"/>
    </row>
    <row r="2833" spans="1:1">
      <c r="A2833" s="12"/>
    </row>
    <row r="2834" spans="1:1">
      <c r="A2834" s="12"/>
    </row>
    <row r="2835" spans="1:1">
      <c r="A2835" s="12"/>
    </row>
    <row r="2836" spans="1:1">
      <c r="A2836" s="12"/>
    </row>
    <row r="2837" spans="1:1">
      <c r="A2837" s="12"/>
    </row>
    <row r="2838" spans="1:1">
      <c r="A2838" s="12"/>
    </row>
    <row r="2839" spans="1:1">
      <c r="A2839" s="12"/>
    </row>
    <row r="2840" spans="1:1">
      <c r="A2840" s="12"/>
    </row>
    <row r="2841" spans="1:1">
      <c r="A2841" s="12"/>
    </row>
    <row r="2842" spans="1:1">
      <c r="A2842" s="12"/>
    </row>
    <row r="2843" spans="1:1">
      <c r="A2843" s="12"/>
    </row>
    <row r="2844" spans="1:1">
      <c r="A2844" s="12"/>
    </row>
    <row r="2845" spans="1:1">
      <c r="A2845" s="12"/>
    </row>
    <row r="2846" spans="1:1">
      <c r="A2846" s="12"/>
    </row>
    <row r="2847" spans="1:1">
      <c r="A2847" s="12"/>
    </row>
    <row r="2848" spans="1:1">
      <c r="A2848" s="12"/>
    </row>
    <row r="2849" spans="1:1">
      <c r="A2849" s="12"/>
    </row>
    <row r="2850" spans="1:1">
      <c r="A2850" s="12"/>
    </row>
    <row r="2851" spans="1:1">
      <c r="A2851" s="12"/>
    </row>
    <row r="2852" spans="1:1">
      <c r="A2852" s="12"/>
    </row>
    <row r="2853" spans="1:1">
      <c r="A2853" s="12"/>
    </row>
    <row r="2854" spans="1:1">
      <c r="A2854" s="12"/>
    </row>
    <row r="2855" spans="1:1">
      <c r="A2855" s="12"/>
    </row>
    <row r="2856" spans="1:1">
      <c r="A2856" s="12"/>
    </row>
    <row r="2857" spans="1:1">
      <c r="A2857" s="12"/>
    </row>
    <row r="2858" spans="1:1">
      <c r="A2858" s="12"/>
    </row>
    <row r="2859" spans="1:1">
      <c r="A2859" s="12"/>
    </row>
    <row r="2860" spans="1:1">
      <c r="A2860" s="12"/>
    </row>
    <row r="2861" spans="1:1">
      <c r="A2861" s="12"/>
    </row>
    <row r="2862" spans="1:1">
      <c r="A2862" s="12"/>
    </row>
    <row r="2863" spans="1:1">
      <c r="A2863" s="12"/>
    </row>
    <row r="2864" spans="1:1">
      <c r="A2864" s="12"/>
    </row>
    <row r="2865" spans="1:1">
      <c r="A2865" s="12"/>
    </row>
    <row r="2866" spans="1:1">
      <c r="A2866" s="12"/>
    </row>
    <row r="2867" spans="1:1">
      <c r="A2867" s="12"/>
    </row>
    <row r="2868" spans="1:1">
      <c r="A2868" s="12"/>
    </row>
    <row r="2869" spans="1:1">
      <c r="A2869" s="12"/>
    </row>
    <row r="2870" spans="1:1">
      <c r="A2870" s="12"/>
    </row>
    <row r="2871" spans="1:1">
      <c r="A2871" s="12"/>
    </row>
    <row r="2872" spans="1:1">
      <c r="A2872" s="12"/>
    </row>
    <row r="2873" spans="1:1">
      <c r="A2873" s="12"/>
    </row>
    <row r="2874" spans="1:1">
      <c r="A2874" s="12"/>
    </row>
    <row r="2875" spans="1:1">
      <c r="A2875" s="12"/>
    </row>
    <row r="2876" spans="1:1">
      <c r="A2876" s="12"/>
    </row>
    <row r="2877" spans="1:1">
      <c r="A2877" s="12"/>
    </row>
    <row r="2878" spans="1:1">
      <c r="A2878" s="12"/>
    </row>
    <row r="2879" spans="1:1">
      <c r="A2879" s="12"/>
    </row>
    <row r="2880" spans="1:1">
      <c r="A2880" s="12"/>
    </row>
    <row r="2881" spans="1:1">
      <c r="A2881" s="12"/>
    </row>
    <row r="2882" spans="1:1">
      <c r="A2882" s="12"/>
    </row>
    <row r="2883" spans="1:1">
      <c r="A2883" s="12"/>
    </row>
    <row r="2884" spans="1:1">
      <c r="A2884" s="12"/>
    </row>
    <row r="2885" spans="1:1">
      <c r="A2885" s="12"/>
    </row>
    <row r="2886" spans="1:1">
      <c r="A2886" s="12"/>
    </row>
    <row r="2887" spans="1:1">
      <c r="A2887" s="12"/>
    </row>
    <row r="2888" spans="1:1">
      <c r="A2888" s="12"/>
    </row>
    <row r="2889" spans="1:1">
      <c r="A2889" s="12"/>
    </row>
    <row r="2890" spans="1:1">
      <c r="A2890" s="12"/>
    </row>
    <row r="2891" spans="1:1">
      <c r="A2891" s="12"/>
    </row>
    <row r="2892" spans="1:1">
      <c r="A2892" s="12"/>
    </row>
    <row r="2893" spans="1:1">
      <c r="A2893" s="12"/>
    </row>
    <row r="2894" spans="1:1">
      <c r="A2894" s="12"/>
    </row>
    <row r="2895" spans="1:1">
      <c r="A2895" s="12"/>
    </row>
    <row r="2896" spans="1:1">
      <c r="A2896" s="12"/>
    </row>
    <row r="2897" spans="1:1">
      <c r="A2897" s="12"/>
    </row>
    <row r="2898" spans="1:1">
      <c r="A2898" s="12"/>
    </row>
    <row r="2899" spans="1:1">
      <c r="A2899" s="12"/>
    </row>
    <row r="2900" spans="1:1">
      <c r="A2900" s="12"/>
    </row>
    <row r="2901" spans="1:1">
      <c r="A2901" s="12"/>
    </row>
    <row r="2902" spans="1:1">
      <c r="A2902" s="12"/>
    </row>
    <row r="2903" spans="1:1">
      <c r="A2903" s="12"/>
    </row>
    <row r="2904" spans="1:1">
      <c r="A2904" s="12"/>
    </row>
    <row r="2905" spans="1:1">
      <c r="A2905" s="12"/>
    </row>
    <row r="2906" spans="1:1">
      <c r="A2906" s="12"/>
    </row>
    <row r="2907" spans="1:1">
      <c r="A2907" s="12"/>
    </row>
    <row r="2908" spans="1:1">
      <c r="A2908" s="12"/>
    </row>
    <row r="2909" spans="1:1">
      <c r="A2909" s="12"/>
    </row>
    <row r="2910" spans="1:1">
      <c r="A2910" s="12"/>
    </row>
    <row r="2911" spans="1:1">
      <c r="A2911" s="12"/>
    </row>
    <row r="2912" spans="1:1">
      <c r="A2912" s="12"/>
    </row>
    <row r="2913" spans="1:1">
      <c r="A2913" s="12"/>
    </row>
    <row r="2914" spans="1:1">
      <c r="A2914" s="12"/>
    </row>
    <row r="2915" spans="1:1">
      <c r="A2915" s="12"/>
    </row>
    <row r="2916" spans="1:1">
      <c r="A2916" s="12"/>
    </row>
    <row r="2917" spans="1:1">
      <c r="A2917" s="12"/>
    </row>
    <row r="2918" spans="1:1">
      <c r="A2918" s="12"/>
    </row>
    <row r="2919" spans="1:1">
      <c r="A2919" s="12"/>
    </row>
    <row r="2920" spans="1:1">
      <c r="A2920" s="12"/>
    </row>
    <row r="2921" spans="1:1">
      <c r="A2921" s="12"/>
    </row>
    <row r="2922" spans="1:1">
      <c r="A2922" s="12"/>
    </row>
    <row r="2923" spans="1:1">
      <c r="A2923" s="12"/>
    </row>
    <row r="2924" spans="1:1">
      <c r="A2924" s="12"/>
    </row>
    <row r="2925" spans="1:1">
      <c r="A2925" s="12"/>
    </row>
    <row r="2926" spans="1:1">
      <c r="A2926" s="12"/>
    </row>
    <row r="2927" spans="1:1">
      <c r="A2927" s="12"/>
    </row>
    <row r="2928" spans="1:1">
      <c r="A2928" s="12"/>
    </row>
    <row r="2929" spans="1:1">
      <c r="A2929" s="12"/>
    </row>
    <row r="2930" spans="1:1">
      <c r="A2930" s="12"/>
    </row>
    <row r="2931" spans="1:1">
      <c r="A2931" s="12"/>
    </row>
    <row r="2932" spans="1:1">
      <c r="A2932" s="12"/>
    </row>
    <row r="2933" spans="1:1">
      <c r="A2933" s="12"/>
    </row>
    <row r="2934" spans="1:1">
      <c r="A2934" s="12"/>
    </row>
    <row r="2935" spans="1:1">
      <c r="A2935" s="12"/>
    </row>
    <row r="2936" spans="1:1">
      <c r="A2936" s="12"/>
    </row>
    <row r="2937" spans="1:1">
      <c r="A2937" s="12"/>
    </row>
    <row r="2938" spans="1:1">
      <c r="A2938" s="12"/>
    </row>
    <row r="2939" spans="1:1">
      <c r="A2939" s="12"/>
    </row>
    <row r="2940" spans="1:1">
      <c r="A2940" s="12"/>
    </row>
    <row r="2941" spans="1:1">
      <c r="A2941" s="12"/>
    </row>
    <row r="2942" spans="1:1">
      <c r="A2942" s="12"/>
    </row>
    <row r="2943" spans="1:1">
      <c r="A2943" s="12"/>
    </row>
    <row r="2944" spans="1:1">
      <c r="A2944" s="12"/>
    </row>
    <row r="2945" spans="1:1">
      <c r="A2945" s="12"/>
    </row>
    <row r="2946" spans="1:1">
      <c r="A2946" s="12"/>
    </row>
    <row r="2947" spans="1:1">
      <c r="A2947" s="12"/>
    </row>
    <row r="2948" spans="1:1">
      <c r="A2948" s="12"/>
    </row>
    <row r="2949" spans="1:1">
      <c r="A2949" s="12"/>
    </row>
    <row r="2950" spans="1:1">
      <c r="A2950" s="12"/>
    </row>
    <row r="2951" spans="1:1">
      <c r="A2951" s="12"/>
    </row>
    <row r="2952" spans="1:1">
      <c r="A2952" s="12"/>
    </row>
    <row r="2953" spans="1:1">
      <c r="A2953" s="12"/>
    </row>
    <row r="2954" spans="1:1">
      <c r="A2954" s="12"/>
    </row>
    <row r="2955" spans="1:1">
      <c r="A2955" s="12"/>
    </row>
    <row r="2956" spans="1:1">
      <c r="A2956" s="12"/>
    </row>
    <row r="2957" spans="1:1">
      <c r="A2957" s="12"/>
    </row>
    <row r="2958" spans="1:1">
      <c r="A2958" s="12"/>
    </row>
    <row r="2959" spans="1:1">
      <c r="A2959" s="12"/>
    </row>
    <row r="2960" spans="1:1">
      <c r="A2960" s="12"/>
    </row>
    <row r="2961" spans="1:1">
      <c r="A2961" s="12"/>
    </row>
    <row r="2962" spans="1:1">
      <c r="A2962" s="12"/>
    </row>
    <row r="2963" spans="1:1">
      <c r="A2963" s="12"/>
    </row>
    <row r="2964" spans="1:1">
      <c r="A2964" s="12"/>
    </row>
    <row r="2965" spans="1:1">
      <c r="A2965" s="12"/>
    </row>
    <row r="2966" spans="1:1">
      <c r="A2966" s="12"/>
    </row>
    <row r="2967" spans="1:1">
      <c r="A2967" s="12"/>
    </row>
    <row r="2968" spans="1:1">
      <c r="A2968" s="12"/>
    </row>
    <row r="2969" spans="1:1">
      <c r="A2969" s="12"/>
    </row>
    <row r="2970" spans="1:1">
      <c r="A2970" s="12"/>
    </row>
    <row r="2971" spans="1:1">
      <c r="A2971" s="12"/>
    </row>
    <row r="2972" spans="1:1">
      <c r="A2972" s="12"/>
    </row>
    <row r="2973" spans="1:1">
      <c r="A2973" s="12"/>
    </row>
    <row r="2974" spans="1:1">
      <c r="A2974" s="12"/>
    </row>
    <row r="2975" spans="1:1">
      <c r="A2975" s="12"/>
    </row>
    <row r="2976" spans="1:1">
      <c r="A2976" s="12"/>
    </row>
    <row r="2977" spans="1:1">
      <c r="A2977" s="12"/>
    </row>
    <row r="2978" spans="1:1">
      <c r="A2978" s="12"/>
    </row>
    <row r="2979" spans="1:1">
      <c r="A2979" s="12"/>
    </row>
    <row r="2980" spans="1:1">
      <c r="A2980" s="12"/>
    </row>
    <row r="2981" spans="1:1">
      <c r="A2981" s="12"/>
    </row>
    <row r="2982" spans="1:1">
      <c r="A2982" s="12"/>
    </row>
    <row r="2983" spans="1:1">
      <c r="A2983" s="12"/>
    </row>
    <row r="2984" spans="1:1">
      <c r="A2984" s="12"/>
    </row>
    <row r="2985" spans="1:1">
      <c r="A2985" s="12"/>
    </row>
    <row r="2986" spans="1:1">
      <c r="A2986" s="12"/>
    </row>
    <row r="2987" spans="1:1">
      <c r="A2987" s="12"/>
    </row>
    <row r="2988" spans="1:1">
      <c r="A2988" s="12"/>
    </row>
    <row r="2989" spans="1:1">
      <c r="A2989" s="12"/>
    </row>
    <row r="2990" spans="1:1">
      <c r="A2990" s="12"/>
    </row>
    <row r="2991" spans="1:1">
      <c r="A2991" s="12"/>
    </row>
    <row r="2992" spans="1:1">
      <c r="A2992" s="12"/>
    </row>
    <row r="2993" spans="1:1">
      <c r="A2993" s="12"/>
    </row>
    <row r="2994" spans="1:1">
      <c r="A2994" s="12"/>
    </row>
    <row r="2995" spans="1:1">
      <c r="A2995" s="12"/>
    </row>
    <row r="2996" spans="1:1">
      <c r="A2996" s="12"/>
    </row>
    <row r="2997" spans="1:1">
      <c r="A2997" s="12"/>
    </row>
    <row r="2998" spans="1:1">
      <c r="A2998" s="12"/>
    </row>
    <row r="2999" spans="1:1">
      <c r="A2999" s="12"/>
    </row>
    <row r="3000" spans="1:1">
      <c r="A3000" s="12"/>
    </row>
    <row r="3001" spans="1:1">
      <c r="A3001" s="12"/>
    </row>
    <row r="3002" spans="1:1">
      <c r="A3002" s="12"/>
    </row>
    <row r="3003" spans="1:1">
      <c r="A3003" s="12"/>
    </row>
    <row r="3004" spans="1:1">
      <c r="A3004" s="12"/>
    </row>
    <row r="3005" spans="1:1">
      <c r="A3005" s="12"/>
    </row>
    <row r="3006" spans="1:1">
      <c r="A3006" s="12"/>
    </row>
    <row r="3007" spans="1:1">
      <c r="A3007" s="12"/>
    </row>
    <row r="3008" spans="1:1">
      <c r="A3008" s="12"/>
    </row>
    <row r="3009" spans="1:1">
      <c r="A3009" s="12"/>
    </row>
    <row r="3010" spans="1:1">
      <c r="A3010" s="12"/>
    </row>
    <row r="3011" spans="1:1">
      <c r="A3011" s="12"/>
    </row>
    <row r="3012" spans="1:1">
      <c r="A3012" s="12"/>
    </row>
    <row r="3013" spans="1:1">
      <c r="A3013" s="12"/>
    </row>
    <row r="3014" spans="1:1">
      <c r="A3014" s="12"/>
    </row>
    <row r="3015" spans="1:1">
      <c r="A3015" s="12"/>
    </row>
    <row r="3016" spans="1:1">
      <c r="A3016" s="12"/>
    </row>
    <row r="3017" spans="1:1">
      <c r="A3017" s="12"/>
    </row>
    <row r="3018" spans="1:1">
      <c r="A3018" s="12"/>
    </row>
    <row r="3019" spans="1:1">
      <c r="A3019" s="12"/>
    </row>
    <row r="3020" spans="1:1">
      <c r="A3020" s="12"/>
    </row>
    <row r="3021" spans="1:1">
      <c r="A3021" s="12"/>
    </row>
    <row r="3022" spans="1:1">
      <c r="A3022" s="12"/>
    </row>
    <row r="3023" spans="1:1">
      <c r="A3023" s="12"/>
    </row>
    <row r="3024" spans="1:1">
      <c r="A3024" s="12"/>
    </row>
    <row r="3025" spans="1:1">
      <c r="A3025" s="12"/>
    </row>
    <row r="3026" spans="1:1">
      <c r="A3026" s="12"/>
    </row>
    <row r="3027" spans="1:1">
      <c r="A3027" s="12"/>
    </row>
    <row r="3028" spans="1:1">
      <c r="A3028" s="12"/>
    </row>
    <row r="3029" spans="1:1">
      <c r="A3029" s="12"/>
    </row>
    <row r="3030" spans="1:1">
      <c r="A3030" s="12"/>
    </row>
    <row r="3031" spans="1:1">
      <c r="A3031" s="12"/>
    </row>
    <row r="3032" spans="1:1">
      <c r="A3032" s="12"/>
    </row>
    <row r="3033" spans="1:1">
      <c r="A3033" s="12"/>
    </row>
    <row r="3034" spans="1:1">
      <c r="A3034" s="12"/>
    </row>
    <row r="3035" spans="1:1">
      <c r="A3035" s="12"/>
    </row>
    <row r="3036" spans="1:1">
      <c r="A3036" s="12"/>
    </row>
    <row r="3037" spans="1:1">
      <c r="A3037" s="12"/>
    </row>
    <row r="3038" spans="1:1">
      <c r="A3038" s="12"/>
    </row>
    <row r="3039" spans="1:1">
      <c r="A3039" s="12"/>
    </row>
    <row r="3040" spans="1:1">
      <c r="A3040" s="12"/>
    </row>
    <row r="3041" spans="1:1">
      <c r="A3041" s="12"/>
    </row>
    <row r="3042" spans="1:1">
      <c r="A3042" s="12"/>
    </row>
    <row r="3043" spans="1:1">
      <c r="A3043" s="12"/>
    </row>
    <row r="3044" spans="1:1">
      <c r="A3044" s="12"/>
    </row>
    <row r="3045" spans="1:1">
      <c r="A3045" s="12"/>
    </row>
    <row r="3046" spans="1:1">
      <c r="A3046" s="12"/>
    </row>
    <row r="3047" spans="1:1">
      <c r="A3047" s="12"/>
    </row>
    <row r="3048" spans="1:1">
      <c r="A3048" s="12"/>
    </row>
    <row r="3049" spans="1:1">
      <c r="A3049" s="12"/>
    </row>
    <row r="3050" spans="1:1">
      <c r="A3050" s="12"/>
    </row>
    <row r="3051" spans="1:1">
      <c r="A3051" s="12"/>
    </row>
    <row r="3052" spans="1:1">
      <c r="A3052" s="12"/>
    </row>
    <row r="3053" spans="1:1">
      <c r="A3053" s="12"/>
    </row>
    <row r="3054" spans="1:1">
      <c r="A3054" s="12"/>
    </row>
    <row r="3055" spans="1:1">
      <c r="A3055" s="12"/>
    </row>
    <row r="3056" spans="1:1">
      <c r="A3056" s="12"/>
    </row>
    <row r="3057" spans="1:1">
      <c r="A3057" s="12"/>
    </row>
    <row r="3058" spans="1:1">
      <c r="A3058" s="12"/>
    </row>
    <row r="3059" spans="1:1">
      <c r="A3059" s="12"/>
    </row>
    <row r="3060" spans="1:1">
      <c r="A3060" s="12"/>
    </row>
    <row r="3061" spans="1:1">
      <c r="A3061" s="12"/>
    </row>
    <row r="3062" spans="1:1">
      <c r="A3062" s="12"/>
    </row>
    <row r="3063" spans="1:1">
      <c r="A3063" s="12"/>
    </row>
    <row r="3064" spans="1:1">
      <c r="A3064" s="12"/>
    </row>
    <row r="3065" spans="1:1">
      <c r="A3065" s="12"/>
    </row>
    <row r="3066" spans="1:1">
      <c r="A3066" s="12"/>
    </row>
    <row r="3067" spans="1:1">
      <c r="A3067" s="12"/>
    </row>
    <row r="3068" spans="1:1">
      <c r="A3068" s="12"/>
    </row>
    <row r="3069" spans="1:1">
      <c r="A3069" s="12"/>
    </row>
    <row r="3070" spans="1:1">
      <c r="A3070" s="12"/>
    </row>
    <row r="3071" spans="1:1">
      <c r="A3071" s="12"/>
    </row>
    <row r="3072" spans="1:1">
      <c r="A3072" s="12"/>
    </row>
    <row r="3073" spans="1:1">
      <c r="A3073" s="12"/>
    </row>
    <row r="3074" spans="1:1">
      <c r="A3074" s="12"/>
    </row>
    <row r="3075" spans="1:1">
      <c r="A3075" s="12"/>
    </row>
    <row r="3076" spans="1:1">
      <c r="A3076" s="12"/>
    </row>
    <row r="3077" spans="1:1">
      <c r="A3077" s="12"/>
    </row>
    <row r="3078" spans="1:1">
      <c r="A3078" s="12"/>
    </row>
    <row r="3079" spans="1:1">
      <c r="A3079" s="12"/>
    </row>
    <row r="3080" spans="1:1">
      <c r="A3080" s="12"/>
    </row>
    <row r="3081" spans="1:1">
      <c r="A3081" s="12"/>
    </row>
    <row r="3082" spans="1:1">
      <c r="A3082" s="12"/>
    </row>
    <row r="3083" spans="1:1">
      <c r="A3083" s="12"/>
    </row>
    <row r="3084" spans="1:1">
      <c r="A3084" s="12"/>
    </row>
    <row r="3085" spans="1:1">
      <c r="A3085" s="12"/>
    </row>
    <row r="3086" spans="1:1">
      <c r="A3086" s="12"/>
    </row>
    <row r="3087" spans="1:1">
      <c r="A3087" s="12"/>
    </row>
    <row r="3088" spans="1:1">
      <c r="A3088" s="12"/>
    </row>
    <row r="3089" spans="1:1">
      <c r="A3089" s="12"/>
    </row>
    <row r="3090" spans="1:1">
      <c r="A3090" s="12"/>
    </row>
    <row r="3091" spans="1:1">
      <c r="A3091" s="12"/>
    </row>
    <row r="3092" spans="1:1">
      <c r="A3092" s="12"/>
    </row>
    <row r="3093" spans="1:1">
      <c r="A3093" s="12"/>
    </row>
    <row r="3094" spans="1:1">
      <c r="A3094" s="12"/>
    </row>
    <row r="3095" spans="1:1">
      <c r="A3095" s="12"/>
    </row>
    <row r="3096" spans="1:1">
      <c r="A3096" s="12"/>
    </row>
    <row r="3097" spans="1:1">
      <c r="A3097" s="12"/>
    </row>
    <row r="3098" spans="1:1">
      <c r="A3098" s="12"/>
    </row>
    <row r="3099" spans="1:1">
      <c r="A3099" s="12"/>
    </row>
    <row r="3100" spans="1:1">
      <c r="A3100" s="12"/>
    </row>
    <row r="3101" spans="1:1">
      <c r="A3101" s="12"/>
    </row>
    <row r="3102" spans="1:1">
      <c r="A3102" s="12"/>
    </row>
    <row r="3103" spans="1:1">
      <c r="A3103" s="12"/>
    </row>
    <row r="3104" spans="1:1">
      <c r="A3104" s="12"/>
    </row>
    <row r="3105" spans="1:1">
      <c r="A3105" s="12"/>
    </row>
    <row r="3106" spans="1:1">
      <c r="A3106" s="12"/>
    </row>
    <row r="3107" spans="1:1">
      <c r="A3107" s="12"/>
    </row>
    <row r="3108" spans="1:1">
      <c r="A3108" s="12"/>
    </row>
    <row r="3109" spans="1:1">
      <c r="A3109" s="12"/>
    </row>
    <row r="3110" spans="1:1">
      <c r="A3110" s="12"/>
    </row>
    <row r="3111" spans="1:1">
      <c r="A3111" s="12"/>
    </row>
    <row r="3112" spans="1:1">
      <c r="A3112" s="12"/>
    </row>
    <row r="3113" spans="1:1">
      <c r="A3113" s="12"/>
    </row>
    <row r="3114" spans="1:1">
      <c r="A3114" s="12"/>
    </row>
    <row r="3115" spans="1:1">
      <c r="A3115" s="12"/>
    </row>
    <row r="3116" spans="1:1">
      <c r="A3116" s="12"/>
    </row>
    <row r="3117" spans="1:1">
      <c r="A3117" s="12"/>
    </row>
    <row r="3118" spans="1:1">
      <c r="A3118" s="12"/>
    </row>
    <row r="3119" spans="1:1">
      <c r="A3119" s="12"/>
    </row>
    <row r="3120" spans="1:1">
      <c r="A3120" s="12"/>
    </row>
    <row r="3121" spans="1:1">
      <c r="A3121" s="12"/>
    </row>
    <row r="3122" spans="1:1">
      <c r="A3122" s="12"/>
    </row>
    <row r="3123" spans="1:1">
      <c r="A3123" s="12"/>
    </row>
    <row r="3124" spans="1:1">
      <c r="A3124" s="12"/>
    </row>
    <row r="3125" spans="1:1">
      <c r="A3125" s="12"/>
    </row>
    <row r="3126" spans="1:1">
      <c r="A3126" s="12"/>
    </row>
    <row r="3127" spans="1:1">
      <c r="A3127" s="12"/>
    </row>
    <row r="3128" spans="1:1">
      <c r="A3128" s="12"/>
    </row>
    <row r="3129" spans="1:1">
      <c r="A3129" s="12"/>
    </row>
    <row r="3130" spans="1:1">
      <c r="A3130" s="12"/>
    </row>
    <row r="3131" spans="1:1">
      <c r="A3131" s="12"/>
    </row>
    <row r="3132" spans="1:1">
      <c r="A3132" s="12"/>
    </row>
    <row r="3133" spans="1:1">
      <c r="A3133" s="12"/>
    </row>
    <row r="3134" spans="1:1">
      <c r="A3134" s="12"/>
    </row>
    <row r="3135" spans="1:1">
      <c r="A3135" s="12"/>
    </row>
    <row r="3136" spans="1:1">
      <c r="A3136" s="12"/>
    </row>
    <row r="3137" spans="1:1">
      <c r="A3137" s="12"/>
    </row>
    <row r="3138" spans="1:1">
      <c r="A3138" s="12"/>
    </row>
    <row r="3139" spans="1:1">
      <c r="A3139" s="12"/>
    </row>
    <row r="3140" spans="1:1">
      <c r="A3140" s="12"/>
    </row>
    <row r="3141" spans="1:1">
      <c r="A3141" s="12"/>
    </row>
    <row r="3142" spans="1:1">
      <c r="A3142" s="12"/>
    </row>
    <row r="3143" spans="1:1">
      <c r="A3143" s="12"/>
    </row>
    <row r="3144" spans="1:1">
      <c r="A3144" s="12"/>
    </row>
    <row r="3145" spans="1:1">
      <c r="A3145" s="12"/>
    </row>
    <row r="3146" spans="1:1">
      <c r="A3146" s="12"/>
    </row>
    <row r="3147" spans="1:1">
      <c r="A3147" s="12"/>
    </row>
    <row r="3148" spans="1:1">
      <c r="A3148" s="12"/>
    </row>
    <row r="3149" spans="1:1">
      <c r="A3149" s="12"/>
    </row>
    <row r="3150" spans="1:1">
      <c r="A3150" s="12"/>
    </row>
    <row r="3151" spans="1:1">
      <c r="A3151" s="12"/>
    </row>
    <row r="3152" spans="1:1">
      <c r="A3152" s="12"/>
    </row>
    <row r="3153" spans="1:1">
      <c r="A3153" s="12"/>
    </row>
    <row r="3154" spans="1:1">
      <c r="A3154" s="12"/>
    </row>
    <row r="3155" spans="1:1">
      <c r="A3155" s="12"/>
    </row>
    <row r="3156" spans="1:1">
      <c r="A3156" s="12"/>
    </row>
    <row r="3157" spans="1:1">
      <c r="A3157" s="12"/>
    </row>
    <row r="3158" spans="1:1">
      <c r="A3158" s="12"/>
    </row>
    <row r="3159" spans="1:1">
      <c r="A3159" s="12"/>
    </row>
    <row r="3160" spans="1:1">
      <c r="A3160" s="12"/>
    </row>
    <row r="3161" spans="1:1">
      <c r="A3161" s="12"/>
    </row>
    <row r="3162" spans="1:1">
      <c r="A3162" s="12"/>
    </row>
    <row r="3163" spans="1:1">
      <c r="A3163" s="12"/>
    </row>
    <row r="3164" spans="1:1">
      <c r="A3164" s="12"/>
    </row>
    <row r="3165" spans="1:1">
      <c r="A3165" s="12"/>
    </row>
    <row r="3166" spans="1:1">
      <c r="A3166" s="12"/>
    </row>
    <row r="3167" spans="1:1">
      <c r="A3167" s="12"/>
    </row>
    <row r="3168" spans="1:1">
      <c r="A3168" s="12"/>
    </row>
    <row r="3169" spans="1:1">
      <c r="A3169" s="12"/>
    </row>
    <row r="3170" spans="1:1">
      <c r="A3170" s="12"/>
    </row>
    <row r="3171" spans="1:1">
      <c r="A3171" s="12"/>
    </row>
    <row r="3172" spans="1:1">
      <c r="A3172" s="12"/>
    </row>
    <row r="3173" spans="1:1">
      <c r="A3173" s="12"/>
    </row>
    <row r="3174" spans="1:1">
      <c r="A3174" s="12"/>
    </row>
    <row r="3175" spans="1:1">
      <c r="A3175" s="12"/>
    </row>
    <row r="3176" spans="1:1">
      <c r="A3176" s="12"/>
    </row>
    <row r="3177" spans="1:1">
      <c r="A3177" s="12"/>
    </row>
    <row r="3178" spans="1:1">
      <c r="A3178" s="12"/>
    </row>
    <row r="3179" spans="1:1">
      <c r="A3179" s="12"/>
    </row>
    <row r="3180" spans="1:1">
      <c r="A3180" s="12"/>
    </row>
    <row r="3181" spans="1:1">
      <c r="A3181" s="12"/>
    </row>
    <row r="3182" spans="1:1">
      <c r="A3182" s="12"/>
    </row>
    <row r="3183" spans="1:1">
      <c r="A3183" s="12"/>
    </row>
    <row r="3184" spans="1:1">
      <c r="A3184" s="12"/>
    </row>
    <row r="3185" spans="1:1">
      <c r="A3185" s="12"/>
    </row>
    <row r="3186" spans="1:1">
      <c r="A3186" s="12"/>
    </row>
    <row r="3187" spans="1:1">
      <c r="A3187" s="12"/>
    </row>
    <row r="3188" spans="1:1">
      <c r="A3188" s="12"/>
    </row>
    <row r="3189" spans="1:1">
      <c r="A3189" s="12"/>
    </row>
    <row r="3190" spans="1:1">
      <c r="A3190" s="12"/>
    </row>
    <row r="3191" spans="1:1">
      <c r="A3191" s="12"/>
    </row>
    <row r="3192" spans="1:1">
      <c r="A3192" s="12"/>
    </row>
    <row r="3193" spans="1:1">
      <c r="A3193" s="12"/>
    </row>
    <row r="3194" spans="1:1">
      <c r="A3194" s="12"/>
    </row>
    <row r="3195" spans="1:1">
      <c r="A3195" s="12"/>
    </row>
    <row r="3196" spans="1:1">
      <c r="A3196" s="12"/>
    </row>
    <row r="3197" spans="1:1">
      <c r="A3197" s="12"/>
    </row>
    <row r="3198" spans="1:1">
      <c r="A3198" s="12"/>
    </row>
    <row r="3199" spans="1:1">
      <c r="A3199" s="12"/>
    </row>
    <row r="3200" spans="1:1">
      <c r="A3200" s="12"/>
    </row>
    <row r="3201" spans="1:1">
      <c r="A3201" s="12"/>
    </row>
    <row r="3202" spans="1:1">
      <c r="A3202" s="12"/>
    </row>
    <row r="3203" spans="1:1">
      <c r="A3203" s="12"/>
    </row>
    <row r="3204" spans="1:1">
      <c r="A3204" s="12"/>
    </row>
    <row r="3205" spans="1:1">
      <c r="A3205" s="12"/>
    </row>
    <row r="3206" spans="1:1">
      <c r="A3206" s="12"/>
    </row>
    <row r="3207" spans="1:1">
      <c r="A3207" s="12"/>
    </row>
    <row r="3208" spans="1:1">
      <c r="A3208" s="12"/>
    </row>
    <row r="3209" spans="1:1">
      <c r="A3209" s="12"/>
    </row>
    <row r="3210" spans="1:1">
      <c r="A3210" s="12"/>
    </row>
    <row r="3211" spans="1:1">
      <c r="A3211" s="12"/>
    </row>
    <row r="3212" spans="1:1">
      <c r="A3212" s="12"/>
    </row>
    <row r="3213" spans="1:1">
      <c r="A3213" s="12"/>
    </row>
    <row r="3214" spans="1:1">
      <c r="A3214" s="12"/>
    </row>
    <row r="3215" spans="1:1">
      <c r="A3215" s="12"/>
    </row>
    <row r="3216" spans="1:1">
      <c r="A3216" s="12"/>
    </row>
    <row r="3217" spans="1:1">
      <c r="A3217" s="12"/>
    </row>
    <row r="3218" spans="1:1">
      <c r="A3218" s="12"/>
    </row>
    <row r="3219" spans="1:1">
      <c r="A3219" s="12"/>
    </row>
    <row r="3220" spans="1:1">
      <c r="A3220" s="12"/>
    </row>
    <row r="3221" spans="1:1">
      <c r="A3221" s="12"/>
    </row>
    <row r="3222" spans="1:1">
      <c r="A3222" s="12"/>
    </row>
    <row r="3223" spans="1:1">
      <c r="A3223" s="12"/>
    </row>
    <row r="3224" spans="1:1">
      <c r="A3224" s="12"/>
    </row>
    <row r="3225" spans="1:1">
      <c r="A3225" s="12"/>
    </row>
    <row r="3226" spans="1:1">
      <c r="A3226" s="12"/>
    </row>
    <row r="3227" spans="1:1">
      <c r="A3227" s="12"/>
    </row>
    <row r="3228" spans="1:1">
      <c r="A3228" s="12"/>
    </row>
    <row r="3229" spans="1:1">
      <c r="A3229" s="12"/>
    </row>
    <row r="3230" spans="1:1">
      <c r="A3230" s="12"/>
    </row>
    <row r="3231" spans="1:1">
      <c r="A3231" s="12"/>
    </row>
    <row r="3232" spans="1:1">
      <c r="A3232" s="12"/>
    </row>
    <row r="3233" spans="1:1">
      <c r="A3233" s="12"/>
    </row>
    <row r="3234" spans="1:1">
      <c r="A3234" s="12"/>
    </row>
    <row r="3235" spans="1:1">
      <c r="A3235" s="12"/>
    </row>
    <row r="3236" spans="1:1">
      <c r="A3236" s="12"/>
    </row>
    <row r="3237" spans="1:1">
      <c r="A3237" s="12"/>
    </row>
    <row r="3238" spans="1:1">
      <c r="A3238" s="12"/>
    </row>
    <row r="3239" spans="1:1">
      <c r="A3239" s="12"/>
    </row>
    <row r="3240" spans="1:1">
      <c r="A3240" s="12"/>
    </row>
    <row r="3241" spans="1:1">
      <c r="A3241" s="12"/>
    </row>
    <row r="3242" spans="1:1">
      <c r="A3242" s="12"/>
    </row>
    <row r="3243" spans="1:1">
      <c r="A3243" s="12"/>
    </row>
    <row r="3244" spans="1:1">
      <c r="A3244" s="12"/>
    </row>
    <row r="3245" spans="1:1">
      <c r="A3245" s="12"/>
    </row>
    <row r="3246" spans="1:1">
      <c r="A3246" s="12"/>
    </row>
    <row r="3247" spans="1:1">
      <c r="A3247" s="12"/>
    </row>
    <row r="3248" spans="1:1">
      <c r="A3248" s="12"/>
    </row>
    <row r="3249" spans="1:1">
      <c r="A3249" s="12"/>
    </row>
    <row r="3250" spans="1:1">
      <c r="A3250" s="12"/>
    </row>
    <row r="3251" spans="1:1">
      <c r="A3251" s="12"/>
    </row>
    <row r="3252" spans="1:1">
      <c r="A3252" s="12"/>
    </row>
    <row r="3253" spans="1:1">
      <c r="A3253" s="12"/>
    </row>
    <row r="3254" spans="1:1">
      <c r="A3254" s="12"/>
    </row>
    <row r="3255" spans="1:1">
      <c r="A3255" s="12"/>
    </row>
    <row r="3256" spans="1:1">
      <c r="A3256" s="12"/>
    </row>
    <row r="3257" spans="1:1">
      <c r="A3257" s="12"/>
    </row>
    <row r="3258" spans="1:1">
      <c r="A3258" s="12"/>
    </row>
    <row r="3259" spans="1:1">
      <c r="A3259" s="12"/>
    </row>
    <row r="3260" spans="1:1">
      <c r="A3260" s="12"/>
    </row>
    <row r="3261" spans="1:1">
      <c r="A3261" s="12"/>
    </row>
    <row r="3262" spans="1:1">
      <c r="A3262" s="12"/>
    </row>
    <row r="3263" spans="1:1">
      <c r="A3263" s="12"/>
    </row>
    <row r="3264" spans="1:1">
      <c r="A3264" s="12"/>
    </row>
    <row r="3265" spans="1:1">
      <c r="A3265" s="12"/>
    </row>
    <row r="3266" spans="1:1">
      <c r="A3266" s="12"/>
    </row>
    <row r="3267" spans="1:1">
      <c r="A3267" s="12"/>
    </row>
    <row r="3268" spans="1:1">
      <c r="A3268" s="12"/>
    </row>
    <row r="3269" spans="1:1">
      <c r="A3269" s="12"/>
    </row>
    <row r="3270" spans="1:1">
      <c r="A3270" s="12"/>
    </row>
    <row r="3271" spans="1:1">
      <c r="A3271" s="12"/>
    </row>
    <row r="3272" spans="1:1">
      <c r="A3272" s="12"/>
    </row>
    <row r="3273" spans="1:1">
      <c r="A3273" s="12"/>
    </row>
    <row r="3274" spans="1:1">
      <c r="A3274" s="12"/>
    </row>
    <row r="3275" spans="1:1">
      <c r="A3275" s="12"/>
    </row>
    <row r="3276" spans="1:1">
      <c r="A3276" s="12"/>
    </row>
    <row r="3277" spans="1:1">
      <c r="A3277" s="12"/>
    </row>
    <row r="3278" spans="1:1">
      <c r="A3278" s="12"/>
    </row>
    <row r="3279" spans="1:1">
      <c r="A3279" s="12"/>
    </row>
    <row r="3280" spans="1:1">
      <c r="A3280" s="12"/>
    </row>
    <row r="3281" spans="1:1">
      <c r="A3281" s="12"/>
    </row>
    <row r="3282" spans="1:1">
      <c r="A3282" s="12"/>
    </row>
    <row r="3283" spans="1:1">
      <c r="A3283" s="12"/>
    </row>
    <row r="3284" spans="1:1">
      <c r="A3284" s="12"/>
    </row>
    <row r="3285" spans="1:1">
      <c r="A3285" s="12"/>
    </row>
    <row r="3286" spans="1:1">
      <c r="A3286" s="12"/>
    </row>
    <row r="3287" spans="1:1">
      <c r="A3287" s="12"/>
    </row>
    <row r="3288" spans="1:1">
      <c r="A3288" s="12"/>
    </row>
    <row r="3289" spans="1:1">
      <c r="A3289" s="12"/>
    </row>
    <row r="3290" spans="1:1">
      <c r="A3290" s="12"/>
    </row>
    <row r="3291" spans="1:1">
      <c r="A3291" s="12"/>
    </row>
    <row r="3292" spans="1:1">
      <c r="A3292" s="12"/>
    </row>
    <row r="3293" spans="1:1">
      <c r="A3293" s="12"/>
    </row>
    <row r="3294" spans="1:1">
      <c r="A3294" s="12"/>
    </row>
    <row r="3295" spans="1:1">
      <c r="A3295" s="12"/>
    </row>
    <row r="3296" spans="1:1">
      <c r="A3296" s="12"/>
    </row>
    <row r="3297" spans="1:1">
      <c r="A3297" s="12"/>
    </row>
    <row r="3298" spans="1:1">
      <c r="A3298" s="12"/>
    </row>
    <row r="3299" spans="1:1">
      <c r="A3299" s="12"/>
    </row>
    <row r="3300" spans="1:1">
      <c r="A3300" s="12"/>
    </row>
    <row r="3301" spans="1:1">
      <c r="A3301" s="12"/>
    </row>
    <row r="3302" spans="1:1">
      <c r="A3302" s="12"/>
    </row>
    <row r="3303" spans="1:1">
      <c r="A3303" s="12"/>
    </row>
    <row r="3304" spans="1:1">
      <c r="A3304" s="12"/>
    </row>
    <row r="3305" spans="1:1">
      <c r="A3305" s="12"/>
    </row>
    <row r="3306" spans="1:1">
      <c r="A3306" s="12"/>
    </row>
    <row r="3307" spans="1:1">
      <c r="A3307" s="12"/>
    </row>
    <row r="3308" spans="1:1">
      <c r="A3308" s="12"/>
    </row>
    <row r="3309" spans="1:1">
      <c r="A3309" s="12"/>
    </row>
    <row r="3310" spans="1:1">
      <c r="A3310" s="12"/>
    </row>
    <row r="3311" spans="1:1">
      <c r="A3311" s="12"/>
    </row>
    <row r="3312" spans="1:1">
      <c r="A3312" s="12"/>
    </row>
    <row r="3313" spans="1:1">
      <c r="A3313" s="12"/>
    </row>
    <row r="3314" spans="1:1">
      <c r="A3314" s="12"/>
    </row>
    <row r="3315" spans="1:1">
      <c r="A3315" s="12"/>
    </row>
    <row r="3316" spans="1:1">
      <c r="A3316" s="12"/>
    </row>
    <row r="3317" spans="1:1">
      <c r="A3317" s="12"/>
    </row>
    <row r="3318" spans="1:1">
      <c r="A3318" s="12"/>
    </row>
    <row r="3319" spans="1:1">
      <c r="A3319" s="12"/>
    </row>
    <row r="3320" spans="1:1">
      <c r="A3320" s="12"/>
    </row>
    <row r="3321" spans="1:1">
      <c r="A3321" s="12"/>
    </row>
    <row r="3322" spans="1:1">
      <c r="A3322" s="12"/>
    </row>
    <row r="3323" spans="1:1">
      <c r="A3323" s="12"/>
    </row>
    <row r="3324" spans="1:1">
      <c r="A3324" s="12"/>
    </row>
    <row r="3325" spans="1:1">
      <c r="A3325" s="12"/>
    </row>
    <row r="3326" spans="1:1">
      <c r="A3326" s="12"/>
    </row>
    <row r="3327" spans="1:1">
      <c r="A3327" s="12"/>
    </row>
    <row r="3328" spans="1:1">
      <c r="A3328" s="12"/>
    </row>
    <row r="3329" spans="1:1">
      <c r="A3329" s="12"/>
    </row>
    <row r="3330" spans="1:1">
      <c r="A3330" s="12"/>
    </row>
    <row r="3331" spans="1:1">
      <c r="A3331" s="12"/>
    </row>
    <row r="3332" spans="1:1">
      <c r="A3332" s="12"/>
    </row>
    <row r="3333" spans="1:1">
      <c r="A3333" s="12"/>
    </row>
    <row r="3334" spans="1:1">
      <c r="A3334" s="12"/>
    </row>
    <row r="3335" spans="1:1">
      <c r="A3335" s="12"/>
    </row>
    <row r="3336" spans="1:1">
      <c r="A3336" s="12"/>
    </row>
    <row r="3337" spans="1:1">
      <c r="A3337" s="12"/>
    </row>
    <row r="3338" spans="1:1">
      <c r="A3338" s="12"/>
    </row>
    <row r="3339" spans="1:1">
      <c r="A3339" s="12"/>
    </row>
    <row r="3340" spans="1:1">
      <c r="A3340" s="12"/>
    </row>
    <row r="3341" spans="1:1">
      <c r="A3341" s="12"/>
    </row>
    <row r="3342" spans="1:1">
      <c r="A3342" s="12"/>
    </row>
    <row r="3343" spans="1:1">
      <c r="A3343" s="12"/>
    </row>
    <row r="3344" spans="1:1">
      <c r="A3344" s="12"/>
    </row>
    <row r="3345" spans="1:1">
      <c r="A3345" s="12"/>
    </row>
    <row r="3346" spans="1:1">
      <c r="A3346" s="12"/>
    </row>
    <row r="3347" spans="1:1">
      <c r="A3347" s="12"/>
    </row>
    <row r="3348" spans="1:1">
      <c r="A3348" s="12"/>
    </row>
    <row r="3349" spans="1:1">
      <c r="A3349" s="12"/>
    </row>
    <row r="3350" spans="1:1">
      <c r="A3350" s="12"/>
    </row>
    <row r="3351" spans="1:1">
      <c r="A3351" s="12"/>
    </row>
    <row r="3352" spans="1:1">
      <c r="A3352" s="12"/>
    </row>
    <row r="3353" spans="1:1">
      <c r="A3353" s="12"/>
    </row>
    <row r="3354" spans="1:1">
      <c r="A3354" s="12"/>
    </row>
    <row r="3355" spans="1:1">
      <c r="A3355" s="12"/>
    </row>
    <row r="3356" spans="1:1">
      <c r="A3356" s="12"/>
    </row>
    <row r="3357" spans="1:1">
      <c r="A3357" s="12"/>
    </row>
    <row r="3358" spans="1:1">
      <c r="A3358" s="12"/>
    </row>
    <row r="3359" spans="1:1">
      <c r="A3359" s="12"/>
    </row>
    <row r="3360" spans="1:1">
      <c r="A3360" s="12"/>
    </row>
    <row r="3361" spans="1:1">
      <c r="A3361" s="12"/>
    </row>
    <row r="3362" spans="1:1">
      <c r="A3362" s="12"/>
    </row>
    <row r="3363" spans="1:1">
      <c r="A3363" s="12"/>
    </row>
    <row r="3364" spans="1:1">
      <c r="A3364" s="12"/>
    </row>
    <row r="3365" spans="1:1">
      <c r="A3365" s="12"/>
    </row>
    <row r="3366" spans="1:1">
      <c r="A3366" s="12"/>
    </row>
    <row r="3367" spans="1:1">
      <c r="A3367" s="12"/>
    </row>
    <row r="3368" spans="1:1">
      <c r="A3368" s="12"/>
    </row>
    <row r="3369" spans="1:1">
      <c r="A3369" s="12"/>
    </row>
    <row r="3370" spans="1:1">
      <c r="A3370" s="12"/>
    </row>
    <row r="3371" spans="1:1">
      <c r="A3371" s="12"/>
    </row>
    <row r="3372" spans="1:1">
      <c r="A3372" s="12"/>
    </row>
    <row r="3373" spans="1:1">
      <c r="A3373" s="12"/>
    </row>
    <row r="3374" spans="1:1">
      <c r="A3374" s="12"/>
    </row>
    <row r="3375" spans="1:1">
      <c r="A3375" s="12"/>
    </row>
    <row r="3376" spans="1:1">
      <c r="A3376" s="12"/>
    </row>
    <row r="3377" spans="1:1">
      <c r="A3377" s="12"/>
    </row>
    <row r="3378" spans="1:1">
      <c r="A3378" s="12"/>
    </row>
    <row r="3379" spans="1:1">
      <c r="A3379" s="12"/>
    </row>
    <row r="3380" spans="1:1">
      <c r="A3380" s="12"/>
    </row>
    <row r="3381" spans="1:1">
      <c r="A3381" s="12"/>
    </row>
    <row r="3382" spans="1:1">
      <c r="A3382" s="12"/>
    </row>
    <row r="3383" spans="1:1">
      <c r="A3383" s="12"/>
    </row>
    <row r="3384" spans="1:1">
      <c r="A3384" s="12"/>
    </row>
    <row r="3385" spans="1:1">
      <c r="A3385" s="12"/>
    </row>
    <row r="3386" spans="1:1">
      <c r="A3386" s="12"/>
    </row>
    <row r="3387" spans="1:1">
      <c r="A3387" s="12"/>
    </row>
    <row r="3388" spans="1:1">
      <c r="A3388" s="12"/>
    </row>
    <row r="3389" spans="1:1">
      <c r="A3389" s="12"/>
    </row>
    <row r="3390" spans="1:1">
      <c r="A3390" s="12"/>
    </row>
    <row r="3391" spans="1:1">
      <c r="A3391" s="12"/>
    </row>
    <row r="3392" spans="1:1">
      <c r="A3392" s="12"/>
    </row>
    <row r="3393" spans="1:1">
      <c r="A3393" s="12"/>
    </row>
    <row r="3394" spans="1:1">
      <c r="A3394" s="12"/>
    </row>
    <row r="3395" spans="1:1">
      <c r="A3395" s="12"/>
    </row>
    <row r="3396" spans="1:1">
      <c r="A3396" s="12"/>
    </row>
    <row r="3397" spans="1:1">
      <c r="A3397" s="12"/>
    </row>
    <row r="3398" spans="1:1">
      <c r="A3398" s="12"/>
    </row>
    <row r="3399" spans="1:1">
      <c r="A3399" s="12"/>
    </row>
    <row r="3400" spans="1:1">
      <c r="A3400" s="12"/>
    </row>
    <row r="3401" spans="1:1">
      <c r="A3401" s="12"/>
    </row>
    <row r="3402" spans="1:1">
      <c r="A3402" s="12"/>
    </row>
    <row r="3403" spans="1:1">
      <c r="A3403" s="12"/>
    </row>
    <row r="3404" spans="1:1">
      <c r="A3404" s="12"/>
    </row>
    <row r="3405" spans="1:1">
      <c r="A3405" s="12"/>
    </row>
    <row r="3406" spans="1:1">
      <c r="A3406" s="12"/>
    </row>
    <row r="3407" spans="1:1">
      <c r="A3407" s="12"/>
    </row>
    <row r="3408" spans="1:1">
      <c r="A3408" s="12"/>
    </row>
    <row r="3409" spans="1:1">
      <c r="A3409" s="12"/>
    </row>
    <row r="3410" spans="1:1">
      <c r="A3410" s="12"/>
    </row>
    <row r="3411" spans="1:1">
      <c r="A3411" s="12"/>
    </row>
    <row r="3412" spans="1:1">
      <c r="A3412" s="12"/>
    </row>
    <row r="3413" spans="1:1">
      <c r="A3413" s="12"/>
    </row>
    <row r="3414" spans="1:1">
      <c r="A3414" s="12"/>
    </row>
    <row r="3415" spans="1:1">
      <c r="A3415" s="12"/>
    </row>
    <row r="3416" spans="1:1">
      <c r="A3416" s="12"/>
    </row>
    <row r="3417" spans="1:1">
      <c r="A3417" s="12"/>
    </row>
    <row r="3418" spans="1:1">
      <c r="A3418" s="12"/>
    </row>
    <row r="3419" spans="1:1">
      <c r="A3419" s="12"/>
    </row>
    <row r="3420" spans="1:1">
      <c r="A3420" s="12"/>
    </row>
    <row r="3421" spans="1:1">
      <c r="A3421" s="12"/>
    </row>
    <row r="3422" spans="1:1">
      <c r="A3422" s="12"/>
    </row>
    <row r="3423" spans="1:1">
      <c r="A3423" s="12"/>
    </row>
    <row r="3424" spans="1:1">
      <c r="A3424" s="12"/>
    </row>
    <row r="3425" spans="1:1">
      <c r="A3425" s="12"/>
    </row>
    <row r="3426" spans="1:1">
      <c r="A3426" s="12"/>
    </row>
    <row r="3427" spans="1:1">
      <c r="A3427" s="12"/>
    </row>
    <row r="3428" spans="1:1">
      <c r="A3428" s="12"/>
    </row>
    <row r="3429" spans="1:1">
      <c r="A3429" s="12"/>
    </row>
    <row r="3430" spans="1:1">
      <c r="A3430" s="12"/>
    </row>
    <row r="3431" spans="1:1">
      <c r="A3431" s="12"/>
    </row>
    <row r="3432" spans="1:1">
      <c r="A3432" s="12"/>
    </row>
    <row r="3433" spans="1:1">
      <c r="A3433" s="12"/>
    </row>
    <row r="3434" spans="1:1">
      <c r="A3434" s="12"/>
    </row>
    <row r="3435" spans="1:1">
      <c r="A3435" s="12"/>
    </row>
    <row r="3436" spans="1:1">
      <c r="A3436" s="12"/>
    </row>
    <row r="3437" spans="1:1">
      <c r="A3437" s="12"/>
    </row>
    <row r="3438" spans="1:1">
      <c r="A3438" s="12"/>
    </row>
    <row r="3439" spans="1:1">
      <c r="A3439" s="12"/>
    </row>
    <row r="3440" spans="1:1">
      <c r="A3440" s="12"/>
    </row>
    <row r="3441" spans="1:1">
      <c r="A3441" s="12"/>
    </row>
    <row r="3442" spans="1:1">
      <c r="A3442" s="12"/>
    </row>
    <row r="3443" spans="1:1">
      <c r="A3443" s="12"/>
    </row>
    <row r="3444" spans="1:1">
      <c r="A3444" s="12"/>
    </row>
    <row r="3445" spans="1:1">
      <c r="A3445" s="12"/>
    </row>
    <row r="3446" spans="1:1">
      <c r="A3446" s="12"/>
    </row>
    <row r="3447" spans="1:1">
      <c r="A3447" s="12"/>
    </row>
    <row r="3448" spans="1:1">
      <c r="A3448" s="12"/>
    </row>
    <row r="3449" spans="1:1">
      <c r="A3449" s="12"/>
    </row>
    <row r="3450" spans="1:1">
      <c r="A3450" s="12"/>
    </row>
    <row r="3451" spans="1:1">
      <c r="A3451" s="12"/>
    </row>
    <row r="3452" spans="1:1">
      <c r="A3452" s="12"/>
    </row>
    <row r="3453" spans="1:1">
      <c r="A3453" s="12"/>
    </row>
    <row r="3454" spans="1:1">
      <c r="A3454" s="12"/>
    </row>
    <row r="3455" spans="1:1">
      <c r="A3455" s="12"/>
    </row>
    <row r="3456" spans="1:1">
      <c r="A3456" s="12"/>
    </row>
    <row r="3457" spans="1:1">
      <c r="A3457" s="12"/>
    </row>
    <row r="3458" spans="1:1">
      <c r="A3458" s="12"/>
    </row>
    <row r="3459" spans="1:1">
      <c r="A3459" s="12"/>
    </row>
    <row r="3460" spans="1:1">
      <c r="A3460" s="12"/>
    </row>
    <row r="3461" spans="1:1">
      <c r="A3461" s="12"/>
    </row>
    <row r="3462" spans="1:1">
      <c r="A3462" s="12"/>
    </row>
    <row r="3463" spans="1:1">
      <c r="A3463" s="12"/>
    </row>
    <row r="3464" spans="1:1">
      <c r="A3464" s="12"/>
    </row>
    <row r="3465" spans="1:1">
      <c r="A3465" s="12"/>
    </row>
    <row r="3466" spans="1:1">
      <c r="A3466" s="12"/>
    </row>
    <row r="3467" spans="1:1">
      <c r="A3467" s="12"/>
    </row>
    <row r="3468" spans="1:1">
      <c r="A3468" s="12"/>
    </row>
    <row r="3469" spans="1:1">
      <c r="A3469" s="12"/>
    </row>
    <row r="3470" spans="1:1">
      <c r="A3470" s="12"/>
    </row>
    <row r="3471" spans="1:1">
      <c r="A3471" s="12"/>
    </row>
    <row r="3472" spans="1:1">
      <c r="A3472" s="12"/>
    </row>
    <row r="3473" spans="1:1">
      <c r="A3473" s="12"/>
    </row>
    <row r="3474" spans="1:1">
      <c r="A3474" s="12"/>
    </row>
    <row r="3475" spans="1:1">
      <c r="A3475" s="12"/>
    </row>
    <row r="3476" spans="1:1">
      <c r="A3476" s="12"/>
    </row>
    <row r="3477" spans="1:1">
      <c r="A3477" s="12"/>
    </row>
    <row r="3478" spans="1:1">
      <c r="A3478" s="12"/>
    </row>
    <row r="3479" spans="1:1">
      <c r="A3479" s="12"/>
    </row>
    <row r="3480" spans="1:1">
      <c r="A3480" s="12"/>
    </row>
    <row r="3481" spans="1:1">
      <c r="A3481" s="12"/>
    </row>
    <row r="3482" spans="1:1">
      <c r="A3482" s="12"/>
    </row>
    <row r="3483" spans="1:1">
      <c r="A3483" s="12"/>
    </row>
    <row r="3484" spans="1:1">
      <c r="A3484" s="12"/>
    </row>
    <row r="3485" spans="1:1">
      <c r="A3485" s="12"/>
    </row>
    <row r="3486" spans="1:1">
      <c r="A3486" s="12"/>
    </row>
    <row r="3487" spans="1:1">
      <c r="A3487" s="12"/>
    </row>
    <row r="3488" spans="1:1">
      <c r="A3488" s="12"/>
    </row>
    <row r="3489" spans="1:1">
      <c r="A3489" s="12"/>
    </row>
    <row r="3490" spans="1:1">
      <c r="A3490" s="12"/>
    </row>
    <row r="3491" spans="1:1">
      <c r="A3491" s="12"/>
    </row>
    <row r="3492" spans="1:1">
      <c r="A3492" s="12"/>
    </row>
    <row r="3493" spans="1:1">
      <c r="A3493" s="12"/>
    </row>
    <row r="3494" spans="1:1">
      <c r="A3494" s="12"/>
    </row>
    <row r="3495" spans="1:1">
      <c r="A3495" s="12"/>
    </row>
    <row r="3496" spans="1:1">
      <c r="A3496" s="12"/>
    </row>
    <row r="3497" spans="1:1">
      <c r="A3497" s="12"/>
    </row>
    <row r="3498" spans="1:1">
      <c r="A3498" s="12"/>
    </row>
    <row r="3499" spans="1:1">
      <c r="A3499" s="12"/>
    </row>
    <row r="3500" spans="1:1">
      <c r="A3500" s="12"/>
    </row>
    <row r="3501" spans="1:1">
      <c r="A3501" s="12"/>
    </row>
    <row r="3502" spans="1:1">
      <c r="A3502" s="12"/>
    </row>
    <row r="3503" spans="1:1">
      <c r="A3503" s="12"/>
    </row>
    <row r="3504" spans="1:1">
      <c r="A3504" s="12"/>
    </row>
    <row r="3505" spans="1:1">
      <c r="A3505" s="12"/>
    </row>
    <row r="3506" spans="1:1">
      <c r="A3506" s="12"/>
    </row>
    <row r="3507" spans="1:1">
      <c r="A3507" s="12"/>
    </row>
    <row r="3508" spans="1:1">
      <c r="A3508" s="12"/>
    </row>
    <row r="3509" spans="1:1">
      <c r="A3509" s="12"/>
    </row>
    <row r="3510" spans="1:1">
      <c r="A3510" s="12"/>
    </row>
    <row r="3511" spans="1:1">
      <c r="A3511" s="12"/>
    </row>
    <row r="3512" spans="1:1">
      <c r="A3512" s="12"/>
    </row>
    <row r="3513" spans="1:1">
      <c r="A3513" s="12"/>
    </row>
    <row r="3514" spans="1:1">
      <c r="A3514" s="12"/>
    </row>
    <row r="3515" spans="1:1">
      <c r="A3515" s="12"/>
    </row>
    <row r="3516" spans="1:1">
      <c r="A3516" s="12"/>
    </row>
    <row r="3517" spans="1:1">
      <c r="A3517" s="12"/>
    </row>
    <row r="3518" spans="1:1">
      <c r="A3518" s="12"/>
    </row>
    <row r="3519" spans="1:1">
      <c r="A3519" s="12"/>
    </row>
    <row r="3520" spans="1:1">
      <c r="A3520" s="12"/>
    </row>
    <row r="3521" spans="1:1">
      <c r="A3521" s="12"/>
    </row>
    <row r="3522" spans="1:1">
      <c r="A3522" s="12"/>
    </row>
    <row r="3523" spans="1:1">
      <c r="A3523" s="12"/>
    </row>
    <row r="3524" spans="1:1">
      <c r="A3524" s="12"/>
    </row>
    <row r="3525" spans="1:1">
      <c r="A3525" s="12"/>
    </row>
    <row r="3526" spans="1:1">
      <c r="A3526" s="12"/>
    </row>
    <row r="3527" spans="1:1">
      <c r="A3527" s="12"/>
    </row>
    <row r="3528" spans="1:1">
      <c r="A3528" s="12"/>
    </row>
    <row r="3529" spans="1:1">
      <c r="A3529" s="12"/>
    </row>
    <row r="3530" spans="1:1">
      <c r="A3530" s="12"/>
    </row>
    <row r="3531" spans="1:1">
      <c r="A3531" s="12"/>
    </row>
    <row r="3532" spans="1:1">
      <c r="A3532" s="12"/>
    </row>
    <row r="3533" spans="1:1">
      <c r="A3533" s="12"/>
    </row>
    <row r="3534" spans="1:1">
      <c r="A3534" s="12"/>
    </row>
    <row r="3535" spans="1:1">
      <c r="A3535" s="12"/>
    </row>
    <row r="3536" spans="1:1">
      <c r="A3536" s="12"/>
    </row>
    <row r="3537" spans="1:1">
      <c r="A3537" s="12"/>
    </row>
    <row r="3538" spans="1:1">
      <c r="A3538" s="12"/>
    </row>
    <row r="3539" spans="1:1">
      <c r="A3539" s="12"/>
    </row>
    <row r="3540" spans="1:1">
      <c r="A3540" s="12"/>
    </row>
    <row r="3541" spans="1:1">
      <c r="A3541" s="12"/>
    </row>
    <row r="3542" spans="1:1">
      <c r="A3542" s="12"/>
    </row>
    <row r="3543" spans="1:1">
      <c r="A3543" s="12"/>
    </row>
    <row r="3544" spans="1:1">
      <c r="A3544" s="12"/>
    </row>
    <row r="3545" spans="1:1">
      <c r="A3545" s="12"/>
    </row>
    <row r="3546" spans="1:1">
      <c r="A3546" s="12"/>
    </row>
    <row r="3547" spans="1:1">
      <c r="A3547" s="12"/>
    </row>
    <row r="3548" spans="1:1">
      <c r="A3548" s="12"/>
    </row>
    <row r="3549" spans="1:1">
      <c r="A3549" s="12"/>
    </row>
    <row r="3550" spans="1:1">
      <c r="A3550" s="12"/>
    </row>
    <row r="3551" spans="1:1">
      <c r="A3551" s="12"/>
    </row>
    <row r="3552" spans="1:1">
      <c r="A3552" s="12"/>
    </row>
    <row r="3553" spans="1:1">
      <c r="A3553" s="12"/>
    </row>
    <row r="3554" spans="1:1">
      <c r="A3554" s="12"/>
    </row>
    <row r="3555" spans="1:1">
      <c r="A3555" s="12"/>
    </row>
    <row r="3556" spans="1:1">
      <c r="A3556" s="12"/>
    </row>
    <row r="3557" spans="1:1">
      <c r="A3557" s="12"/>
    </row>
    <row r="3558" spans="1:1">
      <c r="A3558" s="12"/>
    </row>
    <row r="3559" spans="1:1">
      <c r="A3559" s="12"/>
    </row>
    <row r="3560" spans="1:1">
      <c r="A3560" s="12"/>
    </row>
    <row r="3561" spans="1:1">
      <c r="A3561" s="12"/>
    </row>
    <row r="3562" spans="1:1">
      <c r="A3562" s="12"/>
    </row>
    <row r="3563" spans="1:1">
      <c r="A3563" s="12"/>
    </row>
    <row r="3564" spans="1:1">
      <c r="A3564" s="12"/>
    </row>
    <row r="3565" spans="1:1">
      <c r="A3565" s="12"/>
    </row>
    <row r="3566" spans="1:1">
      <c r="A3566" s="12"/>
    </row>
    <row r="3567" spans="1:1">
      <c r="A3567" s="12"/>
    </row>
    <row r="3568" spans="1:1">
      <c r="A3568" s="12"/>
    </row>
    <row r="3569" spans="1:1">
      <c r="A3569" s="12"/>
    </row>
    <row r="3570" spans="1:1">
      <c r="A3570" s="12"/>
    </row>
    <row r="3571" spans="1:1">
      <c r="A3571" s="12"/>
    </row>
    <row r="3572" spans="1:1">
      <c r="A3572" s="12"/>
    </row>
    <row r="3573" spans="1:1">
      <c r="A3573" s="12"/>
    </row>
    <row r="3574" spans="1:1">
      <c r="A3574" s="12"/>
    </row>
    <row r="3575" spans="1:1">
      <c r="A3575" s="12"/>
    </row>
    <row r="3576" spans="1:1">
      <c r="A3576" s="12"/>
    </row>
    <row r="3577" spans="1:1">
      <c r="A3577" s="12"/>
    </row>
    <row r="3578" spans="1:1">
      <c r="A3578" s="12"/>
    </row>
    <row r="3579" spans="1:1">
      <c r="A3579" s="12"/>
    </row>
    <row r="3580" spans="1:1">
      <c r="A3580" s="12"/>
    </row>
    <row r="3581" spans="1:1">
      <c r="A3581" s="12"/>
    </row>
    <row r="3582" spans="1:1">
      <c r="A3582" s="12"/>
    </row>
    <row r="3583" spans="1:1">
      <c r="A3583" s="12"/>
    </row>
    <row r="3584" spans="1:1">
      <c r="A3584" s="12"/>
    </row>
    <row r="3585" spans="1:1">
      <c r="A3585" s="12"/>
    </row>
    <row r="3586" spans="1:1">
      <c r="A3586" s="12"/>
    </row>
    <row r="3587" spans="1:1">
      <c r="A3587" s="12"/>
    </row>
    <row r="3588" spans="1:1">
      <c r="A3588" s="12"/>
    </row>
    <row r="3589" spans="1:1">
      <c r="A3589" s="12"/>
    </row>
    <row r="3590" spans="1:1">
      <c r="A3590" s="12"/>
    </row>
    <row r="3591" spans="1:1">
      <c r="A3591" s="12"/>
    </row>
    <row r="3592" spans="1:1">
      <c r="A3592" s="12"/>
    </row>
    <row r="3593" spans="1:1">
      <c r="A3593" s="12"/>
    </row>
    <row r="3594" spans="1:1">
      <c r="A3594" s="12"/>
    </row>
  </sheetData>
  <autoFilter ref="A7:EC3594"/>
  <sortState ref="EF8:EU595">
    <sortCondition ref="EH8:EH595"/>
  </sortState>
  <mergeCells count="15">
    <mergeCell ref="EF5:EH5"/>
    <mergeCell ref="EI5:EU5"/>
    <mergeCell ref="DQ5:DY5"/>
    <mergeCell ref="BI5:BQ5"/>
    <mergeCell ref="BS5:CA5"/>
    <mergeCell ref="CC5:CK5"/>
    <mergeCell ref="CM5:CU5"/>
    <mergeCell ref="CW5:DE5"/>
    <mergeCell ref="DG5:DO5"/>
    <mergeCell ref="AY5:BG5"/>
    <mergeCell ref="B5:I5"/>
    <mergeCell ref="K5:S5"/>
    <mergeCell ref="U5:AC5"/>
    <mergeCell ref="AE5:AM5"/>
    <mergeCell ref="AO5:AW5"/>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5:EC3678"/>
  <sheetViews>
    <sheetView workbookViewId="0">
      <selection activeCell="V4" sqref="V4:X4"/>
    </sheetView>
  </sheetViews>
  <sheetFormatPr defaultRowHeight="15"/>
  <cols>
    <col min="1" max="1" width="38.7109375" bestFit="1" customWidth="1"/>
  </cols>
  <sheetData>
    <row r="5" spans="1:133">
      <c r="B5" s="322"/>
      <c r="C5" s="322"/>
      <c r="D5" s="322"/>
      <c r="E5" s="322"/>
      <c r="F5" s="322"/>
      <c r="G5" s="322"/>
      <c r="H5" s="322"/>
      <c r="I5" s="322"/>
      <c r="J5" s="12"/>
      <c r="K5" s="322" t="s">
        <v>413</v>
      </c>
      <c r="L5" s="322"/>
      <c r="M5" s="322"/>
      <c r="N5" s="322"/>
      <c r="O5" s="322"/>
      <c r="P5" s="322"/>
      <c r="Q5" s="322"/>
      <c r="R5" s="322"/>
      <c r="S5" s="322"/>
      <c r="T5" s="12"/>
      <c r="U5" s="322" t="s">
        <v>414</v>
      </c>
      <c r="V5" s="322"/>
      <c r="W5" s="322"/>
      <c r="X5" s="322"/>
      <c r="Y5" s="322"/>
      <c r="Z5" s="322"/>
      <c r="AA5" s="322"/>
      <c r="AB5" s="322"/>
      <c r="AC5" s="322"/>
      <c r="AD5" s="12"/>
      <c r="AE5" s="322" t="s">
        <v>415</v>
      </c>
      <c r="AF5" s="322"/>
      <c r="AG5" s="322"/>
      <c r="AH5" s="322"/>
      <c r="AI5" s="322"/>
      <c r="AJ5" s="322"/>
      <c r="AK5" s="322"/>
      <c r="AL5" s="322"/>
      <c r="AM5" s="322"/>
      <c r="AN5" s="12"/>
      <c r="AO5" s="322" t="s">
        <v>416</v>
      </c>
      <c r="AP5" s="322"/>
      <c r="AQ5" s="322"/>
      <c r="AR5" s="322"/>
      <c r="AS5" s="322"/>
      <c r="AT5" s="322"/>
      <c r="AU5" s="322"/>
      <c r="AV5" s="322"/>
      <c r="AW5" s="322"/>
      <c r="AX5" s="12"/>
      <c r="AY5" s="322" t="s">
        <v>417</v>
      </c>
      <c r="AZ5" s="322"/>
      <c r="BA5" s="322"/>
      <c r="BB5" s="322"/>
      <c r="BC5" s="322"/>
      <c r="BD5" s="322"/>
      <c r="BE5" s="322"/>
      <c r="BF5" s="322"/>
      <c r="BG5" s="322"/>
      <c r="BH5" s="12"/>
      <c r="BI5" s="322" t="s">
        <v>418</v>
      </c>
      <c r="BJ5" s="322"/>
      <c r="BK5" s="322"/>
      <c r="BL5" s="322"/>
      <c r="BM5" s="322"/>
      <c r="BN5" s="322"/>
      <c r="BO5" s="322"/>
      <c r="BP5" s="322"/>
      <c r="BQ5" s="322"/>
      <c r="BR5" s="12"/>
      <c r="BS5" s="322" t="s">
        <v>419</v>
      </c>
      <c r="BT5" s="322"/>
      <c r="BU5" s="322"/>
      <c r="BV5" s="322"/>
      <c r="BW5" s="322"/>
      <c r="BX5" s="322"/>
      <c r="BY5" s="322"/>
      <c r="BZ5" s="322"/>
      <c r="CA5" s="322"/>
      <c r="CB5" s="12"/>
      <c r="CC5" s="322" t="s">
        <v>420</v>
      </c>
      <c r="CD5" s="322"/>
      <c r="CE5" s="322"/>
      <c r="CF5" s="322"/>
      <c r="CG5" s="322"/>
      <c r="CH5" s="322"/>
      <c r="CI5" s="322"/>
      <c r="CJ5" s="322"/>
      <c r="CK5" s="322"/>
      <c r="CL5" s="12"/>
      <c r="CM5" s="322" t="s">
        <v>421</v>
      </c>
      <c r="CN5" s="322"/>
      <c r="CO5" s="322"/>
      <c r="CP5" s="322"/>
      <c r="CQ5" s="322"/>
      <c r="CR5" s="322"/>
      <c r="CS5" s="322"/>
      <c r="CT5" s="322"/>
      <c r="CU5" s="322"/>
      <c r="CV5" s="12"/>
      <c r="CW5" s="322" t="s">
        <v>422</v>
      </c>
      <c r="CX5" s="322"/>
      <c r="CY5" s="322"/>
      <c r="CZ5" s="322"/>
      <c r="DA5" s="322"/>
      <c r="DB5" s="322"/>
      <c r="DC5" s="322"/>
      <c r="DD5" s="322"/>
      <c r="DE5" s="322"/>
      <c r="DF5" s="12"/>
      <c r="DG5" s="322" t="s">
        <v>423</v>
      </c>
      <c r="DH5" s="322"/>
      <c r="DI5" s="322"/>
      <c r="DJ5" s="322"/>
      <c r="DK5" s="322"/>
      <c r="DL5" s="322"/>
      <c r="DM5" s="322"/>
      <c r="DN5" s="322"/>
      <c r="DO5" s="322"/>
      <c r="DP5" s="12"/>
      <c r="DQ5" s="322" t="s">
        <v>424</v>
      </c>
      <c r="DR5" s="322"/>
      <c r="DS5" s="322"/>
      <c r="DT5" s="322"/>
      <c r="DU5" s="322"/>
      <c r="DV5" s="322"/>
      <c r="DW5" s="322"/>
      <c r="DX5" s="322"/>
      <c r="DY5" s="322"/>
      <c r="DZ5" s="12"/>
      <c r="EA5" s="12"/>
      <c r="EB5" s="12"/>
      <c r="EC5" s="12"/>
    </row>
    <row r="6" spans="1:133" ht="26.25">
      <c r="B6" s="9" t="s">
        <v>425</v>
      </c>
      <c r="C6" s="10" t="s">
        <v>426</v>
      </c>
      <c r="D6" s="10" t="s">
        <v>427</v>
      </c>
      <c r="E6" s="10" t="s">
        <v>428</v>
      </c>
      <c r="F6" s="10" t="s">
        <v>429</v>
      </c>
      <c r="G6" s="10" t="s">
        <v>152</v>
      </c>
      <c r="H6" s="10" t="s">
        <v>153</v>
      </c>
      <c r="I6" s="9" t="s">
        <v>431</v>
      </c>
      <c r="J6" s="9" t="s">
        <v>430</v>
      </c>
      <c r="K6" s="126" t="s">
        <v>151</v>
      </c>
      <c r="L6" s="9" t="s">
        <v>425</v>
      </c>
      <c r="M6" s="10" t="s">
        <v>426</v>
      </c>
      <c r="N6" s="10" t="s">
        <v>427</v>
      </c>
      <c r="O6" s="10" t="s">
        <v>428</v>
      </c>
      <c r="P6" s="10" t="s">
        <v>429</v>
      </c>
      <c r="Q6" s="10" t="s">
        <v>152</v>
      </c>
      <c r="R6" s="10" t="s">
        <v>153</v>
      </c>
      <c r="S6" s="9" t="s">
        <v>431</v>
      </c>
      <c r="T6" s="9" t="s">
        <v>430</v>
      </c>
      <c r="U6" s="126" t="s">
        <v>151</v>
      </c>
      <c r="V6" s="9" t="s">
        <v>425</v>
      </c>
      <c r="W6" s="10" t="s">
        <v>426</v>
      </c>
      <c r="X6" s="10" t="s">
        <v>427</v>
      </c>
      <c r="Y6" s="10" t="s">
        <v>428</v>
      </c>
      <c r="Z6" s="10" t="s">
        <v>429</v>
      </c>
      <c r="AA6" s="10" t="s">
        <v>152</v>
      </c>
      <c r="AB6" s="10" t="s">
        <v>153</v>
      </c>
      <c r="AC6" s="9" t="s">
        <v>431</v>
      </c>
      <c r="AD6" s="9" t="s">
        <v>430</v>
      </c>
      <c r="AE6" s="126" t="s">
        <v>151</v>
      </c>
      <c r="AF6" s="9" t="s">
        <v>425</v>
      </c>
      <c r="AG6" s="10" t="s">
        <v>426</v>
      </c>
      <c r="AH6" s="10" t="s">
        <v>427</v>
      </c>
      <c r="AI6" s="10" t="s">
        <v>428</v>
      </c>
      <c r="AJ6" s="10" t="s">
        <v>429</v>
      </c>
      <c r="AK6" s="10" t="s">
        <v>152</v>
      </c>
      <c r="AL6" s="10" t="s">
        <v>153</v>
      </c>
      <c r="AM6" s="9" t="s">
        <v>431</v>
      </c>
      <c r="AN6" s="9" t="s">
        <v>430</v>
      </c>
      <c r="AO6" s="126" t="s">
        <v>151</v>
      </c>
      <c r="AP6" s="9" t="s">
        <v>425</v>
      </c>
      <c r="AQ6" s="10" t="s">
        <v>426</v>
      </c>
      <c r="AR6" s="10" t="s">
        <v>427</v>
      </c>
      <c r="AS6" s="10" t="s">
        <v>428</v>
      </c>
      <c r="AT6" s="10" t="s">
        <v>429</v>
      </c>
      <c r="AU6" s="10" t="s">
        <v>152</v>
      </c>
      <c r="AV6" s="10" t="s">
        <v>153</v>
      </c>
      <c r="AW6" s="9" t="s">
        <v>431</v>
      </c>
      <c r="AX6" s="9" t="s">
        <v>430</v>
      </c>
      <c r="AY6" s="126" t="s">
        <v>151</v>
      </c>
      <c r="AZ6" s="9" t="s">
        <v>425</v>
      </c>
      <c r="BA6" s="10" t="s">
        <v>426</v>
      </c>
      <c r="BB6" s="10" t="s">
        <v>427</v>
      </c>
      <c r="BC6" s="10" t="s">
        <v>428</v>
      </c>
      <c r="BD6" s="10" t="s">
        <v>429</v>
      </c>
      <c r="BE6" s="10" t="s">
        <v>152</v>
      </c>
      <c r="BF6" s="10" t="s">
        <v>153</v>
      </c>
      <c r="BG6" s="9" t="s">
        <v>431</v>
      </c>
      <c r="BH6" s="9" t="s">
        <v>430</v>
      </c>
      <c r="BI6" s="126" t="s">
        <v>151</v>
      </c>
      <c r="BJ6" s="9" t="s">
        <v>425</v>
      </c>
      <c r="BK6" s="10" t="s">
        <v>426</v>
      </c>
      <c r="BL6" s="10" t="s">
        <v>427</v>
      </c>
      <c r="BM6" s="10" t="s">
        <v>428</v>
      </c>
      <c r="BN6" s="10" t="s">
        <v>429</v>
      </c>
      <c r="BO6" s="10" t="s">
        <v>152</v>
      </c>
      <c r="BP6" s="10" t="s">
        <v>153</v>
      </c>
      <c r="BQ6" s="9" t="s">
        <v>431</v>
      </c>
      <c r="BR6" s="9" t="s">
        <v>430</v>
      </c>
      <c r="BS6" s="126" t="s">
        <v>151</v>
      </c>
      <c r="BT6" s="9" t="s">
        <v>425</v>
      </c>
      <c r="BU6" s="10" t="s">
        <v>426</v>
      </c>
      <c r="BV6" s="10" t="s">
        <v>427</v>
      </c>
      <c r="BW6" s="10" t="s">
        <v>428</v>
      </c>
      <c r="BX6" s="10" t="s">
        <v>429</v>
      </c>
      <c r="BY6" s="10" t="s">
        <v>152</v>
      </c>
      <c r="BZ6" s="10" t="s">
        <v>153</v>
      </c>
      <c r="CA6" s="9" t="s">
        <v>430</v>
      </c>
      <c r="CB6" s="9" t="s">
        <v>431</v>
      </c>
      <c r="CC6" s="126" t="s">
        <v>151</v>
      </c>
      <c r="CD6" s="9" t="s">
        <v>425</v>
      </c>
      <c r="CE6" s="10" t="s">
        <v>426</v>
      </c>
      <c r="CF6" s="10" t="s">
        <v>427</v>
      </c>
      <c r="CG6" s="10" t="s">
        <v>428</v>
      </c>
      <c r="CH6" s="10" t="s">
        <v>429</v>
      </c>
      <c r="CI6" s="10" t="s">
        <v>152</v>
      </c>
      <c r="CJ6" s="10" t="s">
        <v>153</v>
      </c>
      <c r="CK6" s="9" t="s">
        <v>431</v>
      </c>
      <c r="CL6" s="9" t="s">
        <v>430</v>
      </c>
      <c r="CM6" s="126" t="s">
        <v>151</v>
      </c>
      <c r="CN6" s="9" t="s">
        <v>425</v>
      </c>
      <c r="CO6" s="10" t="s">
        <v>426</v>
      </c>
      <c r="CP6" s="10" t="s">
        <v>427</v>
      </c>
      <c r="CQ6" s="10" t="s">
        <v>428</v>
      </c>
      <c r="CR6" s="10" t="s">
        <v>429</v>
      </c>
      <c r="CS6" s="10" t="s">
        <v>152</v>
      </c>
      <c r="CT6" s="10" t="s">
        <v>153</v>
      </c>
      <c r="CU6" s="9" t="s">
        <v>431</v>
      </c>
      <c r="CV6" s="9" t="s">
        <v>430</v>
      </c>
      <c r="CW6" s="126" t="s">
        <v>151</v>
      </c>
      <c r="CX6" s="9" t="s">
        <v>425</v>
      </c>
      <c r="CY6" s="10" t="s">
        <v>426</v>
      </c>
      <c r="CZ6" s="10" t="s">
        <v>427</v>
      </c>
      <c r="DA6" s="10" t="s">
        <v>428</v>
      </c>
      <c r="DB6" s="10" t="s">
        <v>429</v>
      </c>
      <c r="DC6" s="10" t="s">
        <v>152</v>
      </c>
      <c r="DD6" s="10" t="s">
        <v>153</v>
      </c>
      <c r="DE6" s="9" t="s">
        <v>431</v>
      </c>
      <c r="DF6" s="9" t="s">
        <v>430</v>
      </c>
      <c r="DG6" s="126" t="s">
        <v>151</v>
      </c>
      <c r="DH6" s="9" t="s">
        <v>425</v>
      </c>
      <c r="DI6" s="10" t="s">
        <v>426</v>
      </c>
      <c r="DJ6" s="10" t="s">
        <v>427</v>
      </c>
      <c r="DK6" s="10" t="s">
        <v>428</v>
      </c>
      <c r="DL6" s="10" t="s">
        <v>429</v>
      </c>
      <c r="DM6" s="10" t="s">
        <v>152</v>
      </c>
      <c r="DN6" s="10" t="s">
        <v>153</v>
      </c>
      <c r="DO6" s="9" t="s">
        <v>431</v>
      </c>
      <c r="DP6" s="9" t="s">
        <v>430</v>
      </c>
      <c r="DQ6" s="126" t="s">
        <v>151</v>
      </c>
      <c r="DR6" s="9" t="s">
        <v>425</v>
      </c>
      <c r="DS6" s="10" t="s">
        <v>426</v>
      </c>
      <c r="DT6" s="10" t="s">
        <v>427</v>
      </c>
      <c r="DU6" s="10" t="s">
        <v>428</v>
      </c>
      <c r="DV6" s="10" t="s">
        <v>429</v>
      </c>
      <c r="DW6" s="10" t="s">
        <v>152</v>
      </c>
      <c r="DX6" s="10" t="s">
        <v>153</v>
      </c>
      <c r="DY6" s="9" t="s">
        <v>431</v>
      </c>
      <c r="DZ6" s="9" t="s">
        <v>430</v>
      </c>
      <c r="EA6" s="126" t="s">
        <v>151</v>
      </c>
      <c r="EB6" s="11" t="s">
        <v>154</v>
      </c>
      <c r="EC6" s="11" t="s">
        <v>155</v>
      </c>
    </row>
    <row r="8" spans="1:133">
      <c r="A8" s="12" t="s">
        <v>2614</v>
      </c>
      <c r="C8">
        <v>40</v>
      </c>
      <c r="D8">
        <v>46.466999999999999</v>
      </c>
      <c r="E8">
        <v>51.970500000000001</v>
      </c>
      <c r="F8">
        <v>58.177199999999999</v>
      </c>
      <c r="G8">
        <v>46.358972789115597</v>
      </c>
      <c r="H8">
        <v>46.04</v>
      </c>
      <c r="I8">
        <v>33</v>
      </c>
      <c r="J8">
        <v>147</v>
      </c>
      <c r="K8" t="s">
        <v>151</v>
      </c>
      <c r="M8">
        <v>0</v>
      </c>
      <c r="N8">
        <v>0.46800000000000003</v>
      </c>
      <c r="O8">
        <v>1.4039999999999999</v>
      </c>
      <c r="P8">
        <v>4.3479999999999999</v>
      </c>
      <c r="Q8">
        <v>1.2063831775700899</v>
      </c>
      <c r="R8">
        <v>1.3754999999999999</v>
      </c>
      <c r="S8">
        <v>22</v>
      </c>
      <c r="T8">
        <v>107</v>
      </c>
      <c r="U8" t="s">
        <v>151</v>
      </c>
      <c r="AC8">
        <v>3</v>
      </c>
      <c r="AE8" t="s">
        <v>151</v>
      </c>
      <c r="AG8">
        <v>0</v>
      </c>
      <c r="AH8">
        <v>0.46800000000000003</v>
      </c>
      <c r="AI8">
        <v>1.4895</v>
      </c>
      <c r="AJ8">
        <v>5.1219999999999999</v>
      </c>
      <c r="AK8">
        <v>2.3458504672897198</v>
      </c>
      <c r="AL8">
        <v>1.474</v>
      </c>
      <c r="AM8">
        <v>22</v>
      </c>
      <c r="AN8">
        <v>107</v>
      </c>
      <c r="AO8" t="s">
        <v>151</v>
      </c>
      <c r="AQ8">
        <v>40.601999999999997</v>
      </c>
      <c r="AR8">
        <v>46.886000000000003</v>
      </c>
      <c r="AS8">
        <v>53.545999999999999</v>
      </c>
      <c r="AT8">
        <v>59.661799999999999</v>
      </c>
      <c r="AU8">
        <v>48.066503401360499</v>
      </c>
      <c r="AV8">
        <v>46.523000000000003</v>
      </c>
      <c r="AW8">
        <v>33</v>
      </c>
      <c r="AX8">
        <v>147</v>
      </c>
      <c r="AY8" t="s">
        <v>151</v>
      </c>
      <c r="BA8">
        <v>41.515000000000001</v>
      </c>
      <c r="BB8">
        <v>48.290999999999997</v>
      </c>
      <c r="BC8">
        <v>56.750999999999998</v>
      </c>
      <c r="BD8">
        <v>64.421999999999997</v>
      </c>
      <c r="BE8">
        <v>50.105918367346902</v>
      </c>
      <c r="BF8">
        <v>49.21</v>
      </c>
      <c r="BG8">
        <v>33</v>
      </c>
      <c r="BH8">
        <v>147</v>
      </c>
      <c r="BI8" t="s">
        <v>151</v>
      </c>
      <c r="BQ8">
        <v>0</v>
      </c>
      <c r="BS8" t="s">
        <v>151</v>
      </c>
      <c r="BU8">
        <v>0</v>
      </c>
      <c r="BV8">
        <v>0.46800000000000003</v>
      </c>
      <c r="BW8">
        <v>1.4895</v>
      </c>
      <c r="BX8">
        <v>5.1219999999999999</v>
      </c>
      <c r="BY8">
        <v>2.3458504672897198</v>
      </c>
      <c r="BZ8">
        <v>1.474</v>
      </c>
      <c r="CA8">
        <v>22</v>
      </c>
      <c r="CB8">
        <v>107</v>
      </c>
      <c r="CC8" t="s">
        <v>151</v>
      </c>
      <c r="CE8">
        <v>41.515000000000001</v>
      </c>
      <c r="CF8">
        <v>48.290999999999997</v>
      </c>
      <c r="CG8">
        <v>56.750999999999998</v>
      </c>
      <c r="CH8">
        <v>64.421999999999997</v>
      </c>
      <c r="CI8">
        <v>50.105918367346902</v>
      </c>
      <c r="CJ8">
        <v>49.21</v>
      </c>
      <c r="CK8">
        <v>33</v>
      </c>
      <c r="CL8">
        <v>147</v>
      </c>
      <c r="CM8" t="s">
        <v>151</v>
      </c>
      <c r="CO8">
        <v>41.07</v>
      </c>
      <c r="CP8">
        <v>47.631999999999998</v>
      </c>
      <c r="CQ8">
        <v>54.464500000000001</v>
      </c>
      <c r="CR8">
        <v>60.008000000000003</v>
      </c>
      <c r="CS8">
        <v>47.870178807946999</v>
      </c>
      <c r="CT8">
        <v>47.691000000000003</v>
      </c>
      <c r="CU8">
        <v>36</v>
      </c>
      <c r="CV8">
        <v>151</v>
      </c>
      <c r="CW8" t="s">
        <v>151</v>
      </c>
      <c r="CY8">
        <v>0</v>
      </c>
      <c r="CZ8">
        <v>1.11774540243611</v>
      </c>
      <c r="DA8">
        <v>3.4515825263081101</v>
      </c>
      <c r="DB8">
        <v>8.2801716984059208</v>
      </c>
      <c r="DC8">
        <v>2.4086519736017702</v>
      </c>
      <c r="DD8">
        <v>3.2511260015339798</v>
      </c>
      <c r="DE8">
        <v>22</v>
      </c>
      <c r="DF8">
        <v>107</v>
      </c>
      <c r="DG8" t="s">
        <v>151</v>
      </c>
      <c r="DO8">
        <v>0</v>
      </c>
      <c r="DQ8" t="s">
        <v>151</v>
      </c>
      <c r="DS8">
        <v>3.19</v>
      </c>
      <c r="DT8">
        <v>4</v>
      </c>
      <c r="DU8">
        <v>10</v>
      </c>
      <c r="DW8">
        <v>5.4610526315789496</v>
      </c>
      <c r="DX8">
        <v>4</v>
      </c>
      <c r="DY8">
        <v>5</v>
      </c>
      <c r="DZ8">
        <v>19</v>
      </c>
      <c r="EA8" t="s">
        <v>151</v>
      </c>
      <c r="EB8">
        <v>33</v>
      </c>
      <c r="EC8">
        <v>147</v>
      </c>
    </row>
    <row r="9" spans="1:133">
      <c r="A9" s="12" t="s">
        <v>2615</v>
      </c>
      <c r="C9">
        <v>51.838250000000002</v>
      </c>
      <c r="D9">
        <v>55.518999999999998</v>
      </c>
      <c r="E9">
        <v>58.604500000000002</v>
      </c>
      <c r="F9">
        <v>63.9131</v>
      </c>
      <c r="G9">
        <v>54.427392857142898</v>
      </c>
      <c r="H9">
        <v>53.497999999999998</v>
      </c>
      <c r="I9">
        <v>5</v>
      </c>
      <c r="J9">
        <v>28</v>
      </c>
      <c r="K9" s="12" t="s">
        <v>151</v>
      </c>
      <c r="M9">
        <v>0.23449999999999999</v>
      </c>
      <c r="N9">
        <v>0.875</v>
      </c>
      <c r="O9">
        <v>1.52525</v>
      </c>
      <c r="P9">
        <v>6.7815000000000003</v>
      </c>
      <c r="Q9">
        <v>1.8767499999999999</v>
      </c>
      <c r="R9">
        <v>0.75</v>
      </c>
      <c r="S9">
        <v>5</v>
      </c>
      <c r="T9">
        <v>28</v>
      </c>
      <c r="U9" t="s">
        <v>151</v>
      </c>
      <c r="AC9">
        <v>1</v>
      </c>
      <c r="AE9" t="s">
        <v>151</v>
      </c>
      <c r="AG9">
        <v>0.28075</v>
      </c>
      <c r="AH9">
        <v>0.875</v>
      </c>
      <c r="AI9">
        <v>1.78</v>
      </c>
      <c r="AJ9">
        <v>6.7815000000000003</v>
      </c>
      <c r="AK9">
        <v>1.93635714285714</v>
      </c>
      <c r="AL9">
        <v>0.75</v>
      </c>
      <c r="AM9">
        <v>5</v>
      </c>
      <c r="AN9">
        <v>28</v>
      </c>
      <c r="AO9" t="s">
        <v>151</v>
      </c>
      <c r="AQ9">
        <v>52.045999999999999</v>
      </c>
      <c r="AR9">
        <v>56.780999999999999</v>
      </c>
      <c r="AS9">
        <v>59.635750000000002</v>
      </c>
      <c r="AT9">
        <v>71.093599999999995</v>
      </c>
      <c r="AU9">
        <v>56.363750000000003</v>
      </c>
      <c r="AV9">
        <v>54.939500000000002</v>
      </c>
      <c r="AW9">
        <v>5</v>
      </c>
      <c r="AX9">
        <v>28</v>
      </c>
      <c r="AY9" t="s">
        <v>151</v>
      </c>
      <c r="BA9">
        <v>53.150500000000001</v>
      </c>
      <c r="BB9">
        <v>57.88</v>
      </c>
      <c r="BC9">
        <v>63.148000000000003</v>
      </c>
      <c r="BD9">
        <v>71.832599999999999</v>
      </c>
      <c r="BE9">
        <v>58.0453571428571</v>
      </c>
      <c r="BF9">
        <v>56.823500000000003</v>
      </c>
      <c r="BG9">
        <v>5</v>
      </c>
      <c r="BH9">
        <v>28</v>
      </c>
      <c r="BI9" t="s">
        <v>151</v>
      </c>
      <c r="BQ9">
        <v>0</v>
      </c>
      <c r="BS9" t="s">
        <v>151</v>
      </c>
      <c r="BU9">
        <v>0.28075</v>
      </c>
      <c r="BV9">
        <v>0.875</v>
      </c>
      <c r="BW9">
        <v>1.78</v>
      </c>
      <c r="BX9">
        <v>6.7815000000000003</v>
      </c>
      <c r="BY9">
        <v>1.93635714285714</v>
      </c>
      <c r="BZ9">
        <v>0.75</v>
      </c>
      <c r="CA9">
        <v>5</v>
      </c>
      <c r="CB9">
        <v>28</v>
      </c>
      <c r="CC9" t="s">
        <v>151</v>
      </c>
      <c r="CE9">
        <v>53.150500000000001</v>
      </c>
      <c r="CF9">
        <v>57.88</v>
      </c>
      <c r="CG9">
        <v>63.148000000000003</v>
      </c>
      <c r="CH9">
        <v>71.832599999999999</v>
      </c>
      <c r="CI9">
        <v>58.0453571428571</v>
      </c>
      <c r="CJ9">
        <v>56.823500000000003</v>
      </c>
      <c r="CK9">
        <v>5</v>
      </c>
      <c r="CL9">
        <v>28</v>
      </c>
      <c r="CM9" t="s">
        <v>151</v>
      </c>
      <c r="CO9">
        <v>53.066249999999997</v>
      </c>
      <c r="CP9">
        <v>56.494</v>
      </c>
      <c r="CQ9">
        <v>60.576000000000001</v>
      </c>
      <c r="CR9">
        <v>62.698999999999998</v>
      </c>
      <c r="CS9">
        <v>55.730266666666701</v>
      </c>
      <c r="CT9">
        <v>56.230499999999999</v>
      </c>
      <c r="CU9">
        <v>6</v>
      </c>
      <c r="CV9">
        <v>30</v>
      </c>
      <c r="CW9" t="s">
        <v>151</v>
      </c>
      <c r="CY9">
        <v>0.39293675446252802</v>
      </c>
      <c r="CZ9">
        <v>1.74796184021237</v>
      </c>
      <c r="DA9">
        <v>3.7140263388089898</v>
      </c>
      <c r="DB9">
        <v>9.4939067731936397</v>
      </c>
      <c r="DC9">
        <v>3.1255004548663301</v>
      </c>
      <c r="DD9">
        <v>1.7845033727113699</v>
      </c>
      <c r="DE9">
        <v>5</v>
      </c>
      <c r="DF9">
        <v>28</v>
      </c>
      <c r="DG9" t="s">
        <v>151</v>
      </c>
      <c r="DO9">
        <v>0</v>
      </c>
      <c r="DQ9" t="s">
        <v>151</v>
      </c>
      <c r="DY9">
        <v>1</v>
      </c>
      <c r="EA9" t="s">
        <v>151</v>
      </c>
      <c r="EB9">
        <v>5</v>
      </c>
      <c r="EC9">
        <v>28</v>
      </c>
    </row>
    <row r="10" spans="1:133">
      <c r="A10" s="12" t="s">
        <v>2616</v>
      </c>
      <c r="C10">
        <v>40.276499999999999</v>
      </c>
      <c r="D10">
        <v>46.04</v>
      </c>
      <c r="E10">
        <v>49.213000000000001</v>
      </c>
      <c r="F10">
        <v>53.959400000000002</v>
      </c>
      <c r="G10">
        <v>44.634192771084301</v>
      </c>
      <c r="H10">
        <v>46.253500000000003</v>
      </c>
      <c r="I10">
        <v>16</v>
      </c>
      <c r="J10">
        <v>83</v>
      </c>
      <c r="K10" s="12" t="s">
        <v>151</v>
      </c>
      <c r="M10">
        <v>0</v>
      </c>
      <c r="N10">
        <v>0.15</v>
      </c>
      <c r="O10">
        <v>1.1855</v>
      </c>
      <c r="P10">
        <v>1.7442</v>
      </c>
      <c r="Q10">
        <v>0.71614925373134297</v>
      </c>
      <c r="R10">
        <v>1.3754999999999999</v>
      </c>
      <c r="S10">
        <v>10</v>
      </c>
      <c r="T10">
        <v>67</v>
      </c>
      <c r="U10" t="s">
        <v>151</v>
      </c>
      <c r="AC10">
        <v>1</v>
      </c>
      <c r="AE10" t="s">
        <v>151</v>
      </c>
      <c r="AG10">
        <v>0</v>
      </c>
      <c r="AH10">
        <v>0.15</v>
      </c>
      <c r="AI10">
        <v>1.1855</v>
      </c>
      <c r="AJ10">
        <v>1.7442</v>
      </c>
      <c r="AK10">
        <v>2.3408358208955198</v>
      </c>
      <c r="AL10">
        <v>1.3754999999999999</v>
      </c>
      <c r="AM10">
        <v>10</v>
      </c>
      <c r="AN10">
        <v>67</v>
      </c>
      <c r="AO10" t="s">
        <v>151</v>
      </c>
      <c r="AQ10">
        <v>40.601999999999997</v>
      </c>
      <c r="AR10">
        <v>46.225999999999999</v>
      </c>
      <c r="AS10">
        <v>49.887999999999998</v>
      </c>
      <c r="AT10">
        <v>55.444400000000002</v>
      </c>
      <c r="AU10">
        <v>46.5237951807229</v>
      </c>
      <c r="AV10">
        <v>46.494999999999997</v>
      </c>
      <c r="AW10">
        <v>16</v>
      </c>
      <c r="AX10">
        <v>83</v>
      </c>
      <c r="AY10" t="s">
        <v>151</v>
      </c>
      <c r="BA10">
        <v>42.036499999999997</v>
      </c>
      <c r="BB10">
        <v>47.34</v>
      </c>
      <c r="BC10">
        <v>54.307000000000002</v>
      </c>
      <c r="BD10">
        <v>62.555</v>
      </c>
      <c r="BE10">
        <v>49.155108433734902</v>
      </c>
      <c r="BF10">
        <v>47.866500000000002</v>
      </c>
      <c r="BG10">
        <v>16</v>
      </c>
      <c r="BH10">
        <v>83</v>
      </c>
      <c r="BI10" t="s">
        <v>151</v>
      </c>
      <c r="BQ10">
        <v>0</v>
      </c>
      <c r="BS10" t="s">
        <v>151</v>
      </c>
      <c r="BU10">
        <v>0</v>
      </c>
      <c r="BV10">
        <v>0.15</v>
      </c>
      <c r="BW10">
        <v>1.1855</v>
      </c>
      <c r="BX10">
        <v>1.7442</v>
      </c>
      <c r="BY10">
        <v>2.3408358208955198</v>
      </c>
      <c r="BZ10">
        <v>1.3754999999999999</v>
      </c>
      <c r="CA10">
        <v>10</v>
      </c>
      <c r="CB10">
        <v>67</v>
      </c>
      <c r="CC10" t="s">
        <v>151</v>
      </c>
      <c r="CE10">
        <v>42.036499999999997</v>
      </c>
      <c r="CF10">
        <v>47.34</v>
      </c>
      <c r="CG10">
        <v>54.307000000000002</v>
      </c>
      <c r="CH10">
        <v>62.555</v>
      </c>
      <c r="CI10">
        <v>49.155108433734902</v>
      </c>
      <c r="CJ10">
        <v>47.866500000000002</v>
      </c>
      <c r="CK10">
        <v>16</v>
      </c>
      <c r="CL10">
        <v>83</v>
      </c>
      <c r="CM10" t="s">
        <v>151</v>
      </c>
      <c r="CO10">
        <v>41.6</v>
      </c>
      <c r="CP10">
        <v>46.500999999999998</v>
      </c>
      <c r="CQ10">
        <v>50.332000000000001</v>
      </c>
      <c r="CR10">
        <v>55.8352</v>
      </c>
      <c r="CS10">
        <v>46.215638554216902</v>
      </c>
      <c r="CT10">
        <v>47.860999999999997</v>
      </c>
      <c r="CU10">
        <v>17</v>
      </c>
      <c r="CV10">
        <v>83</v>
      </c>
      <c r="CW10" t="s">
        <v>151</v>
      </c>
      <c r="CY10">
        <v>0</v>
      </c>
      <c r="CZ10">
        <v>0.39492131192859797</v>
      </c>
      <c r="DA10">
        <v>2.8514671518922499</v>
      </c>
      <c r="DB10">
        <v>3.9670002616431201</v>
      </c>
      <c r="DC10">
        <v>1.6812133691922699</v>
      </c>
      <c r="DD10">
        <v>2.9518992074541601</v>
      </c>
      <c r="DE10">
        <v>10</v>
      </c>
      <c r="DF10">
        <v>67</v>
      </c>
      <c r="DG10" t="s">
        <v>151</v>
      </c>
      <c r="DO10">
        <v>0</v>
      </c>
      <c r="DQ10" t="s">
        <v>151</v>
      </c>
      <c r="DY10">
        <v>3</v>
      </c>
      <c r="EA10" t="s">
        <v>151</v>
      </c>
      <c r="EB10">
        <v>16</v>
      </c>
      <c r="EC10">
        <v>83</v>
      </c>
    </row>
    <row r="11" spans="1:133">
      <c r="A11" s="12" t="s">
        <v>2611</v>
      </c>
      <c r="C11" t="s">
        <v>2609</v>
      </c>
      <c r="K11" s="12" t="s">
        <v>151</v>
      </c>
      <c r="M11" t="s">
        <v>2609</v>
      </c>
      <c r="U11" t="s">
        <v>151</v>
      </c>
      <c r="W11" t="s">
        <v>2609</v>
      </c>
      <c r="AE11" t="s">
        <v>151</v>
      </c>
      <c r="AG11" t="s">
        <v>2609</v>
      </c>
      <c r="AO11" t="s">
        <v>151</v>
      </c>
      <c r="AQ11" t="s">
        <v>2609</v>
      </c>
      <c r="AY11" t="s">
        <v>151</v>
      </c>
      <c r="BA11" t="s">
        <v>2609</v>
      </c>
      <c r="BI11" t="s">
        <v>151</v>
      </c>
      <c r="BK11" t="s">
        <v>2609</v>
      </c>
      <c r="BS11" t="s">
        <v>151</v>
      </c>
      <c r="BU11" t="s">
        <v>2609</v>
      </c>
      <c r="CC11" t="s">
        <v>151</v>
      </c>
      <c r="CE11" t="s">
        <v>2609</v>
      </c>
      <c r="CM11" t="s">
        <v>151</v>
      </c>
      <c r="CO11" t="s">
        <v>2609</v>
      </c>
      <c r="CW11" t="s">
        <v>151</v>
      </c>
      <c r="CY11" t="s">
        <v>2609</v>
      </c>
      <c r="DG11" t="s">
        <v>151</v>
      </c>
      <c r="DI11" t="s">
        <v>2609</v>
      </c>
      <c r="DQ11" t="s">
        <v>151</v>
      </c>
      <c r="DS11" t="s">
        <v>2609</v>
      </c>
      <c r="EA11" t="s">
        <v>151</v>
      </c>
    </row>
    <row r="12" spans="1:133">
      <c r="A12" s="12" t="s">
        <v>2617</v>
      </c>
      <c r="C12" t="s">
        <v>2609</v>
      </c>
      <c r="K12" s="12" t="s">
        <v>151</v>
      </c>
      <c r="M12" t="s">
        <v>2609</v>
      </c>
      <c r="U12" t="s">
        <v>151</v>
      </c>
      <c r="W12" t="s">
        <v>2609</v>
      </c>
      <c r="AE12" t="s">
        <v>151</v>
      </c>
      <c r="AG12" t="s">
        <v>2609</v>
      </c>
      <c r="AO12" t="s">
        <v>151</v>
      </c>
      <c r="AQ12" t="s">
        <v>2609</v>
      </c>
      <c r="AY12" t="s">
        <v>151</v>
      </c>
      <c r="BA12" t="s">
        <v>2609</v>
      </c>
      <c r="BI12" t="s">
        <v>151</v>
      </c>
      <c r="BK12" t="s">
        <v>2609</v>
      </c>
      <c r="BS12" t="s">
        <v>151</v>
      </c>
      <c r="BU12" t="s">
        <v>2609</v>
      </c>
      <c r="CC12" t="s">
        <v>151</v>
      </c>
      <c r="CE12" t="s">
        <v>2609</v>
      </c>
      <c r="CM12" t="s">
        <v>151</v>
      </c>
      <c r="CO12" t="s">
        <v>2609</v>
      </c>
      <c r="CW12" t="s">
        <v>151</v>
      </c>
      <c r="CY12" t="s">
        <v>2609</v>
      </c>
      <c r="DG12" t="s">
        <v>151</v>
      </c>
      <c r="DI12" t="s">
        <v>2609</v>
      </c>
      <c r="DQ12" t="s">
        <v>151</v>
      </c>
      <c r="DS12" t="s">
        <v>2609</v>
      </c>
      <c r="EA12" t="s">
        <v>151</v>
      </c>
    </row>
    <row r="13" spans="1:133">
      <c r="A13" s="12" t="s">
        <v>2618</v>
      </c>
      <c r="C13">
        <v>37.314999999999998</v>
      </c>
      <c r="D13">
        <v>40.799999999999997</v>
      </c>
      <c r="E13">
        <v>43.173499999999997</v>
      </c>
      <c r="G13">
        <v>40.250181818181801</v>
      </c>
      <c r="H13">
        <v>40.425249999999998</v>
      </c>
      <c r="I13">
        <v>6</v>
      </c>
      <c r="J13">
        <v>11</v>
      </c>
      <c r="K13" s="12" t="s">
        <v>151</v>
      </c>
      <c r="N13">
        <v>1.262</v>
      </c>
      <c r="Q13">
        <v>1.2474000000000001</v>
      </c>
      <c r="R13">
        <v>1.5685</v>
      </c>
      <c r="S13">
        <v>4</v>
      </c>
      <c r="T13">
        <v>5</v>
      </c>
      <c r="U13" t="s">
        <v>151</v>
      </c>
      <c r="AC13">
        <v>1</v>
      </c>
      <c r="AE13" t="s">
        <v>151</v>
      </c>
      <c r="AH13">
        <v>1.875</v>
      </c>
      <c r="AK13">
        <v>3.5274000000000001</v>
      </c>
      <c r="AM13">
        <v>4</v>
      </c>
      <c r="AN13">
        <v>5</v>
      </c>
      <c r="AO13" t="s">
        <v>151</v>
      </c>
      <c r="AQ13">
        <v>39.0565</v>
      </c>
      <c r="AR13">
        <v>41.2</v>
      </c>
      <c r="AS13">
        <v>45.993000000000002</v>
      </c>
      <c r="AU13">
        <v>41.853545454545497</v>
      </c>
      <c r="AV13">
        <v>41.755749999999999</v>
      </c>
      <c r="AW13">
        <v>6</v>
      </c>
      <c r="AX13">
        <v>11</v>
      </c>
      <c r="AY13" t="s">
        <v>151</v>
      </c>
      <c r="BA13">
        <v>40.052999999999997</v>
      </c>
      <c r="BB13">
        <v>41.500999999999998</v>
      </c>
      <c r="BC13">
        <v>47.302</v>
      </c>
      <c r="BE13">
        <v>42.655000000000001</v>
      </c>
      <c r="BF13">
        <v>42.937249999999999</v>
      </c>
      <c r="BG13">
        <v>6</v>
      </c>
      <c r="BH13">
        <v>11</v>
      </c>
      <c r="BI13" t="s">
        <v>151</v>
      </c>
      <c r="BQ13">
        <v>0</v>
      </c>
      <c r="BS13" t="s">
        <v>151</v>
      </c>
      <c r="BV13">
        <v>1.875</v>
      </c>
      <c r="BY13">
        <v>3.5274000000000001</v>
      </c>
      <c r="BZ13">
        <v>2.2374999999999998</v>
      </c>
      <c r="CA13">
        <v>4</v>
      </c>
      <c r="CB13">
        <v>5</v>
      </c>
      <c r="CC13" t="s">
        <v>151</v>
      </c>
      <c r="CE13">
        <v>40.052999999999997</v>
      </c>
      <c r="CF13">
        <v>41.500999999999998</v>
      </c>
      <c r="CG13">
        <v>47.302</v>
      </c>
      <c r="CI13">
        <v>42.655000000000001</v>
      </c>
      <c r="CJ13">
        <v>42.937249999999999</v>
      </c>
      <c r="CK13">
        <v>6</v>
      </c>
      <c r="CL13">
        <v>11</v>
      </c>
      <c r="CM13" t="s">
        <v>151</v>
      </c>
      <c r="CO13">
        <v>39.115749999999998</v>
      </c>
      <c r="CP13">
        <v>41.408999999999999</v>
      </c>
      <c r="CQ13">
        <v>44.21575</v>
      </c>
      <c r="CS13">
        <v>41.847666666666697</v>
      </c>
      <c r="CT13">
        <v>41.090499999999999</v>
      </c>
      <c r="CU13">
        <v>6</v>
      </c>
      <c r="CV13">
        <v>12</v>
      </c>
      <c r="CW13" t="s">
        <v>151</v>
      </c>
      <c r="CZ13">
        <v>3.4990434469182401</v>
      </c>
      <c r="DC13">
        <v>2.9832074662502701</v>
      </c>
      <c r="DE13">
        <v>4</v>
      </c>
      <c r="DF13">
        <v>5</v>
      </c>
      <c r="DG13" t="s">
        <v>151</v>
      </c>
      <c r="DO13">
        <v>0</v>
      </c>
      <c r="DQ13" t="s">
        <v>151</v>
      </c>
      <c r="DY13">
        <v>0</v>
      </c>
      <c r="EA13" t="s">
        <v>151</v>
      </c>
      <c r="EB13">
        <v>6</v>
      </c>
      <c r="EC13">
        <v>11</v>
      </c>
    </row>
    <row r="14" spans="1:133">
      <c r="A14" s="12" t="s">
        <v>2619</v>
      </c>
      <c r="C14">
        <v>39.520000000000003</v>
      </c>
      <c r="D14">
        <v>41.332999999999998</v>
      </c>
      <c r="E14">
        <v>49.235999999999997</v>
      </c>
      <c r="G14">
        <v>44.808578947368403</v>
      </c>
      <c r="H14">
        <v>50.935250000000003</v>
      </c>
      <c r="I14">
        <v>4</v>
      </c>
      <c r="J14">
        <v>19</v>
      </c>
      <c r="K14" s="12" t="s">
        <v>151</v>
      </c>
      <c r="S14">
        <v>1</v>
      </c>
      <c r="U14" t="s">
        <v>151</v>
      </c>
      <c r="AC14">
        <v>0</v>
      </c>
      <c r="AE14" t="s">
        <v>151</v>
      </c>
      <c r="AM14">
        <v>1</v>
      </c>
      <c r="AO14" t="s">
        <v>151</v>
      </c>
      <c r="AQ14">
        <v>39.520000000000003</v>
      </c>
      <c r="AR14">
        <v>41.332999999999998</v>
      </c>
      <c r="AS14">
        <v>49.235999999999997</v>
      </c>
      <c r="AU14">
        <v>44.836473684210503</v>
      </c>
      <c r="AV14">
        <v>51.200249999999997</v>
      </c>
      <c r="AW14">
        <v>4</v>
      </c>
      <c r="AX14">
        <v>19</v>
      </c>
      <c r="AY14" t="s">
        <v>151</v>
      </c>
      <c r="BA14">
        <v>40.688000000000002</v>
      </c>
      <c r="BB14">
        <v>43.517000000000003</v>
      </c>
      <c r="BC14">
        <v>49.297499999999999</v>
      </c>
      <c r="BE14">
        <v>45.8005789473684</v>
      </c>
      <c r="BG14">
        <v>4</v>
      </c>
      <c r="BH14">
        <v>19</v>
      </c>
      <c r="BI14" t="s">
        <v>151</v>
      </c>
      <c r="BQ14">
        <v>0</v>
      </c>
      <c r="BS14" t="s">
        <v>151</v>
      </c>
      <c r="CA14">
        <v>1</v>
      </c>
      <c r="CC14" t="s">
        <v>151</v>
      </c>
      <c r="CE14">
        <v>40.688000000000002</v>
      </c>
      <c r="CF14">
        <v>43.517000000000003</v>
      </c>
      <c r="CG14">
        <v>49.297499999999999</v>
      </c>
      <c r="CI14">
        <v>45.8005789473684</v>
      </c>
      <c r="CJ14">
        <v>51.200249999999997</v>
      </c>
      <c r="CK14">
        <v>4</v>
      </c>
      <c r="CL14">
        <v>19</v>
      </c>
      <c r="CM14" t="s">
        <v>151</v>
      </c>
      <c r="CO14">
        <v>40.570500000000003</v>
      </c>
      <c r="CP14">
        <v>42.869</v>
      </c>
      <c r="CQ14">
        <v>49.235999999999997</v>
      </c>
      <c r="CS14">
        <v>45.994105263157898</v>
      </c>
      <c r="CT14">
        <v>50.209000000000003</v>
      </c>
      <c r="CU14">
        <v>4</v>
      </c>
      <c r="CV14">
        <v>19</v>
      </c>
      <c r="CW14" t="s">
        <v>151</v>
      </c>
      <c r="DE14">
        <v>1</v>
      </c>
      <c r="DG14" t="s">
        <v>151</v>
      </c>
      <c r="DO14">
        <v>0</v>
      </c>
      <c r="DQ14" t="s">
        <v>151</v>
      </c>
      <c r="DY14">
        <v>0</v>
      </c>
      <c r="EA14" t="s">
        <v>151</v>
      </c>
      <c r="EB14">
        <v>4</v>
      </c>
      <c r="EC14">
        <v>19</v>
      </c>
    </row>
    <row r="15" spans="1:133">
      <c r="A15" s="12" t="s">
        <v>2620</v>
      </c>
      <c r="C15" t="s">
        <v>2609</v>
      </c>
      <c r="K15" s="12" t="s">
        <v>151</v>
      </c>
      <c r="M15" t="s">
        <v>2609</v>
      </c>
      <c r="U15" t="s">
        <v>151</v>
      </c>
      <c r="W15" t="s">
        <v>2609</v>
      </c>
      <c r="AE15" t="s">
        <v>151</v>
      </c>
      <c r="AG15" t="s">
        <v>2609</v>
      </c>
      <c r="AO15" t="s">
        <v>151</v>
      </c>
      <c r="AQ15" t="s">
        <v>2609</v>
      </c>
      <c r="AY15" t="s">
        <v>151</v>
      </c>
      <c r="BA15" t="s">
        <v>2609</v>
      </c>
      <c r="BI15" t="s">
        <v>151</v>
      </c>
      <c r="BK15" t="s">
        <v>2609</v>
      </c>
      <c r="BS15" t="s">
        <v>151</v>
      </c>
      <c r="BU15" t="s">
        <v>2609</v>
      </c>
      <c r="CC15" t="s">
        <v>151</v>
      </c>
      <c r="CE15" t="s">
        <v>2609</v>
      </c>
      <c r="CM15" t="s">
        <v>151</v>
      </c>
      <c r="CO15" t="s">
        <v>2609</v>
      </c>
      <c r="CW15" t="s">
        <v>151</v>
      </c>
      <c r="CY15" t="s">
        <v>2609</v>
      </c>
      <c r="DG15" t="s">
        <v>151</v>
      </c>
      <c r="DI15" t="s">
        <v>2609</v>
      </c>
      <c r="DQ15" t="s">
        <v>151</v>
      </c>
      <c r="DS15" t="s">
        <v>2609</v>
      </c>
      <c r="EA15" t="s">
        <v>151</v>
      </c>
    </row>
    <row r="16" spans="1:133">
      <c r="A16" s="12" t="s">
        <v>2610</v>
      </c>
      <c r="C16">
        <v>39.936250000000001</v>
      </c>
      <c r="D16">
        <v>44.872</v>
      </c>
      <c r="E16">
        <v>50.749499999999998</v>
      </c>
      <c r="F16">
        <v>58.09</v>
      </c>
      <c r="G16">
        <v>45.900246153846098</v>
      </c>
      <c r="H16">
        <v>46.04</v>
      </c>
      <c r="I16">
        <v>29</v>
      </c>
      <c r="J16">
        <v>130</v>
      </c>
      <c r="K16" s="12" t="s">
        <v>151</v>
      </c>
      <c r="M16">
        <v>0</v>
      </c>
      <c r="N16">
        <v>0.49199999999999999</v>
      </c>
      <c r="O16">
        <v>1.454</v>
      </c>
      <c r="P16">
        <v>4.4000000000000004</v>
      </c>
      <c r="Q16">
        <v>1.2317096774193499</v>
      </c>
      <c r="R16">
        <v>1.4039999999999999</v>
      </c>
      <c r="S16">
        <v>19</v>
      </c>
      <c r="T16">
        <v>93</v>
      </c>
      <c r="U16" t="s">
        <v>151</v>
      </c>
      <c r="AC16">
        <v>2</v>
      </c>
      <c r="AE16" t="s">
        <v>151</v>
      </c>
      <c r="AG16">
        <v>0</v>
      </c>
      <c r="AH16">
        <v>0.49199999999999999</v>
      </c>
      <c r="AI16">
        <v>1.5249999999999999</v>
      </c>
      <c r="AJ16">
        <v>5.5279999999999996</v>
      </c>
      <c r="AK16">
        <v>2.52476344086022</v>
      </c>
      <c r="AL16">
        <v>1.544</v>
      </c>
      <c r="AM16">
        <v>19</v>
      </c>
      <c r="AN16">
        <v>93</v>
      </c>
      <c r="AO16" t="s">
        <v>151</v>
      </c>
      <c r="AQ16">
        <v>40.36</v>
      </c>
      <c r="AR16">
        <v>45.829000000000001</v>
      </c>
      <c r="AS16">
        <v>53.457500000000003</v>
      </c>
      <c r="AT16">
        <v>60.256999999999998</v>
      </c>
      <c r="AU16">
        <v>47.706430769230799</v>
      </c>
      <c r="AV16">
        <v>47.387</v>
      </c>
      <c r="AW16">
        <v>29</v>
      </c>
      <c r="AX16">
        <v>130</v>
      </c>
      <c r="AY16" t="s">
        <v>151</v>
      </c>
      <c r="BA16">
        <v>41.466500000000003</v>
      </c>
      <c r="BB16">
        <v>47.484999999999999</v>
      </c>
      <c r="BC16">
        <v>55.794249999999998</v>
      </c>
      <c r="BD16">
        <v>64.512</v>
      </c>
      <c r="BE16">
        <v>49.678046153846203</v>
      </c>
      <c r="BF16">
        <v>49.297499999999999</v>
      </c>
      <c r="BG16">
        <v>29</v>
      </c>
      <c r="BH16">
        <v>130</v>
      </c>
      <c r="BI16" t="s">
        <v>151</v>
      </c>
      <c r="BQ16">
        <v>0</v>
      </c>
      <c r="BS16" t="s">
        <v>151</v>
      </c>
      <c r="BU16">
        <v>0</v>
      </c>
      <c r="BV16">
        <v>0.49199999999999999</v>
      </c>
      <c r="BW16">
        <v>1.5249999999999999</v>
      </c>
      <c r="BX16">
        <v>5.5279999999999996</v>
      </c>
      <c r="BY16">
        <v>2.52476344086022</v>
      </c>
      <c r="BZ16">
        <v>1.544</v>
      </c>
      <c r="CA16">
        <v>19</v>
      </c>
      <c r="CB16">
        <v>93</v>
      </c>
      <c r="CC16" t="s">
        <v>151</v>
      </c>
      <c r="CE16">
        <v>41.466500000000003</v>
      </c>
      <c r="CF16">
        <v>47.484999999999999</v>
      </c>
      <c r="CG16">
        <v>55.794249999999998</v>
      </c>
      <c r="CH16">
        <v>64.512</v>
      </c>
      <c r="CI16">
        <v>49.678046153846203</v>
      </c>
      <c r="CJ16">
        <v>49.297499999999999</v>
      </c>
      <c r="CK16">
        <v>29</v>
      </c>
      <c r="CL16">
        <v>130</v>
      </c>
      <c r="CM16" t="s">
        <v>151</v>
      </c>
      <c r="CO16">
        <v>40.706000000000003</v>
      </c>
      <c r="CP16">
        <v>46.363</v>
      </c>
      <c r="CQ16">
        <v>53.609000000000002</v>
      </c>
      <c r="CR16">
        <v>60.008000000000003</v>
      </c>
      <c r="CS16">
        <v>47.379481203007501</v>
      </c>
      <c r="CT16">
        <v>47.691000000000003</v>
      </c>
      <c r="CU16">
        <v>32</v>
      </c>
      <c r="CV16">
        <v>133</v>
      </c>
      <c r="CW16" t="s">
        <v>151</v>
      </c>
      <c r="CY16">
        <v>0</v>
      </c>
      <c r="CZ16">
        <v>1.13077401481314</v>
      </c>
      <c r="DA16">
        <v>3.59151387682319</v>
      </c>
      <c r="DB16">
        <v>8.0668674090091503</v>
      </c>
      <c r="DC16">
        <v>2.4076376444121901</v>
      </c>
      <c r="DD16">
        <v>3.4990434469182401</v>
      </c>
      <c r="DE16">
        <v>19</v>
      </c>
      <c r="DF16">
        <v>93</v>
      </c>
      <c r="DG16" t="s">
        <v>151</v>
      </c>
      <c r="DO16">
        <v>0</v>
      </c>
      <c r="DQ16" t="s">
        <v>151</v>
      </c>
      <c r="DS16">
        <v>3.19</v>
      </c>
      <c r="DT16">
        <v>4</v>
      </c>
      <c r="DU16">
        <v>10</v>
      </c>
      <c r="DW16">
        <v>5.4610526315789496</v>
      </c>
      <c r="DX16">
        <v>4</v>
      </c>
      <c r="DY16">
        <v>5</v>
      </c>
      <c r="DZ16">
        <v>19</v>
      </c>
      <c r="EA16" t="s">
        <v>151</v>
      </c>
      <c r="EB16">
        <v>29</v>
      </c>
      <c r="EC16">
        <v>130</v>
      </c>
    </row>
    <row r="17" spans="1:133">
      <c r="A17" s="12" t="s">
        <v>2621</v>
      </c>
      <c r="C17" t="s">
        <v>2609</v>
      </c>
      <c r="K17" s="12" t="s">
        <v>151</v>
      </c>
      <c r="M17" t="s">
        <v>2609</v>
      </c>
      <c r="U17" t="s">
        <v>151</v>
      </c>
      <c r="W17" t="s">
        <v>2609</v>
      </c>
      <c r="AE17" t="s">
        <v>151</v>
      </c>
      <c r="AG17" t="s">
        <v>2609</v>
      </c>
      <c r="AO17" t="s">
        <v>151</v>
      </c>
      <c r="AQ17" t="s">
        <v>2609</v>
      </c>
      <c r="AY17" t="s">
        <v>151</v>
      </c>
      <c r="BA17" t="s">
        <v>2609</v>
      </c>
      <c r="BI17" t="s">
        <v>151</v>
      </c>
      <c r="BK17" t="s">
        <v>2609</v>
      </c>
      <c r="BS17" t="s">
        <v>151</v>
      </c>
      <c r="BU17" t="s">
        <v>2609</v>
      </c>
      <c r="CC17" t="s">
        <v>151</v>
      </c>
      <c r="CE17" t="s">
        <v>2609</v>
      </c>
      <c r="CM17" t="s">
        <v>151</v>
      </c>
      <c r="CO17" t="s">
        <v>2609</v>
      </c>
      <c r="CW17" t="s">
        <v>151</v>
      </c>
      <c r="CY17" t="s">
        <v>2609</v>
      </c>
      <c r="DG17" t="s">
        <v>151</v>
      </c>
      <c r="DI17" t="s">
        <v>2609</v>
      </c>
      <c r="DQ17" t="s">
        <v>151</v>
      </c>
      <c r="DS17" t="s">
        <v>2609</v>
      </c>
      <c r="EA17" t="s">
        <v>151</v>
      </c>
    </row>
    <row r="18" spans="1:133">
      <c r="A18" s="12" t="s">
        <v>2622</v>
      </c>
      <c r="C18">
        <v>48.622250000000001</v>
      </c>
      <c r="D18">
        <v>58.976500000000001</v>
      </c>
      <c r="E18">
        <v>62.921999999999997</v>
      </c>
      <c r="G18">
        <v>55.768625</v>
      </c>
      <c r="H18">
        <v>54.901499999999999</v>
      </c>
      <c r="I18">
        <v>4</v>
      </c>
      <c r="J18">
        <v>16</v>
      </c>
      <c r="K18" s="12" t="s">
        <v>151</v>
      </c>
      <c r="S18">
        <v>3</v>
      </c>
      <c r="U18" t="s">
        <v>151</v>
      </c>
      <c r="AC18">
        <v>0</v>
      </c>
      <c r="AE18" t="s">
        <v>151</v>
      </c>
      <c r="AM18">
        <v>3</v>
      </c>
      <c r="AO18" t="s">
        <v>151</v>
      </c>
      <c r="AQ18">
        <v>51.959000000000003</v>
      </c>
      <c r="AR18">
        <v>62.173999999999999</v>
      </c>
      <c r="AS18">
        <v>69.469499999999996</v>
      </c>
      <c r="AU18">
        <v>59.465187499999999</v>
      </c>
      <c r="AV18">
        <v>56.901499999999999</v>
      </c>
      <c r="AW18">
        <v>4</v>
      </c>
      <c r="AX18">
        <v>16</v>
      </c>
      <c r="AY18" t="s">
        <v>151</v>
      </c>
      <c r="BA18">
        <v>52.554000000000002</v>
      </c>
      <c r="BB18">
        <v>62.281500000000001</v>
      </c>
      <c r="BC18">
        <v>69.469499999999996</v>
      </c>
      <c r="BE18">
        <v>59.978312500000001</v>
      </c>
      <c r="BG18">
        <v>4</v>
      </c>
      <c r="BH18">
        <v>16</v>
      </c>
      <c r="BI18" t="s">
        <v>151</v>
      </c>
      <c r="BQ18">
        <v>0</v>
      </c>
      <c r="BS18" t="s">
        <v>151</v>
      </c>
      <c r="CA18">
        <v>3</v>
      </c>
      <c r="CC18" t="s">
        <v>151</v>
      </c>
      <c r="CE18">
        <v>52.554000000000002</v>
      </c>
      <c r="CF18">
        <v>62.281500000000001</v>
      </c>
      <c r="CG18">
        <v>69.469499999999996</v>
      </c>
      <c r="CI18">
        <v>59.978312500000001</v>
      </c>
      <c r="CJ18">
        <v>57.009</v>
      </c>
      <c r="CK18">
        <v>4</v>
      </c>
      <c r="CL18">
        <v>16</v>
      </c>
      <c r="CM18" t="s">
        <v>151</v>
      </c>
      <c r="CO18">
        <v>55.436999999999998</v>
      </c>
      <c r="CP18">
        <v>60.008000000000003</v>
      </c>
      <c r="CQ18">
        <v>62.13</v>
      </c>
      <c r="CS18">
        <v>57.274705882352897</v>
      </c>
      <c r="CT18">
        <v>58.515999999999998</v>
      </c>
      <c r="CU18">
        <v>4</v>
      </c>
      <c r="CV18">
        <v>17</v>
      </c>
      <c r="CW18" t="s">
        <v>151</v>
      </c>
      <c r="DE18">
        <v>3</v>
      </c>
      <c r="DG18" t="s">
        <v>151</v>
      </c>
      <c r="DO18">
        <v>0</v>
      </c>
      <c r="DQ18" t="s">
        <v>151</v>
      </c>
      <c r="DY18">
        <v>2</v>
      </c>
      <c r="EA18" t="s">
        <v>151</v>
      </c>
      <c r="EB18">
        <v>4</v>
      </c>
      <c r="EC18">
        <v>16</v>
      </c>
    </row>
    <row r="19" spans="1:133">
      <c r="A19" s="12" t="s">
        <v>2612</v>
      </c>
      <c r="C19">
        <v>39.978749999999998</v>
      </c>
      <c r="D19">
        <v>44.872</v>
      </c>
      <c r="E19">
        <v>50.669249999999998</v>
      </c>
      <c r="F19">
        <v>55.215400000000002</v>
      </c>
      <c r="G19">
        <v>45.184796875000004</v>
      </c>
      <c r="H19">
        <v>45.033000000000001</v>
      </c>
      <c r="I19">
        <v>27</v>
      </c>
      <c r="J19">
        <v>128</v>
      </c>
      <c r="K19" s="12" t="s">
        <v>151</v>
      </c>
      <c r="M19">
        <v>0</v>
      </c>
      <c r="N19">
        <v>0.2</v>
      </c>
      <c r="O19">
        <v>1</v>
      </c>
      <c r="P19">
        <v>1.7607999999999999</v>
      </c>
      <c r="Q19">
        <v>0.70576404494381995</v>
      </c>
      <c r="R19">
        <v>0.75</v>
      </c>
      <c r="S19">
        <v>17</v>
      </c>
      <c r="T19">
        <v>89</v>
      </c>
      <c r="U19" t="s">
        <v>151</v>
      </c>
      <c r="AC19">
        <v>2</v>
      </c>
      <c r="AE19" t="s">
        <v>151</v>
      </c>
      <c r="AG19">
        <v>0</v>
      </c>
      <c r="AH19">
        <v>0.25</v>
      </c>
      <c r="AI19">
        <v>1</v>
      </c>
      <c r="AJ19">
        <v>1.8533999999999999</v>
      </c>
      <c r="AK19">
        <v>1.9475955056179799</v>
      </c>
      <c r="AL19">
        <v>0.75</v>
      </c>
      <c r="AM19">
        <v>17</v>
      </c>
      <c r="AN19">
        <v>89</v>
      </c>
      <c r="AO19" t="s">
        <v>151</v>
      </c>
      <c r="AQ19">
        <v>40.483750000000001</v>
      </c>
      <c r="AR19">
        <v>45.688499999999998</v>
      </c>
      <c r="AS19">
        <v>51.111750000000001</v>
      </c>
      <c r="AT19">
        <v>57.467300000000002</v>
      </c>
      <c r="AU19">
        <v>46.538984374999998</v>
      </c>
      <c r="AV19">
        <v>45.283000000000001</v>
      </c>
      <c r="AW19">
        <v>27</v>
      </c>
      <c r="AX19">
        <v>128</v>
      </c>
      <c r="AY19" t="s">
        <v>151</v>
      </c>
      <c r="BA19">
        <v>41.508499999999998</v>
      </c>
      <c r="BB19">
        <v>46.907499999999999</v>
      </c>
      <c r="BC19">
        <v>54.613750000000003</v>
      </c>
      <c r="BD19">
        <v>62.005899999999997</v>
      </c>
      <c r="BE19">
        <v>48.8024921875</v>
      </c>
      <c r="BF19">
        <v>45.469000000000001</v>
      </c>
      <c r="BG19">
        <v>27</v>
      </c>
      <c r="BH19">
        <v>128</v>
      </c>
      <c r="BI19" t="s">
        <v>151</v>
      </c>
      <c r="BQ19">
        <v>0</v>
      </c>
      <c r="BS19" t="s">
        <v>151</v>
      </c>
      <c r="BU19">
        <v>0</v>
      </c>
      <c r="BV19">
        <v>0.25</v>
      </c>
      <c r="BW19">
        <v>1</v>
      </c>
      <c r="BX19">
        <v>1.8533999999999999</v>
      </c>
      <c r="BY19">
        <v>1.9475955056179799</v>
      </c>
      <c r="BZ19">
        <v>0.75</v>
      </c>
      <c r="CA19">
        <v>17</v>
      </c>
      <c r="CB19">
        <v>89</v>
      </c>
      <c r="CC19" t="s">
        <v>151</v>
      </c>
      <c r="CE19">
        <v>41.508499999999998</v>
      </c>
      <c r="CF19">
        <v>46.907499999999999</v>
      </c>
      <c r="CG19">
        <v>54.613750000000003</v>
      </c>
      <c r="CH19">
        <v>62.005899999999997</v>
      </c>
      <c r="CI19">
        <v>48.8024921875</v>
      </c>
      <c r="CJ19">
        <v>45.469000000000001</v>
      </c>
      <c r="CK19">
        <v>27</v>
      </c>
      <c r="CL19">
        <v>128</v>
      </c>
      <c r="CM19" t="s">
        <v>151</v>
      </c>
      <c r="CO19">
        <v>41.018000000000001</v>
      </c>
      <c r="CP19">
        <v>46.322000000000003</v>
      </c>
      <c r="CQ19">
        <v>52.0105</v>
      </c>
      <c r="CR19">
        <v>57.392000000000003</v>
      </c>
      <c r="CS19">
        <v>46.520816793893097</v>
      </c>
      <c r="CT19">
        <v>46.808</v>
      </c>
      <c r="CU19">
        <v>30</v>
      </c>
      <c r="CV19">
        <v>131</v>
      </c>
      <c r="CW19" t="s">
        <v>151</v>
      </c>
      <c r="CY19">
        <v>0</v>
      </c>
      <c r="CZ19">
        <v>0.45054177648622501</v>
      </c>
      <c r="DA19">
        <v>2.3795142130214302</v>
      </c>
      <c r="DB19">
        <v>3.9940139636004601</v>
      </c>
      <c r="DC19">
        <v>1.6193045675150599</v>
      </c>
      <c r="DD19">
        <v>1.7845033727113699</v>
      </c>
      <c r="DE19">
        <v>17</v>
      </c>
      <c r="DF19">
        <v>89</v>
      </c>
      <c r="DG19" t="s">
        <v>151</v>
      </c>
      <c r="DO19">
        <v>0</v>
      </c>
      <c r="DQ19" t="s">
        <v>151</v>
      </c>
      <c r="DY19">
        <v>3</v>
      </c>
      <c r="EA19" t="s">
        <v>151</v>
      </c>
      <c r="EB19">
        <v>27</v>
      </c>
      <c r="EC19">
        <v>128</v>
      </c>
    </row>
    <row r="20" spans="1:133">
      <c r="A20" s="12" t="s">
        <v>2623</v>
      </c>
      <c r="C20" t="s">
        <v>2609</v>
      </c>
      <c r="K20" s="12" t="s">
        <v>151</v>
      </c>
      <c r="M20" t="s">
        <v>2609</v>
      </c>
      <c r="U20" t="s">
        <v>151</v>
      </c>
      <c r="W20" t="s">
        <v>2609</v>
      </c>
      <c r="AE20" t="s">
        <v>151</v>
      </c>
      <c r="AG20" t="s">
        <v>2609</v>
      </c>
      <c r="AO20" t="s">
        <v>151</v>
      </c>
      <c r="AQ20" t="s">
        <v>2609</v>
      </c>
      <c r="AY20" t="s">
        <v>151</v>
      </c>
      <c r="BA20" t="s">
        <v>2609</v>
      </c>
      <c r="BI20" t="s">
        <v>151</v>
      </c>
      <c r="BK20" t="s">
        <v>2609</v>
      </c>
      <c r="BS20" t="s">
        <v>151</v>
      </c>
      <c r="BU20" t="s">
        <v>2609</v>
      </c>
      <c r="CC20" t="s">
        <v>151</v>
      </c>
      <c r="CE20" t="s">
        <v>2609</v>
      </c>
      <c r="CM20" t="s">
        <v>151</v>
      </c>
      <c r="CO20" t="s">
        <v>2609</v>
      </c>
      <c r="CW20" t="s">
        <v>151</v>
      </c>
      <c r="CY20" t="s">
        <v>2609</v>
      </c>
      <c r="DG20" t="s">
        <v>151</v>
      </c>
      <c r="DI20" t="s">
        <v>2609</v>
      </c>
      <c r="DQ20" t="s">
        <v>151</v>
      </c>
      <c r="DS20" t="s">
        <v>2609</v>
      </c>
      <c r="EA20" t="s">
        <v>151</v>
      </c>
    </row>
    <row r="21" spans="1:133">
      <c r="A21" s="12" t="s">
        <v>2624</v>
      </c>
      <c r="C21" t="s">
        <v>2609</v>
      </c>
      <c r="K21" s="12" t="s">
        <v>151</v>
      </c>
      <c r="M21" t="s">
        <v>2609</v>
      </c>
      <c r="U21" t="s">
        <v>151</v>
      </c>
      <c r="W21" t="s">
        <v>2609</v>
      </c>
      <c r="AE21" t="s">
        <v>151</v>
      </c>
      <c r="AG21" t="s">
        <v>2609</v>
      </c>
      <c r="AO21" t="s">
        <v>151</v>
      </c>
      <c r="AQ21" t="s">
        <v>2609</v>
      </c>
      <c r="AY21" t="s">
        <v>151</v>
      </c>
      <c r="BA21" t="s">
        <v>2609</v>
      </c>
      <c r="BI21" t="s">
        <v>151</v>
      </c>
      <c r="BK21" t="s">
        <v>2609</v>
      </c>
      <c r="BS21" t="s">
        <v>151</v>
      </c>
      <c r="BU21" t="s">
        <v>2609</v>
      </c>
      <c r="CC21" t="s">
        <v>151</v>
      </c>
      <c r="CE21" t="s">
        <v>2609</v>
      </c>
      <c r="CM21" t="s">
        <v>151</v>
      </c>
      <c r="CO21" t="s">
        <v>2609</v>
      </c>
      <c r="CW21" t="s">
        <v>151</v>
      </c>
      <c r="CY21" t="s">
        <v>2609</v>
      </c>
      <c r="DG21" t="s">
        <v>151</v>
      </c>
      <c r="DI21" t="s">
        <v>2609</v>
      </c>
      <c r="DQ21" t="s">
        <v>151</v>
      </c>
      <c r="DS21" t="s">
        <v>2609</v>
      </c>
      <c r="EA21" t="s">
        <v>151</v>
      </c>
    </row>
    <row r="22" spans="1:133">
      <c r="A22" s="12" t="s">
        <v>2613</v>
      </c>
      <c r="C22">
        <v>40</v>
      </c>
      <c r="D22">
        <v>46.466999999999999</v>
      </c>
      <c r="E22">
        <v>51.970500000000001</v>
      </c>
      <c r="F22">
        <v>58.177199999999999</v>
      </c>
      <c r="G22">
        <v>46.358972789115597</v>
      </c>
      <c r="H22">
        <v>46.04</v>
      </c>
      <c r="I22">
        <v>33</v>
      </c>
      <c r="J22">
        <v>147</v>
      </c>
      <c r="K22" s="12" t="s">
        <v>151</v>
      </c>
      <c r="M22">
        <v>0</v>
      </c>
      <c r="N22">
        <v>0.46800000000000003</v>
      </c>
      <c r="O22">
        <v>1.4039999999999999</v>
      </c>
      <c r="P22">
        <v>4.3479999999999999</v>
      </c>
      <c r="Q22">
        <v>1.2063831775700899</v>
      </c>
      <c r="R22">
        <v>1.3754999999999999</v>
      </c>
      <c r="S22">
        <v>22</v>
      </c>
      <c r="T22">
        <v>107</v>
      </c>
      <c r="U22" t="s">
        <v>151</v>
      </c>
      <c r="AC22">
        <v>3</v>
      </c>
      <c r="AE22" t="s">
        <v>151</v>
      </c>
      <c r="AG22">
        <v>0</v>
      </c>
      <c r="AH22">
        <v>0.46800000000000003</v>
      </c>
      <c r="AI22">
        <v>1.4895</v>
      </c>
      <c r="AJ22">
        <v>5.1219999999999999</v>
      </c>
      <c r="AK22">
        <v>2.3458504672897198</v>
      </c>
      <c r="AL22">
        <v>1.474</v>
      </c>
      <c r="AM22">
        <v>22</v>
      </c>
      <c r="AN22">
        <v>107</v>
      </c>
      <c r="AO22" t="s">
        <v>151</v>
      </c>
      <c r="AQ22">
        <v>40.601999999999997</v>
      </c>
      <c r="AR22">
        <v>46.886000000000003</v>
      </c>
      <c r="AS22">
        <v>53.545999999999999</v>
      </c>
      <c r="AT22">
        <v>59.661799999999999</v>
      </c>
      <c r="AU22">
        <v>48.066503401360499</v>
      </c>
      <c r="AV22">
        <v>46.523000000000003</v>
      </c>
      <c r="AW22">
        <v>33</v>
      </c>
      <c r="AX22">
        <v>147</v>
      </c>
      <c r="AY22" t="s">
        <v>151</v>
      </c>
      <c r="BA22">
        <v>41.515000000000001</v>
      </c>
      <c r="BB22">
        <v>48.290999999999997</v>
      </c>
      <c r="BC22">
        <v>56.750999999999998</v>
      </c>
      <c r="BD22">
        <v>64.421999999999997</v>
      </c>
      <c r="BE22">
        <v>50.105918367346902</v>
      </c>
      <c r="BF22">
        <v>49.21</v>
      </c>
      <c r="BG22">
        <v>33</v>
      </c>
      <c r="BH22">
        <v>147</v>
      </c>
      <c r="BI22" t="s">
        <v>151</v>
      </c>
      <c r="BQ22">
        <v>0</v>
      </c>
      <c r="BS22" t="s">
        <v>151</v>
      </c>
      <c r="BU22">
        <v>0</v>
      </c>
      <c r="BV22">
        <v>0.46800000000000003</v>
      </c>
      <c r="BW22">
        <v>1.4895</v>
      </c>
      <c r="BX22">
        <v>5.1219999999999999</v>
      </c>
      <c r="BY22">
        <v>2.3458504672897198</v>
      </c>
      <c r="BZ22">
        <v>1.474</v>
      </c>
      <c r="CA22">
        <v>22</v>
      </c>
      <c r="CB22">
        <v>107</v>
      </c>
      <c r="CC22" t="s">
        <v>151</v>
      </c>
      <c r="CE22">
        <v>41.515000000000001</v>
      </c>
      <c r="CF22">
        <v>48.290999999999997</v>
      </c>
      <c r="CG22">
        <v>56.750999999999998</v>
      </c>
      <c r="CH22">
        <v>64.421999999999997</v>
      </c>
      <c r="CI22">
        <v>50.105918367346902</v>
      </c>
      <c r="CJ22">
        <v>49.21</v>
      </c>
      <c r="CK22">
        <v>33</v>
      </c>
      <c r="CL22">
        <v>147</v>
      </c>
      <c r="CM22" t="s">
        <v>151</v>
      </c>
      <c r="CO22">
        <v>41.07</v>
      </c>
      <c r="CP22">
        <v>47.631999999999998</v>
      </c>
      <c r="CQ22">
        <v>54.464500000000001</v>
      </c>
      <c r="CR22">
        <v>60.008000000000003</v>
      </c>
      <c r="CS22">
        <v>47.870178807946999</v>
      </c>
      <c r="CT22">
        <v>47.691000000000003</v>
      </c>
      <c r="CU22">
        <v>36</v>
      </c>
      <c r="CV22">
        <v>151</v>
      </c>
      <c r="CW22" t="s">
        <v>151</v>
      </c>
      <c r="CY22">
        <v>0</v>
      </c>
      <c r="CZ22">
        <v>1.11774540243611</v>
      </c>
      <c r="DA22">
        <v>3.4515825263081101</v>
      </c>
      <c r="DB22">
        <v>8.2801716984059208</v>
      </c>
      <c r="DC22">
        <v>2.4086519736017702</v>
      </c>
      <c r="DD22">
        <v>3.2511260015339798</v>
      </c>
      <c r="DE22">
        <v>22</v>
      </c>
      <c r="DF22">
        <v>107</v>
      </c>
      <c r="DG22" t="s">
        <v>151</v>
      </c>
      <c r="DO22">
        <v>0</v>
      </c>
      <c r="DQ22" t="s">
        <v>151</v>
      </c>
      <c r="DS22">
        <v>3.19</v>
      </c>
      <c r="DT22">
        <v>4</v>
      </c>
      <c r="DU22">
        <v>10</v>
      </c>
      <c r="DW22">
        <v>5.4610526315789496</v>
      </c>
      <c r="DX22">
        <v>4</v>
      </c>
      <c r="DY22">
        <v>5</v>
      </c>
      <c r="DZ22">
        <v>19</v>
      </c>
      <c r="EA22" t="s">
        <v>151</v>
      </c>
      <c r="EB22">
        <v>33</v>
      </c>
      <c r="EC22">
        <v>147</v>
      </c>
    </row>
    <row r="23" spans="1:133">
      <c r="A23" s="12" t="s">
        <v>2625</v>
      </c>
      <c r="C23" t="s">
        <v>2609</v>
      </c>
      <c r="K23" s="12" t="s">
        <v>151</v>
      </c>
      <c r="M23" t="s">
        <v>2609</v>
      </c>
      <c r="U23" t="s">
        <v>151</v>
      </c>
      <c r="W23" t="s">
        <v>2609</v>
      </c>
      <c r="AE23" t="s">
        <v>151</v>
      </c>
      <c r="AG23" t="s">
        <v>2609</v>
      </c>
      <c r="AO23" t="s">
        <v>151</v>
      </c>
      <c r="AQ23" t="s">
        <v>2609</v>
      </c>
      <c r="AY23" t="s">
        <v>151</v>
      </c>
      <c r="BA23" t="s">
        <v>2609</v>
      </c>
      <c r="BI23" t="s">
        <v>151</v>
      </c>
      <c r="BK23" t="s">
        <v>2609</v>
      </c>
      <c r="BS23" t="s">
        <v>151</v>
      </c>
      <c r="BU23" t="s">
        <v>2609</v>
      </c>
      <c r="CC23" t="s">
        <v>151</v>
      </c>
      <c r="CE23" t="s">
        <v>2609</v>
      </c>
      <c r="CM23" t="s">
        <v>151</v>
      </c>
      <c r="CO23" t="s">
        <v>2609</v>
      </c>
      <c r="CW23" t="s">
        <v>151</v>
      </c>
      <c r="CY23" t="s">
        <v>2609</v>
      </c>
      <c r="DG23" t="s">
        <v>151</v>
      </c>
      <c r="DI23" t="s">
        <v>2609</v>
      </c>
      <c r="DQ23" t="s">
        <v>151</v>
      </c>
      <c r="DS23" t="s">
        <v>2609</v>
      </c>
      <c r="EA23" t="s">
        <v>151</v>
      </c>
    </row>
    <row r="24" spans="1:133">
      <c r="A24" s="12" t="s">
        <v>2626</v>
      </c>
      <c r="C24" t="s">
        <v>2609</v>
      </c>
      <c r="K24" t="s">
        <v>151</v>
      </c>
      <c r="M24" t="s">
        <v>2609</v>
      </c>
      <c r="U24" t="s">
        <v>151</v>
      </c>
      <c r="W24" t="s">
        <v>2609</v>
      </c>
      <c r="AE24" t="s">
        <v>151</v>
      </c>
      <c r="AG24" t="s">
        <v>2609</v>
      </c>
      <c r="AO24" t="s">
        <v>151</v>
      </c>
      <c r="AQ24" t="s">
        <v>2609</v>
      </c>
      <c r="AY24" t="s">
        <v>151</v>
      </c>
      <c r="BA24" t="s">
        <v>2609</v>
      </c>
      <c r="BI24" t="s">
        <v>151</v>
      </c>
      <c r="BK24" t="s">
        <v>2609</v>
      </c>
      <c r="BS24" t="s">
        <v>151</v>
      </c>
      <c r="BU24" t="s">
        <v>2609</v>
      </c>
      <c r="CC24" t="s">
        <v>151</v>
      </c>
      <c r="CE24" t="s">
        <v>2609</v>
      </c>
      <c r="CM24" t="s">
        <v>151</v>
      </c>
      <c r="CO24" t="s">
        <v>2609</v>
      </c>
      <c r="CW24" t="s">
        <v>151</v>
      </c>
      <c r="CY24" t="s">
        <v>2609</v>
      </c>
      <c r="DG24" t="s">
        <v>151</v>
      </c>
      <c r="DI24" t="s">
        <v>2609</v>
      </c>
      <c r="DQ24" t="s">
        <v>151</v>
      </c>
      <c r="DS24" t="s">
        <v>2609</v>
      </c>
      <c r="EA24" t="s">
        <v>151</v>
      </c>
    </row>
    <row r="25" spans="1:133">
      <c r="A25" s="12"/>
    </row>
    <row r="26" spans="1:133">
      <c r="A26" s="12"/>
    </row>
    <row r="27" spans="1:133">
      <c r="A27" s="12"/>
    </row>
    <row r="28" spans="1:133">
      <c r="A28" s="12"/>
    </row>
    <row r="29" spans="1:133">
      <c r="A29" s="12"/>
    </row>
    <row r="30" spans="1:133">
      <c r="A30" s="12"/>
    </row>
    <row r="31" spans="1:133">
      <c r="A31" s="12"/>
    </row>
    <row r="32" spans="1:133">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3" spans="1:1">
      <c r="A93" s="12"/>
    </row>
    <row r="94" spans="1:1">
      <c r="A94" s="1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12"/>
    </row>
    <row r="111" spans="1:1">
      <c r="A111" s="12"/>
    </row>
    <row r="112" spans="1:1">
      <c r="A112" s="12"/>
    </row>
    <row r="113" spans="1:1">
      <c r="A113" s="12"/>
    </row>
    <row r="114" spans="1:1">
      <c r="A114" s="12"/>
    </row>
    <row r="115" spans="1:1">
      <c r="A115" s="12"/>
    </row>
    <row r="116" spans="1:1">
      <c r="A116" s="12"/>
    </row>
    <row r="117" spans="1:1">
      <c r="A117" s="12"/>
    </row>
    <row r="118" spans="1:1">
      <c r="A118" s="12"/>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row r="386" spans="1:1">
      <c r="A386" s="12"/>
    </row>
    <row r="387" spans="1:1">
      <c r="A387" s="12"/>
    </row>
    <row r="388" spans="1:1">
      <c r="A388" s="12"/>
    </row>
    <row r="389" spans="1:1">
      <c r="A389" s="12"/>
    </row>
    <row r="390" spans="1:1">
      <c r="A390" s="12"/>
    </row>
    <row r="391" spans="1:1">
      <c r="A391" s="12"/>
    </row>
    <row r="392" spans="1:1">
      <c r="A392" s="12"/>
    </row>
    <row r="393" spans="1:1">
      <c r="A393" s="12"/>
    </row>
    <row r="394" spans="1:1">
      <c r="A394" s="12"/>
    </row>
    <row r="395" spans="1:1">
      <c r="A395" s="12"/>
    </row>
    <row r="396" spans="1:1">
      <c r="A396" s="12"/>
    </row>
    <row r="397" spans="1:1">
      <c r="A397" s="12"/>
    </row>
    <row r="398" spans="1:1">
      <c r="A398" s="12"/>
    </row>
    <row r="399" spans="1:1">
      <c r="A399" s="12"/>
    </row>
    <row r="400" spans="1:1">
      <c r="A400" s="12"/>
    </row>
    <row r="401" spans="1:1">
      <c r="A401" s="12"/>
    </row>
    <row r="402" spans="1:1">
      <c r="A402" s="12"/>
    </row>
    <row r="403" spans="1:1">
      <c r="A403" s="12"/>
    </row>
    <row r="404" spans="1:1">
      <c r="A404" s="12"/>
    </row>
    <row r="405" spans="1:1">
      <c r="A405" s="12"/>
    </row>
    <row r="406" spans="1:1">
      <c r="A406" s="12"/>
    </row>
    <row r="407" spans="1:1">
      <c r="A407" s="12"/>
    </row>
    <row r="408" spans="1:1">
      <c r="A408" s="12"/>
    </row>
    <row r="409" spans="1:1">
      <c r="A409" s="12"/>
    </row>
    <row r="410" spans="1:1">
      <c r="A410" s="12"/>
    </row>
    <row r="411" spans="1:1">
      <c r="A411" s="12"/>
    </row>
    <row r="412" spans="1:1">
      <c r="A412" s="12"/>
    </row>
    <row r="413" spans="1:1">
      <c r="A413" s="12"/>
    </row>
    <row r="414" spans="1:1">
      <c r="A414" s="12"/>
    </row>
    <row r="415" spans="1:1">
      <c r="A415" s="12"/>
    </row>
    <row r="416" spans="1:1">
      <c r="A416" s="12"/>
    </row>
    <row r="417" spans="1:1">
      <c r="A417" s="12"/>
    </row>
    <row r="418" spans="1:1">
      <c r="A418" s="12"/>
    </row>
    <row r="419" spans="1:1">
      <c r="A419" s="12"/>
    </row>
    <row r="420" spans="1:1">
      <c r="A420" s="12"/>
    </row>
    <row r="421" spans="1:1">
      <c r="A421" s="12"/>
    </row>
    <row r="422" spans="1:1">
      <c r="A422" s="12"/>
    </row>
    <row r="423" spans="1:1">
      <c r="A423" s="12"/>
    </row>
    <row r="424" spans="1:1">
      <c r="A424" s="12"/>
    </row>
    <row r="425" spans="1:1">
      <c r="A425" s="12"/>
    </row>
    <row r="426" spans="1:1">
      <c r="A426" s="12"/>
    </row>
    <row r="427" spans="1:1">
      <c r="A427" s="12"/>
    </row>
    <row r="428" spans="1:1">
      <c r="A428" s="12"/>
    </row>
    <row r="429" spans="1:1">
      <c r="A429" s="12"/>
    </row>
    <row r="430" spans="1:1">
      <c r="A430" s="12"/>
    </row>
    <row r="431" spans="1:1">
      <c r="A431" s="12"/>
    </row>
    <row r="432" spans="1:1">
      <c r="A432" s="12"/>
    </row>
    <row r="433" spans="1:1">
      <c r="A433" s="12"/>
    </row>
    <row r="434" spans="1:1">
      <c r="A434" s="12"/>
    </row>
    <row r="435" spans="1:1">
      <c r="A435" s="12"/>
    </row>
    <row r="436" spans="1:1">
      <c r="A436" s="12"/>
    </row>
    <row r="437" spans="1:1">
      <c r="A437" s="12"/>
    </row>
    <row r="438" spans="1:1">
      <c r="A438" s="12"/>
    </row>
    <row r="439" spans="1:1">
      <c r="A439" s="12"/>
    </row>
    <row r="440" spans="1:1">
      <c r="A440" s="12"/>
    </row>
    <row r="441" spans="1:1">
      <c r="A441" s="12"/>
    </row>
    <row r="442" spans="1:1">
      <c r="A442" s="12"/>
    </row>
    <row r="443" spans="1:1">
      <c r="A443" s="12"/>
    </row>
    <row r="444" spans="1:1">
      <c r="A444" s="12"/>
    </row>
    <row r="445" spans="1:1">
      <c r="A445" s="12"/>
    </row>
    <row r="446" spans="1:1">
      <c r="A446" s="12"/>
    </row>
    <row r="447" spans="1:1">
      <c r="A447" s="12"/>
    </row>
    <row r="448" spans="1:1">
      <c r="A448" s="12"/>
    </row>
    <row r="449" spans="1:1">
      <c r="A449" s="12"/>
    </row>
    <row r="450" spans="1:1">
      <c r="A450" s="12"/>
    </row>
    <row r="451" spans="1:1">
      <c r="A451" s="12"/>
    </row>
    <row r="452" spans="1:1">
      <c r="A452" s="12"/>
    </row>
    <row r="453" spans="1:1">
      <c r="A453" s="12"/>
    </row>
    <row r="454" spans="1:1">
      <c r="A454" s="12"/>
    </row>
    <row r="455" spans="1:1">
      <c r="A455" s="12"/>
    </row>
    <row r="456" spans="1:1">
      <c r="A456" s="12"/>
    </row>
    <row r="457" spans="1:1">
      <c r="A457" s="12"/>
    </row>
    <row r="458" spans="1:1">
      <c r="A458" s="12"/>
    </row>
    <row r="459" spans="1:1">
      <c r="A459" s="12"/>
    </row>
    <row r="460" spans="1:1">
      <c r="A460" s="12"/>
    </row>
    <row r="461" spans="1:1">
      <c r="A461" s="12"/>
    </row>
    <row r="462" spans="1:1">
      <c r="A462" s="12"/>
    </row>
    <row r="463" spans="1:1">
      <c r="A463" s="12"/>
    </row>
    <row r="464" spans="1:1">
      <c r="A464" s="12"/>
    </row>
    <row r="465" spans="1:1">
      <c r="A465" s="12"/>
    </row>
    <row r="466" spans="1:1">
      <c r="A466" s="12"/>
    </row>
    <row r="467" spans="1:1">
      <c r="A467" s="12"/>
    </row>
    <row r="468" spans="1:1">
      <c r="A468" s="12"/>
    </row>
    <row r="469" spans="1:1">
      <c r="A469" s="12"/>
    </row>
    <row r="470" spans="1:1">
      <c r="A470" s="12"/>
    </row>
    <row r="471" spans="1:1">
      <c r="A471" s="12"/>
    </row>
    <row r="472" spans="1:1">
      <c r="A472" s="12"/>
    </row>
    <row r="473" spans="1:1">
      <c r="A473" s="12"/>
    </row>
    <row r="474" spans="1:1">
      <c r="A474" s="12"/>
    </row>
    <row r="475" spans="1:1">
      <c r="A475" s="12"/>
    </row>
    <row r="476" spans="1:1">
      <c r="A476" s="12"/>
    </row>
    <row r="477" spans="1:1">
      <c r="A477" s="12"/>
    </row>
    <row r="478" spans="1:1">
      <c r="A478" s="12"/>
    </row>
    <row r="479" spans="1:1">
      <c r="A479" s="12"/>
    </row>
    <row r="480" spans="1:1">
      <c r="A480" s="12"/>
    </row>
    <row r="481" spans="1:1">
      <c r="A481" s="12"/>
    </row>
    <row r="482" spans="1:1">
      <c r="A482" s="12"/>
    </row>
    <row r="483" spans="1:1">
      <c r="A483" s="12"/>
    </row>
    <row r="484" spans="1:1">
      <c r="A484" s="12"/>
    </row>
    <row r="485" spans="1:1">
      <c r="A485" s="12"/>
    </row>
    <row r="486" spans="1:1">
      <c r="A486" s="12"/>
    </row>
    <row r="487" spans="1:1">
      <c r="A487" s="12"/>
    </row>
    <row r="488" spans="1:1">
      <c r="A488" s="12"/>
    </row>
    <row r="489" spans="1:1">
      <c r="A489" s="12"/>
    </row>
    <row r="490" spans="1:1">
      <c r="A490" s="12"/>
    </row>
    <row r="491" spans="1:1">
      <c r="A491" s="12"/>
    </row>
    <row r="492" spans="1:1">
      <c r="A492" s="12"/>
    </row>
    <row r="493" spans="1:1">
      <c r="A493" s="12"/>
    </row>
    <row r="494" spans="1:1">
      <c r="A494" s="12"/>
    </row>
    <row r="495" spans="1:1">
      <c r="A495" s="12"/>
    </row>
    <row r="496" spans="1:1">
      <c r="A496" s="12"/>
    </row>
    <row r="497" spans="1:1">
      <c r="A497" s="12"/>
    </row>
    <row r="498" spans="1:1">
      <c r="A498" s="12"/>
    </row>
    <row r="499" spans="1:1">
      <c r="A499" s="12"/>
    </row>
    <row r="500" spans="1:1">
      <c r="A500" s="12"/>
    </row>
    <row r="501" spans="1:1">
      <c r="A501" s="12"/>
    </row>
    <row r="502" spans="1:1">
      <c r="A502" s="12"/>
    </row>
    <row r="503" spans="1:1">
      <c r="A503" s="12"/>
    </row>
    <row r="504" spans="1:1">
      <c r="A504" s="12"/>
    </row>
    <row r="505" spans="1:1">
      <c r="A505" s="12"/>
    </row>
    <row r="506" spans="1:1">
      <c r="A506" s="12"/>
    </row>
    <row r="507" spans="1:1">
      <c r="A507" s="12"/>
    </row>
    <row r="508" spans="1:1">
      <c r="A508" s="12"/>
    </row>
    <row r="509" spans="1:1">
      <c r="A509" s="12"/>
    </row>
    <row r="510" spans="1:1">
      <c r="A510" s="12"/>
    </row>
    <row r="511" spans="1:1">
      <c r="A511" s="12"/>
    </row>
    <row r="512" spans="1:1">
      <c r="A512" s="12"/>
    </row>
    <row r="513" spans="1:1">
      <c r="A513" s="12"/>
    </row>
    <row r="514" spans="1:1">
      <c r="A514" s="12"/>
    </row>
    <row r="515" spans="1:1">
      <c r="A515" s="12"/>
    </row>
    <row r="516" spans="1:1">
      <c r="A516" s="12"/>
    </row>
    <row r="517" spans="1:1">
      <c r="A517" s="12"/>
    </row>
    <row r="518" spans="1:1">
      <c r="A518" s="12"/>
    </row>
    <row r="519" spans="1:1">
      <c r="A519" s="12"/>
    </row>
    <row r="520" spans="1:1">
      <c r="A520" s="12"/>
    </row>
    <row r="521" spans="1:1">
      <c r="A521" s="12"/>
    </row>
    <row r="522" spans="1:1">
      <c r="A522" s="12"/>
    </row>
    <row r="523" spans="1:1">
      <c r="A523" s="12"/>
    </row>
    <row r="524" spans="1:1">
      <c r="A524" s="12"/>
    </row>
    <row r="525" spans="1:1">
      <c r="A525" s="12"/>
    </row>
    <row r="526" spans="1:1">
      <c r="A526" s="12"/>
    </row>
    <row r="527" spans="1:1">
      <c r="A527" s="12"/>
    </row>
    <row r="528" spans="1:1">
      <c r="A528" s="12"/>
    </row>
    <row r="529" spans="1:1">
      <c r="A529" s="12"/>
    </row>
    <row r="530" spans="1:1">
      <c r="A530" s="12"/>
    </row>
    <row r="531" spans="1:1">
      <c r="A531" s="12"/>
    </row>
    <row r="532" spans="1:1">
      <c r="A532" s="12"/>
    </row>
    <row r="533" spans="1:1">
      <c r="A533" s="12"/>
    </row>
    <row r="534" spans="1:1">
      <c r="A534" s="12"/>
    </row>
    <row r="535" spans="1:1">
      <c r="A535" s="12"/>
    </row>
    <row r="536" spans="1:1">
      <c r="A536" s="12"/>
    </row>
    <row r="537" spans="1:1">
      <c r="A537" s="12"/>
    </row>
    <row r="538" spans="1:1">
      <c r="A538" s="12"/>
    </row>
    <row r="539" spans="1:1">
      <c r="A539" s="12"/>
    </row>
    <row r="540" spans="1:1">
      <c r="A540" s="12"/>
    </row>
    <row r="541" spans="1:1">
      <c r="A541" s="12"/>
    </row>
    <row r="542" spans="1:1">
      <c r="A542" s="12"/>
    </row>
    <row r="543" spans="1:1">
      <c r="A543" s="12"/>
    </row>
    <row r="544" spans="1:1">
      <c r="A544" s="12"/>
    </row>
    <row r="545" spans="1:1">
      <c r="A545" s="12"/>
    </row>
    <row r="546" spans="1:1">
      <c r="A546" s="12"/>
    </row>
    <row r="547" spans="1:1">
      <c r="A547" s="12"/>
    </row>
    <row r="548" spans="1:1">
      <c r="A548" s="12"/>
    </row>
    <row r="549" spans="1:1">
      <c r="A549" s="12"/>
    </row>
    <row r="550" spans="1:1">
      <c r="A550" s="12"/>
    </row>
    <row r="551" spans="1:1">
      <c r="A551" s="12"/>
    </row>
    <row r="552" spans="1:1">
      <c r="A552" s="12"/>
    </row>
    <row r="553" spans="1:1">
      <c r="A553" s="12"/>
    </row>
    <row r="554" spans="1:1">
      <c r="A554" s="12"/>
    </row>
    <row r="555" spans="1:1">
      <c r="A555" s="12"/>
    </row>
    <row r="556" spans="1:1">
      <c r="A556" s="12"/>
    </row>
    <row r="557" spans="1:1">
      <c r="A557" s="12"/>
    </row>
    <row r="558" spans="1:1">
      <c r="A558" s="12"/>
    </row>
    <row r="559" spans="1:1">
      <c r="A559" s="12"/>
    </row>
    <row r="560" spans="1:1">
      <c r="A560" s="12"/>
    </row>
    <row r="561" spans="1:1">
      <c r="A561" s="12"/>
    </row>
    <row r="562" spans="1:1">
      <c r="A562" s="12"/>
    </row>
    <row r="563" spans="1:1">
      <c r="A563" s="12"/>
    </row>
    <row r="564" spans="1:1">
      <c r="A564" s="12"/>
    </row>
    <row r="565" spans="1:1">
      <c r="A565" s="12"/>
    </row>
    <row r="566" spans="1:1">
      <c r="A566" s="12"/>
    </row>
    <row r="567" spans="1:1">
      <c r="A567" s="12"/>
    </row>
    <row r="568" spans="1:1">
      <c r="A568" s="12"/>
    </row>
    <row r="569" spans="1:1">
      <c r="A569" s="12"/>
    </row>
    <row r="570" spans="1:1">
      <c r="A570" s="12"/>
    </row>
    <row r="571" spans="1:1">
      <c r="A571" s="12"/>
    </row>
    <row r="572" spans="1:1">
      <c r="A572" s="12"/>
    </row>
    <row r="573" spans="1:1">
      <c r="A573" s="12"/>
    </row>
    <row r="574" spans="1:1">
      <c r="A574" s="12"/>
    </row>
    <row r="575" spans="1:1">
      <c r="A575" s="12"/>
    </row>
    <row r="576" spans="1:1">
      <c r="A576" s="12"/>
    </row>
    <row r="577" spans="1:1">
      <c r="A577" s="12"/>
    </row>
    <row r="578" spans="1:1">
      <c r="A578" s="12"/>
    </row>
    <row r="579" spans="1:1">
      <c r="A579" s="12"/>
    </row>
    <row r="580" spans="1:1">
      <c r="A580" s="12"/>
    </row>
    <row r="581" spans="1:1">
      <c r="A581" s="12"/>
    </row>
    <row r="582" spans="1:1">
      <c r="A582" s="12"/>
    </row>
    <row r="583" spans="1:1">
      <c r="A583" s="12"/>
    </row>
    <row r="584" spans="1:1">
      <c r="A584" s="12"/>
    </row>
    <row r="585" spans="1:1">
      <c r="A585" s="12"/>
    </row>
    <row r="586" spans="1:1">
      <c r="A586" s="12"/>
    </row>
    <row r="587" spans="1:1">
      <c r="A587" s="12"/>
    </row>
    <row r="588" spans="1:1">
      <c r="A588" s="12"/>
    </row>
    <row r="589" spans="1:1">
      <c r="A589" s="12"/>
    </row>
    <row r="590" spans="1:1">
      <c r="A590" s="12"/>
    </row>
    <row r="591" spans="1:1">
      <c r="A591" s="12"/>
    </row>
    <row r="592" spans="1:1">
      <c r="A592" s="12"/>
    </row>
    <row r="593" spans="1:1">
      <c r="A593" s="12"/>
    </row>
    <row r="594" spans="1:1">
      <c r="A594" s="12"/>
    </row>
    <row r="595" spans="1:1">
      <c r="A595" s="12"/>
    </row>
    <row r="596" spans="1:1">
      <c r="A596" s="12"/>
    </row>
    <row r="597" spans="1:1">
      <c r="A597" s="12"/>
    </row>
    <row r="598" spans="1:1">
      <c r="A598" s="12"/>
    </row>
    <row r="599" spans="1:1">
      <c r="A599" s="12"/>
    </row>
    <row r="600" spans="1:1">
      <c r="A600" s="12"/>
    </row>
    <row r="601" spans="1:1">
      <c r="A601" s="12"/>
    </row>
    <row r="602" spans="1:1">
      <c r="A602" s="12"/>
    </row>
    <row r="603" spans="1:1">
      <c r="A603" s="12"/>
    </row>
    <row r="604" spans="1:1">
      <c r="A604" s="12"/>
    </row>
    <row r="605" spans="1:1">
      <c r="A605" s="12"/>
    </row>
    <row r="606" spans="1:1">
      <c r="A606" s="12"/>
    </row>
    <row r="607" spans="1:1">
      <c r="A607" s="12"/>
    </row>
    <row r="608" spans="1:1">
      <c r="A608" s="12"/>
    </row>
    <row r="609" spans="1:1">
      <c r="A609" s="12"/>
    </row>
    <row r="610" spans="1:1">
      <c r="A610" s="12"/>
    </row>
    <row r="611" spans="1:1">
      <c r="A611" s="12"/>
    </row>
    <row r="612" spans="1:1">
      <c r="A612" s="12"/>
    </row>
    <row r="613" spans="1:1">
      <c r="A613" s="12"/>
    </row>
    <row r="614" spans="1:1">
      <c r="A614" s="12"/>
    </row>
    <row r="615" spans="1:1">
      <c r="A615" s="12"/>
    </row>
    <row r="616" spans="1:1">
      <c r="A616" s="12"/>
    </row>
    <row r="617" spans="1:1">
      <c r="A617" s="12"/>
    </row>
    <row r="618" spans="1:1">
      <c r="A618" s="12"/>
    </row>
    <row r="619" spans="1:1">
      <c r="A619" s="12"/>
    </row>
    <row r="620" spans="1:1">
      <c r="A620" s="12"/>
    </row>
    <row r="621" spans="1:1">
      <c r="A621" s="12"/>
    </row>
    <row r="622" spans="1:1">
      <c r="A622" s="12"/>
    </row>
    <row r="623" spans="1:1">
      <c r="A623" s="12"/>
    </row>
    <row r="624" spans="1:1">
      <c r="A624" s="12"/>
    </row>
    <row r="625" spans="1:1">
      <c r="A625" s="12"/>
    </row>
    <row r="626" spans="1:1">
      <c r="A626" s="12"/>
    </row>
    <row r="627" spans="1:1">
      <c r="A627" s="12"/>
    </row>
    <row r="628" spans="1:1">
      <c r="A628" s="12"/>
    </row>
    <row r="629" spans="1:1">
      <c r="A629" s="12"/>
    </row>
    <row r="630" spans="1:1">
      <c r="A630" s="12"/>
    </row>
    <row r="631" spans="1:1">
      <c r="A631" s="12"/>
    </row>
    <row r="632" spans="1:1">
      <c r="A632" s="12"/>
    </row>
    <row r="633" spans="1:1">
      <c r="A633" s="12"/>
    </row>
    <row r="634" spans="1:1">
      <c r="A634" s="12"/>
    </row>
    <row r="635" spans="1:1">
      <c r="A635" s="12"/>
    </row>
    <row r="636" spans="1:1">
      <c r="A636" s="12"/>
    </row>
    <row r="637" spans="1:1">
      <c r="A637" s="12"/>
    </row>
    <row r="638" spans="1:1">
      <c r="A638" s="12"/>
    </row>
    <row r="639" spans="1:1">
      <c r="A639" s="12"/>
    </row>
    <row r="640" spans="1:1">
      <c r="A640" s="12"/>
    </row>
    <row r="641" spans="1:1">
      <c r="A641" s="12"/>
    </row>
    <row r="642" spans="1:1">
      <c r="A642" s="12"/>
    </row>
    <row r="643" spans="1:1">
      <c r="A643" s="12"/>
    </row>
    <row r="644" spans="1:1">
      <c r="A644" s="12"/>
    </row>
    <row r="645" spans="1:1">
      <c r="A645" s="12"/>
    </row>
    <row r="646" spans="1:1">
      <c r="A646" s="12"/>
    </row>
    <row r="647" spans="1:1">
      <c r="A647" s="12"/>
    </row>
    <row r="648" spans="1:1">
      <c r="A648" s="12"/>
    </row>
    <row r="649" spans="1:1">
      <c r="A649" s="12"/>
    </row>
    <row r="650" spans="1:1">
      <c r="A650" s="12"/>
    </row>
    <row r="651" spans="1:1">
      <c r="A651" s="12"/>
    </row>
    <row r="652" spans="1:1">
      <c r="A652" s="12"/>
    </row>
    <row r="653" spans="1:1">
      <c r="A653" s="12"/>
    </row>
    <row r="654" spans="1:1">
      <c r="A654" s="12"/>
    </row>
    <row r="655" spans="1:1">
      <c r="A655" s="12"/>
    </row>
    <row r="656" spans="1:1">
      <c r="A656" s="12"/>
    </row>
    <row r="657" spans="1:1">
      <c r="A657" s="12"/>
    </row>
    <row r="658" spans="1:1">
      <c r="A658" s="12"/>
    </row>
    <row r="659" spans="1:1">
      <c r="A659" s="12"/>
    </row>
    <row r="660" spans="1:1">
      <c r="A660" s="12"/>
    </row>
    <row r="661" spans="1:1">
      <c r="A661" s="12"/>
    </row>
    <row r="662" spans="1:1">
      <c r="A662" s="12"/>
    </row>
    <row r="663" spans="1:1">
      <c r="A663" s="12"/>
    </row>
    <row r="664" spans="1:1">
      <c r="A664" s="12"/>
    </row>
    <row r="665" spans="1:1">
      <c r="A665" s="12"/>
    </row>
    <row r="666" spans="1:1">
      <c r="A666" s="12"/>
    </row>
    <row r="667" spans="1:1">
      <c r="A667" s="12"/>
    </row>
    <row r="668" spans="1:1">
      <c r="A668" s="12"/>
    </row>
    <row r="669" spans="1:1">
      <c r="A669" s="12"/>
    </row>
    <row r="670" spans="1:1">
      <c r="A670" s="12"/>
    </row>
    <row r="671" spans="1:1">
      <c r="A671" s="12"/>
    </row>
    <row r="672" spans="1:1">
      <c r="A672" s="12"/>
    </row>
    <row r="673" spans="1:1">
      <c r="A673" s="12"/>
    </row>
    <row r="674" spans="1:1">
      <c r="A674" s="12"/>
    </row>
    <row r="675" spans="1:1">
      <c r="A675" s="12"/>
    </row>
    <row r="676" spans="1:1">
      <c r="A676" s="12"/>
    </row>
    <row r="677" spans="1:1">
      <c r="A677" s="12"/>
    </row>
    <row r="678" spans="1:1">
      <c r="A678" s="12"/>
    </row>
    <row r="679" spans="1:1">
      <c r="A679" s="12"/>
    </row>
    <row r="680" spans="1:1">
      <c r="A680" s="12"/>
    </row>
    <row r="681" spans="1:1">
      <c r="A681" s="12"/>
    </row>
    <row r="682" spans="1:1">
      <c r="A682" s="12"/>
    </row>
    <row r="683" spans="1:1">
      <c r="A683" s="12"/>
    </row>
    <row r="684" spans="1:1">
      <c r="A684" s="12"/>
    </row>
    <row r="685" spans="1:1">
      <c r="A685" s="12"/>
    </row>
    <row r="686" spans="1:1">
      <c r="A686" s="12"/>
    </row>
    <row r="687" spans="1:1">
      <c r="A687" s="12"/>
    </row>
    <row r="688" spans="1:1">
      <c r="A688" s="12"/>
    </row>
    <row r="689" spans="1:1">
      <c r="A689" s="12"/>
    </row>
    <row r="690" spans="1:1">
      <c r="A690" s="12"/>
    </row>
    <row r="691" spans="1:1">
      <c r="A691" s="12"/>
    </row>
    <row r="692" spans="1:1">
      <c r="A692" s="12"/>
    </row>
    <row r="693" spans="1:1">
      <c r="A693" s="12"/>
    </row>
    <row r="694" spans="1:1">
      <c r="A694" s="12"/>
    </row>
    <row r="695" spans="1:1">
      <c r="A695" s="12"/>
    </row>
    <row r="696" spans="1:1">
      <c r="A696" s="12"/>
    </row>
    <row r="697" spans="1:1">
      <c r="A697" s="12"/>
    </row>
    <row r="698" spans="1:1">
      <c r="A698" s="12"/>
    </row>
    <row r="699" spans="1:1">
      <c r="A699" s="12"/>
    </row>
    <row r="700" spans="1:1">
      <c r="A700" s="12"/>
    </row>
    <row r="701" spans="1:1">
      <c r="A701" s="12"/>
    </row>
    <row r="702" spans="1:1">
      <c r="A702" s="12"/>
    </row>
    <row r="703" spans="1:1">
      <c r="A703" s="12"/>
    </row>
    <row r="704" spans="1:1">
      <c r="A704" s="12"/>
    </row>
    <row r="705" spans="1:1">
      <c r="A705" s="12"/>
    </row>
    <row r="706" spans="1:1">
      <c r="A706" s="12"/>
    </row>
    <row r="707" spans="1:1">
      <c r="A707" s="12"/>
    </row>
    <row r="708" spans="1:1">
      <c r="A708" s="12"/>
    </row>
    <row r="709" spans="1:1">
      <c r="A709" s="12"/>
    </row>
    <row r="710" spans="1:1">
      <c r="A710" s="12"/>
    </row>
    <row r="711" spans="1:1">
      <c r="A711" s="12"/>
    </row>
    <row r="712" spans="1:1">
      <c r="A712" s="12"/>
    </row>
    <row r="713" spans="1:1">
      <c r="A713" s="12"/>
    </row>
    <row r="714" spans="1:1">
      <c r="A714" s="12"/>
    </row>
    <row r="715" spans="1:1">
      <c r="A715" s="12"/>
    </row>
    <row r="716" spans="1:1">
      <c r="A716" s="12"/>
    </row>
    <row r="717" spans="1:1">
      <c r="A717" s="12"/>
    </row>
    <row r="718" spans="1:1">
      <c r="A718" s="12"/>
    </row>
    <row r="719" spans="1:1">
      <c r="A719" s="12"/>
    </row>
    <row r="720" spans="1:1">
      <c r="A720" s="12"/>
    </row>
    <row r="721" spans="1:1">
      <c r="A721" s="12"/>
    </row>
    <row r="722" spans="1:1">
      <c r="A722" s="12"/>
    </row>
    <row r="723" spans="1:1">
      <c r="A723" s="12"/>
    </row>
    <row r="724" spans="1:1">
      <c r="A724" s="12"/>
    </row>
    <row r="725" spans="1:1">
      <c r="A725" s="12"/>
    </row>
    <row r="726" spans="1:1">
      <c r="A726" s="12"/>
    </row>
    <row r="727" spans="1:1">
      <c r="A727" s="12"/>
    </row>
    <row r="728" spans="1:1">
      <c r="A728" s="12"/>
    </row>
    <row r="729" spans="1:1">
      <c r="A729" s="12"/>
    </row>
    <row r="730" spans="1:1">
      <c r="A730" s="12"/>
    </row>
    <row r="731" spans="1:1">
      <c r="A731" s="12"/>
    </row>
    <row r="732" spans="1:1">
      <c r="A732" s="12"/>
    </row>
    <row r="733" spans="1:1">
      <c r="A733" s="12"/>
    </row>
    <row r="734" spans="1:1">
      <c r="A734" s="12"/>
    </row>
    <row r="735" spans="1:1">
      <c r="A735" s="12"/>
    </row>
    <row r="736" spans="1:1">
      <c r="A736" s="12"/>
    </row>
    <row r="737" spans="1:1">
      <c r="A737" s="12"/>
    </row>
    <row r="738" spans="1:1">
      <c r="A738" s="12"/>
    </row>
    <row r="739" spans="1:1">
      <c r="A739" s="12"/>
    </row>
    <row r="740" spans="1:1">
      <c r="A740" s="12"/>
    </row>
    <row r="741" spans="1:1">
      <c r="A741" s="12"/>
    </row>
    <row r="742" spans="1:1">
      <c r="A742" s="12"/>
    </row>
    <row r="743" spans="1:1">
      <c r="A743" s="12"/>
    </row>
    <row r="744" spans="1:1">
      <c r="A744" s="12"/>
    </row>
    <row r="745" spans="1:1">
      <c r="A745" s="12"/>
    </row>
    <row r="746" spans="1:1">
      <c r="A746" s="12"/>
    </row>
    <row r="747" spans="1:1">
      <c r="A747" s="12"/>
    </row>
    <row r="748" spans="1:1">
      <c r="A748" s="12"/>
    </row>
    <row r="749" spans="1:1">
      <c r="A749" s="12"/>
    </row>
    <row r="750" spans="1:1">
      <c r="A750" s="12"/>
    </row>
    <row r="751" spans="1:1">
      <c r="A751" s="12"/>
    </row>
    <row r="752" spans="1:1">
      <c r="A752" s="12"/>
    </row>
    <row r="753" spans="1:1">
      <c r="A753" s="12"/>
    </row>
    <row r="754" spans="1:1">
      <c r="A754" s="12"/>
    </row>
    <row r="755" spans="1:1">
      <c r="A755" s="12"/>
    </row>
    <row r="756" spans="1:1">
      <c r="A756" s="12"/>
    </row>
    <row r="757" spans="1:1">
      <c r="A757" s="12"/>
    </row>
    <row r="758" spans="1:1">
      <c r="A758" s="12"/>
    </row>
    <row r="759" spans="1:1">
      <c r="A759" s="12"/>
    </row>
    <row r="760" spans="1:1">
      <c r="A760" s="12"/>
    </row>
    <row r="761" spans="1:1">
      <c r="A761" s="12"/>
    </row>
    <row r="762" spans="1:1">
      <c r="A762" s="12"/>
    </row>
    <row r="763" spans="1:1">
      <c r="A763" s="12"/>
    </row>
    <row r="764" spans="1:1">
      <c r="A764" s="12"/>
    </row>
    <row r="765" spans="1:1">
      <c r="A765" s="12"/>
    </row>
    <row r="766" spans="1:1">
      <c r="A766" s="12"/>
    </row>
    <row r="767" spans="1:1">
      <c r="A767" s="12"/>
    </row>
    <row r="768" spans="1:1">
      <c r="A768" s="12"/>
    </row>
    <row r="769" spans="1:1">
      <c r="A769" s="12"/>
    </row>
    <row r="770" spans="1:1">
      <c r="A770" s="12"/>
    </row>
    <row r="771" spans="1:1">
      <c r="A771" s="12"/>
    </row>
    <row r="772" spans="1:1">
      <c r="A772" s="12"/>
    </row>
    <row r="773" spans="1:1">
      <c r="A773" s="12"/>
    </row>
    <row r="774" spans="1:1">
      <c r="A774" s="12"/>
    </row>
    <row r="775" spans="1:1">
      <c r="A775" s="12"/>
    </row>
    <row r="776" spans="1:1">
      <c r="A776" s="12"/>
    </row>
    <row r="777" spans="1:1">
      <c r="A777" s="12"/>
    </row>
    <row r="778" spans="1:1">
      <c r="A778" s="12"/>
    </row>
    <row r="779" spans="1:1">
      <c r="A779" s="12"/>
    </row>
    <row r="780" spans="1:1">
      <c r="A780" s="12"/>
    </row>
    <row r="781" spans="1:1">
      <c r="A781" s="12"/>
    </row>
    <row r="782" spans="1:1">
      <c r="A782" s="12"/>
    </row>
    <row r="783" spans="1:1">
      <c r="A783" s="12"/>
    </row>
    <row r="784" spans="1:1">
      <c r="A784" s="12"/>
    </row>
    <row r="785" spans="1:1">
      <c r="A785" s="12"/>
    </row>
    <row r="786" spans="1:1">
      <c r="A786" s="12"/>
    </row>
    <row r="787" spans="1:1">
      <c r="A787" s="12"/>
    </row>
    <row r="788" spans="1:1">
      <c r="A788" s="12"/>
    </row>
    <row r="789" spans="1:1">
      <c r="A789" s="12"/>
    </row>
    <row r="790" spans="1:1">
      <c r="A790" s="12"/>
    </row>
    <row r="791" spans="1:1">
      <c r="A791" s="12"/>
    </row>
    <row r="792" spans="1:1">
      <c r="A792" s="12"/>
    </row>
    <row r="793" spans="1:1">
      <c r="A793" s="12"/>
    </row>
    <row r="794" spans="1:1">
      <c r="A794" s="12"/>
    </row>
    <row r="795" spans="1:1">
      <c r="A795" s="12"/>
    </row>
    <row r="796" spans="1:1">
      <c r="A796" s="12"/>
    </row>
    <row r="797" spans="1:1">
      <c r="A797" s="12"/>
    </row>
    <row r="798" spans="1:1">
      <c r="A798" s="12"/>
    </row>
    <row r="799" spans="1:1">
      <c r="A799" s="12"/>
    </row>
    <row r="800" spans="1:1">
      <c r="A800" s="12"/>
    </row>
    <row r="801" spans="1:1">
      <c r="A801" s="12"/>
    </row>
    <row r="802" spans="1:1">
      <c r="A802" s="12"/>
    </row>
    <row r="803" spans="1:1">
      <c r="A803" s="12"/>
    </row>
    <row r="804" spans="1:1">
      <c r="A804" s="12"/>
    </row>
    <row r="805" spans="1:1">
      <c r="A805" s="12"/>
    </row>
    <row r="806" spans="1:1">
      <c r="A806" s="12"/>
    </row>
    <row r="807" spans="1:1">
      <c r="A807" s="12"/>
    </row>
    <row r="808" spans="1:1">
      <c r="A808" s="12"/>
    </row>
    <row r="809" spans="1:1">
      <c r="A809" s="12"/>
    </row>
    <row r="810" spans="1:1">
      <c r="A810" s="12"/>
    </row>
    <row r="811" spans="1:1">
      <c r="A811" s="12"/>
    </row>
    <row r="812" spans="1:1">
      <c r="A812" s="12"/>
    </row>
    <row r="813" spans="1:1">
      <c r="A813" s="12"/>
    </row>
    <row r="814" spans="1:1">
      <c r="A814" s="12"/>
    </row>
    <row r="815" spans="1:1">
      <c r="A815" s="12"/>
    </row>
    <row r="816" spans="1:1">
      <c r="A816" s="12"/>
    </row>
    <row r="817" spans="1:1">
      <c r="A817" s="12"/>
    </row>
    <row r="818" spans="1:1">
      <c r="A818" s="12"/>
    </row>
    <row r="819" spans="1:1">
      <c r="A819" s="12"/>
    </row>
    <row r="820" spans="1:1">
      <c r="A820" s="12"/>
    </row>
    <row r="821" spans="1:1">
      <c r="A821" s="12"/>
    </row>
    <row r="822" spans="1:1">
      <c r="A822" s="12"/>
    </row>
    <row r="823" spans="1:1">
      <c r="A823" s="12"/>
    </row>
    <row r="824" spans="1:1">
      <c r="A824" s="12"/>
    </row>
    <row r="825" spans="1:1">
      <c r="A825" s="12"/>
    </row>
    <row r="826" spans="1:1">
      <c r="A826" s="12"/>
    </row>
    <row r="827" spans="1:1">
      <c r="A827" s="12"/>
    </row>
    <row r="828" spans="1:1">
      <c r="A828" s="12"/>
    </row>
    <row r="829" spans="1:1">
      <c r="A829" s="12"/>
    </row>
    <row r="830" spans="1:1">
      <c r="A830" s="12"/>
    </row>
    <row r="831" spans="1:1">
      <c r="A831" s="12"/>
    </row>
    <row r="832" spans="1:1">
      <c r="A832" s="12"/>
    </row>
    <row r="833" spans="1:1">
      <c r="A833" s="12"/>
    </row>
    <row r="834" spans="1:1">
      <c r="A834" s="12"/>
    </row>
    <row r="835" spans="1:1">
      <c r="A835" s="12"/>
    </row>
    <row r="836" spans="1:1">
      <c r="A836" s="12"/>
    </row>
    <row r="837" spans="1:1">
      <c r="A837" s="12"/>
    </row>
    <row r="838" spans="1:1">
      <c r="A838" s="12"/>
    </row>
    <row r="839" spans="1:1">
      <c r="A839" s="12"/>
    </row>
    <row r="840" spans="1:1">
      <c r="A840" s="12"/>
    </row>
    <row r="841" spans="1:1">
      <c r="A841" s="12"/>
    </row>
    <row r="842" spans="1:1">
      <c r="A842" s="12"/>
    </row>
    <row r="843" spans="1:1">
      <c r="A843" s="12"/>
    </row>
    <row r="844" spans="1:1">
      <c r="A844" s="12"/>
    </row>
    <row r="845" spans="1:1">
      <c r="A845" s="12"/>
    </row>
    <row r="846" spans="1:1">
      <c r="A846" s="12"/>
    </row>
    <row r="847" spans="1:1">
      <c r="A847" s="12"/>
    </row>
    <row r="848" spans="1:1">
      <c r="A848" s="12"/>
    </row>
    <row r="849" spans="1:1">
      <c r="A849" s="12"/>
    </row>
    <row r="850" spans="1:1">
      <c r="A850" s="12"/>
    </row>
    <row r="851" spans="1:1">
      <c r="A851" s="12"/>
    </row>
    <row r="852" spans="1:1">
      <c r="A852" s="12"/>
    </row>
    <row r="853" spans="1:1">
      <c r="A853" s="12"/>
    </row>
    <row r="854" spans="1:1">
      <c r="A854" s="12"/>
    </row>
    <row r="855" spans="1:1">
      <c r="A855" s="12"/>
    </row>
    <row r="856" spans="1:1">
      <c r="A856" s="12"/>
    </row>
    <row r="857" spans="1:1">
      <c r="A857" s="12"/>
    </row>
    <row r="858" spans="1:1">
      <c r="A858" s="12"/>
    </row>
    <row r="859" spans="1:1">
      <c r="A859" s="12"/>
    </row>
    <row r="860" spans="1:1">
      <c r="A860" s="12"/>
    </row>
    <row r="861" spans="1:1">
      <c r="A861" s="12"/>
    </row>
    <row r="862" spans="1:1">
      <c r="A862" s="12"/>
    </row>
    <row r="863" spans="1:1">
      <c r="A863" s="12"/>
    </row>
    <row r="864" spans="1:1">
      <c r="A864" s="12"/>
    </row>
    <row r="865" spans="1:1">
      <c r="A865" s="12"/>
    </row>
    <row r="866" spans="1:1">
      <c r="A866" s="12"/>
    </row>
    <row r="867" spans="1:1">
      <c r="A867" s="12"/>
    </row>
    <row r="868" spans="1:1">
      <c r="A868" s="12"/>
    </row>
    <row r="869" spans="1:1">
      <c r="A869" s="12"/>
    </row>
    <row r="870" spans="1:1">
      <c r="A870" s="12"/>
    </row>
    <row r="871" spans="1:1">
      <c r="A871" s="12"/>
    </row>
    <row r="872" spans="1:1">
      <c r="A872" s="12"/>
    </row>
    <row r="873" spans="1:1">
      <c r="A873" s="12"/>
    </row>
    <row r="874" spans="1:1">
      <c r="A874" s="12"/>
    </row>
    <row r="875" spans="1:1">
      <c r="A875" s="12"/>
    </row>
    <row r="876" spans="1:1">
      <c r="A876" s="12"/>
    </row>
    <row r="877" spans="1:1">
      <c r="A877" s="12"/>
    </row>
    <row r="878" spans="1:1">
      <c r="A878" s="12"/>
    </row>
    <row r="879" spans="1:1">
      <c r="A879" s="12"/>
    </row>
    <row r="880" spans="1:1">
      <c r="A880" s="12"/>
    </row>
    <row r="881" spans="1:1">
      <c r="A881" s="12"/>
    </row>
    <row r="882" spans="1:1">
      <c r="A882" s="12"/>
    </row>
    <row r="883" spans="1:1">
      <c r="A883" s="12"/>
    </row>
    <row r="884" spans="1:1">
      <c r="A884" s="12"/>
    </row>
    <row r="885" spans="1:1">
      <c r="A885" s="12"/>
    </row>
    <row r="886" spans="1:1">
      <c r="A886" s="12"/>
    </row>
    <row r="887" spans="1:1">
      <c r="A887" s="12"/>
    </row>
    <row r="888" spans="1:1">
      <c r="A888" s="12"/>
    </row>
    <row r="889" spans="1:1">
      <c r="A889" s="12"/>
    </row>
    <row r="890" spans="1:1">
      <c r="A890" s="12"/>
    </row>
    <row r="891" spans="1:1">
      <c r="A891" s="12"/>
    </row>
    <row r="892" spans="1:1">
      <c r="A892" s="12"/>
    </row>
    <row r="893" spans="1:1">
      <c r="A893" s="12"/>
    </row>
    <row r="894" spans="1:1">
      <c r="A894" s="12"/>
    </row>
    <row r="895" spans="1:1">
      <c r="A895" s="12"/>
    </row>
    <row r="896" spans="1:1">
      <c r="A896" s="12"/>
    </row>
    <row r="897" spans="1:1">
      <c r="A897" s="12"/>
    </row>
    <row r="898" spans="1:1">
      <c r="A898" s="12"/>
    </row>
    <row r="899" spans="1:1">
      <c r="A899" s="12"/>
    </row>
    <row r="900" spans="1:1">
      <c r="A900" s="12"/>
    </row>
    <row r="901" spans="1:1">
      <c r="A901" s="12"/>
    </row>
    <row r="902" spans="1:1">
      <c r="A902" s="12"/>
    </row>
    <row r="903" spans="1:1">
      <c r="A903" s="12"/>
    </row>
    <row r="904" spans="1:1">
      <c r="A904" s="12"/>
    </row>
    <row r="905" spans="1:1">
      <c r="A905" s="12"/>
    </row>
    <row r="906" spans="1:1">
      <c r="A906" s="12"/>
    </row>
    <row r="907" spans="1:1">
      <c r="A907" s="12"/>
    </row>
    <row r="908" spans="1:1">
      <c r="A908" s="12"/>
    </row>
    <row r="909" spans="1:1">
      <c r="A909" s="12"/>
    </row>
    <row r="910" spans="1:1">
      <c r="A910" s="12"/>
    </row>
    <row r="911" spans="1:1">
      <c r="A911" s="12"/>
    </row>
    <row r="912" spans="1:1">
      <c r="A912" s="12"/>
    </row>
    <row r="913" spans="1:1">
      <c r="A913" s="12"/>
    </row>
    <row r="914" spans="1:1">
      <c r="A914" s="12"/>
    </row>
    <row r="915" spans="1:1">
      <c r="A915" s="12"/>
    </row>
    <row r="916" spans="1:1">
      <c r="A916" s="12"/>
    </row>
    <row r="917" spans="1:1">
      <c r="A917" s="12"/>
    </row>
    <row r="918" spans="1:1">
      <c r="A918" s="12"/>
    </row>
    <row r="919" spans="1:1">
      <c r="A919" s="12"/>
    </row>
    <row r="920" spans="1:1">
      <c r="A920" s="12"/>
    </row>
    <row r="921" spans="1:1">
      <c r="A921" s="12"/>
    </row>
    <row r="922" spans="1:1">
      <c r="A922" s="12"/>
    </row>
    <row r="923" spans="1:1">
      <c r="A923" s="12"/>
    </row>
    <row r="924" spans="1:1">
      <c r="A924" s="12"/>
    </row>
    <row r="925" spans="1:1">
      <c r="A925" s="12"/>
    </row>
    <row r="926" spans="1:1">
      <c r="A926" s="12"/>
    </row>
    <row r="927" spans="1:1">
      <c r="A927" s="12"/>
    </row>
    <row r="928" spans="1:1">
      <c r="A928" s="12"/>
    </row>
    <row r="929" spans="1:1">
      <c r="A929" s="12"/>
    </row>
    <row r="930" spans="1:1">
      <c r="A930" s="12"/>
    </row>
    <row r="931" spans="1:1">
      <c r="A931" s="12"/>
    </row>
    <row r="932" spans="1:1">
      <c r="A932" s="12"/>
    </row>
    <row r="933" spans="1:1">
      <c r="A933" s="12"/>
    </row>
    <row r="934" spans="1:1">
      <c r="A934" s="12"/>
    </row>
    <row r="935" spans="1:1">
      <c r="A935" s="12"/>
    </row>
    <row r="936" spans="1:1">
      <c r="A936" s="12"/>
    </row>
    <row r="937" spans="1:1">
      <c r="A937" s="12"/>
    </row>
    <row r="938" spans="1:1">
      <c r="A938" s="12"/>
    </row>
    <row r="939" spans="1:1">
      <c r="A939" s="12"/>
    </row>
    <row r="940" spans="1:1">
      <c r="A940" s="12"/>
    </row>
    <row r="941" spans="1:1">
      <c r="A941" s="12"/>
    </row>
    <row r="942" spans="1:1">
      <c r="A942" s="12"/>
    </row>
    <row r="943" spans="1:1">
      <c r="A943" s="12"/>
    </row>
    <row r="944" spans="1:1">
      <c r="A944" s="12"/>
    </row>
    <row r="945" spans="1:1">
      <c r="A945" s="12"/>
    </row>
    <row r="946" spans="1:1">
      <c r="A946" s="12"/>
    </row>
    <row r="947" spans="1:1">
      <c r="A947" s="12"/>
    </row>
    <row r="948" spans="1:1">
      <c r="A948" s="12"/>
    </row>
    <row r="949" spans="1:1">
      <c r="A949" s="12"/>
    </row>
    <row r="950" spans="1:1">
      <c r="A950" s="12"/>
    </row>
    <row r="951" spans="1:1">
      <c r="A951" s="12"/>
    </row>
    <row r="952" spans="1:1">
      <c r="A952" s="12"/>
    </row>
    <row r="953" spans="1:1">
      <c r="A953" s="12"/>
    </row>
    <row r="954" spans="1:1">
      <c r="A954" s="12"/>
    </row>
    <row r="955" spans="1:1">
      <c r="A955" s="12"/>
    </row>
    <row r="956" spans="1:1">
      <c r="A956" s="12"/>
    </row>
    <row r="957" spans="1:1">
      <c r="A957" s="12"/>
    </row>
    <row r="958" spans="1:1">
      <c r="A958" s="12"/>
    </row>
    <row r="959" spans="1:1">
      <c r="A959" s="12"/>
    </row>
    <row r="960" spans="1:1">
      <c r="A960" s="12"/>
    </row>
    <row r="961" spans="1:1">
      <c r="A961" s="12"/>
    </row>
    <row r="962" spans="1:1">
      <c r="A962" s="12"/>
    </row>
    <row r="963" spans="1:1">
      <c r="A963" s="12"/>
    </row>
    <row r="964" spans="1:1">
      <c r="A964" s="12"/>
    </row>
    <row r="965" spans="1:1">
      <c r="A965" s="12"/>
    </row>
    <row r="966" spans="1:1">
      <c r="A966" s="12"/>
    </row>
    <row r="967" spans="1:1">
      <c r="A967" s="12"/>
    </row>
    <row r="968" spans="1:1">
      <c r="A968" s="12"/>
    </row>
    <row r="969" spans="1:1">
      <c r="A969" s="12"/>
    </row>
    <row r="970" spans="1:1">
      <c r="A970" s="12"/>
    </row>
    <row r="971" spans="1:1">
      <c r="A971" s="12"/>
    </row>
    <row r="972" spans="1:1">
      <c r="A972" s="12"/>
    </row>
    <row r="973" spans="1:1">
      <c r="A973" s="12"/>
    </row>
    <row r="974" spans="1:1">
      <c r="A974" s="12"/>
    </row>
    <row r="975" spans="1:1">
      <c r="A975" s="12"/>
    </row>
    <row r="976" spans="1:1">
      <c r="A976" s="12"/>
    </row>
    <row r="977" spans="1:1">
      <c r="A977" s="12"/>
    </row>
    <row r="978" spans="1:1">
      <c r="A978" s="12"/>
    </row>
    <row r="979" spans="1:1">
      <c r="A979" s="12"/>
    </row>
    <row r="980" spans="1:1">
      <c r="A980" s="12"/>
    </row>
    <row r="981" spans="1:1">
      <c r="A981" s="12"/>
    </row>
    <row r="982" spans="1:1">
      <c r="A982" s="12"/>
    </row>
    <row r="983" spans="1:1">
      <c r="A983" s="12"/>
    </row>
    <row r="984" spans="1:1">
      <c r="A984" s="12"/>
    </row>
    <row r="985" spans="1:1">
      <c r="A985" s="12"/>
    </row>
    <row r="986" spans="1:1">
      <c r="A986" s="12"/>
    </row>
    <row r="987" spans="1:1">
      <c r="A987" s="12"/>
    </row>
    <row r="988" spans="1:1">
      <c r="A988" s="12"/>
    </row>
    <row r="989" spans="1:1">
      <c r="A989" s="12"/>
    </row>
    <row r="990" spans="1:1">
      <c r="A990" s="12"/>
    </row>
    <row r="991" spans="1:1">
      <c r="A991" s="12"/>
    </row>
    <row r="992" spans="1:1">
      <c r="A992" s="12"/>
    </row>
    <row r="993" spans="1:1">
      <c r="A993" s="12"/>
    </row>
    <row r="994" spans="1:1">
      <c r="A994" s="12"/>
    </row>
    <row r="995" spans="1:1">
      <c r="A995" s="12"/>
    </row>
    <row r="996" spans="1:1">
      <c r="A996" s="12"/>
    </row>
    <row r="997" spans="1:1">
      <c r="A997" s="12"/>
    </row>
    <row r="998" spans="1:1">
      <c r="A998" s="12"/>
    </row>
    <row r="999" spans="1:1">
      <c r="A999" s="12"/>
    </row>
    <row r="1000" spans="1:1">
      <c r="A1000" s="12"/>
    </row>
    <row r="1001" spans="1:1">
      <c r="A1001" s="12"/>
    </row>
    <row r="1002" spans="1:1">
      <c r="A1002" s="12"/>
    </row>
    <row r="1003" spans="1:1">
      <c r="A1003" s="12"/>
    </row>
    <row r="1004" spans="1:1">
      <c r="A1004" s="12"/>
    </row>
    <row r="1005" spans="1:1">
      <c r="A1005" s="12"/>
    </row>
    <row r="1006" spans="1:1">
      <c r="A1006" s="12"/>
    </row>
    <row r="1007" spans="1:1">
      <c r="A1007" s="12"/>
    </row>
    <row r="1008" spans="1:1">
      <c r="A1008" s="12"/>
    </row>
    <row r="1009" spans="1:1">
      <c r="A1009" s="12"/>
    </row>
    <row r="1010" spans="1:1">
      <c r="A1010" s="12"/>
    </row>
    <row r="1011" spans="1:1">
      <c r="A1011" s="12"/>
    </row>
    <row r="1012" spans="1:1">
      <c r="A1012" s="12"/>
    </row>
    <row r="1013" spans="1:1">
      <c r="A1013" s="12"/>
    </row>
    <row r="1014" spans="1:1">
      <c r="A1014" s="12"/>
    </row>
    <row r="1015" spans="1:1">
      <c r="A1015" s="12"/>
    </row>
    <row r="1016" spans="1:1">
      <c r="A1016" s="12"/>
    </row>
    <row r="1017" spans="1:1">
      <c r="A1017" s="12"/>
    </row>
    <row r="1018" spans="1:1">
      <c r="A1018" s="12"/>
    </row>
    <row r="1019" spans="1:1">
      <c r="A1019" s="12"/>
    </row>
    <row r="1020" spans="1:1">
      <c r="A1020" s="12"/>
    </row>
    <row r="1021" spans="1:1">
      <c r="A1021" s="12"/>
    </row>
    <row r="1022" spans="1:1">
      <c r="A1022" s="12"/>
    </row>
    <row r="1023" spans="1:1">
      <c r="A1023" s="12"/>
    </row>
    <row r="1024" spans="1:1">
      <c r="A1024" s="12"/>
    </row>
    <row r="1025" spans="1:1">
      <c r="A1025" s="12"/>
    </row>
    <row r="1026" spans="1:1">
      <c r="A1026" s="12"/>
    </row>
    <row r="1027" spans="1:1">
      <c r="A1027" s="12"/>
    </row>
    <row r="1028" spans="1:1">
      <c r="A1028" s="12"/>
    </row>
    <row r="1029" spans="1:1">
      <c r="A1029" s="12"/>
    </row>
    <row r="1030" spans="1:1">
      <c r="A1030" s="12"/>
    </row>
    <row r="1031" spans="1:1">
      <c r="A1031" s="12"/>
    </row>
    <row r="1032" spans="1:1">
      <c r="A1032" s="12"/>
    </row>
    <row r="1033" spans="1:1">
      <c r="A1033" s="12"/>
    </row>
    <row r="1034" spans="1:1">
      <c r="A1034" s="12"/>
    </row>
    <row r="1035" spans="1:1">
      <c r="A1035" s="12"/>
    </row>
    <row r="1036" spans="1:1">
      <c r="A1036" s="12"/>
    </row>
    <row r="1037" spans="1:1">
      <c r="A1037" s="12"/>
    </row>
    <row r="1038" spans="1:1">
      <c r="A1038" s="12"/>
    </row>
    <row r="1039" spans="1:1">
      <c r="A1039" s="12"/>
    </row>
    <row r="1040" spans="1:1">
      <c r="A1040" s="12"/>
    </row>
    <row r="1041" spans="1:1">
      <c r="A1041" s="12"/>
    </row>
    <row r="1042" spans="1:1">
      <c r="A1042" s="12"/>
    </row>
    <row r="1043" spans="1:1">
      <c r="A1043" s="12"/>
    </row>
    <row r="1044" spans="1:1">
      <c r="A1044" s="12"/>
    </row>
    <row r="1045" spans="1:1">
      <c r="A1045" s="12"/>
    </row>
    <row r="1046" spans="1:1">
      <c r="A1046" s="12"/>
    </row>
    <row r="1047" spans="1:1">
      <c r="A1047" s="12"/>
    </row>
    <row r="1048" spans="1:1">
      <c r="A1048" s="12"/>
    </row>
    <row r="1049" spans="1:1">
      <c r="A1049" s="12"/>
    </row>
    <row r="1050" spans="1:1">
      <c r="A1050" s="12"/>
    </row>
    <row r="1051" spans="1:1">
      <c r="A1051" s="12"/>
    </row>
    <row r="1052" spans="1:1">
      <c r="A1052" s="12"/>
    </row>
    <row r="1053" spans="1:1">
      <c r="A1053" s="12"/>
    </row>
    <row r="1054" spans="1:1">
      <c r="A1054" s="12"/>
    </row>
    <row r="1055" spans="1:1">
      <c r="A1055" s="12"/>
    </row>
    <row r="1056" spans="1:1">
      <c r="A1056" s="12"/>
    </row>
    <row r="1057" spans="1:1">
      <c r="A1057" s="12"/>
    </row>
    <row r="1058" spans="1:1">
      <c r="A1058" s="12"/>
    </row>
    <row r="1059" spans="1:1">
      <c r="A1059" s="12"/>
    </row>
    <row r="1060" spans="1:1">
      <c r="A1060" s="12"/>
    </row>
    <row r="1061" spans="1:1">
      <c r="A1061" s="12"/>
    </row>
    <row r="1062" spans="1:1">
      <c r="A1062" s="12"/>
    </row>
    <row r="1063" spans="1:1">
      <c r="A1063" s="12"/>
    </row>
    <row r="1064" spans="1:1">
      <c r="A1064" s="12"/>
    </row>
    <row r="1065" spans="1:1">
      <c r="A1065" s="12"/>
    </row>
    <row r="1066" spans="1:1">
      <c r="A1066" s="12"/>
    </row>
    <row r="1067" spans="1:1">
      <c r="A1067" s="12"/>
    </row>
    <row r="1068" spans="1:1">
      <c r="A1068" s="12"/>
    </row>
    <row r="1069" spans="1:1">
      <c r="A1069" s="12"/>
    </row>
    <row r="1070" spans="1:1">
      <c r="A1070" s="12"/>
    </row>
    <row r="1071" spans="1:1">
      <c r="A1071" s="12"/>
    </row>
    <row r="1072" spans="1:1">
      <c r="A1072" s="12"/>
    </row>
    <row r="1073" spans="1:1">
      <c r="A1073" s="12"/>
    </row>
    <row r="1074" spans="1:1">
      <c r="A1074" s="12"/>
    </row>
    <row r="1075" spans="1:1">
      <c r="A1075" s="12"/>
    </row>
    <row r="1076" spans="1:1">
      <c r="A1076" s="12"/>
    </row>
    <row r="1077" spans="1:1">
      <c r="A1077" s="12"/>
    </row>
    <row r="1078" spans="1:1">
      <c r="A1078" s="12"/>
    </row>
    <row r="1079" spans="1:1">
      <c r="A1079" s="12"/>
    </row>
    <row r="1080" spans="1:1">
      <c r="A1080" s="12"/>
    </row>
    <row r="1081" spans="1:1">
      <c r="A1081" s="12"/>
    </row>
    <row r="1082" spans="1:1">
      <c r="A1082" s="12"/>
    </row>
    <row r="1083" spans="1:1">
      <c r="A1083" s="12"/>
    </row>
    <row r="1084" spans="1:1">
      <c r="A1084" s="12"/>
    </row>
    <row r="1085" spans="1:1">
      <c r="A1085" s="12"/>
    </row>
    <row r="1086" spans="1:1">
      <c r="A1086" s="12"/>
    </row>
    <row r="1087" spans="1:1">
      <c r="A1087" s="12"/>
    </row>
    <row r="1088" spans="1:1">
      <c r="A1088" s="12"/>
    </row>
    <row r="1089" spans="1:1">
      <c r="A1089" s="12"/>
    </row>
    <row r="1090" spans="1:1">
      <c r="A1090" s="12"/>
    </row>
    <row r="1091" spans="1:1">
      <c r="A1091" s="12"/>
    </row>
    <row r="1092" spans="1:1">
      <c r="A1092" s="12"/>
    </row>
    <row r="1093" spans="1:1">
      <c r="A1093" s="12"/>
    </row>
    <row r="1094" spans="1:1">
      <c r="A1094" s="12"/>
    </row>
    <row r="1095" spans="1:1">
      <c r="A1095" s="12"/>
    </row>
    <row r="1096" spans="1:1">
      <c r="A1096" s="12"/>
    </row>
    <row r="1097" spans="1:1">
      <c r="A1097" s="12"/>
    </row>
    <row r="1098" spans="1:1">
      <c r="A1098" s="12"/>
    </row>
    <row r="1099" spans="1:1">
      <c r="A1099" s="12"/>
    </row>
    <row r="1100" spans="1:1">
      <c r="A1100" s="12"/>
    </row>
    <row r="1101" spans="1:1">
      <c r="A1101" s="12"/>
    </row>
    <row r="1102" spans="1:1">
      <c r="A1102" s="12"/>
    </row>
    <row r="1103" spans="1:1">
      <c r="A1103" s="12"/>
    </row>
    <row r="1104" spans="1:1">
      <c r="A1104" s="12"/>
    </row>
    <row r="1105" spans="1:1">
      <c r="A1105" s="12"/>
    </row>
    <row r="1106" spans="1:1">
      <c r="A1106" s="12"/>
    </row>
    <row r="1107" spans="1:1">
      <c r="A1107" s="12"/>
    </row>
    <row r="1108" spans="1:1">
      <c r="A1108" s="12"/>
    </row>
    <row r="1109" spans="1:1">
      <c r="A1109" s="12"/>
    </row>
    <row r="1110" spans="1:1">
      <c r="A1110" s="12"/>
    </row>
    <row r="1111" spans="1:1">
      <c r="A1111" s="12"/>
    </row>
    <row r="1112" spans="1:1">
      <c r="A1112" s="12"/>
    </row>
    <row r="1113" spans="1:1">
      <c r="A1113" s="12"/>
    </row>
    <row r="1114" spans="1:1">
      <c r="A1114" s="12"/>
    </row>
    <row r="1115" spans="1:1">
      <c r="A1115" s="12"/>
    </row>
    <row r="1116" spans="1:1">
      <c r="A1116" s="12"/>
    </row>
    <row r="1117" spans="1:1">
      <c r="A1117" s="12"/>
    </row>
    <row r="1118" spans="1:1">
      <c r="A1118" s="12"/>
    </row>
    <row r="1119" spans="1:1">
      <c r="A1119" s="12"/>
    </row>
    <row r="1120" spans="1:1">
      <c r="A1120" s="12"/>
    </row>
    <row r="1121" spans="1:1">
      <c r="A1121" s="12"/>
    </row>
    <row r="1122" spans="1:1">
      <c r="A1122" s="12"/>
    </row>
    <row r="1123" spans="1:1">
      <c r="A1123" s="12"/>
    </row>
    <row r="1124" spans="1:1">
      <c r="A1124" s="12"/>
    </row>
    <row r="1125" spans="1:1">
      <c r="A1125" s="12"/>
    </row>
    <row r="1126" spans="1:1">
      <c r="A1126" s="12"/>
    </row>
    <row r="1127" spans="1:1">
      <c r="A1127" s="12"/>
    </row>
    <row r="1128" spans="1:1">
      <c r="A1128" s="12"/>
    </row>
    <row r="1129" spans="1:1">
      <c r="A1129" s="12"/>
    </row>
    <row r="1130" spans="1:1">
      <c r="A1130" s="12"/>
    </row>
    <row r="1131" spans="1:1">
      <c r="A1131" s="12"/>
    </row>
    <row r="1132" spans="1:1">
      <c r="A1132" s="12"/>
    </row>
    <row r="1133" spans="1:1">
      <c r="A1133" s="12"/>
    </row>
    <row r="1134" spans="1:1">
      <c r="A1134" s="12"/>
    </row>
    <row r="1135" spans="1:1">
      <c r="A1135" s="12"/>
    </row>
    <row r="1136" spans="1:1">
      <c r="A1136" s="12"/>
    </row>
    <row r="1137" spans="1:1">
      <c r="A1137" s="12"/>
    </row>
    <row r="1138" spans="1:1">
      <c r="A1138" s="12"/>
    </row>
    <row r="1139" spans="1:1">
      <c r="A1139" s="12"/>
    </row>
    <row r="1140" spans="1:1">
      <c r="A1140" s="12"/>
    </row>
    <row r="1141" spans="1:1">
      <c r="A1141" s="12"/>
    </row>
    <row r="1142" spans="1:1">
      <c r="A1142" s="12"/>
    </row>
    <row r="1143" spans="1:1">
      <c r="A1143" s="12"/>
    </row>
    <row r="1144" spans="1:1">
      <c r="A1144" s="12"/>
    </row>
    <row r="1145" spans="1:1">
      <c r="A1145" s="12"/>
    </row>
    <row r="1146" spans="1:1">
      <c r="A1146" s="12"/>
    </row>
    <row r="1147" spans="1:1">
      <c r="A1147" s="12"/>
    </row>
    <row r="1148" spans="1:1">
      <c r="A1148" s="12"/>
    </row>
    <row r="1149" spans="1:1">
      <c r="A1149" s="12"/>
    </row>
    <row r="1150" spans="1:1">
      <c r="A1150" s="12"/>
    </row>
    <row r="1151" spans="1:1">
      <c r="A1151" s="12"/>
    </row>
    <row r="1152" spans="1:1">
      <c r="A1152" s="12"/>
    </row>
    <row r="1153" spans="1:1">
      <c r="A1153" s="12"/>
    </row>
    <row r="1154" spans="1:1">
      <c r="A1154" s="12"/>
    </row>
    <row r="1155" spans="1:1">
      <c r="A1155" s="12"/>
    </row>
    <row r="1156" spans="1:1">
      <c r="A1156" s="12"/>
    </row>
    <row r="1157" spans="1:1">
      <c r="A1157" s="12"/>
    </row>
    <row r="1158" spans="1:1">
      <c r="A1158" s="12"/>
    </row>
    <row r="1159" spans="1:1">
      <c r="A1159" s="12"/>
    </row>
    <row r="1160" spans="1:1">
      <c r="A1160" s="12"/>
    </row>
    <row r="1161" spans="1:1">
      <c r="A1161" s="12"/>
    </row>
    <row r="1162" spans="1:1">
      <c r="A1162" s="12"/>
    </row>
    <row r="1163" spans="1:1">
      <c r="A1163" s="12"/>
    </row>
    <row r="1164" spans="1:1">
      <c r="A1164" s="12"/>
    </row>
    <row r="1165" spans="1:1">
      <c r="A1165" s="12"/>
    </row>
    <row r="1166" spans="1:1">
      <c r="A1166" s="12"/>
    </row>
    <row r="1167" spans="1:1">
      <c r="A1167" s="12"/>
    </row>
    <row r="1168" spans="1:1">
      <c r="A1168" s="12"/>
    </row>
    <row r="1169" spans="1:1">
      <c r="A1169" s="12"/>
    </row>
    <row r="1170" spans="1:1">
      <c r="A1170" s="12"/>
    </row>
    <row r="1171" spans="1:1">
      <c r="A1171" s="12"/>
    </row>
    <row r="1172" spans="1:1">
      <c r="A1172" s="12"/>
    </row>
    <row r="1173" spans="1:1">
      <c r="A1173" s="12"/>
    </row>
    <row r="1174" spans="1:1">
      <c r="A1174" s="12"/>
    </row>
    <row r="1175" spans="1:1">
      <c r="A1175" s="12"/>
    </row>
    <row r="1176" spans="1:1">
      <c r="A1176" s="12"/>
    </row>
    <row r="1177" spans="1:1">
      <c r="A1177" s="12"/>
    </row>
    <row r="1178" spans="1:1">
      <c r="A1178" s="12"/>
    </row>
    <row r="1179" spans="1:1">
      <c r="A1179" s="12"/>
    </row>
    <row r="1180" spans="1:1">
      <c r="A1180" s="12"/>
    </row>
    <row r="1181" spans="1:1">
      <c r="A1181" s="12"/>
    </row>
    <row r="1182" spans="1:1">
      <c r="A1182" s="12"/>
    </row>
    <row r="1183" spans="1:1">
      <c r="A1183" s="12"/>
    </row>
    <row r="1184" spans="1:1">
      <c r="A1184" s="12"/>
    </row>
    <row r="1185" spans="1:1">
      <c r="A1185" s="12"/>
    </row>
    <row r="1186" spans="1:1">
      <c r="A1186" s="12"/>
    </row>
    <row r="1187" spans="1:1">
      <c r="A1187" s="12"/>
    </row>
    <row r="1188" spans="1:1">
      <c r="A1188" s="12"/>
    </row>
    <row r="1189" spans="1:1">
      <c r="A1189" s="12"/>
    </row>
    <row r="1190" spans="1:1">
      <c r="A1190" s="12"/>
    </row>
    <row r="1191" spans="1:1">
      <c r="A1191" s="12"/>
    </row>
    <row r="1192" spans="1:1">
      <c r="A1192" s="12"/>
    </row>
    <row r="1193" spans="1:1">
      <c r="A1193" s="12"/>
    </row>
    <row r="1194" spans="1:1">
      <c r="A1194" s="12"/>
    </row>
    <row r="1195" spans="1:1">
      <c r="A1195" s="12"/>
    </row>
    <row r="1196" spans="1:1">
      <c r="A1196" s="12"/>
    </row>
    <row r="1197" spans="1:1">
      <c r="A1197" s="12"/>
    </row>
    <row r="1198" spans="1:1">
      <c r="A1198" s="12"/>
    </row>
    <row r="1199" spans="1:1">
      <c r="A1199" s="12"/>
    </row>
    <row r="1200" spans="1:1">
      <c r="A1200" s="12"/>
    </row>
    <row r="1201" spans="1:1">
      <c r="A1201" s="12"/>
    </row>
    <row r="1202" spans="1:1">
      <c r="A1202" s="12"/>
    </row>
    <row r="1203" spans="1:1">
      <c r="A1203" s="12"/>
    </row>
    <row r="1204" spans="1:1">
      <c r="A1204" s="12"/>
    </row>
    <row r="1205" spans="1:1">
      <c r="A1205" s="12"/>
    </row>
    <row r="1206" spans="1:1">
      <c r="A1206" s="12"/>
    </row>
    <row r="1207" spans="1:1">
      <c r="A1207" s="12"/>
    </row>
    <row r="1208" spans="1:1">
      <c r="A1208" s="12"/>
    </row>
    <row r="1209" spans="1:1">
      <c r="A1209" s="12"/>
    </row>
    <row r="1210" spans="1:1">
      <c r="A1210" s="12"/>
    </row>
    <row r="1211" spans="1:1">
      <c r="A1211" s="12"/>
    </row>
    <row r="1212" spans="1:1">
      <c r="A1212" s="12"/>
    </row>
    <row r="1213" spans="1:1">
      <c r="A1213" s="12"/>
    </row>
    <row r="1214" spans="1:1">
      <c r="A1214" s="12"/>
    </row>
    <row r="1215" spans="1:1">
      <c r="A1215" s="12"/>
    </row>
    <row r="1216" spans="1:1">
      <c r="A1216" s="12"/>
    </row>
    <row r="1217" spans="1:1">
      <c r="A1217" s="12"/>
    </row>
    <row r="1218" spans="1:1">
      <c r="A1218" s="12"/>
    </row>
    <row r="1219" spans="1:1">
      <c r="A1219" s="12"/>
    </row>
    <row r="1220" spans="1:1">
      <c r="A1220" s="12"/>
    </row>
    <row r="1221" spans="1:1">
      <c r="A1221" s="12"/>
    </row>
    <row r="1222" spans="1:1">
      <c r="A1222" s="12"/>
    </row>
    <row r="1223" spans="1:1">
      <c r="A1223" s="12"/>
    </row>
    <row r="1224" spans="1:1">
      <c r="A1224" s="12"/>
    </row>
    <row r="1225" spans="1:1">
      <c r="A1225" s="12"/>
    </row>
    <row r="1226" spans="1:1">
      <c r="A1226" s="12"/>
    </row>
    <row r="1227" spans="1:1">
      <c r="A1227" s="12"/>
    </row>
    <row r="1228" spans="1:1">
      <c r="A1228" s="12"/>
    </row>
    <row r="1229" spans="1:1">
      <c r="A1229" s="12"/>
    </row>
    <row r="1230" spans="1:1">
      <c r="A1230" s="12"/>
    </row>
    <row r="1231" spans="1:1">
      <c r="A1231" s="12"/>
    </row>
    <row r="1232" spans="1:1">
      <c r="A1232" s="12"/>
    </row>
    <row r="1233" spans="1:1">
      <c r="A1233" s="12"/>
    </row>
    <row r="1234" spans="1:1">
      <c r="A1234" s="12"/>
    </row>
    <row r="1235" spans="1:1">
      <c r="A1235" s="12"/>
    </row>
    <row r="1236" spans="1:1">
      <c r="A1236" s="12"/>
    </row>
    <row r="1237" spans="1:1">
      <c r="A1237" s="12"/>
    </row>
    <row r="1238" spans="1:1">
      <c r="A1238" s="12"/>
    </row>
    <row r="1239" spans="1:1">
      <c r="A1239" s="12"/>
    </row>
    <row r="1240" spans="1:1">
      <c r="A1240" s="12"/>
    </row>
    <row r="1241" spans="1:1">
      <c r="A1241" s="12"/>
    </row>
    <row r="1242" spans="1:1">
      <c r="A1242" s="12"/>
    </row>
    <row r="1243" spans="1:1">
      <c r="A1243" s="12"/>
    </row>
    <row r="1244" spans="1:1">
      <c r="A1244" s="12"/>
    </row>
    <row r="1245" spans="1:1">
      <c r="A1245" s="12"/>
    </row>
    <row r="1246" spans="1:1">
      <c r="A1246" s="12"/>
    </row>
    <row r="1247" spans="1:1">
      <c r="A1247" s="12"/>
    </row>
    <row r="1248" spans="1:1">
      <c r="A1248" s="12"/>
    </row>
    <row r="1249" spans="1:1">
      <c r="A1249" s="12"/>
    </row>
    <row r="1250" spans="1:1">
      <c r="A1250" s="12"/>
    </row>
    <row r="1251" spans="1:1">
      <c r="A1251" s="12"/>
    </row>
    <row r="1252" spans="1:1">
      <c r="A1252" s="12"/>
    </row>
    <row r="1253" spans="1:1">
      <c r="A1253" s="12"/>
    </row>
    <row r="1254" spans="1:1">
      <c r="A1254" s="12"/>
    </row>
    <row r="1255" spans="1:1">
      <c r="A1255" s="12"/>
    </row>
    <row r="1256" spans="1:1">
      <c r="A1256" s="12"/>
    </row>
    <row r="1257" spans="1:1">
      <c r="A1257" s="12"/>
    </row>
    <row r="1258" spans="1:1">
      <c r="A1258" s="12"/>
    </row>
    <row r="1259" spans="1:1">
      <c r="A1259" s="12"/>
    </row>
    <row r="1260" spans="1:1">
      <c r="A1260" s="12"/>
    </row>
    <row r="1261" spans="1:1">
      <c r="A1261" s="12"/>
    </row>
    <row r="1262" spans="1:1">
      <c r="A1262" s="12"/>
    </row>
    <row r="1263" spans="1:1">
      <c r="A1263" s="12"/>
    </row>
    <row r="1264" spans="1:1">
      <c r="A1264" s="12"/>
    </row>
    <row r="1265" spans="1:1">
      <c r="A1265" s="12"/>
    </row>
    <row r="1266" spans="1:1">
      <c r="A1266" s="12"/>
    </row>
    <row r="1267" spans="1:1">
      <c r="A1267" s="12"/>
    </row>
    <row r="1268" spans="1:1">
      <c r="A1268" s="12"/>
    </row>
    <row r="1269" spans="1:1">
      <c r="A1269" s="12"/>
    </row>
    <row r="1270" spans="1:1">
      <c r="A1270" s="12"/>
    </row>
    <row r="1271" spans="1:1">
      <c r="A1271" s="12"/>
    </row>
    <row r="1272" spans="1:1">
      <c r="A1272" s="12"/>
    </row>
    <row r="1273" spans="1:1">
      <c r="A1273" s="12"/>
    </row>
    <row r="1274" spans="1:1">
      <c r="A1274" s="12"/>
    </row>
    <row r="1275" spans="1:1">
      <c r="A1275" s="12"/>
    </row>
    <row r="1276" spans="1:1">
      <c r="A1276" s="12"/>
    </row>
    <row r="1277" spans="1:1">
      <c r="A1277" s="12"/>
    </row>
    <row r="1278" spans="1:1">
      <c r="A1278" s="12"/>
    </row>
    <row r="1279" spans="1:1">
      <c r="A1279" s="12"/>
    </row>
    <row r="1280" spans="1:1">
      <c r="A1280" s="12"/>
    </row>
    <row r="1281" spans="1:1">
      <c r="A1281" s="12"/>
    </row>
    <row r="1282" spans="1:1">
      <c r="A1282" s="12"/>
    </row>
    <row r="1283" spans="1:1">
      <c r="A1283" s="12"/>
    </row>
    <row r="1284" spans="1:1">
      <c r="A1284" s="12"/>
    </row>
    <row r="1285" spans="1:1">
      <c r="A1285" s="12"/>
    </row>
    <row r="1286" spans="1:1">
      <c r="A1286" s="12"/>
    </row>
    <row r="1287" spans="1:1">
      <c r="A1287" s="12"/>
    </row>
    <row r="1288" spans="1:1">
      <c r="A1288" s="12"/>
    </row>
    <row r="1289" spans="1:1">
      <c r="A1289" s="12"/>
    </row>
    <row r="1290" spans="1:1">
      <c r="A1290" s="12"/>
    </row>
    <row r="1291" spans="1:1">
      <c r="A1291" s="12"/>
    </row>
    <row r="1292" spans="1:1">
      <c r="A1292" s="12"/>
    </row>
    <row r="1293" spans="1:1">
      <c r="A1293" s="12"/>
    </row>
    <row r="1294" spans="1:1">
      <c r="A1294" s="12"/>
    </row>
    <row r="1295" spans="1:1">
      <c r="A1295" s="12"/>
    </row>
    <row r="1296" spans="1:1">
      <c r="A1296" s="12"/>
    </row>
    <row r="1297" spans="1:1">
      <c r="A1297" s="12"/>
    </row>
    <row r="1298" spans="1:1">
      <c r="A1298" s="12"/>
    </row>
    <row r="1299" spans="1:1">
      <c r="A1299" s="12"/>
    </row>
    <row r="1300" spans="1:1">
      <c r="A1300" s="12"/>
    </row>
    <row r="1301" spans="1:1">
      <c r="A1301" s="12"/>
    </row>
    <row r="1302" spans="1:1">
      <c r="A1302" s="12"/>
    </row>
    <row r="1303" spans="1:1">
      <c r="A1303" s="12"/>
    </row>
    <row r="1304" spans="1:1">
      <c r="A1304" s="12"/>
    </row>
    <row r="1305" spans="1:1">
      <c r="A1305" s="12"/>
    </row>
    <row r="1306" spans="1:1">
      <c r="A1306" s="12"/>
    </row>
    <row r="1307" spans="1:1">
      <c r="A1307" s="12"/>
    </row>
    <row r="1308" spans="1:1">
      <c r="A1308" s="12"/>
    </row>
    <row r="1309" spans="1:1">
      <c r="A1309" s="12"/>
    </row>
    <row r="1310" spans="1:1">
      <c r="A1310" s="12"/>
    </row>
    <row r="1311" spans="1:1">
      <c r="A1311" s="12"/>
    </row>
    <row r="1312" spans="1:1">
      <c r="A1312" s="12"/>
    </row>
    <row r="1313" spans="1:1">
      <c r="A1313" s="12"/>
    </row>
    <row r="1314" spans="1:1">
      <c r="A1314" s="12"/>
    </row>
    <row r="1315" spans="1:1">
      <c r="A1315" s="12"/>
    </row>
    <row r="1316" spans="1:1">
      <c r="A1316" s="12"/>
    </row>
    <row r="1317" spans="1:1">
      <c r="A1317" s="12"/>
    </row>
    <row r="1318" spans="1:1">
      <c r="A1318" s="12"/>
    </row>
    <row r="1319" spans="1:1">
      <c r="A1319" s="12"/>
    </row>
    <row r="1320" spans="1:1">
      <c r="A1320" s="12"/>
    </row>
    <row r="1321" spans="1:1">
      <c r="A1321" s="12"/>
    </row>
    <row r="1322" spans="1:1">
      <c r="A1322" s="12"/>
    </row>
    <row r="1323" spans="1:1">
      <c r="A1323" s="12"/>
    </row>
    <row r="1324" spans="1:1">
      <c r="A1324" s="12"/>
    </row>
    <row r="1325" spans="1:1">
      <c r="A1325" s="12"/>
    </row>
    <row r="1326" spans="1:1">
      <c r="A1326" s="12"/>
    </row>
    <row r="1327" spans="1:1">
      <c r="A1327" s="12"/>
    </row>
    <row r="1328" spans="1:1">
      <c r="A1328" s="12"/>
    </row>
    <row r="1329" spans="1:1">
      <c r="A1329" s="12"/>
    </row>
    <row r="1330" spans="1:1">
      <c r="A1330" s="12"/>
    </row>
    <row r="1331" spans="1:1">
      <c r="A1331" s="12"/>
    </row>
    <row r="1332" spans="1:1">
      <c r="A1332" s="12"/>
    </row>
    <row r="1333" spans="1:1">
      <c r="A1333" s="12"/>
    </row>
    <row r="1334" spans="1:1">
      <c r="A1334" s="12"/>
    </row>
    <row r="1335" spans="1:1">
      <c r="A1335" s="12"/>
    </row>
    <row r="1336" spans="1:1">
      <c r="A1336" s="12"/>
    </row>
    <row r="1337" spans="1:1">
      <c r="A1337" s="12"/>
    </row>
    <row r="1338" spans="1:1">
      <c r="A1338" s="12"/>
    </row>
    <row r="1339" spans="1:1">
      <c r="A1339" s="12"/>
    </row>
    <row r="1340" spans="1:1">
      <c r="A1340" s="12"/>
    </row>
    <row r="1341" spans="1:1">
      <c r="A1341" s="12"/>
    </row>
    <row r="1342" spans="1:1">
      <c r="A1342" s="12"/>
    </row>
    <row r="1343" spans="1:1">
      <c r="A1343" s="12"/>
    </row>
    <row r="1344" spans="1:1">
      <c r="A1344" s="12"/>
    </row>
    <row r="1345" spans="1:1">
      <c r="A1345" s="12"/>
    </row>
    <row r="1346" spans="1:1">
      <c r="A1346" s="12"/>
    </row>
    <row r="1347" spans="1:1">
      <c r="A1347" s="12"/>
    </row>
    <row r="1348" spans="1:1">
      <c r="A1348" s="12"/>
    </row>
    <row r="1349" spans="1:1">
      <c r="A1349" s="12"/>
    </row>
    <row r="1350" spans="1:1">
      <c r="A1350" s="12"/>
    </row>
    <row r="1351" spans="1:1">
      <c r="A1351" s="12"/>
    </row>
    <row r="1352" spans="1:1">
      <c r="A1352" s="12"/>
    </row>
    <row r="1353" spans="1:1">
      <c r="A1353" s="12"/>
    </row>
    <row r="1354" spans="1:1">
      <c r="A1354" s="12"/>
    </row>
    <row r="1355" spans="1:1">
      <c r="A1355" s="12"/>
    </row>
    <row r="1356" spans="1:1">
      <c r="A1356" s="12"/>
    </row>
    <row r="1357" spans="1:1">
      <c r="A1357" s="12"/>
    </row>
    <row r="1358" spans="1:1">
      <c r="A1358" s="12"/>
    </row>
    <row r="1359" spans="1:1">
      <c r="A1359" s="12"/>
    </row>
    <row r="1360" spans="1:1">
      <c r="A1360" s="12"/>
    </row>
    <row r="1361" spans="1:1">
      <c r="A1361" s="12"/>
    </row>
    <row r="1362" spans="1:1">
      <c r="A1362" s="12"/>
    </row>
    <row r="1363" spans="1:1">
      <c r="A1363" s="12"/>
    </row>
    <row r="1364" spans="1:1">
      <c r="A1364" s="12"/>
    </row>
    <row r="1365" spans="1:1">
      <c r="A1365" s="12"/>
    </row>
    <row r="1366" spans="1:1">
      <c r="A1366" s="12"/>
    </row>
    <row r="1367" spans="1:1">
      <c r="A1367" s="12"/>
    </row>
    <row r="1368" spans="1:1">
      <c r="A1368" s="12"/>
    </row>
    <row r="1369" spans="1:1">
      <c r="A1369" s="12"/>
    </row>
    <row r="1370" spans="1:1">
      <c r="A1370" s="12"/>
    </row>
    <row r="1371" spans="1:1">
      <c r="A1371" s="12"/>
    </row>
    <row r="1372" spans="1:1">
      <c r="A1372" s="12"/>
    </row>
    <row r="1373" spans="1:1">
      <c r="A1373" s="12"/>
    </row>
    <row r="1374" spans="1:1">
      <c r="A1374" s="12"/>
    </row>
    <row r="1375" spans="1:1">
      <c r="A1375" s="12"/>
    </row>
    <row r="1376" spans="1:1">
      <c r="A1376" s="12"/>
    </row>
    <row r="1377" spans="1:1">
      <c r="A1377" s="12"/>
    </row>
    <row r="1378" spans="1:1">
      <c r="A1378" s="12"/>
    </row>
    <row r="1379" spans="1:1">
      <c r="A1379" s="12"/>
    </row>
    <row r="1380" spans="1:1">
      <c r="A1380" s="12"/>
    </row>
    <row r="1381" spans="1:1">
      <c r="A1381" s="12"/>
    </row>
    <row r="1382" spans="1:1">
      <c r="A1382" s="12"/>
    </row>
    <row r="1383" spans="1:1">
      <c r="A1383" s="12"/>
    </row>
    <row r="1384" spans="1:1">
      <c r="A1384" s="12"/>
    </row>
    <row r="1385" spans="1:1">
      <c r="A1385" s="12"/>
    </row>
    <row r="1386" spans="1:1">
      <c r="A1386" s="12"/>
    </row>
    <row r="1387" spans="1:1">
      <c r="A1387" s="12"/>
    </row>
    <row r="1388" spans="1:1">
      <c r="A1388" s="12"/>
    </row>
    <row r="1389" spans="1:1">
      <c r="A1389" s="12"/>
    </row>
    <row r="1390" spans="1:1">
      <c r="A1390" s="12"/>
    </row>
    <row r="1391" spans="1:1">
      <c r="A1391" s="12"/>
    </row>
    <row r="1392" spans="1:1">
      <c r="A1392" s="12"/>
    </row>
    <row r="1393" spans="1:1">
      <c r="A1393" s="12"/>
    </row>
    <row r="1394" spans="1:1">
      <c r="A1394" s="12"/>
    </row>
    <row r="1395" spans="1:1">
      <c r="A1395" s="12"/>
    </row>
    <row r="1396" spans="1:1">
      <c r="A1396" s="12"/>
    </row>
    <row r="1397" spans="1:1">
      <c r="A1397" s="12"/>
    </row>
    <row r="1398" spans="1:1">
      <c r="A1398" s="12"/>
    </row>
    <row r="1399" spans="1:1">
      <c r="A1399" s="12"/>
    </row>
    <row r="1400" spans="1:1">
      <c r="A1400" s="12"/>
    </row>
    <row r="1401" spans="1:1">
      <c r="A1401" s="12"/>
    </row>
    <row r="1402" spans="1:1">
      <c r="A1402" s="12"/>
    </row>
    <row r="1403" spans="1:1">
      <c r="A1403" s="12"/>
    </row>
    <row r="1404" spans="1:1">
      <c r="A1404" s="12"/>
    </row>
    <row r="1405" spans="1:1">
      <c r="A1405" s="12"/>
    </row>
    <row r="1406" spans="1:1">
      <c r="A1406" s="12"/>
    </row>
    <row r="1407" spans="1:1">
      <c r="A1407" s="12"/>
    </row>
    <row r="1408" spans="1:1">
      <c r="A1408" s="12"/>
    </row>
    <row r="1409" spans="1:1">
      <c r="A1409" s="12"/>
    </row>
    <row r="1410" spans="1:1">
      <c r="A1410" s="12"/>
    </row>
    <row r="1411" spans="1:1">
      <c r="A1411" s="12"/>
    </row>
    <row r="1412" spans="1:1">
      <c r="A1412" s="12"/>
    </row>
    <row r="1413" spans="1:1">
      <c r="A1413" s="12"/>
    </row>
    <row r="1414" spans="1:1">
      <c r="A1414" s="12"/>
    </row>
    <row r="1415" spans="1:1">
      <c r="A1415" s="12"/>
    </row>
    <row r="1416" spans="1:1">
      <c r="A1416" s="12"/>
    </row>
    <row r="1417" spans="1:1">
      <c r="A1417" s="12"/>
    </row>
    <row r="1418" spans="1:1">
      <c r="A1418" s="12"/>
    </row>
    <row r="1419" spans="1:1">
      <c r="A1419" s="12"/>
    </row>
    <row r="1420" spans="1:1">
      <c r="A1420" s="12"/>
    </row>
    <row r="1421" spans="1:1">
      <c r="A1421" s="12"/>
    </row>
    <row r="1422" spans="1:1">
      <c r="A1422" s="12"/>
    </row>
    <row r="1423" spans="1:1">
      <c r="A1423" s="12"/>
    </row>
    <row r="1424" spans="1:1">
      <c r="A1424" s="12"/>
    </row>
    <row r="1425" spans="1:1">
      <c r="A1425" s="12"/>
    </row>
    <row r="1426" spans="1:1">
      <c r="A1426" s="12"/>
    </row>
    <row r="1427" spans="1:1">
      <c r="A1427" s="12"/>
    </row>
    <row r="1428" spans="1:1">
      <c r="A1428" s="12"/>
    </row>
    <row r="1429" spans="1:1">
      <c r="A1429" s="12"/>
    </row>
    <row r="1430" spans="1:1">
      <c r="A1430" s="12"/>
    </row>
    <row r="1431" spans="1:1">
      <c r="A1431" s="12"/>
    </row>
    <row r="1432" spans="1:1">
      <c r="A1432" s="12"/>
    </row>
    <row r="1433" spans="1:1">
      <c r="A1433" s="12"/>
    </row>
    <row r="1434" spans="1:1">
      <c r="A1434" s="12"/>
    </row>
    <row r="1435" spans="1:1">
      <c r="A1435" s="12"/>
    </row>
    <row r="1436" spans="1:1">
      <c r="A1436" s="12"/>
    </row>
    <row r="1437" spans="1:1">
      <c r="A1437" s="12"/>
    </row>
    <row r="1438" spans="1:1">
      <c r="A1438" s="12"/>
    </row>
    <row r="1439" spans="1:1">
      <c r="A1439" s="12"/>
    </row>
    <row r="1440" spans="1:1">
      <c r="A1440" s="12"/>
    </row>
    <row r="1441" spans="1:1">
      <c r="A1441" s="12"/>
    </row>
    <row r="1442" spans="1:1">
      <c r="A1442" s="12"/>
    </row>
    <row r="1443" spans="1:1">
      <c r="A1443" s="12"/>
    </row>
    <row r="1444" spans="1:1">
      <c r="A1444" s="12"/>
    </row>
    <row r="1445" spans="1:1">
      <c r="A1445" s="12"/>
    </row>
    <row r="1446" spans="1:1">
      <c r="A1446" s="12"/>
    </row>
    <row r="1447" spans="1:1">
      <c r="A1447" s="12"/>
    </row>
    <row r="1448" spans="1:1">
      <c r="A1448" s="12"/>
    </row>
    <row r="1449" spans="1:1">
      <c r="A1449" s="12"/>
    </row>
    <row r="1450" spans="1:1">
      <c r="A1450" s="12"/>
    </row>
    <row r="1451" spans="1:1">
      <c r="A1451" s="12"/>
    </row>
    <row r="1452" spans="1:1">
      <c r="A1452" s="12"/>
    </row>
    <row r="1453" spans="1:1">
      <c r="A1453" s="12"/>
    </row>
    <row r="1454" spans="1:1">
      <c r="A1454" s="12"/>
    </row>
    <row r="1455" spans="1:1">
      <c r="A1455" s="12"/>
    </row>
    <row r="1456" spans="1:1">
      <c r="A1456" s="12"/>
    </row>
    <row r="1457" spans="1:1">
      <c r="A1457" s="12"/>
    </row>
    <row r="1458" spans="1:1">
      <c r="A1458" s="12"/>
    </row>
    <row r="1459" spans="1:1">
      <c r="A1459" s="12"/>
    </row>
    <row r="1460" spans="1:1">
      <c r="A1460" s="12"/>
    </row>
    <row r="1461" spans="1:1">
      <c r="A1461" s="12"/>
    </row>
    <row r="1462" spans="1:1">
      <c r="A1462" s="12"/>
    </row>
    <row r="1463" spans="1:1">
      <c r="A1463" s="12"/>
    </row>
    <row r="1464" spans="1:1">
      <c r="A1464" s="12"/>
    </row>
    <row r="1465" spans="1:1">
      <c r="A1465" s="12"/>
    </row>
    <row r="1466" spans="1:1">
      <c r="A1466" s="12"/>
    </row>
    <row r="1467" spans="1:1">
      <c r="A1467" s="12"/>
    </row>
    <row r="1468" spans="1:1">
      <c r="A1468" s="12"/>
    </row>
    <row r="1469" spans="1:1">
      <c r="A1469" s="12"/>
    </row>
    <row r="1470" spans="1:1">
      <c r="A1470" s="12"/>
    </row>
    <row r="1471" spans="1:1">
      <c r="A1471" s="12"/>
    </row>
    <row r="1472" spans="1:1">
      <c r="A1472" s="12"/>
    </row>
    <row r="1473" spans="1:1">
      <c r="A1473" s="12"/>
    </row>
    <row r="1474" spans="1:1">
      <c r="A1474" s="12"/>
    </row>
    <row r="1475" spans="1:1">
      <c r="A1475" s="12"/>
    </row>
    <row r="1476" spans="1:1">
      <c r="A1476" s="12"/>
    </row>
    <row r="1477" spans="1:1">
      <c r="A1477" s="12"/>
    </row>
    <row r="1478" spans="1:1">
      <c r="A1478" s="12"/>
    </row>
    <row r="1479" spans="1:1">
      <c r="A1479" s="12"/>
    </row>
    <row r="1480" spans="1:1">
      <c r="A1480" s="12"/>
    </row>
    <row r="1481" spans="1:1">
      <c r="A1481" s="12"/>
    </row>
    <row r="1482" spans="1:1">
      <c r="A1482" s="12"/>
    </row>
    <row r="1483" spans="1:1">
      <c r="A1483" s="12"/>
    </row>
    <row r="1484" spans="1:1">
      <c r="A1484" s="12"/>
    </row>
    <row r="1485" spans="1:1">
      <c r="A1485" s="12"/>
    </row>
    <row r="1486" spans="1:1">
      <c r="A1486" s="12"/>
    </row>
    <row r="1487" spans="1:1">
      <c r="A1487" s="12"/>
    </row>
    <row r="1488" spans="1:1">
      <c r="A1488" s="12"/>
    </row>
    <row r="1489" spans="1:1">
      <c r="A1489" s="12"/>
    </row>
    <row r="1490" spans="1:1">
      <c r="A1490" s="12"/>
    </row>
    <row r="1491" spans="1:1">
      <c r="A1491" s="12"/>
    </row>
    <row r="1492" spans="1:1">
      <c r="A1492" s="12"/>
    </row>
    <row r="1493" spans="1:1">
      <c r="A1493" s="12"/>
    </row>
    <row r="1494" spans="1:1">
      <c r="A1494" s="12"/>
    </row>
    <row r="1495" spans="1:1">
      <c r="A1495" s="12"/>
    </row>
    <row r="1496" spans="1:1">
      <c r="A1496" s="12"/>
    </row>
    <row r="1497" spans="1:1">
      <c r="A1497" s="12"/>
    </row>
    <row r="1498" spans="1:1">
      <c r="A1498" s="12"/>
    </row>
    <row r="1499" spans="1:1">
      <c r="A1499" s="12"/>
    </row>
    <row r="1500" spans="1:1">
      <c r="A1500" s="12"/>
    </row>
    <row r="1501" spans="1:1">
      <c r="A1501" s="12"/>
    </row>
    <row r="1502" spans="1:1">
      <c r="A1502" s="12"/>
    </row>
    <row r="1503" spans="1:1">
      <c r="A1503" s="12"/>
    </row>
    <row r="1504" spans="1:1">
      <c r="A1504" s="12"/>
    </row>
    <row r="1505" spans="1:1">
      <c r="A1505" s="12"/>
    </row>
    <row r="1506" spans="1:1">
      <c r="A1506" s="12"/>
    </row>
    <row r="1507" spans="1:1">
      <c r="A1507" s="12"/>
    </row>
    <row r="1508" spans="1:1">
      <c r="A1508" s="12"/>
    </row>
    <row r="1509" spans="1:1">
      <c r="A1509" s="12"/>
    </row>
    <row r="1510" spans="1:1">
      <c r="A1510" s="12"/>
    </row>
    <row r="1511" spans="1:1">
      <c r="A1511" s="12"/>
    </row>
    <row r="1512" spans="1:1">
      <c r="A1512" s="12"/>
    </row>
    <row r="1513" spans="1:1">
      <c r="A1513" s="12"/>
    </row>
    <row r="1514" spans="1:1">
      <c r="A1514" s="12"/>
    </row>
    <row r="1515" spans="1:1">
      <c r="A1515" s="12"/>
    </row>
    <row r="1516" spans="1:1">
      <c r="A1516" s="12"/>
    </row>
    <row r="1517" spans="1:1">
      <c r="A1517" s="12"/>
    </row>
    <row r="1518" spans="1:1">
      <c r="A1518" s="12"/>
    </row>
    <row r="1519" spans="1:1">
      <c r="A1519" s="12"/>
    </row>
    <row r="1520" spans="1:1">
      <c r="A1520" s="12"/>
    </row>
    <row r="1521" spans="1:1">
      <c r="A1521" s="12"/>
    </row>
    <row r="1522" spans="1:1">
      <c r="A1522" s="12"/>
    </row>
    <row r="1523" spans="1:1">
      <c r="A1523" s="12"/>
    </row>
    <row r="1524" spans="1:1">
      <c r="A1524" s="12"/>
    </row>
    <row r="1525" spans="1:1">
      <c r="A1525" s="12"/>
    </row>
    <row r="1526" spans="1:1">
      <c r="A1526" s="12"/>
    </row>
    <row r="1527" spans="1:1">
      <c r="A1527" s="12"/>
    </row>
    <row r="1528" spans="1:1">
      <c r="A1528" s="12"/>
    </row>
    <row r="1529" spans="1:1">
      <c r="A1529" s="12"/>
    </row>
    <row r="1530" spans="1:1">
      <c r="A1530" s="12"/>
    </row>
    <row r="1531" spans="1:1">
      <c r="A1531" s="12"/>
    </row>
    <row r="1532" spans="1:1">
      <c r="A1532" s="12"/>
    </row>
    <row r="1533" spans="1:1">
      <c r="A1533" s="12"/>
    </row>
    <row r="1534" spans="1:1">
      <c r="A1534" s="12"/>
    </row>
    <row r="1535" spans="1:1">
      <c r="A1535" s="12"/>
    </row>
    <row r="1536" spans="1:1">
      <c r="A1536" s="12"/>
    </row>
    <row r="1537" spans="1:1">
      <c r="A1537" s="12"/>
    </row>
    <row r="1538" spans="1:1">
      <c r="A1538" s="12"/>
    </row>
    <row r="1539" spans="1:1">
      <c r="A1539" s="12"/>
    </row>
    <row r="1540" spans="1:1">
      <c r="A1540" s="12"/>
    </row>
    <row r="1541" spans="1:1">
      <c r="A1541" s="12"/>
    </row>
    <row r="1542" spans="1:1">
      <c r="A1542" s="12"/>
    </row>
    <row r="1543" spans="1:1">
      <c r="A1543" s="12"/>
    </row>
    <row r="1544" spans="1:1">
      <c r="A1544" s="12"/>
    </row>
    <row r="1545" spans="1:1">
      <c r="A1545" s="12"/>
    </row>
    <row r="1546" spans="1:1">
      <c r="A1546" s="12"/>
    </row>
    <row r="1547" spans="1:1">
      <c r="A1547" s="12"/>
    </row>
    <row r="1548" spans="1:1">
      <c r="A1548" s="12"/>
    </row>
    <row r="1549" spans="1:1">
      <c r="A1549" s="12"/>
    </row>
    <row r="1550" spans="1:1">
      <c r="A1550" s="12"/>
    </row>
    <row r="1551" spans="1:1">
      <c r="A1551" s="12"/>
    </row>
    <row r="1552" spans="1:1">
      <c r="A1552" s="12"/>
    </row>
    <row r="1553" spans="1:1">
      <c r="A1553" s="12"/>
    </row>
    <row r="1554" spans="1:1">
      <c r="A1554" s="12"/>
    </row>
    <row r="1555" spans="1:1">
      <c r="A1555" s="12"/>
    </row>
    <row r="1556" spans="1:1">
      <c r="A1556" s="12"/>
    </row>
    <row r="1557" spans="1:1">
      <c r="A1557" s="12"/>
    </row>
    <row r="1558" spans="1:1">
      <c r="A1558" s="12"/>
    </row>
    <row r="1559" spans="1:1">
      <c r="A1559" s="12"/>
    </row>
    <row r="1560" spans="1:1">
      <c r="A1560" s="12"/>
    </row>
    <row r="1561" spans="1:1">
      <c r="A1561" s="12"/>
    </row>
    <row r="1562" spans="1:1">
      <c r="A1562" s="12"/>
    </row>
    <row r="1563" spans="1:1">
      <c r="A1563" s="12"/>
    </row>
    <row r="1564" spans="1:1">
      <c r="A1564" s="12"/>
    </row>
    <row r="1565" spans="1:1">
      <c r="A1565" s="12"/>
    </row>
    <row r="1566" spans="1:1">
      <c r="A1566" s="12"/>
    </row>
    <row r="1567" spans="1:1">
      <c r="A1567" s="12"/>
    </row>
    <row r="1568" spans="1:1">
      <c r="A1568" s="12"/>
    </row>
    <row r="1569" spans="1:1">
      <c r="A1569" s="12"/>
    </row>
    <row r="1570" spans="1:1">
      <c r="A1570" s="12"/>
    </row>
    <row r="1571" spans="1:1">
      <c r="A1571" s="12"/>
    </row>
    <row r="1572" spans="1:1">
      <c r="A1572" s="12"/>
    </row>
    <row r="1573" spans="1:1">
      <c r="A1573" s="12"/>
    </row>
    <row r="1574" spans="1:1">
      <c r="A1574" s="12"/>
    </row>
    <row r="1575" spans="1:1">
      <c r="A1575" s="12"/>
    </row>
    <row r="1576" spans="1:1">
      <c r="A1576" s="12"/>
    </row>
    <row r="1577" spans="1:1">
      <c r="A1577" s="12"/>
    </row>
    <row r="1578" spans="1:1">
      <c r="A1578" s="12"/>
    </row>
    <row r="1579" spans="1:1">
      <c r="A1579" s="12"/>
    </row>
    <row r="1580" spans="1:1">
      <c r="A1580" s="12"/>
    </row>
    <row r="1581" spans="1:1">
      <c r="A1581" s="12"/>
    </row>
    <row r="1582" spans="1:1">
      <c r="A1582" s="12"/>
    </row>
    <row r="1583" spans="1:1">
      <c r="A1583" s="12"/>
    </row>
    <row r="1584" spans="1:1">
      <c r="A1584" s="12"/>
    </row>
    <row r="1585" spans="1:1">
      <c r="A1585" s="12"/>
    </row>
    <row r="1586" spans="1:1">
      <c r="A1586" s="12"/>
    </row>
    <row r="1587" spans="1:1">
      <c r="A1587" s="12"/>
    </row>
    <row r="1588" spans="1:1">
      <c r="A1588" s="12"/>
    </row>
    <row r="1589" spans="1:1">
      <c r="A1589" s="12"/>
    </row>
    <row r="1590" spans="1:1">
      <c r="A1590" s="12"/>
    </row>
    <row r="1591" spans="1:1">
      <c r="A1591" s="12"/>
    </row>
    <row r="1592" spans="1:1">
      <c r="A1592" s="12"/>
    </row>
    <row r="1593" spans="1:1">
      <c r="A1593" s="12"/>
    </row>
    <row r="1594" spans="1:1">
      <c r="A1594" s="12"/>
    </row>
    <row r="1595" spans="1:1">
      <c r="A1595" s="12"/>
    </row>
    <row r="1596" spans="1:1">
      <c r="A1596" s="12"/>
    </row>
    <row r="1597" spans="1:1">
      <c r="A1597" s="12"/>
    </row>
    <row r="1598" spans="1:1">
      <c r="A1598" s="12"/>
    </row>
    <row r="1599" spans="1:1">
      <c r="A1599" s="12"/>
    </row>
    <row r="1600" spans="1:1">
      <c r="A1600" s="12"/>
    </row>
    <row r="1601" spans="1:1">
      <c r="A1601" s="12"/>
    </row>
    <row r="1602" spans="1:1">
      <c r="A1602" s="12"/>
    </row>
    <row r="1603" spans="1:1">
      <c r="A1603" s="12"/>
    </row>
    <row r="1604" spans="1:1">
      <c r="A1604" s="12"/>
    </row>
    <row r="1605" spans="1:1">
      <c r="A1605" s="12"/>
    </row>
    <row r="1606" spans="1:1">
      <c r="A1606" s="12"/>
    </row>
    <row r="1607" spans="1:1">
      <c r="A1607" s="12"/>
    </row>
    <row r="1608" spans="1:1">
      <c r="A1608" s="12"/>
    </row>
    <row r="1609" spans="1:1">
      <c r="A1609" s="12"/>
    </row>
    <row r="1610" spans="1:1">
      <c r="A1610" s="12"/>
    </row>
    <row r="1611" spans="1:1">
      <c r="A1611" s="12"/>
    </row>
    <row r="1612" spans="1:1">
      <c r="A1612" s="12"/>
    </row>
    <row r="1613" spans="1:1">
      <c r="A1613" s="12"/>
    </row>
    <row r="1614" spans="1:1">
      <c r="A1614" s="12"/>
    </row>
    <row r="1615" spans="1:1">
      <c r="A1615" s="12"/>
    </row>
    <row r="1616" spans="1:1">
      <c r="A1616" s="12"/>
    </row>
    <row r="1617" spans="1:1">
      <c r="A1617" s="12"/>
    </row>
    <row r="1618" spans="1:1">
      <c r="A1618" s="12"/>
    </row>
    <row r="1619" spans="1:1">
      <c r="A1619" s="12"/>
    </row>
    <row r="1620" spans="1:1">
      <c r="A1620" s="12"/>
    </row>
    <row r="1621" spans="1:1">
      <c r="A1621" s="12"/>
    </row>
    <row r="1622" spans="1:1">
      <c r="A1622" s="12"/>
    </row>
    <row r="1623" spans="1:1">
      <c r="A1623" s="12"/>
    </row>
    <row r="1624" spans="1:1">
      <c r="A1624" s="12"/>
    </row>
    <row r="1625" spans="1:1">
      <c r="A1625" s="12"/>
    </row>
    <row r="1626" spans="1:1">
      <c r="A1626" s="12"/>
    </row>
    <row r="1627" spans="1:1">
      <c r="A1627" s="12"/>
    </row>
    <row r="1628" spans="1:1">
      <c r="A1628" s="12"/>
    </row>
    <row r="1629" spans="1:1">
      <c r="A1629" s="12"/>
    </row>
    <row r="1630" spans="1:1">
      <c r="A1630" s="12"/>
    </row>
    <row r="1631" spans="1:1">
      <c r="A1631" s="12"/>
    </row>
    <row r="1632" spans="1:1">
      <c r="A1632" s="12"/>
    </row>
    <row r="1633" spans="1:1">
      <c r="A1633" s="12"/>
    </row>
    <row r="1634" spans="1:1">
      <c r="A1634" s="12"/>
    </row>
    <row r="1635" spans="1:1">
      <c r="A1635" s="12"/>
    </row>
    <row r="1636" spans="1:1">
      <c r="A1636" s="12"/>
    </row>
    <row r="1637" spans="1:1">
      <c r="A1637" s="12"/>
    </row>
    <row r="1638" spans="1:1">
      <c r="A1638" s="12"/>
    </row>
    <row r="1639" spans="1:1">
      <c r="A1639" s="12"/>
    </row>
    <row r="1640" spans="1:1">
      <c r="A1640" s="12"/>
    </row>
    <row r="1641" spans="1:1">
      <c r="A1641" s="12"/>
    </row>
    <row r="1642" spans="1:1">
      <c r="A1642" s="12"/>
    </row>
    <row r="1643" spans="1:1">
      <c r="A1643" s="12"/>
    </row>
    <row r="1644" spans="1:1">
      <c r="A1644" s="12"/>
    </row>
    <row r="1645" spans="1:1">
      <c r="A1645" s="12"/>
    </row>
    <row r="1646" spans="1:1">
      <c r="A1646" s="12"/>
    </row>
    <row r="1647" spans="1:1">
      <c r="A1647" s="12"/>
    </row>
    <row r="1648" spans="1:1">
      <c r="A1648" s="12"/>
    </row>
    <row r="1649" spans="1:1">
      <c r="A1649" s="12"/>
    </row>
    <row r="1650" spans="1:1">
      <c r="A1650" s="12"/>
    </row>
    <row r="1651" spans="1:1">
      <c r="A1651" s="12"/>
    </row>
    <row r="1652" spans="1:1">
      <c r="A1652" s="12"/>
    </row>
    <row r="1653" spans="1:1">
      <c r="A1653" s="12"/>
    </row>
    <row r="1654" spans="1:1">
      <c r="A1654" s="12"/>
    </row>
    <row r="1655" spans="1:1">
      <c r="A1655" s="12"/>
    </row>
    <row r="1656" spans="1:1">
      <c r="A1656" s="12"/>
    </row>
    <row r="1657" spans="1:1">
      <c r="A1657" s="12"/>
    </row>
    <row r="1658" spans="1:1">
      <c r="A1658" s="12"/>
    </row>
    <row r="1659" spans="1:1">
      <c r="A1659" s="12"/>
    </row>
    <row r="1660" spans="1:1">
      <c r="A1660" s="12"/>
    </row>
    <row r="1661" spans="1:1">
      <c r="A1661" s="12"/>
    </row>
    <row r="1662" spans="1:1">
      <c r="A1662" s="12"/>
    </row>
    <row r="1663" spans="1:1">
      <c r="A1663" s="12"/>
    </row>
    <row r="1664" spans="1:1">
      <c r="A1664" s="12"/>
    </row>
    <row r="1665" spans="1:1">
      <c r="A1665" s="12"/>
    </row>
    <row r="1666" spans="1:1">
      <c r="A1666" s="12"/>
    </row>
    <row r="1667" spans="1:1">
      <c r="A1667" s="12"/>
    </row>
    <row r="1668" spans="1:1">
      <c r="A1668" s="12"/>
    </row>
    <row r="1669" spans="1:1">
      <c r="A1669" s="12"/>
    </row>
    <row r="1670" spans="1:1">
      <c r="A1670" s="12"/>
    </row>
    <row r="1671" spans="1:1">
      <c r="A1671" s="12"/>
    </row>
    <row r="1672" spans="1:1">
      <c r="A1672" s="12"/>
    </row>
    <row r="1673" spans="1:1">
      <c r="A1673" s="12"/>
    </row>
    <row r="1674" spans="1:1">
      <c r="A1674" s="12"/>
    </row>
    <row r="1675" spans="1:1">
      <c r="A1675" s="12"/>
    </row>
    <row r="1676" spans="1:1">
      <c r="A1676" s="12"/>
    </row>
    <row r="1677" spans="1:1">
      <c r="A1677" s="12"/>
    </row>
    <row r="1678" spans="1:1">
      <c r="A1678" s="12"/>
    </row>
    <row r="1679" spans="1:1">
      <c r="A1679" s="12"/>
    </row>
    <row r="1680" spans="1:1">
      <c r="A1680" s="12"/>
    </row>
    <row r="1681" spans="1:1">
      <c r="A1681" s="12"/>
    </row>
    <row r="1682" spans="1:1">
      <c r="A1682" s="12"/>
    </row>
    <row r="1683" spans="1:1">
      <c r="A1683" s="12"/>
    </row>
    <row r="1684" spans="1:1">
      <c r="A1684" s="12"/>
    </row>
    <row r="1685" spans="1:1">
      <c r="A1685" s="12"/>
    </row>
    <row r="1686" spans="1:1">
      <c r="A1686" s="12"/>
    </row>
    <row r="1687" spans="1:1">
      <c r="A1687" s="12"/>
    </row>
    <row r="1688" spans="1:1">
      <c r="A1688" s="12"/>
    </row>
    <row r="1689" spans="1:1">
      <c r="A1689" s="12"/>
    </row>
    <row r="1690" spans="1:1">
      <c r="A1690" s="12"/>
    </row>
    <row r="1691" spans="1:1">
      <c r="A1691" s="12"/>
    </row>
    <row r="1692" spans="1:1">
      <c r="A1692" s="12"/>
    </row>
    <row r="1693" spans="1:1">
      <c r="A1693" s="12"/>
    </row>
    <row r="1694" spans="1:1">
      <c r="A1694" s="12"/>
    </row>
    <row r="1695" spans="1:1">
      <c r="A1695" s="12"/>
    </row>
    <row r="1696" spans="1:1">
      <c r="A1696" s="12"/>
    </row>
    <row r="1697" spans="1:1">
      <c r="A1697" s="12"/>
    </row>
    <row r="1698" spans="1:1">
      <c r="A1698" s="12"/>
    </row>
    <row r="1699" spans="1:1">
      <c r="A1699" s="12"/>
    </row>
    <row r="1700" spans="1:1">
      <c r="A1700" s="12"/>
    </row>
    <row r="1701" spans="1:1">
      <c r="A1701" s="12"/>
    </row>
    <row r="1702" spans="1:1">
      <c r="A1702" s="12"/>
    </row>
    <row r="1703" spans="1:1">
      <c r="A1703" s="12"/>
    </row>
    <row r="1704" spans="1:1">
      <c r="A1704" s="12"/>
    </row>
    <row r="1705" spans="1:1">
      <c r="A1705" s="12"/>
    </row>
    <row r="1706" spans="1:1">
      <c r="A1706" s="12"/>
    </row>
    <row r="1707" spans="1:1">
      <c r="A1707" s="12"/>
    </row>
    <row r="1708" spans="1:1">
      <c r="A1708" s="12"/>
    </row>
    <row r="1709" spans="1:1">
      <c r="A1709" s="12"/>
    </row>
    <row r="1710" spans="1:1">
      <c r="A1710" s="12"/>
    </row>
    <row r="1711" spans="1:1">
      <c r="A1711" s="12"/>
    </row>
    <row r="1712" spans="1:1">
      <c r="A1712" s="12"/>
    </row>
    <row r="1713" spans="1:1">
      <c r="A1713" s="12"/>
    </row>
    <row r="1714" spans="1:1">
      <c r="A1714" s="12"/>
    </row>
    <row r="1715" spans="1:1">
      <c r="A1715" s="12"/>
    </row>
    <row r="1716" spans="1:1">
      <c r="A1716" s="12"/>
    </row>
    <row r="1717" spans="1:1">
      <c r="A1717" s="12"/>
    </row>
    <row r="1718" spans="1:1">
      <c r="A1718" s="12"/>
    </row>
    <row r="1719" spans="1:1">
      <c r="A1719" s="12"/>
    </row>
    <row r="1720" spans="1:1">
      <c r="A1720" s="12"/>
    </row>
    <row r="1721" spans="1:1">
      <c r="A1721" s="12"/>
    </row>
    <row r="1722" spans="1:1">
      <c r="A1722" s="12"/>
    </row>
    <row r="1723" spans="1:1">
      <c r="A1723" s="12"/>
    </row>
    <row r="1724" spans="1:1">
      <c r="A1724" s="12"/>
    </row>
    <row r="1725" spans="1:1">
      <c r="A1725" s="12"/>
    </row>
    <row r="1726" spans="1:1">
      <c r="A1726" s="12"/>
    </row>
    <row r="1727" spans="1:1">
      <c r="A1727" s="12"/>
    </row>
    <row r="1728" spans="1:1">
      <c r="A1728" s="12"/>
    </row>
    <row r="1729" spans="1:1">
      <c r="A1729" s="12"/>
    </row>
    <row r="1730" spans="1:1">
      <c r="A1730" s="12"/>
    </row>
    <row r="1731" spans="1:1">
      <c r="A1731" s="12"/>
    </row>
    <row r="1732" spans="1:1">
      <c r="A1732" s="12"/>
    </row>
    <row r="1733" spans="1:1">
      <c r="A1733" s="12"/>
    </row>
    <row r="1734" spans="1:1">
      <c r="A1734" s="12"/>
    </row>
    <row r="1735" spans="1:1">
      <c r="A1735" s="12"/>
    </row>
    <row r="1736" spans="1:1">
      <c r="A1736" s="12"/>
    </row>
    <row r="1737" spans="1:1">
      <c r="A1737" s="12"/>
    </row>
    <row r="1738" spans="1:1">
      <c r="A1738" s="12"/>
    </row>
    <row r="1739" spans="1:1">
      <c r="A1739" s="12"/>
    </row>
    <row r="1740" spans="1:1">
      <c r="A1740" s="12"/>
    </row>
    <row r="1741" spans="1:1">
      <c r="A1741" s="12"/>
    </row>
    <row r="1742" spans="1:1">
      <c r="A1742" s="12"/>
    </row>
    <row r="1743" spans="1:1">
      <c r="A1743" s="12"/>
    </row>
    <row r="1744" spans="1:1">
      <c r="A1744" s="12"/>
    </row>
    <row r="1745" spans="1:1">
      <c r="A1745" s="12"/>
    </row>
    <row r="1746" spans="1:1">
      <c r="A1746" s="12"/>
    </row>
    <row r="1747" spans="1:1">
      <c r="A1747" s="12"/>
    </row>
    <row r="1748" spans="1:1">
      <c r="A1748" s="12"/>
    </row>
    <row r="1749" spans="1:1">
      <c r="A1749" s="12"/>
    </row>
    <row r="1750" spans="1:1">
      <c r="A1750" s="12"/>
    </row>
    <row r="1751" spans="1:1">
      <c r="A1751" s="12"/>
    </row>
    <row r="1752" spans="1:1">
      <c r="A1752" s="12"/>
    </row>
    <row r="1753" spans="1:1">
      <c r="A1753" s="12"/>
    </row>
    <row r="1754" spans="1:1">
      <c r="A1754" s="12"/>
    </row>
    <row r="1755" spans="1:1">
      <c r="A1755" s="12"/>
    </row>
    <row r="1756" spans="1:1">
      <c r="A1756" s="12"/>
    </row>
    <row r="1757" spans="1:1">
      <c r="A1757" s="12"/>
    </row>
    <row r="1758" spans="1:1">
      <c r="A1758" s="12"/>
    </row>
    <row r="1759" spans="1:1">
      <c r="A1759" s="12"/>
    </row>
    <row r="1760" spans="1:1">
      <c r="A1760" s="12"/>
    </row>
    <row r="1761" spans="1:1">
      <c r="A1761" s="12"/>
    </row>
    <row r="1762" spans="1:1">
      <c r="A1762" s="12"/>
    </row>
    <row r="1763" spans="1:1">
      <c r="A1763" s="12"/>
    </row>
    <row r="1764" spans="1:1">
      <c r="A1764" s="12"/>
    </row>
    <row r="1765" spans="1:1">
      <c r="A1765" s="12"/>
    </row>
    <row r="1766" spans="1:1">
      <c r="A1766" s="12"/>
    </row>
    <row r="1767" spans="1:1">
      <c r="A1767" s="12"/>
    </row>
    <row r="1768" spans="1:1">
      <c r="A1768" s="12"/>
    </row>
    <row r="1769" spans="1:1">
      <c r="A1769" s="12"/>
    </row>
    <row r="1770" spans="1:1">
      <c r="A1770" s="12"/>
    </row>
    <row r="1771" spans="1:1">
      <c r="A1771" s="12"/>
    </row>
    <row r="1772" spans="1:1">
      <c r="A1772" s="12"/>
    </row>
    <row r="1773" spans="1:1">
      <c r="A1773" s="12"/>
    </row>
    <row r="1774" spans="1:1">
      <c r="A1774" s="12"/>
    </row>
    <row r="1775" spans="1:1">
      <c r="A1775" s="12"/>
    </row>
    <row r="1776" spans="1:1">
      <c r="A1776" s="12"/>
    </row>
    <row r="1777" spans="1:1">
      <c r="A1777" s="12"/>
    </row>
    <row r="1778" spans="1:1">
      <c r="A1778" s="12"/>
    </row>
    <row r="1779" spans="1:1">
      <c r="A1779" s="12"/>
    </row>
    <row r="1780" spans="1:1">
      <c r="A1780" s="12"/>
    </row>
    <row r="1781" spans="1:1">
      <c r="A1781" s="12"/>
    </row>
    <row r="1782" spans="1:1">
      <c r="A1782" s="12"/>
    </row>
    <row r="1783" spans="1:1">
      <c r="A1783" s="12"/>
    </row>
    <row r="1784" spans="1:1">
      <c r="A1784" s="12"/>
    </row>
    <row r="1785" spans="1:1">
      <c r="A1785" s="12"/>
    </row>
    <row r="1786" spans="1:1">
      <c r="A1786" s="12"/>
    </row>
    <row r="1787" spans="1:1">
      <c r="A1787" s="12"/>
    </row>
    <row r="1788" spans="1:1">
      <c r="A1788" s="12"/>
    </row>
    <row r="1789" spans="1:1">
      <c r="A1789" s="12"/>
    </row>
    <row r="1790" spans="1:1">
      <c r="A1790" s="12"/>
    </row>
    <row r="1791" spans="1:1">
      <c r="A1791" s="12"/>
    </row>
    <row r="1792" spans="1:1">
      <c r="A1792" s="12"/>
    </row>
    <row r="1793" spans="1:1">
      <c r="A1793" s="12"/>
    </row>
    <row r="1794" spans="1:1">
      <c r="A1794" s="12"/>
    </row>
    <row r="1795" spans="1:1">
      <c r="A1795" s="12"/>
    </row>
    <row r="1796" spans="1:1">
      <c r="A1796" s="12"/>
    </row>
    <row r="1797" spans="1:1">
      <c r="A1797" s="12"/>
    </row>
    <row r="1798" spans="1:1">
      <c r="A1798" s="12"/>
    </row>
    <row r="1799" spans="1:1">
      <c r="A1799" s="12"/>
    </row>
    <row r="1800" spans="1:1">
      <c r="A1800" s="12"/>
    </row>
    <row r="1801" spans="1:1">
      <c r="A1801" s="12"/>
    </row>
    <row r="1802" spans="1:1">
      <c r="A1802" s="12"/>
    </row>
    <row r="1803" spans="1:1">
      <c r="A1803" s="12"/>
    </row>
    <row r="1804" spans="1:1">
      <c r="A1804" s="12"/>
    </row>
    <row r="1805" spans="1:1">
      <c r="A1805" s="12"/>
    </row>
    <row r="1806" spans="1:1">
      <c r="A1806" s="12"/>
    </row>
    <row r="1807" spans="1:1">
      <c r="A1807" s="12"/>
    </row>
    <row r="1808" spans="1:1">
      <c r="A1808" s="12"/>
    </row>
    <row r="1809" spans="1:1">
      <c r="A1809" s="12"/>
    </row>
    <row r="1810" spans="1:1">
      <c r="A1810" s="12"/>
    </row>
    <row r="1811" spans="1:1">
      <c r="A1811" s="12"/>
    </row>
    <row r="1812" spans="1:1">
      <c r="A1812" s="12"/>
    </row>
    <row r="1813" spans="1:1">
      <c r="A1813" s="12"/>
    </row>
    <row r="1814" spans="1:1">
      <c r="A1814" s="12"/>
    </row>
    <row r="1815" spans="1:1">
      <c r="A1815" s="12"/>
    </row>
    <row r="1816" spans="1:1">
      <c r="A1816" s="12"/>
    </row>
    <row r="1817" spans="1:1">
      <c r="A1817" s="12"/>
    </row>
    <row r="1818" spans="1:1">
      <c r="A1818" s="12"/>
    </row>
    <row r="1819" spans="1:1">
      <c r="A1819" s="12"/>
    </row>
    <row r="1820" spans="1:1">
      <c r="A1820" s="12"/>
    </row>
    <row r="1821" spans="1:1">
      <c r="A1821" s="12"/>
    </row>
    <row r="1822" spans="1:1">
      <c r="A1822" s="12"/>
    </row>
    <row r="1823" spans="1:1">
      <c r="A1823" s="12"/>
    </row>
    <row r="1824" spans="1:1">
      <c r="A1824" s="12"/>
    </row>
    <row r="1825" spans="1:1">
      <c r="A1825" s="12"/>
    </row>
    <row r="1826" spans="1:1">
      <c r="A1826" s="12"/>
    </row>
    <row r="1827" spans="1:1">
      <c r="A1827" s="12"/>
    </row>
    <row r="1828" spans="1:1">
      <c r="A1828" s="12"/>
    </row>
    <row r="1829" spans="1:1">
      <c r="A1829" s="12"/>
    </row>
    <row r="1830" spans="1:1">
      <c r="A1830" s="12"/>
    </row>
    <row r="1831" spans="1:1">
      <c r="A1831" s="12"/>
    </row>
    <row r="1832" spans="1:1">
      <c r="A1832" s="12"/>
    </row>
    <row r="1833" spans="1:1">
      <c r="A1833" s="12"/>
    </row>
    <row r="1834" spans="1:1">
      <c r="A1834" s="12"/>
    </row>
    <row r="1835" spans="1:1">
      <c r="A1835" s="12"/>
    </row>
    <row r="1836" spans="1:1">
      <c r="A1836" s="12"/>
    </row>
    <row r="1837" spans="1:1">
      <c r="A1837" s="12"/>
    </row>
    <row r="1838" spans="1:1">
      <c r="A1838" s="12"/>
    </row>
    <row r="1839" spans="1:1">
      <c r="A1839" s="12"/>
    </row>
    <row r="1840" spans="1:1">
      <c r="A1840" s="12"/>
    </row>
    <row r="1841" spans="1:1">
      <c r="A1841" s="12"/>
    </row>
    <row r="1842" spans="1:1">
      <c r="A1842" s="12"/>
    </row>
    <row r="1843" spans="1:1">
      <c r="A1843" s="12"/>
    </row>
    <row r="1844" spans="1:1">
      <c r="A1844" s="12"/>
    </row>
    <row r="1845" spans="1:1">
      <c r="A1845" s="12"/>
    </row>
    <row r="1846" spans="1:1">
      <c r="A1846" s="12"/>
    </row>
    <row r="1847" spans="1:1">
      <c r="A1847" s="12"/>
    </row>
    <row r="1848" spans="1:1">
      <c r="A1848" s="12"/>
    </row>
    <row r="1849" spans="1:1">
      <c r="A1849" s="12"/>
    </row>
    <row r="1850" spans="1:1">
      <c r="A1850" s="12"/>
    </row>
    <row r="1851" spans="1:1">
      <c r="A1851" s="12"/>
    </row>
    <row r="1852" spans="1:1">
      <c r="A1852" s="12"/>
    </row>
    <row r="1853" spans="1:1">
      <c r="A1853" s="12"/>
    </row>
    <row r="1854" spans="1:1">
      <c r="A1854" s="12"/>
    </row>
    <row r="1855" spans="1:1">
      <c r="A1855" s="12"/>
    </row>
    <row r="1856" spans="1:1">
      <c r="A1856" s="12"/>
    </row>
    <row r="1857" spans="1:1">
      <c r="A1857" s="12"/>
    </row>
    <row r="1858" spans="1:1">
      <c r="A1858" s="12"/>
    </row>
    <row r="1859" spans="1:1">
      <c r="A1859" s="12"/>
    </row>
    <row r="1860" spans="1:1">
      <c r="A1860" s="12"/>
    </row>
    <row r="1861" spans="1:1">
      <c r="A1861" s="12"/>
    </row>
    <row r="1862" spans="1:1">
      <c r="A1862" s="12"/>
    </row>
    <row r="1863" spans="1:1">
      <c r="A1863" s="12"/>
    </row>
    <row r="1864" spans="1:1">
      <c r="A1864" s="12"/>
    </row>
    <row r="1865" spans="1:1">
      <c r="A1865" s="12"/>
    </row>
    <row r="1866" spans="1:1">
      <c r="A1866" s="12"/>
    </row>
    <row r="1867" spans="1:1">
      <c r="A1867" s="12"/>
    </row>
    <row r="1868" spans="1:1">
      <c r="A1868" s="12"/>
    </row>
    <row r="1869" spans="1:1">
      <c r="A1869" s="12"/>
    </row>
    <row r="1870" spans="1:1">
      <c r="A1870" s="12"/>
    </row>
    <row r="1871" spans="1:1">
      <c r="A1871" s="12"/>
    </row>
    <row r="1872" spans="1:1">
      <c r="A1872" s="12"/>
    </row>
    <row r="1873" spans="1:1">
      <c r="A1873" s="12"/>
    </row>
    <row r="1874" spans="1:1">
      <c r="A1874" s="12"/>
    </row>
    <row r="1875" spans="1:1">
      <c r="A1875" s="12"/>
    </row>
    <row r="1876" spans="1:1">
      <c r="A1876" s="12"/>
    </row>
    <row r="1877" spans="1:1">
      <c r="A1877" s="12"/>
    </row>
    <row r="1878" spans="1:1">
      <c r="A1878" s="12"/>
    </row>
    <row r="1879" spans="1:1">
      <c r="A1879" s="12"/>
    </row>
    <row r="1880" spans="1:1">
      <c r="A1880" s="12"/>
    </row>
    <row r="1881" spans="1:1">
      <c r="A1881" s="12"/>
    </row>
    <row r="1882" spans="1:1">
      <c r="A1882" s="12"/>
    </row>
    <row r="1883" spans="1:1">
      <c r="A1883" s="12"/>
    </row>
    <row r="1884" spans="1:1">
      <c r="A1884" s="12"/>
    </row>
    <row r="1885" spans="1:1">
      <c r="A1885" s="12"/>
    </row>
    <row r="1886" spans="1:1">
      <c r="A1886" s="12"/>
    </row>
    <row r="1887" spans="1:1">
      <c r="A1887" s="12"/>
    </row>
    <row r="1888" spans="1:1">
      <c r="A1888" s="12"/>
    </row>
    <row r="1889" spans="1:1">
      <c r="A1889" s="12"/>
    </row>
    <row r="1890" spans="1:1">
      <c r="A1890" s="12"/>
    </row>
    <row r="1891" spans="1:1">
      <c r="A1891" s="12"/>
    </row>
    <row r="1892" spans="1:1">
      <c r="A1892" s="12"/>
    </row>
    <row r="1893" spans="1:1">
      <c r="A1893" s="12"/>
    </row>
    <row r="1894" spans="1:1">
      <c r="A1894" s="12"/>
    </row>
    <row r="1895" spans="1:1">
      <c r="A1895" s="12"/>
    </row>
    <row r="1896" spans="1:1">
      <c r="A1896" s="12"/>
    </row>
    <row r="1897" spans="1:1">
      <c r="A1897" s="12"/>
    </row>
    <row r="1898" spans="1:1">
      <c r="A1898" s="12"/>
    </row>
    <row r="1899" spans="1:1">
      <c r="A1899" s="12"/>
    </row>
    <row r="1900" spans="1:1">
      <c r="A1900" s="12"/>
    </row>
    <row r="1901" spans="1:1">
      <c r="A1901" s="12"/>
    </row>
    <row r="1902" spans="1:1">
      <c r="A1902" s="12"/>
    </row>
    <row r="1903" spans="1:1">
      <c r="A1903" s="12"/>
    </row>
    <row r="1904" spans="1:1">
      <c r="A1904" s="12"/>
    </row>
    <row r="1905" spans="1:1">
      <c r="A1905" s="12"/>
    </row>
    <row r="1906" spans="1:1">
      <c r="A1906" s="12"/>
    </row>
    <row r="1907" spans="1:1">
      <c r="A1907" s="12"/>
    </row>
    <row r="1908" spans="1:1">
      <c r="A1908" s="12"/>
    </row>
    <row r="1909" spans="1:1">
      <c r="A1909" s="12"/>
    </row>
    <row r="1910" spans="1:1">
      <c r="A1910" s="12"/>
    </row>
    <row r="1911" spans="1:1">
      <c r="A1911" s="12"/>
    </row>
    <row r="1912" spans="1:1">
      <c r="A1912" s="12"/>
    </row>
    <row r="1913" spans="1:1">
      <c r="A1913" s="12"/>
    </row>
    <row r="1914" spans="1:1">
      <c r="A1914" s="12"/>
    </row>
    <row r="1915" spans="1:1">
      <c r="A1915" s="12"/>
    </row>
    <row r="1916" spans="1:1">
      <c r="A1916" s="12"/>
    </row>
    <row r="1917" spans="1:1">
      <c r="A1917" s="12"/>
    </row>
    <row r="1918" spans="1:1">
      <c r="A1918" s="12"/>
    </row>
    <row r="1919" spans="1:1">
      <c r="A1919" s="12"/>
    </row>
    <row r="1920" spans="1:1">
      <c r="A1920" s="12"/>
    </row>
    <row r="1921" spans="1:1">
      <c r="A1921" s="12"/>
    </row>
    <row r="1922" spans="1:1">
      <c r="A1922" s="12"/>
    </row>
    <row r="1923" spans="1:1">
      <c r="A1923" s="12"/>
    </row>
    <row r="1924" spans="1:1">
      <c r="A1924" s="12"/>
    </row>
    <row r="1925" spans="1:1">
      <c r="A1925" s="12"/>
    </row>
    <row r="1926" spans="1:1">
      <c r="A1926" s="12"/>
    </row>
    <row r="1927" spans="1:1">
      <c r="A1927" s="12"/>
    </row>
    <row r="1928" spans="1:1">
      <c r="A1928" s="12"/>
    </row>
    <row r="1929" spans="1:1">
      <c r="A1929" s="12"/>
    </row>
    <row r="1930" spans="1:1">
      <c r="A1930" s="12"/>
    </row>
    <row r="1931" spans="1:1">
      <c r="A1931" s="12"/>
    </row>
    <row r="1932" spans="1:1">
      <c r="A1932" s="12"/>
    </row>
    <row r="1933" spans="1:1">
      <c r="A1933" s="12"/>
    </row>
    <row r="1934" spans="1:1">
      <c r="A1934" s="12"/>
    </row>
    <row r="1935" spans="1:1">
      <c r="A1935" s="12"/>
    </row>
    <row r="1936" spans="1:1">
      <c r="A1936" s="12"/>
    </row>
    <row r="1937" spans="1:1">
      <c r="A1937" s="12"/>
    </row>
    <row r="1938" spans="1:1">
      <c r="A1938" s="12"/>
    </row>
    <row r="1939" spans="1:1">
      <c r="A1939" s="12"/>
    </row>
    <row r="1940" spans="1:1">
      <c r="A1940" s="12"/>
    </row>
    <row r="1941" spans="1:1">
      <c r="A1941" s="12"/>
    </row>
    <row r="1942" spans="1:1">
      <c r="A1942" s="12"/>
    </row>
    <row r="1943" spans="1:1">
      <c r="A1943" s="12"/>
    </row>
    <row r="1944" spans="1:1">
      <c r="A1944" s="12"/>
    </row>
    <row r="1945" spans="1:1">
      <c r="A1945" s="12"/>
    </row>
    <row r="1946" spans="1:1">
      <c r="A1946" s="12"/>
    </row>
    <row r="1947" spans="1:1">
      <c r="A1947" s="12"/>
    </row>
    <row r="1948" spans="1:1">
      <c r="A1948" s="12"/>
    </row>
    <row r="1949" spans="1:1">
      <c r="A1949" s="12"/>
    </row>
    <row r="1950" spans="1:1">
      <c r="A1950" s="12"/>
    </row>
    <row r="1951" spans="1:1">
      <c r="A1951" s="12"/>
    </row>
    <row r="1952" spans="1:1">
      <c r="A1952" s="12"/>
    </row>
    <row r="1953" spans="1:1">
      <c r="A1953" s="12"/>
    </row>
    <row r="1954" spans="1:1">
      <c r="A1954" s="12"/>
    </row>
    <row r="1955" spans="1:1">
      <c r="A1955" s="12"/>
    </row>
    <row r="1956" spans="1:1">
      <c r="A1956" s="12"/>
    </row>
    <row r="1957" spans="1:1">
      <c r="A1957" s="12"/>
    </row>
    <row r="1958" spans="1:1">
      <c r="A1958" s="12"/>
    </row>
    <row r="1959" spans="1:1">
      <c r="A1959" s="12"/>
    </row>
    <row r="1960" spans="1:1">
      <c r="A1960" s="12"/>
    </row>
    <row r="1961" spans="1:1">
      <c r="A1961" s="12"/>
    </row>
    <row r="1962" spans="1:1">
      <c r="A1962" s="12"/>
    </row>
    <row r="1963" spans="1:1">
      <c r="A1963" s="12"/>
    </row>
    <row r="1964" spans="1:1">
      <c r="A1964" s="12"/>
    </row>
    <row r="1965" spans="1:1">
      <c r="A1965" s="12"/>
    </row>
    <row r="1966" spans="1:1">
      <c r="A1966" s="12"/>
    </row>
    <row r="1967" spans="1:1">
      <c r="A1967" s="12"/>
    </row>
    <row r="1968" spans="1:1">
      <c r="A1968" s="12"/>
    </row>
    <row r="1969" spans="1:1">
      <c r="A1969" s="12"/>
    </row>
    <row r="1970" spans="1:1">
      <c r="A1970" s="12"/>
    </row>
    <row r="1971" spans="1:1">
      <c r="A1971" s="12"/>
    </row>
    <row r="1972" spans="1:1">
      <c r="A1972" s="12"/>
    </row>
    <row r="1973" spans="1:1">
      <c r="A1973" s="12"/>
    </row>
    <row r="1974" spans="1:1">
      <c r="A1974" s="12"/>
    </row>
    <row r="1975" spans="1:1">
      <c r="A1975" s="12"/>
    </row>
    <row r="1976" spans="1:1">
      <c r="A1976" s="12"/>
    </row>
    <row r="1977" spans="1:1">
      <c r="A1977" s="12"/>
    </row>
    <row r="1978" spans="1:1">
      <c r="A1978" s="12"/>
    </row>
    <row r="1979" spans="1:1">
      <c r="A1979" s="12"/>
    </row>
    <row r="1980" spans="1:1">
      <c r="A1980" s="12"/>
    </row>
    <row r="1981" spans="1:1">
      <c r="A1981" s="12"/>
    </row>
    <row r="1982" spans="1:1">
      <c r="A1982" s="12"/>
    </row>
    <row r="1983" spans="1:1">
      <c r="A1983" s="12"/>
    </row>
    <row r="1984" spans="1:1">
      <c r="A1984" s="12"/>
    </row>
    <row r="1985" spans="1:1">
      <c r="A1985" s="12"/>
    </row>
    <row r="1986" spans="1:1">
      <c r="A1986" s="12"/>
    </row>
    <row r="1987" spans="1:1">
      <c r="A1987" s="12"/>
    </row>
    <row r="1988" spans="1:1">
      <c r="A1988" s="12"/>
    </row>
    <row r="1989" spans="1:1">
      <c r="A1989" s="12"/>
    </row>
    <row r="1990" spans="1:1">
      <c r="A1990" s="12"/>
    </row>
    <row r="1991" spans="1:1">
      <c r="A1991" s="12"/>
    </row>
    <row r="1992" spans="1:1">
      <c r="A1992" s="12"/>
    </row>
    <row r="1993" spans="1:1">
      <c r="A1993" s="12"/>
    </row>
    <row r="1994" spans="1:1">
      <c r="A1994" s="12"/>
    </row>
    <row r="1995" spans="1:1">
      <c r="A1995" s="12"/>
    </row>
    <row r="1996" spans="1:1">
      <c r="A1996" s="12"/>
    </row>
    <row r="1997" spans="1:1">
      <c r="A1997" s="12"/>
    </row>
    <row r="1998" spans="1:1">
      <c r="A1998" s="12"/>
    </row>
    <row r="1999" spans="1:1">
      <c r="A1999" s="12"/>
    </row>
    <row r="2000" spans="1:1">
      <c r="A2000" s="12"/>
    </row>
    <row r="2001" spans="1:1">
      <c r="A2001" s="12"/>
    </row>
    <row r="2002" spans="1:1">
      <c r="A2002" s="12"/>
    </row>
    <row r="2003" spans="1:1">
      <c r="A2003" s="12"/>
    </row>
    <row r="2004" spans="1:1">
      <c r="A2004" s="12"/>
    </row>
    <row r="2005" spans="1:1">
      <c r="A2005" s="12"/>
    </row>
    <row r="2006" spans="1:1">
      <c r="A2006" s="12"/>
    </row>
    <row r="2007" spans="1:1">
      <c r="A2007" s="12"/>
    </row>
    <row r="2008" spans="1:1">
      <c r="A2008" s="12"/>
    </row>
    <row r="2009" spans="1:1">
      <c r="A2009" s="12"/>
    </row>
    <row r="2010" spans="1:1">
      <c r="A2010" s="12"/>
    </row>
    <row r="2011" spans="1:1">
      <c r="A2011" s="12"/>
    </row>
    <row r="2012" spans="1:1">
      <c r="A2012" s="12"/>
    </row>
    <row r="2013" spans="1:1">
      <c r="A2013" s="12"/>
    </row>
    <row r="2014" spans="1:1">
      <c r="A2014" s="12"/>
    </row>
    <row r="2015" spans="1:1">
      <c r="A2015" s="12"/>
    </row>
    <row r="2016" spans="1:1">
      <c r="A2016" s="12"/>
    </row>
    <row r="2017" spans="1:1">
      <c r="A2017" s="12"/>
    </row>
    <row r="2018" spans="1:1">
      <c r="A2018" s="12"/>
    </row>
    <row r="2019" spans="1:1">
      <c r="A2019" s="12"/>
    </row>
    <row r="2020" spans="1:1">
      <c r="A2020" s="12"/>
    </row>
    <row r="2021" spans="1:1">
      <c r="A2021" s="12"/>
    </row>
    <row r="2022" spans="1:1">
      <c r="A2022" s="12"/>
    </row>
    <row r="2023" spans="1:1">
      <c r="A2023" s="12"/>
    </row>
    <row r="2024" spans="1:1">
      <c r="A2024" s="12"/>
    </row>
    <row r="2025" spans="1:1">
      <c r="A2025" s="12"/>
    </row>
    <row r="2026" spans="1:1">
      <c r="A2026" s="12"/>
    </row>
    <row r="2027" spans="1:1">
      <c r="A2027" s="12"/>
    </row>
    <row r="2028" spans="1:1">
      <c r="A2028" s="12"/>
    </row>
    <row r="2029" spans="1:1">
      <c r="A2029" s="12"/>
    </row>
    <row r="2030" spans="1:1">
      <c r="A2030" s="12"/>
    </row>
    <row r="2031" spans="1:1">
      <c r="A2031" s="12"/>
    </row>
    <row r="2032" spans="1:1">
      <c r="A2032" s="12"/>
    </row>
    <row r="2033" spans="1:1">
      <c r="A2033" s="12"/>
    </row>
    <row r="2034" spans="1:1">
      <c r="A2034" s="12"/>
    </row>
    <row r="2035" spans="1:1">
      <c r="A2035" s="12"/>
    </row>
    <row r="2036" spans="1:1">
      <c r="A2036" s="12"/>
    </row>
    <row r="2037" spans="1:1">
      <c r="A2037" s="12"/>
    </row>
    <row r="2038" spans="1:1">
      <c r="A2038" s="12"/>
    </row>
    <row r="2039" spans="1:1">
      <c r="A2039" s="12"/>
    </row>
    <row r="2040" spans="1:1">
      <c r="A2040" s="12"/>
    </row>
    <row r="2041" spans="1:1">
      <c r="A2041" s="12"/>
    </row>
    <row r="2042" spans="1:1">
      <c r="A2042" s="12"/>
    </row>
    <row r="2043" spans="1:1">
      <c r="A2043" s="12"/>
    </row>
    <row r="2044" spans="1:1">
      <c r="A2044" s="12"/>
    </row>
    <row r="2045" spans="1:1">
      <c r="A2045" s="12"/>
    </row>
    <row r="2046" spans="1:1">
      <c r="A2046" s="12"/>
    </row>
    <row r="2047" spans="1:1">
      <c r="A2047" s="12"/>
    </row>
    <row r="2048" spans="1:1">
      <c r="A2048" s="12"/>
    </row>
    <row r="2049" spans="1:1">
      <c r="A2049" s="12"/>
    </row>
    <row r="2050" spans="1:1">
      <c r="A2050" s="12"/>
    </row>
    <row r="2051" spans="1:1">
      <c r="A2051" s="12"/>
    </row>
    <row r="2052" spans="1:1">
      <c r="A2052" s="12"/>
    </row>
    <row r="2053" spans="1:1">
      <c r="A2053" s="12"/>
    </row>
    <row r="2054" spans="1:1">
      <c r="A2054" s="12"/>
    </row>
    <row r="2055" spans="1:1">
      <c r="A2055" s="12"/>
    </row>
    <row r="2056" spans="1:1">
      <c r="A2056" s="12"/>
    </row>
    <row r="2057" spans="1:1">
      <c r="A2057" s="12"/>
    </row>
    <row r="2058" spans="1:1">
      <c r="A2058" s="12"/>
    </row>
    <row r="2059" spans="1:1">
      <c r="A2059" s="12"/>
    </row>
    <row r="2060" spans="1:1">
      <c r="A2060" s="12"/>
    </row>
    <row r="2061" spans="1:1">
      <c r="A2061" s="12"/>
    </row>
    <row r="2062" spans="1:1">
      <c r="A2062" s="12"/>
    </row>
    <row r="2063" spans="1:1">
      <c r="A2063" s="12"/>
    </row>
    <row r="2064" spans="1:1">
      <c r="A2064" s="12"/>
    </row>
    <row r="2065" spans="1:1">
      <c r="A2065" s="12"/>
    </row>
    <row r="2066" spans="1:1">
      <c r="A2066" s="12"/>
    </row>
    <row r="2067" spans="1:1">
      <c r="A2067" s="12"/>
    </row>
    <row r="2068" spans="1:1">
      <c r="A2068" s="12"/>
    </row>
    <row r="2069" spans="1:1">
      <c r="A2069" s="12"/>
    </row>
    <row r="2070" spans="1:1">
      <c r="A2070" s="12"/>
    </row>
    <row r="2071" spans="1:1">
      <c r="A2071" s="12"/>
    </row>
    <row r="2072" spans="1:1">
      <c r="A2072" s="12"/>
    </row>
    <row r="2073" spans="1:1">
      <c r="A2073" s="12"/>
    </row>
    <row r="2074" spans="1:1">
      <c r="A2074" s="12"/>
    </row>
    <row r="2075" spans="1:1">
      <c r="A2075" s="12"/>
    </row>
    <row r="2076" spans="1:1">
      <c r="A2076" s="12"/>
    </row>
    <row r="2077" spans="1:1">
      <c r="A2077" s="12"/>
    </row>
    <row r="2078" spans="1:1">
      <c r="A2078" s="12"/>
    </row>
    <row r="2079" spans="1:1">
      <c r="A2079" s="12"/>
    </row>
    <row r="2080" spans="1:1">
      <c r="A2080" s="12"/>
    </row>
    <row r="2081" spans="1:1">
      <c r="A2081" s="12"/>
    </row>
    <row r="2082" spans="1:1">
      <c r="A2082" s="12"/>
    </row>
    <row r="2083" spans="1:1">
      <c r="A2083" s="12"/>
    </row>
    <row r="2084" spans="1:1">
      <c r="A2084" s="12"/>
    </row>
    <row r="2085" spans="1:1">
      <c r="A2085" s="12"/>
    </row>
    <row r="2086" spans="1:1">
      <c r="A2086" s="12"/>
    </row>
    <row r="2087" spans="1:1">
      <c r="A2087" s="12"/>
    </row>
    <row r="2088" spans="1:1">
      <c r="A2088" s="12"/>
    </row>
    <row r="2089" spans="1:1">
      <c r="A2089" s="12"/>
    </row>
    <row r="2090" spans="1:1">
      <c r="A2090" s="12"/>
    </row>
    <row r="2091" spans="1:1">
      <c r="A2091" s="12"/>
    </row>
    <row r="2092" spans="1:1">
      <c r="A2092" s="12"/>
    </row>
    <row r="2093" spans="1:1">
      <c r="A2093" s="12"/>
    </row>
    <row r="2094" spans="1:1">
      <c r="A2094" s="12"/>
    </row>
    <row r="2095" spans="1:1">
      <c r="A2095" s="12"/>
    </row>
    <row r="2096" spans="1:1">
      <c r="A2096" s="12"/>
    </row>
    <row r="2097" spans="1:1">
      <c r="A2097" s="12"/>
    </row>
    <row r="2098" spans="1:1">
      <c r="A2098" s="12"/>
    </row>
    <row r="2099" spans="1:1">
      <c r="A2099" s="12"/>
    </row>
    <row r="2100" spans="1:1">
      <c r="A2100" s="12"/>
    </row>
    <row r="2101" spans="1:1">
      <c r="A2101" s="12"/>
    </row>
    <row r="2102" spans="1:1">
      <c r="A2102" s="12"/>
    </row>
    <row r="2103" spans="1:1">
      <c r="A2103" s="12"/>
    </row>
    <row r="2104" spans="1:1">
      <c r="A2104" s="12"/>
    </row>
    <row r="2105" spans="1:1">
      <c r="A2105" s="12"/>
    </row>
    <row r="2106" spans="1:1">
      <c r="A2106" s="12"/>
    </row>
    <row r="2107" spans="1:1">
      <c r="A2107" s="12"/>
    </row>
    <row r="2108" spans="1:1">
      <c r="A2108" s="12"/>
    </row>
    <row r="2109" spans="1:1">
      <c r="A2109" s="12"/>
    </row>
    <row r="2110" spans="1:1">
      <c r="A2110" s="12"/>
    </row>
    <row r="2111" spans="1:1">
      <c r="A2111" s="12"/>
    </row>
    <row r="2112" spans="1:1">
      <c r="A2112" s="12"/>
    </row>
    <row r="2113" spans="1:1">
      <c r="A2113" s="12"/>
    </row>
    <row r="2114" spans="1:1">
      <c r="A2114" s="12"/>
    </row>
    <row r="2115" spans="1:1">
      <c r="A2115" s="12"/>
    </row>
    <row r="2116" spans="1:1">
      <c r="A2116" s="12"/>
    </row>
    <row r="2117" spans="1:1">
      <c r="A2117" s="12"/>
    </row>
    <row r="2118" spans="1:1">
      <c r="A2118" s="12"/>
    </row>
    <row r="2119" spans="1:1">
      <c r="A2119" s="12"/>
    </row>
    <row r="2120" spans="1:1">
      <c r="A2120" s="12"/>
    </row>
    <row r="2121" spans="1:1">
      <c r="A2121" s="12"/>
    </row>
    <row r="2122" spans="1:1">
      <c r="A2122" s="12"/>
    </row>
    <row r="2123" spans="1:1">
      <c r="A2123" s="12"/>
    </row>
    <row r="2124" spans="1:1">
      <c r="A2124" s="12"/>
    </row>
    <row r="2125" spans="1:1">
      <c r="A2125" s="12"/>
    </row>
    <row r="2126" spans="1:1">
      <c r="A2126" s="12"/>
    </row>
    <row r="2127" spans="1:1">
      <c r="A2127" s="12"/>
    </row>
    <row r="2128" spans="1:1">
      <c r="A2128" s="12"/>
    </row>
    <row r="2129" spans="1:1">
      <c r="A2129" s="12"/>
    </row>
    <row r="2130" spans="1:1">
      <c r="A2130" s="12"/>
    </row>
    <row r="2131" spans="1:1">
      <c r="A2131" s="12"/>
    </row>
    <row r="2132" spans="1:1">
      <c r="A2132" s="12"/>
    </row>
    <row r="2133" spans="1:1">
      <c r="A2133" s="12"/>
    </row>
    <row r="2134" spans="1:1">
      <c r="A2134" s="12"/>
    </row>
    <row r="2135" spans="1:1">
      <c r="A2135" s="12"/>
    </row>
    <row r="2136" spans="1:1">
      <c r="A2136" s="12"/>
    </row>
    <row r="2137" spans="1:1">
      <c r="A2137" s="12"/>
    </row>
    <row r="2138" spans="1:1">
      <c r="A2138" s="12"/>
    </row>
    <row r="2139" spans="1:1">
      <c r="A2139" s="12"/>
    </row>
    <row r="2140" spans="1:1">
      <c r="A2140" s="12"/>
    </row>
    <row r="2141" spans="1:1">
      <c r="A2141" s="12"/>
    </row>
    <row r="2142" spans="1:1">
      <c r="A2142" s="12"/>
    </row>
    <row r="2143" spans="1:1">
      <c r="A2143" s="12"/>
    </row>
    <row r="2144" spans="1:1">
      <c r="A2144" s="12"/>
    </row>
    <row r="2145" spans="1:1">
      <c r="A2145" s="12"/>
    </row>
    <row r="2146" spans="1:1">
      <c r="A2146" s="12"/>
    </row>
    <row r="2147" spans="1:1">
      <c r="A2147" s="12"/>
    </row>
    <row r="2148" spans="1:1">
      <c r="A2148" s="12"/>
    </row>
    <row r="2149" spans="1:1">
      <c r="A2149" s="12"/>
    </row>
    <row r="2150" spans="1:1">
      <c r="A2150" s="12"/>
    </row>
    <row r="2151" spans="1:1">
      <c r="A2151" s="12"/>
    </row>
    <row r="2152" spans="1:1">
      <c r="A2152" s="12"/>
    </row>
    <row r="2153" spans="1:1">
      <c r="A2153" s="12"/>
    </row>
    <row r="2154" spans="1:1">
      <c r="A2154" s="12"/>
    </row>
    <row r="2155" spans="1:1">
      <c r="A2155" s="12"/>
    </row>
    <row r="2156" spans="1:1">
      <c r="A2156" s="12"/>
    </row>
    <row r="2157" spans="1:1">
      <c r="A2157" s="12"/>
    </row>
    <row r="2158" spans="1:1">
      <c r="A2158" s="12"/>
    </row>
    <row r="2159" spans="1:1">
      <c r="A2159" s="12"/>
    </row>
    <row r="2160" spans="1:1">
      <c r="A2160" s="12"/>
    </row>
    <row r="2161" spans="1:1">
      <c r="A2161" s="12"/>
    </row>
    <row r="2162" spans="1:1">
      <c r="A2162" s="12"/>
    </row>
    <row r="2163" spans="1:1">
      <c r="A2163" s="12"/>
    </row>
    <row r="2164" spans="1:1">
      <c r="A2164" s="12"/>
    </row>
    <row r="2165" spans="1:1">
      <c r="A2165" s="12"/>
    </row>
    <row r="2166" spans="1:1">
      <c r="A2166" s="12"/>
    </row>
    <row r="2167" spans="1:1">
      <c r="A2167" s="12"/>
    </row>
    <row r="2168" spans="1:1">
      <c r="A2168" s="12"/>
    </row>
    <row r="2169" spans="1:1">
      <c r="A2169" s="12"/>
    </row>
    <row r="2170" spans="1:1">
      <c r="A2170" s="12"/>
    </row>
    <row r="2171" spans="1:1">
      <c r="A2171" s="12"/>
    </row>
    <row r="2172" spans="1:1">
      <c r="A2172" s="12"/>
    </row>
    <row r="2173" spans="1:1">
      <c r="A2173" s="12"/>
    </row>
    <row r="2174" spans="1:1">
      <c r="A2174" s="12"/>
    </row>
    <row r="2175" spans="1:1">
      <c r="A2175" s="12"/>
    </row>
    <row r="2176" spans="1:1">
      <c r="A2176" s="12"/>
    </row>
    <row r="2177" spans="1:1">
      <c r="A2177" s="12"/>
    </row>
    <row r="2178" spans="1:1">
      <c r="A2178" s="12"/>
    </row>
    <row r="2179" spans="1:1">
      <c r="A2179" s="12"/>
    </row>
    <row r="2180" spans="1:1">
      <c r="A2180" s="12"/>
    </row>
    <row r="2181" spans="1:1">
      <c r="A2181" s="12"/>
    </row>
    <row r="2182" spans="1:1">
      <c r="A2182" s="12"/>
    </row>
    <row r="2183" spans="1:1">
      <c r="A2183" s="12"/>
    </row>
    <row r="2184" spans="1:1">
      <c r="A2184" s="12"/>
    </row>
    <row r="2185" spans="1:1">
      <c r="A2185" s="12"/>
    </row>
    <row r="2186" spans="1:1">
      <c r="A2186" s="12"/>
    </row>
    <row r="2187" spans="1:1">
      <c r="A2187" s="12"/>
    </row>
    <row r="2188" spans="1:1">
      <c r="A2188" s="12"/>
    </row>
    <row r="2189" spans="1:1">
      <c r="A2189" s="12"/>
    </row>
    <row r="2190" spans="1:1">
      <c r="A2190" s="12"/>
    </row>
    <row r="2191" spans="1:1">
      <c r="A2191" s="12"/>
    </row>
    <row r="2192" spans="1:1">
      <c r="A2192" s="12"/>
    </row>
    <row r="2193" spans="1:1">
      <c r="A2193" s="12"/>
    </row>
    <row r="2194" spans="1:1">
      <c r="A2194" s="12"/>
    </row>
    <row r="2195" spans="1:1">
      <c r="A2195" s="12"/>
    </row>
    <row r="2196" spans="1:1">
      <c r="A2196" s="12"/>
    </row>
    <row r="2197" spans="1:1">
      <c r="A2197" s="12"/>
    </row>
    <row r="2198" spans="1:1">
      <c r="A2198" s="12"/>
    </row>
    <row r="2199" spans="1:1">
      <c r="A2199" s="12"/>
    </row>
    <row r="2200" spans="1:1">
      <c r="A2200" s="12"/>
    </row>
    <row r="2201" spans="1:1">
      <c r="A2201" s="12"/>
    </row>
    <row r="2202" spans="1:1">
      <c r="A2202" s="12"/>
    </row>
    <row r="2203" spans="1:1">
      <c r="A2203" s="12"/>
    </row>
    <row r="2204" spans="1:1">
      <c r="A2204" s="12"/>
    </row>
    <row r="2205" spans="1:1">
      <c r="A2205" s="12"/>
    </row>
    <row r="2206" spans="1:1">
      <c r="A2206" s="12"/>
    </row>
    <row r="2207" spans="1:1">
      <c r="A2207" s="12"/>
    </row>
    <row r="2208" spans="1:1">
      <c r="A2208" s="12"/>
    </row>
    <row r="2209" spans="1:1">
      <c r="A2209" s="12"/>
    </row>
    <row r="2210" spans="1:1">
      <c r="A2210" s="12"/>
    </row>
    <row r="2211" spans="1:1">
      <c r="A2211" s="12"/>
    </row>
    <row r="2212" spans="1:1">
      <c r="A2212" s="12"/>
    </row>
    <row r="2213" spans="1:1">
      <c r="A2213" s="12"/>
    </row>
    <row r="2214" spans="1:1">
      <c r="A2214" s="12"/>
    </row>
    <row r="2215" spans="1:1">
      <c r="A2215" s="12"/>
    </row>
    <row r="2216" spans="1:1">
      <c r="A2216" s="12"/>
    </row>
    <row r="2217" spans="1:1">
      <c r="A2217" s="12"/>
    </row>
    <row r="2218" spans="1:1">
      <c r="A2218" s="12"/>
    </row>
    <row r="2219" spans="1:1">
      <c r="A2219" s="12"/>
    </row>
    <row r="2220" spans="1:1">
      <c r="A2220" s="12"/>
    </row>
    <row r="2221" spans="1:1">
      <c r="A2221" s="12"/>
    </row>
    <row r="2222" spans="1:1">
      <c r="A2222" s="12"/>
    </row>
    <row r="2223" spans="1:1">
      <c r="A2223" s="12"/>
    </row>
    <row r="2224" spans="1:1">
      <c r="A2224" s="12"/>
    </row>
    <row r="2225" spans="1:1">
      <c r="A2225" s="12"/>
    </row>
    <row r="2226" spans="1:1">
      <c r="A2226" s="12"/>
    </row>
    <row r="2227" spans="1:1">
      <c r="A2227" s="12"/>
    </row>
    <row r="2228" spans="1:1">
      <c r="A2228" s="12"/>
    </row>
    <row r="2229" spans="1:1">
      <c r="A2229" s="12"/>
    </row>
    <row r="2230" spans="1:1">
      <c r="A2230" s="12"/>
    </row>
    <row r="2231" spans="1:1">
      <c r="A2231" s="12"/>
    </row>
    <row r="2232" spans="1:1">
      <c r="A2232" s="12"/>
    </row>
    <row r="2233" spans="1:1">
      <c r="A2233" s="12"/>
    </row>
    <row r="2234" spans="1:1">
      <c r="A2234" s="12"/>
    </row>
    <row r="2235" spans="1:1">
      <c r="A2235" s="12"/>
    </row>
    <row r="2236" spans="1:1">
      <c r="A2236" s="12"/>
    </row>
    <row r="2237" spans="1:1">
      <c r="A2237" s="12"/>
    </row>
    <row r="2238" spans="1:1">
      <c r="A2238" s="12"/>
    </row>
    <row r="2239" spans="1:1">
      <c r="A2239" s="12"/>
    </row>
    <row r="2240" spans="1:1">
      <c r="A2240" s="12"/>
    </row>
    <row r="2241" spans="1:1">
      <c r="A2241" s="12"/>
    </row>
    <row r="2242" spans="1:1">
      <c r="A2242" s="12"/>
    </row>
    <row r="2243" spans="1:1">
      <c r="A2243" s="12"/>
    </row>
    <row r="2244" spans="1:1">
      <c r="A2244" s="12"/>
    </row>
    <row r="2245" spans="1:1">
      <c r="A2245" s="12"/>
    </row>
    <row r="2246" spans="1:1">
      <c r="A2246" s="12"/>
    </row>
    <row r="2247" spans="1:1">
      <c r="A2247" s="12"/>
    </row>
    <row r="2248" spans="1:1">
      <c r="A2248" s="12"/>
    </row>
    <row r="2249" spans="1:1">
      <c r="A2249" s="12"/>
    </row>
    <row r="2250" spans="1:1">
      <c r="A2250" s="12"/>
    </row>
    <row r="2251" spans="1:1">
      <c r="A2251" s="12"/>
    </row>
    <row r="2252" spans="1:1">
      <c r="A2252" s="12"/>
    </row>
    <row r="2253" spans="1:1">
      <c r="A2253" s="12"/>
    </row>
    <row r="2254" spans="1:1">
      <c r="A2254" s="12"/>
    </row>
    <row r="2255" spans="1:1">
      <c r="A2255" s="12"/>
    </row>
    <row r="2256" spans="1:1">
      <c r="A2256" s="12"/>
    </row>
    <row r="2257" spans="1:1">
      <c r="A2257" s="12"/>
    </row>
    <row r="2258" spans="1:1">
      <c r="A2258" s="12"/>
    </row>
    <row r="2259" spans="1:1">
      <c r="A2259" s="12"/>
    </row>
    <row r="2260" spans="1:1">
      <c r="A2260" s="12"/>
    </row>
    <row r="2261" spans="1:1">
      <c r="A2261" s="12"/>
    </row>
    <row r="2262" spans="1:1">
      <c r="A2262" s="12"/>
    </row>
    <row r="2263" spans="1:1">
      <c r="A2263" s="12"/>
    </row>
    <row r="2264" spans="1:1">
      <c r="A2264" s="12"/>
    </row>
    <row r="2265" spans="1:1">
      <c r="A2265" s="12"/>
    </row>
    <row r="2266" spans="1:1">
      <c r="A2266" s="12"/>
    </row>
    <row r="2267" spans="1:1">
      <c r="A2267" s="12"/>
    </row>
    <row r="2268" spans="1:1">
      <c r="A2268" s="12"/>
    </row>
    <row r="2269" spans="1:1">
      <c r="A2269" s="12"/>
    </row>
    <row r="2270" spans="1:1">
      <c r="A2270" s="12"/>
    </row>
    <row r="2271" spans="1:1">
      <c r="A2271" s="12"/>
    </row>
    <row r="2272" spans="1:1">
      <c r="A2272" s="12"/>
    </row>
    <row r="2273" spans="1:1">
      <c r="A2273" s="12"/>
    </row>
    <row r="2274" spans="1:1">
      <c r="A2274" s="12"/>
    </row>
    <row r="2275" spans="1:1">
      <c r="A2275" s="12"/>
    </row>
    <row r="2276" spans="1:1">
      <c r="A2276" s="12"/>
    </row>
    <row r="2277" spans="1:1">
      <c r="A2277" s="12"/>
    </row>
    <row r="2278" spans="1:1">
      <c r="A2278" s="12"/>
    </row>
    <row r="2279" spans="1:1">
      <c r="A2279" s="12"/>
    </row>
    <row r="2280" spans="1:1">
      <c r="A2280" s="12"/>
    </row>
    <row r="2281" spans="1:1">
      <c r="A2281" s="12"/>
    </row>
    <row r="2282" spans="1:1">
      <c r="A2282" s="12"/>
    </row>
    <row r="2283" spans="1:1">
      <c r="A2283" s="12"/>
    </row>
    <row r="2284" spans="1:1">
      <c r="A2284" s="12"/>
    </row>
    <row r="2285" spans="1:1">
      <c r="A2285" s="12"/>
    </row>
    <row r="2286" spans="1:1">
      <c r="A2286" s="12"/>
    </row>
    <row r="2287" spans="1:1">
      <c r="A2287" s="12"/>
    </row>
    <row r="2288" spans="1:1">
      <c r="A2288" s="12"/>
    </row>
    <row r="2289" spans="1:1">
      <c r="A2289" s="12"/>
    </row>
    <row r="2290" spans="1:1">
      <c r="A2290" s="12"/>
    </row>
    <row r="2291" spans="1:1">
      <c r="A2291" s="12"/>
    </row>
    <row r="2292" spans="1:1">
      <c r="A2292" s="12"/>
    </row>
    <row r="2293" spans="1:1">
      <c r="A2293" s="12"/>
    </row>
    <row r="2294" spans="1:1">
      <c r="A2294" s="12"/>
    </row>
    <row r="2295" spans="1:1">
      <c r="A2295" s="12"/>
    </row>
    <row r="2296" spans="1:1">
      <c r="A2296" s="12"/>
    </row>
    <row r="2297" spans="1:1">
      <c r="A2297" s="12"/>
    </row>
    <row r="2298" spans="1:1">
      <c r="A2298" s="12"/>
    </row>
    <row r="2299" spans="1:1">
      <c r="A2299" s="12"/>
    </row>
    <row r="2300" spans="1:1">
      <c r="A2300" s="12"/>
    </row>
    <row r="2301" spans="1:1">
      <c r="A2301" s="12"/>
    </row>
    <row r="2302" spans="1:1">
      <c r="A2302" s="12"/>
    </row>
    <row r="2303" spans="1:1">
      <c r="A2303" s="12"/>
    </row>
    <row r="2304" spans="1:1">
      <c r="A2304" s="12"/>
    </row>
    <row r="2305" spans="1:1">
      <c r="A2305" s="12"/>
    </row>
    <row r="2306" spans="1:1">
      <c r="A2306" s="12"/>
    </row>
    <row r="2307" spans="1:1">
      <c r="A2307" s="12"/>
    </row>
    <row r="2308" spans="1:1">
      <c r="A2308" s="12"/>
    </row>
    <row r="2309" spans="1:1">
      <c r="A2309" s="12"/>
    </row>
    <row r="2310" spans="1:1">
      <c r="A2310" s="12"/>
    </row>
    <row r="2311" spans="1:1">
      <c r="A2311" s="12"/>
    </row>
    <row r="2312" spans="1:1">
      <c r="A2312" s="12"/>
    </row>
    <row r="2313" spans="1:1">
      <c r="A2313" s="12"/>
    </row>
    <row r="2314" spans="1:1">
      <c r="A2314" s="12"/>
    </row>
    <row r="2315" spans="1:1">
      <c r="A2315" s="12"/>
    </row>
    <row r="2316" spans="1:1">
      <c r="A2316" s="12"/>
    </row>
    <row r="2317" spans="1:1">
      <c r="A2317" s="12"/>
    </row>
    <row r="2318" spans="1:1">
      <c r="A2318" s="12"/>
    </row>
    <row r="2319" spans="1:1">
      <c r="A2319" s="12"/>
    </row>
    <row r="2320" spans="1:1">
      <c r="A2320" s="12"/>
    </row>
    <row r="2321" spans="1:1">
      <c r="A2321" s="12"/>
    </row>
    <row r="2322" spans="1:1">
      <c r="A2322" s="12"/>
    </row>
    <row r="2323" spans="1:1">
      <c r="A2323" s="12"/>
    </row>
    <row r="2324" spans="1:1">
      <c r="A2324" s="12"/>
    </row>
    <row r="2325" spans="1:1">
      <c r="A2325" s="12"/>
    </row>
    <row r="2326" spans="1:1">
      <c r="A2326" s="12"/>
    </row>
    <row r="2327" spans="1:1">
      <c r="A2327" s="12"/>
    </row>
    <row r="2328" spans="1:1">
      <c r="A2328" s="12"/>
    </row>
    <row r="2329" spans="1:1">
      <c r="A2329" s="12"/>
    </row>
    <row r="2330" spans="1:1">
      <c r="A2330" s="12"/>
    </row>
    <row r="2331" spans="1:1">
      <c r="A2331" s="12"/>
    </row>
    <row r="2332" spans="1:1">
      <c r="A2332" s="12"/>
    </row>
    <row r="2333" spans="1:1">
      <c r="A2333" s="12"/>
    </row>
    <row r="2334" spans="1:1">
      <c r="A2334" s="12"/>
    </row>
    <row r="2335" spans="1:1">
      <c r="A2335" s="12"/>
    </row>
    <row r="2336" spans="1:1">
      <c r="A2336" s="12"/>
    </row>
    <row r="2337" spans="1:1">
      <c r="A2337" s="12"/>
    </row>
    <row r="2338" spans="1:1">
      <c r="A2338" s="12"/>
    </row>
    <row r="2339" spans="1:1">
      <c r="A2339" s="12"/>
    </row>
    <row r="2340" spans="1:1">
      <c r="A2340" s="12"/>
    </row>
    <row r="2341" spans="1:1">
      <c r="A2341" s="12"/>
    </row>
    <row r="2342" spans="1:1">
      <c r="A2342" s="12"/>
    </row>
    <row r="2343" spans="1:1">
      <c r="A2343" s="12"/>
    </row>
    <row r="2344" spans="1:1">
      <c r="A2344" s="12"/>
    </row>
    <row r="2345" spans="1:1">
      <c r="A2345" s="12"/>
    </row>
    <row r="2346" spans="1:1">
      <c r="A2346" s="12"/>
    </row>
    <row r="2347" spans="1:1">
      <c r="A2347" s="12"/>
    </row>
    <row r="2348" spans="1:1">
      <c r="A2348" s="12"/>
    </row>
    <row r="2349" spans="1:1">
      <c r="A2349" s="12"/>
    </row>
    <row r="2350" spans="1:1">
      <c r="A2350" s="12"/>
    </row>
    <row r="2351" spans="1:1">
      <c r="A2351" s="12"/>
    </row>
    <row r="2352" spans="1:1">
      <c r="A2352" s="12"/>
    </row>
    <row r="2353" spans="1:1">
      <c r="A2353" s="12"/>
    </row>
    <row r="2354" spans="1:1">
      <c r="A2354" s="12"/>
    </row>
    <row r="2355" spans="1:1">
      <c r="A2355" s="12"/>
    </row>
    <row r="2356" spans="1:1">
      <c r="A2356" s="12"/>
    </row>
    <row r="2357" spans="1:1">
      <c r="A2357" s="12"/>
    </row>
    <row r="2358" spans="1:1">
      <c r="A2358" s="12"/>
    </row>
    <row r="2359" spans="1:1">
      <c r="A2359" s="12"/>
    </row>
    <row r="2360" spans="1:1">
      <c r="A2360" s="12"/>
    </row>
    <row r="2361" spans="1:1">
      <c r="A2361" s="12"/>
    </row>
    <row r="2362" spans="1:1">
      <c r="A2362" s="12"/>
    </row>
    <row r="2363" spans="1:1">
      <c r="A2363" s="12"/>
    </row>
    <row r="2364" spans="1:1">
      <c r="A2364" s="12"/>
    </row>
    <row r="2365" spans="1:1">
      <c r="A2365" s="12"/>
    </row>
    <row r="2366" spans="1:1">
      <c r="A2366" s="12"/>
    </row>
    <row r="2367" spans="1:1">
      <c r="A2367" s="12"/>
    </row>
    <row r="2368" spans="1:1">
      <c r="A2368" s="12"/>
    </row>
    <row r="2369" spans="1:1">
      <c r="A2369" s="12"/>
    </row>
    <row r="2370" spans="1:1">
      <c r="A2370" s="12"/>
    </row>
    <row r="2371" spans="1:1">
      <c r="A2371" s="12"/>
    </row>
    <row r="2372" spans="1:1">
      <c r="A2372" s="12"/>
    </row>
    <row r="2373" spans="1:1">
      <c r="A2373" s="12"/>
    </row>
    <row r="2374" spans="1:1">
      <c r="A2374" s="12"/>
    </row>
    <row r="2375" spans="1:1">
      <c r="A2375" s="12"/>
    </row>
    <row r="2376" spans="1:1">
      <c r="A2376" s="12"/>
    </row>
    <row r="2377" spans="1:1">
      <c r="A2377" s="12"/>
    </row>
    <row r="2378" spans="1:1">
      <c r="A2378" s="12"/>
    </row>
    <row r="2379" spans="1:1">
      <c r="A2379" s="12"/>
    </row>
    <row r="2380" spans="1:1">
      <c r="A2380" s="12"/>
    </row>
    <row r="2381" spans="1:1">
      <c r="A2381" s="12"/>
    </row>
    <row r="2382" spans="1:1">
      <c r="A2382" s="12"/>
    </row>
    <row r="2383" spans="1:1">
      <c r="A2383" s="12"/>
    </row>
    <row r="2384" spans="1:1">
      <c r="A2384" s="12"/>
    </row>
    <row r="2385" spans="1:1">
      <c r="A2385" s="12"/>
    </row>
    <row r="2386" spans="1:1">
      <c r="A2386" s="12"/>
    </row>
    <row r="2387" spans="1:1">
      <c r="A2387" s="12"/>
    </row>
    <row r="2388" spans="1:1">
      <c r="A2388" s="12"/>
    </row>
    <row r="2389" spans="1:1">
      <c r="A2389" s="12"/>
    </row>
    <row r="2390" spans="1:1">
      <c r="A2390" s="12"/>
    </row>
    <row r="2391" spans="1:1">
      <c r="A2391" s="12"/>
    </row>
    <row r="2392" spans="1:1">
      <c r="A2392" s="12"/>
    </row>
    <row r="2393" spans="1:1">
      <c r="A2393" s="12"/>
    </row>
    <row r="2394" spans="1:1">
      <c r="A2394" s="12"/>
    </row>
    <row r="2395" spans="1:1">
      <c r="A2395" s="12"/>
    </row>
    <row r="2396" spans="1:1">
      <c r="A2396" s="12"/>
    </row>
    <row r="2397" spans="1:1">
      <c r="A2397" s="12"/>
    </row>
    <row r="2398" spans="1:1">
      <c r="A2398" s="12"/>
    </row>
    <row r="2399" spans="1:1">
      <c r="A2399" s="12"/>
    </row>
    <row r="2400" spans="1:1">
      <c r="A2400" s="12"/>
    </row>
    <row r="2401" spans="1:1">
      <c r="A2401" s="12"/>
    </row>
    <row r="2402" spans="1:1">
      <c r="A2402" s="12"/>
    </row>
    <row r="2403" spans="1:1">
      <c r="A2403" s="12"/>
    </row>
    <row r="2404" spans="1:1">
      <c r="A2404" s="12"/>
    </row>
    <row r="2405" spans="1:1">
      <c r="A2405" s="12"/>
    </row>
    <row r="2406" spans="1:1">
      <c r="A2406" s="12"/>
    </row>
    <row r="2407" spans="1:1">
      <c r="A2407" s="12"/>
    </row>
    <row r="2408" spans="1:1">
      <c r="A2408" s="12"/>
    </row>
    <row r="2409" spans="1:1">
      <c r="A2409" s="12"/>
    </row>
    <row r="2410" spans="1:1">
      <c r="A2410" s="12"/>
    </row>
    <row r="2411" spans="1:1">
      <c r="A2411" s="12"/>
    </row>
    <row r="2412" spans="1:1">
      <c r="A2412" s="12"/>
    </row>
    <row r="2413" spans="1:1">
      <c r="A2413" s="12"/>
    </row>
    <row r="2414" spans="1:1">
      <c r="A2414" s="12"/>
    </row>
    <row r="2415" spans="1:1">
      <c r="A2415" s="12"/>
    </row>
    <row r="2416" spans="1:1">
      <c r="A2416" s="12"/>
    </row>
    <row r="2417" spans="1:1">
      <c r="A2417" s="12"/>
    </row>
    <row r="2418" spans="1:1">
      <c r="A2418" s="12"/>
    </row>
    <row r="2419" spans="1:1">
      <c r="A2419" s="12"/>
    </row>
    <row r="2420" spans="1:1">
      <c r="A2420" s="12"/>
    </row>
    <row r="2421" spans="1:1">
      <c r="A2421" s="12"/>
    </row>
    <row r="2422" spans="1:1">
      <c r="A2422" s="12"/>
    </row>
    <row r="2423" spans="1:1">
      <c r="A2423" s="12"/>
    </row>
    <row r="2424" spans="1:1">
      <c r="A2424" s="12"/>
    </row>
    <row r="2425" spans="1:1">
      <c r="A2425" s="12"/>
    </row>
    <row r="2426" spans="1:1">
      <c r="A2426" s="12"/>
    </row>
    <row r="2427" spans="1:1">
      <c r="A2427" s="12"/>
    </row>
    <row r="2428" spans="1:1">
      <c r="A2428" s="12"/>
    </row>
    <row r="2429" spans="1:1">
      <c r="A2429" s="12"/>
    </row>
    <row r="2430" spans="1:1">
      <c r="A2430" s="12"/>
    </row>
    <row r="2431" spans="1:1">
      <c r="A2431" s="12"/>
    </row>
    <row r="2432" spans="1:1">
      <c r="A2432" s="12"/>
    </row>
    <row r="2433" spans="1:1">
      <c r="A2433" s="12"/>
    </row>
    <row r="2434" spans="1:1">
      <c r="A2434" s="12"/>
    </row>
    <row r="2435" spans="1:1">
      <c r="A2435" s="12"/>
    </row>
    <row r="2436" spans="1:1">
      <c r="A2436" s="12"/>
    </row>
    <row r="2437" spans="1:1">
      <c r="A2437" s="12"/>
    </row>
    <row r="2438" spans="1:1">
      <c r="A2438" s="12"/>
    </row>
    <row r="2439" spans="1:1">
      <c r="A2439" s="12"/>
    </row>
    <row r="2440" spans="1:1">
      <c r="A2440" s="12"/>
    </row>
    <row r="2441" spans="1:1">
      <c r="A2441" s="12"/>
    </row>
    <row r="2442" spans="1:1">
      <c r="A2442" s="12"/>
    </row>
    <row r="2443" spans="1:1">
      <c r="A2443" s="12"/>
    </row>
    <row r="2444" spans="1:1">
      <c r="A2444" s="12"/>
    </row>
    <row r="2445" spans="1:1">
      <c r="A2445" s="12"/>
    </row>
    <row r="2446" spans="1:1">
      <c r="A2446" s="12"/>
    </row>
    <row r="2447" spans="1:1">
      <c r="A2447" s="12"/>
    </row>
    <row r="2448" spans="1:1">
      <c r="A2448" s="12"/>
    </row>
    <row r="2449" spans="1:1">
      <c r="A2449" s="12"/>
    </row>
    <row r="2450" spans="1:1">
      <c r="A2450" s="12"/>
    </row>
    <row r="2451" spans="1:1">
      <c r="A2451" s="12"/>
    </row>
    <row r="2452" spans="1:1">
      <c r="A2452" s="12"/>
    </row>
    <row r="2453" spans="1:1">
      <c r="A2453" s="12"/>
    </row>
    <row r="2454" spans="1:1">
      <c r="A2454" s="12"/>
    </row>
    <row r="2455" spans="1:1">
      <c r="A2455" s="12"/>
    </row>
    <row r="2456" spans="1:1">
      <c r="A2456" s="12"/>
    </row>
    <row r="2457" spans="1:1">
      <c r="A2457" s="12"/>
    </row>
    <row r="2458" spans="1:1">
      <c r="A2458" s="12"/>
    </row>
    <row r="2459" spans="1:1">
      <c r="A2459" s="12"/>
    </row>
    <row r="2460" spans="1:1">
      <c r="A2460" s="12"/>
    </row>
    <row r="2461" spans="1:1">
      <c r="A2461" s="12"/>
    </row>
    <row r="2462" spans="1:1">
      <c r="A2462" s="12"/>
    </row>
    <row r="2463" spans="1:1">
      <c r="A2463" s="12"/>
    </row>
    <row r="2464" spans="1:1">
      <c r="A2464" s="12"/>
    </row>
    <row r="2465" spans="1:1">
      <c r="A2465" s="12"/>
    </row>
    <row r="2466" spans="1:1">
      <c r="A2466" s="12"/>
    </row>
    <row r="2467" spans="1:1">
      <c r="A2467" s="12"/>
    </row>
    <row r="2468" spans="1:1">
      <c r="A2468" s="12"/>
    </row>
    <row r="2469" spans="1:1">
      <c r="A2469" s="12"/>
    </row>
    <row r="2470" spans="1:1">
      <c r="A2470" s="12"/>
    </row>
    <row r="2471" spans="1:1">
      <c r="A2471" s="12"/>
    </row>
    <row r="2472" spans="1:1">
      <c r="A2472" s="12"/>
    </row>
    <row r="2473" spans="1:1">
      <c r="A2473" s="12"/>
    </row>
    <row r="2474" spans="1:1">
      <c r="A2474" s="12"/>
    </row>
    <row r="2475" spans="1:1">
      <c r="A2475" s="12"/>
    </row>
    <row r="2476" spans="1:1">
      <c r="A2476" s="12"/>
    </row>
    <row r="2477" spans="1:1">
      <c r="A2477" s="12"/>
    </row>
    <row r="2478" spans="1:1">
      <c r="A2478" s="12"/>
    </row>
    <row r="2479" spans="1:1">
      <c r="A2479" s="12"/>
    </row>
    <row r="2480" spans="1:1">
      <c r="A2480" s="12"/>
    </row>
    <row r="2481" spans="1:1">
      <c r="A2481" s="12"/>
    </row>
    <row r="2482" spans="1:1">
      <c r="A2482" s="12"/>
    </row>
    <row r="2483" spans="1:1">
      <c r="A2483" s="12"/>
    </row>
    <row r="2484" spans="1:1">
      <c r="A2484" s="12"/>
    </row>
    <row r="2485" spans="1:1">
      <c r="A2485" s="12"/>
    </row>
    <row r="2486" spans="1:1">
      <c r="A2486" s="12"/>
    </row>
    <row r="2487" spans="1:1">
      <c r="A2487" s="12"/>
    </row>
    <row r="2488" spans="1:1">
      <c r="A2488" s="12"/>
    </row>
    <row r="2489" spans="1:1">
      <c r="A2489" s="12"/>
    </row>
    <row r="2490" spans="1:1">
      <c r="A2490" s="12"/>
    </row>
    <row r="2491" spans="1:1">
      <c r="A2491" s="12"/>
    </row>
    <row r="2492" spans="1:1">
      <c r="A2492" s="12"/>
    </row>
    <row r="2493" spans="1:1">
      <c r="A2493" s="12"/>
    </row>
    <row r="2494" spans="1:1">
      <c r="A2494" s="12"/>
    </row>
    <row r="2495" spans="1:1">
      <c r="A2495" s="12"/>
    </row>
    <row r="2496" spans="1:1">
      <c r="A2496" s="12"/>
    </row>
    <row r="2497" spans="1:1">
      <c r="A2497" s="12"/>
    </row>
    <row r="2498" spans="1:1">
      <c r="A2498" s="12"/>
    </row>
    <row r="2499" spans="1:1">
      <c r="A2499" s="12"/>
    </row>
    <row r="2500" spans="1:1">
      <c r="A2500" s="12"/>
    </row>
    <row r="2501" spans="1:1">
      <c r="A2501" s="12"/>
    </row>
    <row r="2502" spans="1:1">
      <c r="A2502" s="12"/>
    </row>
    <row r="2503" spans="1:1">
      <c r="A2503" s="12"/>
    </row>
    <row r="2504" spans="1:1">
      <c r="A2504" s="12"/>
    </row>
    <row r="2505" spans="1:1">
      <c r="A2505" s="12"/>
    </row>
    <row r="2506" spans="1:1">
      <c r="A2506" s="12"/>
    </row>
    <row r="2507" spans="1:1">
      <c r="A2507" s="12"/>
    </row>
    <row r="2508" spans="1:1">
      <c r="A2508" s="12"/>
    </row>
    <row r="2509" spans="1:1">
      <c r="A2509" s="12"/>
    </row>
    <row r="2510" spans="1:1">
      <c r="A2510" s="12"/>
    </row>
    <row r="2511" spans="1:1">
      <c r="A2511" s="12"/>
    </row>
    <row r="2512" spans="1:1">
      <c r="A2512" s="12"/>
    </row>
    <row r="2513" spans="1:1">
      <c r="A2513" s="12"/>
    </row>
    <row r="2514" spans="1:1">
      <c r="A2514" s="12"/>
    </row>
    <row r="2515" spans="1:1">
      <c r="A2515" s="12"/>
    </row>
    <row r="2516" spans="1:1">
      <c r="A2516" s="12"/>
    </row>
    <row r="2517" spans="1:1">
      <c r="A2517" s="12"/>
    </row>
    <row r="2518" spans="1:1">
      <c r="A2518" s="12"/>
    </row>
    <row r="2519" spans="1:1">
      <c r="A2519" s="12"/>
    </row>
    <row r="2520" spans="1:1">
      <c r="A2520" s="12"/>
    </row>
    <row r="2521" spans="1:1">
      <c r="A2521" s="12"/>
    </row>
    <row r="2522" spans="1:1">
      <c r="A2522" s="12"/>
    </row>
    <row r="2523" spans="1:1">
      <c r="A2523" s="12"/>
    </row>
    <row r="2524" spans="1:1">
      <c r="A2524" s="12"/>
    </row>
    <row r="2525" spans="1:1">
      <c r="A2525" s="12"/>
    </row>
    <row r="2526" spans="1:1">
      <c r="A2526" s="12"/>
    </row>
    <row r="2527" spans="1:1">
      <c r="A2527" s="12"/>
    </row>
    <row r="2528" spans="1:1">
      <c r="A2528" s="12"/>
    </row>
    <row r="2529" spans="1:1">
      <c r="A2529" s="12"/>
    </row>
    <row r="2530" spans="1:1">
      <c r="A2530" s="12"/>
    </row>
    <row r="2531" spans="1:1">
      <c r="A2531" s="12"/>
    </row>
    <row r="2532" spans="1:1">
      <c r="A2532" s="12"/>
    </row>
    <row r="2533" spans="1:1">
      <c r="A2533" s="12"/>
    </row>
    <row r="2534" spans="1:1">
      <c r="A2534" s="12"/>
    </row>
    <row r="2535" spans="1:1">
      <c r="A2535" s="12"/>
    </row>
    <row r="2536" spans="1:1">
      <c r="A2536" s="12"/>
    </row>
    <row r="2537" spans="1:1">
      <c r="A2537" s="12"/>
    </row>
    <row r="2538" spans="1:1">
      <c r="A2538" s="12"/>
    </row>
    <row r="2539" spans="1:1">
      <c r="A2539" s="12"/>
    </row>
    <row r="2540" spans="1:1">
      <c r="A2540" s="12"/>
    </row>
    <row r="2541" spans="1:1">
      <c r="A2541" s="12"/>
    </row>
    <row r="2542" spans="1:1">
      <c r="A2542" s="12"/>
    </row>
    <row r="2543" spans="1:1">
      <c r="A2543" s="12"/>
    </row>
    <row r="2544" spans="1:1">
      <c r="A2544" s="12"/>
    </row>
    <row r="2545" spans="1:1">
      <c r="A2545" s="12"/>
    </row>
    <row r="2546" spans="1:1">
      <c r="A2546" s="12"/>
    </row>
    <row r="2547" spans="1:1">
      <c r="A2547" s="12"/>
    </row>
    <row r="2548" spans="1:1">
      <c r="A2548" s="12"/>
    </row>
    <row r="2549" spans="1:1">
      <c r="A2549" s="12"/>
    </row>
    <row r="2550" spans="1:1">
      <c r="A2550" s="12"/>
    </row>
    <row r="2551" spans="1:1">
      <c r="A2551" s="12"/>
    </row>
    <row r="2552" spans="1:1">
      <c r="A2552" s="12"/>
    </row>
    <row r="2553" spans="1:1">
      <c r="A2553" s="12"/>
    </row>
    <row r="2554" spans="1:1">
      <c r="A2554" s="12"/>
    </row>
    <row r="2555" spans="1:1">
      <c r="A2555" s="12"/>
    </row>
    <row r="2556" spans="1:1">
      <c r="A2556" s="12"/>
    </row>
    <row r="2557" spans="1:1">
      <c r="A2557" s="12"/>
    </row>
    <row r="2558" spans="1:1">
      <c r="A2558" s="12"/>
    </row>
    <row r="2559" spans="1:1">
      <c r="A2559" s="12"/>
    </row>
    <row r="2560" spans="1:1">
      <c r="A2560" s="12"/>
    </row>
    <row r="2561" spans="1:1">
      <c r="A2561" s="12"/>
    </row>
    <row r="2562" spans="1:1">
      <c r="A2562" s="12"/>
    </row>
    <row r="2563" spans="1:1">
      <c r="A2563" s="12"/>
    </row>
    <row r="2564" spans="1:1">
      <c r="A2564" s="12"/>
    </row>
    <row r="2565" spans="1:1">
      <c r="A2565" s="12"/>
    </row>
    <row r="2566" spans="1:1">
      <c r="A2566" s="12"/>
    </row>
    <row r="2567" spans="1:1">
      <c r="A2567" s="12"/>
    </row>
    <row r="2568" spans="1:1">
      <c r="A2568" s="12"/>
    </row>
    <row r="2569" spans="1:1">
      <c r="A2569" s="12"/>
    </row>
    <row r="2570" spans="1:1">
      <c r="A2570" s="12"/>
    </row>
    <row r="2571" spans="1:1">
      <c r="A2571" s="12"/>
    </row>
    <row r="2572" spans="1:1">
      <c r="A2572" s="12"/>
    </row>
    <row r="2573" spans="1:1">
      <c r="A2573" s="12"/>
    </row>
    <row r="2574" spans="1:1">
      <c r="A2574" s="12"/>
    </row>
    <row r="2575" spans="1:1">
      <c r="A2575" s="12"/>
    </row>
    <row r="2576" spans="1:1">
      <c r="A2576" s="12"/>
    </row>
    <row r="2577" spans="1:1">
      <c r="A2577" s="12"/>
    </row>
    <row r="2578" spans="1:1">
      <c r="A2578" s="12"/>
    </row>
    <row r="2579" spans="1:1">
      <c r="A2579" s="12"/>
    </row>
    <row r="2580" spans="1:1">
      <c r="A2580" s="12"/>
    </row>
    <row r="2581" spans="1:1">
      <c r="A2581" s="12"/>
    </row>
    <row r="2582" spans="1:1">
      <c r="A2582" s="12"/>
    </row>
    <row r="2583" spans="1:1">
      <c r="A2583" s="12"/>
    </row>
    <row r="2584" spans="1:1">
      <c r="A2584" s="12"/>
    </row>
    <row r="2585" spans="1:1">
      <c r="A2585" s="12"/>
    </row>
    <row r="2586" spans="1:1">
      <c r="A2586" s="12"/>
    </row>
    <row r="2587" spans="1:1">
      <c r="A2587" s="12"/>
    </row>
    <row r="2588" spans="1:1">
      <c r="A2588" s="12"/>
    </row>
    <row r="2589" spans="1:1">
      <c r="A2589" s="12"/>
    </row>
    <row r="2590" spans="1:1">
      <c r="A2590" s="12"/>
    </row>
    <row r="2591" spans="1:1">
      <c r="A2591" s="12"/>
    </row>
    <row r="2592" spans="1:1">
      <c r="A2592" s="12"/>
    </row>
    <row r="2593" spans="1:1">
      <c r="A2593" s="12"/>
    </row>
    <row r="2594" spans="1:1">
      <c r="A2594" s="12"/>
    </row>
    <row r="2595" spans="1:1">
      <c r="A2595" s="12"/>
    </row>
    <row r="2596" spans="1:1">
      <c r="A2596" s="12"/>
    </row>
    <row r="2597" spans="1:1">
      <c r="A2597" s="12"/>
    </row>
    <row r="2598" spans="1:1">
      <c r="A2598" s="12"/>
    </row>
    <row r="2599" spans="1:1">
      <c r="A2599" s="12"/>
    </row>
    <row r="2600" spans="1:1">
      <c r="A2600" s="12"/>
    </row>
    <row r="2601" spans="1:1">
      <c r="A2601" s="12"/>
    </row>
    <row r="2602" spans="1:1">
      <c r="A2602" s="12"/>
    </row>
    <row r="2603" spans="1:1">
      <c r="A2603" s="12"/>
    </row>
    <row r="2604" spans="1:1">
      <c r="A2604" s="12"/>
    </row>
    <row r="2605" spans="1:1">
      <c r="A2605" s="12"/>
    </row>
    <row r="2606" spans="1:1">
      <c r="A2606" s="12"/>
    </row>
    <row r="2607" spans="1:1">
      <c r="A2607" s="12"/>
    </row>
    <row r="2608" spans="1:1">
      <c r="A2608" s="12"/>
    </row>
    <row r="2609" spans="1:1">
      <c r="A2609" s="12"/>
    </row>
    <row r="2610" spans="1:1">
      <c r="A2610" s="12"/>
    </row>
    <row r="2611" spans="1:1">
      <c r="A2611" s="12"/>
    </row>
    <row r="2612" spans="1:1">
      <c r="A2612" s="12"/>
    </row>
    <row r="2613" spans="1:1">
      <c r="A2613" s="12"/>
    </row>
    <row r="2614" spans="1:1">
      <c r="A2614" s="12"/>
    </row>
    <row r="2615" spans="1:1">
      <c r="A2615" s="12"/>
    </row>
    <row r="2616" spans="1:1">
      <c r="A2616" s="12"/>
    </row>
    <row r="2617" spans="1:1">
      <c r="A2617" s="12"/>
    </row>
    <row r="2618" spans="1:1">
      <c r="A2618" s="12"/>
    </row>
    <row r="2619" spans="1:1">
      <c r="A2619" s="12"/>
    </row>
    <row r="2620" spans="1:1">
      <c r="A2620" s="12"/>
    </row>
    <row r="2621" spans="1:1">
      <c r="A2621" s="12"/>
    </row>
    <row r="2622" spans="1:1">
      <c r="A2622" s="12"/>
    </row>
    <row r="2623" spans="1:1">
      <c r="A2623" s="12"/>
    </row>
    <row r="2624" spans="1:1">
      <c r="A2624" s="12"/>
    </row>
    <row r="2625" spans="1:1">
      <c r="A2625" s="12"/>
    </row>
    <row r="2626" spans="1:1">
      <c r="A2626" s="12"/>
    </row>
    <row r="2627" spans="1:1">
      <c r="A2627" s="12"/>
    </row>
    <row r="2628" spans="1:1">
      <c r="A2628" s="12"/>
    </row>
    <row r="2629" spans="1:1">
      <c r="A2629" s="12"/>
    </row>
    <row r="2630" spans="1:1">
      <c r="A2630" s="12"/>
    </row>
    <row r="2631" spans="1:1">
      <c r="A2631" s="12"/>
    </row>
    <row r="2632" spans="1:1">
      <c r="A2632" s="12"/>
    </row>
    <row r="2633" spans="1:1">
      <c r="A2633" s="12"/>
    </row>
    <row r="2634" spans="1:1">
      <c r="A2634" s="12"/>
    </row>
    <row r="2635" spans="1:1">
      <c r="A2635" s="12"/>
    </row>
    <row r="2636" spans="1:1">
      <c r="A2636" s="12"/>
    </row>
    <row r="2637" spans="1:1">
      <c r="A2637" s="12"/>
    </row>
    <row r="2638" spans="1:1">
      <c r="A2638" s="12"/>
    </row>
    <row r="2639" spans="1:1">
      <c r="A2639" s="12"/>
    </row>
    <row r="2640" spans="1:1">
      <c r="A2640" s="12"/>
    </row>
    <row r="2641" spans="1:1">
      <c r="A2641" s="12"/>
    </row>
    <row r="2642" spans="1:1">
      <c r="A2642" s="12"/>
    </row>
    <row r="2643" spans="1:1">
      <c r="A2643" s="12"/>
    </row>
    <row r="2644" spans="1:1">
      <c r="A2644" s="12"/>
    </row>
    <row r="2645" spans="1:1">
      <c r="A2645" s="12"/>
    </row>
    <row r="2646" spans="1:1">
      <c r="A2646" s="12"/>
    </row>
    <row r="2647" spans="1:1">
      <c r="A2647" s="12"/>
    </row>
    <row r="2648" spans="1:1">
      <c r="A2648" s="12"/>
    </row>
    <row r="2649" spans="1:1">
      <c r="A2649" s="12"/>
    </row>
    <row r="2650" spans="1:1">
      <c r="A2650" s="12"/>
    </row>
    <row r="2651" spans="1:1">
      <c r="A2651" s="12"/>
    </row>
    <row r="2652" spans="1:1">
      <c r="A2652" s="12"/>
    </row>
    <row r="2653" spans="1:1">
      <c r="A2653" s="12"/>
    </row>
    <row r="2654" spans="1:1">
      <c r="A2654" s="12"/>
    </row>
    <row r="2655" spans="1:1">
      <c r="A2655" s="12"/>
    </row>
    <row r="2656" spans="1:1">
      <c r="A2656" s="12"/>
    </row>
    <row r="2657" spans="1:1">
      <c r="A2657" s="12"/>
    </row>
    <row r="2658" spans="1:1">
      <c r="A2658" s="12"/>
    </row>
    <row r="2659" spans="1:1">
      <c r="A2659" s="12"/>
    </row>
    <row r="2660" spans="1:1">
      <c r="A2660" s="12"/>
    </row>
    <row r="2661" spans="1:1">
      <c r="A2661" s="12"/>
    </row>
    <row r="2662" spans="1:1">
      <c r="A2662" s="12"/>
    </row>
    <row r="2663" spans="1:1">
      <c r="A2663" s="12"/>
    </row>
    <row r="2664" spans="1:1">
      <c r="A2664" s="12"/>
    </row>
    <row r="2665" spans="1:1">
      <c r="A2665" s="12"/>
    </row>
    <row r="2666" spans="1:1">
      <c r="A2666" s="12"/>
    </row>
    <row r="2667" spans="1:1">
      <c r="A2667" s="12"/>
    </row>
    <row r="2668" spans="1:1">
      <c r="A2668" s="12"/>
    </row>
    <row r="2669" spans="1:1">
      <c r="A2669" s="12"/>
    </row>
    <row r="2670" spans="1:1">
      <c r="A2670" s="12"/>
    </row>
    <row r="2671" spans="1:1">
      <c r="A2671" s="12"/>
    </row>
    <row r="2672" spans="1:1">
      <c r="A2672" s="12"/>
    </row>
    <row r="2673" spans="1:1">
      <c r="A2673" s="12"/>
    </row>
    <row r="2674" spans="1:1">
      <c r="A2674" s="12"/>
    </row>
    <row r="2675" spans="1:1">
      <c r="A2675" s="12"/>
    </row>
    <row r="2676" spans="1:1">
      <c r="A2676" s="12"/>
    </row>
    <row r="2677" spans="1:1">
      <c r="A2677" s="12"/>
    </row>
    <row r="2678" spans="1:1">
      <c r="A2678" s="12"/>
    </row>
    <row r="2679" spans="1:1">
      <c r="A2679" s="12"/>
    </row>
    <row r="2680" spans="1:1">
      <c r="A2680" s="12"/>
    </row>
    <row r="2681" spans="1:1">
      <c r="A2681" s="12"/>
    </row>
    <row r="2682" spans="1:1">
      <c r="A2682" s="12"/>
    </row>
    <row r="2683" spans="1:1">
      <c r="A2683" s="12"/>
    </row>
    <row r="2684" spans="1:1">
      <c r="A2684" s="12"/>
    </row>
    <row r="2685" spans="1:1">
      <c r="A2685" s="12"/>
    </row>
    <row r="2686" spans="1:1">
      <c r="A2686" s="12"/>
    </row>
    <row r="2687" spans="1:1">
      <c r="A2687" s="12"/>
    </row>
    <row r="2688" spans="1:1">
      <c r="A2688" s="12"/>
    </row>
    <row r="2689" spans="1:1">
      <c r="A2689" s="12"/>
    </row>
    <row r="2690" spans="1:1">
      <c r="A2690" s="12"/>
    </row>
    <row r="2691" spans="1:1">
      <c r="A2691" s="12"/>
    </row>
    <row r="2692" spans="1:1">
      <c r="A2692" s="12"/>
    </row>
    <row r="2693" spans="1:1">
      <c r="A2693" s="12"/>
    </row>
    <row r="2694" spans="1:1">
      <c r="A2694" s="12"/>
    </row>
    <row r="2695" spans="1:1">
      <c r="A2695" s="12"/>
    </row>
    <row r="2696" spans="1:1">
      <c r="A2696" s="12"/>
    </row>
    <row r="2697" spans="1:1">
      <c r="A2697" s="12"/>
    </row>
    <row r="2698" spans="1:1">
      <c r="A2698" s="12"/>
    </row>
    <row r="2699" spans="1:1">
      <c r="A2699" s="12"/>
    </row>
    <row r="2700" spans="1:1">
      <c r="A2700" s="12"/>
    </row>
    <row r="2701" spans="1:1">
      <c r="A2701" s="12"/>
    </row>
    <row r="2702" spans="1:1">
      <c r="A2702" s="12"/>
    </row>
    <row r="2703" spans="1:1">
      <c r="A2703" s="12"/>
    </row>
    <row r="2704" spans="1:1">
      <c r="A2704" s="12"/>
    </row>
    <row r="2705" spans="1:1">
      <c r="A2705" s="12"/>
    </row>
    <row r="2706" spans="1:1">
      <c r="A2706" s="12"/>
    </row>
    <row r="2707" spans="1:1">
      <c r="A2707" s="12"/>
    </row>
    <row r="2708" spans="1:1">
      <c r="A2708" s="12"/>
    </row>
    <row r="2709" spans="1:1">
      <c r="A2709" s="12"/>
    </row>
    <row r="2710" spans="1:1">
      <c r="A2710" s="12"/>
    </row>
    <row r="2711" spans="1:1">
      <c r="A2711" s="12"/>
    </row>
    <row r="2712" spans="1:1">
      <c r="A2712" s="12"/>
    </row>
    <row r="2713" spans="1:1">
      <c r="A2713" s="12"/>
    </row>
    <row r="2714" spans="1:1">
      <c r="A2714" s="12"/>
    </row>
    <row r="2715" spans="1:1">
      <c r="A2715" s="12"/>
    </row>
    <row r="2716" spans="1:1">
      <c r="A2716" s="12"/>
    </row>
    <row r="2717" spans="1:1">
      <c r="A2717" s="12"/>
    </row>
    <row r="2718" spans="1:1">
      <c r="A2718" s="12"/>
    </row>
    <row r="2719" spans="1:1">
      <c r="A2719" s="12"/>
    </row>
    <row r="2720" spans="1:1">
      <c r="A2720" s="12"/>
    </row>
    <row r="2721" spans="1:1">
      <c r="A2721" s="12"/>
    </row>
    <row r="2722" spans="1:1">
      <c r="A2722" s="12"/>
    </row>
    <row r="2723" spans="1:1">
      <c r="A2723" s="12"/>
    </row>
    <row r="2724" spans="1:1">
      <c r="A2724" s="12"/>
    </row>
    <row r="2725" spans="1:1">
      <c r="A2725" s="12"/>
    </row>
    <row r="2726" spans="1:1">
      <c r="A2726" s="12"/>
    </row>
    <row r="2727" spans="1:1">
      <c r="A2727" s="12"/>
    </row>
    <row r="2728" spans="1:1">
      <c r="A2728" s="12"/>
    </row>
    <row r="2729" spans="1:1">
      <c r="A2729" s="12"/>
    </row>
    <row r="2730" spans="1:1">
      <c r="A2730" s="12"/>
    </row>
    <row r="2731" spans="1:1">
      <c r="A2731" s="12"/>
    </row>
    <row r="2732" spans="1:1">
      <c r="A2732" s="12"/>
    </row>
    <row r="2733" spans="1:1">
      <c r="A2733" s="12"/>
    </row>
    <row r="2734" spans="1:1">
      <c r="A2734" s="12"/>
    </row>
    <row r="2735" spans="1:1">
      <c r="A2735" s="12"/>
    </row>
    <row r="2736" spans="1:1">
      <c r="A2736" s="12"/>
    </row>
    <row r="2737" spans="1:1">
      <c r="A2737" s="12"/>
    </row>
    <row r="2738" spans="1:1">
      <c r="A2738" s="12"/>
    </row>
    <row r="2739" spans="1:1">
      <c r="A2739" s="12"/>
    </row>
    <row r="2740" spans="1:1">
      <c r="A2740" s="12"/>
    </row>
    <row r="2741" spans="1:1">
      <c r="A2741" s="12"/>
    </row>
    <row r="2742" spans="1:1">
      <c r="A2742" s="12"/>
    </row>
    <row r="2743" spans="1:1">
      <c r="A2743" s="12"/>
    </row>
    <row r="2744" spans="1:1">
      <c r="A2744" s="12"/>
    </row>
    <row r="2745" spans="1:1">
      <c r="A2745" s="12"/>
    </row>
    <row r="2746" spans="1:1">
      <c r="A2746" s="12"/>
    </row>
    <row r="2747" spans="1:1">
      <c r="A2747" s="12"/>
    </row>
    <row r="2748" spans="1:1">
      <c r="A2748" s="12"/>
    </row>
    <row r="2749" spans="1:1">
      <c r="A2749" s="12"/>
    </row>
    <row r="2750" spans="1:1">
      <c r="A2750" s="12"/>
    </row>
    <row r="2751" spans="1:1">
      <c r="A2751" s="12"/>
    </row>
    <row r="2752" spans="1:1">
      <c r="A2752" s="12"/>
    </row>
    <row r="2753" spans="1:1">
      <c r="A2753" s="12"/>
    </row>
    <row r="2754" spans="1:1">
      <c r="A2754" s="12"/>
    </row>
    <row r="2755" spans="1:1">
      <c r="A2755" s="12"/>
    </row>
    <row r="2756" spans="1:1">
      <c r="A2756" s="12"/>
    </row>
    <row r="2757" spans="1:1">
      <c r="A2757" s="12"/>
    </row>
    <row r="2758" spans="1:1">
      <c r="A2758" s="12"/>
    </row>
    <row r="2759" spans="1:1">
      <c r="A2759" s="12"/>
    </row>
    <row r="2760" spans="1:1">
      <c r="A2760" s="12"/>
    </row>
    <row r="2761" spans="1:1">
      <c r="A2761" s="12"/>
    </row>
    <row r="2762" spans="1:1">
      <c r="A2762" s="12"/>
    </row>
    <row r="2763" spans="1:1">
      <c r="A2763" s="12"/>
    </row>
    <row r="2764" spans="1:1">
      <c r="A2764" s="12"/>
    </row>
    <row r="2765" spans="1:1">
      <c r="A2765" s="12"/>
    </row>
    <row r="2766" spans="1:1">
      <c r="A2766" s="12"/>
    </row>
    <row r="2767" spans="1:1">
      <c r="A2767" s="12"/>
    </row>
    <row r="2768" spans="1:1">
      <c r="A2768" s="12"/>
    </row>
    <row r="2769" spans="1:1">
      <c r="A2769" s="12"/>
    </row>
    <row r="2770" spans="1:1">
      <c r="A2770" s="12"/>
    </row>
    <row r="2771" spans="1:1">
      <c r="A2771" s="12"/>
    </row>
    <row r="2772" spans="1:1">
      <c r="A2772" s="12"/>
    </row>
    <row r="2773" spans="1:1">
      <c r="A2773" s="12"/>
    </row>
    <row r="2774" spans="1:1">
      <c r="A2774" s="12"/>
    </row>
    <row r="2775" spans="1:1">
      <c r="A2775" s="12"/>
    </row>
    <row r="2776" spans="1:1">
      <c r="A2776" s="12"/>
    </row>
    <row r="2777" spans="1:1">
      <c r="A2777" s="12"/>
    </row>
    <row r="2778" spans="1:1">
      <c r="A2778" s="12"/>
    </row>
    <row r="2779" spans="1:1">
      <c r="A2779" s="12"/>
    </row>
    <row r="2780" spans="1:1">
      <c r="A2780" s="12"/>
    </row>
    <row r="2781" spans="1:1">
      <c r="A2781" s="12"/>
    </row>
    <row r="2782" spans="1:1">
      <c r="A2782" s="12"/>
    </row>
    <row r="2783" spans="1:1">
      <c r="A2783" s="12"/>
    </row>
    <row r="2784" spans="1:1">
      <c r="A2784" s="12"/>
    </row>
    <row r="2785" spans="1:1">
      <c r="A2785" s="12"/>
    </row>
    <row r="2786" spans="1:1">
      <c r="A2786" s="12"/>
    </row>
    <row r="2787" spans="1:1">
      <c r="A2787" s="12"/>
    </row>
    <row r="2788" spans="1:1">
      <c r="A2788" s="12"/>
    </row>
    <row r="2789" spans="1:1">
      <c r="A2789" s="12"/>
    </row>
    <row r="2790" spans="1:1">
      <c r="A2790" s="12"/>
    </row>
    <row r="2791" spans="1:1">
      <c r="A2791" s="12"/>
    </row>
    <row r="2792" spans="1:1">
      <c r="A2792" s="12"/>
    </row>
    <row r="2793" spans="1:1">
      <c r="A2793" s="12"/>
    </row>
    <row r="2794" spans="1:1">
      <c r="A2794" s="12"/>
    </row>
    <row r="2795" spans="1:1">
      <c r="A2795" s="12"/>
    </row>
    <row r="2796" spans="1:1">
      <c r="A2796" s="12"/>
    </row>
    <row r="2797" spans="1:1">
      <c r="A2797" s="12"/>
    </row>
    <row r="2798" spans="1:1">
      <c r="A2798" s="12"/>
    </row>
    <row r="2799" spans="1:1">
      <c r="A2799" s="12"/>
    </row>
    <row r="2800" spans="1:1">
      <c r="A2800" s="12"/>
    </row>
    <row r="2801" spans="1:1">
      <c r="A2801" s="12"/>
    </row>
    <row r="2802" spans="1:1">
      <c r="A2802" s="12"/>
    </row>
    <row r="2803" spans="1:1">
      <c r="A2803" s="12"/>
    </row>
    <row r="2804" spans="1:1">
      <c r="A2804" s="12"/>
    </row>
    <row r="2805" spans="1:1">
      <c r="A2805" s="12"/>
    </row>
    <row r="2806" spans="1:1">
      <c r="A2806" s="12"/>
    </row>
    <row r="2807" spans="1:1">
      <c r="A2807" s="12"/>
    </row>
    <row r="2808" spans="1:1">
      <c r="A2808" s="12"/>
    </row>
    <row r="2809" spans="1:1">
      <c r="A2809" s="12"/>
    </row>
    <row r="2810" spans="1:1">
      <c r="A2810" s="12"/>
    </row>
    <row r="2811" spans="1:1">
      <c r="A2811" s="12"/>
    </row>
    <row r="2812" spans="1:1">
      <c r="A2812" s="12"/>
    </row>
    <row r="2813" spans="1:1">
      <c r="A2813" s="12"/>
    </row>
    <row r="2814" spans="1:1">
      <c r="A2814" s="12"/>
    </row>
    <row r="2815" spans="1:1">
      <c r="A2815" s="12"/>
    </row>
    <row r="2816" spans="1:1">
      <c r="A2816" s="12"/>
    </row>
    <row r="2817" spans="1:1">
      <c r="A2817" s="12"/>
    </row>
    <row r="2818" spans="1:1">
      <c r="A2818" s="12"/>
    </row>
    <row r="2819" spans="1:1">
      <c r="A2819" s="12"/>
    </row>
    <row r="2820" spans="1:1">
      <c r="A2820" s="12"/>
    </row>
    <row r="2821" spans="1:1">
      <c r="A2821" s="12"/>
    </row>
    <row r="2822" spans="1:1">
      <c r="A2822" s="12"/>
    </row>
    <row r="2823" spans="1:1">
      <c r="A2823" s="12"/>
    </row>
    <row r="2824" spans="1:1">
      <c r="A2824" s="12"/>
    </row>
    <row r="2825" spans="1:1">
      <c r="A2825" s="12"/>
    </row>
    <row r="2826" spans="1:1">
      <c r="A2826" s="12"/>
    </row>
    <row r="2827" spans="1:1">
      <c r="A2827" s="12"/>
    </row>
    <row r="2828" spans="1:1">
      <c r="A2828" s="12"/>
    </row>
    <row r="2829" spans="1:1">
      <c r="A2829" s="12"/>
    </row>
    <row r="2830" spans="1:1">
      <c r="A2830" s="12"/>
    </row>
    <row r="2831" spans="1:1">
      <c r="A2831" s="12"/>
    </row>
    <row r="2832" spans="1:1">
      <c r="A2832" s="12"/>
    </row>
    <row r="2833" spans="1:1">
      <c r="A2833" s="12"/>
    </row>
    <row r="2834" spans="1:1">
      <c r="A2834" s="12"/>
    </row>
    <row r="2835" spans="1:1">
      <c r="A2835" s="12"/>
    </row>
    <row r="2836" spans="1:1">
      <c r="A2836" s="12"/>
    </row>
    <row r="2837" spans="1:1">
      <c r="A2837" s="12"/>
    </row>
    <row r="2838" spans="1:1">
      <c r="A2838" s="12"/>
    </row>
    <row r="2839" spans="1:1">
      <c r="A2839" s="12"/>
    </row>
    <row r="2840" spans="1:1">
      <c r="A2840" s="12"/>
    </row>
    <row r="2841" spans="1:1">
      <c r="A2841" s="12"/>
    </row>
    <row r="2842" spans="1:1">
      <c r="A2842" s="12"/>
    </row>
    <row r="2843" spans="1:1">
      <c r="A2843" s="12"/>
    </row>
    <row r="2844" spans="1:1">
      <c r="A2844" s="12"/>
    </row>
    <row r="2845" spans="1:1">
      <c r="A2845" s="12"/>
    </row>
    <row r="2846" spans="1:1">
      <c r="A2846" s="12"/>
    </row>
    <row r="2847" spans="1:1">
      <c r="A2847" s="12"/>
    </row>
    <row r="2848" spans="1:1">
      <c r="A2848" s="12"/>
    </row>
    <row r="2849" spans="1:1">
      <c r="A2849" s="12"/>
    </row>
    <row r="2850" spans="1:1">
      <c r="A2850" s="12"/>
    </row>
    <row r="2851" spans="1:1">
      <c r="A2851" s="12"/>
    </row>
    <row r="2852" spans="1:1">
      <c r="A2852" s="12"/>
    </row>
    <row r="2853" spans="1:1">
      <c r="A2853" s="12"/>
    </row>
    <row r="2854" spans="1:1">
      <c r="A2854" s="12"/>
    </row>
    <row r="2855" spans="1:1">
      <c r="A2855" s="12"/>
    </row>
    <row r="2856" spans="1:1">
      <c r="A2856" s="12"/>
    </row>
    <row r="2857" spans="1:1">
      <c r="A2857" s="12"/>
    </row>
    <row r="2858" spans="1:1">
      <c r="A2858" s="12"/>
    </row>
    <row r="2859" spans="1:1">
      <c r="A2859" s="12"/>
    </row>
    <row r="2860" spans="1:1">
      <c r="A2860" s="12"/>
    </row>
    <row r="2861" spans="1:1">
      <c r="A2861" s="12"/>
    </row>
    <row r="2862" spans="1:1">
      <c r="A2862" s="12"/>
    </row>
    <row r="2863" spans="1:1">
      <c r="A2863" s="12"/>
    </row>
    <row r="2864" spans="1:1">
      <c r="A2864" s="12"/>
    </row>
    <row r="2865" spans="1:1">
      <c r="A2865" s="12"/>
    </row>
    <row r="2866" spans="1:1">
      <c r="A2866" s="12"/>
    </row>
    <row r="2867" spans="1:1">
      <c r="A2867" s="12"/>
    </row>
    <row r="2868" spans="1:1">
      <c r="A2868" s="12"/>
    </row>
    <row r="2869" spans="1:1">
      <c r="A2869" s="12"/>
    </row>
    <row r="2870" spans="1:1">
      <c r="A2870" s="12"/>
    </row>
    <row r="2871" spans="1:1">
      <c r="A2871" s="12"/>
    </row>
    <row r="2872" spans="1:1">
      <c r="A2872" s="12"/>
    </row>
    <row r="2873" spans="1:1">
      <c r="A2873" s="12"/>
    </row>
    <row r="2874" spans="1:1">
      <c r="A2874" s="12"/>
    </row>
    <row r="2875" spans="1:1">
      <c r="A2875" s="12"/>
    </row>
    <row r="2876" spans="1:1">
      <c r="A2876" s="12"/>
    </row>
    <row r="2877" spans="1:1">
      <c r="A2877" s="12"/>
    </row>
    <row r="2878" spans="1:1">
      <c r="A2878" s="12"/>
    </row>
    <row r="2879" spans="1:1">
      <c r="A2879" s="12"/>
    </row>
    <row r="2880" spans="1:1">
      <c r="A2880" s="12"/>
    </row>
    <row r="2881" spans="1:1">
      <c r="A2881" s="12"/>
    </row>
    <row r="2882" spans="1:1">
      <c r="A2882" s="12"/>
    </row>
    <row r="2883" spans="1:1">
      <c r="A2883" s="12"/>
    </row>
    <row r="2884" spans="1:1">
      <c r="A2884" s="12"/>
    </row>
    <row r="2885" spans="1:1">
      <c r="A2885" s="12"/>
    </row>
    <row r="2886" spans="1:1">
      <c r="A2886" s="12"/>
    </row>
    <row r="2887" spans="1:1">
      <c r="A2887" s="12"/>
    </row>
    <row r="2888" spans="1:1">
      <c r="A2888" s="12"/>
    </row>
    <row r="2889" spans="1:1">
      <c r="A2889" s="12"/>
    </row>
    <row r="2890" spans="1:1">
      <c r="A2890" s="12"/>
    </row>
    <row r="2891" spans="1:1">
      <c r="A2891" s="12"/>
    </row>
    <row r="2892" spans="1:1">
      <c r="A2892" s="12"/>
    </row>
    <row r="2893" spans="1:1">
      <c r="A2893" s="12"/>
    </row>
    <row r="2894" spans="1:1">
      <c r="A2894" s="12"/>
    </row>
    <row r="2895" spans="1:1">
      <c r="A2895" s="12"/>
    </row>
    <row r="2896" spans="1:1">
      <c r="A2896" s="12"/>
    </row>
    <row r="2897" spans="1:1">
      <c r="A2897" s="12"/>
    </row>
    <row r="2898" spans="1:1">
      <c r="A2898" s="12"/>
    </row>
    <row r="2899" spans="1:1">
      <c r="A2899" s="12"/>
    </row>
    <row r="2900" spans="1:1">
      <c r="A2900" s="12"/>
    </row>
    <row r="2901" spans="1:1">
      <c r="A2901" s="12"/>
    </row>
    <row r="2902" spans="1:1">
      <c r="A2902" s="12"/>
    </row>
    <row r="2903" spans="1:1">
      <c r="A2903" s="12"/>
    </row>
    <row r="2904" spans="1:1">
      <c r="A2904" s="12"/>
    </row>
    <row r="2905" spans="1:1">
      <c r="A2905" s="12"/>
    </row>
    <row r="2906" spans="1:1">
      <c r="A2906" s="12"/>
    </row>
    <row r="2907" spans="1:1">
      <c r="A2907" s="12"/>
    </row>
    <row r="2908" spans="1:1">
      <c r="A2908" s="12"/>
    </row>
    <row r="2909" spans="1:1">
      <c r="A2909" s="12"/>
    </row>
    <row r="2910" spans="1:1">
      <c r="A2910" s="12"/>
    </row>
    <row r="2911" spans="1:1">
      <c r="A2911" s="12"/>
    </row>
    <row r="2912" spans="1:1">
      <c r="A2912" s="12"/>
    </row>
    <row r="2913" spans="1:1">
      <c r="A2913" s="12"/>
    </row>
    <row r="2914" spans="1:1">
      <c r="A2914" s="12"/>
    </row>
    <row r="2915" spans="1:1">
      <c r="A2915" s="12"/>
    </row>
    <row r="2916" spans="1:1">
      <c r="A2916" s="12"/>
    </row>
    <row r="2917" spans="1:1">
      <c r="A2917" s="12"/>
    </row>
    <row r="2918" spans="1:1">
      <c r="A2918" s="12"/>
    </row>
    <row r="2919" spans="1:1">
      <c r="A2919" s="12"/>
    </row>
    <row r="2920" spans="1:1">
      <c r="A2920" s="12"/>
    </row>
    <row r="2921" spans="1:1">
      <c r="A2921" s="12"/>
    </row>
    <row r="2922" spans="1:1">
      <c r="A2922" s="12"/>
    </row>
    <row r="2923" spans="1:1">
      <c r="A2923" s="12"/>
    </row>
    <row r="2924" spans="1:1">
      <c r="A2924" s="12"/>
    </row>
    <row r="2925" spans="1:1">
      <c r="A2925" s="12"/>
    </row>
    <row r="2926" spans="1:1">
      <c r="A2926" s="12"/>
    </row>
    <row r="2927" spans="1:1">
      <c r="A2927" s="12"/>
    </row>
    <row r="2928" spans="1:1">
      <c r="A2928" s="12"/>
    </row>
    <row r="2929" spans="1:1">
      <c r="A2929" s="12"/>
    </row>
    <row r="2930" spans="1:1">
      <c r="A2930" s="12"/>
    </row>
    <row r="2931" spans="1:1">
      <c r="A2931" s="12"/>
    </row>
    <row r="2932" spans="1:1">
      <c r="A2932" s="12"/>
    </row>
    <row r="2933" spans="1:1">
      <c r="A2933" s="12"/>
    </row>
    <row r="2934" spans="1:1">
      <c r="A2934" s="12"/>
    </row>
    <row r="2935" spans="1:1">
      <c r="A2935" s="12"/>
    </row>
    <row r="2936" spans="1:1">
      <c r="A2936" s="12"/>
    </row>
    <row r="2937" spans="1:1">
      <c r="A2937" s="12"/>
    </row>
    <row r="2938" spans="1:1">
      <c r="A2938" s="12"/>
    </row>
    <row r="2939" spans="1:1">
      <c r="A2939" s="12"/>
    </row>
    <row r="2940" spans="1:1">
      <c r="A2940" s="12"/>
    </row>
    <row r="2941" spans="1:1">
      <c r="A2941" s="12"/>
    </row>
    <row r="2942" spans="1:1">
      <c r="A2942" s="12"/>
    </row>
    <row r="2943" spans="1:1">
      <c r="A2943" s="12"/>
    </row>
    <row r="2944" spans="1:1">
      <c r="A2944" s="12"/>
    </row>
    <row r="2945" spans="1:1">
      <c r="A2945" s="12"/>
    </row>
    <row r="2946" spans="1:1">
      <c r="A2946" s="12"/>
    </row>
    <row r="2947" spans="1:1">
      <c r="A2947" s="12"/>
    </row>
    <row r="2948" spans="1:1">
      <c r="A2948" s="12"/>
    </row>
    <row r="2949" spans="1:1">
      <c r="A2949" s="12"/>
    </row>
    <row r="2950" spans="1:1">
      <c r="A2950" s="12"/>
    </row>
    <row r="2951" spans="1:1">
      <c r="A2951" s="12"/>
    </row>
    <row r="2952" spans="1:1">
      <c r="A2952" s="12"/>
    </row>
    <row r="2953" spans="1:1">
      <c r="A2953" s="12"/>
    </row>
    <row r="2954" spans="1:1">
      <c r="A2954" s="12"/>
    </row>
    <row r="2955" spans="1:1">
      <c r="A2955" s="12"/>
    </row>
    <row r="2956" spans="1:1">
      <c r="A2956" s="12"/>
    </row>
    <row r="2957" spans="1:1">
      <c r="A2957" s="12"/>
    </row>
    <row r="2958" spans="1:1">
      <c r="A2958" s="12"/>
    </row>
    <row r="2959" spans="1:1">
      <c r="A2959" s="12"/>
    </row>
    <row r="2960" spans="1:1">
      <c r="A2960" s="12"/>
    </row>
    <row r="2961" spans="1:1">
      <c r="A2961" s="12"/>
    </row>
    <row r="2962" spans="1:1">
      <c r="A2962" s="12"/>
    </row>
    <row r="2963" spans="1:1">
      <c r="A2963" s="12"/>
    </row>
    <row r="2964" spans="1:1">
      <c r="A2964" s="12"/>
    </row>
    <row r="2965" spans="1:1">
      <c r="A2965" s="12"/>
    </row>
    <row r="2966" spans="1:1">
      <c r="A2966" s="12"/>
    </row>
    <row r="2967" spans="1:1">
      <c r="A2967" s="12"/>
    </row>
    <row r="2968" spans="1:1">
      <c r="A2968" s="12"/>
    </row>
    <row r="2969" spans="1:1">
      <c r="A2969" s="12"/>
    </row>
    <row r="2970" spans="1:1">
      <c r="A2970" s="12"/>
    </row>
    <row r="2971" spans="1:1">
      <c r="A2971" s="12"/>
    </row>
    <row r="2972" spans="1:1">
      <c r="A2972" s="12"/>
    </row>
    <row r="2973" spans="1:1">
      <c r="A2973" s="12"/>
    </row>
    <row r="2974" spans="1:1">
      <c r="A2974" s="12"/>
    </row>
    <row r="2975" spans="1:1">
      <c r="A2975" s="12"/>
    </row>
    <row r="2976" spans="1:1">
      <c r="A2976" s="12"/>
    </row>
    <row r="2977" spans="1:1">
      <c r="A2977" s="12"/>
    </row>
    <row r="2978" spans="1:1">
      <c r="A2978" s="12"/>
    </row>
    <row r="2979" spans="1:1">
      <c r="A2979" s="12"/>
    </row>
    <row r="2980" spans="1:1">
      <c r="A2980" s="12"/>
    </row>
    <row r="2981" spans="1:1">
      <c r="A2981" s="12"/>
    </row>
    <row r="2982" spans="1:1">
      <c r="A2982" s="12"/>
    </row>
    <row r="2983" spans="1:1">
      <c r="A2983" s="12"/>
    </row>
    <row r="2984" spans="1:1">
      <c r="A2984" s="12"/>
    </row>
    <row r="2985" spans="1:1">
      <c r="A2985" s="12"/>
    </row>
    <row r="2986" spans="1:1">
      <c r="A2986" s="12"/>
    </row>
    <row r="2987" spans="1:1">
      <c r="A2987" s="12"/>
    </row>
    <row r="2988" spans="1:1">
      <c r="A2988" s="12"/>
    </row>
    <row r="2989" spans="1:1">
      <c r="A2989" s="12"/>
    </row>
    <row r="2990" spans="1:1">
      <c r="A2990" s="12"/>
    </row>
    <row r="2991" spans="1:1">
      <c r="A2991" s="12"/>
    </row>
    <row r="2992" spans="1:1">
      <c r="A2992" s="12"/>
    </row>
    <row r="2993" spans="1:1">
      <c r="A2993" s="12"/>
    </row>
    <row r="2994" spans="1:1">
      <c r="A2994" s="12"/>
    </row>
    <row r="2995" spans="1:1">
      <c r="A2995" s="12"/>
    </row>
    <row r="2996" spans="1:1">
      <c r="A2996" s="12"/>
    </row>
    <row r="2997" spans="1:1">
      <c r="A2997" s="12"/>
    </row>
    <row r="2998" spans="1:1">
      <c r="A2998" s="12"/>
    </row>
    <row r="2999" spans="1:1">
      <c r="A2999" s="12"/>
    </row>
    <row r="3000" spans="1:1">
      <c r="A3000" s="12"/>
    </row>
    <row r="3001" spans="1:1">
      <c r="A3001" s="12"/>
    </row>
    <row r="3002" spans="1:1">
      <c r="A3002" s="12"/>
    </row>
    <row r="3003" spans="1:1">
      <c r="A3003" s="12"/>
    </row>
    <row r="3004" spans="1:1">
      <c r="A3004" s="12"/>
    </row>
    <row r="3005" spans="1:1">
      <c r="A3005" s="12"/>
    </row>
    <row r="3006" spans="1:1">
      <c r="A3006" s="12"/>
    </row>
    <row r="3007" spans="1:1">
      <c r="A3007" s="12"/>
    </row>
    <row r="3008" spans="1:1">
      <c r="A3008" s="12"/>
    </row>
    <row r="3009" spans="1:1">
      <c r="A3009" s="12"/>
    </row>
    <row r="3010" spans="1:1">
      <c r="A3010" s="12"/>
    </row>
    <row r="3011" spans="1:1">
      <c r="A3011" s="12"/>
    </row>
    <row r="3012" spans="1:1">
      <c r="A3012" s="12"/>
    </row>
    <row r="3013" spans="1:1">
      <c r="A3013" s="12"/>
    </row>
    <row r="3014" spans="1:1">
      <c r="A3014" s="12"/>
    </row>
    <row r="3015" spans="1:1">
      <c r="A3015" s="12"/>
    </row>
    <row r="3016" spans="1:1">
      <c r="A3016" s="12"/>
    </row>
    <row r="3017" spans="1:1">
      <c r="A3017" s="12"/>
    </row>
    <row r="3018" spans="1:1">
      <c r="A3018" s="12"/>
    </row>
    <row r="3019" spans="1:1">
      <c r="A3019" s="12"/>
    </row>
    <row r="3020" spans="1:1">
      <c r="A3020" s="12"/>
    </row>
    <row r="3021" spans="1:1">
      <c r="A3021" s="12"/>
    </row>
    <row r="3022" spans="1:1">
      <c r="A3022" s="12"/>
    </row>
    <row r="3023" spans="1:1">
      <c r="A3023" s="12"/>
    </row>
    <row r="3024" spans="1:1">
      <c r="A3024" s="12"/>
    </row>
    <row r="3025" spans="1:1">
      <c r="A3025" s="12"/>
    </row>
    <row r="3026" spans="1:1">
      <c r="A3026" s="12"/>
    </row>
    <row r="3027" spans="1:1">
      <c r="A3027" s="12"/>
    </row>
    <row r="3028" spans="1:1">
      <c r="A3028" s="12"/>
    </row>
    <row r="3029" spans="1:1">
      <c r="A3029" s="12"/>
    </row>
    <row r="3030" spans="1:1">
      <c r="A3030" s="12"/>
    </row>
    <row r="3031" spans="1:1">
      <c r="A3031" s="12"/>
    </row>
    <row r="3032" spans="1:1">
      <c r="A3032" s="12"/>
    </row>
    <row r="3033" spans="1:1">
      <c r="A3033" s="12"/>
    </row>
    <row r="3034" spans="1:1">
      <c r="A3034" s="12"/>
    </row>
    <row r="3035" spans="1:1">
      <c r="A3035" s="12"/>
    </row>
    <row r="3036" spans="1:1">
      <c r="A3036" s="12"/>
    </row>
    <row r="3037" spans="1:1">
      <c r="A3037" s="12"/>
    </row>
    <row r="3038" spans="1:1">
      <c r="A3038" s="12"/>
    </row>
    <row r="3039" spans="1:1">
      <c r="A3039" s="12"/>
    </row>
    <row r="3040" spans="1:1">
      <c r="A3040" s="12"/>
    </row>
    <row r="3041" spans="1:1">
      <c r="A3041" s="12"/>
    </row>
    <row r="3042" spans="1:1">
      <c r="A3042" s="12"/>
    </row>
    <row r="3043" spans="1:1">
      <c r="A3043" s="12"/>
    </row>
    <row r="3044" spans="1:1">
      <c r="A3044" s="12"/>
    </row>
    <row r="3045" spans="1:1">
      <c r="A3045" s="12"/>
    </row>
    <row r="3046" spans="1:1">
      <c r="A3046" s="12"/>
    </row>
    <row r="3047" spans="1:1">
      <c r="A3047" s="12"/>
    </row>
    <row r="3048" spans="1:1">
      <c r="A3048" s="12"/>
    </row>
    <row r="3049" spans="1:1">
      <c r="A3049" s="12"/>
    </row>
    <row r="3050" spans="1:1">
      <c r="A3050" s="12"/>
    </row>
    <row r="3051" spans="1:1">
      <c r="A3051" s="12"/>
    </row>
    <row r="3052" spans="1:1">
      <c r="A3052" s="12"/>
    </row>
    <row r="3053" spans="1:1">
      <c r="A3053" s="12"/>
    </row>
    <row r="3054" spans="1:1">
      <c r="A3054" s="12"/>
    </row>
    <row r="3055" spans="1:1">
      <c r="A3055" s="12"/>
    </row>
    <row r="3056" spans="1:1">
      <c r="A3056" s="12"/>
    </row>
    <row r="3057" spans="1:1">
      <c r="A3057" s="12"/>
    </row>
    <row r="3058" spans="1:1">
      <c r="A3058" s="12"/>
    </row>
    <row r="3059" spans="1:1">
      <c r="A3059" s="12"/>
    </row>
    <row r="3060" spans="1:1">
      <c r="A3060" s="12"/>
    </row>
    <row r="3061" spans="1:1">
      <c r="A3061" s="12"/>
    </row>
    <row r="3062" spans="1:1">
      <c r="A3062" s="12"/>
    </row>
    <row r="3063" spans="1:1">
      <c r="A3063" s="12"/>
    </row>
    <row r="3064" spans="1:1">
      <c r="A3064" s="12"/>
    </row>
    <row r="3065" spans="1:1">
      <c r="A3065" s="12"/>
    </row>
    <row r="3066" spans="1:1">
      <c r="A3066" s="12"/>
    </row>
    <row r="3067" spans="1:1">
      <c r="A3067" s="12"/>
    </row>
    <row r="3068" spans="1:1">
      <c r="A3068" s="12"/>
    </row>
    <row r="3069" spans="1:1">
      <c r="A3069" s="12"/>
    </row>
    <row r="3070" spans="1:1">
      <c r="A3070" s="12"/>
    </row>
    <row r="3071" spans="1:1">
      <c r="A3071" s="12"/>
    </row>
    <row r="3072" spans="1:1">
      <c r="A3072" s="12"/>
    </row>
    <row r="3073" spans="1:1">
      <c r="A3073" s="12"/>
    </row>
    <row r="3074" spans="1:1">
      <c r="A3074" s="12"/>
    </row>
    <row r="3075" spans="1:1">
      <c r="A3075" s="12"/>
    </row>
    <row r="3076" spans="1:1">
      <c r="A3076" s="12"/>
    </row>
    <row r="3077" spans="1:1">
      <c r="A3077" s="12"/>
    </row>
    <row r="3078" spans="1:1">
      <c r="A3078" s="12"/>
    </row>
    <row r="3079" spans="1:1">
      <c r="A3079" s="12"/>
    </row>
    <row r="3080" spans="1:1">
      <c r="A3080" s="12"/>
    </row>
    <row r="3081" spans="1:1">
      <c r="A3081" s="12"/>
    </row>
    <row r="3082" spans="1:1">
      <c r="A3082" s="12"/>
    </row>
    <row r="3083" spans="1:1">
      <c r="A3083" s="12"/>
    </row>
    <row r="3084" spans="1:1">
      <c r="A3084" s="12"/>
    </row>
    <row r="3085" spans="1:1">
      <c r="A3085" s="12"/>
    </row>
    <row r="3086" spans="1:1">
      <c r="A3086" s="12"/>
    </row>
    <row r="3087" spans="1:1">
      <c r="A3087" s="12"/>
    </row>
    <row r="3088" spans="1:1">
      <c r="A3088" s="12"/>
    </row>
    <row r="3089" spans="1:1">
      <c r="A3089" s="12"/>
    </row>
    <row r="3090" spans="1:1">
      <c r="A3090" s="12"/>
    </row>
    <row r="3091" spans="1:1">
      <c r="A3091" s="12"/>
    </row>
    <row r="3092" spans="1:1">
      <c r="A3092" s="12"/>
    </row>
    <row r="3093" spans="1:1">
      <c r="A3093" s="12"/>
    </row>
    <row r="3094" spans="1:1">
      <c r="A3094" s="12"/>
    </row>
    <row r="3095" spans="1:1">
      <c r="A3095" s="12"/>
    </row>
    <row r="3096" spans="1:1">
      <c r="A3096" s="12"/>
    </row>
    <row r="3097" spans="1:1">
      <c r="A3097" s="12"/>
    </row>
    <row r="3098" spans="1:1">
      <c r="A3098" s="12"/>
    </row>
    <row r="3099" spans="1:1">
      <c r="A3099" s="12"/>
    </row>
    <row r="3100" spans="1:1">
      <c r="A3100" s="12"/>
    </row>
    <row r="3101" spans="1:1">
      <c r="A3101" s="12"/>
    </row>
    <row r="3102" spans="1:1">
      <c r="A3102" s="12"/>
    </row>
    <row r="3103" spans="1:1">
      <c r="A3103" s="12"/>
    </row>
    <row r="3104" spans="1:1">
      <c r="A3104" s="12"/>
    </row>
    <row r="3105" spans="1:1">
      <c r="A3105" s="12"/>
    </row>
    <row r="3106" spans="1:1">
      <c r="A3106" s="12"/>
    </row>
    <row r="3107" spans="1:1">
      <c r="A3107" s="12"/>
    </row>
    <row r="3108" spans="1:1">
      <c r="A3108" s="12"/>
    </row>
    <row r="3109" spans="1:1">
      <c r="A3109" s="12"/>
    </row>
    <row r="3110" spans="1:1">
      <c r="A3110" s="12"/>
    </row>
    <row r="3111" spans="1:1">
      <c r="A3111" s="12"/>
    </row>
    <row r="3112" spans="1:1">
      <c r="A3112" s="12"/>
    </row>
    <row r="3113" spans="1:1">
      <c r="A3113" s="12"/>
    </row>
    <row r="3114" spans="1:1">
      <c r="A3114" s="12"/>
    </row>
    <row r="3115" spans="1:1">
      <c r="A3115" s="12"/>
    </row>
    <row r="3116" spans="1:1">
      <c r="A3116" s="12"/>
    </row>
    <row r="3117" spans="1:1">
      <c r="A3117" s="12"/>
    </row>
    <row r="3118" spans="1:1">
      <c r="A3118" s="12"/>
    </row>
    <row r="3119" spans="1:1">
      <c r="A3119" s="12"/>
    </row>
    <row r="3120" spans="1:1">
      <c r="A3120" s="12"/>
    </row>
    <row r="3121" spans="1:1">
      <c r="A3121" s="12"/>
    </row>
    <row r="3122" spans="1:1">
      <c r="A3122" s="12"/>
    </row>
    <row r="3123" spans="1:1">
      <c r="A3123" s="12"/>
    </row>
    <row r="3124" spans="1:1">
      <c r="A3124" s="12"/>
    </row>
    <row r="3125" spans="1:1">
      <c r="A3125" s="12"/>
    </row>
    <row r="3126" spans="1:1">
      <c r="A3126" s="12"/>
    </row>
    <row r="3127" spans="1:1">
      <c r="A3127" s="12"/>
    </row>
    <row r="3128" spans="1:1">
      <c r="A3128" s="12"/>
    </row>
    <row r="3129" spans="1:1">
      <c r="A3129" s="12"/>
    </row>
    <row r="3130" spans="1:1">
      <c r="A3130" s="12"/>
    </row>
    <row r="3131" spans="1:1">
      <c r="A3131" s="12"/>
    </row>
    <row r="3132" spans="1:1">
      <c r="A3132" s="12"/>
    </row>
    <row r="3133" spans="1:1">
      <c r="A3133" s="12"/>
    </row>
    <row r="3134" spans="1:1">
      <c r="A3134" s="12"/>
    </row>
    <row r="3135" spans="1:1">
      <c r="A3135" s="12"/>
    </row>
    <row r="3136" spans="1:1">
      <c r="A3136" s="12"/>
    </row>
    <row r="3137" spans="1:1">
      <c r="A3137" s="12"/>
    </row>
    <row r="3138" spans="1:1">
      <c r="A3138" s="12"/>
    </row>
    <row r="3139" spans="1:1">
      <c r="A3139" s="12"/>
    </row>
    <row r="3140" spans="1:1">
      <c r="A3140" s="12"/>
    </row>
    <row r="3141" spans="1:1">
      <c r="A3141" s="12"/>
    </row>
    <row r="3142" spans="1:1">
      <c r="A3142" s="12"/>
    </row>
    <row r="3143" spans="1:1">
      <c r="A3143" s="12"/>
    </row>
    <row r="3144" spans="1:1">
      <c r="A3144" s="12"/>
    </row>
    <row r="3145" spans="1:1">
      <c r="A3145" s="12"/>
    </row>
    <row r="3146" spans="1:1">
      <c r="A3146" s="12"/>
    </row>
    <row r="3147" spans="1:1">
      <c r="A3147" s="12"/>
    </row>
    <row r="3148" spans="1:1">
      <c r="A3148" s="12"/>
    </row>
    <row r="3149" spans="1:1">
      <c r="A3149" s="12"/>
    </row>
    <row r="3150" spans="1:1">
      <c r="A3150" s="12"/>
    </row>
    <row r="3151" spans="1:1">
      <c r="A3151" s="12"/>
    </row>
    <row r="3152" spans="1:1">
      <c r="A3152" s="12"/>
    </row>
    <row r="3153" spans="1:1">
      <c r="A3153" s="12"/>
    </row>
    <row r="3154" spans="1:1">
      <c r="A3154" s="12"/>
    </row>
    <row r="3155" spans="1:1">
      <c r="A3155" s="12"/>
    </row>
    <row r="3156" spans="1:1">
      <c r="A3156" s="12"/>
    </row>
    <row r="3157" spans="1:1">
      <c r="A3157" s="12"/>
    </row>
    <row r="3158" spans="1:1">
      <c r="A3158" s="12"/>
    </row>
    <row r="3159" spans="1:1">
      <c r="A3159" s="12"/>
    </row>
    <row r="3160" spans="1:1">
      <c r="A3160" s="12"/>
    </row>
    <row r="3161" spans="1:1">
      <c r="A3161" s="12"/>
    </row>
    <row r="3162" spans="1:1">
      <c r="A3162" s="12"/>
    </row>
    <row r="3163" spans="1:1">
      <c r="A3163" s="12"/>
    </row>
    <row r="3164" spans="1:1">
      <c r="A3164" s="12"/>
    </row>
    <row r="3165" spans="1:1">
      <c r="A3165" s="12"/>
    </row>
    <row r="3166" spans="1:1">
      <c r="A3166" s="12"/>
    </row>
    <row r="3167" spans="1:1">
      <c r="A3167" s="12"/>
    </row>
    <row r="3168" spans="1:1">
      <c r="A3168" s="12"/>
    </row>
    <row r="3169" spans="1:1">
      <c r="A3169" s="12"/>
    </row>
    <row r="3170" spans="1:1">
      <c r="A3170" s="12"/>
    </row>
    <row r="3171" spans="1:1">
      <c r="A3171" s="12"/>
    </row>
    <row r="3172" spans="1:1">
      <c r="A3172" s="12"/>
    </row>
    <row r="3173" spans="1:1">
      <c r="A3173" s="12"/>
    </row>
    <row r="3174" spans="1:1">
      <c r="A3174" s="12"/>
    </row>
    <row r="3175" spans="1:1">
      <c r="A3175" s="12"/>
    </row>
    <row r="3176" spans="1:1">
      <c r="A3176" s="12"/>
    </row>
    <row r="3177" spans="1:1">
      <c r="A3177" s="12"/>
    </row>
    <row r="3178" spans="1:1">
      <c r="A3178" s="12"/>
    </row>
    <row r="3179" spans="1:1">
      <c r="A3179" s="12"/>
    </row>
    <row r="3180" spans="1:1">
      <c r="A3180" s="12"/>
    </row>
    <row r="3181" spans="1:1">
      <c r="A3181" s="12"/>
    </row>
    <row r="3182" spans="1:1">
      <c r="A3182" s="12"/>
    </row>
    <row r="3183" spans="1:1">
      <c r="A3183" s="12"/>
    </row>
    <row r="3184" spans="1:1">
      <c r="A3184" s="12"/>
    </row>
    <row r="3185" spans="1:1">
      <c r="A3185" s="12"/>
    </row>
    <row r="3186" spans="1:1">
      <c r="A3186" s="12"/>
    </row>
    <row r="3187" spans="1:1">
      <c r="A3187" s="12"/>
    </row>
    <row r="3188" spans="1:1">
      <c r="A3188" s="12"/>
    </row>
    <row r="3189" spans="1:1">
      <c r="A3189" s="12"/>
    </row>
    <row r="3190" spans="1:1">
      <c r="A3190" s="12"/>
    </row>
    <row r="3191" spans="1:1">
      <c r="A3191" s="12"/>
    </row>
    <row r="3192" spans="1:1">
      <c r="A3192" s="12"/>
    </row>
    <row r="3193" spans="1:1">
      <c r="A3193" s="12"/>
    </row>
    <row r="3194" spans="1:1">
      <c r="A3194" s="12"/>
    </row>
    <row r="3195" spans="1:1">
      <c r="A3195" s="12"/>
    </row>
    <row r="3196" spans="1:1">
      <c r="A3196" s="12"/>
    </row>
    <row r="3197" spans="1:1">
      <c r="A3197" s="12"/>
    </row>
    <row r="3198" spans="1:1">
      <c r="A3198" s="12"/>
    </row>
    <row r="3199" spans="1:1">
      <c r="A3199" s="12"/>
    </row>
    <row r="3200" spans="1:1">
      <c r="A3200" s="12"/>
    </row>
    <row r="3201" spans="1:1">
      <c r="A3201" s="12"/>
    </row>
    <row r="3202" spans="1:1">
      <c r="A3202" s="12"/>
    </row>
    <row r="3203" spans="1:1">
      <c r="A3203" s="12"/>
    </row>
    <row r="3204" spans="1:1">
      <c r="A3204" s="12"/>
    </row>
    <row r="3205" spans="1:1">
      <c r="A3205" s="12"/>
    </row>
    <row r="3206" spans="1:1">
      <c r="A3206" s="12"/>
    </row>
    <row r="3207" spans="1:1">
      <c r="A3207" s="12"/>
    </row>
    <row r="3208" spans="1:1">
      <c r="A3208" s="12"/>
    </row>
    <row r="3209" spans="1:1">
      <c r="A3209" s="12"/>
    </row>
    <row r="3210" spans="1:1">
      <c r="A3210" s="12"/>
    </row>
    <row r="3211" spans="1:1">
      <c r="A3211" s="12"/>
    </row>
    <row r="3212" spans="1:1">
      <c r="A3212" s="12"/>
    </row>
    <row r="3213" spans="1:1">
      <c r="A3213" s="12"/>
    </row>
    <row r="3214" spans="1:1">
      <c r="A3214" s="12"/>
    </row>
    <row r="3215" spans="1:1">
      <c r="A3215" s="12"/>
    </row>
    <row r="3216" spans="1:1">
      <c r="A3216" s="12"/>
    </row>
    <row r="3217" spans="1:1">
      <c r="A3217" s="12"/>
    </row>
    <row r="3218" spans="1:1">
      <c r="A3218" s="12"/>
    </row>
    <row r="3219" spans="1:1">
      <c r="A3219" s="12"/>
    </row>
    <row r="3220" spans="1:1">
      <c r="A3220" s="12"/>
    </row>
    <row r="3221" spans="1:1">
      <c r="A3221" s="12"/>
    </row>
    <row r="3222" spans="1:1">
      <c r="A3222" s="12"/>
    </row>
    <row r="3223" spans="1:1">
      <c r="A3223" s="12"/>
    </row>
    <row r="3224" spans="1:1">
      <c r="A3224" s="12"/>
    </row>
    <row r="3225" spans="1:1">
      <c r="A3225" s="12"/>
    </row>
    <row r="3226" spans="1:1">
      <c r="A3226" s="12"/>
    </row>
    <row r="3227" spans="1:1">
      <c r="A3227" s="12"/>
    </row>
    <row r="3228" spans="1:1">
      <c r="A3228" s="12"/>
    </row>
    <row r="3229" spans="1:1">
      <c r="A3229" s="12"/>
    </row>
    <row r="3230" spans="1:1">
      <c r="A3230" s="12"/>
    </row>
    <row r="3231" spans="1:1">
      <c r="A3231" s="12"/>
    </row>
    <row r="3232" spans="1:1">
      <c r="A3232" s="12"/>
    </row>
    <row r="3233" spans="1:1">
      <c r="A3233" s="12"/>
    </row>
    <row r="3234" spans="1:1">
      <c r="A3234" s="12"/>
    </row>
    <row r="3235" spans="1:1">
      <c r="A3235" s="12"/>
    </row>
    <row r="3236" spans="1:1">
      <c r="A3236" s="12"/>
    </row>
    <row r="3237" spans="1:1">
      <c r="A3237" s="12"/>
    </row>
    <row r="3238" spans="1:1">
      <c r="A3238" s="12"/>
    </row>
    <row r="3239" spans="1:1">
      <c r="A3239" s="12"/>
    </row>
    <row r="3240" spans="1:1">
      <c r="A3240" s="12"/>
    </row>
    <row r="3241" spans="1:1">
      <c r="A3241" s="12"/>
    </row>
    <row r="3242" spans="1:1">
      <c r="A3242" s="12"/>
    </row>
    <row r="3243" spans="1:1">
      <c r="A3243" s="12"/>
    </row>
    <row r="3244" spans="1:1">
      <c r="A3244" s="12"/>
    </row>
    <row r="3245" spans="1:1">
      <c r="A3245" s="12"/>
    </row>
    <row r="3246" spans="1:1">
      <c r="A3246" s="12"/>
    </row>
    <row r="3247" spans="1:1">
      <c r="A3247" s="12"/>
    </row>
    <row r="3248" spans="1:1">
      <c r="A3248" s="12"/>
    </row>
    <row r="3249" spans="1:1">
      <c r="A3249" s="12"/>
    </row>
    <row r="3250" spans="1:1">
      <c r="A3250" s="12"/>
    </row>
    <row r="3251" spans="1:1">
      <c r="A3251" s="12"/>
    </row>
    <row r="3252" spans="1:1">
      <c r="A3252" s="12"/>
    </row>
    <row r="3253" spans="1:1">
      <c r="A3253" s="12"/>
    </row>
    <row r="3254" spans="1:1">
      <c r="A3254" s="12"/>
    </row>
    <row r="3255" spans="1:1">
      <c r="A3255" s="12"/>
    </row>
    <row r="3256" spans="1:1">
      <c r="A3256" s="12"/>
    </row>
    <row r="3257" spans="1:1">
      <c r="A3257" s="12"/>
    </row>
    <row r="3258" spans="1:1">
      <c r="A3258" s="12"/>
    </row>
    <row r="3259" spans="1:1">
      <c r="A3259" s="12"/>
    </row>
    <row r="3260" spans="1:1">
      <c r="A3260" s="12"/>
    </row>
    <row r="3261" spans="1:1">
      <c r="A3261" s="12"/>
    </row>
    <row r="3262" spans="1:1">
      <c r="A3262" s="12"/>
    </row>
    <row r="3263" spans="1:1">
      <c r="A3263" s="12"/>
    </row>
    <row r="3264" spans="1:1">
      <c r="A3264" s="12"/>
    </row>
    <row r="3265" spans="1:1">
      <c r="A3265" s="12"/>
    </row>
    <row r="3266" spans="1:1">
      <c r="A3266" s="12"/>
    </row>
    <row r="3267" spans="1:1">
      <c r="A3267" s="12"/>
    </row>
    <row r="3268" spans="1:1">
      <c r="A3268" s="12"/>
    </row>
    <row r="3269" spans="1:1">
      <c r="A3269" s="12"/>
    </row>
    <row r="3270" spans="1:1">
      <c r="A3270" s="12"/>
    </row>
    <row r="3271" spans="1:1">
      <c r="A3271" s="12"/>
    </row>
    <row r="3272" spans="1:1">
      <c r="A3272" s="12"/>
    </row>
    <row r="3273" spans="1:1">
      <c r="A3273" s="12"/>
    </row>
    <row r="3274" spans="1:1">
      <c r="A3274" s="12"/>
    </row>
    <row r="3275" spans="1:1">
      <c r="A3275" s="12"/>
    </row>
    <row r="3276" spans="1:1">
      <c r="A3276" s="12"/>
    </row>
    <row r="3277" spans="1:1">
      <c r="A3277" s="12"/>
    </row>
    <row r="3278" spans="1:1">
      <c r="A3278" s="12"/>
    </row>
    <row r="3279" spans="1:1">
      <c r="A3279" s="12"/>
    </row>
    <row r="3280" spans="1:1">
      <c r="A3280" s="12"/>
    </row>
    <row r="3281" spans="1:1">
      <c r="A3281" s="12"/>
    </row>
    <row r="3282" spans="1:1">
      <c r="A3282" s="12"/>
    </row>
    <row r="3283" spans="1:1">
      <c r="A3283" s="12"/>
    </row>
    <row r="3284" spans="1:1">
      <c r="A3284" s="12"/>
    </row>
    <row r="3285" spans="1:1">
      <c r="A3285" s="12"/>
    </row>
    <row r="3286" spans="1:1">
      <c r="A3286" s="12"/>
    </row>
    <row r="3287" spans="1:1">
      <c r="A3287" s="12"/>
    </row>
    <row r="3288" spans="1:1">
      <c r="A3288" s="12"/>
    </row>
    <row r="3289" spans="1:1">
      <c r="A3289" s="12"/>
    </row>
    <row r="3290" spans="1:1">
      <c r="A3290" s="12"/>
    </row>
    <row r="3291" spans="1:1">
      <c r="A3291" s="12"/>
    </row>
    <row r="3292" spans="1:1">
      <c r="A3292" s="12"/>
    </row>
    <row r="3293" spans="1:1">
      <c r="A3293" s="12"/>
    </row>
    <row r="3294" spans="1:1">
      <c r="A3294" s="12"/>
    </row>
    <row r="3295" spans="1:1">
      <c r="A3295" s="12"/>
    </row>
    <row r="3296" spans="1:1">
      <c r="A3296" s="12"/>
    </row>
    <row r="3297" spans="1:1">
      <c r="A3297" s="12"/>
    </row>
    <row r="3298" spans="1:1">
      <c r="A3298" s="12"/>
    </row>
    <row r="3299" spans="1:1">
      <c r="A3299" s="12"/>
    </row>
    <row r="3300" spans="1:1">
      <c r="A3300" s="12"/>
    </row>
    <row r="3301" spans="1:1">
      <c r="A3301" s="12"/>
    </row>
    <row r="3302" spans="1:1">
      <c r="A3302" s="12"/>
    </row>
    <row r="3303" spans="1:1">
      <c r="A3303" s="12"/>
    </row>
    <row r="3304" spans="1:1">
      <c r="A3304" s="12"/>
    </row>
    <row r="3305" spans="1:1">
      <c r="A3305" s="12"/>
    </row>
    <row r="3306" spans="1:1">
      <c r="A3306" s="12"/>
    </row>
    <row r="3307" spans="1:1">
      <c r="A3307" s="12"/>
    </row>
    <row r="3308" spans="1:1">
      <c r="A3308" s="12"/>
    </row>
    <row r="3309" spans="1:1">
      <c r="A3309" s="12"/>
    </row>
    <row r="3310" spans="1:1">
      <c r="A3310" s="12"/>
    </row>
    <row r="3311" spans="1:1">
      <c r="A3311" s="12"/>
    </row>
    <row r="3312" spans="1:1">
      <c r="A3312" s="12"/>
    </row>
    <row r="3313" spans="1:1">
      <c r="A3313" s="12"/>
    </row>
    <row r="3314" spans="1:1">
      <c r="A3314" s="12"/>
    </row>
    <row r="3315" spans="1:1">
      <c r="A3315" s="12"/>
    </row>
    <row r="3316" spans="1:1">
      <c r="A3316" s="12"/>
    </row>
    <row r="3317" spans="1:1">
      <c r="A3317" s="12"/>
    </row>
    <row r="3318" spans="1:1">
      <c r="A3318" s="12"/>
    </row>
    <row r="3319" spans="1:1">
      <c r="A3319" s="12"/>
    </row>
    <row r="3320" spans="1:1">
      <c r="A3320" s="12"/>
    </row>
    <row r="3321" spans="1:1">
      <c r="A3321" s="12"/>
    </row>
    <row r="3322" spans="1:1">
      <c r="A3322" s="12"/>
    </row>
    <row r="3323" spans="1:1">
      <c r="A3323" s="12"/>
    </row>
    <row r="3324" spans="1:1">
      <c r="A3324" s="12"/>
    </row>
    <row r="3325" spans="1:1">
      <c r="A3325" s="12"/>
    </row>
    <row r="3326" spans="1:1">
      <c r="A3326" s="12"/>
    </row>
    <row r="3327" spans="1:1">
      <c r="A3327" s="12"/>
    </row>
    <row r="3328" spans="1:1">
      <c r="A3328" s="12"/>
    </row>
    <row r="3329" spans="1:1">
      <c r="A3329" s="12"/>
    </row>
    <row r="3330" spans="1:1">
      <c r="A3330" s="12"/>
    </row>
    <row r="3331" spans="1:1">
      <c r="A3331" s="12"/>
    </row>
    <row r="3332" spans="1:1">
      <c r="A3332" s="12"/>
    </row>
    <row r="3333" spans="1:1">
      <c r="A3333" s="12"/>
    </row>
    <row r="3334" spans="1:1">
      <c r="A3334" s="12"/>
    </row>
    <row r="3335" spans="1:1">
      <c r="A3335" s="12"/>
    </row>
    <row r="3336" spans="1:1">
      <c r="A3336" s="12"/>
    </row>
    <row r="3337" spans="1:1">
      <c r="A3337" s="12"/>
    </row>
    <row r="3338" spans="1:1">
      <c r="A3338" s="12"/>
    </row>
    <row r="3339" spans="1:1">
      <c r="A3339" s="12"/>
    </row>
    <row r="3340" spans="1:1">
      <c r="A3340" s="12"/>
    </row>
    <row r="3341" spans="1:1">
      <c r="A3341" s="12"/>
    </row>
    <row r="3342" spans="1:1">
      <c r="A3342" s="12"/>
    </row>
    <row r="3343" spans="1:1">
      <c r="A3343" s="12"/>
    </row>
    <row r="3344" spans="1:1">
      <c r="A3344" s="12"/>
    </row>
    <row r="3345" spans="1:1">
      <c r="A3345" s="12"/>
    </row>
    <row r="3346" spans="1:1">
      <c r="A3346" s="12"/>
    </row>
    <row r="3347" spans="1:1">
      <c r="A3347" s="12"/>
    </row>
    <row r="3348" spans="1:1">
      <c r="A3348" s="12"/>
    </row>
    <row r="3349" spans="1:1">
      <c r="A3349" s="12"/>
    </row>
    <row r="3350" spans="1:1">
      <c r="A3350" s="12"/>
    </row>
    <row r="3351" spans="1:1">
      <c r="A3351" s="12"/>
    </row>
    <row r="3352" spans="1:1">
      <c r="A3352" s="12"/>
    </row>
    <row r="3353" spans="1:1">
      <c r="A3353" s="12"/>
    </row>
    <row r="3354" spans="1:1">
      <c r="A3354" s="12"/>
    </row>
    <row r="3355" spans="1:1">
      <c r="A3355" s="12"/>
    </row>
    <row r="3356" spans="1:1">
      <c r="A3356" s="12"/>
    </row>
    <row r="3357" spans="1:1">
      <c r="A3357" s="12"/>
    </row>
    <row r="3358" spans="1:1">
      <c r="A3358" s="12"/>
    </row>
    <row r="3359" spans="1:1">
      <c r="A3359" s="12"/>
    </row>
    <row r="3360" spans="1:1">
      <c r="A3360" s="12"/>
    </row>
    <row r="3361" spans="1:1">
      <c r="A3361" s="12"/>
    </row>
    <row r="3362" spans="1:1">
      <c r="A3362" s="12"/>
    </row>
    <row r="3363" spans="1:1">
      <c r="A3363" s="12"/>
    </row>
    <row r="3364" spans="1:1">
      <c r="A3364" s="12"/>
    </row>
    <row r="3365" spans="1:1">
      <c r="A3365" s="12"/>
    </row>
    <row r="3366" spans="1:1">
      <c r="A3366" s="12"/>
    </row>
    <row r="3367" spans="1:1">
      <c r="A3367" s="12"/>
    </row>
    <row r="3368" spans="1:1">
      <c r="A3368" s="12"/>
    </row>
    <row r="3369" spans="1:1">
      <c r="A3369" s="12"/>
    </row>
    <row r="3370" spans="1:1">
      <c r="A3370" s="12"/>
    </row>
    <row r="3371" spans="1:1">
      <c r="A3371" s="12"/>
    </row>
    <row r="3372" spans="1:1">
      <c r="A3372" s="12"/>
    </row>
    <row r="3373" spans="1:1">
      <c r="A3373" s="12"/>
    </row>
    <row r="3374" spans="1:1">
      <c r="A3374" s="12"/>
    </row>
    <row r="3375" spans="1:1">
      <c r="A3375" s="12"/>
    </row>
    <row r="3376" spans="1:1">
      <c r="A3376" s="12"/>
    </row>
    <row r="3377" spans="1:1">
      <c r="A3377" s="12"/>
    </row>
    <row r="3378" spans="1:1">
      <c r="A3378" s="12"/>
    </row>
    <row r="3379" spans="1:1">
      <c r="A3379" s="12"/>
    </row>
    <row r="3380" spans="1:1">
      <c r="A3380" s="12"/>
    </row>
    <row r="3381" spans="1:1">
      <c r="A3381" s="12"/>
    </row>
    <row r="3382" spans="1:1">
      <c r="A3382" s="12"/>
    </row>
    <row r="3383" spans="1:1">
      <c r="A3383" s="12"/>
    </row>
    <row r="3384" spans="1:1">
      <c r="A3384" s="12"/>
    </row>
    <row r="3385" spans="1:1">
      <c r="A3385" s="12"/>
    </row>
    <row r="3386" spans="1:1">
      <c r="A3386" s="12"/>
    </row>
    <row r="3387" spans="1:1">
      <c r="A3387" s="12"/>
    </row>
    <row r="3388" spans="1:1">
      <c r="A3388" s="12"/>
    </row>
    <row r="3389" spans="1:1">
      <c r="A3389" s="12"/>
    </row>
    <row r="3390" spans="1:1">
      <c r="A3390" s="12"/>
    </row>
    <row r="3391" spans="1:1">
      <c r="A3391" s="12"/>
    </row>
    <row r="3392" spans="1:1">
      <c r="A3392" s="12"/>
    </row>
    <row r="3393" spans="1:1">
      <c r="A3393" s="12"/>
    </row>
    <row r="3394" spans="1:1">
      <c r="A3394" s="12"/>
    </row>
    <row r="3395" spans="1:1">
      <c r="A3395" s="12"/>
    </row>
    <row r="3396" spans="1:1">
      <c r="A3396" s="12"/>
    </row>
    <row r="3397" spans="1:1">
      <c r="A3397" s="12"/>
    </row>
    <row r="3398" spans="1:1">
      <c r="A3398" s="12"/>
    </row>
    <row r="3399" spans="1:1">
      <c r="A3399" s="12"/>
    </row>
    <row r="3400" spans="1:1">
      <c r="A3400" s="12"/>
    </row>
    <row r="3401" spans="1:1">
      <c r="A3401" s="12"/>
    </row>
    <row r="3402" spans="1:1">
      <c r="A3402" s="12"/>
    </row>
    <row r="3403" spans="1:1">
      <c r="A3403" s="12"/>
    </row>
    <row r="3404" spans="1:1">
      <c r="A3404" s="12"/>
    </row>
    <row r="3405" spans="1:1">
      <c r="A3405" s="12"/>
    </row>
    <row r="3406" spans="1:1">
      <c r="A3406" s="12"/>
    </row>
    <row r="3407" spans="1:1">
      <c r="A3407" s="12"/>
    </row>
    <row r="3408" spans="1:1">
      <c r="A3408" s="12"/>
    </row>
    <row r="3409" spans="1:1">
      <c r="A3409" s="12"/>
    </row>
    <row r="3410" spans="1:1">
      <c r="A3410" s="12"/>
    </row>
    <row r="3411" spans="1:1">
      <c r="A3411" s="12"/>
    </row>
    <row r="3412" spans="1:1">
      <c r="A3412" s="12"/>
    </row>
    <row r="3413" spans="1:1">
      <c r="A3413" s="12"/>
    </row>
    <row r="3414" spans="1:1">
      <c r="A3414" s="12"/>
    </row>
    <row r="3415" spans="1:1">
      <c r="A3415" s="12"/>
    </row>
    <row r="3416" spans="1:1">
      <c r="A3416" s="12"/>
    </row>
    <row r="3417" spans="1:1">
      <c r="A3417" s="12"/>
    </row>
    <row r="3418" spans="1:1">
      <c r="A3418" s="12"/>
    </row>
    <row r="3419" spans="1:1">
      <c r="A3419" s="12"/>
    </row>
    <row r="3420" spans="1:1">
      <c r="A3420" s="12"/>
    </row>
    <row r="3421" spans="1:1">
      <c r="A3421" s="12"/>
    </row>
    <row r="3422" spans="1:1">
      <c r="A3422" s="12"/>
    </row>
    <row r="3423" spans="1:1">
      <c r="A3423" s="12"/>
    </row>
    <row r="3424" spans="1:1">
      <c r="A3424" s="12"/>
    </row>
    <row r="3425" spans="1:1">
      <c r="A3425" s="12"/>
    </row>
    <row r="3426" spans="1:1">
      <c r="A3426" s="12"/>
    </row>
    <row r="3427" spans="1:1">
      <c r="A3427" s="12"/>
    </row>
    <row r="3428" spans="1:1">
      <c r="A3428" s="12"/>
    </row>
    <row r="3429" spans="1:1">
      <c r="A3429" s="12"/>
    </row>
    <row r="3430" spans="1:1">
      <c r="A3430" s="12"/>
    </row>
    <row r="3431" spans="1:1">
      <c r="A3431" s="12"/>
    </row>
    <row r="3432" spans="1:1">
      <c r="A3432" s="12"/>
    </row>
    <row r="3433" spans="1:1">
      <c r="A3433" s="12"/>
    </row>
    <row r="3434" spans="1:1">
      <c r="A3434" s="12"/>
    </row>
    <row r="3435" spans="1:1">
      <c r="A3435" s="12"/>
    </row>
    <row r="3436" spans="1:1">
      <c r="A3436" s="12"/>
    </row>
    <row r="3437" spans="1:1">
      <c r="A3437" s="12"/>
    </row>
    <row r="3438" spans="1:1">
      <c r="A3438" s="12"/>
    </row>
    <row r="3439" spans="1:1">
      <c r="A3439" s="12"/>
    </row>
    <row r="3440" spans="1:1">
      <c r="A3440" s="12"/>
    </row>
    <row r="3441" spans="1:1">
      <c r="A3441" s="12"/>
    </row>
    <row r="3442" spans="1:1">
      <c r="A3442" s="12"/>
    </row>
    <row r="3443" spans="1:1">
      <c r="A3443" s="12"/>
    </row>
    <row r="3444" spans="1:1">
      <c r="A3444" s="12"/>
    </row>
    <row r="3445" spans="1:1">
      <c r="A3445" s="12"/>
    </row>
    <row r="3446" spans="1:1">
      <c r="A3446" s="12"/>
    </row>
    <row r="3447" spans="1:1">
      <c r="A3447" s="12"/>
    </row>
    <row r="3448" spans="1:1">
      <c r="A3448" s="12"/>
    </row>
    <row r="3449" spans="1:1">
      <c r="A3449" s="12"/>
    </row>
    <row r="3450" spans="1:1">
      <c r="A3450" s="12"/>
    </row>
    <row r="3451" spans="1:1">
      <c r="A3451" s="12"/>
    </row>
    <row r="3452" spans="1:1">
      <c r="A3452" s="12"/>
    </row>
    <row r="3453" spans="1:1">
      <c r="A3453" s="12"/>
    </row>
    <row r="3454" spans="1:1">
      <c r="A3454" s="12"/>
    </row>
    <row r="3455" spans="1:1">
      <c r="A3455" s="12"/>
    </row>
    <row r="3456" spans="1:1">
      <c r="A3456" s="12"/>
    </row>
    <row r="3457" spans="1:1">
      <c r="A3457" s="12"/>
    </row>
    <row r="3458" spans="1:1">
      <c r="A3458" s="12"/>
    </row>
    <row r="3459" spans="1:1">
      <c r="A3459" s="12"/>
    </row>
    <row r="3460" spans="1:1">
      <c r="A3460" s="12"/>
    </row>
    <row r="3461" spans="1:1">
      <c r="A3461" s="12"/>
    </row>
    <row r="3462" spans="1:1">
      <c r="A3462" s="12"/>
    </row>
    <row r="3463" spans="1:1">
      <c r="A3463" s="12"/>
    </row>
    <row r="3464" spans="1:1">
      <c r="A3464" s="12"/>
    </row>
    <row r="3465" spans="1:1">
      <c r="A3465" s="12"/>
    </row>
    <row r="3466" spans="1:1">
      <c r="A3466" s="12"/>
    </row>
    <row r="3467" spans="1:1">
      <c r="A3467" s="12"/>
    </row>
    <row r="3468" spans="1:1">
      <c r="A3468" s="12"/>
    </row>
    <row r="3469" spans="1:1">
      <c r="A3469" s="12"/>
    </row>
    <row r="3470" spans="1:1">
      <c r="A3470" s="12"/>
    </row>
    <row r="3471" spans="1:1">
      <c r="A3471" s="12"/>
    </row>
    <row r="3472" spans="1:1">
      <c r="A3472" s="12"/>
    </row>
    <row r="3473" spans="1:1">
      <c r="A3473" s="12"/>
    </row>
    <row r="3474" spans="1:1">
      <c r="A3474" s="12"/>
    </row>
    <row r="3475" spans="1:1">
      <c r="A3475" s="12"/>
    </row>
    <row r="3476" spans="1:1">
      <c r="A3476" s="12"/>
    </row>
    <row r="3477" spans="1:1">
      <c r="A3477" s="12"/>
    </row>
    <row r="3478" spans="1:1">
      <c r="A3478" s="12"/>
    </row>
    <row r="3479" spans="1:1">
      <c r="A3479" s="12"/>
    </row>
    <row r="3480" spans="1:1">
      <c r="A3480" s="12"/>
    </row>
    <row r="3481" spans="1:1">
      <c r="A3481" s="12"/>
    </row>
    <row r="3482" spans="1:1">
      <c r="A3482" s="12"/>
    </row>
    <row r="3483" spans="1:1">
      <c r="A3483" s="12"/>
    </row>
    <row r="3484" spans="1:1">
      <c r="A3484" s="12"/>
    </row>
    <row r="3485" spans="1:1">
      <c r="A3485" s="12"/>
    </row>
    <row r="3486" spans="1:1">
      <c r="A3486" s="12"/>
    </row>
    <row r="3487" spans="1:1">
      <c r="A3487" s="12"/>
    </row>
    <row r="3488" spans="1:1">
      <c r="A3488" s="12"/>
    </row>
    <row r="3489" spans="1:1">
      <c r="A3489" s="12"/>
    </row>
    <row r="3490" spans="1:1">
      <c r="A3490" s="12"/>
    </row>
    <row r="3491" spans="1:1">
      <c r="A3491" s="12"/>
    </row>
    <row r="3492" spans="1:1">
      <c r="A3492" s="12"/>
    </row>
    <row r="3493" spans="1:1">
      <c r="A3493" s="12"/>
    </row>
    <row r="3494" spans="1:1">
      <c r="A3494" s="12"/>
    </row>
    <row r="3495" spans="1:1">
      <c r="A3495" s="12"/>
    </row>
    <row r="3496" spans="1:1">
      <c r="A3496" s="12"/>
    </row>
    <row r="3497" spans="1:1">
      <c r="A3497" s="12"/>
    </row>
    <row r="3498" spans="1:1">
      <c r="A3498" s="12"/>
    </row>
    <row r="3499" spans="1:1">
      <c r="A3499" s="12"/>
    </row>
    <row r="3500" spans="1:1">
      <c r="A3500" s="12"/>
    </row>
    <row r="3501" spans="1:1">
      <c r="A3501" s="12"/>
    </row>
    <row r="3502" spans="1:1">
      <c r="A3502" s="12"/>
    </row>
    <row r="3503" spans="1:1">
      <c r="A3503" s="12"/>
    </row>
    <row r="3504" spans="1:1">
      <c r="A3504" s="12"/>
    </row>
    <row r="3505" spans="1:1">
      <c r="A3505" s="12"/>
    </row>
    <row r="3506" spans="1:1">
      <c r="A3506" s="12"/>
    </row>
    <row r="3507" spans="1:1">
      <c r="A3507" s="12"/>
    </row>
    <row r="3508" spans="1:1">
      <c r="A3508" s="12"/>
    </row>
    <row r="3509" spans="1:1">
      <c r="A3509" s="12"/>
    </row>
    <row r="3510" spans="1:1">
      <c r="A3510" s="12"/>
    </row>
    <row r="3511" spans="1:1">
      <c r="A3511" s="12"/>
    </row>
    <row r="3512" spans="1:1">
      <c r="A3512" s="12"/>
    </row>
    <row r="3513" spans="1:1">
      <c r="A3513" s="12"/>
    </row>
    <row r="3514" spans="1:1">
      <c r="A3514" s="12"/>
    </row>
    <row r="3515" spans="1:1">
      <c r="A3515" s="12"/>
    </row>
    <row r="3516" spans="1:1">
      <c r="A3516" s="12"/>
    </row>
    <row r="3517" spans="1:1">
      <c r="A3517" s="12"/>
    </row>
    <row r="3518" spans="1:1">
      <c r="A3518" s="12"/>
    </row>
    <row r="3519" spans="1:1">
      <c r="A3519" s="12"/>
    </row>
    <row r="3520" spans="1:1">
      <c r="A3520" s="12"/>
    </row>
    <row r="3521" spans="1:1">
      <c r="A3521" s="12"/>
    </row>
    <row r="3522" spans="1:1">
      <c r="A3522" s="12"/>
    </row>
    <row r="3523" spans="1:1">
      <c r="A3523" s="12"/>
    </row>
    <row r="3524" spans="1:1">
      <c r="A3524" s="12"/>
    </row>
    <row r="3525" spans="1:1">
      <c r="A3525" s="12"/>
    </row>
    <row r="3526" spans="1:1">
      <c r="A3526" s="12"/>
    </row>
    <row r="3527" spans="1:1">
      <c r="A3527" s="12"/>
    </row>
    <row r="3528" spans="1:1">
      <c r="A3528" s="12"/>
    </row>
    <row r="3529" spans="1:1">
      <c r="A3529" s="12"/>
    </row>
    <row r="3530" spans="1:1">
      <c r="A3530" s="12"/>
    </row>
    <row r="3531" spans="1:1">
      <c r="A3531" s="12"/>
    </row>
    <row r="3532" spans="1:1">
      <c r="A3532" s="12"/>
    </row>
    <row r="3533" spans="1:1">
      <c r="A3533" s="12"/>
    </row>
    <row r="3534" spans="1:1">
      <c r="A3534" s="12"/>
    </row>
    <row r="3535" spans="1:1">
      <c r="A3535" s="12"/>
    </row>
    <row r="3536" spans="1:1">
      <c r="A3536" s="12"/>
    </row>
    <row r="3537" spans="1:1">
      <c r="A3537" s="12"/>
    </row>
    <row r="3538" spans="1:1">
      <c r="A3538" s="12"/>
    </row>
    <row r="3539" spans="1:1">
      <c r="A3539" s="12"/>
    </row>
    <row r="3540" spans="1:1">
      <c r="A3540" s="12"/>
    </row>
    <row r="3541" spans="1:1">
      <c r="A3541" s="12"/>
    </row>
    <row r="3542" spans="1:1">
      <c r="A3542" s="12"/>
    </row>
    <row r="3543" spans="1:1">
      <c r="A3543" s="12"/>
    </row>
    <row r="3544" spans="1:1">
      <c r="A3544" s="12"/>
    </row>
    <row r="3545" spans="1:1">
      <c r="A3545" s="12"/>
    </row>
    <row r="3546" spans="1:1">
      <c r="A3546" s="12"/>
    </row>
    <row r="3547" spans="1:1">
      <c r="A3547" s="12"/>
    </row>
    <row r="3548" spans="1:1">
      <c r="A3548" s="12"/>
    </row>
    <row r="3549" spans="1:1">
      <c r="A3549" s="12"/>
    </row>
    <row r="3550" spans="1:1">
      <c r="A3550" s="12"/>
    </row>
    <row r="3551" spans="1:1">
      <c r="A3551" s="12"/>
    </row>
    <row r="3552" spans="1:1">
      <c r="A3552" s="12"/>
    </row>
    <row r="3553" spans="1:1">
      <c r="A3553" s="12"/>
    </row>
    <row r="3554" spans="1:1">
      <c r="A3554" s="12"/>
    </row>
    <row r="3555" spans="1:1">
      <c r="A3555" s="12"/>
    </row>
    <row r="3556" spans="1:1">
      <c r="A3556" s="12"/>
    </row>
    <row r="3557" spans="1:1">
      <c r="A3557" s="12"/>
    </row>
    <row r="3558" spans="1:1">
      <c r="A3558" s="12"/>
    </row>
    <row r="3559" spans="1:1">
      <c r="A3559" s="12"/>
    </row>
    <row r="3560" spans="1:1">
      <c r="A3560" s="12"/>
    </row>
    <row r="3561" spans="1:1">
      <c r="A3561" s="12"/>
    </row>
    <row r="3562" spans="1:1">
      <c r="A3562" s="12"/>
    </row>
    <row r="3563" spans="1:1">
      <c r="A3563" s="12"/>
    </row>
    <row r="3564" spans="1:1">
      <c r="A3564" s="12"/>
    </row>
    <row r="3565" spans="1:1">
      <c r="A3565" s="12"/>
    </row>
    <row r="3566" spans="1:1">
      <c r="A3566" s="12"/>
    </row>
    <row r="3567" spans="1:1">
      <c r="A3567" s="12"/>
    </row>
    <row r="3568" spans="1:1">
      <c r="A3568" s="12"/>
    </row>
    <row r="3569" spans="1:1">
      <c r="A3569" s="12"/>
    </row>
    <row r="3570" spans="1:1">
      <c r="A3570" s="12"/>
    </row>
    <row r="3571" spans="1:1">
      <c r="A3571" s="12"/>
    </row>
    <row r="3572" spans="1:1">
      <c r="A3572" s="12"/>
    </row>
    <row r="3573" spans="1:1">
      <c r="A3573" s="12"/>
    </row>
    <row r="3574" spans="1:1">
      <c r="A3574" s="12"/>
    </row>
    <row r="3575" spans="1:1">
      <c r="A3575" s="12"/>
    </row>
    <row r="3576" spans="1:1">
      <c r="A3576" s="12"/>
    </row>
    <row r="3577" spans="1:1">
      <c r="A3577" s="12"/>
    </row>
    <row r="3578" spans="1:1">
      <c r="A3578" s="12"/>
    </row>
    <row r="3579" spans="1:1">
      <c r="A3579" s="12"/>
    </row>
    <row r="3580" spans="1:1">
      <c r="A3580" s="12"/>
    </row>
    <row r="3581" spans="1:1">
      <c r="A3581" s="12"/>
    </row>
    <row r="3582" spans="1:1">
      <c r="A3582" s="12"/>
    </row>
    <row r="3583" spans="1:1">
      <c r="A3583" s="12"/>
    </row>
    <row r="3584" spans="1:1">
      <c r="A3584" s="12"/>
    </row>
    <row r="3585" spans="1:1">
      <c r="A3585" s="12"/>
    </row>
    <row r="3586" spans="1:1">
      <c r="A3586" s="12"/>
    </row>
    <row r="3587" spans="1:1">
      <c r="A3587" s="12"/>
    </row>
    <row r="3588" spans="1:1">
      <c r="A3588" s="12"/>
    </row>
    <row r="3589" spans="1:1">
      <c r="A3589" s="12"/>
    </row>
    <row r="3590" spans="1:1">
      <c r="A3590" s="12"/>
    </row>
    <row r="3591" spans="1:1">
      <c r="A3591" s="12"/>
    </row>
    <row r="3592" spans="1:1">
      <c r="A3592" s="12"/>
    </row>
    <row r="3593" spans="1:1">
      <c r="A3593" s="12"/>
    </row>
    <row r="3594" spans="1:1">
      <c r="A3594" s="12"/>
    </row>
    <row r="3595" spans="1:1">
      <c r="A3595" s="12"/>
    </row>
    <row r="3596" spans="1:1">
      <c r="A3596" s="12"/>
    </row>
    <row r="3597" spans="1:1">
      <c r="A3597" s="12"/>
    </row>
    <row r="3598" spans="1:1">
      <c r="A3598" s="12"/>
    </row>
    <row r="3599" spans="1:1">
      <c r="A3599" s="12"/>
    </row>
    <row r="3600" spans="1:1">
      <c r="A3600" s="12"/>
    </row>
    <row r="3601" spans="1:1">
      <c r="A3601" s="12"/>
    </row>
    <row r="3602" spans="1:1">
      <c r="A3602" s="12"/>
    </row>
    <row r="3603" spans="1:1">
      <c r="A3603" s="12"/>
    </row>
    <row r="3604" spans="1:1">
      <c r="A3604" s="12"/>
    </row>
    <row r="3605" spans="1:1">
      <c r="A3605" s="12"/>
    </row>
    <row r="3606" spans="1:1">
      <c r="A3606" s="12"/>
    </row>
    <row r="3607" spans="1:1">
      <c r="A3607" s="12"/>
    </row>
    <row r="3608" spans="1:1">
      <c r="A3608" s="12"/>
    </row>
    <row r="3609" spans="1:1">
      <c r="A3609" s="12"/>
    </row>
    <row r="3610" spans="1:1">
      <c r="A3610" s="12"/>
    </row>
    <row r="3611" spans="1:1">
      <c r="A3611" s="12"/>
    </row>
    <row r="3612" spans="1:1">
      <c r="A3612" s="12"/>
    </row>
    <row r="3613" spans="1:1">
      <c r="A3613" s="12"/>
    </row>
    <row r="3614" spans="1:1">
      <c r="A3614" s="12"/>
    </row>
    <row r="3615" spans="1:1">
      <c r="A3615" s="12"/>
    </row>
    <row r="3616" spans="1:1">
      <c r="A3616" s="12"/>
    </row>
    <row r="3617" spans="1:1">
      <c r="A3617" s="12"/>
    </row>
    <row r="3618" spans="1:1">
      <c r="A3618" s="12"/>
    </row>
    <row r="3619" spans="1:1">
      <c r="A3619" s="12"/>
    </row>
    <row r="3620" spans="1:1">
      <c r="A3620" s="12"/>
    </row>
    <row r="3621" spans="1:1">
      <c r="A3621" s="12"/>
    </row>
    <row r="3622" spans="1:1">
      <c r="A3622" s="12"/>
    </row>
    <row r="3623" spans="1:1">
      <c r="A3623" s="12"/>
    </row>
    <row r="3624" spans="1:1">
      <c r="A3624" s="12"/>
    </row>
    <row r="3625" spans="1:1">
      <c r="A3625" s="12"/>
    </row>
    <row r="3626" spans="1:1">
      <c r="A3626" s="12"/>
    </row>
    <row r="3627" spans="1:1">
      <c r="A3627" s="12"/>
    </row>
    <row r="3628" spans="1:1">
      <c r="A3628" s="12"/>
    </row>
    <row r="3629" spans="1:1">
      <c r="A3629" s="12"/>
    </row>
    <row r="3630" spans="1:1">
      <c r="A3630" s="12"/>
    </row>
    <row r="3631" spans="1:1">
      <c r="A3631" s="12"/>
    </row>
    <row r="3632" spans="1:1">
      <c r="A3632" s="12"/>
    </row>
    <row r="3633" spans="1:1">
      <c r="A3633" s="12"/>
    </row>
    <row r="3634" spans="1:1">
      <c r="A3634" s="12"/>
    </row>
    <row r="3635" spans="1:1">
      <c r="A3635" s="12"/>
    </row>
    <row r="3636" spans="1:1">
      <c r="A3636" s="12"/>
    </row>
    <row r="3637" spans="1:1">
      <c r="A3637" s="12"/>
    </row>
    <row r="3638" spans="1:1">
      <c r="A3638" s="12"/>
    </row>
    <row r="3639" spans="1:1">
      <c r="A3639" s="12"/>
    </row>
    <row r="3640" spans="1:1">
      <c r="A3640" s="12"/>
    </row>
    <row r="3641" spans="1:1">
      <c r="A3641" s="12"/>
    </row>
    <row r="3642" spans="1:1">
      <c r="A3642" s="12"/>
    </row>
    <row r="3643" spans="1:1">
      <c r="A3643" s="12"/>
    </row>
    <row r="3644" spans="1:1">
      <c r="A3644" s="12"/>
    </row>
    <row r="3645" spans="1:1">
      <c r="A3645" s="12"/>
    </row>
    <row r="3646" spans="1:1">
      <c r="A3646" s="12"/>
    </row>
    <row r="3647" spans="1:1">
      <c r="A3647" s="12"/>
    </row>
    <row r="3648" spans="1:1">
      <c r="A3648" s="12"/>
    </row>
    <row r="3649" spans="1:1">
      <c r="A3649" s="12"/>
    </row>
    <row r="3650" spans="1:1">
      <c r="A3650" s="12"/>
    </row>
    <row r="3651" spans="1:1">
      <c r="A3651" s="12"/>
    </row>
    <row r="3652" spans="1:1">
      <c r="A3652" s="12"/>
    </row>
    <row r="3653" spans="1:1">
      <c r="A3653" s="12"/>
    </row>
    <row r="3654" spans="1:1">
      <c r="A3654" s="12"/>
    </row>
    <row r="3655" spans="1:1">
      <c r="A3655" s="12"/>
    </row>
    <row r="3656" spans="1:1">
      <c r="A3656" s="12"/>
    </row>
    <row r="3657" spans="1:1">
      <c r="A3657" s="12"/>
    </row>
    <row r="3658" spans="1:1">
      <c r="A3658" s="12"/>
    </row>
    <row r="3659" spans="1:1">
      <c r="A3659" s="12"/>
    </row>
    <row r="3660" spans="1:1">
      <c r="A3660" s="12"/>
    </row>
    <row r="3661" spans="1:1">
      <c r="A3661" s="12"/>
    </row>
    <row r="3662" spans="1:1">
      <c r="A3662" s="12"/>
    </row>
    <row r="3663" spans="1:1">
      <c r="A3663" s="12"/>
    </row>
    <row r="3664" spans="1:1">
      <c r="A3664" s="12"/>
    </row>
    <row r="3665" spans="1:1">
      <c r="A3665" s="12"/>
    </row>
    <row r="3666" spans="1:1">
      <c r="A3666" s="12"/>
    </row>
    <row r="3667" spans="1:1">
      <c r="A3667" s="12"/>
    </row>
    <row r="3668" spans="1:1">
      <c r="A3668" s="12"/>
    </row>
    <row r="3669" spans="1:1">
      <c r="A3669" s="12"/>
    </row>
    <row r="3670" spans="1:1">
      <c r="A3670" s="12"/>
    </row>
    <row r="3671" spans="1:1">
      <c r="A3671" s="12"/>
    </row>
    <row r="3672" spans="1:1">
      <c r="A3672" s="12"/>
    </row>
    <row r="3673" spans="1:1">
      <c r="A3673" s="12"/>
    </row>
    <row r="3674" spans="1:1">
      <c r="A3674" s="12"/>
    </row>
    <row r="3675" spans="1:1">
      <c r="A3675" s="12"/>
    </row>
    <row r="3676" spans="1:1">
      <c r="A3676" s="12"/>
    </row>
    <row r="3677" spans="1:1">
      <c r="A3677" s="12"/>
    </row>
    <row r="3678" spans="1:1">
      <c r="A3678" s="12"/>
    </row>
  </sheetData>
  <autoFilter ref="A7:EC3678"/>
  <mergeCells count="13">
    <mergeCell ref="DQ5:DY5"/>
    <mergeCell ref="BI5:BQ5"/>
    <mergeCell ref="BS5:CA5"/>
    <mergeCell ref="CC5:CK5"/>
    <mergeCell ref="CM5:CU5"/>
    <mergeCell ref="CW5:DE5"/>
    <mergeCell ref="DG5:DO5"/>
    <mergeCell ref="AY5:BG5"/>
    <mergeCell ref="B5:I5"/>
    <mergeCell ref="K5:S5"/>
    <mergeCell ref="U5:AC5"/>
    <mergeCell ref="AE5:AM5"/>
    <mergeCell ref="AO5:AW5"/>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ExcelRenderSpace xmlns="http://schemas.datacontract.org/2004/07/AonHewitt.Cbt.Fusion.FusionQ.MDXRenderingEngine" xmlns:i="http://www.w3.org/2001/XMLSchema-instance">
  <ExcelUnits/>
  <Version>1.0.0.0</Version>
</ExcelRenderSpace>
</file>

<file path=customXml/item2.xml><?xml version="1.0" encoding="utf-8"?>
<CubeAccess xmlns="http://schemas.datacontract.org/2004/07/AonHewitt.Cbt.Fusion.FusionQ.MDXBusinessObjects" xmlns:i="http://www.w3.org/2001/XMLSchema-instance">
  <Cubes xmlns:a="http://schemas.datacontract.org/2004/07/AonHewitt.Cbt.Fusion.FusionQ.MDXBusinessObjects.Business_Objects"/>
  <MDXCalculatedMembers i:nil="true"/>
  <Version>1.0.0.0</Version>
</CubeAccess>
</file>

<file path=customXml/item3.xml><?xml version="1.0" encoding="utf-8"?>
<WorkSpace xmlns="http://schemas.datacontract.org/2004/07/AonHewitt.Cbt.Fusion.FusionQ.MDXUserWorkSpace" xmlns:i="http://www.w3.org/2001/XMLSchema-instance">
  <Users/>
  <Version>1.0.0.0</Version>
</WorkSpace>
</file>

<file path=customXml/itemProps1.xml><?xml version="1.0" encoding="utf-8"?>
<ds:datastoreItem xmlns:ds="http://schemas.openxmlformats.org/officeDocument/2006/customXml" ds:itemID="{6B039A13-B438-4A16-9F9A-CB9C1E775925}">
  <ds:schemaRefs>
    <ds:schemaRef ds:uri="http://schemas.datacontract.org/2004/07/AonHewitt.Cbt.Fusion.FusionQ.MDXRenderingEngine"/>
  </ds:schemaRefs>
</ds:datastoreItem>
</file>

<file path=customXml/itemProps2.xml><?xml version="1.0" encoding="utf-8"?>
<ds:datastoreItem xmlns:ds="http://schemas.openxmlformats.org/officeDocument/2006/customXml" ds:itemID="{727AB539-80CD-45B0-8F36-D2E01990340D}">
  <ds:schemaRefs>
    <ds:schemaRef ds:uri="http://schemas.datacontract.org/2004/07/AonHewitt.Cbt.Fusion.FusionQ.MDXBusinessObjects"/>
    <ds:schemaRef ds:uri="http://schemas.datacontract.org/2004/07/AonHewitt.Cbt.Fusion.FusionQ.MDXBusinessObjects.Business_Objects"/>
  </ds:schemaRefs>
</ds:datastoreItem>
</file>

<file path=customXml/itemProps3.xml><?xml version="1.0" encoding="utf-8"?>
<ds:datastoreItem xmlns:ds="http://schemas.openxmlformats.org/officeDocument/2006/customXml" ds:itemID="{8DB3FE0D-7D1A-4F72-BC2B-9726220C0683}">
  <ds:schemaRefs>
    <ds:schemaRef ds:uri="http://schemas.datacontract.org/2004/07/AonHewitt.Cbt.Fusion.FusionQ.MDXUserWork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McLagan Overview</vt:lpstr>
      <vt:lpstr>Select By McLagan Job</vt:lpstr>
      <vt:lpstr>Select By Your Job</vt:lpstr>
      <vt:lpstr>Participant List</vt:lpstr>
      <vt:lpstr>Extract_All</vt:lpstr>
      <vt:lpstr>Extract_Asset</vt:lpstr>
      <vt:lpstr>'McLagan Overview'!Print_Area</vt:lpstr>
      <vt:lpstr>'Participant List'!Print_Area</vt:lpstr>
      <vt:lpstr>'Select By McLagan Job'!Print_Area</vt:lpstr>
      <vt:lpstr>'Select By Your Job'!Print_Area</vt:lpstr>
      <vt:lpstr>'Participant List'!Print_Titles</vt:lpstr>
      <vt:lpstr>TypedClientID</vt:lpstr>
    </vt:vector>
  </TitlesOfParts>
  <Company>McLagan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Brandau</dc:creator>
  <cp:lastModifiedBy>Rebecca Pelton</cp:lastModifiedBy>
  <cp:lastPrinted>2015-08-11T14:48:51Z</cp:lastPrinted>
  <dcterms:created xsi:type="dcterms:W3CDTF">2014-02-12T16:36:37Z</dcterms:created>
  <dcterms:modified xsi:type="dcterms:W3CDTF">2016-04-04T16:36:29Z</dcterms:modified>
</cp:coreProperties>
</file>